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110\110年內政部營建署營造業經濟概況調查\統計結果表\"/>
    </mc:Choice>
  </mc:AlternateContent>
  <bookViews>
    <workbookView xWindow="0" yWindow="0" windowWidth="20490" windowHeight="7380" tabRatio="837" firstSheet="52" activeTab="2"/>
  </bookViews>
  <sheets>
    <sheet name="插頁" sheetId="150" r:id="rId1"/>
    <sheet name="目錄" sheetId="149" r:id="rId2"/>
    <sheet name="1" sheetId="91" r:id="rId3"/>
    <sheet name="2" sheetId="2" r:id="rId4"/>
    <sheet name="3" sheetId="3" r:id="rId5"/>
    <sheet name="4" sheetId="4" r:id="rId6"/>
    <sheet name="5" sheetId="132" r:id="rId7"/>
    <sheet name="6" sheetId="133" r:id="rId8"/>
    <sheet name="7" sheetId="41" r:id="rId9"/>
    <sheet name="8" sheetId="42" r:id="rId10"/>
    <sheet name="9" sheetId="5" r:id="rId11"/>
    <sheet name="10" sheetId="159" r:id="rId12"/>
    <sheet name="11" sheetId="160" r:id="rId13"/>
    <sheet name="12" sheetId="161" r:id="rId14"/>
    <sheet name="13" sheetId="8" r:id="rId15"/>
    <sheet name="14" sheetId="94" r:id="rId16"/>
    <sheet name="15" sheetId="92" r:id="rId17"/>
    <sheet name="16" sheetId="78" r:id="rId18"/>
    <sheet name="17" sheetId="49" r:id="rId19"/>
    <sheet name="18" sheetId="50" r:id="rId20"/>
    <sheet name="19" sheetId="53" r:id="rId21"/>
    <sheet name="20" sheetId="95" r:id="rId22"/>
    <sheet name="21" sheetId="54" r:id="rId23"/>
    <sheet name="22" sheetId="82" r:id="rId24"/>
    <sheet name="23" sheetId="57" r:id="rId25"/>
    <sheet name="24" sheetId="84" r:id="rId26"/>
    <sheet name="25" sheetId="59" r:id="rId27"/>
    <sheet name="26" sheetId="85" r:id="rId28"/>
    <sheet name="27" sheetId="76" r:id="rId29"/>
    <sheet name="28" sheetId="79" r:id="rId30"/>
    <sheet name="29" sheetId="16" r:id="rId31"/>
    <sheet name="30" sheetId="17" r:id="rId32"/>
    <sheet name="31" sheetId="134" r:id="rId33"/>
    <sheet name="32" sheetId="135" r:id="rId34"/>
    <sheet name="33" sheetId="136" r:id="rId35"/>
    <sheet name="34" sheetId="137" r:id="rId36"/>
    <sheet name="35" sheetId="47" r:id="rId37"/>
    <sheet name="36" sheetId="48" r:id="rId38"/>
    <sheet name="37" sheetId="162" r:id="rId39"/>
    <sheet name="38" sheetId="163" r:id="rId40"/>
    <sheet name="39" sheetId="164" r:id="rId41"/>
    <sheet name="40" sheetId="165" r:id="rId42"/>
    <sheet name="41" sheetId="46" r:id="rId43"/>
    <sheet name="42" sheetId="97" r:id="rId44"/>
    <sheet name="43" sheetId="51" r:id="rId45"/>
    <sheet name="44" sheetId="52" r:id="rId46"/>
    <sheet name="45" sheetId="55" r:id="rId47"/>
    <sheet name="46" sheetId="98" r:id="rId48"/>
    <sheet name="47" sheetId="56" r:id="rId49"/>
    <sheet name="48" sheetId="99" r:id="rId50"/>
    <sheet name="49-1" sheetId="58" r:id="rId51"/>
    <sheet name="50-1" sheetId="87" r:id="rId52"/>
    <sheet name="51" sheetId="88" r:id="rId53"/>
    <sheet name="52" sheetId="100" r:id="rId54"/>
    <sheet name="49" sheetId="62" state="hidden" r:id="rId55"/>
    <sheet name="50" sheetId="102" state="hidden" r:id="rId56"/>
    <sheet name="53" sheetId="130" r:id="rId57"/>
    <sheet name="54" sheetId="131" r:id="rId58"/>
    <sheet name="55" sheetId="107" r:id="rId59"/>
    <sheet name="56" sheetId="108" r:id="rId60"/>
    <sheet name="57" sheetId="109" r:id="rId61"/>
    <sheet name="58" sheetId="110" r:id="rId62"/>
    <sheet name="59" sheetId="111" r:id="rId63"/>
    <sheet name="60" sheetId="112" r:id="rId64"/>
    <sheet name="61" sheetId="113" r:id="rId65"/>
    <sheet name="62" sheetId="114" r:id="rId66"/>
    <sheet name="63" sheetId="178" r:id="rId67"/>
    <sheet name="64" sheetId="179" r:id="rId68"/>
    <sheet name="65" sheetId="180" r:id="rId69"/>
    <sheet name="66" sheetId="181" r:id="rId70"/>
    <sheet name="67" sheetId="182" r:id="rId71"/>
    <sheet name="68" sheetId="183" r:id="rId72"/>
    <sheet name="69" sheetId="184" r:id="rId73"/>
    <sheet name="70" sheetId="185" r:id="rId74"/>
    <sheet name="71" sheetId="186" r:id="rId75"/>
    <sheet name="72" sheetId="187" r:id="rId76"/>
    <sheet name="73" sheetId="188" r:id="rId77"/>
    <sheet name="74" sheetId="189" r:id="rId78"/>
  </sheets>
  <externalReferences>
    <externalReference r:id="rId79"/>
  </externalReferences>
  <definedNames>
    <definedName name="_xlnm.Print_Area" localSheetId="2">'1'!$A$1:$Z$63</definedName>
    <definedName name="_xlnm.Print_Area" localSheetId="11">'10'!$A$1:$AD$68</definedName>
    <definedName name="_xlnm.Print_Area" localSheetId="12">'11'!$A$1:$AD$59</definedName>
    <definedName name="_xlnm.Print_Area" localSheetId="13">'12'!$A$1:$AD$68</definedName>
    <definedName name="_xlnm.Print_Area" localSheetId="14">'13'!$A$1:$L$58</definedName>
    <definedName name="_xlnm.Print_Area" localSheetId="16">'15'!$A$1:$M$61</definedName>
    <definedName name="_xlnm.Print_Area" localSheetId="17">'16'!$A$1:$M$70</definedName>
    <definedName name="_xlnm.Print_Area" localSheetId="18">'17'!$A$1:$AA$59</definedName>
    <definedName name="_xlnm.Print_Area" localSheetId="19">'18'!$A$1:$AA$68</definedName>
    <definedName name="_xlnm.Print_Area" localSheetId="20">'19'!$A$1:$P$61</definedName>
    <definedName name="_xlnm.Print_Area" localSheetId="3">'2'!$A$1:$Z$72</definedName>
    <definedName name="_xlnm.Print_Area" localSheetId="21">'20'!$A$1:$P$70</definedName>
    <definedName name="_xlnm.Print_Area" localSheetId="22">'21'!$A$1:$N$59</definedName>
    <definedName name="_xlnm.Print_Area" localSheetId="23">'22'!$A$1:$N$68</definedName>
    <definedName name="_xlnm.Print_Area" localSheetId="24">'23'!$A$1:$J$59</definedName>
    <definedName name="_xlnm.Print_Area" localSheetId="25">'24'!$A$1:$J$68</definedName>
    <definedName name="_xlnm.Print_Area" localSheetId="26">'25'!$A$1:$L$59</definedName>
    <definedName name="_xlnm.Print_Area" localSheetId="27">'26'!$A$1:$L$68</definedName>
    <definedName name="_xlnm.Print_Area" localSheetId="28">'27'!$A$1:$AE$60</definedName>
    <definedName name="_xlnm.Print_Area" localSheetId="29">'28'!$A$1:$AE$69</definedName>
    <definedName name="_xlnm.Print_Area" localSheetId="30">'29'!$A$1:$Z$62</definedName>
    <definedName name="_xlnm.Print_Area" localSheetId="4">'3'!$A$1:$BN$61</definedName>
    <definedName name="_xlnm.Print_Area" localSheetId="31">'30'!$A$1:$Z$71</definedName>
    <definedName name="_xlnm.Print_Area" localSheetId="32">'31'!$A$1:$BN$61</definedName>
    <definedName name="_xlnm.Print_Area" localSheetId="33">'32'!$A$1:$BN$70</definedName>
    <definedName name="_xlnm.Print_Area" localSheetId="34">'33'!$A$1:$J$59</definedName>
    <definedName name="_xlnm.Print_Area" localSheetId="35">'34'!$A$1:$J$68</definedName>
    <definedName name="_xlnm.Print_Area" localSheetId="36">'35'!$A$1:$H$51</definedName>
    <definedName name="_xlnm.Print_Area" localSheetId="37">'36'!$A$1:$H$60</definedName>
    <definedName name="_xlnm.Print_Area" localSheetId="38">'37'!$A$1:$AD$59</definedName>
    <definedName name="_xlnm.Print_Area" localSheetId="39">'38'!$A$1:$AD$68</definedName>
    <definedName name="_xlnm.Print_Area" localSheetId="40">'39'!$A$1:$AJ$59</definedName>
    <definedName name="_xlnm.Print_Area" localSheetId="5">'4'!$A$1:$BN$70</definedName>
    <definedName name="_xlnm.Print_Area" localSheetId="41">'40'!$A$1:$AD$68</definedName>
    <definedName name="_xlnm.Print_Area" localSheetId="42">'41'!$A$1:$L$58</definedName>
    <definedName name="_xlnm.Print_Area" localSheetId="43">'42'!$A$1:$L$68</definedName>
    <definedName name="_xlnm.Print_Area" localSheetId="44">'43'!$A$1:$AA$59</definedName>
    <definedName name="_xlnm.Print_Area" localSheetId="45">'44'!$A$1:$AA$67</definedName>
    <definedName name="_xlnm.Print_Area" localSheetId="46">'45'!$A$1:$P$62</definedName>
    <definedName name="_xlnm.Print_Area" localSheetId="47">'46'!$A$1:$P$71</definedName>
    <definedName name="_xlnm.Print_Area" localSheetId="48">'47'!$A$1:$N$59</definedName>
    <definedName name="_xlnm.Print_Area" localSheetId="49">'48'!$A$1:$N$68</definedName>
    <definedName name="_xlnm.Print_Area" localSheetId="54">'49'!$A$1:$AB$52</definedName>
    <definedName name="_xlnm.Print_Area" localSheetId="50">'49-1'!$A$1:$J$59</definedName>
    <definedName name="_xlnm.Print_Area" localSheetId="6">'5'!$A$1:$J$59</definedName>
    <definedName name="_xlnm.Print_Area" localSheetId="55">'50'!$A$1:$AB$62</definedName>
    <definedName name="_xlnm.Print_Area" localSheetId="51">'50-1'!$A$1:$J$68</definedName>
    <definedName name="_xlnm.Print_Area" localSheetId="52">'51'!$A$1:$L$59</definedName>
    <definedName name="_xlnm.Print_Area" localSheetId="53">'52'!$A$1:$L$68</definedName>
    <definedName name="_xlnm.Print_Area" localSheetId="56">'53'!$A$1:$AE$60</definedName>
    <definedName name="_xlnm.Print_Area" localSheetId="57">'54'!$A$1:$AE$69</definedName>
    <definedName name="_xlnm.Print_Area" localSheetId="58">'55'!$A$1:$N$59</definedName>
    <definedName name="_xlnm.Print_Area" localSheetId="59">'56'!$A$1:$N$68</definedName>
    <definedName name="_xlnm.Print_Area" localSheetId="60">'57'!$A$1:$J$58</definedName>
    <definedName name="_xlnm.Print_Area" localSheetId="61">'58'!$A$1:$J$67</definedName>
    <definedName name="_xlnm.Print_Area" localSheetId="62">'59'!$A$1:$S$59</definedName>
    <definedName name="_xlnm.Print_Area" localSheetId="7">'6'!$A$1:$J$68</definedName>
    <definedName name="_xlnm.Print_Area" localSheetId="63">'60'!$A$1:$S$68</definedName>
    <definedName name="_xlnm.Print_Area" localSheetId="64">'61'!$A$1:$L$59</definedName>
    <definedName name="_xlnm.Print_Area" localSheetId="65">'62'!$A$1:$L$68</definedName>
    <definedName name="_xlnm.Print_Area" localSheetId="66">'63'!$A$1:$AL$62</definedName>
    <definedName name="_xlnm.Print_Area" localSheetId="67">'64'!$A$1:$AL$71</definedName>
    <definedName name="_xlnm.Print_Area" localSheetId="68">'65'!$A$1:$K$40</definedName>
    <definedName name="_xlnm.Print_Area" localSheetId="69">'66'!$A$1:$K$49</definedName>
    <definedName name="_xlnm.Print_Area" localSheetId="70">'67'!$A$1:$AF$60</definedName>
    <definedName name="_xlnm.Print_Area" localSheetId="71">'68'!$A$1:$AF$69</definedName>
    <definedName name="_xlnm.Print_Area" localSheetId="72">'69'!$A$1:$N$47</definedName>
    <definedName name="_xlnm.Print_Area" localSheetId="8">'7'!$A$1:$H$50</definedName>
    <definedName name="_xlnm.Print_Area" localSheetId="73">'70'!$A$1:$N$56</definedName>
    <definedName name="_xlnm.Print_Area" localSheetId="74">'71'!$A$1:$K$40</definedName>
    <definedName name="_xlnm.Print_Area" localSheetId="75">'72'!$A$1:$K$49</definedName>
    <definedName name="_xlnm.Print_Area" localSheetId="76">'73'!$A$1:$W$39</definedName>
    <definedName name="_xlnm.Print_Area" localSheetId="77">'74'!$A$1:$W$48</definedName>
    <definedName name="_xlnm.Print_Area" localSheetId="9">'8'!$A$1:$H$59</definedName>
    <definedName name="_xlnm.Print_Area" localSheetId="10">'9'!$A$1:$AD$59</definedName>
    <definedName name="_xlnm.Print_Area" localSheetId="1">目錄!$A$1:$C$76</definedName>
  </definedNames>
  <calcPr calcId="152511" calcMode="manual"/>
</workbook>
</file>

<file path=xl/calcChain.xml><?xml version="1.0" encoding="utf-8"?>
<calcChain xmlns="http://schemas.openxmlformats.org/spreadsheetml/2006/main">
  <c r="C3" i="149" l="1"/>
  <c r="O13" i="185" l="1"/>
  <c r="O14" i="185"/>
  <c r="O15" i="185"/>
  <c r="O12" i="185"/>
  <c r="F47" i="100" l="1"/>
  <c r="F48" i="100"/>
  <c r="F49" i="100"/>
  <c r="F50" i="100"/>
  <c r="F51" i="100"/>
  <c r="F52" i="100"/>
  <c r="F53" i="100"/>
  <c r="F54" i="100"/>
  <c r="F55" i="100"/>
  <c r="F56" i="100"/>
  <c r="E27" i="87"/>
  <c r="E26" i="87"/>
  <c r="E25" i="87"/>
  <c r="E24" i="87"/>
  <c r="E23" i="87"/>
  <c r="E58" i="58"/>
  <c r="E57" i="58"/>
  <c r="E56" i="58"/>
  <c r="E55" i="58"/>
  <c r="E54" i="58"/>
  <c r="E52" i="58"/>
  <c r="E51" i="58"/>
  <c r="E50" i="58"/>
  <c r="E49" i="58"/>
  <c r="E48" i="58"/>
  <c r="E47" i="58"/>
  <c r="E46" i="58"/>
  <c r="E45" i="58"/>
  <c r="E44" i="58"/>
  <c r="E43" i="58"/>
  <c r="E42" i="58"/>
  <c r="E41" i="58"/>
  <c r="E40" i="58"/>
  <c r="E39" i="58"/>
  <c r="E38" i="58"/>
  <c r="E34" i="58"/>
  <c r="E35" i="58"/>
  <c r="E36" i="58"/>
  <c r="E33" i="58"/>
  <c r="E32" i="58"/>
  <c r="E30" i="58"/>
  <c r="E29" i="58"/>
  <c r="E25" i="58"/>
  <c r="E26" i="58"/>
  <c r="E27" i="58"/>
  <c r="E24" i="58"/>
  <c r="E23" i="58"/>
  <c r="F47" i="85"/>
  <c r="F48" i="85"/>
  <c r="F49" i="85"/>
  <c r="F50" i="85"/>
  <c r="F51" i="85"/>
  <c r="F52" i="85"/>
  <c r="F53" i="85"/>
  <c r="F54" i="85"/>
  <c r="F55" i="85"/>
  <c r="F56" i="85"/>
  <c r="E27" i="84"/>
  <c r="E29" i="84"/>
  <c r="E30" i="84"/>
  <c r="E31" i="84"/>
  <c r="E32" i="84"/>
  <c r="E33" i="84"/>
  <c r="E34" i="84"/>
  <c r="E36" i="84"/>
  <c r="E37" i="84"/>
  <c r="E38" i="84"/>
  <c r="E39" i="84"/>
  <c r="E40" i="84"/>
  <c r="E41" i="84"/>
  <c r="E42" i="84"/>
  <c r="E43" i="84"/>
  <c r="E44" i="84"/>
  <c r="E45" i="84"/>
  <c r="E47" i="84"/>
  <c r="E48" i="84"/>
  <c r="E49" i="84"/>
  <c r="E50" i="84"/>
  <c r="E51" i="84"/>
  <c r="E52" i="84"/>
  <c r="E53" i="84"/>
  <c r="E54" i="84"/>
  <c r="E55" i="84"/>
  <c r="E56" i="84"/>
  <c r="E58" i="84"/>
  <c r="E59" i="84"/>
  <c r="E60" i="84"/>
  <c r="E61" i="84"/>
  <c r="E62" i="84"/>
  <c r="E63" i="84"/>
  <c r="E64" i="84"/>
  <c r="E65" i="84"/>
  <c r="E66" i="84"/>
  <c r="E67" i="84"/>
  <c r="E27" i="57"/>
  <c r="E29" i="57"/>
  <c r="E30" i="57"/>
  <c r="E32" i="57"/>
  <c r="E33" i="57"/>
  <c r="E34" i="57"/>
  <c r="E35" i="57"/>
  <c r="E36" i="57"/>
  <c r="E38" i="57"/>
  <c r="E39" i="57"/>
  <c r="E40" i="57"/>
  <c r="E41" i="57"/>
  <c r="E42" i="57"/>
  <c r="E43" i="57"/>
  <c r="E44" i="57"/>
  <c r="E45" i="57"/>
  <c r="E46" i="57"/>
  <c r="E47" i="57"/>
  <c r="E48" i="57"/>
  <c r="E49" i="57"/>
  <c r="E50" i="57"/>
  <c r="E51" i="57"/>
  <c r="E52" i="57"/>
  <c r="E54" i="57"/>
  <c r="E55" i="57"/>
  <c r="E56" i="57"/>
  <c r="E57" i="57"/>
  <c r="E58" i="57"/>
  <c r="M27" i="57" l="1"/>
  <c r="M29" i="57"/>
  <c r="M30" i="57"/>
  <c r="M31" i="57"/>
  <c r="M32" i="57"/>
  <c r="M33" i="57"/>
  <c r="M35" i="57"/>
  <c r="M36" i="57"/>
  <c r="M37" i="57"/>
  <c r="M38" i="57"/>
  <c r="M39" i="57"/>
  <c r="M40" i="57"/>
  <c r="M41" i="57"/>
  <c r="M42" i="57"/>
  <c r="M43" i="57"/>
  <c r="M44" i="57"/>
  <c r="M45" i="57"/>
  <c r="M46" i="57"/>
  <c r="M47" i="57"/>
  <c r="M48" i="57"/>
  <c r="M49" i="57"/>
  <c r="F71" i="53"/>
  <c r="F70" i="53"/>
  <c r="F69" i="53"/>
  <c r="F68" i="53"/>
  <c r="F67" i="53"/>
  <c r="F66" i="53"/>
  <c r="X80" i="91"/>
  <c r="X81" i="91"/>
  <c r="X82" i="91"/>
  <c r="X83" i="91"/>
  <c r="X84" i="91"/>
  <c r="X85" i="91"/>
  <c r="X86" i="91"/>
  <c r="X87" i="91"/>
  <c r="X88" i="91"/>
  <c r="X89" i="91"/>
  <c r="X90" i="91"/>
  <c r="X91" i="91"/>
  <c r="X92" i="91"/>
  <c r="X93" i="91"/>
  <c r="X79" i="91"/>
  <c r="X78" i="91"/>
  <c r="W80" i="91"/>
  <c r="AA80" i="91" s="1"/>
  <c r="AB80" i="91" s="1"/>
  <c r="W81" i="91"/>
  <c r="AA81" i="91" s="1"/>
  <c r="AB81" i="91" s="1"/>
  <c r="W82" i="91"/>
  <c r="AA82" i="91" s="1"/>
  <c r="AB82" i="91" s="1"/>
  <c r="W83" i="91"/>
  <c r="AA83" i="91" s="1"/>
  <c r="AB83" i="91" s="1"/>
  <c r="W84" i="91"/>
  <c r="AA84" i="91" s="1"/>
  <c r="AB84" i="91" s="1"/>
  <c r="W85" i="91"/>
  <c r="AA85" i="91" s="1"/>
  <c r="AB85" i="91" s="1"/>
  <c r="W86" i="91"/>
  <c r="AA86" i="91" s="1"/>
  <c r="AB86" i="91" s="1"/>
  <c r="W87" i="91"/>
  <c r="AA87" i="91" s="1"/>
  <c r="AB87" i="91" s="1"/>
  <c r="W88" i="91"/>
  <c r="AA88" i="91" s="1"/>
  <c r="AB88" i="91" s="1"/>
  <c r="W89" i="91"/>
  <c r="AA89" i="91" s="1"/>
  <c r="AB89" i="91" s="1"/>
  <c r="W90" i="91"/>
  <c r="AA90" i="91" s="1"/>
  <c r="AB90" i="91" s="1"/>
  <c r="W91" i="91"/>
  <c r="AA91" i="91" s="1"/>
  <c r="AB91" i="91" s="1"/>
  <c r="W92" i="91"/>
  <c r="AA92" i="91" s="1"/>
  <c r="AB92" i="91" s="1"/>
  <c r="W93" i="91"/>
  <c r="AA93" i="91" s="1"/>
  <c r="AB93" i="91" s="1"/>
  <c r="W79" i="91"/>
  <c r="AA79" i="91" s="1"/>
  <c r="AB79" i="91" s="1"/>
  <c r="W78" i="91"/>
  <c r="AA78" i="91" s="1"/>
  <c r="AB78" i="91" s="1"/>
  <c r="G69" i="53" l="1"/>
  <c r="J69" i="53" s="1"/>
  <c r="G71" i="53"/>
  <c r="J71" i="53" s="1"/>
  <c r="G70" i="53"/>
  <c r="J70" i="53" s="1"/>
  <c r="G68" i="53"/>
  <c r="J68" i="53" s="1"/>
  <c r="G67" i="53"/>
  <c r="J67" i="53" s="1"/>
  <c r="W70" i="91"/>
  <c r="AA70" i="91" s="1"/>
  <c r="W71" i="91"/>
  <c r="AA71" i="91" s="1"/>
  <c r="W72" i="91"/>
  <c r="AA72" i="91" s="1"/>
  <c r="W73" i="91"/>
  <c r="AA73" i="91" s="1"/>
  <c r="W69" i="91"/>
  <c r="W68" i="91"/>
  <c r="AA68" i="91" s="1"/>
  <c r="X69" i="91" l="1"/>
  <c r="AB68" i="91"/>
  <c r="X73" i="91"/>
  <c r="AA69" i="91"/>
  <c r="X72" i="91"/>
  <c r="X71" i="91"/>
  <c r="X70" i="91"/>
  <c r="AL46" i="5"/>
  <c r="AP46" i="5" s="1"/>
  <c r="AL47" i="5"/>
  <c r="AP47" i="5" s="1"/>
  <c r="AL48" i="5"/>
  <c r="AL49" i="5"/>
  <c r="AP49" i="5" s="1"/>
  <c r="AL45" i="5"/>
  <c r="AP45" i="5" s="1"/>
  <c r="AL44" i="5"/>
  <c r="AP44" i="5" s="1"/>
  <c r="H70" i="76"/>
  <c r="L70" i="76" s="1"/>
  <c r="H71" i="76"/>
  <c r="L71" i="76" s="1"/>
  <c r="H72" i="76"/>
  <c r="L72" i="76" s="1"/>
  <c r="H73" i="76"/>
  <c r="L73" i="76" s="1"/>
  <c r="H69" i="76"/>
  <c r="L69" i="76" s="1"/>
  <c r="H68" i="76"/>
  <c r="L68" i="76" s="1"/>
  <c r="F70" i="76"/>
  <c r="F71" i="76"/>
  <c r="F72" i="76"/>
  <c r="F73" i="76"/>
  <c r="F69" i="76"/>
  <c r="F68" i="76"/>
  <c r="G69" i="76" s="1"/>
  <c r="Q73" i="54"/>
  <c r="P73" i="54"/>
  <c r="O73" i="54"/>
  <c r="N73" i="54"/>
  <c r="M73" i="54"/>
  <c r="L73" i="54"/>
  <c r="Q81" i="54"/>
  <c r="Q80" i="54"/>
  <c r="Q79" i="54"/>
  <c r="P81" i="54"/>
  <c r="P80" i="54"/>
  <c r="P79" i="54"/>
  <c r="O81" i="54"/>
  <c r="O80" i="54"/>
  <c r="O79" i="54"/>
  <c r="N81" i="54"/>
  <c r="N80" i="54"/>
  <c r="N79" i="54"/>
  <c r="M81" i="54"/>
  <c r="M80" i="54"/>
  <c r="M79" i="54"/>
  <c r="L81" i="54"/>
  <c r="L80" i="54"/>
  <c r="L79" i="54"/>
  <c r="Q78" i="54"/>
  <c r="P78" i="54"/>
  <c r="O78" i="54"/>
  <c r="N78" i="54"/>
  <c r="M78" i="54"/>
  <c r="L78" i="54"/>
  <c r="Q77" i="54"/>
  <c r="P77" i="54"/>
  <c r="O77" i="54"/>
  <c r="N77" i="54"/>
  <c r="M77" i="54"/>
  <c r="Q76" i="54"/>
  <c r="P76" i="54"/>
  <c r="O76" i="54"/>
  <c r="N76" i="54"/>
  <c r="M76" i="54"/>
  <c r="L77" i="54"/>
  <c r="L76" i="54"/>
  <c r="Q75" i="54"/>
  <c r="Q74" i="54"/>
  <c r="P75" i="54"/>
  <c r="P74" i="54"/>
  <c r="O75" i="54"/>
  <c r="O74" i="54"/>
  <c r="N74" i="54"/>
  <c r="N75" i="54"/>
  <c r="M75" i="54"/>
  <c r="M74" i="54"/>
  <c r="M86" i="54" s="1"/>
  <c r="L75" i="54"/>
  <c r="L74" i="54"/>
  <c r="Q72" i="54"/>
  <c r="P72" i="54"/>
  <c r="P84" i="54" s="1"/>
  <c r="O72" i="54"/>
  <c r="O84" i="54" s="1"/>
  <c r="N72" i="54"/>
  <c r="N84" i="54" s="1"/>
  <c r="M72" i="54"/>
  <c r="M84" i="54" s="1"/>
  <c r="L72" i="54"/>
  <c r="L84" i="54" s="1"/>
  <c r="T68" i="91"/>
  <c r="T69" i="91"/>
  <c r="T70" i="91"/>
  <c r="T71" i="91"/>
  <c r="T67" i="91"/>
  <c r="T66" i="91"/>
  <c r="S68" i="91"/>
  <c r="S69" i="91"/>
  <c r="S70" i="91"/>
  <c r="S71" i="91"/>
  <c r="S67" i="91"/>
  <c r="S66" i="91"/>
  <c r="G89" i="16"/>
  <c r="K89" i="16" s="1"/>
  <c r="G70" i="16"/>
  <c r="K70" i="16" s="1"/>
  <c r="G71" i="16"/>
  <c r="K71" i="16" s="1"/>
  <c r="G72" i="16"/>
  <c r="K72" i="16" s="1"/>
  <c r="G73" i="16"/>
  <c r="K73" i="16" s="1"/>
  <c r="G75" i="16"/>
  <c r="K75" i="16" s="1"/>
  <c r="G76" i="16"/>
  <c r="K76" i="16" s="1"/>
  <c r="G77" i="16"/>
  <c r="K77" i="16" s="1"/>
  <c r="G78" i="16"/>
  <c r="K78" i="16" s="1"/>
  <c r="G79" i="16"/>
  <c r="K79" i="16" s="1"/>
  <c r="G80" i="16"/>
  <c r="K80" i="16" s="1"/>
  <c r="G81" i="16"/>
  <c r="K81" i="16" s="1"/>
  <c r="G82" i="16"/>
  <c r="K82" i="16" s="1"/>
  <c r="G83" i="16"/>
  <c r="K83" i="16" s="1"/>
  <c r="G84" i="16"/>
  <c r="K84" i="16" s="1"/>
  <c r="G85" i="16"/>
  <c r="K85" i="16" s="1"/>
  <c r="G86" i="16"/>
  <c r="K86" i="16" s="1"/>
  <c r="G87" i="16"/>
  <c r="K87" i="16" s="1"/>
  <c r="G88" i="16"/>
  <c r="K88" i="16" s="1"/>
  <c r="G69" i="16"/>
  <c r="K69" i="16" s="1"/>
  <c r="G67" i="16"/>
  <c r="K67" i="16" s="1"/>
  <c r="F70" i="16"/>
  <c r="J70" i="16" s="1"/>
  <c r="F71" i="16"/>
  <c r="J71" i="16" s="1"/>
  <c r="F72" i="16"/>
  <c r="J72" i="16" s="1"/>
  <c r="F73" i="16"/>
  <c r="J73" i="16" s="1"/>
  <c r="F75" i="16"/>
  <c r="J75" i="16" s="1"/>
  <c r="F76" i="16"/>
  <c r="J76" i="16" s="1"/>
  <c r="F77" i="16"/>
  <c r="J77" i="16" s="1"/>
  <c r="F78" i="16"/>
  <c r="J78" i="16" s="1"/>
  <c r="F79" i="16"/>
  <c r="J79" i="16" s="1"/>
  <c r="F80" i="16"/>
  <c r="J80" i="16" s="1"/>
  <c r="F81" i="16"/>
  <c r="J81" i="16" s="1"/>
  <c r="F82" i="16"/>
  <c r="J82" i="16" s="1"/>
  <c r="F83" i="16"/>
  <c r="J83" i="16" s="1"/>
  <c r="F84" i="16"/>
  <c r="J84" i="16" s="1"/>
  <c r="F85" i="16"/>
  <c r="J85" i="16" s="1"/>
  <c r="F86" i="16"/>
  <c r="J86" i="16" s="1"/>
  <c r="F87" i="16"/>
  <c r="J87" i="16" s="1"/>
  <c r="F88" i="16"/>
  <c r="J88" i="16" s="1"/>
  <c r="F89" i="16"/>
  <c r="J89" i="16" s="1"/>
  <c r="F69" i="16"/>
  <c r="J69" i="16" s="1"/>
  <c r="F67" i="16"/>
  <c r="J67" i="16" s="1"/>
  <c r="L29" i="132"/>
  <c r="L28" i="132"/>
  <c r="P28" i="132" s="1"/>
  <c r="L27" i="132"/>
  <c r="P27" i="132" s="1"/>
  <c r="L78" i="3"/>
  <c r="L79" i="3"/>
  <c r="L80" i="3"/>
  <c r="L81" i="3"/>
  <c r="L77" i="3"/>
  <c r="G78" i="3"/>
  <c r="H78" i="3"/>
  <c r="I78" i="3"/>
  <c r="J78" i="3"/>
  <c r="K78" i="3"/>
  <c r="G79" i="3"/>
  <c r="H79" i="3"/>
  <c r="I79" i="3"/>
  <c r="J79" i="3"/>
  <c r="K79" i="3"/>
  <c r="G80" i="3"/>
  <c r="H80" i="3"/>
  <c r="I80" i="3"/>
  <c r="J80" i="3"/>
  <c r="K80" i="3"/>
  <c r="G81" i="3"/>
  <c r="H81" i="3"/>
  <c r="I81" i="3"/>
  <c r="J81" i="3"/>
  <c r="K81" i="3"/>
  <c r="H77" i="3"/>
  <c r="I77" i="3"/>
  <c r="J77" i="3"/>
  <c r="K77" i="3"/>
  <c r="G77" i="3"/>
  <c r="F78" i="3"/>
  <c r="F79" i="3"/>
  <c r="F80" i="3"/>
  <c r="F81" i="3"/>
  <c r="F77" i="3"/>
  <c r="L76" i="3"/>
  <c r="K76" i="3"/>
  <c r="J76" i="3"/>
  <c r="I76" i="3"/>
  <c r="H76" i="3"/>
  <c r="G76" i="3"/>
  <c r="F76" i="3"/>
  <c r="H67" i="3"/>
  <c r="I67" i="3"/>
  <c r="J67" i="3"/>
  <c r="K67" i="3"/>
  <c r="L67" i="3"/>
  <c r="H68" i="3"/>
  <c r="I68" i="3"/>
  <c r="J68" i="3"/>
  <c r="K68" i="3"/>
  <c r="L68" i="3"/>
  <c r="H69" i="3"/>
  <c r="I69" i="3"/>
  <c r="J69" i="3"/>
  <c r="K69" i="3"/>
  <c r="L69" i="3"/>
  <c r="H70" i="3"/>
  <c r="I70" i="3"/>
  <c r="J70" i="3"/>
  <c r="K70" i="3"/>
  <c r="L70" i="3"/>
  <c r="I66" i="3"/>
  <c r="J66" i="3"/>
  <c r="K66" i="3"/>
  <c r="L66" i="3"/>
  <c r="H66" i="3"/>
  <c r="G67" i="3"/>
  <c r="G68" i="3"/>
  <c r="G69" i="3"/>
  <c r="G70" i="3"/>
  <c r="G66" i="3"/>
  <c r="F67" i="3"/>
  <c r="F68" i="3"/>
  <c r="F69" i="3"/>
  <c r="F70" i="3"/>
  <c r="F66" i="3"/>
  <c r="I65" i="3"/>
  <c r="J65" i="3"/>
  <c r="K65" i="3"/>
  <c r="L65" i="3"/>
  <c r="H65" i="3"/>
  <c r="G65" i="3"/>
  <c r="N65" i="3" s="1"/>
  <c r="F65" i="3"/>
  <c r="V87" i="2"/>
  <c r="V88" i="2"/>
  <c r="V89" i="2"/>
  <c r="V90" i="2"/>
  <c r="V91" i="2"/>
  <c r="V86" i="2"/>
  <c r="V84" i="2"/>
  <c r="V83" i="2"/>
  <c r="V78" i="2"/>
  <c r="V79" i="2"/>
  <c r="V80" i="2"/>
  <c r="V81" i="2"/>
  <c r="V77" i="2"/>
  <c r="V75" i="2"/>
  <c r="T87" i="2"/>
  <c r="T88" i="2"/>
  <c r="T89" i="2"/>
  <c r="T90" i="2"/>
  <c r="T91" i="2"/>
  <c r="T86" i="2"/>
  <c r="T84" i="2"/>
  <c r="T83" i="2"/>
  <c r="T78" i="2"/>
  <c r="T79" i="2"/>
  <c r="T80" i="2"/>
  <c r="T81" i="2"/>
  <c r="T77" i="2"/>
  <c r="T75" i="2"/>
  <c r="U90" i="2" s="1"/>
  <c r="S87" i="2"/>
  <c r="S88" i="2"/>
  <c r="S89" i="2"/>
  <c r="S90" i="2"/>
  <c r="S91" i="2"/>
  <c r="S86" i="2"/>
  <c r="S84" i="2"/>
  <c r="S83" i="2"/>
  <c r="S78" i="2"/>
  <c r="S79" i="2"/>
  <c r="S80" i="2"/>
  <c r="S81" i="2"/>
  <c r="S77" i="2"/>
  <c r="S75" i="2"/>
  <c r="N66" i="54"/>
  <c r="R66" i="54" s="1"/>
  <c r="N67" i="54"/>
  <c r="R67" i="54" s="1"/>
  <c r="N68" i="54"/>
  <c r="R68" i="54" s="1"/>
  <c r="N69" i="54"/>
  <c r="R69" i="54" s="1"/>
  <c r="N65" i="54"/>
  <c r="R65" i="54" s="1"/>
  <c r="N64" i="54"/>
  <c r="R64" i="54" s="1"/>
  <c r="L66" i="54"/>
  <c r="L67" i="54"/>
  <c r="L68" i="54"/>
  <c r="L69" i="54"/>
  <c r="L65" i="54"/>
  <c r="L64" i="54"/>
  <c r="L97" i="91"/>
  <c r="L98" i="91"/>
  <c r="L99" i="91"/>
  <c r="L100" i="91"/>
  <c r="L102" i="91"/>
  <c r="L103" i="91"/>
  <c r="L104" i="91"/>
  <c r="L105" i="91"/>
  <c r="L106" i="91"/>
  <c r="L107" i="91"/>
  <c r="L108" i="91"/>
  <c r="L109" i="91"/>
  <c r="L110" i="91"/>
  <c r="L111" i="91"/>
  <c r="L112" i="91"/>
  <c r="L113" i="91"/>
  <c r="L114" i="91"/>
  <c r="L115" i="91"/>
  <c r="L116" i="91"/>
  <c r="L96" i="91"/>
  <c r="L94" i="91"/>
  <c r="K97" i="91"/>
  <c r="K98" i="91"/>
  <c r="K99" i="91"/>
  <c r="K100" i="91"/>
  <c r="K102" i="91"/>
  <c r="K103" i="91"/>
  <c r="K104" i="91"/>
  <c r="K105" i="91"/>
  <c r="K106" i="91"/>
  <c r="K107" i="91"/>
  <c r="K108" i="91"/>
  <c r="K109" i="91"/>
  <c r="K110" i="91"/>
  <c r="K111" i="91"/>
  <c r="K112" i="91"/>
  <c r="K113" i="91"/>
  <c r="K114" i="91"/>
  <c r="K115" i="91"/>
  <c r="K116" i="91"/>
  <c r="K96" i="91"/>
  <c r="K94" i="91"/>
  <c r="O65" i="3" l="1"/>
  <c r="P65" i="3"/>
  <c r="Q86" i="54"/>
  <c r="O88" i="54"/>
  <c r="O92" i="54"/>
  <c r="Q88" i="54"/>
  <c r="U71" i="91"/>
  <c r="L88" i="54"/>
  <c r="M67" i="54"/>
  <c r="N87" i="54"/>
  <c r="N91" i="54"/>
  <c r="U78" i="2"/>
  <c r="U87" i="2"/>
  <c r="M69" i="54"/>
  <c r="M29" i="132"/>
  <c r="U66" i="91"/>
  <c r="U69" i="91"/>
  <c r="O86" i="54"/>
  <c r="N90" i="54"/>
  <c r="N93" i="54"/>
  <c r="Q92" i="54"/>
  <c r="N89" i="54"/>
  <c r="U77" i="2"/>
  <c r="U91" i="2"/>
  <c r="N86" i="54"/>
  <c r="U84" i="2"/>
  <c r="U89" i="2"/>
  <c r="U67" i="91"/>
  <c r="U68" i="91"/>
  <c r="Q85" i="54"/>
  <c r="G70" i="76"/>
  <c r="M28" i="132"/>
  <c r="P89" i="54"/>
  <c r="L91" i="54"/>
  <c r="P91" i="54"/>
  <c r="N92" i="54"/>
  <c r="G71" i="76"/>
  <c r="M65" i="54"/>
  <c r="M66" i="54"/>
  <c r="U79" i="2"/>
  <c r="U86" i="2"/>
  <c r="U88" i="2"/>
  <c r="M87" i="54"/>
  <c r="O87" i="54"/>
  <c r="Q87" i="54"/>
  <c r="N88" i="54"/>
  <c r="M89" i="54"/>
  <c r="Q89" i="54"/>
  <c r="O90" i="54"/>
  <c r="L92" i="54"/>
  <c r="M93" i="54"/>
  <c r="O91" i="54"/>
  <c r="P92" i="54"/>
  <c r="Q93" i="54"/>
  <c r="AM46" i="5"/>
  <c r="U70" i="91"/>
  <c r="L86" i="54"/>
  <c r="P86" i="54"/>
  <c r="L90" i="54"/>
  <c r="P90" i="54"/>
  <c r="L93" i="54"/>
  <c r="P93" i="54"/>
  <c r="L85" i="54"/>
  <c r="P85" i="54"/>
  <c r="G73" i="76"/>
  <c r="AM49" i="5"/>
  <c r="M68" i="54"/>
  <c r="U81" i="2"/>
  <c r="U83" i="2"/>
  <c r="L87" i="54"/>
  <c r="P87" i="54"/>
  <c r="L89" i="54"/>
  <c r="P88" i="54"/>
  <c r="O89" i="54"/>
  <c r="M90" i="54"/>
  <c r="Q90" i="54"/>
  <c r="M91" i="54"/>
  <c r="O93" i="54"/>
  <c r="Q91" i="54"/>
  <c r="G72" i="76"/>
  <c r="AM48" i="5"/>
  <c r="M88" i="54"/>
  <c r="M85" i="54"/>
  <c r="AM47" i="5"/>
  <c r="AP48" i="5"/>
  <c r="U80" i="2"/>
  <c r="Q84" i="54"/>
  <c r="P29" i="132"/>
  <c r="N85" i="54"/>
  <c r="O85" i="54"/>
  <c r="AM45" i="5"/>
  <c r="M92" i="54"/>
  <c r="I97" i="91"/>
  <c r="I98" i="91"/>
  <c r="I99" i="91"/>
  <c r="I100" i="91"/>
  <c r="I102" i="91"/>
  <c r="I103" i="91"/>
  <c r="I104" i="91"/>
  <c r="I105" i="91"/>
  <c r="I106" i="91"/>
  <c r="I107" i="91"/>
  <c r="I108" i="91"/>
  <c r="I109" i="91"/>
  <c r="I110" i="91"/>
  <c r="I111" i="91"/>
  <c r="I112" i="91"/>
  <c r="I113" i="91"/>
  <c r="I114" i="91"/>
  <c r="I115" i="91"/>
  <c r="I116" i="91"/>
  <c r="I96" i="91"/>
  <c r="I94" i="91"/>
  <c r="H97" i="91"/>
  <c r="H98" i="91"/>
  <c r="H99" i="91"/>
  <c r="H100" i="91"/>
  <c r="H102" i="91"/>
  <c r="H103" i="91"/>
  <c r="H104" i="91"/>
  <c r="H105" i="91"/>
  <c r="H106" i="91"/>
  <c r="H107" i="91"/>
  <c r="H108" i="91"/>
  <c r="H109" i="91"/>
  <c r="H110" i="91"/>
  <c r="H111" i="91"/>
  <c r="H112" i="91"/>
  <c r="H113" i="91"/>
  <c r="H114" i="91"/>
  <c r="H115" i="91"/>
  <c r="H116" i="91"/>
  <c r="H96" i="91"/>
  <c r="H94" i="91"/>
  <c r="F97" i="91"/>
  <c r="G97" i="91"/>
  <c r="F98" i="91"/>
  <c r="G98" i="91"/>
  <c r="F99" i="91"/>
  <c r="G99" i="91"/>
  <c r="F100" i="91"/>
  <c r="G100" i="91"/>
  <c r="F102" i="91"/>
  <c r="G102" i="91"/>
  <c r="F103" i="91"/>
  <c r="G103" i="91"/>
  <c r="F104" i="91"/>
  <c r="G104" i="91"/>
  <c r="F105" i="91"/>
  <c r="G105" i="91"/>
  <c r="F106" i="91"/>
  <c r="G106" i="91"/>
  <c r="F107" i="91"/>
  <c r="G107" i="91"/>
  <c r="F108" i="91"/>
  <c r="G108" i="91"/>
  <c r="F109" i="91"/>
  <c r="G109" i="91"/>
  <c r="F110" i="91"/>
  <c r="G110" i="91"/>
  <c r="F111" i="91"/>
  <c r="G111" i="91"/>
  <c r="F112" i="91"/>
  <c r="G112" i="91"/>
  <c r="F113" i="91"/>
  <c r="G113" i="91"/>
  <c r="F114" i="91"/>
  <c r="G114" i="91"/>
  <c r="F115" i="91"/>
  <c r="G115" i="91"/>
  <c r="F116" i="91"/>
  <c r="G116" i="91"/>
  <c r="G96" i="91"/>
  <c r="G94" i="91"/>
  <c r="F96" i="91"/>
  <c r="F94" i="91"/>
  <c r="X66" i="49"/>
  <c r="X67" i="49"/>
  <c r="X68" i="49"/>
  <c r="X69" i="49"/>
  <c r="X65" i="49"/>
  <c r="X64" i="49"/>
  <c r="W66" i="49"/>
  <c r="W67" i="49"/>
  <c r="W68" i="49"/>
  <c r="W69" i="49"/>
  <c r="W65" i="49"/>
  <c r="W64" i="49"/>
  <c r="V66" i="49"/>
  <c r="V67" i="49"/>
  <c r="V68" i="49"/>
  <c r="V69" i="49"/>
  <c r="V65" i="49"/>
  <c r="V64" i="49"/>
  <c r="U66" i="49"/>
  <c r="U67" i="49"/>
  <c r="U68" i="49"/>
  <c r="U69" i="49"/>
  <c r="U65" i="49"/>
  <c r="U64" i="49"/>
  <c r="T66" i="49"/>
  <c r="T67" i="49"/>
  <c r="T68" i="49"/>
  <c r="T69" i="49"/>
  <c r="T65" i="49"/>
  <c r="T64" i="49"/>
  <c r="S66" i="49"/>
  <c r="S67" i="49"/>
  <c r="S68" i="49"/>
  <c r="S69" i="49"/>
  <c r="S65" i="49"/>
  <c r="S64" i="49"/>
  <c r="R66" i="49"/>
  <c r="R76" i="49" s="1"/>
  <c r="R67" i="49"/>
  <c r="R77" i="49" s="1"/>
  <c r="R68" i="49"/>
  <c r="R78" i="49" s="1"/>
  <c r="R69" i="49"/>
  <c r="R79" i="49" s="1"/>
  <c r="R65" i="49"/>
  <c r="R75" i="49" s="1"/>
  <c r="R64" i="49"/>
  <c r="R74" i="49" s="1"/>
  <c r="F83" i="49"/>
  <c r="F84" i="49"/>
  <c r="F85" i="49"/>
  <c r="F86" i="49"/>
  <c r="F88" i="49"/>
  <c r="F89" i="49"/>
  <c r="F90" i="49"/>
  <c r="F91" i="49"/>
  <c r="F92" i="49"/>
  <c r="F93" i="49"/>
  <c r="F94" i="49"/>
  <c r="F95" i="49"/>
  <c r="F96" i="49"/>
  <c r="F97" i="49"/>
  <c r="F98" i="49"/>
  <c r="F99" i="49"/>
  <c r="F100" i="49"/>
  <c r="F101" i="49"/>
  <c r="F102" i="49"/>
  <c r="F82" i="49"/>
  <c r="F80" i="49"/>
  <c r="H79" i="49" s="1"/>
  <c r="I67" i="49"/>
  <c r="J67" i="49"/>
  <c r="I64" i="49"/>
  <c r="J64" i="49"/>
  <c r="I65" i="49"/>
  <c r="J65" i="49"/>
  <c r="I66" i="49"/>
  <c r="J66" i="49"/>
  <c r="J63" i="49"/>
  <c r="J62" i="49"/>
  <c r="I63" i="49"/>
  <c r="I62" i="49"/>
  <c r="H64" i="49"/>
  <c r="H65" i="49"/>
  <c r="H66" i="49"/>
  <c r="H67" i="49"/>
  <c r="H63" i="49"/>
  <c r="H62" i="49"/>
  <c r="G64" i="49"/>
  <c r="G65" i="49"/>
  <c r="G66" i="49"/>
  <c r="G67" i="49"/>
  <c r="G63" i="49"/>
  <c r="G62" i="49"/>
  <c r="F64" i="49"/>
  <c r="F72" i="49" s="1"/>
  <c r="F65" i="49"/>
  <c r="F73" i="49" s="1"/>
  <c r="F66" i="49"/>
  <c r="F74" i="49" s="1"/>
  <c r="F67" i="49"/>
  <c r="F75" i="49" s="1"/>
  <c r="F63" i="49"/>
  <c r="F71" i="49" s="1"/>
  <c r="F62" i="49"/>
  <c r="F70" i="49" s="1"/>
  <c r="G65" i="54"/>
  <c r="G66" i="54"/>
  <c r="G67" i="54"/>
  <c r="G68" i="54"/>
  <c r="G64" i="54"/>
  <c r="G63" i="54"/>
  <c r="J65" i="54"/>
  <c r="J66" i="54"/>
  <c r="J67" i="54"/>
  <c r="J68" i="54"/>
  <c r="J64" i="54"/>
  <c r="J63" i="54"/>
  <c r="I65" i="54"/>
  <c r="I66" i="54"/>
  <c r="I67" i="54"/>
  <c r="I68" i="54"/>
  <c r="I64" i="54"/>
  <c r="I63" i="54"/>
  <c r="H65" i="54"/>
  <c r="H66" i="54"/>
  <c r="H67" i="54"/>
  <c r="H68" i="54"/>
  <c r="H64" i="54"/>
  <c r="H63" i="54"/>
  <c r="F65" i="54"/>
  <c r="F66" i="54"/>
  <c r="F67" i="54"/>
  <c r="F68" i="54"/>
  <c r="H77" i="54" s="1"/>
  <c r="F64" i="54"/>
  <c r="F63" i="54"/>
  <c r="K80" i="2"/>
  <c r="K106" i="2"/>
  <c r="K105" i="2"/>
  <c r="K104" i="2"/>
  <c r="K103" i="2"/>
  <c r="K102" i="2"/>
  <c r="K101" i="2"/>
  <c r="K100" i="2"/>
  <c r="K99" i="2"/>
  <c r="K98" i="2"/>
  <c r="K97" i="2"/>
  <c r="K95" i="2"/>
  <c r="K94" i="2"/>
  <c r="K93" i="2"/>
  <c r="K92" i="2"/>
  <c r="K91" i="2"/>
  <c r="K90" i="2"/>
  <c r="K89" i="2"/>
  <c r="K88" i="2"/>
  <c r="K87" i="2"/>
  <c r="K86" i="2"/>
  <c r="K84" i="2"/>
  <c r="K83" i="2"/>
  <c r="K82" i="2"/>
  <c r="K81" i="2"/>
  <c r="K79" i="2"/>
  <c r="K77" i="2"/>
  <c r="G98" i="2"/>
  <c r="G99" i="2"/>
  <c r="G100" i="2"/>
  <c r="G101" i="2"/>
  <c r="G102" i="2"/>
  <c r="G103" i="2"/>
  <c r="G104" i="2"/>
  <c r="G105" i="2"/>
  <c r="G106" i="2"/>
  <c r="G97" i="2"/>
  <c r="G80" i="2"/>
  <c r="G81" i="2"/>
  <c r="G82" i="2"/>
  <c r="G83" i="2"/>
  <c r="G84" i="2"/>
  <c r="G86" i="2"/>
  <c r="G87" i="2"/>
  <c r="G88" i="2"/>
  <c r="G89" i="2"/>
  <c r="G90" i="2"/>
  <c r="G91" i="2"/>
  <c r="G92" i="2"/>
  <c r="G93" i="2"/>
  <c r="G94" i="2"/>
  <c r="G95" i="2"/>
  <c r="G79" i="2"/>
  <c r="G77" i="2"/>
  <c r="H77" i="2" s="1"/>
  <c r="F98" i="2"/>
  <c r="F99" i="2"/>
  <c r="F100" i="2"/>
  <c r="F101" i="2"/>
  <c r="F102" i="2"/>
  <c r="F103" i="2"/>
  <c r="F104" i="2"/>
  <c r="F105" i="2"/>
  <c r="F106" i="2"/>
  <c r="F97" i="2"/>
  <c r="F79" i="2"/>
  <c r="F80" i="2"/>
  <c r="F81" i="2"/>
  <c r="F82" i="2"/>
  <c r="F83" i="2"/>
  <c r="F84" i="2"/>
  <c r="F86" i="2"/>
  <c r="F87" i="2"/>
  <c r="F88" i="2"/>
  <c r="F89" i="2"/>
  <c r="F90" i="2"/>
  <c r="F91" i="2"/>
  <c r="F92" i="2"/>
  <c r="F93" i="2"/>
  <c r="F94" i="2"/>
  <c r="F95" i="2"/>
  <c r="F77" i="2"/>
  <c r="I78" i="91"/>
  <c r="I71" i="91"/>
  <c r="I90" i="91"/>
  <c r="I89" i="91"/>
  <c r="I88" i="91"/>
  <c r="I87" i="91"/>
  <c r="I86" i="91"/>
  <c r="I85" i="91"/>
  <c r="I84" i="91"/>
  <c r="I83" i="91"/>
  <c r="I82" i="91"/>
  <c r="I81" i="91"/>
  <c r="I80" i="91"/>
  <c r="I79" i="91"/>
  <c r="I77" i="91"/>
  <c r="I76" i="91"/>
  <c r="I74" i="91"/>
  <c r="I73" i="91"/>
  <c r="I72" i="91"/>
  <c r="I70" i="91"/>
  <c r="F71" i="91"/>
  <c r="F72" i="91"/>
  <c r="J72" i="91" s="1"/>
  <c r="F73" i="91"/>
  <c r="F74" i="91"/>
  <c r="J74" i="91" s="1"/>
  <c r="F76" i="91"/>
  <c r="F77" i="91"/>
  <c r="J77" i="91" s="1"/>
  <c r="F78" i="91"/>
  <c r="F79" i="91"/>
  <c r="J79" i="91" s="1"/>
  <c r="F80" i="91"/>
  <c r="F81" i="91"/>
  <c r="J81" i="91" s="1"/>
  <c r="F82" i="91"/>
  <c r="F83" i="91"/>
  <c r="F84" i="91"/>
  <c r="F85" i="91"/>
  <c r="J85" i="91" s="1"/>
  <c r="F86" i="91"/>
  <c r="J86" i="91" s="1"/>
  <c r="F87" i="91"/>
  <c r="J87" i="91" s="1"/>
  <c r="F88" i="91"/>
  <c r="F89" i="91"/>
  <c r="J89" i="91" s="1"/>
  <c r="F90" i="91"/>
  <c r="F70" i="91"/>
  <c r="F68" i="91"/>
  <c r="I88" i="8"/>
  <c r="I89" i="8"/>
  <c r="I90" i="8"/>
  <c r="I91" i="8"/>
  <c r="I92" i="8"/>
  <c r="I87" i="8"/>
  <c r="I66" i="8"/>
  <c r="I67" i="8"/>
  <c r="I68" i="8"/>
  <c r="I69" i="8"/>
  <c r="I71" i="8"/>
  <c r="I72" i="8"/>
  <c r="I73" i="8"/>
  <c r="I74" i="8"/>
  <c r="I75" i="8"/>
  <c r="I76" i="8"/>
  <c r="I77" i="8"/>
  <c r="I78" i="8"/>
  <c r="I79" i="8"/>
  <c r="I80" i="8"/>
  <c r="I81" i="8"/>
  <c r="I82" i="8"/>
  <c r="I83" i="8"/>
  <c r="I84" i="8"/>
  <c r="I85" i="8"/>
  <c r="I65" i="8"/>
  <c r="I63" i="8"/>
  <c r="H88" i="8"/>
  <c r="H89" i="8"/>
  <c r="H90" i="8"/>
  <c r="H91" i="8"/>
  <c r="H92" i="8"/>
  <c r="H87" i="8"/>
  <c r="H66" i="8"/>
  <c r="H67" i="8"/>
  <c r="H68" i="8"/>
  <c r="H69" i="8"/>
  <c r="H71" i="8"/>
  <c r="H72" i="8"/>
  <c r="H73" i="8"/>
  <c r="H74" i="8"/>
  <c r="H75" i="8"/>
  <c r="H76" i="8"/>
  <c r="H77" i="8"/>
  <c r="H78" i="8"/>
  <c r="H79" i="8"/>
  <c r="H80" i="8"/>
  <c r="H81" i="8"/>
  <c r="H82" i="8"/>
  <c r="H83" i="8"/>
  <c r="H84" i="8"/>
  <c r="H85" i="8"/>
  <c r="H65" i="8"/>
  <c r="H63" i="8"/>
  <c r="G88" i="8"/>
  <c r="G89" i="8"/>
  <c r="G90" i="8"/>
  <c r="G91" i="8"/>
  <c r="G92" i="8"/>
  <c r="G87" i="8"/>
  <c r="G71" i="8"/>
  <c r="G72" i="8"/>
  <c r="G73" i="8"/>
  <c r="G74" i="8"/>
  <c r="G75" i="8"/>
  <c r="G76" i="8"/>
  <c r="G77" i="8"/>
  <c r="G78" i="8"/>
  <c r="G79" i="8"/>
  <c r="G80" i="8"/>
  <c r="G81" i="8"/>
  <c r="G82" i="8"/>
  <c r="G83" i="8"/>
  <c r="G84" i="8"/>
  <c r="G85" i="8"/>
  <c r="G66" i="8"/>
  <c r="G67" i="8"/>
  <c r="G68" i="8"/>
  <c r="G69" i="8"/>
  <c r="G65" i="8"/>
  <c r="G63" i="8"/>
  <c r="F88" i="8"/>
  <c r="F89" i="8"/>
  <c r="F90" i="8"/>
  <c r="F91" i="8"/>
  <c r="F92" i="8"/>
  <c r="F87" i="8"/>
  <c r="F72" i="8"/>
  <c r="F73" i="8"/>
  <c r="F74" i="8"/>
  <c r="F75" i="8"/>
  <c r="F76" i="8"/>
  <c r="F77" i="8"/>
  <c r="F78" i="8"/>
  <c r="F79" i="8"/>
  <c r="F80" i="8"/>
  <c r="F81" i="8"/>
  <c r="F82" i="8"/>
  <c r="F83" i="8"/>
  <c r="F84" i="8"/>
  <c r="F85" i="8"/>
  <c r="F71" i="8"/>
  <c r="F66" i="8"/>
  <c r="F67" i="8"/>
  <c r="F68" i="8"/>
  <c r="F69" i="8"/>
  <c r="F65" i="8"/>
  <c r="F63" i="8"/>
  <c r="N62" i="5"/>
  <c r="Y62" i="5" s="1"/>
  <c r="M62" i="5"/>
  <c r="L62" i="5"/>
  <c r="W62" i="5" s="1"/>
  <c r="K62" i="5"/>
  <c r="J62" i="5"/>
  <c r="I62" i="5"/>
  <c r="K63" i="5"/>
  <c r="X62" i="5"/>
  <c r="N80" i="5"/>
  <c r="N79" i="5"/>
  <c r="N78" i="5"/>
  <c r="N77" i="5"/>
  <c r="N76" i="5"/>
  <c r="Y76" i="5" s="1"/>
  <c r="N75" i="5"/>
  <c r="N74" i="5"/>
  <c r="N73" i="5"/>
  <c r="N72" i="5"/>
  <c r="Y72" i="5" s="1"/>
  <c r="M80" i="5"/>
  <c r="X80" i="5" s="1"/>
  <c r="M79" i="5"/>
  <c r="M78" i="5"/>
  <c r="X78" i="5" s="1"/>
  <c r="M77" i="5"/>
  <c r="M76" i="5"/>
  <c r="X76" i="5" s="1"/>
  <c r="M75" i="5"/>
  <c r="M74" i="5"/>
  <c r="X74" i="5" s="1"/>
  <c r="M73" i="5"/>
  <c r="M72" i="5"/>
  <c r="X72" i="5" s="1"/>
  <c r="L80" i="5"/>
  <c r="L79" i="5"/>
  <c r="L78" i="5"/>
  <c r="L77" i="5"/>
  <c r="L76" i="5"/>
  <c r="L75" i="5"/>
  <c r="L74" i="5"/>
  <c r="L73" i="5"/>
  <c r="L72" i="5"/>
  <c r="K80" i="5"/>
  <c r="K79" i="5"/>
  <c r="K78" i="5"/>
  <c r="K77" i="5"/>
  <c r="K76" i="5"/>
  <c r="V76" i="5" s="1"/>
  <c r="K75" i="5"/>
  <c r="K74" i="5"/>
  <c r="K73" i="5"/>
  <c r="K72" i="5"/>
  <c r="J80" i="5"/>
  <c r="J79" i="5"/>
  <c r="J78" i="5"/>
  <c r="J77" i="5"/>
  <c r="J76" i="5"/>
  <c r="J75" i="5"/>
  <c r="J74" i="5"/>
  <c r="J73" i="5"/>
  <c r="J72" i="5"/>
  <c r="N71" i="5"/>
  <c r="M71" i="5"/>
  <c r="L71" i="5"/>
  <c r="K71" i="5"/>
  <c r="J71" i="5"/>
  <c r="N70" i="5"/>
  <c r="M70" i="5"/>
  <c r="X70" i="5" s="1"/>
  <c r="L70" i="5"/>
  <c r="K70" i="5"/>
  <c r="J70" i="5"/>
  <c r="N69" i="5"/>
  <c r="M69" i="5"/>
  <c r="L69" i="5"/>
  <c r="K69" i="5"/>
  <c r="J69" i="5"/>
  <c r="N68" i="5"/>
  <c r="Y68" i="5" s="1"/>
  <c r="M68" i="5"/>
  <c r="X68" i="5" s="1"/>
  <c r="L68" i="5"/>
  <c r="K68" i="5"/>
  <c r="V68" i="5" s="1"/>
  <c r="J68" i="5"/>
  <c r="N67" i="5"/>
  <c r="M67" i="5"/>
  <c r="L67" i="5"/>
  <c r="K67" i="5"/>
  <c r="J67" i="5"/>
  <c r="N66" i="5"/>
  <c r="M66" i="5"/>
  <c r="X66" i="5" s="1"/>
  <c r="L66" i="5"/>
  <c r="K66" i="5"/>
  <c r="J66" i="5"/>
  <c r="N65" i="5"/>
  <c r="M65" i="5"/>
  <c r="L65" i="5"/>
  <c r="K65" i="5"/>
  <c r="J65" i="5"/>
  <c r="N64" i="5"/>
  <c r="M64" i="5"/>
  <c r="X64" i="5" s="1"/>
  <c r="L64" i="5"/>
  <c r="K64" i="5"/>
  <c r="J64" i="5"/>
  <c r="N63" i="5"/>
  <c r="M63" i="5"/>
  <c r="L63" i="5"/>
  <c r="J63" i="5"/>
  <c r="I80" i="5"/>
  <c r="T80" i="5" s="1"/>
  <c r="I79" i="5"/>
  <c r="I78" i="5"/>
  <c r="T78" i="5" s="1"/>
  <c r="I77" i="5"/>
  <c r="I76" i="5"/>
  <c r="I75" i="5"/>
  <c r="I74" i="5"/>
  <c r="T74" i="5" s="1"/>
  <c r="I73" i="5"/>
  <c r="I72" i="5"/>
  <c r="T72" i="5" s="1"/>
  <c r="I71" i="5"/>
  <c r="I70" i="5"/>
  <c r="T70" i="5" s="1"/>
  <c r="I69" i="5"/>
  <c r="I68" i="5"/>
  <c r="T68" i="5" s="1"/>
  <c r="I67" i="5"/>
  <c r="I66" i="5"/>
  <c r="T66" i="5" s="1"/>
  <c r="I65" i="5"/>
  <c r="I64" i="5"/>
  <c r="T64" i="5" s="1"/>
  <c r="I63" i="5"/>
  <c r="U67" i="5" l="1"/>
  <c r="U71" i="5"/>
  <c r="Y71" i="5"/>
  <c r="Y65" i="5"/>
  <c r="Y69" i="5"/>
  <c r="U77" i="5"/>
  <c r="J68" i="91"/>
  <c r="K68" i="91"/>
  <c r="Y70" i="5"/>
  <c r="U78" i="5"/>
  <c r="Y74" i="5"/>
  <c r="Y78" i="5"/>
  <c r="H76" i="54"/>
  <c r="S74" i="49"/>
  <c r="S86" i="49" s="1"/>
  <c r="S77" i="49"/>
  <c r="V66" i="5"/>
  <c r="V74" i="5"/>
  <c r="H72" i="54"/>
  <c r="H75" i="54"/>
  <c r="S75" i="49"/>
  <c r="S76" i="49"/>
  <c r="W66" i="5"/>
  <c r="W70" i="5"/>
  <c r="W74" i="5"/>
  <c r="W78" i="5"/>
  <c r="T65" i="5"/>
  <c r="X65" i="5"/>
  <c r="X69" i="5"/>
  <c r="V75" i="5"/>
  <c r="X73" i="5"/>
  <c r="X77" i="5"/>
  <c r="J63" i="8"/>
  <c r="H94" i="2"/>
  <c r="H90" i="2"/>
  <c r="H86" i="2"/>
  <c r="H81" i="2"/>
  <c r="H105" i="2"/>
  <c r="H101" i="2"/>
  <c r="G82" i="49"/>
  <c r="I82" i="49" s="1"/>
  <c r="G99" i="49"/>
  <c r="I99" i="49" s="1"/>
  <c r="G95" i="49"/>
  <c r="I95" i="49" s="1"/>
  <c r="X63" i="5"/>
  <c r="X67" i="5"/>
  <c r="V69" i="5"/>
  <c r="X71" i="5"/>
  <c r="X75" i="5"/>
  <c r="X79" i="5"/>
  <c r="G70" i="91"/>
  <c r="G74" i="49"/>
  <c r="I73" i="49"/>
  <c r="I75" i="49"/>
  <c r="G101" i="49"/>
  <c r="I101" i="49" s="1"/>
  <c r="G97" i="49"/>
  <c r="I97" i="49" s="1"/>
  <c r="G93" i="49"/>
  <c r="I93" i="49" s="1"/>
  <c r="G89" i="49"/>
  <c r="I89" i="49" s="1"/>
  <c r="G84" i="49"/>
  <c r="I84" i="49" s="1"/>
  <c r="U74" i="49"/>
  <c r="U86" i="49" s="1"/>
  <c r="U77" i="49"/>
  <c r="W74" i="49"/>
  <c r="W86" i="49" s="1"/>
  <c r="W77" i="49"/>
  <c r="W89" i="49" s="1"/>
  <c r="H71" i="49"/>
  <c r="T79" i="49"/>
  <c r="W65" i="5"/>
  <c r="W69" i="5"/>
  <c r="W73" i="5"/>
  <c r="W77" i="5"/>
  <c r="Y75" i="5"/>
  <c r="G75" i="49"/>
  <c r="H70" i="49"/>
  <c r="H73" i="49"/>
  <c r="J70" i="49"/>
  <c r="J73" i="49"/>
  <c r="J75" i="49"/>
  <c r="G102" i="49"/>
  <c r="I102" i="49" s="1"/>
  <c r="G98" i="49"/>
  <c r="I98" i="49" s="1"/>
  <c r="G94" i="49"/>
  <c r="I94" i="49" s="1"/>
  <c r="G90" i="49"/>
  <c r="I90" i="49" s="1"/>
  <c r="G85" i="49"/>
  <c r="I85" i="49" s="1"/>
  <c r="S78" i="49"/>
  <c r="T75" i="49"/>
  <c r="T76" i="49"/>
  <c r="U78" i="49"/>
  <c r="V75" i="49"/>
  <c r="V76" i="49"/>
  <c r="W78" i="49"/>
  <c r="W90" i="49" s="1"/>
  <c r="X75" i="49"/>
  <c r="X76" i="49"/>
  <c r="H72" i="49"/>
  <c r="V79" i="49"/>
  <c r="X79" i="49"/>
  <c r="W63" i="5"/>
  <c r="W67" i="5"/>
  <c r="W71" i="5"/>
  <c r="W75" i="5"/>
  <c r="W79" i="5"/>
  <c r="Y77" i="5"/>
  <c r="K63" i="8"/>
  <c r="G70" i="49"/>
  <c r="G73" i="49"/>
  <c r="H75" i="49"/>
  <c r="I70" i="49"/>
  <c r="J74" i="49"/>
  <c r="J72" i="49"/>
  <c r="G100" i="49"/>
  <c r="I100" i="49" s="1"/>
  <c r="G96" i="49"/>
  <c r="I96" i="49" s="1"/>
  <c r="G92" i="49"/>
  <c r="I92" i="49" s="1"/>
  <c r="G88" i="49"/>
  <c r="I88" i="49" s="1"/>
  <c r="G83" i="49"/>
  <c r="I83" i="49" s="1"/>
  <c r="T78" i="49"/>
  <c r="U75" i="49"/>
  <c r="U76" i="49"/>
  <c r="V78" i="49"/>
  <c r="W75" i="49"/>
  <c r="W87" i="49" s="1"/>
  <c r="W76" i="49"/>
  <c r="W88" i="49" s="1"/>
  <c r="X78" i="49"/>
  <c r="J71" i="49"/>
  <c r="W64" i="5"/>
  <c r="W68" i="5"/>
  <c r="W72" i="5"/>
  <c r="W76" i="5"/>
  <c r="W80" i="5"/>
  <c r="H73" i="54"/>
  <c r="H74" i="54"/>
  <c r="G71" i="49"/>
  <c r="G72" i="49"/>
  <c r="H74" i="49"/>
  <c r="I71" i="49"/>
  <c r="I74" i="49"/>
  <c r="I72" i="49"/>
  <c r="G91" i="49"/>
  <c r="I91" i="49" s="1"/>
  <c r="G86" i="49"/>
  <c r="I86" i="49" s="1"/>
  <c r="S79" i="49"/>
  <c r="T74" i="49"/>
  <c r="T86" i="49" s="1"/>
  <c r="T77" i="49"/>
  <c r="U79" i="49"/>
  <c r="V74" i="49"/>
  <c r="V86" i="49" s="1"/>
  <c r="V77" i="49"/>
  <c r="W79" i="49"/>
  <c r="W91" i="49" s="1"/>
  <c r="X74" i="49"/>
  <c r="X86" i="49" s="1"/>
  <c r="X77" i="49"/>
  <c r="H93" i="2"/>
  <c r="H89" i="2"/>
  <c r="H84" i="2"/>
  <c r="H80" i="2"/>
  <c r="H104" i="2"/>
  <c r="H100" i="2"/>
  <c r="H79" i="2"/>
  <c r="H92" i="2"/>
  <c r="H88" i="2"/>
  <c r="H83" i="2"/>
  <c r="H97" i="2"/>
  <c r="H103" i="2"/>
  <c r="H99" i="2"/>
  <c r="H95" i="2"/>
  <c r="H91" i="2"/>
  <c r="H87" i="2"/>
  <c r="H82" i="2"/>
  <c r="H106" i="2"/>
  <c r="H102" i="2"/>
  <c r="H98" i="2"/>
  <c r="G75" i="54"/>
  <c r="G77" i="54"/>
  <c r="U76" i="5"/>
  <c r="Y80" i="5"/>
  <c r="G83" i="91"/>
  <c r="V80" i="5"/>
  <c r="G90" i="91"/>
  <c r="G86" i="91"/>
  <c r="G82" i="91"/>
  <c r="G78" i="91"/>
  <c r="G73" i="91"/>
  <c r="J73" i="91"/>
  <c r="J90" i="91"/>
  <c r="J78" i="91"/>
  <c r="T76" i="5"/>
  <c r="G88" i="91"/>
  <c r="G84" i="91"/>
  <c r="G80" i="91"/>
  <c r="G76" i="91"/>
  <c r="G71" i="91"/>
  <c r="J82" i="91"/>
  <c r="F77" i="54"/>
  <c r="G73" i="54"/>
  <c r="F73" i="54"/>
  <c r="J74" i="54"/>
  <c r="G72" i="54"/>
  <c r="J73" i="54"/>
  <c r="J77" i="54"/>
  <c r="G74" i="54"/>
  <c r="G87" i="91"/>
  <c r="G79" i="91"/>
  <c r="J70" i="91"/>
  <c r="J83" i="91"/>
  <c r="F76" i="54"/>
  <c r="J76" i="54"/>
  <c r="J72" i="54"/>
  <c r="G89" i="91"/>
  <c r="G85" i="91"/>
  <c r="G81" i="91"/>
  <c r="G77" i="91"/>
  <c r="G72" i="91"/>
  <c r="J71" i="91"/>
  <c r="J76" i="91"/>
  <c r="J80" i="91"/>
  <c r="J84" i="91"/>
  <c r="J88" i="91"/>
  <c r="F75" i="54"/>
  <c r="I77" i="54"/>
  <c r="I76" i="54"/>
  <c r="I75" i="54"/>
  <c r="I74" i="54"/>
  <c r="I73" i="54"/>
  <c r="I72" i="54"/>
  <c r="G74" i="91"/>
  <c r="G76" i="54"/>
  <c r="J75" i="54"/>
  <c r="F72" i="54"/>
  <c r="F74" i="54"/>
  <c r="Y63" i="5"/>
  <c r="Y64" i="5"/>
  <c r="Y66" i="5"/>
  <c r="Y67" i="5"/>
  <c r="Y73" i="5"/>
  <c r="Y79" i="5"/>
  <c r="V62" i="5"/>
  <c r="V64" i="5"/>
  <c r="V65" i="5"/>
  <c r="V70" i="5"/>
  <c r="V77" i="5"/>
  <c r="V63" i="5"/>
  <c r="V71" i="5"/>
  <c r="V78" i="5"/>
  <c r="V79" i="5"/>
  <c r="V67" i="5"/>
  <c r="V72" i="5"/>
  <c r="V73" i="5"/>
  <c r="U63" i="5"/>
  <c r="U64" i="5"/>
  <c r="U74" i="5"/>
  <c r="U68" i="5"/>
  <c r="U75" i="5"/>
  <c r="U79" i="5"/>
  <c r="U66" i="5"/>
  <c r="U69" i="5"/>
  <c r="U72" i="5"/>
  <c r="T62" i="5"/>
  <c r="U80" i="5"/>
  <c r="U62" i="5"/>
  <c r="U65" i="5"/>
  <c r="U70" i="5"/>
  <c r="U73" i="5"/>
  <c r="T67" i="5"/>
  <c r="T69" i="5"/>
  <c r="T71" i="5"/>
  <c r="T73" i="5"/>
  <c r="T75" i="5"/>
  <c r="T77" i="5"/>
  <c r="T79" i="5"/>
  <c r="T63" i="5"/>
  <c r="AQ28" i="5"/>
  <c r="AP28" i="5"/>
  <c r="AO28" i="5"/>
  <c r="AN28" i="5"/>
  <c r="AM28" i="5"/>
  <c r="AQ27" i="5"/>
  <c r="AP27" i="5"/>
  <c r="AO27" i="5"/>
  <c r="AN27" i="5"/>
  <c r="AM27" i="5"/>
  <c r="AQ26" i="5"/>
  <c r="AP26" i="5"/>
  <c r="AO26" i="5"/>
  <c r="AN26" i="5"/>
  <c r="AM26" i="5"/>
  <c r="AQ25" i="5"/>
  <c r="AP25" i="5"/>
  <c r="AO25" i="5"/>
  <c r="AQ24" i="5"/>
  <c r="AP24" i="5"/>
  <c r="AO24" i="5"/>
  <c r="AN24" i="5"/>
  <c r="AM24" i="5"/>
  <c r="S28" i="79" l="1"/>
  <c r="S30" i="79"/>
  <c r="S31" i="79"/>
  <c r="S32" i="79"/>
  <c r="S33" i="79"/>
  <c r="S34" i="79"/>
  <c r="S35" i="79"/>
  <c r="S37" i="79"/>
  <c r="S38" i="79"/>
  <c r="S39" i="79"/>
  <c r="S40" i="79"/>
  <c r="S41" i="79"/>
  <c r="S42" i="79"/>
  <c r="S43" i="79"/>
  <c r="S44" i="79"/>
  <c r="S45" i="79"/>
  <c r="S46" i="79"/>
  <c r="S48" i="79"/>
  <c r="S49" i="79"/>
  <c r="S50" i="79"/>
  <c r="S51" i="79"/>
  <c r="S52" i="79"/>
  <c r="S53" i="79"/>
  <c r="S54" i="79"/>
  <c r="S55" i="79"/>
  <c r="S56" i="79"/>
  <c r="S57" i="79"/>
  <c r="S59" i="79"/>
  <c r="S60" i="79"/>
  <c r="S61" i="79"/>
  <c r="S62" i="79"/>
  <c r="S63" i="79"/>
  <c r="S64" i="79"/>
  <c r="S65" i="79"/>
  <c r="S66" i="79"/>
  <c r="S67" i="79"/>
  <c r="S68" i="79"/>
  <c r="G28" i="79"/>
  <c r="G30" i="79"/>
  <c r="G31" i="79"/>
  <c r="G32" i="79"/>
  <c r="G33" i="79"/>
  <c r="G34" i="79"/>
  <c r="G35" i="79"/>
  <c r="G37" i="79"/>
  <c r="G38" i="79"/>
  <c r="G39" i="79"/>
  <c r="G40" i="79"/>
  <c r="G41" i="79"/>
  <c r="G42" i="79"/>
  <c r="G43" i="79"/>
  <c r="G44" i="79"/>
  <c r="G45" i="79"/>
  <c r="G46" i="79"/>
  <c r="G48" i="79"/>
  <c r="G49" i="79"/>
  <c r="G50" i="79"/>
  <c r="G51" i="79"/>
  <c r="G52" i="79"/>
  <c r="G53" i="79"/>
  <c r="G54" i="79"/>
  <c r="G55" i="79"/>
  <c r="G56" i="79"/>
  <c r="G57" i="79"/>
  <c r="G59" i="79"/>
  <c r="G60" i="79"/>
  <c r="G61" i="79"/>
  <c r="G62" i="79"/>
  <c r="G63" i="79"/>
  <c r="G64" i="79"/>
  <c r="G65" i="79"/>
  <c r="G66" i="79"/>
  <c r="G67" i="79"/>
  <c r="G68" i="79"/>
  <c r="E58" i="59"/>
  <c r="E57" i="59"/>
  <c r="E56" i="59"/>
  <c r="E55" i="59"/>
  <c r="E54" i="59"/>
  <c r="E52" i="59"/>
  <c r="E51" i="59"/>
  <c r="E50" i="59"/>
  <c r="E49" i="59"/>
  <c r="E48" i="59"/>
  <c r="E47" i="59"/>
  <c r="E46" i="59"/>
  <c r="E45" i="59"/>
  <c r="E44" i="59"/>
  <c r="E43" i="59"/>
  <c r="E42" i="59"/>
  <c r="E41" i="59"/>
  <c r="E40" i="59"/>
  <c r="E39" i="59"/>
  <c r="E38" i="59"/>
  <c r="E36" i="59"/>
  <c r="E35" i="59"/>
  <c r="E34" i="59"/>
  <c r="E33" i="59"/>
  <c r="E32" i="59"/>
  <c r="E30" i="59"/>
  <c r="E29" i="59"/>
  <c r="E27" i="59"/>
  <c r="E67" i="85"/>
  <c r="E66" i="85"/>
  <c r="E65" i="85"/>
  <c r="E64" i="85"/>
  <c r="E63" i="85"/>
  <c r="E62" i="85"/>
  <c r="E61" i="85"/>
  <c r="E60" i="85"/>
  <c r="E59" i="85"/>
  <c r="E58" i="85"/>
  <c r="E45" i="85"/>
  <c r="E44" i="85"/>
  <c r="E43" i="85"/>
  <c r="E42" i="85"/>
  <c r="E41" i="85"/>
  <c r="E40" i="85"/>
  <c r="E39" i="85"/>
  <c r="E38" i="85"/>
  <c r="E37" i="85"/>
  <c r="E36" i="85"/>
  <c r="E34" i="85"/>
  <c r="E33" i="85"/>
  <c r="E32" i="85"/>
  <c r="E31" i="85"/>
  <c r="E30" i="85"/>
  <c r="E29" i="85"/>
  <c r="E27" i="85"/>
  <c r="F27" i="85"/>
  <c r="F29" i="85"/>
  <c r="F30" i="85"/>
  <c r="F31" i="85"/>
  <c r="F32" i="85"/>
  <c r="F33" i="85"/>
  <c r="F34" i="85"/>
  <c r="F36" i="85"/>
  <c r="F37" i="85"/>
  <c r="F38" i="85"/>
  <c r="F39" i="85"/>
  <c r="F40" i="85"/>
  <c r="F41" i="85"/>
  <c r="F42" i="85"/>
  <c r="F43" i="85"/>
  <c r="F44" i="85"/>
  <c r="F45" i="85"/>
  <c r="F58" i="85"/>
  <c r="F59" i="85"/>
  <c r="F60" i="85"/>
  <c r="F61" i="85"/>
  <c r="F62" i="85"/>
  <c r="F63" i="85"/>
  <c r="F64" i="85"/>
  <c r="F65" i="85"/>
  <c r="F66" i="85"/>
  <c r="F67" i="85"/>
  <c r="L26" i="5"/>
  <c r="AL24" i="5"/>
  <c r="AL27" i="5"/>
  <c r="AL28" i="5"/>
  <c r="AL26" i="5"/>
  <c r="AN25" i="5"/>
  <c r="AM25" i="5"/>
  <c r="AL25" i="5"/>
  <c r="AQ23" i="5"/>
  <c r="AQ35" i="5" s="1"/>
  <c r="AP23" i="5"/>
  <c r="AP34" i="5" s="1"/>
  <c r="AO23" i="5"/>
  <c r="AO33" i="5" s="1"/>
  <c r="AN23" i="5"/>
  <c r="AM23" i="5"/>
  <c r="AM37" i="5" s="1"/>
  <c r="AL23" i="5"/>
  <c r="AL32" i="5" s="1"/>
  <c r="AL34" i="5" l="1"/>
  <c r="AL37" i="5"/>
  <c r="AQ37" i="5"/>
  <c r="AL36" i="5"/>
  <c r="AP36" i="5"/>
  <c r="AO34" i="5"/>
  <c r="AM34" i="5"/>
  <c r="AO35" i="5"/>
  <c r="AQ33" i="5"/>
  <c r="AM33" i="5"/>
  <c r="AN33" i="5"/>
  <c r="AN35" i="5"/>
  <c r="AN32" i="5"/>
  <c r="AP32" i="5"/>
  <c r="AP33" i="5"/>
  <c r="AP35" i="5"/>
  <c r="AP37" i="5"/>
  <c r="AN34" i="5"/>
  <c r="AL33" i="5"/>
  <c r="AN37" i="5"/>
  <c r="AO32" i="5"/>
  <c r="AO37" i="5"/>
  <c r="AM32" i="5"/>
  <c r="AM36" i="5"/>
  <c r="AQ32" i="5"/>
  <c r="AQ36" i="5"/>
  <c r="AL35" i="5"/>
  <c r="AN36" i="5"/>
  <c r="AQ34" i="5"/>
  <c r="AM35" i="5"/>
  <c r="AO36" i="5"/>
  <c r="F47" i="189"/>
  <c r="E47" i="189"/>
  <c r="F46" i="189"/>
  <c r="E46" i="189"/>
  <c r="F45" i="189"/>
  <c r="E45" i="189"/>
  <c r="F44" i="189"/>
  <c r="E44" i="189"/>
  <c r="F43" i="189"/>
  <c r="E43" i="189"/>
  <c r="F42" i="189"/>
  <c r="E42" i="189"/>
  <c r="F41" i="189"/>
  <c r="E41" i="189"/>
  <c r="F40" i="189"/>
  <c r="E40" i="189"/>
  <c r="F39" i="189"/>
  <c r="E39" i="189"/>
  <c r="F38" i="189"/>
  <c r="E38" i="189"/>
  <c r="F36" i="189"/>
  <c r="E36" i="189"/>
  <c r="F35" i="189"/>
  <c r="E35" i="189"/>
  <c r="F34" i="189"/>
  <c r="E34" i="189"/>
  <c r="F33" i="189"/>
  <c r="E33" i="189"/>
  <c r="F32" i="189"/>
  <c r="E32" i="189"/>
  <c r="F31" i="189"/>
  <c r="E31" i="189"/>
  <c r="F30" i="189"/>
  <c r="E30" i="189"/>
  <c r="F29" i="189"/>
  <c r="E29" i="189"/>
  <c r="F28" i="189"/>
  <c r="E28" i="189"/>
  <c r="F27" i="189"/>
  <c r="E27" i="189"/>
  <c r="F25" i="189"/>
  <c r="E25" i="189"/>
  <c r="F24" i="189"/>
  <c r="E24" i="189"/>
  <c r="F23" i="189"/>
  <c r="E23" i="189"/>
  <c r="F22" i="189"/>
  <c r="E22" i="189"/>
  <c r="F21" i="189"/>
  <c r="E21" i="189"/>
  <c r="F20" i="189"/>
  <c r="E20" i="189"/>
  <c r="F19" i="189"/>
  <c r="E19" i="189"/>
  <c r="F18" i="189"/>
  <c r="E18" i="189"/>
  <c r="F17" i="189"/>
  <c r="E17" i="189"/>
  <c r="F16" i="189"/>
  <c r="E16" i="189"/>
  <c r="F14" i="189"/>
  <c r="E14" i="189"/>
  <c r="F13" i="189"/>
  <c r="E13" i="189"/>
  <c r="F12" i="189"/>
  <c r="E12" i="189"/>
  <c r="F11" i="189"/>
  <c r="E11" i="189"/>
  <c r="F10" i="189"/>
  <c r="E10" i="189"/>
  <c r="F9" i="189"/>
  <c r="E9" i="189"/>
  <c r="F7" i="189"/>
  <c r="F38" i="188"/>
  <c r="F37" i="188"/>
  <c r="F36" i="188"/>
  <c r="F35" i="188"/>
  <c r="F34" i="188"/>
  <c r="F32" i="188"/>
  <c r="F31" i="188"/>
  <c r="F30" i="188"/>
  <c r="F29" i="188"/>
  <c r="F28" i="188"/>
  <c r="F27" i="188"/>
  <c r="F26" i="188"/>
  <c r="F25" i="188"/>
  <c r="F24" i="188"/>
  <c r="F23" i="188"/>
  <c r="F22" i="188"/>
  <c r="F21" i="188"/>
  <c r="F20" i="188"/>
  <c r="F19" i="188"/>
  <c r="F18" i="188"/>
  <c r="F16" i="188"/>
  <c r="F15" i="188"/>
  <c r="F14" i="188"/>
  <c r="F13" i="188"/>
  <c r="F12" i="188"/>
  <c r="F10" i="188"/>
  <c r="F9" i="188"/>
  <c r="F7" i="188"/>
  <c r="E48" i="187"/>
  <c r="E47" i="187"/>
  <c r="E46" i="187"/>
  <c r="E45" i="187"/>
  <c r="E44" i="187"/>
  <c r="E43" i="187"/>
  <c r="E42" i="187"/>
  <c r="E41" i="187"/>
  <c r="E40" i="187"/>
  <c r="E39" i="187"/>
  <c r="E37" i="187"/>
  <c r="E36" i="187"/>
  <c r="E35" i="187"/>
  <c r="E34" i="187"/>
  <c r="E33" i="187"/>
  <c r="E32" i="187"/>
  <c r="E31" i="187"/>
  <c r="E30" i="187"/>
  <c r="E29" i="187"/>
  <c r="E28" i="187"/>
  <c r="E26" i="187"/>
  <c r="E25" i="187"/>
  <c r="E24" i="187"/>
  <c r="E23" i="187"/>
  <c r="E22" i="187"/>
  <c r="E21" i="187"/>
  <c r="E20" i="187"/>
  <c r="E19" i="187"/>
  <c r="E18" i="187"/>
  <c r="E17" i="187"/>
  <c r="E15" i="187"/>
  <c r="E14" i="187"/>
  <c r="E13" i="187"/>
  <c r="E12" i="187"/>
  <c r="E11" i="187"/>
  <c r="E10" i="187"/>
  <c r="E55" i="185"/>
  <c r="E54" i="185"/>
  <c r="E53" i="185"/>
  <c r="E52" i="185"/>
  <c r="E51" i="185"/>
  <c r="E50" i="185"/>
  <c r="E49" i="185"/>
  <c r="E48" i="185"/>
  <c r="E47" i="185"/>
  <c r="E46" i="185"/>
  <c r="E44" i="185"/>
  <c r="E43" i="185"/>
  <c r="E42" i="185"/>
  <c r="E41" i="185"/>
  <c r="E40" i="185"/>
  <c r="E39" i="185"/>
  <c r="E38" i="185"/>
  <c r="E37" i="185"/>
  <c r="E36" i="185"/>
  <c r="E35" i="185"/>
  <c r="E33" i="185"/>
  <c r="E32" i="185"/>
  <c r="E31" i="185"/>
  <c r="E30" i="185"/>
  <c r="E29" i="185"/>
  <c r="E28" i="185"/>
  <c r="E27" i="185"/>
  <c r="E26" i="185"/>
  <c r="E25" i="185"/>
  <c r="E24" i="185"/>
  <c r="E22" i="185"/>
  <c r="E21" i="185"/>
  <c r="E20" i="185"/>
  <c r="E19" i="185"/>
  <c r="E18" i="185"/>
  <c r="E17" i="185"/>
  <c r="J68" i="183"/>
  <c r="E68" i="183"/>
  <c r="J67" i="183"/>
  <c r="E67" i="183"/>
  <c r="J66" i="183"/>
  <c r="E66" i="183"/>
  <c r="J65" i="183"/>
  <c r="E65" i="183"/>
  <c r="J64" i="183"/>
  <c r="E64" i="183"/>
  <c r="J63" i="183"/>
  <c r="E63" i="183"/>
  <c r="J62" i="183"/>
  <c r="E62" i="183"/>
  <c r="J61" i="183"/>
  <c r="E61" i="183"/>
  <c r="J60" i="183"/>
  <c r="E60" i="183"/>
  <c r="J59" i="183"/>
  <c r="E59" i="183"/>
  <c r="J57" i="183"/>
  <c r="E57" i="183"/>
  <c r="J56" i="183"/>
  <c r="E56" i="183"/>
  <c r="J55" i="183"/>
  <c r="E55" i="183"/>
  <c r="J54" i="183"/>
  <c r="E54" i="183"/>
  <c r="J53" i="183"/>
  <c r="E53" i="183"/>
  <c r="J52" i="183"/>
  <c r="E52" i="183"/>
  <c r="J51" i="183"/>
  <c r="E51" i="183"/>
  <c r="J50" i="183"/>
  <c r="E50" i="183"/>
  <c r="J49" i="183"/>
  <c r="E49" i="183"/>
  <c r="J48" i="183"/>
  <c r="E48" i="183"/>
  <c r="J46" i="183"/>
  <c r="E46" i="183"/>
  <c r="J45" i="183"/>
  <c r="E45" i="183"/>
  <c r="J44" i="183"/>
  <c r="E44" i="183"/>
  <c r="J43" i="183"/>
  <c r="E43" i="183"/>
  <c r="J42" i="183"/>
  <c r="E42" i="183"/>
  <c r="J41" i="183"/>
  <c r="E41" i="183"/>
  <c r="J40" i="183"/>
  <c r="E40" i="183"/>
  <c r="J39" i="183"/>
  <c r="E39" i="183"/>
  <c r="J38" i="183"/>
  <c r="E38" i="183"/>
  <c r="J37" i="183"/>
  <c r="E37" i="183"/>
  <c r="J35" i="183"/>
  <c r="E35" i="183"/>
  <c r="J34" i="183"/>
  <c r="E34" i="183"/>
  <c r="J33" i="183"/>
  <c r="E33" i="183"/>
  <c r="J32" i="183"/>
  <c r="E32" i="183"/>
  <c r="J31" i="183"/>
  <c r="E31" i="183"/>
  <c r="J30" i="183"/>
  <c r="E30" i="183"/>
  <c r="J28" i="183"/>
  <c r="J27" i="183"/>
  <c r="J26" i="183"/>
  <c r="J25" i="183"/>
  <c r="J23" i="183"/>
  <c r="J22" i="183"/>
  <c r="J21" i="183"/>
  <c r="J59" i="182"/>
  <c r="J58" i="182"/>
  <c r="J57" i="182"/>
  <c r="J56" i="182"/>
  <c r="J55" i="182"/>
  <c r="J53" i="182"/>
  <c r="J52" i="182"/>
  <c r="J51" i="182"/>
  <c r="J50" i="182"/>
  <c r="J49" i="182"/>
  <c r="J48" i="182"/>
  <c r="J47" i="182"/>
  <c r="J46" i="182"/>
  <c r="J45" i="182"/>
  <c r="J44" i="182"/>
  <c r="J43" i="182"/>
  <c r="J42" i="182"/>
  <c r="J41" i="182"/>
  <c r="J40" i="182"/>
  <c r="J39" i="182"/>
  <c r="J37" i="182"/>
  <c r="J36" i="182"/>
  <c r="J35" i="182"/>
  <c r="J34" i="182"/>
  <c r="J33" i="182"/>
  <c r="J31" i="182"/>
  <c r="J30" i="182"/>
  <c r="J28" i="182"/>
  <c r="J27" i="182"/>
  <c r="J26" i="182"/>
  <c r="J25" i="182"/>
  <c r="J23" i="182"/>
  <c r="J22" i="182"/>
  <c r="J21" i="182"/>
  <c r="E48" i="181"/>
  <c r="E47" i="181"/>
  <c r="E46" i="181"/>
  <c r="E45" i="181"/>
  <c r="E44" i="181"/>
  <c r="E43" i="181"/>
  <c r="E42" i="181"/>
  <c r="E41" i="181"/>
  <c r="E40" i="181"/>
  <c r="E39" i="181"/>
  <c r="E37" i="181"/>
  <c r="E36" i="181"/>
  <c r="E35" i="181"/>
  <c r="E34" i="181"/>
  <c r="E33" i="181"/>
  <c r="E32" i="181"/>
  <c r="E31" i="181"/>
  <c r="E30" i="181"/>
  <c r="E29" i="181"/>
  <c r="E28" i="181"/>
  <c r="E26" i="181"/>
  <c r="E25" i="181"/>
  <c r="E24" i="181"/>
  <c r="E23" i="181"/>
  <c r="E22" i="181"/>
  <c r="E21" i="181"/>
  <c r="E20" i="181"/>
  <c r="E19" i="181"/>
  <c r="E18" i="181"/>
  <c r="E17" i="181"/>
  <c r="E15" i="181"/>
  <c r="E14" i="181"/>
  <c r="E13" i="181"/>
  <c r="E12" i="181"/>
  <c r="E11" i="181"/>
  <c r="E10" i="181"/>
  <c r="J70" i="179"/>
  <c r="E70" i="179"/>
  <c r="J69" i="179"/>
  <c r="E69" i="179"/>
  <c r="J68" i="179"/>
  <c r="E68" i="179"/>
  <c r="J67" i="179"/>
  <c r="E67" i="179"/>
  <c r="J66" i="179"/>
  <c r="E66" i="179"/>
  <c r="J65" i="179"/>
  <c r="E65" i="179"/>
  <c r="J64" i="179"/>
  <c r="E64" i="179"/>
  <c r="J63" i="179"/>
  <c r="E63" i="179"/>
  <c r="J62" i="179"/>
  <c r="E62" i="179"/>
  <c r="J61" i="179"/>
  <c r="E61" i="179"/>
  <c r="J59" i="179"/>
  <c r="E59" i="179"/>
  <c r="J58" i="179"/>
  <c r="E58" i="179"/>
  <c r="J57" i="179"/>
  <c r="E57" i="179"/>
  <c r="J56" i="179"/>
  <c r="E56" i="179"/>
  <c r="J55" i="179"/>
  <c r="E55" i="179"/>
  <c r="J54" i="179"/>
  <c r="E54" i="179"/>
  <c r="J53" i="179"/>
  <c r="E53" i="179"/>
  <c r="J52" i="179"/>
  <c r="E52" i="179"/>
  <c r="J51" i="179"/>
  <c r="E51" i="179"/>
  <c r="J50" i="179"/>
  <c r="E50" i="179"/>
  <c r="J48" i="179"/>
  <c r="E48" i="179"/>
  <c r="J47" i="179"/>
  <c r="E47" i="179"/>
  <c r="J46" i="179"/>
  <c r="E46" i="179"/>
  <c r="J45" i="179"/>
  <c r="E45" i="179"/>
  <c r="J44" i="179"/>
  <c r="E44" i="179"/>
  <c r="J43" i="179"/>
  <c r="E43" i="179"/>
  <c r="J42" i="179"/>
  <c r="E42" i="179"/>
  <c r="J41" i="179"/>
  <c r="E41" i="179"/>
  <c r="J40" i="179"/>
  <c r="E40" i="179"/>
  <c r="J39" i="179"/>
  <c r="E39" i="179"/>
  <c r="J37" i="179"/>
  <c r="E37" i="179"/>
  <c r="J36" i="179"/>
  <c r="E36" i="179"/>
  <c r="J35" i="179"/>
  <c r="E35" i="179"/>
  <c r="J34" i="179"/>
  <c r="E34" i="179"/>
  <c r="J33" i="179"/>
  <c r="E33" i="179"/>
  <c r="J32" i="179"/>
  <c r="E32" i="179"/>
  <c r="J30" i="179"/>
  <c r="J29" i="179"/>
  <c r="J28" i="179"/>
  <c r="J27" i="179"/>
  <c r="J25" i="179"/>
  <c r="J24" i="179"/>
  <c r="J23" i="179"/>
  <c r="J22" i="179"/>
  <c r="J20" i="179"/>
  <c r="J61" i="178"/>
  <c r="J60" i="178"/>
  <c r="J59" i="178"/>
  <c r="J58" i="178"/>
  <c r="J57" i="178"/>
  <c r="J55" i="178"/>
  <c r="J54" i="178"/>
  <c r="J53" i="178"/>
  <c r="J52" i="178"/>
  <c r="J51" i="178"/>
  <c r="J50" i="178"/>
  <c r="J49" i="178"/>
  <c r="J48" i="178"/>
  <c r="J47" i="178"/>
  <c r="J46" i="178"/>
  <c r="J45" i="178"/>
  <c r="J44" i="178"/>
  <c r="J43" i="178"/>
  <c r="J42" i="178"/>
  <c r="J41" i="178"/>
  <c r="J39" i="178"/>
  <c r="J38" i="178"/>
  <c r="J37" i="178"/>
  <c r="J36" i="178"/>
  <c r="J35" i="178"/>
  <c r="J33" i="178"/>
  <c r="J32" i="178"/>
  <c r="J30" i="178"/>
  <c r="J29" i="178"/>
  <c r="J28" i="178"/>
  <c r="J27" i="178"/>
  <c r="J25" i="178"/>
  <c r="J24" i="178"/>
  <c r="J23" i="178"/>
  <c r="J22" i="178"/>
  <c r="J20" i="178"/>
  <c r="E27" i="112" l="1"/>
  <c r="F27" i="112"/>
  <c r="G27" i="112"/>
  <c r="E27" i="111"/>
  <c r="F27" i="111"/>
  <c r="G27" i="111"/>
  <c r="AE27" i="108"/>
  <c r="AD27" i="108"/>
  <c r="AC27" i="108"/>
  <c r="AB27" i="108"/>
  <c r="AA27" i="108"/>
  <c r="Z27" i="108"/>
  <c r="Y27" i="108"/>
  <c r="X27" i="108"/>
  <c r="W27" i="108"/>
  <c r="V27" i="108"/>
  <c r="U27" i="108"/>
  <c r="T27" i="108"/>
  <c r="S27" i="108"/>
  <c r="R27" i="108"/>
  <c r="Q27" i="108"/>
  <c r="P27" i="108"/>
  <c r="O27" i="108"/>
  <c r="AD27" i="107"/>
  <c r="AC27" i="107"/>
  <c r="AB27" i="107"/>
  <c r="AA27" i="107"/>
  <c r="Z27" i="107"/>
  <c r="Y27" i="107"/>
  <c r="X27" i="107"/>
  <c r="W27" i="107"/>
  <c r="V27" i="107"/>
  <c r="U27" i="107"/>
  <c r="T27" i="107"/>
  <c r="P2" i="107" s="1"/>
  <c r="S27" i="107"/>
  <c r="R27" i="107"/>
  <c r="M27" i="107" s="1"/>
  <c r="Q27" i="107"/>
  <c r="P27" i="107"/>
  <c r="O27" i="107"/>
  <c r="G68" i="131"/>
  <c r="G67" i="131"/>
  <c r="G66" i="131"/>
  <c r="G65" i="131"/>
  <c r="G64" i="131"/>
  <c r="G63" i="131"/>
  <c r="G62" i="131"/>
  <c r="G61" i="131"/>
  <c r="G60" i="131"/>
  <c r="G59" i="131"/>
  <c r="G57" i="131"/>
  <c r="G56" i="131"/>
  <c r="G55" i="131"/>
  <c r="G54" i="131"/>
  <c r="G53" i="131"/>
  <c r="G52" i="131"/>
  <c r="G51" i="131"/>
  <c r="G50" i="131"/>
  <c r="G49" i="131"/>
  <c r="G48" i="131"/>
  <c r="G46" i="131"/>
  <c r="G45" i="131"/>
  <c r="G44" i="131"/>
  <c r="G43" i="131"/>
  <c r="G42" i="131"/>
  <c r="G41" i="131"/>
  <c r="G40" i="131"/>
  <c r="G39" i="131"/>
  <c r="G38" i="131"/>
  <c r="G37" i="131"/>
  <c r="G35" i="131"/>
  <c r="G34" i="131"/>
  <c r="G33" i="131"/>
  <c r="G32" i="131"/>
  <c r="G31" i="131"/>
  <c r="G30" i="131"/>
  <c r="G28" i="131"/>
  <c r="G59" i="130"/>
  <c r="G58" i="130"/>
  <c r="G57" i="130"/>
  <c r="G56" i="130"/>
  <c r="G55" i="130"/>
  <c r="G53" i="130"/>
  <c r="G52" i="130"/>
  <c r="G51" i="130"/>
  <c r="G50" i="130"/>
  <c r="G49" i="130"/>
  <c r="G48" i="130"/>
  <c r="G47" i="130"/>
  <c r="G46" i="130"/>
  <c r="G45" i="130"/>
  <c r="G44" i="130"/>
  <c r="G43" i="130"/>
  <c r="G42" i="130"/>
  <c r="G41" i="130"/>
  <c r="G40" i="130"/>
  <c r="G39" i="130"/>
  <c r="G37" i="130"/>
  <c r="G36" i="130"/>
  <c r="G35" i="130"/>
  <c r="G34" i="130"/>
  <c r="G33" i="130"/>
  <c r="G31" i="130"/>
  <c r="G30" i="130"/>
  <c r="G28" i="130"/>
  <c r="G27" i="108" l="1"/>
  <c r="H27" i="108"/>
  <c r="F27" i="107"/>
  <c r="E27" i="108"/>
  <c r="J27" i="108"/>
  <c r="K27" i="107"/>
  <c r="E27" i="107"/>
  <c r="G27" i="107"/>
  <c r="I27" i="108"/>
  <c r="L27" i="108"/>
  <c r="K27" i="108"/>
  <c r="M27" i="108"/>
  <c r="N27" i="108"/>
  <c r="N27" i="107"/>
  <c r="H27" i="107"/>
  <c r="F27" i="108"/>
  <c r="L27" i="107"/>
  <c r="J27" i="107"/>
  <c r="S28" i="131" l="1"/>
  <c r="S59" i="130"/>
  <c r="S58" i="130"/>
  <c r="S57" i="130"/>
  <c r="S56" i="130"/>
  <c r="S55" i="130"/>
  <c r="S53" i="130"/>
  <c r="S52" i="130"/>
  <c r="S51" i="130"/>
  <c r="S50" i="130"/>
  <c r="S49" i="130"/>
  <c r="S48" i="130"/>
  <c r="S47" i="130"/>
  <c r="S46" i="130"/>
  <c r="S45" i="130"/>
  <c r="S44" i="130"/>
  <c r="S43" i="130"/>
  <c r="S42" i="130"/>
  <c r="S41" i="130"/>
  <c r="S40" i="130"/>
  <c r="S39" i="130"/>
  <c r="S37" i="130"/>
  <c r="S36" i="130"/>
  <c r="S35" i="130"/>
  <c r="S34" i="130"/>
  <c r="S33" i="130"/>
  <c r="S31" i="130"/>
  <c r="S30" i="130"/>
  <c r="S28" i="130"/>
  <c r="F67" i="100"/>
  <c r="F66" i="100"/>
  <c r="F65" i="100"/>
  <c r="F64" i="100"/>
  <c r="F63" i="100"/>
  <c r="F62" i="100"/>
  <c r="F61" i="100"/>
  <c r="F60" i="100"/>
  <c r="F59" i="100"/>
  <c r="F58" i="100"/>
  <c r="F45" i="100"/>
  <c r="F44" i="100"/>
  <c r="F43" i="100"/>
  <c r="F42" i="100"/>
  <c r="F41" i="100"/>
  <c r="F40" i="100"/>
  <c r="F39" i="100"/>
  <c r="F38" i="100"/>
  <c r="F37" i="100"/>
  <c r="F36" i="100"/>
  <c r="F34" i="100"/>
  <c r="F33" i="100"/>
  <c r="F32" i="100"/>
  <c r="F31" i="100"/>
  <c r="F30" i="100"/>
  <c r="F29" i="100"/>
  <c r="F27" i="100"/>
  <c r="F27" i="88"/>
  <c r="F32" i="88"/>
  <c r="F30" i="88"/>
  <c r="F29" i="88"/>
  <c r="F26" i="88"/>
  <c r="F25" i="88"/>
  <c r="F24" i="88"/>
  <c r="F33" i="88"/>
  <c r="F34" i="88"/>
  <c r="F35" i="88"/>
  <c r="F36" i="88"/>
  <c r="F38" i="88"/>
  <c r="F39" i="88"/>
  <c r="F40" i="88"/>
  <c r="F41" i="88"/>
  <c r="F42" i="88"/>
  <c r="F43" i="88"/>
  <c r="F44" i="88"/>
  <c r="F45" i="88"/>
  <c r="F46" i="88"/>
  <c r="F47" i="88"/>
  <c r="F48" i="88"/>
  <c r="F49" i="88"/>
  <c r="F50" i="88"/>
  <c r="F51" i="88"/>
  <c r="F52" i="88"/>
  <c r="F54" i="88"/>
  <c r="F55" i="88"/>
  <c r="F56" i="88"/>
  <c r="F57" i="88"/>
  <c r="F58" i="88"/>
  <c r="P28" i="98" l="1"/>
  <c r="N28" i="98"/>
  <c r="L28" i="98"/>
  <c r="J28" i="98"/>
  <c r="H28" i="98"/>
  <c r="P28" i="55"/>
  <c r="N28" i="55"/>
  <c r="L28" i="55"/>
  <c r="J28" i="55"/>
  <c r="H28" i="55"/>
  <c r="S28" i="76"/>
  <c r="G28" i="76"/>
  <c r="AE27" i="107" s="1"/>
  <c r="G30" i="76"/>
  <c r="G31" i="76"/>
  <c r="G33" i="76"/>
  <c r="G34" i="76"/>
  <c r="G35" i="76"/>
  <c r="G36" i="76"/>
  <c r="G37" i="76"/>
  <c r="G39" i="76"/>
  <c r="G40" i="76"/>
  <c r="G41" i="76"/>
  <c r="G42" i="76"/>
  <c r="G43" i="76"/>
  <c r="G44" i="76"/>
  <c r="G45" i="76"/>
  <c r="G46" i="76"/>
  <c r="G47" i="76"/>
  <c r="G48" i="76"/>
  <c r="G49" i="76"/>
  <c r="G50" i="76"/>
  <c r="G51" i="76"/>
  <c r="G52" i="76"/>
  <c r="G53" i="76"/>
  <c r="G55" i="76"/>
  <c r="G56" i="76"/>
  <c r="G57" i="76"/>
  <c r="G58" i="76"/>
  <c r="G59" i="76"/>
  <c r="F58" i="59"/>
  <c r="F57" i="59"/>
  <c r="F56" i="59"/>
  <c r="F55" i="59"/>
  <c r="F54" i="59"/>
  <c r="F52" i="59"/>
  <c r="F51" i="59"/>
  <c r="F50" i="59"/>
  <c r="F49" i="59"/>
  <c r="F48" i="59"/>
  <c r="F47" i="59"/>
  <c r="F46" i="59"/>
  <c r="F45" i="59"/>
  <c r="F44" i="59"/>
  <c r="F43" i="59"/>
  <c r="F42" i="59"/>
  <c r="F41" i="59"/>
  <c r="F40" i="59"/>
  <c r="F39" i="59"/>
  <c r="F38" i="59"/>
  <c r="F36" i="59"/>
  <c r="F35" i="59"/>
  <c r="F34" i="59"/>
  <c r="F33" i="59"/>
  <c r="F32" i="59"/>
  <c r="F30" i="59"/>
  <c r="F29" i="59"/>
  <c r="F27" i="59"/>
  <c r="L49" i="57"/>
  <c r="L48" i="57"/>
  <c r="L47" i="57"/>
  <c r="L46" i="57"/>
  <c r="L45" i="57"/>
  <c r="L44" i="57"/>
  <c r="L43" i="57"/>
  <c r="L42" i="57"/>
  <c r="L41" i="57"/>
  <c r="L40" i="57"/>
  <c r="L39" i="57"/>
  <c r="L38" i="57"/>
  <c r="L37" i="57"/>
  <c r="L36" i="57"/>
  <c r="L35" i="57"/>
  <c r="L33" i="57"/>
  <c r="L32" i="57"/>
  <c r="L31" i="57"/>
  <c r="L30" i="57"/>
  <c r="L29" i="57"/>
  <c r="L27" i="57"/>
  <c r="O2" i="107" l="1"/>
  <c r="Q2" i="107" s="1"/>
  <c r="I27" i="107"/>
  <c r="L25" i="5"/>
  <c r="S27" i="114" l="1"/>
  <c r="R27" i="114"/>
  <c r="Q27" i="114"/>
  <c r="P27" i="114"/>
  <c r="O27" i="114"/>
  <c r="N27" i="114"/>
  <c r="M27" i="114"/>
  <c r="M27" i="113"/>
  <c r="N27" i="113"/>
  <c r="O27" i="113"/>
  <c r="P27" i="113"/>
  <c r="Q27" i="113"/>
  <c r="R27" i="113"/>
  <c r="S27" i="113"/>
  <c r="E44" i="111"/>
  <c r="F44" i="111"/>
  <c r="G44" i="111"/>
  <c r="K26" i="110"/>
  <c r="L26" i="110"/>
  <c r="M26" i="110"/>
  <c r="N26" i="110"/>
  <c r="O26" i="110"/>
  <c r="P26" i="110"/>
  <c r="Q26" i="110"/>
  <c r="R26" i="110"/>
  <c r="S26" i="110"/>
  <c r="K26" i="109"/>
  <c r="L26" i="109"/>
  <c r="M26" i="109"/>
  <c r="N26" i="109"/>
  <c r="O26" i="109"/>
  <c r="P26" i="109"/>
  <c r="Q26" i="109"/>
  <c r="R26" i="109"/>
  <c r="U26" i="109"/>
  <c r="T27" i="111"/>
  <c r="U27" i="111"/>
  <c r="V27" i="111"/>
  <c r="W27" i="111"/>
  <c r="X27" i="111"/>
  <c r="K27" i="111" s="1"/>
  <c r="Y27" i="111"/>
  <c r="Z27" i="111"/>
  <c r="AA27" i="111"/>
  <c r="AB27" i="111"/>
  <c r="O27" i="111" s="1"/>
  <c r="AC27" i="111"/>
  <c r="AD27" i="111"/>
  <c r="R27" i="111" s="1"/>
  <c r="T27" i="112"/>
  <c r="U27" i="112"/>
  <c r="V27" i="112"/>
  <c r="W27" i="112"/>
  <c r="X27" i="112"/>
  <c r="K27" i="112" s="1"/>
  <c r="Y27" i="112"/>
  <c r="Z27" i="112"/>
  <c r="AA27" i="112"/>
  <c r="AB27" i="112"/>
  <c r="O27" i="112" s="1"/>
  <c r="AC27" i="112"/>
  <c r="AD27" i="112"/>
  <c r="F22" i="88"/>
  <c r="P27" i="95"/>
  <c r="N27" i="95"/>
  <c r="L27" i="95"/>
  <c r="J27" i="95"/>
  <c r="H27" i="95"/>
  <c r="P27" i="53"/>
  <c r="N27" i="53"/>
  <c r="L27" i="53"/>
  <c r="J27" i="53"/>
  <c r="H27" i="53"/>
  <c r="I26" i="110" l="1"/>
  <c r="E26" i="109"/>
  <c r="S27" i="112"/>
  <c r="P27" i="112"/>
  <c r="L27" i="112"/>
  <c r="H27" i="112"/>
  <c r="N27" i="112"/>
  <c r="Q27" i="112"/>
  <c r="J27" i="112"/>
  <c r="I27" i="112"/>
  <c r="L27" i="114"/>
  <c r="M27" i="112"/>
  <c r="R27" i="112"/>
  <c r="L27" i="113"/>
  <c r="E26" i="110"/>
  <c r="I26" i="109"/>
  <c r="J27" i="111"/>
  <c r="I27" i="111"/>
  <c r="M94" i="91" s="1"/>
  <c r="L27" i="111"/>
  <c r="M27" i="111"/>
  <c r="H27" i="111"/>
  <c r="J94" i="91" s="1"/>
  <c r="J27" i="113"/>
  <c r="I27" i="113"/>
  <c r="G27" i="114"/>
  <c r="H27" i="114"/>
  <c r="N27" i="111"/>
  <c r="Q27" i="111"/>
  <c r="G27" i="113"/>
  <c r="H27" i="113"/>
  <c r="J27" i="114"/>
  <c r="I27" i="114"/>
  <c r="E27" i="114"/>
  <c r="K27" i="113"/>
  <c r="F27" i="113"/>
  <c r="F27" i="114"/>
  <c r="K27" i="114"/>
  <c r="P27" i="111"/>
  <c r="S27" i="111"/>
  <c r="E27" i="113"/>
  <c r="J26" i="110"/>
  <c r="G26" i="110"/>
  <c r="F26" i="110"/>
  <c r="H26" i="110"/>
  <c r="F26" i="109"/>
  <c r="H26" i="109"/>
  <c r="J26" i="109"/>
  <c r="G26" i="109"/>
  <c r="S26" i="109"/>
  <c r="T26" i="109" s="1"/>
  <c r="O22" i="107"/>
  <c r="O23" i="107"/>
  <c r="O24" i="107"/>
  <c r="O25" i="107"/>
  <c r="O26" i="107"/>
  <c r="P22" i="107"/>
  <c r="P23" i="107"/>
  <c r="P24" i="107"/>
  <c r="P25" i="107"/>
  <c r="P26" i="107"/>
  <c r="S27" i="131"/>
  <c r="G27" i="131"/>
  <c r="S26" i="131"/>
  <c r="G26" i="131"/>
  <c r="S25" i="131"/>
  <c r="G25" i="131"/>
  <c r="S23" i="131"/>
  <c r="G23" i="131"/>
  <c r="F26" i="100"/>
  <c r="F25" i="100"/>
  <c r="F24" i="100"/>
  <c r="F23" i="100"/>
  <c r="F22" i="100"/>
  <c r="J30" i="98"/>
  <c r="J31" i="98"/>
  <c r="J32" i="98"/>
  <c r="J33" i="98"/>
  <c r="J34" i="98"/>
  <c r="J35" i="98"/>
  <c r="J37" i="98"/>
  <c r="J38" i="98"/>
  <c r="J39" i="98"/>
  <c r="J40" i="98"/>
  <c r="J41" i="98"/>
  <c r="J42" i="98"/>
  <c r="J43" i="98"/>
  <c r="J44" i="98"/>
  <c r="J45" i="98"/>
  <c r="J46" i="98"/>
  <c r="J48" i="98"/>
  <c r="J49" i="98"/>
  <c r="J50" i="98"/>
  <c r="J51" i="98"/>
  <c r="J52" i="98"/>
  <c r="J53" i="98"/>
  <c r="J54" i="98"/>
  <c r="J55" i="98"/>
  <c r="J56" i="98"/>
  <c r="J57" i="98"/>
  <c r="J59" i="98"/>
  <c r="J60" i="98"/>
  <c r="J61" i="98"/>
  <c r="J62" i="98"/>
  <c r="J63" i="98"/>
  <c r="J64" i="98"/>
  <c r="J65" i="98"/>
  <c r="J66" i="98"/>
  <c r="J67" i="98"/>
  <c r="J68" i="98"/>
  <c r="P27" i="98"/>
  <c r="N27" i="98"/>
  <c r="L27" i="98"/>
  <c r="J27" i="98"/>
  <c r="H27" i="98"/>
  <c r="P26" i="98"/>
  <c r="N26" i="98"/>
  <c r="L26" i="98"/>
  <c r="J26" i="98"/>
  <c r="H26" i="98"/>
  <c r="P25" i="98"/>
  <c r="N25" i="98"/>
  <c r="L25" i="98"/>
  <c r="J25" i="98"/>
  <c r="H25" i="98"/>
  <c r="P24" i="98"/>
  <c r="L24" i="98"/>
  <c r="J24" i="98"/>
  <c r="H24" i="98"/>
  <c r="P23" i="98"/>
  <c r="N23" i="98"/>
  <c r="L23" i="98"/>
  <c r="J23" i="98"/>
  <c r="H23" i="98"/>
  <c r="L26" i="165" l="1"/>
  <c r="L25" i="165"/>
  <c r="L24" i="165"/>
  <c r="L22" i="165"/>
  <c r="L26" i="163"/>
  <c r="L25" i="163"/>
  <c r="L24" i="163"/>
  <c r="L22" i="163"/>
  <c r="S27" i="79"/>
  <c r="G27" i="79"/>
  <c r="S26" i="79"/>
  <c r="G26" i="79"/>
  <c r="S25" i="79"/>
  <c r="G25" i="79"/>
  <c r="S23" i="79"/>
  <c r="G23" i="79"/>
  <c r="S23" i="76"/>
  <c r="F26" i="85" l="1"/>
  <c r="F25" i="85"/>
  <c r="F24" i="85"/>
  <c r="F23" i="85"/>
  <c r="F22" i="85"/>
  <c r="F22" i="59"/>
  <c r="F23" i="59"/>
  <c r="F24" i="59"/>
  <c r="F25" i="59"/>
  <c r="P26" i="95"/>
  <c r="N26" i="95"/>
  <c r="L26" i="95"/>
  <c r="J26" i="95"/>
  <c r="H26" i="95"/>
  <c r="P25" i="95"/>
  <c r="N25" i="95"/>
  <c r="L25" i="95"/>
  <c r="J25" i="95"/>
  <c r="H25" i="95"/>
  <c r="P24" i="95"/>
  <c r="N24" i="95"/>
  <c r="L24" i="95"/>
  <c r="J24" i="95"/>
  <c r="H24" i="95"/>
  <c r="P23" i="95"/>
  <c r="L23" i="95"/>
  <c r="J23" i="95"/>
  <c r="H23" i="95"/>
  <c r="P22" i="95"/>
  <c r="N22" i="95"/>
  <c r="L22" i="95"/>
  <c r="J22" i="95"/>
  <c r="H22" i="95"/>
  <c r="L26" i="161"/>
  <c r="L25" i="161"/>
  <c r="L24" i="161"/>
  <c r="L22" i="161"/>
  <c r="L26" i="159"/>
  <c r="L25" i="159"/>
  <c r="L24" i="159"/>
  <c r="L22" i="159"/>
  <c r="AK22" i="5"/>
  <c r="S66" i="110" l="1"/>
  <c r="R66" i="110"/>
  <c r="Q66" i="110"/>
  <c r="P66" i="110"/>
  <c r="O66" i="110"/>
  <c r="N66" i="110"/>
  <c r="M66" i="110"/>
  <c r="L66" i="110"/>
  <c r="K66" i="110"/>
  <c r="S65" i="110"/>
  <c r="R65" i="110"/>
  <c r="Q65" i="110"/>
  <c r="P65" i="110"/>
  <c r="O65" i="110"/>
  <c r="N65" i="110"/>
  <c r="M65" i="110"/>
  <c r="L65" i="110"/>
  <c r="K65" i="110"/>
  <c r="S64" i="110"/>
  <c r="R64" i="110"/>
  <c r="Q64" i="110"/>
  <c r="P64" i="110"/>
  <c r="O64" i="110"/>
  <c r="N64" i="110"/>
  <c r="M64" i="110"/>
  <c r="L64" i="110"/>
  <c r="K64" i="110"/>
  <c r="S63" i="110"/>
  <c r="R63" i="110"/>
  <c r="Q63" i="110"/>
  <c r="P63" i="110"/>
  <c r="O63" i="110"/>
  <c r="N63" i="110"/>
  <c r="M63" i="110"/>
  <c r="L63" i="110"/>
  <c r="K63" i="110"/>
  <c r="S62" i="110"/>
  <c r="R62" i="110"/>
  <c r="Q62" i="110"/>
  <c r="P62" i="110"/>
  <c r="O62" i="110"/>
  <c r="N62" i="110"/>
  <c r="M62" i="110"/>
  <c r="L62" i="110"/>
  <c r="K62" i="110"/>
  <c r="S61" i="110"/>
  <c r="R61" i="110"/>
  <c r="Q61" i="110"/>
  <c r="P61" i="110"/>
  <c r="O61" i="110"/>
  <c r="N61" i="110"/>
  <c r="M61" i="110"/>
  <c r="L61" i="110"/>
  <c r="K61" i="110"/>
  <c r="S60" i="110"/>
  <c r="R60" i="110"/>
  <c r="Q60" i="110"/>
  <c r="P60" i="110"/>
  <c r="O60" i="110"/>
  <c r="N60" i="110"/>
  <c r="M60" i="110"/>
  <c r="L60" i="110"/>
  <c r="K60" i="110"/>
  <c r="S59" i="110"/>
  <c r="R59" i="110"/>
  <c r="Q59" i="110"/>
  <c r="P59" i="110"/>
  <c r="O59" i="110"/>
  <c r="N59" i="110"/>
  <c r="M59" i="110"/>
  <c r="L59" i="110"/>
  <c r="K59" i="110"/>
  <c r="S58" i="110"/>
  <c r="R58" i="110"/>
  <c r="Q58" i="110"/>
  <c r="P58" i="110"/>
  <c r="O58" i="110"/>
  <c r="N58" i="110"/>
  <c r="M58" i="110"/>
  <c r="L58" i="110"/>
  <c r="K58" i="110"/>
  <c r="S57" i="110"/>
  <c r="R57" i="110"/>
  <c r="Q57" i="110"/>
  <c r="P57" i="110"/>
  <c r="O57" i="110"/>
  <c r="N57" i="110"/>
  <c r="M57" i="110"/>
  <c r="L57" i="110"/>
  <c r="K57" i="110"/>
  <c r="S55" i="110"/>
  <c r="R55" i="110"/>
  <c r="Q55" i="110"/>
  <c r="P55" i="110"/>
  <c r="O55" i="110"/>
  <c r="N55" i="110"/>
  <c r="M55" i="110"/>
  <c r="L55" i="110"/>
  <c r="K55" i="110"/>
  <c r="S54" i="110"/>
  <c r="R54" i="110"/>
  <c r="Q54" i="110"/>
  <c r="P54" i="110"/>
  <c r="O54" i="110"/>
  <c r="N54" i="110"/>
  <c r="M54" i="110"/>
  <c r="L54" i="110"/>
  <c r="K54" i="110"/>
  <c r="S53" i="110"/>
  <c r="R53" i="110"/>
  <c r="Q53" i="110"/>
  <c r="P53" i="110"/>
  <c r="O53" i="110"/>
  <c r="N53" i="110"/>
  <c r="M53" i="110"/>
  <c r="L53" i="110"/>
  <c r="K53" i="110"/>
  <c r="S52" i="110"/>
  <c r="R52" i="110"/>
  <c r="Q52" i="110"/>
  <c r="P52" i="110"/>
  <c r="O52" i="110"/>
  <c r="N52" i="110"/>
  <c r="M52" i="110"/>
  <c r="L52" i="110"/>
  <c r="K52" i="110"/>
  <c r="S51" i="110"/>
  <c r="R51" i="110"/>
  <c r="Q51" i="110"/>
  <c r="P51" i="110"/>
  <c r="O51" i="110"/>
  <c r="N51" i="110"/>
  <c r="M51" i="110"/>
  <c r="L51" i="110"/>
  <c r="K51" i="110"/>
  <c r="S50" i="110"/>
  <c r="R50" i="110"/>
  <c r="Q50" i="110"/>
  <c r="P50" i="110"/>
  <c r="O50" i="110"/>
  <c r="N50" i="110"/>
  <c r="M50" i="110"/>
  <c r="L50" i="110"/>
  <c r="K50" i="110"/>
  <c r="S49" i="110"/>
  <c r="R49" i="110"/>
  <c r="Q49" i="110"/>
  <c r="P49" i="110"/>
  <c r="O49" i="110"/>
  <c r="N49" i="110"/>
  <c r="M49" i="110"/>
  <c r="L49" i="110"/>
  <c r="K49" i="110"/>
  <c r="S48" i="110"/>
  <c r="R48" i="110"/>
  <c r="Q48" i="110"/>
  <c r="P48" i="110"/>
  <c r="O48" i="110"/>
  <c r="N48" i="110"/>
  <c r="M48" i="110"/>
  <c r="L48" i="110"/>
  <c r="K48" i="110"/>
  <c r="S47" i="110"/>
  <c r="R47" i="110"/>
  <c r="Q47" i="110"/>
  <c r="P47" i="110"/>
  <c r="O47" i="110"/>
  <c r="N47" i="110"/>
  <c r="M47" i="110"/>
  <c r="L47" i="110"/>
  <c r="K47" i="110"/>
  <c r="S46" i="110"/>
  <c r="R46" i="110"/>
  <c r="Q46" i="110"/>
  <c r="P46" i="110"/>
  <c r="O46" i="110"/>
  <c r="N46" i="110"/>
  <c r="M46" i="110"/>
  <c r="L46" i="110"/>
  <c r="K46" i="110"/>
  <c r="S44" i="110"/>
  <c r="R44" i="110"/>
  <c r="Q44" i="110"/>
  <c r="P44" i="110"/>
  <c r="O44" i="110"/>
  <c r="N44" i="110"/>
  <c r="M44" i="110"/>
  <c r="L44" i="110"/>
  <c r="K44" i="110"/>
  <c r="S43" i="110"/>
  <c r="R43" i="110"/>
  <c r="Q43" i="110"/>
  <c r="P43" i="110"/>
  <c r="O43" i="110"/>
  <c r="N43" i="110"/>
  <c r="M43" i="110"/>
  <c r="L43" i="110"/>
  <c r="K43" i="110"/>
  <c r="S42" i="110"/>
  <c r="R42" i="110"/>
  <c r="Q42" i="110"/>
  <c r="P42" i="110"/>
  <c r="O42" i="110"/>
  <c r="N42" i="110"/>
  <c r="M42" i="110"/>
  <c r="L42" i="110"/>
  <c r="K42" i="110"/>
  <c r="S41" i="110"/>
  <c r="R41" i="110"/>
  <c r="Q41" i="110"/>
  <c r="P41" i="110"/>
  <c r="O41" i="110"/>
  <c r="N41" i="110"/>
  <c r="M41" i="110"/>
  <c r="L41" i="110"/>
  <c r="K41" i="110"/>
  <c r="S40" i="110"/>
  <c r="R40" i="110"/>
  <c r="Q40" i="110"/>
  <c r="P40" i="110"/>
  <c r="O40" i="110"/>
  <c r="N40" i="110"/>
  <c r="M40" i="110"/>
  <c r="L40" i="110"/>
  <c r="K40" i="110"/>
  <c r="S39" i="110"/>
  <c r="R39" i="110"/>
  <c r="Q39" i="110"/>
  <c r="P39" i="110"/>
  <c r="O39" i="110"/>
  <c r="N39" i="110"/>
  <c r="M39" i="110"/>
  <c r="L39" i="110"/>
  <c r="K39" i="110"/>
  <c r="S38" i="110"/>
  <c r="R38" i="110"/>
  <c r="Q38" i="110"/>
  <c r="P38" i="110"/>
  <c r="O38" i="110"/>
  <c r="N38" i="110"/>
  <c r="M38" i="110"/>
  <c r="L38" i="110"/>
  <c r="K38" i="110"/>
  <c r="S37" i="110"/>
  <c r="R37" i="110"/>
  <c r="Q37" i="110"/>
  <c r="P37" i="110"/>
  <c r="O37" i="110"/>
  <c r="N37" i="110"/>
  <c r="M37" i="110"/>
  <c r="L37" i="110"/>
  <c r="K37" i="110"/>
  <c r="S36" i="110"/>
  <c r="R36" i="110"/>
  <c r="Q36" i="110"/>
  <c r="P36" i="110"/>
  <c r="O36" i="110"/>
  <c r="N36" i="110"/>
  <c r="M36" i="110"/>
  <c r="L36" i="110"/>
  <c r="K36" i="110"/>
  <c r="S35" i="110"/>
  <c r="R35" i="110"/>
  <c r="Q35" i="110"/>
  <c r="P35" i="110"/>
  <c r="O35" i="110"/>
  <c r="N35" i="110"/>
  <c r="M35" i="110"/>
  <c r="L35" i="110"/>
  <c r="K35" i="110"/>
  <c r="S33" i="110"/>
  <c r="R33" i="110"/>
  <c r="Q33" i="110"/>
  <c r="P33" i="110"/>
  <c r="O33" i="110"/>
  <c r="N33" i="110"/>
  <c r="M33" i="110"/>
  <c r="L33" i="110"/>
  <c r="K33" i="110"/>
  <c r="S32" i="110"/>
  <c r="R32" i="110"/>
  <c r="Q32" i="110"/>
  <c r="P32" i="110"/>
  <c r="O32" i="110"/>
  <c r="N32" i="110"/>
  <c r="M32" i="110"/>
  <c r="L32" i="110"/>
  <c r="K32" i="110"/>
  <c r="S31" i="110"/>
  <c r="R31" i="110"/>
  <c r="Q31" i="110"/>
  <c r="P31" i="110"/>
  <c r="O31" i="110"/>
  <c r="N31" i="110"/>
  <c r="M31" i="110"/>
  <c r="L31" i="110"/>
  <c r="K31" i="110"/>
  <c r="S30" i="110"/>
  <c r="R30" i="110"/>
  <c r="Q30" i="110"/>
  <c r="P30" i="110"/>
  <c r="O30" i="110"/>
  <c r="N30" i="110"/>
  <c r="M30" i="110"/>
  <c r="L30" i="110"/>
  <c r="K30" i="110"/>
  <c r="S29" i="110"/>
  <c r="R29" i="110"/>
  <c r="Q29" i="110"/>
  <c r="P29" i="110"/>
  <c r="O29" i="110"/>
  <c r="N29" i="110"/>
  <c r="M29" i="110"/>
  <c r="L29" i="110"/>
  <c r="K29" i="110"/>
  <c r="S28" i="110"/>
  <c r="R28" i="110"/>
  <c r="Q28" i="110"/>
  <c r="P28" i="110"/>
  <c r="O28" i="110"/>
  <c r="N28" i="110"/>
  <c r="M28" i="110"/>
  <c r="L28" i="110"/>
  <c r="K28" i="110"/>
  <c r="R25" i="110"/>
  <c r="R24" i="110"/>
  <c r="P25" i="110"/>
  <c r="P24" i="110"/>
  <c r="O25" i="110"/>
  <c r="O24" i="110"/>
  <c r="N24" i="110"/>
  <c r="N25" i="110"/>
  <c r="M25" i="110"/>
  <c r="L25" i="110"/>
  <c r="K25" i="110"/>
  <c r="L22" i="164"/>
  <c r="L24" i="164"/>
  <c r="L25" i="164"/>
  <c r="L25" i="162"/>
  <c r="L24" i="162"/>
  <c r="L22" i="162"/>
  <c r="AC65" i="164"/>
  <c r="AD65" i="164"/>
  <c r="AC65" i="162"/>
  <c r="L25" i="160"/>
  <c r="L24" i="160"/>
  <c r="L22" i="160"/>
  <c r="L24" i="5"/>
  <c r="L22" i="5"/>
  <c r="G28" i="110" l="1"/>
  <c r="G32" i="110"/>
  <c r="E28" i="110"/>
  <c r="G33" i="110"/>
  <c r="G29" i="110"/>
  <c r="G30" i="110"/>
  <c r="G31" i="110"/>
  <c r="E25" i="110"/>
  <c r="H25" i="110"/>
  <c r="F25" i="110"/>
  <c r="J25" i="110"/>
  <c r="S26" i="114"/>
  <c r="R26" i="114"/>
  <c r="Q26" i="114"/>
  <c r="P26" i="114"/>
  <c r="O26" i="114"/>
  <c r="N26" i="114"/>
  <c r="M26" i="114"/>
  <c r="N67" i="114"/>
  <c r="N66" i="114"/>
  <c r="N65" i="114"/>
  <c r="N64" i="114"/>
  <c r="N63" i="114"/>
  <c r="N62" i="114"/>
  <c r="N61" i="114"/>
  <c r="N60" i="114"/>
  <c r="N59" i="114"/>
  <c r="N58" i="114"/>
  <c r="N56" i="114"/>
  <c r="N55" i="114"/>
  <c r="N54" i="114"/>
  <c r="N53" i="114"/>
  <c r="N52" i="114"/>
  <c r="N51" i="114"/>
  <c r="N50" i="114"/>
  <c r="N49" i="114"/>
  <c r="N48" i="114"/>
  <c r="N47" i="114"/>
  <c r="N45" i="114"/>
  <c r="N44" i="114"/>
  <c r="N43" i="114"/>
  <c r="N42" i="114"/>
  <c r="N41" i="114"/>
  <c r="N40" i="114"/>
  <c r="N39" i="114"/>
  <c r="N38" i="114"/>
  <c r="N37" i="114"/>
  <c r="N36" i="114"/>
  <c r="N34" i="114"/>
  <c r="N33" i="114"/>
  <c r="N32" i="114"/>
  <c r="N31" i="114"/>
  <c r="N30" i="114"/>
  <c r="N29" i="114"/>
  <c r="N25" i="114"/>
  <c r="N24" i="114"/>
  <c r="N22" i="114"/>
  <c r="M26" i="113"/>
  <c r="N26" i="113"/>
  <c r="O26" i="113"/>
  <c r="P26" i="113"/>
  <c r="Q26" i="113"/>
  <c r="R26" i="113"/>
  <c r="S26" i="113"/>
  <c r="N58" i="113"/>
  <c r="N57" i="113"/>
  <c r="N56" i="113"/>
  <c r="N55" i="113"/>
  <c r="N54" i="113"/>
  <c r="N52" i="113"/>
  <c r="N51" i="113"/>
  <c r="N50" i="113"/>
  <c r="N49" i="113"/>
  <c r="N48" i="113"/>
  <c r="N47" i="113"/>
  <c r="N46" i="113"/>
  <c r="N45" i="113"/>
  <c r="N44" i="113"/>
  <c r="N43" i="113"/>
  <c r="N42" i="113"/>
  <c r="N41" i="113"/>
  <c r="N40" i="113"/>
  <c r="N39" i="113"/>
  <c r="N38" i="113"/>
  <c r="N36" i="113"/>
  <c r="N35" i="113"/>
  <c r="N34" i="113"/>
  <c r="N33" i="113"/>
  <c r="N32" i="113"/>
  <c r="N30" i="113"/>
  <c r="N29" i="113"/>
  <c r="N25" i="113"/>
  <c r="N24" i="113"/>
  <c r="N22" i="113"/>
  <c r="E26" i="112"/>
  <c r="F26" i="112"/>
  <c r="G26" i="112"/>
  <c r="T26" i="112"/>
  <c r="U26" i="112"/>
  <c r="V26" i="112"/>
  <c r="W26" i="112"/>
  <c r="X26" i="112"/>
  <c r="K26" i="112" s="1"/>
  <c r="Y26" i="112"/>
  <c r="Z26" i="112"/>
  <c r="AA26" i="112"/>
  <c r="AB26" i="112"/>
  <c r="O26" i="112" s="1"/>
  <c r="AC26" i="112"/>
  <c r="AD26" i="112"/>
  <c r="T26" i="111"/>
  <c r="U26" i="111"/>
  <c r="V26" i="111"/>
  <c r="W26" i="111"/>
  <c r="X26" i="111"/>
  <c r="K26" i="111" s="1"/>
  <c r="Y26" i="111"/>
  <c r="Z26" i="111"/>
  <c r="AA26" i="111"/>
  <c r="AB26" i="111"/>
  <c r="O26" i="111" s="1"/>
  <c r="AC26" i="111"/>
  <c r="AD26" i="111"/>
  <c r="G26" i="111"/>
  <c r="F26" i="111"/>
  <c r="E26" i="111"/>
  <c r="S25" i="110"/>
  <c r="G25" i="110" s="1"/>
  <c r="S24" i="110"/>
  <c r="S23" i="110"/>
  <c r="S22" i="110"/>
  <c r="S21" i="110"/>
  <c r="M24" i="110"/>
  <c r="F24" i="110" s="1"/>
  <c r="M23" i="110"/>
  <c r="M22" i="110"/>
  <c r="M21" i="110"/>
  <c r="L24" i="110"/>
  <c r="E24" i="110" s="1"/>
  <c r="L23" i="110"/>
  <c r="L22" i="110"/>
  <c r="L21" i="110"/>
  <c r="K24" i="110"/>
  <c r="K23" i="110"/>
  <c r="K22" i="110"/>
  <c r="K21" i="110"/>
  <c r="M57" i="109"/>
  <c r="M56" i="109"/>
  <c r="M55" i="109"/>
  <c r="M54" i="109"/>
  <c r="M53" i="109"/>
  <c r="M51" i="109"/>
  <c r="M50" i="109"/>
  <c r="M49" i="109"/>
  <c r="M48" i="109"/>
  <c r="M47" i="109"/>
  <c r="M46" i="109"/>
  <c r="M45" i="109"/>
  <c r="M44" i="109"/>
  <c r="M43" i="109"/>
  <c r="M42" i="109"/>
  <c r="M41" i="109"/>
  <c r="M40" i="109"/>
  <c r="M39" i="109"/>
  <c r="M38" i="109"/>
  <c r="M37" i="109"/>
  <c r="M35" i="109"/>
  <c r="M34" i="109"/>
  <c r="M33" i="109"/>
  <c r="M32" i="109"/>
  <c r="M31" i="109"/>
  <c r="M29" i="109"/>
  <c r="M28" i="109"/>
  <c r="M25" i="109"/>
  <c r="M24" i="109"/>
  <c r="M23" i="109"/>
  <c r="M21" i="109"/>
  <c r="L21" i="109"/>
  <c r="L57" i="109"/>
  <c r="L56" i="109"/>
  <c r="L55" i="109"/>
  <c r="L54" i="109"/>
  <c r="L53" i="109"/>
  <c r="L51" i="109"/>
  <c r="L50" i="109"/>
  <c r="L49" i="109"/>
  <c r="L48" i="109"/>
  <c r="L47" i="109"/>
  <c r="L46" i="109"/>
  <c r="L45" i="109"/>
  <c r="L44" i="109"/>
  <c r="L43" i="109"/>
  <c r="L42" i="109"/>
  <c r="L41" i="109"/>
  <c r="L40" i="109"/>
  <c r="L39" i="109"/>
  <c r="L38" i="109"/>
  <c r="L37" i="109"/>
  <c r="L35" i="109"/>
  <c r="L34" i="109"/>
  <c r="L33" i="109"/>
  <c r="L32" i="109"/>
  <c r="L31" i="109"/>
  <c r="L29" i="109"/>
  <c r="L28" i="109"/>
  <c r="L25" i="109"/>
  <c r="L24" i="109"/>
  <c r="L23" i="109"/>
  <c r="K57" i="109"/>
  <c r="K56" i="109"/>
  <c r="K55" i="109"/>
  <c r="K54" i="109"/>
  <c r="K53" i="109"/>
  <c r="K51" i="109"/>
  <c r="K50" i="109"/>
  <c r="K49" i="109"/>
  <c r="K48" i="109"/>
  <c r="K47" i="109"/>
  <c r="K46" i="109"/>
  <c r="K45" i="109"/>
  <c r="K44" i="109"/>
  <c r="K43" i="109"/>
  <c r="K42" i="109"/>
  <c r="K41" i="109"/>
  <c r="K40" i="109"/>
  <c r="K39" i="109"/>
  <c r="K38" i="109"/>
  <c r="K37" i="109"/>
  <c r="K35" i="109"/>
  <c r="K34" i="109"/>
  <c r="K33" i="109"/>
  <c r="K32" i="109"/>
  <c r="K31" i="109"/>
  <c r="K29" i="109"/>
  <c r="K28" i="109"/>
  <c r="K25" i="109"/>
  <c r="K24" i="109"/>
  <c r="K23" i="109"/>
  <c r="K21" i="109"/>
  <c r="O26" i="108"/>
  <c r="P26" i="108"/>
  <c r="Q26" i="108"/>
  <c r="R26" i="108"/>
  <c r="S26" i="108"/>
  <c r="T26" i="108"/>
  <c r="U26" i="108"/>
  <c r="V26" i="108"/>
  <c r="W26" i="108"/>
  <c r="X26" i="108"/>
  <c r="Y26" i="108"/>
  <c r="Z26" i="108"/>
  <c r="AA26" i="108"/>
  <c r="AB26" i="108"/>
  <c r="AC26" i="108"/>
  <c r="AD26" i="108"/>
  <c r="Y67" i="108"/>
  <c r="Y66" i="108"/>
  <c r="Y65" i="108"/>
  <c r="Y64" i="108"/>
  <c r="Y63" i="108"/>
  <c r="Y62" i="108"/>
  <c r="Y61" i="108"/>
  <c r="Y60" i="108"/>
  <c r="Y59" i="108"/>
  <c r="Y58" i="108"/>
  <c r="Y56" i="108"/>
  <c r="Y55" i="108"/>
  <c r="Y54" i="108"/>
  <c r="Y53" i="108"/>
  <c r="Y52" i="108"/>
  <c r="Y51" i="108"/>
  <c r="Y50" i="108"/>
  <c r="Y49" i="108"/>
  <c r="Y48" i="108"/>
  <c r="Y47" i="108"/>
  <c r="Y45" i="108"/>
  <c r="Y44" i="108"/>
  <c r="Y43" i="108"/>
  <c r="Y42" i="108"/>
  <c r="Y41" i="108"/>
  <c r="Y40" i="108"/>
  <c r="Y39" i="108"/>
  <c r="Y38" i="108"/>
  <c r="Y37" i="108"/>
  <c r="Y36" i="108"/>
  <c r="Y34" i="108"/>
  <c r="Y33" i="108"/>
  <c r="Y32" i="108"/>
  <c r="Y31" i="108"/>
  <c r="Y30" i="108"/>
  <c r="Y29" i="108"/>
  <c r="Y25" i="108"/>
  <c r="Y24" i="108"/>
  <c r="Y23" i="108"/>
  <c r="Y22" i="108"/>
  <c r="W67" i="108"/>
  <c r="W66" i="108"/>
  <c r="W65" i="108"/>
  <c r="W64" i="108"/>
  <c r="W63" i="108"/>
  <c r="W62" i="108"/>
  <c r="W61" i="108"/>
  <c r="W60" i="108"/>
  <c r="W59" i="108"/>
  <c r="W58" i="108"/>
  <c r="W56" i="108"/>
  <c r="W55" i="108"/>
  <c r="W54" i="108"/>
  <c r="W53" i="108"/>
  <c r="W52" i="108"/>
  <c r="W51" i="108"/>
  <c r="W50" i="108"/>
  <c r="W49" i="108"/>
  <c r="W48" i="108"/>
  <c r="W47" i="108"/>
  <c r="W45" i="108"/>
  <c r="W44" i="108"/>
  <c r="W43" i="108"/>
  <c r="W42" i="108"/>
  <c r="W41" i="108"/>
  <c r="W40" i="108"/>
  <c r="W39" i="108"/>
  <c r="W38" i="108"/>
  <c r="W37" i="108"/>
  <c r="W36" i="108"/>
  <c r="W34" i="108"/>
  <c r="W33" i="108"/>
  <c r="W32" i="108"/>
  <c r="W31" i="108"/>
  <c r="W30" i="108"/>
  <c r="W29" i="108"/>
  <c r="W25" i="108"/>
  <c r="W24" i="108"/>
  <c r="W23" i="108"/>
  <c r="W22" i="108"/>
  <c r="V67" i="108"/>
  <c r="V66" i="108"/>
  <c r="V65" i="108"/>
  <c r="V64" i="108"/>
  <c r="V63" i="108"/>
  <c r="V62" i="108"/>
  <c r="V61" i="108"/>
  <c r="V60" i="108"/>
  <c r="V59" i="108"/>
  <c r="V58" i="108"/>
  <c r="V56" i="108"/>
  <c r="V55" i="108"/>
  <c r="V54" i="108"/>
  <c r="V53" i="108"/>
  <c r="V52" i="108"/>
  <c r="V51" i="108"/>
  <c r="V50" i="108"/>
  <c r="V49" i="108"/>
  <c r="V48" i="108"/>
  <c r="V47" i="108"/>
  <c r="V45" i="108"/>
  <c r="V44" i="108"/>
  <c r="V43" i="108"/>
  <c r="V42" i="108"/>
  <c r="V41" i="108"/>
  <c r="V40" i="108"/>
  <c r="V39" i="108"/>
  <c r="V38" i="108"/>
  <c r="V37" i="108"/>
  <c r="V36" i="108"/>
  <c r="V34" i="108"/>
  <c r="V33" i="108"/>
  <c r="V32" i="108"/>
  <c r="V31" i="108"/>
  <c r="V30" i="108"/>
  <c r="V29" i="108"/>
  <c r="V25" i="108"/>
  <c r="V24" i="108"/>
  <c r="V22" i="108"/>
  <c r="U67" i="108"/>
  <c r="U66" i="108"/>
  <c r="U65" i="108"/>
  <c r="U64" i="108"/>
  <c r="U63" i="108"/>
  <c r="U62" i="108"/>
  <c r="U61" i="108"/>
  <c r="U60" i="108"/>
  <c r="U59" i="108"/>
  <c r="U58" i="108"/>
  <c r="U56" i="108"/>
  <c r="U55" i="108"/>
  <c r="U54" i="108"/>
  <c r="U53" i="108"/>
  <c r="U52" i="108"/>
  <c r="U51" i="108"/>
  <c r="U50" i="108"/>
  <c r="U49" i="108"/>
  <c r="U48" i="108"/>
  <c r="U47" i="108"/>
  <c r="U45" i="108"/>
  <c r="U44" i="108"/>
  <c r="U43" i="108"/>
  <c r="U42" i="108"/>
  <c r="U41" i="108"/>
  <c r="U40" i="108"/>
  <c r="U39" i="108"/>
  <c r="U38" i="108"/>
  <c r="U37" i="108"/>
  <c r="U36" i="108"/>
  <c r="U34" i="108"/>
  <c r="U33" i="108"/>
  <c r="U32" i="108"/>
  <c r="U31" i="108"/>
  <c r="U30" i="108"/>
  <c r="U29" i="108"/>
  <c r="U25" i="108"/>
  <c r="U24" i="108"/>
  <c r="U22" i="108"/>
  <c r="T67" i="108"/>
  <c r="T66" i="108"/>
  <c r="T65" i="108"/>
  <c r="T64" i="108"/>
  <c r="T63" i="108"/>
  <c r="T62" i="108"/>
  <c r="T61" i="108"/>
  <c r="T60" i="108"/>
  <c r="T59" i="108"/>
  <c r="T58" i="108"/>
  <c r="T56" i="108"/>
  <c r="T55" i="108"/>
  <c r="T54" i="108"/>
  <c r="T53" i="108"/>
  <c r="T52" i="108"/>
  <c r="T51" i="108"/>
  <c r="T50" i="108"/>
  <c r="T49" i="108"/>
  <c r="T48" i="108"/>
  <c r="T47" i="108"/>
  <c r="T45" i="108"/>
  <c r="T44" i="108"/>
  <c r="T43" i="108"/>
  <c r="T42" i="108"/>
  <c r="T41" i="108"/>
  <c r="T40" i="108"/>
  <c r="T39" i="108"/>
  <c r="T38" i="108"/>
  <c r="T37" i="108"/>
  <c r="T36" i="108"/>
  <c r="T34" i="108"/>
  <c r="T33" i="108"/>
  <c r="T32" i="108"/>
  <c r="T31" i="108"/>
  <c r="T30" i="108"/>
  <c r="T29" i="108"/>
  <c r="T25" i="108"/>
  <c r="T24" i="108"/>
  <c r="T22" i="108"/>
  <c r="Y58" i="107"/>
  <c r="Y57" i="107"/>
  <c r="Y56" i="107"/>
  <c r="Y55" i="107"/>
  <c r="Y54" i="107"/>
  <c r="Y52" i="107"/>
  <c r="Y51" i="107"/>
  <c r="Y50" i="107"/>
  <c r="Y49" i="107"/>
  <c r="Y48" i="107"/>
  <c r="Y47" i="107"/>
  <c r="Y46" i="107"/>
  <c r="Y45" i="107"/>
  <c r="Y44" i="107"/>
  <c r="Y43" i="107"/>
  <c r="Y42" i="107"/>
  <c r="Y41" i="107"/>
  <c r="Y40" i="107"/>
  <c r="Y39" i="107"/>
  <c r="Y38" i="107"/>
  <c r="Y36" i="107"/>
  <c r="Y35" i="107"/>
  <c r="Y34" i="107"/>
  <c r="Y33" i="107"/>
  <c r="Y32" i="107"/>
  <c r="Y30" i="107"/>
  <c r="Y29" i="107"/>
  <c r="Y23" i="107"/>
  <c r="Y24" i="107"/>
  <c r="Y25" i="107"/>
  <c r="Y26" i="107"/>
  <c r="Y22" i="107"/>
  <c r="X58" i="107"/>
  <c r="X57" i="107"/>
  <c r="X56" i="107"/>
  <c r="X55" i="107"/>
  <c r="X54" i="107"/>
  <c r="X52" i="107"/>
  <c r="X51" i="107"/>
  <c r="X50" i="107"/>
  <c r="X49" i="107"/>
  <c r="X48" i="107"/>
  <c r="X47" i="107"/>
  <c r="X46" i="107"/>
  <c r="X45" i="107"/>
  <c r="X44" i="107"/>
  <c r="X43" i="107"/>
  <c r="X42" i="107"/>
  <c r="X41" i="107"/>
  <c r="X40" i="107"/>
  <c r="X39" i="107"/>
  <c r="X38" i="107"/>
  <c r="X36" i="107"/>
  <c r="X35" i="107"/>
  <c r="X34" i="107"/>
  <c r="X33" i="107"/>
  <c r="X32" i="107"/>
  <c r="X30" i="107"/>
  <c r="X29" i="107"/>
  <c r="W58" i="107"/>
  <c r="W57" i="107"/>
  <c r="W56" i="107"/>
  <c r="W55" i="107"/>
  <c r="W54" i="107"/>
  <c r="W52" i="107"/>
  <c r="W51" i="107"/>
  <c r="W50" i="107"/>
  <c r="W49" i="107"/>
  <c r="W48" i="107"/>
  <c r="W47" i="107"/>
  <c r="W46" i="107"/>
  <c r="W45" i="107"/>
  <c r="W44" i="107"/>
  <c r="W43" i="107"/>
  <c r="W42" i="107"/>
  <c r="W41" i="107"/>
  <c r="W40" i="107"/>
  <c r="W39" i="107"/>
  <c r="W38" i="107"/>
  <c r="W36" i="107"/>
  <c r="W35" i="107"/>
  <c r="W34" i="107"/>
  <c r="W33" i="107"/>
  <c r="W32" i="107"/>
  <c r="W30" i="107"/>
  <c r="W29" i="107"/>
  <c r="W26" i="107"/>
  <c r="W25" i="107"/>
  <c r="W24" i="107"/>
  <c r="W22" i="107"/>
  <c r="V58" i="107"/>
  <c r="V57" i="107"/>
  <c r="V56" i="107"/>
  <c r="V55" i="107"/>
  <c r="V54" i="107"/>
  <c r="V52" i="107"/>
  <c r="V51" i="107"/>
  <c r="V50" i="107"/>
  <c r="V49" i="107"/>
  <c r="V48" i="107"/>
  <c r="V47" i="107"/>
  <c r="V46" i="107"/>
  <c r="V45" i="107"/>
  <c r="V44" i="107"/>
  <c r="V43" i="107"/>
  <c r="V42" i="107"/>
  <c r="V41" i="107"/>
  <c r="V40" i="107"/>
  <c r="V39" i="107"/>
  <c r="V38" i="107"/>
  <c r="V36" i="107"/>
  <c r="V35" i="107"/>
  <c r="V34" i="107"/>
  <c r="V33" i="107"/>
  <c r="V32" i="107"/>
  <c r="V30" i="107"/>
  <c r="V29" i="107"/>
  <c r="V26" i="107"/>
  <c r="V25" i="107"/>
  <c r="V24" i="107"/>
  <c r="V22" i="107"/>
  <c r="U58" i="107"/>
  <c r="U57" i="107"/>
  <c r="U56" i="107"/>
  <c r="U55" i="107"/>
  <c r="U54" i="107"/>
  <c r="U52" i="107"/>
  <c r="U51" i="107"/>
  <c r="U50" i="107"/>
  <c r="U49" i="107"/>
  <c r="U48" i="107"/>
  <c r="U47" i="107"/>
  <c r="U46" i="107"/>
  <c r="U45" i="107"/>
  <c r="U44" i="107"/>
  <c r="U43" i="107"/>
  <c r="U42" i="107"/>
  <c r="U41" i="107"/>
  <c r="U40" i="107"/>
  <c r="U39" i="107"/>
  <c r="U38" i="107"/>
  <c r="U36" i="107"/>
  <c r="U35" i="107"/>
  <c r="U34" i="107"/>
  <c r="U33" i="107"/>
  <c r="U32" i="107"/>
  <c r="U30" i="107"/>
  <c r="U29" i="107"/>
  <c r="U26" i="107"/>
  <c r="U25" i="107"/>
  <c r="U24" i="107"/>
  <c r="U22" i="107"/>
  <c r="T58" i="107"/>
  <c r="T57" i="107"/>
  <c r="T56" i="107"/>
  <c r="T55" i="107"/>
  <c r="T54" i="107"/>
  <c r="T52" i="107"/>
  <c r="T51" i="107"/>
  <c r="T50" i="107"/>
  <c r="T49" i="107"/>
  <c r="T48" i="107"/>
  <c r="T47" i="107"/>
  <c r="T46" i="107"/>
  <c r="T45" i="107"/>
  <c r="T44" i="107"/>
  <c r="T43" i="107"/>
  <c r="T42" i="107"/>
  <c r="T41" i="107"/>
  <c r="T40" i="107"/>
  <c r="T39" i="107"/>
  <c r="T38" i="107"/>
  <c r="T36" i="107"/>
  <c r="T35" i="107"/>
  <c r="T34" i="107"/>
  <c r="T33" i="107"/>
  <c r="T32" i="107"/>
  <c r="T30" i="107"/>
  <c r="T29" i="107"/>
  <c r="T26" i="107"/>
  <c r="T25" i="107"/>
  <c r="T24" i="107"/>
  <c r="T23" i="107"/>
  <c r="T22" i="107"/>
  <c r="I26" i="113" l="1"/>
  <c r="H26" i="113"/>
  <c r="L26" i="111"/>
  <c r="H26" i="111"/>
  <c r="J26" i="108"/>
  <c r="F26" i="114"/>
  <c r="F26" i="108"/>
  <c r="L26" i="112"/>
  <c r="L26" i="113"/>
  <c r="N26" i="111"/>
  <c r="M26" i="111"/>
  <c r="I26" i="111"/>
  <c r="E26" i="113"/>
  <c r="L26" i="108"/>
  <c r="N26" i="108"/>
  <c r="K26" i="108"/>
  <c r="J26" i="111"/>
  <c r="M26" i="108"/>
  <c r="S26" i="111"/>
  <c r="Q26" i="112"/>
  <c r="J26" i="112"/>
  <c r="K26" i="113"/>
  <c r="I26" i="114"/>
  <c r="I26" i="112"/>
  <c r="G24" i="110"/>
  <c r="J24" i="110"/>
  <c r="H26" i="112"/>
  <c r="H24" i="110"/>
  <c r="R26" i="112"/>
  <c r="S26" i="112"/>
  <c r="G26" i="114"/>
  <c r="E26" i="114"/>
  <c r="F26" i="113"/>
  <c r="N26" i="112"/>
  <c r="H26" i="114"/>
  <c r="J26" i="114"/>
  <c r="E26" i="108"/>
  <c r="L26" i="114"/>
  <c r="K26" i="114"/>
  <c r="M26" i="112"/>
  <c r="H26" i="108"/>
  <c r="R26" i="111"/>
  <c r="G26" i="108"/>
  <c r="P26" i="112"/>
  <c r="J26" i="113"/>
  <c r="P26" i="111"/>
  <c r="Q26" i="111"/>
  <c r="G26" i="113"/>
  <c r="V23" i="108" l="1"/>
  <c r="U23" i="108"/>
  <c r="T23" i="108"/>
  <c r="X25" i="107"/>
  <c r="X24" i="107"/>
  <c r="X22" i="107"/>
  <c r="Q26" i="107"/>
  <c r="R26" i="107"/>
  <c r="S26" i="107"/>
  <c r="K26" i="107" s="1"/>
  <c r="X26" i="107"/>
  <c r="Z26" i="107"/>
  <c r="AA26" i="107"/>
  <c r="AB26" i="107"/>
  <c r="AC26" i="107"/>
  <c r="AD26" i="107"/>
  <c r="S27" i="130"/>
  <c r="G27" i="130"/>
  <c r="P27" i="55"/>
  <c r="N27" i="55"/>
  <c r="L27" i="55"/>
  <c r="J27" i="55"/>
  <c r="H27" i="55"/>
  <c r="L26" i="164"/>
  <c r="L26" i="162"/>
  <c r="AI29" i="162"/>
  <c r="AJ29" i="162" s="1"/>
  <c r="AE26" i="108"/>
  <c r="I26" i="108" s="1"/>
  <c r="F26" i="59"/>
  <c r="G27" i="76"/>
  <c r="AE26" i="107" s="1"/>
  <c r="I26" i="107" s="1"/>
  <c r="S27" i="76"/>
  <c r="P26" i="53"/>
  <c r="N26" i="53"/>
  <c r="L26" i="53"/>
  <c r="J26" i="53"/>
  <c r="H26" i="53"/>
  <c r="L26" i="107" l="1"/>
  <c r="J26" i="107"/>
  <c r="M26" i="107"/>
  <c r="H26" i="107"/>
  <c r="N26" i="107"/>
  <c r="G26" i="107"/>
  <c r="F26" i="107"/>
  <c r="E26" i="107"/>
  <c r="L26" i="160"/>
  <c r="G18" i="165" l="1"/>
  <c r="E18" i="165" s="1"/>
  <c r="G15" i="165"/>
  <c r="E15" i="165" s="1"/>
  <c r="G14" i="165"/>
  <c r="E14" i="165" s="1"/>
  <c r="G13" i="165"/>
  <c r="E13" i="165" s="1"/>
  <c r="G8" i="165"/>
  <c r="E8" i="165" s="1"/>
  <c r="AB65" i="164"/>
  <c r="AA65" i="164"/>
  <c r="Z65" i="164"/>
  <c r="X65" i="164"/>
  <c r="W65" i="164"/>
  <c r="V65" i="164"/>
  <c r="U65" i="164"/>
  <c r="T65" i="164"/>
  <c r="S65" i="164"/>
  <c r="N65" i="164"/>
  <c r="M65" i="164"/>
  <c r="L65" i="164"/>
  <c r="K65" i="164"/>
  <c r="J65" i="164"/>
  <c r="I65" i="164"/>
  <c r="H65" i="164"/>
  <c r="G65" i="164"/>
  <c r="E65" i="164"/>
  <c r="AI29" i="164"/>
  <c r="AJ29" i="164" s="1"/>
  <c r="AJ18" i="164"/>
  <c r="G18" i="164"/>
  <c r="E18" i="164" s="1"/>
  <c r="G15" i="164"/>
  <c r="E15" i="164" s="1"/>
  <c r="G14" i="164"/>
  <c r="E14" i="164" s="1"/>
  <c r="G13" i="164"/>
  <c r="E13" i="164" s="1"/>
  <c r="X13" i="164"/>
  <c r="AJ11" i="164"/>
  <c r="AI11" i="164"/>
  <c r="AH11" i="164"/>
  <c r="AG11" i="164"/>
  <c r="AF11" i="164"/>
  <c r="G8" i="164"/>
  <c r="E8" i="164" s="1"/>
  <c r="G18" i="163"/>
  <c r="E18" i="163" s="1"/>
  <c r="G15" i="163"/>
  <c r="E15" i="163" s="1"/>
  <c r="G14" i="163"/>
  <c r="E14" i="163" s="1"/>
  <c r="G13" i="163"/>
  <c r="E13" i="163" s="1"/>
  <c r="AL11" i="163"/>
  <c r="AK11" i="163"/>
  <c r="AJ11" i="163"/>
  <c r="AI11" i="163"/>
  <c r="AH11" i="163"/>
  <c r="AG11" i="163"/>
  <c r="AF11" i="163"/>
  <c r="G8" i="163"/>
  <c r="E8" i="163" s="1"/>
  <c r="AD65" i="162"/>
  <c r="AB65" i="162"/>
  <c r="AA65" i="162"/>
  <c r="Z65" i="162"/>
  <c r="X65" i="162"/>
  <c r="W65" i="162"/>
  <c r="V65" i="162"/>
  <c r="U65" i="162"/>
  <c r="T65" i="162"/>
  <c r="S65" i="162"/>
  <c r="N65" i="162"/>
  <c r="M65" i="162"/>
  <c r="L65" i="162"/>
  <c r="K65" i="162"/>
  <c r="J65" i="162"/>
  <c r="I65" i="162"/>
  <c r="H65" i="162"/>
  <c r="G65" i="162"/>
  <c r="E65" i="162"/>
  <c r="AJ18" i="162"/>
  <c r="G18" i="162"/>
  <c r="E18" i="162" s="1"/>
  <c r="G15" i="162"/>
  <c r="E15" i="162" s="1"/>
  <c r="G14" i="162"/>
  <c r="E14" i="162" s="1"/>
  <c r="G13" i="162"/>
  <c r="E13" i="162" s="1"/>
  <c r="AK11" i="162"/>
  <c r="AJ11" i="162"/>
  <c r="AI11" i="162"/>
  <c r="AH11" i="162"/>
  <c r="AG11" i="162"/>
  <c r="AF11" i="162"/>
  <c r="G8" i="162"/>
  <c r="E8" i="162" s="1"/>
  <c r="X13" i="162" l="1"/>
  <c r="T13" i="163"/>
  <c r="AA13" i="162"/>
  <c r="AK18" i="162"/>
  <c r="AH12" i="163"/>
  <c r="AK12" i="163"/>
  <c r="AA13" i="163" s="1"/>
  <c r="AI12" i="162"/>
  <c r="AL12" i="163"/>
  <c r="AB13" i="163" s="1"/>
  <c r="AB13" i="165"/>
  <c r="N13" i="165"/>
  <c r="V13" i="165"/>
  <c r="AI12" i="164"/>
  <c r="AJ12" i="164"/>
  <c r="T13" i="164"/>
  <c r="U13" i="164"/>
  <c r="S13" i="164"/>
  <c r="W13" i="164"/>
  <c r="AG12" i="163"/>
  <c r="N13" i="163"/>
  <c r="V13" i="163"/>
  <c r="N13" i="162"/>
  <c r="V13" i="162"/>
  <c r="AH12" i="162"/>
  <c r="AJ12" i="162"/>
  <c r="T13" i="162"/>
  <c r="AB13" i="162"/>
  <c r="AG12" i="164"/>
  <c r="W13" i="162"/>
  <c r="U13" i="162"/>
  <c r="U13" i="163"/>
  <c r="AJ12" i="163"/>
  <c r="X13" i="163" s="1"/>
  <c r="AH12" i="164"/>
  <c r="N13" i="164"/>
  <c r="V13" i="164"/>
  <c r="AA13" i="164"/>
  <c r="T13" i="165"/>
  <c r="U13" i="165"/>
  <c r="X13" i="165"/>
  <c r="AB13" i="164"/>
  <c r="AA13" i="165"/>
  <c r="S13" i="165"/>
  <c r="W13" i="165"/>
  <c r="S13" i="163"/>
  <c r="W13" i="163"/>
  <c r="AG12" i="162"/>
  <c r="S13" i="162"/>
  <c r="AJ18" i="161"/>
  <c r="AL18" i="161" s="1"/>
  <c r="G18" i="161"/>
  <c r="E18" i="161" s="1"/>
  <c r="G15" i="161"/>
  <c r="E15" i="161" s="1"/>
  <c r="G14" i="161"/>
  <c r="E14" i="161" s="1"/>
  <c r="G13" i="161"/>
  <c r="E13" i="161" s="1"/>
  <c r="AY11" i="161"/>
  <c r="AX11" i="161"/>
  <c r="AW11" i="161"/>
  <c r="AV11" i="161"/>
  <c r="AU11" i="161"/>
  <c r="AT11" i="161"/>
  <c r="AS11" i="161"/>
  <c r="AR11" i="161"/>
  <c r="AQ11" i="161"/>
  <c r="AP11" i="161"/>
  <c r="AO11" i="161"/>
  <c r="AN11" i="161"/>
  <c r="AM11" i="161"/>
  <c r="AL11" i="161"/>
  <c r="AK11" i="161"/>
  <c r="AJ11" i="161"/>
  <c r="AI11" i="161"/>
  <c r="G8" i="161"/>
  <c r="E8" i="161" s="1"/>
  <c r="AW12" i="161" l="1"/>
  <c r="X13" i="161" s="1"/>
  <c r="AI12" i="161"/>
  <c r="AR12" i="161"/>
  <c r="T13" i="161" s="1"/>
  <c r="AL12" i="161"/>
  <c r="N13" i="161" s="1"/>
  <c r="AT12" i="161"/>
  <c r="V13" i="161" s="1"/>
  <c r="AX12" i="161"/>
  <c r="AA13" i="161" s="1"/>
  <c r="AS12" i="161"/>
  <c r="U13" i="161" s="1"/>
  <c r="AY12" i="161"/>
  <c r="AB13" i="161" s="1"/>
  <c r="AJ12" i="161"/>
  <c r="AQ12" i="161"/>
  <c r="S13" i="161" s="1"/>
  <c r="AU12" i="161"/>
  <c r="W13" i="161" s="1"/>
  <c r="AK18" i="161"/>
  <c r="AI29" i="160"/>
  <c r="AJ29" i="160" s="1"/>
  <c r="AJ18" i="160"/>
  <c r="G18" i="160"/>
  <c r="E18" i="160" s="1"/>
  <c r="G15" i="160"/>
  <c r="E15" i="160" s="1"/>
  <c r="G14" i="160"/>
  <c r="E14" i="160" s="1"/>
  <c r="G13" i="160"/>
  <c r="E13" i="160" s="1"/>
  <c r="AN11" i="160"/>
  <c r="AM11" i="160"/>
  <c r="AL11" i="160"/>
  <c r="AK11" i="160"/>
  <c r="AJ11" i="160"/>
  <c r="AI11" i="160"/>
  <c r="AH11" i="160"/>
  <c r="AG11" i="160"/>
  <c r="AF11" i="160"/>
  <c r="G8" i="160"/>
  <c r="E8" i="160" s="1"/>
  <c r="AJ18" i="159"/>
  <c r="AL18" i="159" s="1"/>
  <c r="G18" i="159"/>
  <c r="E18" i="159" s="1"/>
  <c r="G15" i="159"/>
  <c r="E15" i="159" s="1"/>
  <c r="G14" i="159"/>
  <c r="E14" i="159" s="1"/>
  <c r="G13" i="159"/>
  <c r="E13" i="159" s="1"/>
  <c r="AY11" i="159"/>
  <c r="AX11" i="159"/>
  <c r="AW11" i="159"/>
  <c r="AV11" i="159"/>
  <c r="AU11" i="159"/>
  <c r="AT11" i="159"/>
  <c r="AS11" i="159"/>
  <c r="AR11" i="159"/>
  <c r="AQ11" i="159"/>
  <c r="AP11" i="159"/>
  <c r="AO11" i="159"/>
  <c r="AN11" i="159"/>
  <c r="AM11" i="159"/>
  <c r="AL11" i="159"/>
  <c r="AK11" i="159"/>
  <c r="AJ11" i="159"/>
  <c r="G8" i="159"/>
  <c r="E8" i="159" s="1"/>
  <c r="AI12" i="160" l="1"/>
  <c r="AN12" i="160"/>
  <c r="AB13" i="160" s="1"/>
  <c r="AG12" i="160"/>
  <c r="T13" i="160"/>
  <c r="AL12" i="160"/>
  <c r="X13" i="160" s="1"/>
  <c r="AH12" i="160"/>
  <c r="AM12" i="160"/>
  <c r="AA13" i="160" s="1"/>
  <c r="N13" i="160"/>
  <c r="AJ12" i="160"/>
  <c r="AX12" i="159"/>
  <c r="AA13" i="159" s="1"/>
  <c r="AK18" i="160"/>
  <c r="AQ12" i="159"/>
  <c r="S13" i="159" s="1"/>
  <c r="AU12" i="159"/>
  <c r="W13" i="159" s="1"/>
  <c r="U13" i="160"/>
  <c r="AJ12" i="159"/>
  <c r="AR12" i="159"/>
  <c r="T13" i="159" s="1"/>
  <c r="V13" i="160"/>
  <c r="S13" i="160"/>
  <c r="W13" i="160"/>
  <c r="AS12" i="159"/>
  <c r="U13" i="159" s="1"/>
  <c r="AW12" i="159"/>
  <c r="X13" i="159" s="1"/>
  <c r="AL12" i="159"/>
  <c r="N13" i="159" s="1"/>
  <c r="AT12" i="159"/>
  <c r="V13" i="159" s="1"/>
  <c r="AY12" i="159"/>
  <c r="AB13" i="159" s="1"/>
  <c r="AK18" i="159"/>
  <c r="Q25" i="110" l="1"/>
  <c r="I25" i="110" s="1"/>
  <c r="U25" i="109"/>
  <c r="R25" i="109"/>
  <c r="Q25" i="109"/>
  <c r="P25" i="109"/>
  <c r="F25" i="109" s="1"/>
  <c r="O25" i="109"/>
  <c r="N25" i="109"/>
  <c r="E25" i="109" s="1"/>
  <c r="AE29" i="107"/>
  <c r="AE30" i="107"/>
  <c r="AE32" i="107"/>
  <c r="AE33" i="107"/>
  <c r="AE34" i="107"/>
  <c r="AE35" i="107"/>
  <c r="AE36" i="107"/>
  <c r="AE38" i="107"/>
  <c r="AE39" i="107"/>
  <c r="AE40" i="107"/>
  <c r="AE41" i="107"/>
  <c r="AE42" i="107"/>
  <c r="AE43" i="107"/>
  <c r="AE44" i="107"/>
  <c r="AE45" i="107"/>
  <c r="AE46" i="107"/>
  <c r="AE47" i="107"/>
  <c r="AE48" i="107"/>
  <c r="AE49" i="107"/>
  <c r="AE50" i="107"/>
  <c r="AE51" i="107"/>
  <c r="AE52" i="107"/>
  <c r="AE54" i="107"/>
  <c r="AE55" i="107"/>
  <c r="AE56" i="107"/>
  <c r="AE57" i="107"/>
  <c r="AE58" i="107"/>
  <c r="I25" i="109" l="1"/>
  <c r="J25" i="109"/>
  <c r="H25" i="109"/>
  <c r="G25" i="109"/>
  <c r="S25" i="109"/>
  <c r="T25" i="109" s="1"/>
  <c r="F21" i="94" l="1"/>
  <c r="F20" i="8"/>
  <c r="U57" i="109" l="1"/>
  <c r="U56" i="109"/>
  <c r="U55" i="109"/>
  <c r="U54" i="109"/>
  <c r="U53" i="109"/>
  <c r="U51" i="109"/>
  <c r="U50" i="109"/>
  <c r="U49" i="109"/>
  <c r="U48" i="109"/>
  <c r="U47" i="109"/>
  <c r="U46" i="109"/>
  <c r="U45" i="109"/>
  <c r="U44" i="109"/>
  <c r="U43" i="109"/>
  <c r="U42" i="109"/>
  <c r="U41" i="109"/>
  <c r="U40" i="109"/>
  <c r="U39" i="109"/>
  <c r="U38" i="109"/>
  <c r="U37" i="109"/>
  <c r="U35" i="109"/>
  <c r="U34" i="109"/>
  <c r="U33" i="109"/>
  <c r="U32" i="109"/>
  <c r="U31" i="109"/>
  <c r="U29" i="109"/>
  <c r="U28" i="109"/>
  <c r="U24" i="109"/>
  <c r="U23" i="109"/>
  <c r="U21" i="109"/>
  <c r="U20" i="109"/>
  <c r="S20" i="110"/>
  <c r="R20" i="109" l="1"/>
  <c r="U22" i="109"/>
  <c r="F23" i="88" l="1"/>
  <c r="P23" i="53"/>
  <c r="L23" i="53"/>
  <c r="J23" i="53"/>
  <c r="H23" i="53"/>
  <c r="S26" i="130" l="1"/>
  <c r="G26" i="130"/>
  <c r="P25" i="53"/>
  <c r="N25" i="53"/>
  <c r="L25" i="53"/>
  <c r="J25" i="53"/>
  <c r="H25" i="53"/>
  <c r="M23" i="114" l="1"/>
  <c r="N23" i="114"/>
  <c r="O23" i="114"/>
  <c r="P23" i="114"/>
  <c r="Q23" i="114"/>
  <c r="R23" i="114"/>
  <c r="S23" i="114"/>
  <c r="M24" i="114"/>
  <c r="O24" i="114"/>
  <c r="P24" i="114"/>
  <c r="Q24" i="114"/>
  <c r="R24" i="114"/>
  <c r="S24" i="114"/>
  <c r="M25" i="114"/>
  <c r="O25" i="114"/>
  <c r="P25" i="114"/>
  <c r="Q25" i="114"/>
  <c r="R25" i="114"/>
  <c r="S25" i="114"/>
  <c r="M23" i="113"/>
  <c r="N23" i="113"/>
  <c r="O23" i="113"/>
  <c r="P23" i="113"/>
  <c r="Q23" i="113"/>
  <c r="R23" i="113"/>
  <c r="S23" i="113"/>
  <c r="M24" i="113"/>
  <c r="E24" i="113" s="1"/>
  <c r="O24" i="113"/>
  <c r="P24" i="113"/>
  <c r="Q24" i="113"/>
  <c r="R24" i="113"/>
  <c r="S24" i="113"/>
  <c r="M25" i="113"/>
  <c r="O25" i="113"/>
  <c r="P25" i="113"/>
  <c r="Q25" i="113"/>
  <c r="R25" i="113"/>
  <c r="S25" i="113"/>
  <c r="T23" i="112"/>
  <c r="U23" i="112"/>
  <c r="V23" i="112"/>
  <c r="W23" i="112"/>
  <c r="X23" i="112"/>
  <c r="Y23" i="112"/>
  <c r="Z23" i="112"/>
  <c r="AA23" i="112"/>
  <c r="AB23" i="112"/>
  <c r="O23" i="112" s="1"/>
  <c r="AC23" i="112"/>
  <c r="AD23" i="112"/>
  <c r="T24" i="112"/>
  <c r="U24" i="112"/>
  <c r="V24" i="112"/>
  <c r="W24" i="112"/>
  <c r="X24" i="112"/>
  <c r="K24" i="112" s="1"/>
  <c r="Y24" i="112"/>
  <c r="Z24" i="112"/>
  <c r="AA24" i="112"/>
  <c r="AB24" i="112"/>
  <c r="O24" i="112" s="1"/>
  <c r="AC24" i="112"/>
  <c r="AD24" i="112"/>
  <c r="T25" i="112"/>
  <c r="U25" i="112"/>
  <c r="V25" i="112"/>
  <c r="W25" i="112"/>
  <c r="X25" i="112"/>
  <c r="Y25" i="112"/>
  <c r="Z25" i="112"/>
  <c r="AA25" i="112"/>
  <c r="AB25" i="112"/>
  <c r="O25" i="112" s="1"/>
  <c r="AC25" i="112"/>
  <c r="AD25" i="112"/>
  <c r="R25" i="112" s="1"/>
  <c r="E23" i="112"/>
  <c r="F23" i="112"/>
  <c r="G23" i="112"/>
  <c r="E24" i="112"/>
  <c r="F24" i="112"/>
  <c r="G24" i="112"/>
  <c r="E25" i="112"/>
  <c r="F25" i="112"/>
  <c r="G25" i="112"/>
  <c r="T23" i="111"/>
  <c r="U23" i="111"/>
  <c r="V23" i="111"/>
  <c r="W23" i="111"/>
  <c r="X23" i="111"/>
  <c r="Y23" i="111"/>
  <c r="Z23" i="111"/>
  <c r="AA23" i="111"/>
  <c r="AB23" i="111"/>
  <c r="AC23" i="111"/>
  <c r="AD23" i="111"/>
  <c r="T24" i="111"/>
  <c r="U24" i="111"/>
  <c r="V24" i="111"/>
  <c r="W24" i="111"/>
  <c r="X24" i="111"/>
  <c r="K24" i="111" s="1"/>
  <c r="Y24" i="111"/>
  <c r="Z24" i="111"/>
  <c r="AA24" i="111"/>
  <c r="AB24" i="111"/>
  <c r="O24" i="111" s="1"/>
  <c r="AC24" i="111"/>
  <c r="AD24" i="111"/>
  <c r="T25" i="111"/>
  <c r="U25" i="111"/>
  <c r="V25" i="111"/>
  <c r="W25" i="111"/>
  <c r="X25" i="111"/>
  <c r="Y25" i="111"/>
  <c r="Z25" i="111"/>
  <c r="AA25" i="111"/>
  <c r="AB25" i="111"/>
  <c r="AC25" i="111"/>
  <c r="AD25" i="111"/>
  <c r="E23" i="111"/>
  <c r="F23" i="111"/>
  <c r="G23" i="111"/>
  <c r="E24" i="111"/>
  <c r="F24" i="111"/>
  <c r="G24" i="111"/>
  <c r="E25" i="111"/>
  <c r="F25" i="111"/>
  <c r="G25" i="111"/>
  <c r="N22" i="110"/>
  <c r="O22" i="110"/>
  <c r="P22" i="110"/>
  <c r="Q22" i="110"/>
  <c r="R22" i="110"/>
  <c r="N23" i="110"/>
  <c r="E23" i="110" s="1"/>
  <c r="O23" i="110"/>
  <c r="P23" i="110"/>
  <c r="F23" i="110" s="1"/>
  <c r="Q23" i="110"/>
  <c r="R23" i="110"/>
  <c r="Q24" i="110"/>
  <c r="I24" i="110" s="1"/>
  <c r="K22" i="109"/>
  <c r="L22" i="109"/>
  <c r="M22" i="109"/>
  <c r="N22" i="109"/>
  <c r="O22" i="109"/>
  <c r="P22" i="109"/>
  <c r="Q22" i="109"/>
  <c r="R22" i="109"/>
  <c r="N23" i="109"/>
  <c r="O23" i="109"/>
  <c r="P23" i="109"/>
  <c r="Q23" i="109"/>
  <c r="R23" i="109"/>
  <c r="N24" i="109"/>
  <c r="O24" i="109"/>
  <c r="P24" i="109"/>
  <c r="Q24" i="109"/>
  <c r="R24" i="109"/>
  <c r="AD23" i="108"/>
  <c r="AD24" i="108"/>
  <c r="AD25" i="108"/>
  <c r="O23" i="108"/>
  <c r="P23" i="108"/>
  <c r="Q23" i="108"/>
  <c r="R23" i="108"/>
  <c r="S23" i="108"/>
  <c r="X23" i="108"/>
  <c r="Z23" i="108"/>
  <c r="AA23" i="108"/>
  <c r="AB23" i="108"/>
  <c r="AC23" i="108"/>
  <c r="AE23" i="108"/>
  <c r="O24" i="108"/>
  <c r="P24" i="108"/>
  <c r="Q24" i="108"/>
  <c r="R24" i="108"/>
  <c r="S24" i="108"/>
  <c r="X24" i="108"/>
  <c r="Z24" i="108"/>
  <c r="AA24" i="108"/>
  <c r="AB24" i="108"/>
  <c r="AC24" i="108"/>
  <c r="O25" i="108"/>
  <c r="P25" i="108"/>
  <c r="Q25" i="108"/>
  <c r="R25" i="108"/>
  <c r="S25" i="108"/>
  <c r="X25" i="108"/>
  <c r="Z25" i="108"/>
  <c r="AA25" i="108"/>
  <c r="AB25" i="108"/>
  <c r="AC25" i="108"/>
  <c r="Q23" i="107"/>
  <c r="F23" i="107" s="1"/>
  <c r="R23" i="107"/>
  <c r="S23" i="107"/>
  <c r="U23" i="107"/>
  <c r="V23" i="107"/>
  <c r="W23" i="107"/>
  <c r="X23" i="107"/>
  <c r="Z23" i="107"/>
  <c r="AA23" i="107"/>
  <c r="AB23" i="107"/>
  <c r="AC23" i="107"/>
  <c r="AD23" i="107"/>
  <c r="Q24" i="107"/>
  <c r="R24" i="107"/>
  <c r="S24" i="107"/>
  <c r="Z24" i="107"/>
  <c r="AA24" i="107"/>
  <c r="AB24" i="107"/>
  <c r="AC24" i="107"/>
  <c r="AD24" i="107"/>
  <c r="Q25" i="107"/>
  <c r="R25" i="107"/>
  <c r="S25" i="107"/>
  <c r="Z25" i="107"/>
  <c r="AA25" i="107"/>
  <c r="AB25" i="107"/>
  <c r="AC25" i="107"/>
  <c r="AD25" i="107"/>
  <c r="P26" i="55"/>
  <c r="P25" i="55"/>
  <c r="P24" i="55"/>
  <c r="N26" i="55"/>
  <c r="N25" i="55"/>
  <c r="L26" i="55"/>
  <c r="L25" i="55"/>
  <c r="L24" i="55"/>
  <c r="J26" i="55"/>
  <c r="J25" i="55"/>
  <c r="J24" i="55"/>
  <c r="H26" i="55"/>
  <c r="H24" i="55"/>
  <c r="E25" i="107" l="1"/>
  <c r="I24" i="113"/>
  <c r="P24" i="111"/>
  <c r="L24" i="111"/>
  <c r="L24" i="114"/>
  <c r="I23" i="110"/>
  <c r="H23" i="110"/>
  <c r="J23" i="110"/>
  <c r="G23" i="110"/>
  <c r="L25" i="114"/>
  <c r="E25" i="114"/>
  <c r="F25" i="114"/>
  <c r="K25" i="114"/>
  <c r="H24" i="114"/>
  <c r="G24" i="114"/>
  <c r="I25" i="114"/>
  <c r="J25" i="114"/>
  <c r="H25" i="114"/>
  <c r="G25" i="114"/>
  <c r="E24" i="114"/>
  <c r="F24" i="114"/>
  <c r="K24" i="114"/>
  <c r="I24" i="114"/>
  <c r="J24" i="114"/>
  <c r="I25" i="113"/>
  <c r="K24" i="113"/>
  <c r="S24" i="112"/>
  <c r="H24" i="111"/>
  <c r="H24" i="113"/>
  <c r="R24" i="111"/>
  <c r="L24" i="112"/>
  <c r="Q24" i="111"/>
  <c r="S23" i="111"/>
  <c r="G24" i="113"/>
  <c r="R25" i="111"/>
  <c r="K25" i="112"/>
  <c r="E24" i="109"/>
  <c r="J24" i="109"/>
  <c r="F24" i="109"/>
  <c r="M25" i="108"/>
  <c r="G23" i="109"/>
  <c r="J24" i="111"/>
  <c r="F24" i="113"/>
  <c r="N25" i="107"/>
  <c r="K25" i="107"/>
  <c r="J25" i="107"/>
  <c r="L25" i="108"/>
  <c r="J25" i="108"/>
  <c r="H24" i="109"/>
  <c r="S24" i="111"/>
  <c r="M24" i="111"/>
  <c r="I24" i="111"/>
  <c r="G24" i="109"/>
  <c r="M25" i="111"/>
  <c r="L25" i="111"/>
  <c r="H25" i="111"/>
  <c r="G25" i="108"/>
  <c r="M25" i="112"/>
  <c r="K25" i="113"/>
  <c r="L24" i="113"/>
  <c r="P24" i="112"/>
  <c r="H24" i="112"/>
  <c r="R24" i="112"/>
  <c r="P23" i="112"/>
  <c r="L23" i="112"/>
  <c r="I24" i="112"/>
  <c r="Q24" i="112"/>
  <c r="J24" i="112"/>
  <c r="M23" i="112"/>
  <c r="N23" i="108"/>
  <c r="M23" i="108"/>
  <c r="M23" i="107"/>
  <c r="R23" i="112"/>
  <c r="S23" i="112"/>
  <c r="F23" i="108"/>
  <c r="R23" i="111"/>
  <c r="N23" i="107"/>
  <c r="G23" i="107"/>
  <c r="S22" i="109"/>
  <c r="T22" i="109" s="1"/>
  <c r="S23" i="109"/>
  <c r="T23" i="109" s="1"/>
  <c r="E23" i="108"/>
  <c r="Q23" i="112"/>
  <c r="Q23" i="111"/>
  <c r="M23" i="111"/>
  <c r="O23" i="111"/>
  <c r="P23" i="111"/>
  <c r="L23" i="111"/>
  <c r="E23" i="107"/>
  <c r="H23" i="107"/>
  <c r="L25" i="107"/>
  <c r="M25" i="107"/>
  <c r="S24" i="109"/>
  <c r="T24" i="109" s="1"/>
  <c r="J25" i="112"/>
  <c r="N25" i="108"/>
  <c r="Q25" i="112"/>
  <c r="F25" i="107"/>
  <c r="G25" i="113"/>
  <c r="I25" i="112"/>
  <c r="L25" i="112"/>
  <c r="H25" i="112"/>
  <c r="N25" i="111"/>
  <c r="J25" i="111"/>
  <c r="O25" i="111"/>
  <c r="K25" i="111"/>
  <c r="I25" i="111"/>
  <c r="E25" i="113"/>
  <c r="S25" i="112"/>
  <c r="H25" i="108"/>
  <c r="S25" i="111"/>
  <c r="Q25" i="111"/>
  <c r="H25" i="107"/>
  <c r="J25" i="113"/>
  <c r="F25" i="113"/>
  <c r="G25" i="107"/>
  <c r="H25" i="113"/>
  <c r="L25" i="113"/>
  <c r="J24" i="113"/>
  <c r="P25" i="112"/>
  <c r="N23" i="112"/>
  <c r="N24" i="112"/>
  <c r="N25" i="112"/>
  <c r="M24" i="112"/>
  <c r="P25" i="111"/>
  <c r="N23" i="111"/>
  <c r="N24" i="111"/>
  <c r="I24" i="109"/>
  <c r="G23" i="108"/>
  <c r="H23" i="108"/>
  <c r="E25" i="108"/>
  <c r="K25" i="108"/>
  <c r="F25" i="108"/>
  <c r="AE24" i="108"/>
  <c r="AE25" i="108"/>
  <c r="I25" i="108" s="1"/>
  <c r="S26" i="76"/>
  <c r="AE23" i="107"/>
  <c r="G25" i="76"/>
  <c r="AE24" i="107" s="1"/>
  <c r="G26" i="76"/>
  <c r="AE25" i="107" l="1"/>
  <c r="I25" i="107" s="1"/>
  <c r="E30" i="111" l="1"/>
  <c r="H30" i="53"/>
  <c r="J30" i="53"/>
  <c r="P30" i="53"/>
  <c r="N30" i="53"/>
  <c r="L30" i="53"/>
  <c r="C4" i="149" l="1"/>
  <c r="C5" i="149" s="1"/>
  <c r="C6" i="149" s="1"/>
  <c r="C7" i="149" s="1"/>
  <c r="C8" i="149" s="1"/>
  <c r="C9" i="149" s="1"/>
  <c r="C10" i="149" s="1"/>
  <c r="C11" i="149" s="1"/>
  <c r="C12" i="149" s="1"/>
  <c r="C13" i="149" s="1"/>
  <c r="C14" i="149" s="1"/>
  <c r="C15" i="149" s="1"/>
  <c r="C16" i="149" s="1"/>
  <c r="C17" i="149" s="1"/>
  <c r="C18" i="149" s="1"/>
  <c r="C19" i="149" s="1"/>
  <c r="C20" i="149" s="1"/>
  <c r="C21" i="149" s="1"/>
  <c r="C22" i="149" s="1"/>
  <c r="C23" i="149" s="1"/>
  <c r="C24" i="149" s="1"/>
  <c r="C25" i="149" s="1"/>
  <c r="C26" i="149" s="1"/>
  <c r="C27" i="149" s="1"/>
  <c r="C28" i="149" s="1"/>
  <c r="C29" i="149" s="1"/>
  <c r="C30" i="149" s="1"/>
  <c r="C31" i="149" s="1"/>
  <c r="C32" i="149" s="1"/>
  <c r="C33" i="149" s="1"/>
  <c r="C34" i="149" s="1"/>
  <c r="C35" i="149" s="1"/>
  <c r="C36" i="149" s="1"/>
  <c r="C37" i="149" s="1"/>
  <c r="C38" i="149" s="1"/>
  <c r="C39" i="149" s="1"/>
  <c r="C40" i="149" s="1"/>
  <c r="C41" i="149" s="1"/>
  <c r="C42" i="149" s="1"/>
  <c r="C43" i="149" s="1"/>
  <c r="C44" i="149" s="1"/>
  <c r="C45" i="149" s="1"/>
  <c r="C47" i="149" s="1"/>
  <c r="C48" i="149" s="1"/>
  <c r="C49" i="149" s="1"/>
  <c r="C50" i="149" s="1"/>
  <c r="C51" i="149" s="1"/>
  <c r="C52" i="149" s="1"/>
  <c r="C53" i="149" s="1"/>
  <c r="C54" i="149" s="1"/>
  <c r="C55" i="149" s="1"/>
  <c r="C56" i="149" s="1"/>
  <c r="C57" i="149" s="1"/>
  <c r="C58" i="149" s="1"/>
  <c r="C59" i="149" s="1"/>
  <c r="C60" i="149" s="1"/>
  <c r="C61" i="149" s="1"/>
  <c r="C62" i="149" s="1"/>
  <c r="C63" i="149" s="1"/>
  <c r="C64" i="149" s="1"/>
  <c r="C65" i="149" s="1"/>
  <c r="C66" i="149" s="1"/>
  <c r="C67" i="149" s="1"/>
  <c r="C68" i="149" s="1"/>
  <c r="C69" i="149" s="1"/>
  <c r="C70" i="149" s="1"/>
  <c r="C71" i="149" s="1"/>
  <c r="C72" i="149" s="1"/>
  <c r="C73" i="149" s="1"/>
  <c r="C74" i="149" s="1"/>
  <c r="C75" i="149" s="1"/>
  <c r="C76" i="149" s="1"/>
  <c r="S25" i="130" l="1"/>
  <c r="G25" i="130"/>
  <c r="H25" i="55"/>
  <c r="S25" i="76"/>
  <c r="P24" i="53"/>
  <c r="N24" i="53"/>
  <c r="L24" i="53"/>
  <c r="J24" i="53"/>
  <c r="J22" i="53"/>
  <c r="H24" i="53"/>
  <c r="K24" i="108" l="1"/>
  <c r="N24" i="108" l="1"/>
  <c r="L24" i="108"/>
  <c r="M24" i="108"/>
  <c r="J24" i="108"/>
  <c r="I24" i="108"/>
  <c r="F24" i="108"/>
  <c r="H24" i="108"/>
  <c r="E24" i="108"/>
  <c r="G24" i="108"/>
  <c r="F24" i="107"/>
  <c r="E24" i="107"/>
  <c r="I23" i="109"/>
  <c r="H23" i="109"/>
  <c r="F23" i="109"/>
  <c r="E23" i="109"/>
  <c r="J23" i="109"/>
  <c r="H24" i="107"/>
  <c r="G24" i="107"/>
  <c r="M24" i="107"/>
  <c r="I24" i="107"/>
  <c r="L24" i="107"/>
  <c r="K24" i="107"/>
  <c r="N24" i="107"/>
  <c r="J24" i="107"/>
  <c r="S22" i="131" l="1"/>
  <c r="G22" i="131"/>
  <c r="S21" i="131"/>
  <c r="G21" i="131"/>
  <c r="S20" i="131"/>
  <c r="G20" i="131"/>
  <c r="AE19" i="131"/>
  <c r="AD19" i="131"/>
  <c r="AB19" i="131"/>
  <c r="AA19" i="131"/>
  <c r="Y19" i="131"/>
  <c r="X19" i="131"/>
  <c r="V19" i="131"/>
  <c r="U19" i="131"/>
  <c r="T19" i="131"/>
  <c r="S19" i="131"/>
  <c r="N19" i="131"/>
  <c r="M19" i="131"/>
  <c r="L19" i="131"/>
  <c r="K19" i="131"/>
  <c r="J19" i="131"/>
  <c r="I19" i="131"/>
  <c r="H19" i="131"/>
  <c r="G19" i="131"/>
  <c r="F19" i="131"/>
  <c r="E19" i="131"/>
  <c r="S22" i="130"/>
  <c r="G22" i="130"/>
  <c r="S21" i="130"/>
  <c r="G21" i="130"/>
  <c r="S20" i="130"/>
  <c r="G20" i="130"/>
  <c r="AE19" i="130"/>
  <c r="AD19" i="130"/>
  <c r="AB19" i="130"/>
  <c r="AA19" i="130"/>
  <c r="Y19" i="130"/>
  <c r="X19" i="130"/>
  <c r="V19" i="130"/>
  <c r="U19" i="130"/>
  <c r="T19" i="130"/>
  <c r="S19" i="130"/>
  <c r="N19" i="130"/>
  <c r="M19" i="130"/>
  <c r="L19" i="130"/>
  <c r="K19" i="130"/>
  <c r="J19" i="130"/>
  <c r="I19" i="130"/>
  <c r="H19" i="130"/>
  <c r="G19" i="130"/>
  <c r="F19" i="130"/>
  <c r="E19" i="130"/>
  <c r="F21" i="100"/>
  <c r="F20" i="100"/>
  <c r="F19" i="100"/>
  <c r="L18" i="100"/>
  <c r="K18" i="100"/>
  <c r="J18" i="100"/>
  <c r="I18" i="100"/>
  <c r="H18" i="100"/>
  <c r="G18" i="100"/>
  <c r="F18" i="100"/>
  <c r="E18" i="100"/>
  <c r="F21" i="88"/>
  <c r="F20" i="88"/>
  <c r="F19" i="88"/>
  <c r="L18" i="88"/>
  <c r="K18" i="88"/>
  <c r="J18" i="88"/>
  <c r="I18" i="88"/>
  <c r="H18" i="88"/>
  <c r="G18" i="88"/>
  <c r="F18" i="88"/>
  <c r="E18" i="88"/>
  <c r="E21" i="87"/>
  <c r="E20" i="87"/>
  <c r="E19" i="87"/>
  <c r="I18" i="87"/>
  <c r="G18" i="87"/>
  <c r="E21" i="58"/>
  <c r="E20" i="58"/>
  <c r="E19" i="58"/>
  <c r="I18" i="58"/>
  <c r="G18" i="58"/>
  <c r="N18" i="99"/>
  <c r="M18" i="99"/>
  <c r="L18" i="99"/>
  <c r="K18" i="99"/>
  <c r="J18" i="99"/>
  <c r="I18" i="99"/>
  <c r="H18" i="99"/>
  <c r="G18" i="99"/>
  <c r="F18" i="99"/>
  <c r="E18" i="99"/>
  <c r="N18" i="56"/>
  <c r="M18" i="56"/>
  <c r="L18" i="56"/>
  <c r="K18" i="56"/>
  <c r="J18" i="56"/>
  <c r="I18" i="56"/>
  <c r="H18" i="56"/>
  <c r="G18" i="56"/>
  <c r="F18" i="56"/>
  <c r="E18" i="56"/>
  <c r="P22" i="98"/>
  <c r="N22" i="98"/>
  <c r="L22" i="98"/>
  <c r="J22" i="98"/>
  <c r="H22" i="98"/>
  <c r="P21" i="98"/>
  <c r="N21" i="98"/>
  <c r="L21" i="98"/>
  <c r="J21" i="98"/>
  <c r="H21" i="98"/>
  <c r="P20" i="98"/>
  <c r="N20" i="98"/>
  <c r="L20" i="98"/>
  <c r="J20" i="98"/>
  <c r="H20" i="98"/>
  <c r="O19" i="98"/>
  <c r="K19" i="98"/>
  <c r="I19" i="98"/>
  <c r="G19" i="98"/>
  <c r="E19" i="98"/>
  <c r="P19" i="98" s="1"/>
  <c r="P22" i="55"/>
  <c r="N22" i="55"/>
  <c r="L22" i="55"/>
  <c r="J22" i="55"/>
  <c r="H22" i="55"/>
  <c r="P21" i="55"/>
  <c r="N21" i="55"/>
  <c r="L21" i="55"/>
  <c r="J21" i="55"/>
  <c r="H21" i="55"/>
  <c r="P20" i="55"/>
  <c r="N20" i="55"/>
  <c r="L20" i="55"/>
  <c r="J20" i="55"/>
  <c r="H20" i="55"/>
  <c r="O19" i="55"/>
  <c r="K19" i="55"/>
  <c r="I19" i="55"/>
  <c r="G19" i="55"/>
  <c r="E19" i="55"/>
  <c r="AA18" i="52"/>
  <c r="Z18" i="52"/>
  <c r="Y18" i="52"/>
  <c r="X18" i="52"/>
  <c r="W18" i="52"/>
  <c r="U18" i="52"/>
  <c r="T18" i="52"/>
  <c r="S18" i="52"/>
  <c r="R18" i="52"/>
  <c r="Q18" i="52"/>
  <c r="L18" i="52"/>
  <c r="K18" i="52"/>
  <c r="J18" i="52"/>
  <c r="I18" i="52"/>
  <c r="H18" i="52"/>
  <c r="G18" i="52"/>
  <c r="F18" i="52"/>
  <c r="E18" i="52"/>
  <c r="AA18" i="51"/>
  <c r="Z18" i="51"/>
  <c r="Y18" i="51"/>
  <c r="X18" i="51"/>
  <c r="W18" i="51"/>
  <c r="U18" i="51"/>
  <c r="T18" i="51"/>
  <c r="S18" i="51"/>
  <c r="R18" i="51"/>
  <c r="Q18" i="51"/>
  <c r="L18" i="51"/>
  <c r="K18" i="51"/>
  <c r="J18" i="51"/>
  <c r="I18" i="51"/>
  <c r="H18" i="51"/>
  <c r="G18" i="51"/>
  <c r="F18" i="51"/>
  <c r="E18" i="51"/>
  <c r="BL20" i="135"/>
  <c r="AY20" i="135"/>
  <c r="AL20" i="135"/>
  <c r="U20" i="135"/>
  <c r="H20" i="135"/>
  <c r="E20" i="135"/>
  <c r="Z18" i="17"/>
  <c r="Y18" i="17"/>
  <c r="X18" i="17"/>
  <c r="W18" i="17"/>
  <c r="R18" i="17"/>
  <c r="M18" i="17"/>
  <c r="L18" i="17"/>
  <c r="J18" i="17"/>
  <c r="I18" i="17"/>
  <c r="H18" i="17"/>
  <c r="G18" i="17"/>
  <c r="Z18" i="16"/>
  <c r="Y18" i="16"/>
  <c r="X18" i="16"/>
  <c r="W18" i="16"/>
  <c r="R18" i="16"/>
  <c r="M18" i="16"/>
  <c r="L18" i="16"/>
  <c r="J18" i="16"/>
  <c r="I18" i="16"/>
  <c r="H18" i="16"/>
  <c r="G18" i="16"/>
  <c r="S22" i="79"/>
  <c r="G22" i="79"/>
  <c r="S21" i="79"/>
  <c r="G21" i="79"/>
  <c r="S20" i="79"/>
  <c r="G20" i="79"/>
  <c r="S19" i="79"/>
  <c r="G19" i="79"/>
  <c r="S22" i="76"/>
  <c r="G22" i="76"/>
  <c r="S21" i="76"/>
  <c r="G21" i="76"/>
  <c r="S20" i="76"/>
  <c r="G20" i="76"/>
  <c r="S19" i="76"/>
  <c r="G19" i="76"/>
  <c r="F21" i="85"/>
  <c r="F20" i="85"/>
  <c r="F19" i="85"/>
  <c r="F18" i="85"/>
  <c r="F21" i="59"/>
  <c r="F20" i="59"/>
  <c r="F19" i="59"/>
  <c r="F18" i="59"/>
  <c r="E21" i="84"/>
  <c r="E20" i="84"/>
  <c r="E19" i="84"/>
  <c r="E18" i="84"/>
  <c r="E21" i="57"/>
  <c r="E20" i="57"/>
  <c r="E19" i="57"/>
  <c r="E18" i="57"/>
  <c r="P21" i="95"/>
  <c r="N21" i="95"/>
  <c r="L21" i="95"/>
  <c r="J21" i="95"/>
  <c r="H21" i="95"/>
  <c r="P20" i="95"/>
  <c r="N20" i="95"/>
  <c r="L20" i="95"/>
  <c r="J20" i="95"/>
  <c r="H20" i="95"/>
  <c r="P19" i="95"/>
  <c r="N19" i="95"/>
  <c r="L19" i="95"/>
  <c r="J19" i="95"/>
  <c r="H19" i="95"/>
  <c r="P18" i="95"/>
  <c r="L18" i="95"/>
  <c r="J18" i="95"/>
  <c r="H18" i="95"/>
  <c r="P21" i="53"/>
  <c r="N21" i="53"/>
  <c r="L21" i="53"/>
  <c r="J21" i="53"/>
  <c r="H21" i="53"/>
  <c r="P20" i="53"/>
  <c r="N20" i="53"/>
  <c r="L20" i="53"/>
  <c r="J20" i="53"/>
  <c r="H20" i="53"/>
  <c r="P19" i="53"/>
  <c r="N19" i="53"/>
  <c r="L19" i="53"/>
  <c r="J19" i="53"/>
  <c r="H19" i="53"/>
  <c r="P18" i="53"/>
  <c r="L18" i="53"/>
  <c r="J18" i="53"/>
  <c r="H18" i="53"/>
  <c r="E18" i="58" l="1"/>
  <c r="J19" i="55"/>
  <c r="H19" i="55"/>
  <c r="L19" i="55"/>
  <c r="H19" i="98"/>
  <c r="L19" i="98"/>
  <c r="E18" i="87"/>
  <c r="J19" i="98"/>
  <c r="P19" i="55"/>
  <c r="AJ18" i="5" l="1"/>
  <c r="G18" i="5"/>
  <c r="E18" i="5" s="1"/>
  <c r="S22" i="114" l="1"/>
  <c r="R22" i="114"/>
  <c r="Q22" i="114"/>
  <c r="P22" i="114"/>
  <c r="O22" i="114"/>
  <c r="M22" i="114"/>
  <c r="S22" i="113"/>
  <c r="R22" i="113"/>
  <c r="Q22" i="113"/>
  <c r="P22" i="113"/>
  <c r="O22" i="113"/>
  <c r="M22" i="113"/>
  <c r="AD22" i="112"/>
  <c r="AC22" i="112"/>
  <c r="AB22" i="112"/>
  <c r="AA22" i="112"/>
  <c r="Z22" i="112"/>
  <c r="R22" i="112" s="1"/>
  <c r="Y22" i="112"/>
  <c r="X22" i="112"/>
  <c r="W22" i="112"/>
  <c r="V22" i="112"/>
  <c r="U22" i="112"/>
  <c r="T22" i="112"/>
  <c r="G22" i="112"/>
  <c r="F22" i="112"/>
  <c r="E22" i="112"/>
  <c r="G22" i="111"/>
  <c r="F22" i="111"/>
  <c r="E22" i="111"/>
  <c r="AD22" i="111"/>
  <c r="AC22" i="111"/>
  <c r="AB22" i="111"/>
  <c r="AA22" i="111"/>
  <c r="Z22" i="111"/>
  <c r="Y22" i="111"/>
  <c r="X22" i="111"/>
  <c r="W22" i="111"/>
  <c r="V22" i="111"/>
  <c r="U22" i="111"/>
  <c r="T22" i="111"/>
  <c r="O22" i="111" s="1"/>
  <c r="R21" i="110"/>
  <c r="Q21" i="110"/>
  <c r="P21" i="110"/>
  <c r="F21" i="110" s="1"/>
  <c r="O21" i="110"/>
  <c r="N21" i="110"/>
  <c r="E21" i="110" s="1"/>
  <c r="R21" i="109"/>
  <c r="Q21" i="109"/>
  <c r="P21" i="109"/>
  <c r="O21" i="109"/>
  <c r="N21" i="109"/>
  <c r="AE22" i="108"/>
  <c r="AD22" i="108"/>
  <c r="AC22" i="108"/>
  <c r="AB22" i="108"/>
  <c r="AA22" i="108"/>
  <c r="Z22" i="108"/>
  <c r="X22" i="108"/>
  <c r="S22" i="108"/>
  <c r="R22" i="108"/>
  <c r="Q22" i="108"/>
  <c r="P22" i="108"/>
  <c r="O22" i="108"/>
  <c r="AD22" i="107"/>
  <c r="AC22" i="107"/>
  <c r="AB22" i="107"/>
  <c r="AA22" i="107"/>
  <c r="Z22" i="107"/>
  <c r="S22" i="107"/>
  <c r="K22" i="107" s="1"/>
  <c r="R22" i="107"/>
  <c r="Q22" i="107"/>
  <c r="P18" i="107"/>
  <c r="Q18" i="107"/>
  <c r="R18" i="107"/>
  <c r="S18" i="107"/>
  <c r="T18" i="107"/>
  <c r="U18" i="107"/>
  <c r="V18" i="107"/>
  <c r="W18" i="107"/>
  <c r="X18" i="107"/>
  <c r="Y18" i="107"/>
  <c r="Z18" i="107"/>
  <c r="AA18" i="107"/>
  <c r="AB18" i="107"/>
  <c r="AC18" i="107"/>
  <c r="AD18" i="107"/>
  <c r="AE18" i="107"/>
  <c r="P19" i="107"/>
  <c r="Q19" i="107"/>
  <c r="R19" i="107"/>
  <c r="S19" i="107"/>
  <c r="T19" i="107"/>
  <c r="U19" i="107"/>
  <c r="V19" i="107"/>
  <c r="W19" i="107"/>
  <c r="X19" i="107"/>
  <c r="Y19" i="107"/>
  <c r="Z19" i="107"/>
  <c r="AA19" i="107"/>
  <c r="AB19" i="107"/>
  <c r="AC19" i="107"/>
  <c r="AD19" i="107"/>
  <c r="AE19" i="107"/>
  <c r="P20" i="107"/>
  <c r="Q20" i="107"/>
  <c r="R20" i="107"/>
  <c r="S20" i="107"/>
  <c r="T20" i="107"/>
  <c r="U20" i="107"/>
  <c r="V20" i="107"/>
  <c r="W20" i="107"/>
  <c r="X20" i="107"/>
  <c r="Y20" i="107"/>
  <c r="Z20" i="107"/>
  <c r="AA20" i="107"/>
  <c r="AB20" i="107"/>
  <c r="AC20" i="107"/>
  <c r="AD20" i="107"/>
  <c r="AE20" i="107"/>
  <c r="P21" i="107"/>
  <c r="Q21" i="107"/>
  <c r="R21" i="107"/>
  <c r="S21" i="107"/>
  <c r="T21" i="107"/>
  <c r="U21" i="107"/>
  <c r="V21" i="107"/>
  <c r="W21" i="107"/>
  <c r="X21" i="107"/>
  <c r="Y21" i="107"/>
  <c r="Z21" i="107"/>
  <c r="AA21" i="107"/>
  <c r="AB21" i="107"/>
  <c r="AC21" i="107"/>
  <c r="AD21" i="107"/>
  <c r="AE21" i="107"/>
  <c r="S23" i="130"/>
  <c r="G23" i="130"/>
  <c r="P23" i="55"/>
  <c r="N23" i="55"/>
  <c r="L23" i="55"/>
  <c r="J23" i="55"/>
  <c r="H23" i="55"/>
  <c r="I21" i="110" l="1"/>
  <c r="H21" i="110"/>
  <c r="J21" i="110"/>
  <c r="G21" i="110"/>
  <c r="L22" i="114"/>
  <c r="G21" i="109"/>
  <c r="E22" i="114"/>
  <c r="F22" i="114"/>
  <c r="K22" i="114"/>
  <c r="H22" i="114"/>
  <c r="G22" i="114"/>
  <c r="I22" i="114"/>
  <c r="J22" i="114"/>
  <c r="J22" i="112"/>
  <c r="J22" i="113"/>
  <c r="N22" i="108"/>
  <c r="Q22" i="111"/>
  <c r="L22" i="113"/>
  <c r="S21" i="109"/>
  <c r="T21" i="109" s="1"/>
  <c r="I21" i="109"/>
  <c r="H22" i="113"/>
  <c r="I22" i="111"/>
  <c r="K22" i="108"/>
  <c r="M22" i="108"/>
  <c r="G22" i="108"/>
  <c r="R22" i="111"/>
  <c r="M22" i="107"/>
  <c r="E21" i="109"/>
  <c r="E22" i="113"/>
  <c r="H22" i="111"/>
  <c r="L22" i="111"/>
  <c r="P22" i="111"/>
  <c r="E22" i="107"/>
  <c r="G22" i="107"/>
  <c r="F22" i="107"/>
  <c r="N22" i="111"/>
  <c r="J21" i="109"/>
  <c r="F21" i="109"/>
  <c r="I22" i="108"/>
  <c r="H21" i="109"/>
  <c r="F22" i="108"/>
  <c r="K22" i="111"/>
  <c r="M22" i="111"/>
  <c r="G22" i="113"/>
  <c r="S22" i="111"/>
  <c r="H22" i="107"/>
  <c r="F22" i="113"/>
  <c r="I22" i="113"/>
  <c r="K22" i="113"/>
  <c r="M22" i="112"/>
  <c r="H22" i="108"/>
  <c r="S22" i="112"/>
  <c r="E22" i="108"/>
  <c r="L22" i="112"/>
  <c r="H22" i="112"/>
  <c r="O22" i="112"/>
  <c r="P22" i="112"/>
  <c r="K22" i="112"/>
  <c r="N22" i="112"/>
  <c r="J22" i="111"/>
  <c r="L22" i="108"/>
  <c r="J22" i="108"/>
  <c r="L22" i="107"/>
  <c r="J22" i="107"/>
  <c r="N22" i="107"/>
  <c r="I22" i="112"/>
  <c r="Q22" i="112"/>
  <c r="G23" i="76" l="1"/>
  <c r="F17" i="85"/>
  <c r="E17" i="84"/>
  <c r="P22" i="53"/>
  <c r="N22" i="53"/>
  <c r="L22" i="53"/>
  <c r="H22" i="53"/>
  <c r="S43" i="76"/>
  <c r="S42" i="76"/>
  <c r="E42" i="111"/>
  <c r="F42" i="111"/>
  <c r="G42" i="111"/>
  <c r="AE66" i="76"/>
  <c r="AD66" i="76"/>
  <c r="AB66" i="76"/>
  <c r="AA66" i="76"/>
  <c r="Y66" i="76"/>
  <c r="G66" i="59"/>
  <c r="H66" i="59"/>
  <c r="I66" i="59"/>
  <c r="J66" i="59"/>
  <c r="K66" i="59"/>
  <c r="L66" i="59"/>
  <c r="E66" i="59"/>
  <c r="F65" i="41"/>
  <c r="G65" i="41"/>
  <c r="H65" i="41"/>
  <c r="E65" i="41"/>
  <c r="BN66" i="3"/>
  <c r="BM66" i="3"/>
  <c r="BL66" i="3"/>
  <c r="BK66" i="3"/>
  <c r="BJ66" i="3"/>
  <c r="BH66" i="3"/>
  <c r="BG66" i="3"/>
  <c r="BF66" i="3"/>
  <c r="BE66" i="3"/>
  <c r="BD66" i="3"/>
  <c r="BB66" i="3"/>
  <c r="BA66" i="3"/>
  <c r="AZ66" i="3"/>
  <c r="AY66" i="3"/>
  <c r="AX66" i="3"/>
  <c r="AW66" i="3"/>
  <c r="AV66" i="3"/>
  <c r="AT66" i="3"/>
  <c r="AS66" i="3"/>
  <c r="AR66" i="3"/>
  <c r="AQ66" i="3"/>
  <c r="AO66" i="3"/>
  <c r="AN66" i="3"/>
  <c r="AM66" i="3"/>
  <c r="AL66" i="3"/>
  <c r="AE22" i="107" l="1"/>
  <c r="I22" i="107" s="1"/>
  <c r="E8" i="114" l="1"/>
  <c r="F8" i="114"/>
  <c r="G8" i="114"/>
  <c r="H8" i="114"/>
  <c r="I8" i="114"/>
  <c r="J8" i="114"/>
  <c r="K8" i="114"/>
  <c r="L8" i="114"/>
  <c r="E9" i="114"/>
  <c r="F9" i="114"/>
  <c r="G9" i="114"/>
  <c r="H9" i="114"/>
  <c r="I9" i="114"/>
  <c r="J9" i="114"/>
  <c r="K9" i="114"/>
  <c r="L9" i="114"/>
  <c r="E10" i="114"/>
  <c r="F10" i="114"/>
  <c r="G10" i="114"/>
  <c r="H10" i="114"/>
  <c r="I10" i="114"/>
  <c r="J10" i="114"/>
  <c r="K10" i="114"/>
  <c r="L10" i="114"/>
  <c r="E11" i="114"/>
  <c r="F11" i="114"/>
  <c r="G11" i="114"/>
  <c r="H11" i="114"/>
  <c r="I11" i="114"/>
  <c r="J11" i="114"/>
  <c r="K11" i="114"/>
  <c r="L11" i="114"/>
  <c r="E12" i="114"/>
  <c r="F12" i="114"/>
  <c r="G12" i="114"/>
  <c r="H12" i="114"/>
  <c r="I12" i="114"/>
  <c r="J12" i="114"/>
  <c r="K12" i="114"/>
  <c r="L12" i="114"/>
  <c r="M13" i="114"/>
  <c r="O13" i="114"/>
  <c r="P13" i="114"/>
  <c r="Q13" i="114"/>
  <c r="R13" i="114"/>
  <c r="S13" i="114"/>
  <c r="M14" i="114"/>
  <c r="O14" i="114"/>
  <c r="P14" i="114"/>
  <c r="Q14" i="114"/>
  <c r="R14" i="114"/>
  <c r="K14" i="114" s="1"/>
  <c r="S14" i="114"/>
  <c r="M15" i="114"/>
  <c r="O15" i="114"/>
  <c r="P15" i="114"/>
  <c r="Q15" i="114"/>
  <c r="R15" i="114"/>
  <c r="K15" i="114" s="1"/>
  <c r="S15" i="114"/>
  <c r="M16" i="114"/>
  <c r="N16" i="114"/>
  <c r="O16" i="114"/>
  <c r="P16" i="114"/>
  <c r="Q16" i="114"/>
  <c r="I16" i="114" s="1"/>
  <c r="R16" i="114"/>
  <c r="S16" i="114"/>
  <c r="M17" i="114"/>
  <c r="N17" i="114"/>
  <c r="O17" i="114"/>
  <c r="P17" i="114"/>
  <c r="Q17" i="114"/>
  <c r="I17" i="114" s="1"/>
  <c r="R17" i="114"/>
  <c r="S17" i="114"/>
  <c r="M18" i="114"/>
  <c r="O18" i="114"/>
  <c r="P18" i="114"/>
  <c r="Q18" i="114"/>
  <c r="R18" i="114"/>
  <c r="K18" i="114" s="1"/>
  <c r="S18" i="114"/>
  <c r="M19" i="114"/>
  <c r="N19" i="114"/>
  <c r="O19" i="114"/>
  <c r="P19" i="114"/>
  <c r="Q19" i="114"/>
  <c r="R19" i="114"/>
  <c r="S19" i="114"/>
  <c r="M20" i="114"/>
  <c r="N20" i="114"/>
  <c r="O20" i="114"/>
  <c r="P20" i="114"/>
  <c r="Q20" i="114"/>
  <c r="I20" i="114" s="1"/>
  <c r="R20" i="114"/>
  <c r="S20" i="114"/>
  <c r="M21" i="114"/>
  <c r="N21" i="114"/>
  <c r="O21" i="114"/>
  <c r="P21" i="114"/>
  <c r="Q21" i="114"/>
  <c r="R21" i="114"/>
  <c r="S21" i="114"/>
  <c r="M29" i="114"/>
  <c r="E29" i="114" s="1"/>
  <c r="O29" i="114"/>
  <c r="P29" i="114"/>
  <c r="Q29" i="114"/>
  <c r="R29" i="114"/>
  <c r="S29" i="114"/>
  <c r="M30" i="114"/>
  <c r="E30" i="114" s="1"/>
  <c r="O30" i="114"/>
  <c r="P30" i="114"/>
  <c r="Q30" i="114"/>
  <c r="R30" i="114"/>
  <c r="S30" i="114"/>
  <c r="M31" i="114"/>
  <c r="E31" i="114" s="1"/>
  <c r="O31" i="114"/>
  <c r="P31" i="114"/>
  <c r="Q31" i="114"/>
  <c r="R31" i="114"/>
  <c r="S31" i="114"/>
  <c r="M32" i="114"/>
  <c r="E32" i="114" s="1"/>
  <c r="O32" i="114"/>
  <c r="P32" i="114"/>
  <c r="Q32" i="114"/>
  <c r="R32" i="114"/>
  <c r="S32" i="114"/>
  <c r="M33" i="114"/>
  <c r="E33" i="114" s="1"/>
  <c r="O33" i="114"/>
  <c r="P33" i="114"/>
  <c r="Q33" i="114"/>
  <c r="R33" i="114"/>
  <c r="S33" i="114"/>
  <c r="M34" i="114"/>
  <c r="E34" i="114" s="1"/>
  <c r="O34" i="114"/>
  <c r="P34" i="114"/>
  <c r="Q34" i="114"/>
  <c r="R34" i="114"/>
  <c r="S34" i="114"/>
  <c r="M36" i="114"/>
  <c r="O36" i="114"/>
  <c r="P36" i="114"/>
  <c r="Q36" i="114"/>
  <c r="R36" i="114"/>
  <c r="S36" i="114"/>
  <c r="M37" i="114"/>
  <c r="O37" i="114"/>
  <c r="P37" i="114"/>
  <c r="Q37" i="114"/>
  <c r="R37" i="114"/>
  <c r="S37" i="114"/>
  <c r="M38" i="114"/>
  <c r="O38" i="114"/>
  <c r="P38" i="114"/>
  <c r="Q38" i="114"/>
  <c r="R38" i="114"/>
  <c r="S38" i="114"/>
  <c r="M39" i="114"/>
  <c r="O39" i="114"/>
  <c r="P39" i="114"/>
  <c r="Q39" i="114"/>
  <c r="R39" i="114"/>
  <c r="S39" i="114"/>
  <c r="M40" i="114"/>
  <c r="O40" i="114"/>
  <c r="P40" i="114"/>
  <c r="Q40" i="114"/>
  <c r="R40" i="114"/>
  <c r="S40" i="114"/>
  <c r="M41" i="114"/>
  <c r="O41" i="114"/>
  <c r="P41" i="114"/>
  <c r="Q41" i="114"/>
  <c r="R41" i="114"/>
  <c r="S41" i="114"/>
  <c r="M42" i="114"/>
  <c r="O42" i="114"/>
  <c r="P42" i="114"/>
  <c r="Q42" i="114"/>
  <c r="R42" i="114"/>
  <c r="S42" i="114"/>
  <c r="M43" i="114"/>
  <c r="O43" i="114"/>
  <c r="P43" i="114"/>
  <c r="Q43" i="114"/>
  <c r="R43" i="114"/>
  <c r="S43" i="114"/>
  <c r="M44" i="114"/>
  <c r="O44" i="114"/>
  <c r="P44" i="114"/>
  <c r="Q44" i="114"/>
  <c r="R44" i="114"/>
  <c r="S44" i="114"/>
  <c r="M45" i="114"/>
  <c r="O45" i="114"/>
  <c r="P45" i="114"/>
  <c r="Q45" i="114"/>
  <c r="R45" i="114"/>
  <c r="S45" i="114"/>
  <c r="M47" i="114"/>
  <c r="O47" i="114"/>
  <c r="P47" i="114"/>
  <c r="Q47" i="114"/>
  <c r="R47" i="114"/>
  <c r="S47" i="114"/>
  <c r="M48" i="114"/>
  <c r="O48" i="114"/>
  <c r="P48" i="114"/>
  <c r="Q48" i="114"/>
  <c r="R48" i="114"/>
  <c r="S48" i="114"/>
  <c r="M49" i="114"/>
  <c r="O49" i="114"/>
  <c r="P49" i="114"/>
  <c r="Q49" i="114"/>
  <c r="R49" i="114"/>
  <c r="S49" i="114"/>
  <c r="M50" i="114"/>
  <c r="O50" i="114"/>
  <c r="P50" i="114"/>
  <c r="Q50" i="114"/>
  <c r="R50" i="114"/>
  <c r="S50" i="114"/>
  <c r="M51" i="114"/>
  <c r="O51" i="114"/>
  <c r="P51" i="114"/>
  <c r="Q51" i="114"/>
  <c r="R51" i="114"/>
  <c r="S51" i="114"/>
  <c r="M52" i="114"/>
  <c r="O52" i="114"/>
  <c r="P52" i="114"/>
  <c r="Q52" i="114"/>
  <c r="R52" i="114"/>
  <c r="S52" i="114"/>
  <c r="M53" i="114"/>
  <c r="O53" i="114"/>
  <c r="P53" i="114"/>
  <c r="Q53" i="114"/>
  <c r="R53" i="114"/>
  <c r="S53" i="114"/>
  <c r="M54" i="114"/>
  <c r="O54" i="114"/>
  <c r="P54" i="114"/>
  <c r="Q54" i="114"/>
  <c r="R54" i="114"/>
  <c r="S54" i="114"/>
  <c r="M55" i="114"/>
  <c r="O55" i="114"/>
  <c r="P55" i="114"/>
  <c r="Q55" i="114"/>
  <c r="R55" i="114"/>
  <c r="S55" i="114"/>
  <c r="M56" i="114"/>
  <c r="O56" i="114"/>
  <c r="P56" i="114"/>
  <c r="Q56" i="114"/>
  <c r="R56" i="114"/>
  <c r="S56" i="114"/>
  <c r="M58" i="114"/>
  <c r="O58" i="114"/>
  <c r="P58" i="114"/>
  <c r="Q58" i="114"/>
  <c r="R58" i="114"/>
  <c r="S58" i="114"/>
  <c r="M59" i="114"/>
  <c r="O59" i="114"/>
  <c r="P59" i="114"/>
  <c r="Q59" i="114"/>
  <c r="R59" i="114"/>
  <c r="S59" i="114"/>
  <c r="M60" i="114"/>
  <c r="O60" i="114"/>
  <c r="P60" i="114"/>
  <c r="Q60" i="114"/>
  <c r="R60" i="114"/>
  <c r="S60" i="114"/>
  <c r="M61" i="114"/>
  <c r="O61" i="114"/>
  <c r="P61" i="114"/>
  <c r="Q61" i="114"/>
  <c r="R61" i="114"/>
  <c r="S61" i="114"/>
  <c r="M62" i="114"/>
  <c r="O62" i="114"/>
  <c r="P62" i="114"/>
  <c r="Q62" i="114"/>
  <c r="R62" i="114"/>
  <c r="S62" i="114"/>
  <c r="M63" i="114"/>
  <c r="O63" i="114"/>
  <c r="P63" i="114"/>
  <c r="Q63" i="114"/>
  <c r="R63" i="114"/>
  <c r="S63" i="114"/>
  <c r="M64" i="114"/>
  <c r="O64" i="114"/>
  <c r="P64" i="114"/>
  <c r="Q64" i="114"/>
  <c r="R64" i="114"/>
  <c r="S64" i="114"/>
  <c r="M65" i="114"/>
  <c r="O65" i="114"/>
  <c r="P65" i="114"/>
  <c r="Q65" i="114"/>
  <c r="R65" i="114"/>
  <c r="S65" i="114"/>
  <c r="M66" i="114"/>
  <c r="O66" i="114"/>
  <c r="P66" i="114"/>
  <c r="Q66" i="114"/>
  <c r="R66" i="114"/>
  <c r="S66" i="114"/>
  <c r="M67" i="114"/>
  <c r="O67" i="114"/>
  <c r="P67" i="114"/>
  <c r="Q67" i="114"/>
  <c r="R67" i="114"/>
  <c r="S67" i="114"/>
  <c r="E8" i="113"/>
  <c r="F8" i="113"/>
  <c r="G8" i="113"/>
  <c r="H8" i="113"/>
  <c r="I8" i="113"/>
  <c r="J8" i="113"/>
  <c r="K8" i="113"/>
  <c r="L8" i="113"/>
  <c r="E9" i="113"/>
  <c r="F9" i="113"/>
  <c r="G9" i="113"/>
  <c r="H9" i="113"/>
  <c r="I9" i="113"/>
  <c r="J9" i="113"/>
  <c r="K9" i="113"/>
  <c r="L9" i="113"/>
  <c r="E10" i="113"/>
  <c r="F10" i="113"/>
  <c r="G10" i="113"/>
  <c r="H10" i="113"/>
  <c r="I10" i="113"/>
  <c r="J10" i="113"/>
  <c r="K10" i="113"/>
  <c r="L10" i="113"/>
  <c r="E11" i="113"/>
  <c r="F11" i="113"/>
  <c r="G11" i="113"/>
  <c r="H11" i="113"/>
  <c r="I11" i="113"/>
  <c r="J11" i="113"/>
  <c r="K11" i="113"/>
  <c r="L11" i="113"/>
  <c r="E12" i="113"/>
  <c r="F12" i="113"/>
  <c r="G12" i="113"/>
  <c r="H12" i="113"/>
  <c r="I12" i="113"/>
  <c r="J12" i="113"/>
  <c r="K12" i="113"/>
  <c r="L12" i="113"/>
  <c r="M13" i="113"/>
  <c r="O13" i="113"/>
  <c r="P13" i="113"/>
  <c r="Q13" i="113"/>
  <c r="S13" i="113"/>
  <c r="M14" i="113"/>
  <c r="O14" i="113"/>
  <c r="P14" i="113"/>
  <c r="Q14" i="113"/>
  <c r="R14" i="113"/>
  <c r="S14" i="113"/>
  <c r="M15" i="113"/>
  <c r="O15" i="113"/>
  <c r="P15" i="113"/>
  <c r="Q15" i="113"/>
  <c r="R15" i="113"/>
  <c r="K15" i="113" s="1"/>
  <c r="S15" i="113"/>
  <c r="M16" i="113"/>
  <c r="N16" i="113"/>
  <c r="O16" i="113"/>
  <c r="P16" i="113"/>
  <c r="Q16" i="113"/>
  <c r="R16" i="113"/>
  <c r="S16" i="113"/>
  <c r="M17" i="113"/>
  <c r="N17" i="113"/>
  <c r="O17" i="113"/>
  <c r="P17" i="113"/>
  <c r="Q17" i="113"/>
  <c r="I17" i="113" s="1"/>
  <c r="R17" i="113"/>
  <c r="S17" i="113"/>
  <c r="M18" i="113"/>
  <c r="O18" i="113"/>
  <c r="P18" i="113"/>
  <c r="Q18" i="113"/>
  <c r="R18" i="113"/>
  <c r="S18" i="113"/>
  <c r="M19" i="113"/>
  <c r="N19" i="113"/>
  <c r="O19" i="113"/>
  <c r="P19" i="113"/>
  <c r="Q19" i="113"/>
  <c r="I19" i="113" s="1"/>
  <c r="R19" i="113"/>
  <c r="S19" i="113"/>
  <c r="M20" i="113"/>
  <c r="N20" i="113"/>
  <c r="O20" i="113"/>
  <c r="P20" i="113"/>
  <c r="Q20" i="113"/>
  <c r="R20" i="113"/>
  <c r="S20" i="113"/>
  <c r="M21" i="113"/>
  <c r="N21" i="113"/>
  <c r="O21" i="113"/>
  <c r="P21" i="113"/>
  <c r="Q21" i="113"/>
  <c r="I21" i="113" s="1"/>
  <c r="R21" i="113"/>
  <c r="S21" i="113"/>
  <c r="M29" i="113"/>
  <c r="O29" i="113"/>
  <c r="P29" i="113"/>
  <c r="Q29" i="113"/>
  <c r="R29" i="113"/>
  <c r="S29" i="113"/>
  <c r="M30" i="113"/>
  <c r="O30" i="113"/>
  <c r="P30" i="113"/>
  <c r="Q30" i="113"/>
  <c r="R30" i="113"/>
  <c r="S30" i="113"/>
  <c r="M32" i="113"/>
  <c r="O32" i="113"/>
  <c r="P32" i="113"/>
  <c r="Q32" i="113"/>
  <c r="R32" i="113"/>
  <c r="S32" i="113"/>
  <c r="M33" i="113"/>
  <c r="O33" i="113"/>
  <c r="P33" i="113"/>
  <c r="Q33" i="113"/>
  <c r="R33" i="113"/>
  <c r="S33" i="113"/>
  <c r="M34" i="113"/>
  <c r="O34" i="113"/>
  <c r="P34" i="113"/>
  <c r="Q34" i="113"/>
  <c r="R34" i="113"/>
  <c r="S34" i="113"/>
  <c r="M35" i="113"/>
  <c r="O35" i="113"/>
  <c r="P35" i="113"/>
  <c r="Q35" i="113"/>
  <c r="R35" i="113"/>
  <c r="S35" i="113"/>
  <c r="M36" i="113"/>
  <c r="O36" i="113"/>
  <c r="P36" i="113"/>
  <c r="Q36" i="113"/>
  <c r="R36" i="113"/>
  <c r="S36" i="113"/>
  <c r="M38" i="113"/>
  <c r="O38" i="113"/>
  <c r="P38" i="113"/>
  <c r="Q38" i="113"/>
  <c r="R38" i="113"/>
  <c r="S38" i="113"/>
  <c r="M39" i="113"/>
  <c r="O39" i="113"/>
  <c r="P39" i="113"/>
  <c r="Q39" i="113"/>
  <c r="R39" i="113"/>
  <c r="S39" i="113"/>
  <c r="M40" i="113"/>
  <c r="O40" i="113"/>
  <c r="P40" i="113"/>
  <c r="Q40" i="113"/>
  <c r="R40" i="113"/>
  <c r="S40" i="113"/>
  <c r="M41" i="113"/>
  <c r="O41" i="113"/>
  <c r="P41" i="113"/>
  <c r="Q41" i="113"/>
  <c r="R41" i="113"/>
  <c r="S41" i="113"/>
  <c r="M42" i="113"/>
  <c r="O42" i="113"/>
  <c r="P42" i="113"/>
  <c r="Q42" i="113"/>
  <c r="R42" i="113"/>
  <c r="S42" i="113"/>
  <c r="M43" i="113"/>
  <c r="O43" i="113"/>
  <c r="P43" i="113"/>
  <c r="Q43" i="113"/>
  <c r="R43" i="113"/>
  <c r="S43" i="113"/>
  <c r="M44" i="113"/>
  <c r="O44" i="113"/>
  <c r="P44" i="113"/>
  <c r="Q44" i="113"/>
  <c r="R44" i="113"/>
  <c r="S44" i="113"/>
  <c r="M45" i="113"/>
  <c r="O45" i="113"/>
  <c r="P45" i="113"/>
  <c r="Q45" i="113"/>
  <c r="R45" i="113"/>
  <c r="S45" i="113"/>
  <c r="M46" i="113"/>
  <c r="O46" i="113"/>
  <c r="P46" i="113"/>
  <c r="Q46" i="113"/>
  <c r="R46" i="113"/>
  <c r="S46" i="113"/>
  <c r="M47" i="113"/>
  <c r="O47" i="113"/>
  <c r="P47" i="113"/>
  <c r="Q47" i="113"/>
  <c r="R47" i="113"/>
  <c r="S47" i="113"/>
  <c r="M48" i="113"/>
  <c r="O48" i="113"/>
  <c r="P48" i="113"/>
  <c r="Q48" i="113"/>
  <c r="R48" i="113"/>
  <c r="S48" i="113"/>
  <c r="M49" i="113"/>
  <c r="O49" i="113"/>
  <c r="P49" i="113"/>
  <c r="Q49" i="113"/>
  <c r="R49" i="113"/>
  <c r="S49" i="113"/>
  <c r="M50" i="113"/>
  <c r="O50" i="113"/>
  <c r="P50" i="113"/>
  <c r="Q50" i="113"/>
  <c r="R50" i="113"/>
  <c r="S50" i="113"/>
  <c r="M51" i="113"/>
  <c r="O51" i="113"/>
  <c r="P51" i="113"/>
  <c r="Q51" i="113"/>
  <c r="R51" i="113"/>
  <c r="S51" i="113"/>
  <c r="M52" i="113"/>
  <c r="O52" i="113"/>
  <c r="P52" i="113"/>
  <c r="Q52" i="113"/>
  <c r="R52" i="113"/>
  <c r="S52" i="113"/>
  <c r="M54" i="113"/>
  <c r="O54" i="113"/>
  <c r="P54" i="113"/>
  <c r="Q54" i="113"/>
  <c r="R54" i="113"/>
  <c r="S54" i="113"/>
  <c r="M55" i="113"/>
  <c r="O55" i="113"/>
  <c r="P55" i="113"/>
  <c r="Q55" i="113"/>
  <c r="R55" i="113"/>
  <c r="S55" i="113"/>
  <c r="M56" i="113"/>
  <c r="O56" i="113"/>
  <c r="P56" i="113"/>
  <c r="Q56" i="113"/>
  <c r="R56" i="113"/>
  <c r="S56" i="113"/>
  <c r="M57" i="113"/>
  <c r="O57" i="113"/>
  <c r="P57" i="113"/>
  <c r="Q57" i="113"/>
  <c r="R57" i="113"/>
  <c r="S57" i="113"/>
  <c r="M58" i="113"/>
  <c r="O58" i="113"/>
  <c r="P58" i="113"/>
  <c r="Q58" i="113"/>
  <c r="R58" i="113"/>
  <c r="S58" i="113"/>
  <c r="H8" i="112"/>
  <c r="I8" i="112"/>
  <c r="J8" i="112"/>
  <c r="K8" i="112"/>
  <c r="L8" i="112"/>
  <c r="M8" i="112"/>
  <c r="N8" i="112"/>
  <c r="O8" i="112"/>
  <c r="P8" i="112"/>
  <c r="Q8" i="112"/>
  <c r="R8" i="112"/>
  <c r="S8" i="112"/>
  <c r="H9" i="112"/>
  <c r="I9" i="112"/>
  <c r="J9" i="112"/>
  <c r="K9" i="112"/>
  <c r="L9" i="112"/>
  <c r="M9" i="112"/>
  <c r="N9" i="112"/>
  <c r="O9" i="112"/>
  <c r="P9" i="112"/>
  <c r="Q9" i="112"/>
  <c r="R9" i="112"/>
  <c r="S9" i="112"/>
  <c r="H10" i="112"/>
  <c r="I10" i="112"/>
  <c r="J10" i="112"/>
  <c r="K10" i="112"/>
  <c r="L10" i="112"/>
  <c r="M10" i="112"/>
  <c r="N10" i="112"/>
  <c r="O10" i="112"/>
  <c r="P10" i="112"/>
  <c r="Q10" i="112"/>
  <c r="R10" i="112"/>
  <c r="S10" i="112"/>
  <c r="H11" i="112"/>
  <c r="I11" i="112"/>
  <c r="J11" i="112"/>
  <c r="K11" i="112"/>
  <c r="L11" i="112"/>
  <c r="M11" i="112"/>
  <c r="N11" i="112"/>
  <c r="O11" i="112"/>
  <c r="P11" i="112"/>
  <c r="Q11" i="112"/>
  <c r="R11" i="112"/>
  <c r="S11" i="112"/>
  <c r="H12" i="112"/>
  <c r="I12" i="112"/>
  <c r="J12" i="112"/>
  <c r="K12" i="112"/>
  <c r="L12" i="112"/>
  <c r="M12" i="112"/>
  <c r="N12" i="112"/>
  <c r="O12" i="112"/>
  <c r="P12" i="112"/>
  <c r="Q12" i="112"/>
  <c r="R12" i="112"/>
  <c r="S12" i="112"/>
  <c r="E13" i="112"/>
  <c r="T13" i="112"/>
  <c r="U13" i="112"/>
  <c r="V13" i="112"/>
  <c r="W13" i="112"/>
  <c r="X13" i="112"/>
  <c r="Y13" i="112"/>
  <c r="Z13" i="112"/>
  <c r="AA13" i="112"/>
  <c r="AB13" i="112"/>
  <c r="O13" i="112" s="1"/>
  <c r="AC13" i="112"/>
  <c r="AD13" i="112"/>
  <c r="R13" i="112" s="1"/>
  <c r="E14" i="112"/>
  <c r="T14" i="112"/>
  <c r="U14" i="112"/>
  <c r="V14" i="112"/>
  <c r="W14" i="112"/>
  <c r="X14" i="112"/>
  <c r="Y14" i="112"/>
  <c r="Z14" i="112"/>
  <c r="AA14" i="112"/>
  <c r="AB14" i="112"/>
  <c r="AC14" i="112"/>
  <c r="AD14" i="112"/>
  <c r="E15" i="112"/>
  <c r="T15" i="112"/>
  <c r="U15" i="112"/>
  <c r="V15" i="112"/>
  <c r="W15" i="112"/>
  <c r="X15" i="112"/>
  <c r="Y15" i="112"/>
  <c r="Z15" i="112"/>
  <c r="AA15" i="112"/>
  <c r="AB15" i="112"/>
  <c r="AC15" i="112"/>
  <c r="AD15" i="112"/>
  <c r="E16" i="112"/>
  <c r="T16" i="112"/>
  <c r="U16" i="112"/>
  <c r="V16" i="112"/>
  <c r="W16" i="112"/>
  <c r="X16" i="112"/>
  <c r="Y16" i="112"/>
  <c r="Z16" i="112"/>
  <c r="AA16" i="112"/>
  <c r="AB16" i="112"/>
  <c r="AC16" i="112"/>
  <c r="AD16" i="112"/>
  <c r="E17" i="112"/>
  <c r="T17" i="112"/>
  <c r="U17" i="112"/>
  <c r="V17" i="112"/>
  <c r="W17" i="112"/>
  <c r="X17" i="112"/>
  <c r="Y17" i="112"/>
  <c r="Z17" i="112"/>
  <c r="AA17" i="112"/>
  <c r="AB17" i="112"/>
  <c r="O17" i="112" s="1"/>
  <c r="AC17" i="112"/>
  <c r="AD17" i="112"/>
  <c r="T18" i="112"/>
  <c r="U18" i="112"/>
  <c r="V18" i="112"/>
  <c r="W18" i="112"/>
  <c r="X18" i="112"/>
  <c r="K18" i="112" s="1"/>
  <c r="Y18" i="112"/>
  <c r="Z18" i="112"/>
  <c r="AA18" i="112"/>
  <c r="AB18" i="112"/>
  <c r="O18" i="112" s="1"/>
  <c r="AC18" i="112"/>
  <c r="AD18" i="112"/>
  <c r="E19" i="112"/>
  <c r="F19" i="112"/>
  <c r="G19" i="112"/>
  <c r="T19" i="112"/>
  <c r="U19" i="112"/>
  <c r="V19" i="112"/>
  <c r="W19" i="112"/>
  <c r="X19" i="112"/>
  <c r="K19" i="112" s="1"/>
  <c r="Y19" i="112"/>
  <c r="Z19" i="112"/>
  <c r="AA19" i="112"/>
  <c r="AB19" i="112"/>
  <c r="O19" i="112" s="1"/>
  <c r="AC19" i="112"/>
  <c r="AD19" i="112"/>
  <c r="E20" i="112"/>
  <c r="F20" i="112"/>
  <c r="G20" i="112"/>
  <c r="T20" i="112"/>
  <c r="U20" i="112"/>
  <c r="V20" i="112"/>
  <c r="W20" i="112"/>
  <c r="X20" i="112"/>
  <c r="K20" i="112" s="1"/>
  <c r="Y20" i="112"/>
  <c r="Z20" i="112"/>
  <c r="AA20" i="112"/>
  <c r="AB20" i="112"/>
  <c r="AC20" i="112"/>
  <c r="AD20" i="112"/>
  <c r="E21" i="112"/>
  <c r="F21" i="112"/>
  <c r="G21" i="112"/>
  <c r="T21" i="112"/>
  <c r="U21" i="112"/>
  <c r="V21" i="112"/>
  <c r="W21" i="112"/>
  <c r="X21" i="112"/>
  <c r="K21" i="112" s="1"/>
  <c r="Y21" i="112"/>
  <c r="Z21" i="112"/>
  <c r="AA21" i="112"/>
  <c r="AB21" i="112"/>
  <c r="O21" i="112" s="1"/>
  <c r="AC21" i="112"/>
  <c r="AD21" i="112"/>
  <c r="E29" i="112"/>
  <c r="F29" i="112"/>
  <c r="G29" i="112"/>
  <c r="T29" i="112"/>
  <c r="U29" i="112"/>
  <c r="V29" i="112"/>
  <c r="W29" i="112"/>
  <c r="X29" i="112"/>
  <c r="Y29" i="112"/>
  <c r="Z29" i="112"/>
  <c r="AA29" i="112"/>
  <c r="AB29" i="112"/>
  <c r="AC29" i="112"/>
  <c r="AD29" i="112"/>
  <c r="R29" i="112" s="1"/>
  <c r="E30" i="112"/>
  <c r="F30" i="112"/>
  <c r="G30" i="112"/>
  <c r="T30" i="112"/>
  <c r="U30" i="112"/>
  <c r="V30" i="112"/>
  <c r="W30" i="112"/>
  <c r="X30" i="112"/>
  <c r="Y30" i="112"/>
  <c r="Z30" i="112"/>
  <c r="AA30" i="112"/>
  <c r="AB30" i="112"/>
  <c r="AC30" i="112"/>
  <c r="AD30" i="112"/>
  <c r="E31" i="112"/>
  <c r="F31" i="112"/>
  <c r="G31" i="112"/>
  <c r="T31" i="112"/>
  <c r="U31" i="112"/>
  <c r="V31" i="112"/>
  <c r="W31" i="112"/>
  <c r="X31" i="112"/>
  <c r="Y31" i="112"/>
  <c r="Z31" i="112"/>
  <c r="AA31" i="112"/>
  <c r="AB31" i="112"/>
  <c r="AC31" i="112"/>
  <c r="AD31" i="112"/>
  <c r="E32" i="112"/>
  <c r="F32" i="112"/>
  <c r="G32" i="112"/>
  <c r="T32" i="112"/>
  <c r="U32" i="112"/>
  <c r="V32" i="112"/>
  <c r="W32" i="112"/>
  <c r="X32" i="112"/>
  <c r="K32" i="112" s="1"/>
  <c r="Y32" i="112"/>
  <c r="Z32" i="112"/>
  <c r="AA32" i="112"/>
  <c r="AB32" i="112"/>
  <c r="O32" i="112" s="1"/>
  <c r="AC32" i="112"/>
  <c r="AD32" i="112"/>
  <c r="E33" i="112"/>
  <c r="F33" i="112"/>
  <c r="G33" i="112"/>
  <c r="T33" i="112"/>
  <c r="U33" i="112"/>
  <c r="V33" i="112"/>
  <c r="W33" i="112"/>
  <c r="X33" i="112"/>
  <c r="Y33" i="112"/>
  <c r="Z33" i="112"/>
  <c r="AA33" i="112"/>
  <c r="AB33" i="112"/>
  <c r="O33" i="112" s="1"/>
  <c r="AC33" i="112"/>
  <c r="AD33" i="112"/>
  <c r="E34" i="112"/>
  <c r="F34" i="112"/>
  <c r="G34" i="112"/>
  <c r="T34" i="112"/>
  <c r="U34" i="112"/>
  <c r="V34" i="112"/>
  <c r="W34" i="112"/>
  <c r="X34" i="112"/>
  <c r="Y34" i="112"/>
  <c r="Z34" i="112"/>
  <c r="AA34" i="112"/>
  <c r="AB34" i="112"/>
  <c r="AC34" i="112"/>
  <c r="AD34" i="112"/>
  <c r="E36" i="112"/>
  <c r="F36" i="112"/>
  <c r="G36" i="112"/>
  <c r="T36" i="112"/>
  <c r="U36" i="112"/>
  <c r="V36" i="112"/>
  <c r="W36" i="112"/>
  <c r="X36" i="112"/>
  <c r="Y36" i="112"/>
  <c r="Z36" i="112"/>
  <c r="AA36" i="112"/>
  <c r="AB36" i="112"/>
  <c r="AC36" i="112"/>
  <c r="AD36" i="112"/>
  <c r="E37" i="112"/>
  <c r="F37" i="112"/>
  <c r="G37" i="112"/>
  <c r="T37" i="112"/>
  <c r="U37" i="112"/>
  <c r="V37" i="112"/>
  <c r="W37" i="112"/>
  <c r="X37" i="112"/>
  <c r="Y37" i="112"/>
  <c r="Z37" i="112"/>
  <c r="AA37" i="112"/>
  <c r="AB37" i="112"/>
  <c r="AC37" i="112"/>
  <c r="AD37" i="112"/>
  <c r="E38" i="112"/>
  <c r="F38" i="112"/>
  <c r="G38" i="112"/>
  <c r="T38" i="112"/>
  <c r="U38" i="112"/>
  <c r="V38" i="112"/>
  <c r="W38" i="112"/>
  <c r="X38" i="112"/>
  <c r="Y38" i="112"/>
  <c r="Z38" i="112"/>
  <c r="AA38" i="112"/>
  <c r="AB38" i="112"/>
  <c r="AC38" i="112"/>
  <c r="AD38" i="112"/>
  <c r="E39" i="112"/>
  <c r="F39" i="112"/>
  <c r="G39" i="112"/>
  <c r="T39" i="112"/>
  <c r="U39" i="112"/>
  <c r="V39" i="112"/>
  <c r="W39" i="112"/>
  <c r="X39" i="112"/>
  <c r="Y39" i="112"/>
  <c r="Z39" i="112"/>
  <c r="AA39" i="112"/>
  <c r="AB39" i="112"/>
  <c r="AC39" i="112"/>
  <c r="AD39" i="112"/>
  <c r="E40" i="112"/>
  <c r="F40" i="112"/>
  <c r="G40" i="112"/>
  <c r="T40" i="112"/>
  <c r="U40" i="112"/>
  <c r="V40" i="112"/>
  <c r="W40" i="112"/>
  <c r="X40" i="112"/>
  <c r="Y40" i="112"/>
  <c r="Z40" i="112"/>
  <c r="AA40" i="112"/>
  <c r="AB40" i="112"/>
  <c r="AC40" i="112"/>
  <c r="AD40" i="112"/>
  <c r="E41" i="112"/>
  <c r="F41" i="112"/>
  <c r="G41" i="112"/>
  <c r="T41" i="112"/>
  <c r="U41" i="112"/>
  <c r="V41" i="112"/>
  <c r="W41" i="112"/>
  <c r="X41" i="112"/>
  <c r="Y41" i="112"/>
  <c r="Z41" i="112"/>
  <c r="AA41" i="112"/>
  <c r="AB41" i="112"/>
  <c r="O41" i="112" s="1"/>
  <c r="AC41" i="112"/>
  <c r="AD41" i="112"/>
  <c r="E42" i="112"/>
  <c r="F42" i="112"/>
  <c r="G42" i="112"/>
  <c r="T42" i="112"/>
  <c r="U42" i="112"/>
  <c r="V42" i="112"/>
  <c r="W42" i="112"/>
  <c r="X42" i="112"/>
  <c r="Y42" i="112"/>
  <c r="Z42" i="112"/>
  <c r="AA42" i="112"/>
  <c r="AB42" i="112"/>
  <c r="AC42" i="112"/>
  <c r="AD42" i="112"/>
  <c r="E43" i="112"/>
  <c r="F43" i="112"/>
  <c r="G43" i="112"/>
  <c r="T43" i="112"/>
  <c r="U43" i="112"/>
  <c r="V43" i="112"/>
  <c r="W43" i="112"/>
  <c r="X43" i="112"/>
  <c r="K43" i="112" s="1"/>
  <c r="Y43" i="112"/>
  <c r="Z43" i="112"/>
  <c r="AA43" i="112"/>
  <c r="AB43" i="112"/>
  <c r="O43" i="112" s="1"/>
  <c r="AC43" i="112"/>
  <c r="AD43" i="112"/>
  <c r="E44" i="112"/>
  <c r="F44" i="112"/>
  <c r="G44" i="112"/>
  <c r="T44" i="112"/>
  <c r="U44" i="112"/>
  <c r="V44" i="112"/>
  <c r="W44" i="112"/>
  <c r="X44" i="112"/>
  <c r="Y44" i="112"/>
  <c r="Z44" i="112"/>
  <c r="AA44" i="112"/>
  <c r="AB44" i="112"/>
  <c r="O44" i="112" s="1"/>
  <c r="AC44" i="112"/>
  <c r="AD44" i="112"/>
  <c r="E45" i="112"/>
  <c r="F45" i="112"/>
  <c r="G45" i="112"/>
  <c r="T45" i="112"/>
  <c r="U45" i="112"/>
  <c r="V45" i="112"/>
  <c r="W45" i="112"/>
  <c r="X45" i="112"/>
  <c r="Y45" i="112"/>
  <c r="Z45" i="112"/>
  <c r="AA45" i="112"/>
  <c r="AB45" i="112"/>
  <c r="O45" i="112" s="1"/>
  <c r="AC45" i="112"/>
  <c r="AD45" i="112"/>
  <c r="E47" i="112"/>
  <c r="F47" i="112"/>
  <c r="G47" i="112"/>
  <c r="T47" i="112"/>
  <c r="U47" i="112"/>
  <c r="V47" i="112"/>
  <c r="W47" i="112"/>
  <c r="X47" i="112"/>
  <c r="Y47" i="112"/>
  <c r="Z47" i="112"/>
  <c r="AA47" i="112"/>
  <c r="AB47" i="112"/>
  <c r="O47" i="112" s="1"/>
  <c r="AC47" i="112"/>
  <c r="AD47" i="112"/>
  <c r="E48" i="112"/>
  <c r="F48" i="112"/>
  <c r="G48" i="112"/>
  <c r="T48" i="112"/>
  <c r="U48" i="112"/>
  <c r="V48" i="112"/>
  <c r="W48" i="112"/>
  <c r="X48" i="112"/>
  <c r="Y48" i="112"/>
  <c r="Z48" i="112"/>
  <c r="AA48" i="112"/>
  <c r="AB48" i="112"/>
  <c r="O48" i="112" s="1"/>
  <c r="AC48" i="112"/>
  <c r="AD48" i="112"/>
  <c r="E49" i="112"/>
  <c r="F49" i="112"/>
  <c r="G49" i="112"/>
  <c r="T49" i="112"/>
  <c r="U49" i="112"/>
  <c r="V49" i="112"/>
  <c r="W49" i="112"/>
  <c r="X49" i="112"/>
  <c r="Y49" i="112"/>
  <c r="Z49" i="112"/>
  <c r="AA49" i="112"/>
  <c r="AB49" i="112"/>
  <c r="AC49" i="112"/>
  <c r="AD49" i="112"/>
  <c r="E50" i="112"/>
  <c r="F50" i="112"/>
  <c r="G50" i="112"/>
  <c r="T50" i="112"/>
  <c r="U50" i="112"/>
  <c r="V50" i="112"/>
  <c r="W50" i="112"/>
  <c r="X50" i="112"/>
  <c r="K50" i="112" s="1"/>
  <c r="Y50" i="112"/>
  <c r="Z50" i="112"/>
  <c r="AA50" i="112"/>
  <c r="AB50" i="112"/>
  <c r="O50" i="112" s="1"/>
  <c r="AC50" i="112"/>
  <c r="AD50" i="112"/>
  <c r="E51" i="112"/>
  <c r="F51" i="112"/>
  <c r="G51" i="112"/>
  <c r="T51" i="112"/>
  <c r="U51" i="112"/>
  <c r="V51" i="112"/>
  <c r="W51" i="112"/>
  <c r="X51" i="112"/>
  <c r="Y51" i="112"/>
  <c r="Z51" i="112"/>
  <c r="AA51" i="112"/>
  <c r="AB51" i="112"/>
  <c r="AC51" i="112"/>
  <c r="AD51" i="112"/>
  <c r="E52" i="112"/>
  <c r="F52" i="112"/>
  <c r="G52" i="112"/>
  <c r="T52" i="112"/>
  <c r="U52" i="112"/>
  <c r="V52" i="112"/>
  <c r="W52" i="112"/>
  <c r="X52" i="112"/>
  <c r="Y52" i="112"/>
  <c r="Z52" i="112"/>
  <c r="AA52" i="112"/>
  <c r="AB52" i="112"/>
  <c r="AC52" i="112"/>
  <c r="AD52" i="112"/>
  <c r="E53" i="112"/>
  <c r="F53" i="112"/>
  <c r="G53" i="112"/>
  <c r="T53" i="112"/>
  <c r="U53" i="112"/>
  <c r="V53" i="112"/>
  <c r="W53" i="112"/>
  <c r="X53" i="112"/>
  <c r="Y53" i="112"/>
  <c r="Z53" i="112"/>
  <c r="AA53" i="112"/>
  <c r="AB53" i="112"/>
  <c r="AC53" i="112"/>
  <c r="AD53" i="112"/>
  <c r="E54" i="112"/>
  <c r="F54" i="112"/>
  <c r="G54" i="112"/>
  <c r="T54" i="112"/>
  <c r="U54" i="112"/>
  <c r="V54" i="112"/>
  <c r="W54" i="112"/>
  <c r="X54" i="112"/>
  <c r="Y54" i="112"/>
  <c r="Z54" i="112"/>
  <c r="AA54" i="112"/>
  <c r="AB54" i="112"/>
  <c r="O54" i="112" s="1"/>
  <c r="AC54" i="112"/>
  <c r="AD54" i="112"/>
  <c r="E55" i="112"/>
  <c r="F55" i="112"/>
  <c r="G55" i="112"/>
  <c r="T55" i="112"/>
  <c r="U55" i="112"/>
  <c r="V55" i="112"/>
  <c r="W55" i="112"/>
  <c r="X55" i="112"/>
  <c r="Y55" i="112"/>
  <c r="Z55" i="112"/>
  <c r="AA55" i="112"/>
  <c r="AB55" i="112"/>
  <c r="AC55" i="112"/>
  <c r="AD55" i="112"/>
  <c r="E56" i="112"/>
  <c r="F56" i="112"/>
  <c r="G56" i="112"/>
  <c r="T56" i="112"/>
  <c r="U56" i="112"/>
  <c r="V56" i="112"/>
  <c r="W56" i="112"/>
  <c r="X56" i="112"/>
  <c r="Y56" i="112"/>
  <c r="Z56" i="112"/>
  <c r="AA56" i="112"/>
  <c r="AB56" i="112"/>
  <c r="O56" i="112" s="1"/>
  <c r="AC56" i="112"/>
  <c r="AD56" i="112"/>
  <c r="E58" i="112"/>
  <c r="F58" i="112"/>
  <c r="G58" i="112"/>
  <c r="T58" i="112"/>
  <c r="U58" i="112"/>
  <c r="V58" i="112"/>
  <c r="W58" i="112"/>
  <c r="X58" i="112"/>
  <c r="Y58" i="112"/>
  <c r="Z58" i="112"/>
  <c r="AA58" i="112"/>
  <c r="AB58" i="112"/>
  <c r="AC58" i="112"/>
  <c r="AD58" i="112"/>
  <c r="E59" i="112"/>
  <c r="F59" i="112"/>
  <c r="G59" i="112"/>
  <c r="T59" i="112"/>
  <c r="U59" i="112"/>
  <c r="V59" i="112"/>
  <c r="W59" i="112"/>
  <c r="X59" i="112"/>
  <c r="Y59" i="112"/>
  <c r="Z59" i="112"/>
  <c r="AA59" i="112"/>
  <c r="AB59" i="112"/>
  <c r="AC59" i="112"/>
  <c r="AD59" i="112"/>
  <c r="E60" i="112"/>
  <c r="F60" i="112"/>
  <c r="G60" i="112"/>
  <c r="T60" i="112"/>
  <c r="U60" i="112"/>
  <c r="V60" i="112"/>
  <c r="W60" i="112"/>
  <c r="X60" i="112"/>
  <c r="K60" i="112" s="1"/>
  <c r="Y60" i="112"/>
  <c r="Z60" i="112"/>
  <c r="AA60" i="112"/>
  <c r="AB60" i="112"/>
  <c r="O60" i="112" s="1"/>
  <c r="AC60" i="112"/>
  <c r="AD60" i="112"/>
  <c r="E61" i="112"/>
  <c r="F61" i="112"/>
  <c r="G61" i="112"/>
  <c r="T61" i="112"/>
  <c r="U61" i="112"/>
  <c r="V61" i="112"/>
  <c r="W61" i="112"/>
  <c r="X61" i="112"/>
  <c r="Y61" i="112"/>
  <c r="Z61" i="112"/>
  <c r="AA61" i="112"/>
  <c r="AB61" i="112"/>
  <c r="O61" i="112" s="1"/>
  <c r="AC61" i="112"/>
  <c r="AD61" i="112"/>
  <c r="E62" i="112"/>
  <c r="F62" i="112"/>
  <c r="G62" i="112"/>
  <c r="T62" i="112"/>
  <c r="U62" i="112"/>
  <c r="V62" i="112"/>
  <c r="W62" i="112"/>
  <c r="X62" i="112"/>
  <c r="Y62" i="112"/>
  <c r="Z62" i="112"/>
  <c r="AA62" i="112"/>
  <c r="AB62" i="112"/>
  <c r="AC62" i="112"/>
  <c r="AD62" i="112"/>
  <c r="E63" i="112"/>
  <c r="F63" i="112"/>
  <c r="G63" i="112"/>
  <c r="T63" i="112"/>
  <c r="U63" i="112"/>
  <c r="V63" i="112"/>
  <c r="W63" i="112"/>
  <c r="X63" i="112"/>
  <c r="Y63" i="112"/>
  <c r="Z63" i="112"/>
  <c r="AA63" i="112"/>
  <c r="AB63" i="112"/>
  <c r="O63" i="112" s="1"/>
  <c r="AC63" i="112"/>
  <c r="AD63" i="112"/>
  <c r="E64" i="112"/>
  <c r="F64" i="112"/>
  <c r="G64" i="112"/>
  <c r="T64" i="112"/>
  <c r="U64" i="112"/>
  <c r="V64" i="112"/>
  <c r="W64" i="112"/>
  <c r="X64" i="112"/>
  <c r="Y64" i="112"/>
  <c r="Z64" i="112"/>
  <c r="AA64" i="112"/>
  <c r="AB64" i="112"/>
  <c r="AC64" i="112"/>
  <c r="AD64" i="112"/>
  <c r="E65" i="112"/>
  <c r="F65" i="112"/>
  <c r="G65" i="112"/>
  <c r="T65" i="112"/>
  <c r="U65" i="112"/>
  <c r="V65" i="112"/>
  <c r="W65" i="112"/>
  <c r="X65" i="112"/>
  <c r="Y65" i="112"/>
  <c r="Z65" i="112"/>
  <c r="AA65" i="112"/>
  <c r="AB65" i="112"/>
  <c r="O65" i="112" s="1"/>
  <c r="AC65" i="112"/>
  <c r="AD65" i="112"/>
  <c r="E66" i="112"/>
  <c r="F66" i="112"/>
  <c r="G66" i="112"/>
  <c r="T66" i="112"/>
  <c r="U66" i="112"/>
  <c r="V66" i="112"/>
  <c r="W66" i="112"/>
  <c r="X66" i="112"/>
  <c r="Y66" i="112"/>
  <c r="Z66" i="112"/>
  <c r="AA66" i="112"/>
  <c r="AB66" i="112"/>
  <c r="AC66" i="112"/>
  <c r="AD66" i="112"/>
  <c r="E67" i="112"/>
  <c r="F67" i="112"/>
  <c r="G67" i="112"/>
  <c r="T67" i="112"/>
  <c r="U67" i="112"/>
  <c r="V67" i="112"/>
  <c r="W67" i="112"/>
  <c r="X67" i="112"/>
  <c r="Y67" i="112"/>
  <c r="Z67" i="112"/>
  <c r="AA67" i="112"/>
  <c r="AB67" i="112"/>
  <c r="O67" i="112" s="1"/>
  <c r="AC67" i="112"/>
  <c r="AD67" i="112"/>
  <c r="H8" i="111"/>
  <c r="I8" i="111"/>
  <c r="J8" i="111"/>
  <c r="K8" i="111"/>
  <c r="L8" i="111"/>
  <c r="M8" i="111"/>
  <c r="N8" i="111"/>
  <c r="O8" i="111"/>
  <c r="P8" i="111"/>
  <c r="Q8" i="111"/>
  <c r="R8" i="111"/>
  <c r="S8" i="111"/>
  <c r="H9" i="111"/>
  <c r="I9" i="111"/>
  <c r="J9" i="111"/>
  <c r="K9" i="111"/>
  <c r="L9" i="111"/>
  <c r="M9" i="111"/>
  <c r="N9" i="111"/>
  <c r="O9" i="111"/>
  <c r="P9" i="111"/>
  <c r="Q9" i="111"/>
  <c r="R9" i="111"/>
  <c r="S9" i="111"/>
  <c r="H10" i="111"/>
  <c r="I10" i="111"/>
  <c r="J10" i="111"/>
  <c r="K10" i="111"/>
  <c r="L10" i="111"/>
  <c r="M10" i="111"/>
  <c r="N10" i="111"/>
  <c r="O10" i="111"/>
  <c r="P10" i="111"/>
  <c r="Q10" i="111"/>
  <c r="R10" i="111"/>
  <c r="S10" i="111"/>
  <c r="J11" i="111"/>
  <c r="K11" i="111"/>
  <c r="L11" i="111"/>
  <c r="M11" i="111"/>
  <c r="N11" i="111"/>
  <c r="O11" i="111"/>
  <c r="P11" i="111"/>
  <c r="Q11" i="111"/>
  <c r="R11" i="111"/>
  <c r="S11" i="111"/>
  <c r="H12" i="111"/>
  <c r="I12" i="111"/>
  <c r="J12" i="111"/>
  <c r="K12" i="111"/>
  <c r="L12" i="111"/>
  <c r="M12" i="111"/>
  <c r="N12" i="111"/>
  <c r="O12" i="111"/>
  <c r="P12" i="111"/>
  <c r="Q12" i="111"/>
  <c r="R12" i="111"/>
  <c r="S12" i="111"/>
  <c r="E13" i="111"/>
  <c r="T13" i="111"/>
  <c r="U13" i="111"/>
  <c r="V13" i="111"/>
  <c r="W13" i="111"/>
  <c r="X13" i="111"/>
  <c r="K13" i="111" s="1"/>
  <c r="Y13" i="111"/>
  <c r="AA13" i="111"/>
  <c r="AB13" i="111"/>
  <c r="AC13" i="111"/>
  <c r="AD13" i="111"/>
  <c r="E14" i="111"/>
  <c r="T14" i="111"/>
  <c r="U14" i="111"/>
  <c r="V14" i="111"/>
  <c r="W14" i="111"/>
  <c r="X14" i="111"/>
  <c r="Y14" i="111"/>
  <c r="Z14" i="111"/>
  <c r="AA14" i="111"/>
  <c r="AB14" i="111"/>
  <c r="AC14" i="111"/>
  <c r="AD14" i="111"/>
  <c r="T15" i="111"/>
  <c r="U15" i="111"/>
  <c r="V15" i="111"/>
  <c r="W15" i="111"/>
  <c r="X15" i="111"/>
  <c r="Y15" i="111"/>
  <c r="Z15" i="111"/>
  <c r="AA15" i="111"/>
  <c r="AB15" i="111"/>
  <c r="O15" i="111" s="1"/>
  <c r="AC15" i="111"/>
  <c r="AD15" i="111"/>
  <c r="E16" i="111"/>
  <c r="T16" i="111"/>
  <c r="U16" i="111"/>
  <c r="V16" i="111"/>
  <c r="W16" i="111"/>
  <c r="X16" i="111"/>
  <c r="Y16" i="111"/>
  <c r="Z16" i="111"/>
  <c r="AA16" i="111"/>
  <c r="AB16" i="111"/>
  <c r="AC16" i="111"/>
  <c r="AD16" i="111"/>
  <c r="E17" i="111"/>
  <c r="T17" i="111"/>
  <c r="U17" i="111"/>
  <c r="V17" i="111"/>
  <c r="W17" i="111"/>
  <c r="X17" i="111"/>
  <c r="Y17" i="111"/>
  <c r="Z17" i="111"/>
  <c r="AA17" i="111"/>
  <c r="AB17" i="111"/>
  <c r="O17" i="111" s="1"/>
  <c r="AC17" i="111"/>
  <c r="AD17" i="111"/>
  <c r="T18" i="111"/>
  <c r="U18" i="111"/>
  <c r="V18" i="111"/>
  <c r="W18" i="111"/>
  <c r="X18" i="111"/>
  <c r="K18" i="111" s="1"/>
  <c r="Y18" i="111"/>
  <c r="Z18" i="111"/>
  <c r="AA18" i="111"/>
  <c r="AB18" i="111"/>
  <c r="AC18" i="111"/>
  <c r="AD18" i="111"/>
  <c r="E19" i="111"/>
  <c r="F19" i="111"/>
  <c r="G19" i="111"/>
  <c r="T19" i="111"/>
  <c r="U19" i="111"/>
  <c r="V19" i="111"/>
  <c r="W19" i="111"/>
  <c r="X19" i="111"/>
  <c r="K19" i="111" s="1"/>
  <c r="Y19" i="111"/>
  <c r="Z19" i="111"/>
  <c r="AA19" i="111"/>
  <c r="AB19" i="111"/>
  <c r="O19" i="111" s="1"/>
  <c r="AC19" i="111"/>
  <c r="AD19" i="111"/>
  <c r="R19" i="111" s="1"/>
  <c r="E20" i="111"/>
  <c r="F20" i="111"/>
  <c r="G20" i="111"/>
  <c r="T20" i="111"/>
  <c r="U20" i="111"/>
  <c r="V20" i="111"/>
  <c r="W20" i="111"/>
  <c r="X20" i="111"/>
  <c r="Y20" i="111"/>
  <c r="Z20" i="111"/>
  <c r="AA20" i="111"/>
  <c r="AB20" i="111"/>
  <c r="O20" i="111" s="1"/>
  <c r="AC20" i="111"/>
  <c r="AD20" i="111"/>
  <c r="E21" i="111"/>
  <c r="F21" i="111"/>
  <c r="G21" i="111"/>
  <c r="T21" i="111"/>
  <c r="U21" i="111"/>
  <c r="V21" i="111"/>
  <c r="W21" i="111"/>
  <c r="X21" i="111"/>
  <c r="K21" i="111" s="1"/>
  <c r="Y21" i="111"/>
  <c r="Z21" i="111"/>
  <c r="AA21" i="111"/>
  <c r="AB21" i="111"/>
  <c r="O21" i="111" s="1"/>
  <c r="AC21" i="111"/>
  <c r="AD21" i="111"/>
  <c r="E29" i="111"/>
  <c r="F29" i="111"/>
  <c r="G29" i="111"/>
  <c r="T29" i="111"/>
  <c r="U29" i="111"/>
  <c r="V29" i="111"/>
  <c r="W29" i="111"/>
  <c r="X29" i="111"/>
  <c r="Y29" i="111"/>
  <c r="Z29" i="111"/>
  <c r="AA29" i="111"/>
  <c r="AB29" i="111"/>
  <c r="AC29" i="111"/>
  <c r="AD29" i="111"/>
  <c r="F30" i="111"/>
  <c r="G30" i="111"/>
  <c r="T30" i="111"/>
  <c r="U30" i="111"/>
  <c r="V30" i="111"/>
  <c r="W30" i="111"/>
  <c r="X30" i="111"/>
  <c r="Y30" i="111"/>
  <c r="Z30" i="111"/>
  <c r="AA30" i="111"/>
  <c r="AB30" i="111"/>
  <c r="AC30" i="111"/>
  <c r="AD30" i="111"/>
  <c r="E32" i="111"/>
  <c r="F32" i="111"/>
  <c r="G32" i="111"/>
  <c r="T32" i="111"/>
  <c r="U32" i="111"/>
  <c r="V32" i="111"/>
  <c r="W32" i="111"/>
  <c r="X32" i="111"/>
  <c r="Y32" i="111"/>
  <c r="Z32" i="111"/>
  <c r="AA32" i="111"/>
  <c r="AB32" i="111"/>
  <c r="AC32" i="111"/>
  <c r="AD32" i="111"/>
  <c r="E33" i="111"/>
  <c r="F33" i="111"/>
  <c r="G33" i="111"/>
  <c r="T33" i="111"/>
  <c r="U33" i="111"/>
  <c r="V33" i="111"/>
  <c r="W33" i="111"/>
  <c r="X33" i="111"/>
  <c r="Y33" i="111"/>
  <c r="Z33" i="111"/>
  <c r="AA33" i="111"/>
  <c r="AB33" i="111"/>
  <c r="AC33" i="111"/>
  <c r="AD33" i="111"/>
  <c r="E34" i="111"/>
  <c r="F34" i="111"/>
  <c r="G34" i="111"/>
  <c r="T34" i="111"/>
  <c r="U34" i="111"/>
  <c r="V34" i="111"/>
  <c r="W34" i="111"/>
  <c r="X34" i="111"/>
  <c r="K34" i="111" s="1"/>
  <c r="Y34" i="111"/>
  <c r="Z34" i="111"/>
  <c r="AA34" i="111"/>
  <c r="AB34" i="111"/>
  <c r="AC34" i="111"/>
  <c r="AD34" i="111"/>
  <c r="R34" i="111" s="1"/>
  <c r="E35" i="111"/>
  <c r="F35" i="111"/>
  <c r="G35" i="111"/>
  <c r="T35" i="111"/>
  <c r="U35" i="111"/>
  <c r="V35" i="111"/>
  <c r="W35" i="111"/>
  <c r="X35" i="111"/>
  <c r="K35" i="111" s="1"/>
  <c r="Y35" i="111"/>
  <c r="Z35" i="111"/>
  <c r="AA35" i="111"/>
  <c r="AB35" i="111"/>
  <c r="O35" i="111" s="1"/>
  <c r="AC35" i="111"/>
  <c r="AD35" i="111"/>
  <c r="E36" i="111"/>
  <c r="F36" i="111"/>
  <c r="G36" i="111"/>
  <c r="T36" i="111"/>
  <c r="U36" i="111"/>
  <c r="V36" i="111"/>
  <c r="W36" i="111"/>
  <c r="X36" i="111"/>
  <c r="Y36" i="111"/>
  <c r="Z36" i="111"/>
  <c r="AA36" i="111"/>
  <c r="AB36" i="111"/>
  <c r="AC36" i="111"/>
  <c r="AD36" i="111"/>
  <c r="E38" i="111"/>
  <c r="F38" i="111"/>
  <c r="G38" i="111"/>
  <c r="T38" i="111"/>
  <c r="U38" i="111"/>
  <c r="V38" i="111"/>
  <c r="W38" i="111"/>
  <c r="X38" i="111"/>
  <c r="Y38" i="111"/>
  <c r="Z38" i="111"/>
  <c r="AA38" i="111"/>
  <c r="AB38" i="111"/>
  <c r="AC38" i="111"/>
  <c r="AD38" i="111"/>
  <c r="R38" i="111" s="1"/>
  <c r="E39" i="111"/>
  <c r="F39" i="111"/>
  <c r="G39" i="111"/>
  <c r="T39" i="111"/>
  <c r="U39" i="111"/>
  <c r="V39" i="111"/>
  <c r="W39" i="111"/>
  <c r="X39" i="111"/>
  <c r="Y39" i="111"/>
  <c r="Z39" i="111"/>
  <c r="AA39" i="111"/>
  <c r="AB39" i="111"/>
  <c r="AC39" i="111"/>
  <c r="AD39" i="111"/>
  <c r="E40" i="111"/>
  <c r="F40" i="111"/>
  <c r="G40" i="111"/>
  <c r="T40" i="111"/>
  <c r="U40" i="111"/>
  <c r="V40" i="111"/>
  <c r="W40" i="111"/>
  <c r="X40" i="111"/>
  <c r="K40" i="111" s="1"/>
  <c r="Y40" i="111"/>
  <c r="Z40" i="111"/>
  <c r="AA40" i="111"/>
  <c r="AB40" i="111"/>
  <c r="O40" i="111" s="1"/>
  <c r="AC40" i="111"/>
  <c r="AD40" i="111"/>
  <c r="E41" i="111"/>
  <c r="F41" i="111"/>
  <c r="G41" i="111"/>
  <c r="T41" i="111"/>
  <c r="U41" i="111"/>
  <c r="V41" i="111"/>
  <c r="W41" i="111"/>
  <c r="X41" i="111"/>
  <c r="Y41" i="111"/>
  <c r="Z41" i="111"/>
  <c r="AA41" i="111"/>
  <c r="AB41" i="111"/>
  <c r="O41" i="111" s="1"/>
  <c r="AC41" i="111"/>
  <c r="AD41" i="111"/>
  <c r="T42" i="111"/>
  <c r="U42" i="111"/>
  <c r="V42" i="111"/>
  <c r="W42" i="111"/>
  <c r="X42" i="111"/>
  <c r="K42" i="111" s="1"/>
  <c r="Y42" i="111"/>
  <c r="Z42" i="111"/>
  <c r="AA42" i="111"/>
  <c r="AB42" i="111"/>
  <c r="O42" i="111" s="1"/>
  <c r="AC42" i="111"/>
  <c r="AD42" i="111"/>
  <c r="E43" i="111"/>
  <c r="F43" i="111"/>
  <c r="G43" i="111"/>
  <c r="T43" i="111"/>
  <c r="U43" i="111"/>
  <c r="V43" i="111"/>
  <c r="W43" i="111"/>
  <c r="X43" i="111"/>
  <c r="Y43" i="111"/>
  <c r="Z43" i="111"/>
  <c r="AA43" i="111"/>
  <c r="AB43" i="111"/>
  <c r="AC43" i="111"/>
  <c r="AD43" i="111"/>
  <c r="T44" i="111"/>
  <c r="U44" i="111"/>
  <c r="V44" i="111"/>
  <c r="W44" i="111"/>
  <c r="X44" i="111"/>
  <c r="Y44" i="111"/>
  <c r="Z44" i="111"/>
  <c r="AA44" i="111"/>
  <c r="AB44" i="111"/>
  <c r="AC44" i="111"/>
  <c r="AD44" i="111"/>
  <c r="E45" i="111"/>
  <c r="F45" i="111"/>
  <c r="G45" i="111"/>
  <c r="T45" i="111"/>
  <c r="U45" i="111"/>
  <c r="V45" i="111"/>
  <c r="W45" i="111"/>
  <c r="X45" i="111"/>
  <c r="Y45" i="111"/>
  <c r="Z45" i="111"/>
  <c r="AA45" i="111"/>
  <c r="AB45" i="111"/>
  <c r="AC45" i="111"/>
  <c r="AD45" i="111"/>
  <c r="E46" i="111"/>
  <c r="F46" i="111"/>
  <c r="G46" i="111"/>
  <c r="T46" i="111"/>
  <c r="U46" i="111"/>
  <c r="V46" i="111"/>
  <c r="W46" i="111"/>
  <c r="X46" i="111"/>
  <c r="Y46" i="111"/>
  <c r="Z46" i="111"/>
  <c r="AA46" i="111"/>
  <c r="AB46" i="111"/>
  <c r="O46" i="111" s="1"/>
  <c r="AC46" i="111"/>
  <c r="AD46" i="111"/>
  <c r="R46" i="111" s="1"/>
  <c r="E47" i="111"/>
  <c r="F47" i="111"/>
  <c r="G47" i="111"/>
  <c r="T47" i="111"/>
  <c r="U47" i="111"/>
  <c r="V47" i="111"/>
  <c r="W47" i="111"/>
  <c r="X47" i="111"/>
  <c r="Y47" i="111"/>
  <c r="Z47" i="111"/>
  <c r="AA47" i="111"/>
  <c r="AB47" i="111"/>
  <c r="AC47" i="111"/>
  <c r="AD47" i="111"/>
  <c r="E48" i="111"/>
  <c r="F48" i="111"/>
  <c r="G48" i="111"/>
  <c r="T48" i="111"/>
  <c r="U48" i="111"/>
  <c r="V48" i="111"/>
  <c r="W48" i="111"/>
  <c r="X48" i="111"/>
  <c r="K48" i="111" s="1"/>
  <c r="Y48" i="111"/>
  <c r="Z48" i="111"/>
  <c r="AA48" i="111"/>
  <c r="AB48" i="111"/>
  <c r="AC48" i="111"/>
  <c r="AD48" i="111"/>
  <c r="E49" i="111"/>
  <c r="F49" i="111"/>
  <c r="G49" i="111"/>
  <c r="T49" i="111"/>
  <c r="U49" i="111"/>
  <c r="V49" i="111"/>
  <c r="W49" i="111"/>
  <c r="X49" i="111"/>
  <c r="Y49" i="111"/>
  <c r="Z49" i="111"/>
  <c r="AA49" i="111"/>
  <c r="AB49" i="111"/>
  <c r="AC49" i="111"/>
  <c r="AD49" i="111"/>
  <c r="E50" i="111"/>
  <c r="F50" i="111"/>
  <c r="G50" i="111"/>
  <c r="T50" i="111"/>
  <c r="U50" i="111"/>
  <c r="V50" i="111"/>
  <c r="W50" i="111"/>
  <c r="X50" i="111"/>
  <c r="Y50" i="111"/>
  <c r="Z50" i="111"/>
  <c r="AA50" i="111"/>
  <c r="AB50" i="111"/>
  <c r="AC50" i="111"/>
  <c r="AD50" i="111"/>
  <c r="E51" i="111"/>
  <c r="F51" i="111"/>
  <c r="G51" i="111"/>
  <c r="T51" i="111"/>
  <c r="U51" i="111"/>
  <c r="V51" i="111"/>
  <c r="W51" i="111"/>
  <c r="X51" i="111"/>
  <c r="Y51" i="111"/>
  <c r="Z51" i="111"/>
  <c r="AA51" i="111"/>
  <c r="AB51" i="111"/>
  <c r="AC51" i="111"/>
  <c r="AD51" i="111"/>
  <c r="E52" i="111"/>
  <c r="F52" i="111"/>
  <c r="G52" i="111"/>
  <c r="T52" i="111"/>
  <c r="U52" i="111"/>
  <c r="V52" i="111"/>
  <c r="W52" i="111"/>
  <c r="X52" i="111"/>
  <c r="Y52" i="111"/>
  <c r="Z52" i="111"/>
  <c r="AA52" i="111"/>
  <c r="AB52" i="111"/>
  <c r="O52" i="111" s="1"/>
  <c r="AC52" i="111"/>
  <c r="AD52" i="111"/>
  <c r="E54" i="111"/>
  <c r="F54" i="111"/>
  <c r="G54" i="111"/>
  <c r="T54" i="111"/>
  <c r="U54" i="111"/>
  <c r="V54" i="111"/>
  <c r="W54" i="111"/>
  <c r="X54" i="111"/>
  <c r="Y54" i="111"/>
  <c r="Z54" i="111"/>
  <c r="AA54" i="111"/>
  <c r="AB54" i="111"/>
  <c r="AC54" i="111"/>
  <c r="AD54" i="111"/>
  <c r="E55" i="111"/>
  <c r="F55" i="111"/>
  <c r="G55" i="111"/>
  <c r="T55" i="111"/>
  <c r="U55" i="111"/>
  <c r="V55" i="111"/>
  <c r="W55" i="111"/>
  <c r="X55" i="111"/>
  <c r="K55" i="111" s="1"/>
  <c r="Y55" i="111"/>
  <c r="Z55" i="111"/>
  <c r="AA55" i="111"/>
  <c r="AB55" i="111"/>
  <c r="AC55" i="111"/>
  <c r="AD55" i="111"/>
  <c r="R55" i="111" s="1"/>
  <c r="E56" i="111"/>
  <c r="F56" i="111"/>
  <c r="G56" i="111"/>
  <c r="T56" i="111"/>
  <c r="U56" i="111"/>
  <c r="V56" i="111"/>
  <c r="W56" i="111"/>
  <c r="X56" i="111"/>
  <c r="K56" i="111" s="1"/>
  <c r="Y56" i="111"/>
  <c r="Z56" i="111"/>
  <c r="AA56" i="111"/>
  <c r="AB56" i="111"/>
  <c r="AC56" i="111"/>
  <c r="AD56" i="111"/>
  <c r="E57" i="111"/>
  <c r="F57" i="111"/>
  <c r="G57" i="111"/>
  <c r="T57" i="111"/>
  <c r="U57" i="111"/>
  <c r="V57" i="111"/>
  <c r="W57" i="111"/>
  <c r="X57" i="111"/>
  <c r="Y57" i="111"/>
  <c r="Z57" i="111"/>
  <c r="AA57" i="111"/>
  <c r="AB57" i="111"/>
  <c r="AC57" i="111"/>
  <c r="AD57" i="111"/>
  <c r="R57" i="111" s="1"/>
  <c r="E58" i="111"/>
  <c r="F58" i="111"/>
  <c r="G58" i="111"/>
  <c r="T58" i="111"/>
  <c r="U58" i="111"/>
  <c r="V58" i="111"/>
  <c r="W58" i="111"/>
  <c r="X58" i="111"/>
  <c r="Y58" i="111"/>
  <c r="Z58" i="111"/>
  <c r="AA58" i="111"/>
  <c r="AB58" i="111"/>
  <c r="O58" i="111" s="1"/>
  <c r="AC58" i="111"/>
  <c r="AD58" i="111"/>
  <c r="E8" i="110"/>
  <c r="F8" i="110"/>
  <c r="G8" i="110"/>
  <c r="H8" i="110"/>
  <c r="J8" i="110"/>
  <c r="E9" i="110"/>
  <c r="F9" i="110"/>
  <c r="G9" i="110"/>
  <c r="H9" i="110"/>
  <c r="J9" i="110"/>
  <c r="E10" i="110"/>
  <c r="F10" i="110"/>
  <c r="G10" i="110"/>
  <c r="H10" i="110"/>
  <c r="J10" i="110"/>
  <c r="E11" i="110"/>
  <c r="F11" i="110"/>
  <c r="G11" i="110"/>
  <c r="H11" i="110"/>
  <c r="J11" i="110"/>
  <c r="K13" i="110"/>
  <c r="N13" i="110"/>
  <c r="O13" i="110"/>
  <c r="Q13" i="110"/>
  <c r="R13" i="110"/>
  <c r="K14" i="110"/>
  <c r="N14" i="110"/>
  <c r="O14" i="110"/>
  <c r="Q14" i="110"/>
  <c r="R14" i="110"/>
  <c r="K15" i="110"/>
  <c r="L15" i="110"/>
  <c r="M15" i="110"/>
  <c r="N15" i="110"/>
  <c r="O15" i="110"/>
  <c r="P15" i="110"/>
  <c r="Q15" i="110"/>
  <c r="R15" i="110"/>
  <c r="K16" i="110"/>
  <c r="L16" i="110"/>
  <c r="M16" i="110"/>
  <c r="N16" i="110"/>
  <c r="O16" i="110"/>
  <c r="P16" i="110"/>
  <c r="Q16" i="110"/>
  <c r="R16" i="110"/>
  <c r="K17" i="110"/>
  <c r="N17" i="110"/>
  <c r="O17" i="110"/>
  <c r="P17" i="110"/>
  <c r="Q17" i="110"/>
  <c r="R17" i="110"/>
  <c r="K18" i="110"/>
  <c r="L18" i="110"/>
  <c r="M18" i="110"/>
  <c r="N18" i="110"/>
  <c r="O18" i="110"/>
  <c r="P18" i="110"/>
  <c r="Q18" i="110"/>
  <c r="R18" i="110"/>
  <c r="K19" i="110"/>
  <c r="L19" i="110"/>
  <c r="M19" i="110"/>
  <c r="N19" i="110"/>
  <c r="O19" i="110"/>
  <c r="P19" i="110"/>
  <c r="Q19" i="110"/>
  <c r="R19" i="110"/>
  <c r="K20" i="110"/>
  <c r="L20" i="110"/>
  <c r="M20" i="110"/>
  <c r="N20" i="110"/>
  <c r="O20" i="110"/>
  <c r="P20" i="110"/>
  <c r="Q20" i="110"/>
  <c r="R20" i="110"/>
  <c r="E8" i="109"/>
  <c r="F8" i="109"/>
  <c r="G8" i="109"/>
  <c r="H8" i="109"/>
  <c r="I8" i="109"/>
  <c r="J8" i="109"/>
  <c r="E9" i="109"/>
  <c r="F9" i="109"/>
  <c r="G9" i="109"/>
  <c r="H9" i="109"/>
  <c r="I9" i="109"/>
  <c r="J9" i="109"/>
  <c r="E10" i="109"/>
  <c r="F10" i="109"/>
  <c r="G10" i="109"/>
  <c r="H10" i="109"/>
  <c r="I10" i="109"/>
  <c r="J10" i="109"/>
  <c r="E11" i="109"/>
  <c r="F11" i="109"/>
  <c r="G11" i="109"/>
  <c r="H11" i="109"/>
  <c r="I11" i="109"/>
  <c r="J11" i="109"/>
  <c r="K13" i="109"/>
  <c r="N13" i="109"/>
  <c r="O13" i="109"/>
  <c r="Q13" i="109"/>
  <c r="R13" i="109"/>
  <c r="K14" i="109"/>
  <c r="N14" i="109"/>
  <c r="O14" i="109"/>
  <c r="Q14" i="109"/>
  <c r="R14" i="109"/>
  <c r="K15" i="109"/>
  <c r="L15" i="109"/>
  <c r="M15" i="109"/>
  <c r="N15" i="109"/>
  <c r="O15" i="109"/>
  <c r="P15" i="109"/>
  <c r="Q15" i="109"/>
  <c r="R15" i="109"/>
  <c r="K16" i="109"/>
  <c r="L16" i="109"/>
  <c r="M16" i="109"/>
  <c r="N16" i="109"/>
  <c r="O16" i="109"/>
  <c r="P16" i="109"/>
  <c r="Q16" i="109"/>
  <c r="R16" i="109"/>
  <c r="K17" i="109"/>
  <c r="N17" i="109"/>
  <c r="O17" i="109"/>
  <c r="P17" i="109"/>
  <c r="Q17" i="109"/>
  <c r="R17" i="109"/>
  <c r="K18" i="109"/>
  <c r="L18" i="109"/>
  <c r="M18" i="109"/>
  <c r="N18" i="109"/>
  <c r="O18" i="109"/>
  <c r="P18" i="109"/>
  <c r="Q18" i="109"/>
  <c r="R18" i="109"/>
  <c r="K19" i="109"/>
  <c r="L19" i="109"/>
  <c r="M19" i="109"/>
  <c r="N19" i="109"/>
  <c r="O19" i="109"/>
  <c r="P19" i="109"/>
  <c r="Q19" i="109"/>
  <c r="R19" i="109"/>
  <c r="K20" i="109"/>
  <c r="L20" i="109"/>
  <c r="M20" i="109"/>
  <c r="N20" i="109"/>
  <c r="O20" i="109"/>
  <c r="P20" i="109"/>
  <c r="Q20" i="109"/>
  <c r="N28" i="109"/>
  <c r="O28" i="109"/>
  <c r="P28" i="109"/>
  <c r="Q28" i="109"/>
  <c r="R28" i="109"/>
  <c r="N29" i="109"/>
  <c r="O29" i="109"/>
  <c r="P29" i="109"/>
  <c r="Q29" i="109"/>
  <c r="R29" i="109"/>
  <c r="N31" i="109"/>
  <c r="O31" i="109"/>
  <c r="P31" i="109"/>
  <c r="Q31" i="109"/>
  <c r="R31" i="109"/>
  <c r="N32" i="109"/>
  <c r="O32" i="109"/>
  <c r="P32" i="109"/>
  <c r="Q32" i="109"/>
  <c r="R32" i="109"/>
  <c r="N33" i="109"/>
  <c r="O33" i="109"/>
  <c r="P33" i="109"/>
  <c r="Q33" i="109"/>
  <c r="R33" i="109"/>
  <c r="N34" i="109"/>
  <c r="O34" i="109"/>
  <c r="P34" i="109"/>
  <c r="Q34" i="109"/>
  <c r="R34" i="109"/>
  <c r="N35" i="109"/>
  <c r="O35" i="109"/>
  <c r="P35" i="109"/>
  <c r="Q35" i="109"/>
  <c r="R35" i="109"/>
  <c r="N37" i="109"/>
  <c r="O37" i="109"/>
  <c r="P37" i="109"/>
  <c r="Q37" i="109"/>
  <c r="R37" i="109"/>
  <c r="N38" i="109"/>
  <c r="O38" i="109"/>
  <c r="P38" i="109"/>
  <c r="Q38" i="109"/>
  <c r="R38" i="109"/>
  <c r="N39" i="109"/>
  <c r="O39" i="109"/>
  <c r="P39" i="109"/>
  <c r="Q39" i="109"/>
  <c r="R39" i="109"/>
  <c r="N40" i="109"/>
  <c r="O40" i="109"/>
  <c r="P40" i="109"/>
  <c r="Q40" i="109"/>
  <c r="R40" i="109"/>
  <c r="N41" i="109"/>
  <c r="O41" i="109"/>
  <c r="P41" i="109"/>
  <c r="Q41" i="109"/>
  <c r="R41" i="109"/>
  <c r="N42" i="109"/>
  <c r="O42" i="109"/>
  <c r="P42" i="109"/>
  <c r="Q42" i="109"/>
  <c r="R42" i="109"/>
  <c r="N43" i="109"/>
  <c r="O43" i="109"/>
  <c r="P43" i="109"/>
  <c r="Q43" i="109"/>
  <c r="R43" i="109"/>
  <c r="N44" i="109"/>
  <c r="O44" i="109"/>
  <c r="P44" i="109"/>
  <c r="Q44" i="109"/>
  <c r="R44" i="109"/>
  <c r="N45" i="109"/>
  <c r="O45" i="109"/>
  <c r="P45" i="109"/>
  <c r="Q45" i="109"/>
  <c r="R45" i="109"/>
  <c r="N46" i="109"/>
  <c r="O46" i="109"/>
  <c r="P46" i="109"/>
  <c r="Q46" i="109"/>
  <c r="R46" i="109"/>
  <c r="N47" i="109"/>
  <c r="O47" i="109"/>
  <c r="P47" i="109"/>
  <c r="Q47" i="109"/>
  <c r="R47" i="109"/>
  <c r="N48" i="109"/>
  <c r="O48" i="109"/>
  <c r="P48" i="109"/>
  <c r="Q48" i="109"/>
  <c r="R48" i="109"/>
  <c r="N49" i="109"/>
  <c r="O49" i="109"/>
  <c r="P49" i="109"/>
  <c r="Q49" i="109"/>
  <c r="R49" i="109"/>
  <c r="N50" i="109"/>
  <c r="O50" i="109"/>
  <c r="P50" i="109"/>
  <c r="Q50" i="109"/>
  <c r="R50" i="109"/>
  <c r="N51" i="109"/>
  <c r="O51" i="109"/>
  <c r="P51" i="109"/>
  <c r="Q51" i="109"/>
  <c r="R51" i="109"/>
  <c r="N53" i="109"/>
  <c r="O53" i="109"/>
  <c r="P53" i="109"/>
  <c r="Q53" i="109"/>
  <c r="R53" i="109"/>
  <c r="N54" i="109"/>
  <c r="O54" i="109"/>
  <c r="P54" i="109"/>
  <c r="Q54" i="109"/>
  <c r="R54" i="109"/>
  <c r="N55" i="109"/>
  <c r="O55" i="109"/>
  <c r="P55" i="109"/>
  <c r="Q55" i="109"/>
  <c r="R55" i="109"/>
  <c r="N56" i="109"/>
  <c r="O56" i="109"/>
  <c r="P56" i="109"/>
  <c r="Q56" i="109"/>
  <c r="R56" i="109"/>
  <c r="N57" i="109"/>
  <c r="O57" i="109"/>
  <c r="P57" i="109"/>
  <c r="Q57" i="109"/>
  <c r="R57" i="109"/>
  <c r="I6" i="108"/>
  <c r="K6" i="108"/>
  <c r="L6" i="108"/>
  <c r="I7" i="108"/>
  <c r="K7" i="108"/>
  <c r="L7" i="108"/>
  <c r="E8" i="108"/>
  <c r="F8" i="108"/>
  <c r="G8" i="108"/>
  <c r="H8" i="108"/>
  <c r="I8" i="108"/>
  <c r="J8" i="108"/>
  <c r="K8" i="108"/>
  <c r="L8" i="108"/>
  <c r="M8" i="108"/>
  <c r="N8" i="108"/>
  <c r="E9" i="108"/>
  <c r="F9" i="108"/>
  <c r="G9" i="108"/>
  <c r="H9" i="108"/>
  <c r="I9" i="108"/>
  <c r="J9" i="108"/>
  <c r="K9" i="108"/>
  <c r="L9" i="108"/>
  <c r="M9" i="108"/>
  <c r="N9" i="108"/>
  <c r="E10" i="108"/>
  <c r="F10" i="108"/>
  <c r="G10" i="108"/>
  <c r="H10" i="108"/>
  <c r="I10" i="108"/>
  <c r="J10" i="108"/>
  <c r="K10" i="108"/>
  <c r="L10" i="108"/>
  <c r="M10" i="108"/>
  <c r="N10" i="108"/>
  <c r="E11" i="108"/>
  <c r="F11" i="108"/>
  <c r="G11" i="108"/>
  <c r="H11" i="108"/>
  <c r="I11" i="108"/>
  <c r="J11" i="108"/>
  <c r="K11" i="108"/>
  <c r="L11" i="108"/>
  <c r="M11" i="108"/>
  <c r="N11" i="108"/>
  <c r="E12" i="108"/>
  <c r="F12" i="108"/>
  <c r="G12" i="108"/>
  <c r="H12" i="108"/>
  <c r="I12" i="108"/>
  <c r="J12" i="108"/>
  <c r="K12" i="108"/>
  <c r="L12" i="108"/>
  <c r="M12" i="108"/>
  <c r="N12" i="108"/>
  <c r="O13" i="108"/>
  <c r="P13" i="108"/>
  <c r="Q13" i="108"/>
  <c r="R13" i="108"/>
  <c r="S13" i="108"/>
  <c r="T13" i="108"/>
  <c r="U13" i="108"/>
  <c r="V13" i="108"/>
  <c r="X13" i="108"/>
  <c r="Z13" i="108"/>
  <c r="AC13" i="108"/>
  <c r="AD13" i="108"/>
  <c r="O14" i="108"/>
  <c r="P14" i="108"/>
  <c r="Q14" i="108"/>
  <c r="R14" i="108"/>
  <c r="S14" i="108"/>
  <c r="T14" i="108"/>
  <c r="U14" i="108"/>
  <c r="V14" i="108"/>
  <c r="X14" i="108"/>
  <c r="Z14" i="108"/>
  <c r="AA14" i="108"/>
  <c r="AB14" i="108"/>
  <c r="AC14" i="108"/>
  <c r="AD14" i="108"/>
  <c r="O15" i="108"/>
  <c r="P15" i="108"/>
  <c r="Q15" i="108"/>
  <c r="R15" i="108"/>
  <c r="S15" i="108"/>
  <c r="T15" i="108"/>
  <c r="U15" i="108"/>
  <c r="V15" i="108"/>
  <c r="X15" i="108"/>
  <c r="Z15" i="108"/>
  <c r="AA15" i="108"/>
  <c r="AB15" i="108"/>
  <c r="AC15" i="108"/>
  <c r="AD15" i="108"/>
  <c r="O16" i="108"/>
  <c r="P16" i="108"/>
  <c r="Q16" i="108"/>
  <c r="R16" i="108"/>
  <c r="S16" i="108"/>
  <c r="T16" i="108"/>
  <c r="U16" i="108"/>
  <c r="V16" i="108"/>
  <c r="W16" i="108"/>
  <c r="X16" i="108"/>
  <c r="Y16" i="108"/>
  <c r="Z16" i="108"/>
  <c r="AA16" i="108"/>
  <c r="AB16" i="108"/>
  <c r="AC16" i="108"/>
  <c r="AD16" i="108"/>
  <c r="O17" i="108"/>
  <c r="P17" i="108"/>
  <c r="Q17" i="108"/>
  <c r="R17" i="108"/>
  <c r="S17" i="108"/>
  <c r="T17" i="108"/>
  <c r="U17" i="108"/>
  <c r="V17" i="108"/>
  <c r="W17" i="108"/>
  <c r="X17" i="108"/>
  <c r="Y17" i="108"/>
  <c r="Z17" i="108"/>
  <c r="AA17" i="108"/>
  <c r="AB17" i="108"/>
  <c r="AC17" i="108"/>
  <c r="AD17" i="108"/>
  <c r="O18" i="108"/>
  <c r="P18" i="108"/>
  <c r="Q18" i="108"/>
  <c r="R18" i="108"/>
  <c r="S18" i="108"/>
  <c r="T18" i="108"/>
  <c r="U18" i="108"/>
  <c r="V18" i="108"/>
  <c r="X18" i="108"/>
  <c r="Z18" i="108"/>
  <c r="AA18" i="108"/>
  <c r="AB18" i="108"/>
  <c r="AC18" i="108"/>
  <c r="AD18" i="108"/>
  <c r="O19" i="108"/>
  <c r="P19" i="108"/>
  <c r="Q19" i="108"/>
  <c r="R19" i="108"/>
  <c r="S19" i="108"/>
  <c r="T19" i="108"/>
  <c r="U19" i="108"/>
  <c r="V19" i="108"/>
  <c r="W19" i="108"/>
  <c r="K19" i="108" s="1"/>
  <c r="X19" i="108"/>
  <c r="Y19" i="108"/>
  <c r="Z19" i="108"/>
  <c r="AA19" i="108"/>
  <c r="AB19" i="108"/>
  <c r="AC19" i="108"/>
  <c r="AD19" i="108"/>
  <c r="O20" i="108"/>
  <c r="P20" i="108"/>
  <c r="Q20" i="108"/>
  <c r="R20" i="108"/>
  <c r="S20" i="108"/>
  <c r="T20" i="108"/>
  <c r="U20" i="108"/>
  <c r="V20" i="108"/>
  <c r="W20" i="108"/>
  <c r="X20" i="108"/>
  <c r="Y20" i="108"/>
  <c r="Z20" i="108"/>
  <c r="AA20" i="108"/>
  <c r="AB20" i="108"/>
  <c r="AC20" i="108"/>
  <c r="AD20" i="108"/>
  <c r="O21" i="108"/>
  <c r="P21" i="108"/>
  <c r="Q21" i="108"/>
  <c r="R21" i="108"/>
  <c r="S21" i="108"/>
  <c r="T21" i="108"/>
  <c r="U21" i="108"/>
  <c r="V21" i="108"/>
  <c r="W21" i="108"/>
  <c r="X21" i="108"/>
  <c r="Y21" i="108"/>
  <c r="Z21" i="108"/>
  <c r="AA21" i="108"/>
  <c r="AB21" i="108"/>
  <c r="AC21" i="108"/>
  <c r="AD21" i="108"/>
  <c r="O29" i="108"/>
  <c r="P29" i="108"/>
  <c r="Q29" i="108"/>
  <c r="R29" i="108"/>
  <c r="S29" i="108"/>
  <c r="K29" i="108" s="1"/>
  <c r="X29" i="108"/>
  <c r="Z29" i="108"/>
  <c r="AA29" i="108"/>
  <c r="AB29" i="108"/>
  <c r="AC29" i="108"/>
  <c r="AD29" i="108"/>
  <c r="O30" i="108"/>
  <c r="P30" i="108"/>
  <c r="Q30" i="108"/>
  <c r="R30" i="108"/>
  <c r="S30" i="108"/>
  <c r="X30" i="108"/>
  <c r="Z30" i="108"/>
  <c r="AA30" i="108"/>
  <c r="AB30" i="108"/>
  <c r="AC30" i="108"/>
  <c r="AD30" i="108"/>
  <c r="O31" i="108"/>
  <c r="P31" i="108"/>
  <c r="Q31" i="108"/>
  <c r="R31" i="108"/>
  <c r="S31" i="108"/>
  <c r="X31" i="108"/>
  <c r="Z31" i="108"/>
  <c r="AA31" i="108"/>
  <c r="AB31" i="108"/>
  <c r="AC31" i="108"/>
  <c r="AD31" i="108"/>
  <c r="O32" i="108"/>
  <c r="P32" i="108"/>
  <c r="Q32" i="108"/>
  <c r="R32" i="108"/>
  <c r="S32" i="108"/>
  <c r="X32" i="108"/>
  <c r="Z32" i="108"/>
  <c r="AA32" i="108"/>
  <c r="AB32" i="108"/>
  <c r="AC32" i="108"/>
  <c r="AD32" i="108"/>
  <c r="O33" i="108"/>
  <c r="P33" i="108"/>
  <c r="Q33" i="108"/>
  <c r="R33" i="108"/>
  <c r="S33" i="108"/>
  <c r="X33" i="108"/>
  <c r="Z33" i="108"/>
  <c r="AA33" i="108"/>
  <c r="AB33" i="108"/>
  <c r="AC33" i="108"/>
  <c r="AD33" i="108"/>
  <c r="O34" i="108"/>
  <c r="P34" i="108"/>
  <c r="Q34" i="108"/>
  <c r="R34" i="108"/>
  <c r="S34" i="108"/>
  <c r="X34" i="108"/>
  <c r="Z34" i="108"/>
  <c r="AA34" i="108"/>
  <c r="AB34" i="108"/>
  <c r="AC34" i="108"/>
  <c r="AD34" i="108"/>
  <c r="O36" i="108"/>
  <c r="P36" i="108"/>
  <c r="Q36" i="108"/>
  <c r="R36" i="108"/>
  <c r="S36" i="108"/>
  <c r="X36" i="108"/>
  <c r="Z36" i="108"/>
  <c r="AA36" i="108"/>
  <c r="AB36" i="108"/>
  <c r="AC36" i="108"/>
  <c r="AD36" i="108"/>
  <c r="O37" i="108"/>
  <c r="P37" i="108"/>
  <c r="Q37" i="108"/>
  <c r="R37" i="108"/>
  <c r="S37" i="108"/>
  <c r="X37" i="108"/>
  <c r="Z37" i="108"/>
  <c r="AA37" i="108"/>
  <c r="AB37" i="108"/>
  <c r="AC37" i="108"/>
  <c r="AD37" i="108"/>
  <c r="O38" i="108"/>
  <c r="P38" i="108"/>
  <c r="Q38" i="108"/>
  <c r="R38" i="108"/>
  <c r="S38" i="108"/>
  <c r="X38" i="108"/>
  <c r="Z38" i="108"/>
  <c r="AA38" i="108"/>
  <c r="AB38" i="108"/>
  <c r="AC38" i="108"/>
  <c r="AD38" i="108"/>
  <c r="O39" i="108"/>
  <c r="P39" i="108"/>
  <c r="Q39" i="108"/>
  <c r="R39" i="108"/>
  <c r="S39" i="108"/>
  <c r="X39" i="108"/>
  <c r="Z39" i="108"/>
  <c r="AA39" i="108"/>
  <c r="AB39" i="108"/>
  <c r="AC39" i="108"/>
  <c r="AD39" i="108"/>
  <c r="O40" i="108"/>
  <c r="P40" i="108"/>
  <c r="Q40" i="108"/>
  <c r="R40" i="108"/>
  <c r="S40" i="108"/>
  <c r="X40" i="108"/>
  <c r="Z40" i="108"/>
  <c r="AA40" i="108"/>
  <c r="AB40" i="108"/>
  <c r="AC40" i="108"/>
  <c r="AD40" i="108"/>
  <c r="O41" i="108"/>
  <c r="P41" i="108"/>
  <c r="Q41" i="108"/>
  <c r="R41" i="108"/>
  <c r="S41" i="108"/>
  <c r="X41" i="108"/>
  <c r="Z41" i="108"/>
  <c r="AA41" i="108"/>
  <c r="AB41" i="108"/>
  <c r="AC41" i="108"/>
  <c r="AD41" i="108"/>
  <c r="O42" i="108"/>
  <c r="P42" i="108"/>
  <c r="Q42" i="108"/>
  <c r="R42" i="108"/>
  <c r="S42" i="108"/>
  <c r="X42" i="108"/>
  <c r="Z42" i="108"/>
  <c r="AA42" i="108"/>
  <c r="AB42" i="108"/>
  <c r="AC42" i="108"/>
  <c r="AD42" i="108"/>
  <c r="O43" i="108"/>
  <c r="P43" i="108"/>
  <c r="Q43" i="108"/>
  <c r="R43" i="108"/>
  <c r="S43" i="108"/>
  <c r="X43" i="108"/>
  <c r="Z43" i="108"/>
  <c r="AA43" i="108"/>
  <c r="AB43" i="108"/>
  <c r="AC43" i="108"/>
  <c r="AD43" i="108"/>
  <c r="O44" i="108"/>
  <c r="P44" i="108"/>
  <c r="Q44" i="108"/>
  <c r="R44" i="108"/>
  <c r="S44" i="108"/>
  <c r="X44" i="108"/>
  <c r="Z44" i="108"/>
  <c r="AA44" i="108"/>
  <c r="AB44" i="108"/>
  <c r="AC44" i="108"/>
  <c r="AD44" i="108"/>
  <c r="O45" i="108"/>
  <c r="P45" i="108"/>
  <c r="Q45" i="108"/>
  <c r="R45" i="108"/>
  <c r="S45" i="108"/>
  <c r="X45" i="108"/>
  <c r="Z45" i="108"/>
  <c r="AA45" i="108"/>
  <c r="AB45" i="108"/>
  <c r="AC45" i="108"/>
  <c r="AD45" i="108"/>
  <c r="O47" i="108"/>
  <c r="P47" i="108"/>
  <c r="Q47" i="108"/>
  <c r="R47" i="108"/>
  <c r="S47" i="108"/>
  <c r="X47" i="108"/>
  <c r="Z47" i="108"/>
  <c r="AA47" i="108"/>
  <c r="AB47" i="108"/>
  <c r="AC47" i="108"/>
  <c r="AD47" i="108"/>
  <c r="O48" i="108"/>
  <c r="P48" i="108"/>
  <c r="Q48" i="108"/>
  <c r="R48" i="108"/>
  <c r="S48" i="108"/>
  <c r="X48" i="108"/>
  <c r="Z48" i="108"/>
  <c r="AA48" i="108"/>
  <c r="AB48" i="108"/>
  <c r="AC48" i="108"/>
  <c r="AD48" i="108"/>
  <c r="O49" i="108"/>
  <c r="P49" i="108"/>
  <c r="Q49" i="108"/>
  <c r="R49" i="108"/>
  <c r="S49" i="108"/>
  <c r="X49" i="108"/>
  <c r="Z49" i="108"/>
  <c r="AA49" i="108"/>
  <c r="AB49" i="108"/>
  <c r="AC49" i="108"/>
  <c r="AD49" i="108"/>
  <c r="O50" i="108"/>
  <c r="P50" i="108"/>
  <c r="Q50" i="108"/>
  <c r="R50" i="108"/>
  <c r="S50" i="108"/>
  <c r="X50" i="108"/>
  <c r="Z50" i="108"/>
  <c r="AA50" i="108"/>
  <c r="AB50" i="108"/>
  <c r="AC50" i="108"/>
  <c r="AD50" i="108"/>
  <c r="O51" i="108"/>
  <c r="P51" i="108"/>
  <c r="Q51" i="108"/>
  <c r="R51" i="108"/>
  <c r="S51" i="108"/>
  <c r="X51" i="108"/>
  <c r="Z51" i="108"/>
  <c r="AA51" i="108"/>
  <c r="AB51" i="108"/>
  <c r="AC51" i="108"/>
  <c r="AD51" i="108"/>
  <c r="O52" i="108"/>
  <c r="P52" i="108"/>
  <c r="Q52" i="108"/>
  <c r="R52" i="108"/>
  <c r="S52" i="108"/>
  <c r="X52" i="108"/>
  <c r="Z52" i="108"/>
  <c r="AA52" i="108"/>
  <c r="AB52" i="108"/>
  <c r="AC52" i="108"/>
  <c r="AD52" i="108"/>
  <c r="O53" i="108"/>
  <c r="P53" i="108"/>
  <c r="Q53" i="108"/>
  <c r="R53" i="108"/>
  <c r="S53" i="108"/>
  <c r="X53" i="108"/>
  <c r="Z53" i="108"/>
  <c r="AA53" i="108"/>
  <c r="AB53" i="108"/>
  <c r="AC53" i="108"/>
  <c r="AD53" i="108"/>
  <c r="O54" i="108"/>
  <c r="P54" i="108"/>
  <c r="Q54" i="108"/>
  <c r="R54" i="108"/>
  <c r="S54" i="108"/>
  <c r="X54" i="108"/>
  <c r="Z54" i="108"/>
  <c r="AA54" i="108"/>
  <c r="AB54" i="108"/>
  <c r="AC54" i="108"/>
  <c r="AD54" i="108"/>
  <c r="O55" i="108"/>
  <c r="P55" i="108"/>
  <c r="Q55" i="108"/>
  <c r="R55" i="108"/>
  <c r="S55" i="108"/>
  <c r="X55" i="108"/>
  <c r="Z55" i="108"/>
  <c r="AA55" i="108"/>
  <c r="AB55" i="108"/>
  <c r="AC55" i="108"/>
  <c r="AD55" i="108"/>
  <c r="O56" i="108"/>
  <c r="P56" i="108"/>
  <c r="Q56" i="108"/>
  <c r="R56" i="108"/>
  <c r="S56" i="108"/>
  <c r="X56" i="108"/>
  <c r="Z56" i="108"/>
  <c r="AA56" i="108"/>
  <c r="AB56" i="108"/>
  <c r="AC56" i="108"/>
  <c r="AD56" i="108"/>
  <c r="O58" i="108"/>
  <c r="P58" i="108"/>
  <c r="Q58" i="108"/>
  <c r="R58" i="108"/>
  <c r="S58" i="108"/>
  <c r="X58" i="108"/>
  <c r="Z58" i="108"/>
  <c r="AA58" i="108"/>
  <c r="AB58" i="108"/>
  <c r="AC58" i="108"/>
  <c r="AD58" i="108"/>
  <c r="O59" i="108"/>
  <c r="P59" i="108"/>
  <c r="Q59" i="108"/>
  <c r="R59" i="108"/>
  <c r="S59" i="108"/>
  <c r="X59" i="108"/>
  <c r="Z59" i="108"/>
  <c r="AA59" i="108"/>
  <c r="AB59" i="108"/>
  <c r="AC59" i="108"/>
  <c r="AD59" i="108"/>
  <c r="O60" i="108"/>
  <c r="P60" i="108"/>
  <c r="Q60" i="108"/>
  <c r="R60" i="108"/>
  <c r="S60" i="108"/>
  <c r="X60" i="108"/>
  <c r="Z60" i="108"/>
  <c r="AA60" i="108"/>
  <c r="AB60" i="108"/>
  <c r="AC60" i="108"/>
  <c r="AD60" i="108"/>
  <c r="O61" i="108"/>
  <c r="P61" i="108"/>
  <c r="Q61" i="108"/>
  <c r="R61" i="108"/>
  <c r="S61" i="108"/>
  <c r="X61" i="108"/>
  <c r="Z61" i="108"/>
  <c r="AA61" i="108"/>
  <c r="AB61" i="108"/>
  <c r="AC61" i="108"/>
  <c r="AD61" i="108"/>
  <c r="O62" i="108"/>
  <c r="P62" i="108"/>
  <c r="Q62" i="108"/>
  <c r="R62" i="108"/>
  <c r="S62" i="108"/>
  <c r="X62" i="108"/>
  <c r="Z62" i="108"/>
  <c r="AA62" i="108"/>
  <c r="AB62" i="108"/>
  <c r="AC62" i="108"/>
  <c r="AD62" i="108"/>
  <c r="O63" i="108"/>
  <c r="P63" i="108"/>
  <c r="Q63" i="108"/>
  <c r="R63" i="108"/>
  <c r="S63" i="108"/>
  <c r="X63" i="108"/>
  <c r="Z63" i="108"/>
  <c r="AA63" i="108"/>
  <c r="AB63" i="108"/>
  <c r="AC63" i="108"/>
  <c r="AD63" i="108"/>
  <c r="O64" i="108"/>
  <c r="P64" i="108"/>
  <c r="Q64" i="108"/>
  <c r="R64" i="108"/>
  <c r="S64" i="108"/>
  <c r="X64" i="108"/>
  <c r="Z64" i="108"/>
  <c r="AA64" i="108"/>
  <c r="AB64" i="108"/>
  <c r="AC64" i="108"/>
  <c r="AD64" i="108"/>
  <c r="O65" i="108"/>
  <c r="P65" i="108"/>
  <c r="Q65" i="108"/>
  <c r="R65" i="108"/>
  <c r="S65" i="108"/>
  <c r="X65" i="108"/>
  <c r="Z65" i="108"/>
  <c r="AA65" i="108"/>
  <c r="AB65" i="108"/>
  <c r="AC65" i="108"/>
  <c r="AD65" i="108"/>
  <c r="O66" i="108"/>
  <c r="P66" i="108"/>
  <c r="Q66" i="108"/>
  <c r="R66" i="108"/>
  <c r="S66" i="108"/>
  <c r="X66" i="108"/>
  <c r="Z66" i="108"/>
  <c r="AA66" i="108"/>
  <c r="AB66" i="108"/>
  <c r="AC66" i="108"/>
  <c r="AD66" i="108"/>
  <c r="O67" i="108"/>
  <c r="P67" i="108"/>
  <c r="Q67" i="108"/>
  <c r="R67" i="108"/>
  <c r="S67" i="108"/>
  <c r="X67" i="108"/>
  <c r="Z67" i="108"/>
  <c r="AA67" i="108"/>
  <c r="AB67" i="108"/>
  <c r="AC67" i="108"/>
  <c r="AD67" i="108"/>
  <c r="E6" i="107"/>
  <c r="F6" i="107"/>
  <c r="G6" i="107"/>
  <c r="H6" i="107"/>
  <c r="I6" i="107"/>
  <c r="J6" i="107"/>
  <c r="K6" i="107"/>
  <c r="L6" i="107"/>
  <c r="M6" i="107"/>
  <c r="N6" i="107"/>
  <c r="E7" i="107"/>
  <c r="F7" i="107"/>
  <c r="G7" i="107"/>
  <c r="H7" i="107"/>
  <c r="I7" i="107"/>
  <c r="J7" i="107"/>
  <c r="K7" i="107"/>
  <c r="L7" i="107"/>
  <c r="M7" i="107"/>
  <c r="N7" i="107"/>
  <c r="E8" i="107"/>
  <c r="F8" i="107"/>
  <c r="G8" i="107"/>
  <c r="H8" i="107"/>
  <c r="I8" i="107"/>
  <c r="J8" i="107"/>
  <c r="K8" i="107"/>
  <c r="L8" i="107"/>
  <c r="M8" i="107"/>
  <c r="N8" i="107"/>
  <c r="E9" i="107"/>
  <c r="F9" i="107"/>
  <c r="G9" i="107"/>
  <c r="H9" i="107"/>
  <c r="I9" i="107"/>
  <c r="J9" i="107"/>
  <c r="K9" i="107"/>
  <c r="L9" i="107"/>
  <c r="M9" i="107"/>
  <c r="N9" i="107"/>
  <c r="E10" i="107"/>
  <c r="F10" i="107"/>
  <c r="G10" i="107"/>
  <c r="H10" i="107"/>
  <c r="I10" i="107"/>
  <c r="J10" i="107"/>
  <c r="K10" i="107"/>
  <c r="L10" i="107"/>
  <c r="M10" i="107"/>
  <c r="N10" i="107"/>
  <c r="E11" i="107"/>
  <c r="F11" i="107"/>
  <c r="G11" i="107"/>
  <c r="H11" i="107"/>
  <c r="I11" i="107"/>
  <c r="J11" i="107"/>
  <c r="K11" i="107"/>
  <c r="L11" i="107"/>
  <c r="M11" i="107"/>
  <c r="N11" i="107"/>
  <c r="E12" i="107"/>
  <c r="F12" i="107"/>
  <c r="G12" i="107"/>
  <c r="H12" i="107"/>
  <c r="I12" i="107"/>
  <c r="J12" i="107"/>
  <c r="K12" i="107"/>
  <c r="L12" i="107"/>
  <c r="M12" i="107"/>
  <c r="N12" i="107"/>
  <c r="O13" i="107"/>
  <c r="P13" i="107"/>
  <c r="Q13" i="107"/>
  <c r="S13" i="107"/>
  <c r="T13" i="107"/>
  <c r="U13" i="107"/>
  <c r="V13" i="107"/>
  <c r="X13" i="107"/>
  <c r="Z13" i="107"/>
  <c r="AC13" i="107"/>
  <c r="AD13" i="107"/>
  <c r="O14" i="107"/>
  <c r="P14" i="107"/>
  <c r="Q14" i="107"/>
  <c r="R14" i="107"/>
  <c r="S14" i="107"/>
  <c r="T14" i="107"/>
  <c r="U14" i="107"/>
  <c r="V14" i="107"/>
  <c r="X14" i="107"/>
  <c r="Z14" i="107"/>
  <c r="AA14" i="107"/>
  <c r="AB14" i="107"/>
  <c r="AC14" i="107"/>
  <c r="AD14" i="107"/>
  <c r="O15" i="107"/>
  <c r="P15" i="107"/>
  <c r="Q15" i="107"/>
  <c r="R15" i="107"/>
  <c r="S15" i="107"/>
  <c r="T15" i="107"/>
  <c r="U15" i="107"/>
  <c r="V15" i="107"/>
  <c r="X15" i="107"/>
  <c r="Z15" i="107"/>
  <c r="AA15" i="107"/>
  <c r="AB15" i="107"/>
  <c r="AC15" i="107"/>
  <c r="AD15" i="107"/>
  <c r="O16" i="107"/>
  <c r="P16" i="107"/>
  <c r="Q16" i="107"/>
  <c r="R16" i="107"/>
  <c r="S16" i="107"/>
  <c r="T16" i="107"/>
  <c r="U16" i="107"/>
  <c r="V16" i="107"/>
  <c r="W16" i="107"/>
  <c r="K16" i="107" s="1"/>
  <c r="X16" i="107"/>
  <c r="Y16" i="107"/>
  <c r="Z16" i="107"/>
  <c r="AA16" i="107"/>
  <c r="AB16" i="107"/>
  <c r="AC16" i="107"/>
  <c r="AD16" i="107"/>
  <c r="O17" i="107"/>
  <c r="P17" i="107"/>
  <c r="Q17" i="107"/>
  <c r="R17" i="107"/>
  <c r="S17" i="107"/>
  <c r="T17" i="107"/>
  <c r="U17" i="107"/>
  <c r="V17" i="107"/>
  <c r="W17" i="107"/>
  <c r="K17" i="107" s="1"/>
  <c r="X17" i="107"/>
  <c r="Y17" i="107"/>
  <c r="Z17" i="107"/>
  <c r="AA17" i="107"/>
  <c r="AB17" i="107"/>
  <c r="AC17" i="107"/>
  <c r="AD17" i="107"/>
  <c r="O18" i="107"/>
  <c r="G18" i="107"/>
  <c r="L18" i="107"/>
  <c r="O19" i="107"/>
  <c r="O20" i="107"/>
  <c r="J20" i="107"/>
  <c r="O21" i="107"/>
  <c r="E21" i="107" s="1"/>
  <c r="G21" i="107"/>
  <c r="O29" i="107"/>
  <c r="P29" i="107"/>
  <c r="Q29" i="107"/>
  <c r="R29" i="107"/>
  <c r="S29" i="107"/>
  <c r="Z29" i="107"/>
  <c r="AA29" i="107"/>
  <c r="AB29" i="107"/>
  <c r="AC29" i="107"/>
  <c r="AD29" i="107"/>
  <c r="O30" i="107"/>
  <c r="P30" i="107"/>
  <c r="Q30" i="107"/>
  <c r="R30" i="107"/>
  <c r="S30" i="107"/>
  <c r="J30" i="107" s="1"/>
  <c r="Z30" i="107"/>
  <c r="AA30" i="107"/>
  <c r="AB30" i="107"/>
  <c r="AC30" i="107"/>
  <c r="AD30" i="107"/>
  <c r="O32" i="107"/>
  <c r="P32" i="107"/>
  <c r="Q32" i="107"/>
  <c r="R32" i="107"/>
  <c r="S32" i="107"/>
  <c r="Z32" i="107"/>
  <c r="AA32" i="107"/>
  <c r="AB32" i="107"/>
  <c r="AC32" i="107"/>
  <c r="AD32" i="107"/>
  <c r="O33" i="107"/>
  <c r="P33" i="107"/>
  <c r="Q33" i="107"/>
  <c r="R33" i="107"/>
  <c r="S33" i="107"/>
  <c r="Z33" i="107"/>
  <c r="AA33" i="107"/>
  <c r="AB33" i="107"/>
  <c r="AC33" i="107"/>
  <c r="AD33" i="107"/>
  <c r="O34" i="107"/>
  <c r="P34" i="107"/>
  <c r="Q34" i="107"/>
  <c r="R34" i="107"/>
  <c r="S34" i="107"/>
  <c r="Z34" i="107"/>
  <c r="AA34" i="107"/>
  <c r="AB34" i="107"/>
  <c r="AC34" i="107"/>
  <c r="AD34" i="107"/>
  <c r="O35" i="107"/>
  <c r="P35" i="107"/>
  <c r="Q35" i="107"/>
  <c r="R35" i="107"/>
  <c r="S35" i="107"/>
  <c r="Z35" i="107"/>
  <c r="AA35" i="107"/>
  <c r="AB35" i="107"/>
  <c r="AC35" i="107"/>
  <c r="AD35" i="107"/>
  <c r="O36" i="107"/>
  <c r="P36" i="107"/>
  <c r="Q36" i="107"/>
  <c r="R36" i="107"/>
  <c r="S36" i="107"/>
  <c r="Z36" i="107"/>
  <c r="AA36" i="107"/>
  <c r="AB36" i="107"/>
  <c r="AC36" i="107"/>
  <c r="AD36" i="107"/>
  <c r="O38" i="107"/>
  <c r="P38" i="107"/>
  <c r="Q38" i="107"/>
  <c r="R38" i="107"/>
  <c r="S38" i="107"/>
  <c r="Z38" i="107"/>
  <c r="AA38" i="107"/>
  <c r="AB38" i="107"/>
  <c r="AC38" i="107"/>
  <c r="AD38" i="107"/>
  <c r="O39" i="107"/>
  <c r="P39" i="107"/>
  <c r="Q39" i="107"/>
  <c r="R39" i="107"/>
  <c r="S39" i="107"/>
  <c r="Z39" i="107"/>
  <c r="AA39" i="107"/>
  <c r="AB39" i="107"/>
  <c r="AC39" i="107"/>
  <c r="AD39" i="107"/>
  <c r="O40" i="107"/>
  <c r="P40" i="107"/>
  <c r="Q40" i="107"/>
  <c r="R40" i="107"/>
  <c r="S40" i="107"/>
  <c r="Z40" i="107"/>
  <c r="AA40" i="107"/>
  <c r="AB40" i="107"/>
  <c r="AC40" i="107"/>
  <c r="AD40" i="107"/>
  <c r="O41" i="107"/>
  <c r="P41" i="107"/>
  <c r="Q41" i="107"/>
  <c r="R41" i="107"/>
  <c r="S41" i="107"/>
  <c r="Z41" i="107"/>
  <c r="AA41" i="107"/>
  <c r="AB41" i="107"/>
  <c r="AC41" i="107"/>
  <c r="AD41" i="107"/>
  <c r="O42" i="107"/>
  <c r="P42" i="107"/>
  <c r="Q42" i="107"/>
  <c r="R42" i="107"/>
  <c r="S42" i="107"/>
  <c r="Z42" i="107"/>
  <c r="AA42" i="107"/>
  <c r="AB42" i="107"/>
  <c r="AC42" i="107"/>
  <c r="AD42" i="107"/>
  <c r="O43" i="107"/>
  <c r="P43" i="107"/>
  <c r="Q43" i="107"/>
  <c r="R43" i="107"/>
  <c r="S43" i="107"/>
  <c r="K43" i="107" s="1"/>
  <c r="Z43" i="107"/>
  <c r="AA43" i="107"/>
  <c r="AB43" i="107"/>
  <c r="AC43" i="107"/>
  <c r="AD43" i="107"/>
  <c r="O44" i="107"/>
  <c r="P44" i="107"/>
  <c r="Q44" i="107"/>
  <c r="R44" i="107"/>
  <c r="S44" i="107"/>
  <c r="Z44" i="107"/>
  <c r="AA44" i="107"/>
  <c r="AB44" i="107"/>
  <c r="AC44" i="107"/>
  <c r="AD44" i="107"/>
  <c r="O45" i="107"/>
  <c r="P45" i="107"/>
  <c r="Q45" i="107"/>
  <c r="R45" i="107"/>
  <c r="S45" i="107"/>
  <c r="Z45" i="107"/>
  <c r="AA45" i="107"/>
  <c r="AB45" i="107"/>
  <c r="AC45" i="107"/>
  <c r="AD45" i="107"/>
  <c r="O46" i="107"/>
  <c r="P46" i="107"/>
  <c r="Q46" i="107"/>
  <c r="R46" i="107"/>
  <c r="S46" i="107"/>
  <c r="Z46" i="107"/>
  <c r="AA46" i="107"/>
  <c r="AB46" i="107"/>
  <c r="AC46" i="107"/>
  <c r="AD46" i="107"/>
  <c r="O47" i="107"/>
  <c r="P47" i="107"/>
  <c r="Q47" i="107"/>
  <c r="R47" i="107"/>
  <c r="S47" i="107"/>
  <c r="Z47" i="107"/>
  <c r="AA47" i="107"/>
  <c r="AB47" i="107"/>
  <c r="AC47" i="107"/>
  <c r="AD47" i="107"/>
  <c r="O48" i="107"/>
  <c r="P48" i="107"/>
  <c r="Q48" i="107"/>
  <c r="R48" i="107"/>
  <c r="S48" i="107"/>
  <c r="Z48" i="107"/>
  <c r="AA48" i="107"/>
  <c r="AB48" i="107"/>
  <c r="AC48" i="107"/>
  <c r="AD48" i="107"/>
  <c r="O49" i="107"/>
  <c r="P49" i="107"/>
  <c r="Q49" i="107"/>
  <c r="R49" i="107"/>
  <c r="S49" i="107"/>
  <c r="Z49" i="107"/>
  <c r="AA49" i="107"/>
  <c r="AB49" i="107"/>
  <c r="AC49" i="107"/>
  <c r="AD49" i="107"/>
  <c r="O50" i="107"/>
  <c r="P50" i="107"/>
  <c r="Q50" i="107"/>
  <c r="R50" i="107"/>
  <c r="S50" i="107"/>
  <c r="Z50" i="107"/>
  <c r="AA50" i="107"/>
  <c r="AB50" i="107"/>
  <c r="AC50" i="107"/>
  <c r="AD50" i="107"/>
  <c r="O51" i="107"/>
  <c r="P51" i="107"/>
  <c r="Q51" i="107"/>
  <c r="R51" i="107"/>
  <c r="S51" i="107"/>
  <c r="Z51" i="107"/>
  <c r="AA51" i="107"/>
  <c r="AB51" i="107"/>
  <c r="AC51" i="107"/>
  <c r="AD51" i="107"/>
  <c r="O52" i="107"/>
  <c r="P52" i="107"/>
  <c r="Q52" i="107"/>
  <c r="R52" i="107"/>
  <c r="S52" i="107"/>
  <c r="K52" i="107" s="1"/>
  <c r="Z52" i="107"/>
  <c r="AA52" i="107"/>
  <c r="AB52" i="107"/>
  <c r="AC52" i="107"/>
  <c r="AD52" i="107"/>
  <c r="O54" i="107"/>
  <c r="P54" i="107"/>
  <c r="Q54" i="107"/>
  <c r="R54" i="107"/>
  <c r="S54" i="107"/>
  <c r="Z54" i="107"/>
  <c r="AA54" i="107"/>
  <c r="AB54" i="107"/>
  <c r="AC54" i="107"/>
  <c r="AD54" i="107"/>
  <c r="O55" i="107"/>
  <c r="P55" i="107"/>
  <c r="Q55" i="107"/>
  <c r="R55" i="107"/>
  <c r="S55" i="107"/>
  <c r="Z55" i="107"/>
  <c r="AA55" i="107"/>
  <c r="AB55" i="107"/>
  <c r="AC55" i="107"/>
  <c r="AD55" i="107"/>
  <c r="O56" i="107"/>
  <c r="P56" i="107"/>
  <c r="Q56" i="107"/>
  <c r="R56" i="107"/>
  <c r="S56" i="107"/>
  <c r="Z56" i="107"/>
  <c r="AA56" i="107"/>
  <c r="AB56" i="107"/>
  <c r="AC56" i="107"/>
  <c r="AD56" i="107"/>
  <c r="O57" i="107"/>
  <c r="P57" i="107"/>
  <c r="Q57" i="107"/>
  <c r="R57" i="107"/>
  <c r="S57" i="107"/>
  <c r="Z57" i="107"/>
  <c r="AA57" i="107"/>
  <c r="AB57" i="107"/>
  <c r="AC57" i="107"/>
  <c r="AD57" i="107"/>
  <c r="O58" i="107"/>
  <c r="P58" i="107"/>
  <c r="Q58" i="107"/>
  <c r="R58" i="107"/>
  <c r="S58" i="107"/>
  <c r="Z58" i="107"/>
  <c r="AA58" i="107"/>
  <c r="AB58" i="107"/>
  <c r="AC58" i="107"/>
  <c r="AD58" i="107"/>
  <c r="AB10" i="131"/>
  <c r="G12" i="131"/>
  <c r="S12" i="131"/>
  <c r="G13" i="131"/>
  <c r="S13" i="131"/>
  <c r="E14" i="131"/>
  <c r="F14" i="131"/>
  <c r="H14" i="131"/>
  <c r="I14" i="131"/>
  <c r="J14" i="131"/>
  <c r="K14" i="131"/>
  <c r="L14" i="131"/>
  <c r="M14" i="131"/>
  <c r="N14" i="131"/>
  <c r="T14" i="131"/>
  <c r="U14" i="131"/>
  <c r="V14" i="131"/>
  <c r="X14" i="131"/>
  <c r="Y14" i="131"/>
  <c r="AA14" i="131"/>
  <c r="AB14" i="131"/>
  <c r="AD14" i="131"/>
  <c r="AE14" i="131"/>
  <c r="G15" i="131"/>
  <c r="S15" i="131"/>
  <c r="G17" i="131"/>
  <c r="S17" i="131"/>
  <c r="G18" i="131"/>
  <c r="S18" i="131"/>
  <c r="S30" i="131"/>
  <c r="S31" i="131"/>
  <c r="S32" i="131"/>
  <c r="S33" i="131"/>
  <c r="S34" i="131"/>
  <c r="S35" i="131"/>
  <c r="S37" i="131"/>
  <c r="S38" i="131"/>
  <c r="S39" i="131"/>
  <c r="S40" i="131"/>
  <c r="S41" i="131"/>
  <c r="S42" i="131"/>
  <c r="S43" i="131"/>
  <c r="S44" i="131"/>
  <c r="S45" i="131"/>
  <c r="S46" i="131"/>
  <c r="S48" i="131"/>
  <c r="S49" i="131"/>
  <c r="S50" i="131"/>
  <c r="S51" i="131"/>
  <c r="S52" i="131"/>
  <c r="S53" i="131"/>
  <c r="S54" i="131"/>
  <c r="S55" i="131"/>
  <c r="S56" i="131"/>
  <c r="S57" i="131"/>
  <c r="S59" i="131"/>
  <c r="S60" i="131"/>
  <c r="S61" i="131"/>
  <c r="S62" i="131"/>
  <c r="S63" i="131"/>
  <c r="S64" i="131"/>
  <c r="S65" i="131"/>
  <c r="S66" i="131"/>
  <c r="S67" i="131"/>
  <c r="S68" i="131"/>
  <c r="AB10" i="130"/>
  <c r="G12" i="130"/>
  <c r="S12" i="130"/>
  <c r="G13" i="130"/>
  <c r="S13" i="130"/>
  <c r="E14" i="130"/>
  <c r="F14" i="130"/>
  <c r="H14" i="130"/>
  <c r="I14" i="130"/>
  <c r="J14" i="130"/>
  <c r="K14" i="130"/>
  <c r="L14" i="130"/>
  <c r="M14" i="130"/>
  <c r="N14" i="130"/>
  <c r="T14" i="130"/>
  <c r="U14" i="130"/>
  <c r="V14" i="130"/>
  <c r="X14" i="130"/>
  <c r="Y14" i="130"/>
  <c r="AA14" i="130"/>
  <c r="AB14" i="130"/>
  <c r="AD14" i="130"/>
  <c r="AE14" i="130"/>
  <c r="G15" i="130"/>
  <c r="S15" i="130"/>
  <c r="G17" i="130"/>
  <c r="S17" i="130"/>
  <c r="G18" i="130"/>
  <c r="S18" i="130"/>
  <c r="Z10" i="102"/>
  <c r="G12" i="102"/>
  <c r="S12" i="102"/>
  <c r="G13" i="102"/>
  <c r="S13" i="102"/>
  <c r="E14" i="102"/>
  <c r="F14" i="102"/>
  <c r="H14" i="102"/>
  <c r="I14" i="102"/>
  <c r="J14" i="102"/>
  <c r="K14" i="102"/>
  <c r="L14" i="102"/>
  <c r="M14" i="102"/>
  <c r="N14" i="102"/>
  <c r="T14" i="102"/>
  <c r="U14" i="102"/>
  <c r="V14" i="102"/>
  <c r="W14" i="102"/>
  <c r="X14" i="102"/>
  <c r="Y14" i="102"/>
  <c r="Z14" i="102"/>
  <c r="AA14" i="102"/>
  <c r="AB14" i="102"/>
  <c r="G15" i="102"/>
  <c r="S15" i="102"/>
  <c r="S18" i="102"/>
  <c r="G20" i="102"/>
  <c r="S20" i="102"/>
  <c r="S23" i="102"/>
  <c r="S24" i="102"/>
  <c r="S25" i="102"/>
  <c r="S26" i="102"/>
  <c r="S27" i="102"/>
  <c r="S28" i="102"/>
  <c r="S30" i="102"/>
  <c r="S31" i="102"/>
  <c r="S32" i="102"/>
  <c r="S33" i="102"/>
  <c r="S34" i="102"/>
  <c r="S35" i="102"/>
  <c r="S36" i="102"/>
  <c r="S37" i="102"/>
  <c r="S38" i="102"/>
  <c r="S39" i="102"/>
  <c r="S41" i="102"/>
  <c r="S42" i="102"/>
  <c r="S43" i="102"/>
  <c r="S44" i="102"/>
  <c r="S45" i="102"/>
  <c r="S46" i="102"/>
  <c r="S47" i="102"/>
  <c r="S48" i="102"/>
  <c r="S49" i="102"/>
  <c r="S50" i="102"/>
  <c r="S52" i="102"/>
  <c r="S53" i="102"/>
  <c r="S54" i="102"/>
  <c r="S55" i="102"/>
  <c r="S56" i="102"/>
  <c r="S57" i="102"/>
  <c r="S58" i="102"/>
  <c r="S59" i="102"/>
  <c r="S60" i="102"/>
  <c r="S61" i="102"/>
  <c r="Z10" i="62"/>
  <c r="G12" i="62"/>
  <c r="S12" i="62"/>
  <c r="G13" i="62"/>
  <c r="S13" i="62"/>
  <c r="E14" i="62"/>
  <c r="F14" i="62"/>
  <c r="H14" i="62"/>
  <c r="I14" i="62"/>
  <c r="J14" i="62"/>
  <c r="K14" i="62"/>
  <c r="L14" i="62"/>
  <c r="M14" i="62"/>
  <c r="N14" i="62"/>
  <c r="T14" i="62"/>
  <c r="U14" i="62"/>
  <c r="V14" i="62"/>
  <c r="W14" i="62"/>
  <c r="X14" i="62"/>
  <c r="Y14" i="62"/>
  <c r="Z14" i="62"/>
  <c r="AA14" i="62"/>
  <c r="AB14" i="62"/>
  <c r="G15" i="62"/>
  <c r="S15" i="62"/>
  <c r="E16" i="62"/>
  <c r="F16" i="62"/>
  <c r="H16" i="62"/>
  <c r="I16" i="62"/>
  <c r="J16" i="62"/>
  <c r="K16" i="62"/>
  <c r="L16" i="62"/>
  <c r="M16" i="62"/>
  <c r="N16" i="62"/>
  <c r="T16" i="62"/>
  <c r="U16" i="62"/>
  <c r="V16" i="62"/>
  <c r="W16" i="62"/>
  <c r="X16" i="62"/>
  <c r="Y16" i="62"/>
  <c r="Z16" i="62"/>
  <c r="AA16" i="62"/>
  <c r="AB16" i="62"/>
  <c r="E17" i="62"/>
  <c r="F17" i="62"/>
  <c r="H17" i="62"/>
  <c r="I17" i="62"/>
  <c r="J17" i="62"/>
  <c r="K17" i="62"/>
  <c r="L17" i="62"/>
  <c r="M17" i="62"/>
  <c r="N17" i="62"/>
  <c r="T17" i="62"/>
  <c r="U17" i="62"/>
  <c r="V17" i="62"/>
  <c r="W17" i="62"/>
  <c r="X17" i="62"/>
  <c r="Y17" i="62"/>
  <c r="Z17" i="62"/>
  <c r="AA17" i="62"/>
  <c r="AB17" i="62"/>
  <c r="S18" i="62"/>
  <c r="G20" i="62"/>
  <c r="S20" i="62"/>
  <c r="S23" i="62"/>
  <c r="S24" i="62"/>
  <c r="S26" i="62"/>
  <c r="S27" i="62"/>
  <c r="S28" i="62"/>
  <c r="S29" i="62"/>
  <c r="S30" i="62"/>
  <c r="S32" i="62"/>
  <c r="S33" i="62"/>
  <c r="S34" i="62"/>
  <c r="S35" i="62"/>
  <c r="S36" i="62"/>
  <c r="S37" i="62"/>
  <c r="S38" i="62"/>
  <c r="S39" i="62"/>
  <c r="S40" i="62"/>
  <c r="S41" i="62"/>
  <c r="S42" i="62"/>
  <c r="S43" i="62"/>
  <c r="S44" i="62"/>
  <c r="S45" i="62"/>
  <c r="S47" i="62"/>
  <c r="S48" i="62"/>
  <c r="S49" i="62"/>
  <c r="S50" i="62"/>
  <c r="S51" i="62"/>
  <c r="E9" i="100"/>
  <c r="E10" i="100"/>
  <c r="E11" i="100"/>
  <c r="G16" i="100"/>
  <c r="H16" i="100"/>
  <c r="I16" i="100"/>
  <c r="J16" i="100"/>
  <c r="K16" i="100"/>
  <c r="L16" i="100"/>
  <c r="F17" i="100"/>
  <c r="E9" i="88"/>
  <c r="E10" i="88"/>
  <c r="E11" i="88"/>
  <c r="G15" i="88"/>
  <c r="H15" i="88"/>
  <c r="I15" i="88"/>
  <c r="J15" i="88"/>
  <c r="K15" i="88"/>
  <c r="L15" i="88"/>
  <c r="G16" i="88"/>
  <c r="H16" i="88"/>
  <c r="I16" i="88"/>
  <c r="J16" i="88"/>
  <c r="K16" i="88"/>
  <c r="L16" i="88"/>
  <c r="F17" i="88"/>
  <c r="E6" i="87"/>
  <c r="E7" i="87"/>
  <c r="E8" i="87"/>
  <c r="E9" i="87"/>
  <c r="E10" i="87"/>
  <c r="E16" i="87"/>
  <c r="E17" i="87"/>
  <c r="E7" i="58"/>
  <c r="E8" i="58"/>
  <c r="E9" i="58"/>
  <c r="E10" i="58"/>
  <c r="E11" i="58"/>
  <c r="E12" i="58"/>
  <c r="E14" i="58"/>
  <c r="G15" i="58"/>
  <c r="I15" i="58"/>
  <c r="E16" i="58"/>
  <c r="E17" i="58"/>
  <c r="E13" i="56"/>
  <c r="F13" i="56"/>
  <c r="G13" i="56"/>
  <c r="H13" i="56"/>
  <c r="I13" i="56"/>
  <c r="J13" i="56"/>
  <c r="K13" i="56"/>
  <c r="L13" i="56"/>
  <c r="M13" i="56"/>
  <c r="N13" i="56"/>
  <c r="E15" i="56"/>
  <c r="F15" i="56"/>
  <c r="G15" i="56"/>
  <c r="H15" i="56"/>
  <c r="I15" i="56"/>
  <c r="J15" i="56"/>
  <c r="K15" i="56"/>
  <c r="L15" i="56"/>
  <c r="M15" i="56"/>
  <c r="N15" i="56"/>
  <c r="F6" i="98"/>
  <c r="E6" i="98" s="1"/>
  <c r="F7" i="98"/>
  <c r="E7" i="98" s="1"/>
  <c r="F8" i="98"/>
  <c r="E8" i="98" s="1"/>
  <c r="F9" i="98"/>
  <c r="E9" i="98" s="1"/>
  <c r="F10" i="98"/>
  <c r="E10" i="98" s="1"/>
  <c r="F11" i="98"/>
  <c r="E11" i="98" s="1"/>
  <c r="H15" i="98"/>
  <c r="J15" i="98"/>
  <c r="L15" i="98"/>
  <c r="N15" i="98"/>
  <c r="P15" i="98"/>
  <c r="H16" i="98"/>
  <c r="L16" i="98"/>
  <c r="N16" i="98"/>
  <c r="P16" i="98"/>
  <c r="H17" i="98"/>
  <c r="I17" i="98"/>
  <c r="J17" i="98" s="1"/>
  <c r="K17" i="98"/>
  <c r="L17" i="98" s="1"/>
  <c r="M17" i="98"/>
  <c r="N17" i="98" s="1"/>
  <c r="O17" i="98"/>
  <c r="P17" i="98" s="1"/>
  <c r="H18" i="98"/>
  <c r="J18" i="98"/>
  <c r="L18" i="98"/>
  <c r="N18" i="98"/>
  <c r="P18" i="98"/>
  <c r="H30" i="98"/>
  <c r="L30" i="98"/>
  <c r="N30" i="98"/>
  <c r="P30" i="98"/>
  <c r="H31" i="98"/>
  <c r="L31" i="98"/>
  <c r="N31" i="98"/>
  <c r="P31" i="98"/>
  <c r="H32" i="98"/>
  <c r="L32" i="98"/>
  <c r="N32" i="98"/>
  <c r="P32" i="98"/>
  <c r="H33" i="98"/>
  <c r="L33" i="98"/>
  <c r="N33" i="98"/>
  <c r="P33" i="98"/>
  <c r="H34" i="98"/>
  <c r="L34" i="98"/>
  <c r="N34" i="98"/>
  <c r="P34" i="98"/>
  <c r="H35" i="98"/>
  <c r="L35" i="98"/>
  <c r="N35" i="98"/>
  <c r="P35" i="98"/>
  <c r="H37" i="98"/>
  <c r="L37" i="98"/>
  <c r="N37" i="98"/>
  <c r="P37" i="98"/>
  <c r="H38" i="98"/>
  <c r="L38" i="98"/>
  <c r="N38" i="98"/>
  <c r="P38" i="98"/>
  <c r="H39" i="98"/>
  <c r="L39" i="98"/>
  <c r="N39" i="98"/>
  <c r="P39" i="98"/>
  <c r="H40" i="98"/>
  <c r="L40" i="98"/>
  <c r="N40" i="98"/>
  <c r="P40" i="98"/>
  <c r="H41" i="98"/>
  <c r="L41" i="98"/>
  <c r="N41" i="98"/>
  <c r="P41" i="98"/>
  <c r="H42" i="98"/>
  <c r="L42" i="98"/>
  <c r="N42" i="98"/>
  <c r="P42" i="98"/>
  <c r="H43" i="98"/>
  <c r="L43" i="98"/>
  <c r="N43" i="98"/>
  <c r="P43" i="98"/>
  <c r="H44" i="98"/>
  <c r="L44" i="98"/>
  <c r="N44" i="98"/>
  <c r="P44" i="98"/>
  <c r="H45" i="98"/>
  <c r="L45" i="98"/>
  <c r="N45" i="98"/>
  <c r="P45" i="98"/>
  <c r="H46" i="98"/>
  <c r="L46" i="98"/>
  <c r="N46" i="98"/>
  <c r="P46" i="98"/>
  <c r="H48" i="98"/>
  <c r="L48" i="98"/>
  <c r="N48" i="98"/>
  <c r="P48" i="98"/>
  <c r="H49" i="98"/>
  <c r="L49" i="98"/>
  <c r="N49" i="98"/>
  <c r="P49" i="98"/>
  <c r="H50" i="98"/>
  <c r="L50" i="98"/>
  <c r="N50" i="98"/>
  <c r="P50" i="98"/>
  <c r="H51" i="98"/>
  <c r="L51" i="98"/>
  <c r="N51" i="98"/>
  <c r="P51" i="98"/>
  <c r="H52" i="98"/>
  <c r="L52" i="98"/>
  <c r="N52" i="98"/>
  <c r="P52" i="98"/>
  <c r="H53" i="98"/>
  <c r="L53" i="98"/>
  <c r="N53" i="98"/>
  <c r="P53" i="98"/>
  <c r="H54" i="98"/>
  <c r="L54" i="98"/>
  <c r="N54" i="98"/>
  <c r="P54" i="98"/>
  <c r="H55" i="98"/>
  <c r="L55" i="98"/>
  <c r="N55" i="98"/>
  <c r="P55" i="98"/>
  <c r="H56" i="98"/>
  <c r="L56" i="98"/>
  <c r="N56" i="98"/>
  <c r="P56" i="98"/>
  <c r="H57" i="98"/>
  <c r="L57" i="98"/>
  <c r="N57" i="98"/>
  <c r="P57" i="98"/>
  <c r="H59" i="98"/>
  <c r="L59" i="98"/>
  <c r="N59" i="98"/>
  <c r="P59" i="98"/>
  <c r="H60" i="98"/>
  <c r="L60" i="98"/>
  <c r="N60" i="98"/>
  <c r="P60" i="98"/>
  <c r="H61" i="98"/>
  <c r="L61" i="98"/>
  <c r="N61" i="98"/>
  <c r="P61" i="98"/>
  <c r="H62" i="98"/>
  <c r="L62" i="98"/>
  <c r="N62" i="98"/>
  <c r="P62" i="98"/>
  <c r="H63" i="98"/>
  <c r="L63" i="98"/>
  <c r="N63" i="98"/>
  <c r="P63" i="98"/>
  <c r="H64" i="98"/>
  <c r="L64" i="98"/>
  <c r="N64" i="98"/>
  <c r="P64" i="98"/>
  <c r="H65" i="98"/>
  <c r="L65" i="98"/>
  <c r="N65" i="98"/>
  <c r="P65" i="98"/>
  <c r="H66" i="98"/>
  <c r="L66" i="98"/>
  <c r="N66" i="98"/>
  <c r="P66" i="98"/>
  <c r="H67" i="98"/>
  <c r="L67" i="98"/>
  <c r="N67" i="98"/>
  <c r="P67" i="98"/>
  <c r="H68" i="98"/>
  <c r="L68" i="98"/>
  <c r="N68" i="98"/>
  <c r="P68" i="98"/>
  <c r="H6" i="55"/>
  <c r="J6" i="55"/>
  <c r="L6" i="55"/>
  <c r="P6" i="55"/>
  <c r="H7" i="55"/>
  <c r="J7" i="55"/>
  <c r="L7" i="55"/>
  <c r="P7" i="55"/>
  <c r="H8" i="55"/>
  <c r="J8" i="55"/>
  <c r="L8" i="55"/>
  <c r="P8" i="55"/>
  <c r="H9" i="55"/>
  <c r="J9" i="55"/>
  <c r="L9" i="55"/>
  <c r="P9" i="55"/>
  <c r="H10" i="55"/>
  <c r="J10" i="55"/>
  <c r="L10" i="55"/>
  <c r="N10" i="55"/>
  <c r="P10" i="55"/>
  <c r="H11" i="55"/>
  <c r="J11" i="55"/>
  <c r="L11" i="55"/>
  <c r="N11" i="55"/>
  <c r="P11" i="55"/>
  <c r="H13" i="55"/>
  <c r="J13" i="55"/>
  <c r="L13" i="55"/>
  <c r="N13" i="55"/>
  <c r="P13" i="55"/>
  <c r="H15" i="55"/>
  <c r="J15" i="55"/>
  <c r="L15" i="55"/>
  <c r="N15" i="55"/>
  <c r="P15" i="55"/>
  <c r="E16" i="55"/>
  <c r="G16" i="55"/>
  <c r="I16" i="55"/>
  <c r="K16" i="55"/>
  <c r="M16" i="55"/>
  <c r="N16" i="55" s="1"/>
  <c r="O16" i="55"/>
  <c r="H17" i="55"/>
  <c r="I17" i="55"/>
  <c r="J17" i="55" s="1"/>
  <c r="K17" i="55"/>
  <c r="L17" i="55" s="1"/>
  <c r="M17" i="55"/>
  <c r="N17" i="55" s="1"/>
  <c r="O17" i="55"/>
  <c r="P17" i="55" s="1"/>
  <c r="H18" i="55"/>
  <c r="J18" i="55"/>
  <c r="L18" i="55"/>
  <c r="N18" i="55"/>
  <c r="P18" i="55"/>
  <c r="H30" i="55"/>
  <c r="J30" i="55"/>
  <c r="L30" i="55"/>
  <c r="N30" i="55"/>
  <c r="P30" i="55"/>
  <c r="H31" i="55"/>
  <c r="J31" i="55"/>
  <c r="L31" i="55"/>
  <c r="N31" i="55"/>
  <c r="P31" i="55"/>
  <c r="H33" i="55"/>
  <c r="J33" i="55"/>
  <c r="L33" i="55"/>
  <c r="N33" i="55"/>
  <c r="P33" i="55"/>
  <c r="H34" i="55"/>
  <c r="J34" i="55"/>
  <c r="L34" i="55"/>
  <c r="N34" i="55"/>
  <c r="P34" i="55"/>
  <c r="H35" i="55"/>
  <c r="J35" i="55"/>
  <c r="L35" i="55"/>
  <c r="N35" i="55"/>
  <c r="P35" i="55"/>
  <c r="H36" i="55"/>
  <c r="J36" i="55"/>
  <c r="L36" i="55"/>
  <c r="N36" i="55"/>
  <c r="P36" i="55"/>
  <c r="H37" i="55"/>
  <c r="J37" i="55"/>
  <c r="L37" i="55"/>
  <c r="N37" i="55"/>
  <c r="P37" i="55"/>
  <c r="H39" i="55"/>
  <c r="J39" i="55"/>
  <c r="L39" i="55"/>
  <c r="N39" i="55"/>
  <c r="P39" i="55"/>
  <c r="H40" i="55"/>
  <c r="J40" i="55"/>
  <c r="L40" i="55"/>
  <c r="N40" i="55"/>
  <c r="P40" i="55"/>
  <c r="H41" i="55"/>
  <c r="J41" i="55"/>
  <c r="L41" i="55"/>
  <c r="N41" i="55"/>
  <c r="P41" i="55"/>
  <c r="H42" i="55"/>
  <c r="J42" i="55"/>
  <c r="L42" i="55"/>
  <c r="N42" i="55"/>
  <c r="P42" i="55"/>
  <c r="H43" i="55"/>
  <c r="J43" i="55"/>
  <c r="L43" i="55"/>
  <c r="N43" i="55"/>
  <c r="P43" i="55"/>
  <c r="H44" i="55"/>
  <c r="J44" i="55"/>
  <c r="L44" i="55"/>
  <c r="N44" i="55"/>
  <c r="P44" i="55"/>
  <c r="H45" i="55"/>
  <c r="J45" i="55"/>
  <c r="L45" i="55"/>
  <c r="N45" i="55"/>
  <c r="P45" i="55"/>
  <c r="H46" i="55"/>
  <c r="J46" i="55"/>
  <c r="L46" i="55"/>
  <c r="N46" i="55"/>
  <c r="P46" i="55"/>
  <c r="H47" i="55"/>
  <c r="J47" i="55"/>
  <c r="L47" i="55"/>
  <c r="N47" i="55"/>
  <c r="P47" i="55"/>
  <c r="H48" i="55"/>
  <c r="J48" i="55"/>
  <c r="L48" i="55"/>
  <c r="N48" i="55"/>
  <c r="P48" i="55"/>
  <c r="H49" i="55"/>
  <c r="J49" i="55"/>
  <c r="L49" i="55"/>
  <c r="N49" i="55"/>
  <c r="P49" i="55"/>
  <c r="H50" i="55"/>
  <c r="J50" i="55"/>
  <c r="L50" i="55"/>
  <c r="N50" i="55"/>
  <c r="P50" i="55"/>
  <c r="H51" i="55"/>
  <c r="J51" i="55"/>
  <c r="L51" i="55"/>
  <c r="N51" i="55"/>
  <c r="P51" i="55"/>
  <c r="H52" i="55"/>
  <c r="J52" i="55"/>
  <c r="L52" i="55"/>
  <c r="N52" i="55"/>
  <c r="P52" i="55"/>
  <c r="H53" i="55"/>
  <c r="J53" i="55"/>
  <c r="L53" i="55"/>
  <c r="N53" i="55"/>
  <c r="P53" i="55"/>
  <c r="H55" i="55"/>
  <c r="J55" i="55"/>
  <c r="L55" i="55"/>
  <c r="N55" i="55"/>
  <c r="P55" i="55"/>
  <c r="H56" i="55"/>
  <c r="J56" i="55"/>
  <c r="L56" i="55"/>
  <c r="N56" i="55"/>
  <c r="P56" i="55"/>
  <c r="H57" i="55"/>
  <c r="J57" i="55"/>
  <c r="L57" i="55"/>
  <c r="N57" i="55"/>
  <c r="P57" i="55"/>
  <c r="H58" i="55"/>
  <c r="J58" i="55"/>
  <c r="L58" i="55"/>
  <c r="N58" i="55"/>
  <c r="P58" i="55"/>
  <c r="H59" i="55"/>
  <c r="J59" i="55"/>
  <c r="L59" i="55"/>
  <c r="N59" i="55"/>
  <c r="P59" i="55"/>
  <c r="E13" i="51"/>
  <c r="F13" i="51"/>
  <c r="G13" i="51"/>
  <c r="H13" i="51"/>
  <c r="I13" i="51"/>
  <c r="J13" i="51"/>
  <c r="K13" i="51"/>
  <c r="Q13" i="51"/>
  <c r="R13" i="51"/>
  <c r="S13" i="51"/>
  <c r="T13" i="51"/>
  <c r="U13" i="51"/>
  <c r="W13" i="51"/>
  <c r="X13" i="51"/>
  <c r="Y13" i="51"/>
  <c r="AA13" i="51"/>
  <c r="E15" i="51"/>
  <c r="F15" i="51"/>
  <c r="G15" i="51"/>
  <c r="H15" i="51"/>
  <c r="I15" i="51"/>
  <c r="J15" i="51"/>
  <c r="K15" i="51"/>
  <c r="L15" i="51"/>
  <c r="Q15" i="51"/>
  <c r="R15" i="51"/>
  <c r="S15" i="51"/>
  <c r="T15" i="51"/>
  <c r="U15" i="51"/>
  <c r="W15" i="51"/>
  <c r="X15" i="51"/>
  <c r="Y15" i="51"/>
  <c r="AA15" i="51"/>
  <c r="G14" i="46"/>
  <c r="H14" i="46"/>
  <c r="I14" i="46"/>
  <c r="J14" i="46"/>
  <c r="K14" i="46"/>
  <c r="L14" i="46"/>
  <c r="E7" i="47"/>
  <c r="F7" i="47"/>
  <c r="G7" i="47"/>
  <c r="H7" i="47"/>
  <c r="CE18" i="135"/>
  <c r="CF18" i="135" s="1"/>
  <c r="CE19" i="135"/>
  <c r="CF19" i="135" s="1"/>
  <c r="CE18" i="134"/>
  <c r="CF18" i="134" s="1"/>
  <c r="CE19" i="134"/>
  <c r="CF19" i="134" s="1"/>
  <c r="E20" i="134"/>
  <c r="H20" i="134"/>
  <c r="U20" i="134"/>
  <c r="AL20" i="134"/>
  <c r="AY20" i="134"/>
  <c r="BL20" i="134"/>
  <c r="M7" i="17"/>
  <c r="M9" i="17"/>
  <c r="G13" i="16"/>
  <c r="H13" i="16"/>
  <c r="I13" i="16"/>
  <c r="J13" i="16"/>
  <c r="L13" i="16"/>
  <c r="M13" i="16"/>
  <c r="R13" i="16"/>
  <c r="U13" i="16"/>
  <c r="V13" i="16"/>
  <c r="W13" i="16"/>
  <c r="X13" i="16"/>
  <c r="Y13" i="16"/>
  <c r="Z13" i="16"/>
  <c r="G15" i="16"/>
  <c r="H15" i="16"/>
  <c r="I15" i="16"/>
  <c r="J15" i="16"/>
  <c r="K15" i="16"/>
  <c r="L15" i="16"/>
  <c r="M15" i="16"/>
  <c r="R15" i="16"/>
  <c r="E15" i="111" s="1"/>
  <c r="U15" i="16"/>
  <c r="V15" i="16"/>
  <c r="W15" i="16"/>
  <c r="X15" i="16"/>
  <c r="Y15" i="16"/>
  <c r="Z15" i="16"/>
  <c r="E18" i="111"/>
  <c r="E18" i="112" s="1"/>
  <c r="G7" i="79"/>
  <c r="S7" i="79"/>
  <c r="G8" i="79"/>
  <c r="S8" i="79"/>
  <c r="G9" i="79"/>
  <c r="S9" i="79"/>
  <c r="G10" i="79"/>
  <c r="S10" i="79"/>
  <c r="G11" i="79"/>
  <c r="S11" i="79"/>
  <c r="G12" i="79"/>
  <c r="S12" i="79"/>
  <c r="AG12" i="79"/>
  <c r="G13" i="79"/>
  <c r="S13" i="79"/>
  <c r="G14" i="79"/>
  <c r="AE13" i="108" s="1"/>
  <c r="S14" i="79"/>
  <c r="G15" i="79"/>
  <c r="AE14" i="108" s="1"/>
  <c r="S15" i="79"/>
  <c r="G16" i="79"/>
  <c r="AE15" i="108" s="1"/>
  <c r="S16" i="79"/>
  <c r="G17" i="79"/>
  <c r="AE16" i="108" s="1"/>
  <c r="S17" i="79"/>
  <c r="G18" i="79"/>
  <c r="AE17" i="108" s="1"/>
  <c r="S18" i="79"/>
  <c r="AE19" i="108"/>
  <c r="AE20" i="108"/>
  <c r="AE21" i="108"/>
  <c r="AE29" i="108"/>
  <c r="AE30" i="108"/>
  <c r="AE31" i="108"/>
  <c r="AE32" i="108"/>
  <c r="AE33" i="108"/>
  <c r="AE34" i="108"/>
  <c r="AE36" i="108"/>
  <c r="AE37" i="108"/>
  <c r="AE38" i="108"/>
  <c r="AE39" i="108"/>
  <c r="AE40" i="108"/>
  <c r="AE41" i="108"/>
  <c r="AE42" i="108"/>
  <c r="AE43" i="108"/>
  <c r="AE44" i="108"/>
  <c r="AE45" i="108"/>
  <c r="AE47" i="108"/>
  <c r="AE48" i="108"/>
  <c r="AE49" i="108"/>
  <c r="AE50" i="108"/>
  <c r="AE51" i="108"/>
  <c r="AE52" i="108"/>
  <c r="AE53" i="108"/>
  <c r="AE54" i="108"/>
  <c r="AE55" i="108"/>
  <c r="AE56" i="108"/>
  <c r="AE58" i="108"/>
  <c r="AE59" i="108"/>
  <c r="AE60" i="108"/>
  <c r="AE61" i="108"/>
  <c r="AE62" i="108"/>
  <c r="AE63" i="108"/>
  <c r="AE64" i="108"/>
  <c r="AE65" i="108"/>
  <c r="AE66" i="108"/>
  <c r="AE67" i="108"/>
  <c r="G7" i="76"/>
  <c r="S7" i="76"/>
  <c r="G8" i="76"/>
  <c r="S8" i="76"/>
  <c r="G9" i="76"/>
  <c r="S9" i="76"/>
  <c r="G10" i="76"/>
  <c r="S10" i="76"/>
  <c r="G11" i="76"/>
  <c r="S11" i="76"/>
  <c r="G12" i="76"/>
  <c r="S12" i="76"/>
  <c r="AF12" i="76"/>
  <c r="AG12" i="76"/>
  <c r="AH12" i="76"/>
  <c r="AH13" i="76" s="1"/>
  <c r="AI12" i="76"/>
  <c r="AJ12" i="76"/>
  <c r="AK12" i="76"/>
  <c r="AP12" i="76"/>
  <c r="AP13" i="76" s="1"/>
  <c r="AQ12" i="76"/>
  <c r="AR12" i="76"/>
  <c r="AS12" i="76"/>
  <c r="AT12" i="76"/>
  <c r="AT13" i="76" s="1"/>
  <c r="AU12" i="76"/>
  <c r="AV12" i="76"/>
  <c r="AW12" i="76"/>
  <c r="AX12" i="76"/>
  <c r="G13" i="76"/>
  <c r="S13" i="76"/>
  <c r="G14" i="76"/>
  <c r="AE13" i="107" s="1"/>
  <c r="S14" i="76"/>
  <c r="G15" i="76"/>
  <c r="AE14" i="107" s="1"/>
  <c r="S15" i="76"/>
  <c r="G16" i="76"/>
  <c r="S16" i="76"/>
  <c r="S16" i="62" s="1"/>
  <c r="G17" i="76"/>
  <c r="AE16" i="107" s="1"/>
  <c r="S17" i="76"/>
  <c r="S17" i="62" s="1"/>
  <c r="G18" i="76"/>
  <c r="AE17" i="107" s="1"/>
  <c r="S18" i="76"/>
  <c r="S30" i="76"/>
  <c r="S31" i="76"/>
  <c r="S33" i="76"/>
  <c r="S34" i="76"/>
  <c r="S35" i="76"/>
  <c r="S36" i="76"/>
  <c r="S37" i="76"/>
  <c r="S39" i="76"/>
  <c r="S40" i="76"/>
  <c r="S41" i="76"/>
  <c r="S44" i="76"/>
  <c r="S45" i="76"/>
  <c r="S46" i="76"/>
  <c r="S47" i="76"/>
  <c r="S48" i="76"/>
  <c r="S49" i="76"/>
  <c r="S50" i="76"/>
  <c r="S51" i="76"/>
  <c r="S52" i="76"/>
  <c r="S53" i="76"/>
  <c r="S55" i="76"/>
  <c r="S56" i="76"/>
  <c r="S57" i="76"/>
  <c r="S58" i="76"/>
  <c r="S59" i="76"/>
  <c r="F6" i="85"/>
  <c r="F7" i="85"/>
  <c r="F8" i="85"/>
  <c r="E9" i="85"/>
  <c r="F9" i="85"/>
  <c r="E10" i="85"/>
  <c r="F10" i="85"/>
  <c r="E11" i="85"/>
  <c r="M11" i="85" s="1"/>
  <c r="N11" i="85" s="1"/>
  <c r="F11" i="85"/>
  <c r="O11" i="85"/>
  <c r="P11" i="85"/>
  <c r="F12" i="85"/>
  <c r="F14" i="85"/>
  <c r="E15" i="85"/>
  <c r="F15" i="85"/>
  <c r="F16" i="85"/>
  <c r="F6" i="59"/>
  <c r="F7" i="59"/>
  <c r="F8" i="59"/>
  <c r="E9" i="59"/>
  <c r="F9" i="59"/>
  <c r="E10" i="59"/>
  <c r="F10" i="59"/>
  <c r="E11" i="59"/>
  <c r="F11" i="59"/>
  <c r="F12" i="59"/>
  <c r="F14" i="59"/>
  <c r="E15" i="59"/>
  <c r="E15" i="88" s="1"/>
  <c r="F15" i="59"/>
  <c r="F15" i="88" s="1"/>
  <c r="F16" i="59"/>
  <c r="F16" i="100" s="1"/>
  <c r="F17" i="59"/>
  <c r="E6" i="84"/>
  <c r="E7" i="84"/>
  <c r="E8" i="84"/>
  <c r="E9" i="84"/>
  <c r="E10" i="84"/>
  <c r="E11" i="84"/>
  <c r="E12" i="84"/>
  <c r="E13" i="84"/>
  <c r="E14" i="84"/>
  <c r="E15" i="84"/>
  <c r="E16" i="84"/>
  <c r="E6" i="57"/>
  <c r="E7" i="57"/>
  <c r="E8" i="57"/>
  <c r="E9" i="57"/>
  <c r="E10" i="57"/>
  <c r="E11" i="57"/>
  <c r="E12" i="57"/>
  <c r="E13" i="57"/>
  <c r="E14" i="57"/>
  <c r="E15" i="57"/>
  <c r="E16" i="57"/>
  <c r="E17" i="57"/>
  <c r="P11" i="82"/>
  <c r="Q11" i="82"/>
  <c r="R11" i="82"/>
  <c r="S11" i="82"/>
  <c r="T11" i="82"/>
  <c r="T12" i="82" s="1"/>
  <c r="J13" i="82" s="1"/>
  <c r="J13" i="54"/>
  <c r="F6" i="95"/>
  <c r="E6" i="95" s="1"/>
  <c r="Q6" i="95"/>
  <c r="F7" i="95"/>
  <c r="E7" i="95" s="1"/>
  <c r="Q7" i="95"/>
  <c r="F8" i="95"/>
  <c r="E8" i="95" s="1"/>
  <c r="Q8" i="95"/>
  <c r="F9" i="95"/>
  <c r="E9" i="95" s="1"/>
  <c r="Q9" i="95"/>
  <c r="F10" i="95"/>
  <c r="E10" i="95" s="1"/>
  <c r="Q10" i="95"/>
  <c r="F11" i="95"/>
  <c r="E11" i="95" s="1"/>
  <c r="Q11" i="95"/>
  <c r="Q12" i="95"/>
  <c r="H16" i="95"/>
  <c r="J16" i="95"/>
  <c r="L16" i="95"/>
  <c r="N16" i="95"/>
  <c r="P16" i="95"/>
  <c r="H17" i="95"/>
  <c r="J17" i="95"/>
  <c r="L17" i="95"/>
  <c r="N17" i="95"/>
  <c r="P17" i="95"/>
  <c r="H29" i="95"/>
  <c r="J29" i="95"/>
  <c r="L29" i="95"/>
  <c r="N29" i="95"/>
  <c r="P29" i="95"/>
  <c r="H30" i="95"/>
  <c r="J30" i="95"/>
  <c r="L30" i="95"/>
  <c r="N30" i="95"/>
  <c r="P30" i="95"/>
  <c r="H31" i="95"/>
  <c r="J31" i="95"/>
  <c r="L31" i="95"/>
  <c r="N31" i="95"/>
  <c r="P31" i="95"/>
  <c r="H32" i="95"/>
  <c r="J32" i="95"/>
  <c r="L32" i="95"/>
  <c r="N32" i="95"/>
  <c r="P32" i="95"/>
  <c r="H33" i="95"/>
  <c r="J33" i="95"/>
  <c r="L33" i="95"/>
  <c r="N33" i="95"/>
  <c r="P33" i="95"/>
  <c r="H34" i="95"/>
  <c r="J34" i="95"/>
  <c r="L34" i="95"/>
  <c r="N34" i="95"/>
  <c r="P34" i="95"/>
  <c r="H36" i="95"/>
  <c r="J36" i="95"/>
  <c r="L36" i="95"/>
  <c r="N36" i="95"/>
  <c r="P36" i="95"/>
  <c r="H37" i="95"/>
  <c r="J37" i="95"/>
  <c r="L37" i="95"/>
  <c r="N37" i="95"/>
  <c r="P37" i="95"/>
  <c r="H38" i="95"/>
  <c r="J38" i="95"/>
  <c r="L38" i="95"/>
  <c r="N38" i="95"/>
  <c r="P38" i="95"/>
  <c r="H39" i="95"/>
  <c r="J39" i="95"/>
  <c r="L39" i="95"/>
  <c r="N39" i="95"/>
  <c r="P39" i="95"/>
  <c r="H40" i="95"/>
  <c r="J40" i="95"/>
  <c r="L40" i="95"/>
  <c r="N40" i="95"/>
  <c r="P40" i="95"/>
  <c r="H41" i="95"/>
  <c r="J41" i="95"/>
  <c r="L41" i="95"/>
  <c r="N41" i="95"/>
  <c r="P41" i="95"/>
  <c r="H42" i="95"/>
  <c r="J42" i="95"/>
  <c r="L42" i="95"/>
  <c r="N42" i="95"/>
  <c r="P42" i="95"/>
  <c r="H43" i="95"/>
  <c r="J43" i="95"/>
  <c r="L43" i="95"/>
  <c r="N43" i="95"/>
  <c r="P43" i="95"/>
  <c r="H44" i="95"/>
  <c r="J44" i="95"/>
  <c r="L44" i="95"/>
  <c r="N44" i="95"/>
  <c r="P44" i="95"/>
  <c r="H45" i="95"/>
  <c r="J45" i="95"/>
  <c r="L45" i="95"/>
  <c r="N45" i="95"/>
  <c r="P45" i="95"/>
  <c r="H47" i="95"/>
  <c r="J47" i="95"/>
  <c r="L47" i="95"/>
  <c r="N47" i="95"/>
  <c r="P47" i="95"/>
  <c r="H48" i="95"/>
  <c r="J48" i="95"/>
  <c r="L48" i="95"/>
  <c r="N48" i="95"/>
  <c r="P48" i="95"/>
  <c r="H49" i="95"/>
  <c r="J49" i="95"/>
  <c r="L49" i="95"/>
  <c r="N49" i="95"/>
  <c r="P49" i="95"/>
  <c r="H50" i="95"/>
  <c r="J50" i="95"/>
  <c r="L50" i="95"/>
  <c r="N50" i="95"/>
  <c r="P50" i="95"/>
  <c r="H51" i="95"/>
  <c r="J51" i="95"/>
  <c r="L51" i="95"/>
  <c r="N51" i="95"/>
  <c r="P51" i="95"/>
  <c r="H52" i="95"/>
  <c r="J52" i="95"/>
  <c r="L52" i="95"/>
  <c r="N52" i="95"/>
  <c r="P52" i="95"/>
  <c r="H53" i="95"/>
  <c r="J53" i="95"/>
  <c r="L53" i="95"/>
  <c r="N53" i="95"/>
  <c r="P53" i="95"/>
  <c r="H54" i="95"/>
  <c r="J54" i="95"/>
  <c r="L54" i="95"/>
  <c r="N54" i="95"/>
  <c r="P54" i="95"/>
  <c r="H55" i="95"/>
  <c r="J55" i="95"/>
  <c r="L55" i="95"/>
  <c r="N55" i="95"/>
  <c r="P55" i="95"/>
  <c r="H56" i="95"/>
  <c r="J56" i="95"/>
  <c r="L56" i="95"/>
  <c r="N56" i="95"/>
  <c r="P56" i="95"/>
  <c r="H58" i="95"/>
  <c r="J58" i="95"/>
  <c r="L58" i="95"/>
  <c r="N58" i="95"/>
  <c r="P58" i="95"/>
  <c r="H59" i="95"/>
  <c r="J59" i="95"/>
  <c r="L59" i="95"/>
  <c r="N59" i="95"/>
  <c r="P59" i="95"/>
  <c r="H60" i="95"/>
  <c r="J60" i="95"/>
  <c r="L60" i="95"/>
  <c r="N60" i="95"/>
  <c r="P60" i="95"/>
  <c r="H61" i="95"/>
  <c r="J61" i="95"/>
  <c r="L61" i="95"/>
  <c r="N61" i="95"/>
  <c r="P61" i="95"/>
  <c r="H62" i="95"/>
  <c r="J62" i="95"/>
  <c r="L62" i="95"/>
  <c r="N62" i="95"/>
  <c r="P62" i="95"/>
  <c r="H63" i="95"/>
  <c r="J63" i="95"/>
  <c r="L63" i="95"/>
  <c r="N63" i="95"/>
  <c r="P63" i="95"/>
  <c r="H64" i="95"/>
  <c r="J64" i="95"/>
  <c r="L64" i="95"/>
  <c r="N64" i="95"/>
  <c r="P64" i="95"/>
  <c r="H65" i="95"/>
  <c r="J65" i="95"/>
  <c r="L65" i="95"/>
  <c r="N65" i="95"/>
  <c r="P65" i="95"/>
  <c r="H66" i="95"/>
  <c r="J66" i="95"/>
  <c r="L66" i="95"/>
  <c r="N66" i="95"/>
  <c r="P66" i="95"/>
  <c r="H67" i="95"/>
  <c r="J67" i="95"/>
  <c r="L67" i="95"/>
  <c r="N67" i="95"/>
  <c r="P67" i="95"/>
  <c r="H6" i="53"/>
  <c r="J6" i="53"/>
  <c r="L6" i="53"/>
  <c r="P6" i="53"/>
  <c r="H7" i="53"/>
  <c r="J7" i="53"/>
  <c r="L7" i="53"/>
  <c r="P7" i="53"/>
  <c r="H8" i="53"/>
  <c r="J8" i="53"/>
  <c r="L8" i="53"/>
  <c r="P8" i="53"/>
  <c r="H9" i="53"/>
  <c r="J9" i="53"/>
  <c r="L9" i="53"/>
  <c r="P9" i="53"/>
  <c r="H10" i="53"/>
  <c r="J10" i="53"/>
  <c r="L10" i="53"/>
  <c r="N10" i="53"/>
  <c r="P10" i="53"/>
  <c r="H11" i="53"/>
  <c r="J11" i="53"/>
  <c r="L11" i="53"/>
  <c r="N11" i="53"/>
  <c r="P11" i="53"/>
  <c r="H12" i="53"/>
  <c r="J12" i="53"/>
  <c r="L12" i="53"/>
  <c r="N12" i="53"/>
  <c r="P12" i="53"/>
  <c r="H14" i="53"/>
  <c r="J14" i="53"/>
  <c r="L14" i="53"/>
  <c r="N14" i="53"/>
  <c r="P14" i="53"/>
  <c r="H15" i="53"/>
  <c r="J15" i="53"/>
  <c r="L15" i="53"/>
  <c r="N15" i="53"/>
  <c r="P15" i="53"/>
  <c r="H16" i="53"/>
  <c r="J16" i="53"/>
  <c r="L16" i="53"/>
  <c r="N16" i="53"/>
  <c r="P16" i="53"/>
  <c r="H17" i="53"/>
  <c r="J17" i="53"/>
  <c r="L17" i="53"/>
  <c r="N17" i="53"/>
  <c r="P17" i="53"/>
  <c r="H29" i="53"/>
  <c r="J29" i="53"/>
  <c r="L29" i="53"/>
  <c r="N29" i="53"/>
  <c r="P29" i="53"/>
  <c r="H32" i="53"/>
  <c r="J32" i="53"/>
  <c r="L32" i="53"/>
  <c r="N32" i="53"/>
  <c r="P32" i="53"/>
  <c r="H33" i="53"/>
  <c r="J33" i="53"/>
  <c r="L33" i="53"/>
  <c r="N33" i="53"/>
  <c r="P33" i="53"/>
  <c r="H34" i="53"/>
  <c r="J34" i="53"/>
  <c r="L34" i="53"/>
  <c r="N34" i="53"/>
  <c r="P34" i="53"/>
  <c r="H35" i="53"/>
  <c r="J35" i="53"/>
  <c r="L35" i="53"/>
  <c r="N35" i="53"/>
  <c r="P35" i="53"/>
  <c r="H36" i="53"/>
  <c r="J36" i="53"/>
  <c r="L36" i="53"/>
  <c r="N36" i="53"/>
  <c r="P36" i="53"/>
  <c r="H38" i="53"/>
  <c r="J38" i="53"/>
  <c r="L38" i="53"/>
  <c r="N38" i="53"/>
  <c r="P38" i="53"/>
  <c r="H39" i="53"/>
  <c r="J39" i="53"/>
  <c r="L39" i="53"/>
  <c r="N39" i="53"/>
  <c r="P39" i="53"/>
  <c r="H40" i="53"/>
  <c r="J40" i="53"/>
  <c r="L40" i="53"/>
  <c r="N40" i="53"/>
  <c r="P40" i="53"/>
  <c r="H41" i="53"/>
  <c r="J41" i="53"/>
  <c r="L41" i="53"/>
  <c r="N41" i="53"/>
  <c r="P41" i="53"/>
  <c r="H42" i="53"/>
  <c r="J42" i="53"/>
  <c r="L42" i="53"/>
  <c r="N42" i="53"/>
  <c r="P42" i="53"/>
  <c r="H43" i="53"/>
  <c r="J43" i="53"/>
  <c r="L43" i="53"/>
  <c r="N43" i="53"/>
  <c r="P43" i="53"/>
  <c r="H44" i="53"/>
  <c r="J44" i="53"/>
  <c r="L44" i="53"/>
  <c r="N44" i="53"/>
  <c r="P44" i="53"/>
  <c r="H45" i="53"/>
  <c r="J45" i="53"/>
  <c r="L45" i="53"/>
  <c r="N45" i="53"/>
  <c r="P45" i="53"/>
  <c r="H46" i="53"/>
  <c r="J46" i="53"/>
  <c r="L46" i="53"/>
  <c r="N46" i="53"/>
  <c r="P46" i="53"/>
  <c r="H47" i="53"/>
  <c r="J47" i="53"/>
  <c r="L47" i="53"/>
  <c r="N47" i="53"/>
  <c r="P47" i="53"/>
  <c r="H48" i="53"/>
  <c r="J48" i="53"/>
  <c r="L48" i="53"/>
  <c r="N48" i="53"/>
  <c r="P48" i="53"/>
  <c r="H49" i="53"/>
  <c r="J49" i="53"/>
  <c r="L49" i="53"/>
  <c r="N49" i="53"/>
  <c r="P49" i="53"/>
  <c r="H50" i="53"/>
  <c r="J50" i="53"/>
  <c r="L50" i="53"/>
  <c r="N50" i="53"/>
  <c r="P50" i="53"/>
  <c r="H51" i="53"/>
  <c r="J51" i="53"/>
  <c r="L51" i="53"/>
  <c r="N51" i="53"/>
  <c r="P51" i="53"/>
  <c r="H52" i="53"/>
  <c r="J52" i="53"/>
  <c r="L52" i="53"/>
  <c r="N52" i="53"/>
  <c r="P52" i="53"/>
  <c r="H54" i="53"/>
  <c r="J54" i="53"/>
  <c r="L54" i="53"/>
  <c r="N54" i="53"/>
  <c r="P54" i="53"/>
  <c r="H55" i="53"/>
  <c r="J55" i="53"/>
  <c r="L55" i="53"/>
  <c r="N55" i="53"/>
  <c r="P55" i="53"/>
  <c r="H56" i="53"/>
  <c r="J56" i="53"/>
  <c r="L56" i="53"/>
  <c r="N56" i="53"/>
  <c r="P56" i="53"/>
  <c r="H57" i="53"/>
  <c r="J57" i="53"/>
  <c r="L57" i="53"/>
  <c r="N57" i="53"/>
  <c r="P57" i="53"/>
  <c r="H58" i="53"/>
  <c r="J58" i="53"/>
  <c r="L58" i="53"/>
  <c r="N58" i="53"/>
  <c r="P58" i="53"/>
  <c r="H13" i="49"/>
  <c r="F13" i="49" s="1"/>
  <c r="K13" i="49"/>
  <c r="W13" i="49"/>
  <c r="AA13" i="49" s="1"/>
  <c r="F6" i="78"/>
  <c r="E6" i="78" s="1"/>
  <c r="F7" i="78"/>
  <c r="E7" i="78" s="1"/>
  <c r="F8" i="78"/>
  <c r="E8" i="78" s="1"/>
  <c r="F9" i="78"/>
  <c r="E9" i="78" s="1"/>
  <c r="F10" i="78"/>
  <c r="E10" i="78" s="1"/>
  <c r="F11" i="78"/>
  <c r="E11" i="78" s="1"/>
  <c r="F6" i="92"/>
  <c r="F7" i="92"/>
  <c r="F8" i="92"/>
  <c r="F9" i="92"/>
  <c r="F10" i="92"/>
  <c r="F11" i="92"/>
  <c r="F12" i="92"/>
  <c r="F14" i="92"/>
  <c r="F15" i="92"/>
  <c r="F14" i="94"/>
  <c r="P13" i="110" s="1"/>
  <c r="F15" i="94"/>
  <c r="P14" i="110" s="1"/>
  <c r="F13" i="8"/>
  <c r="F14" i="8"/>
  <c r="P14" i="109" s="1"/>
  <c r="Y14" i="108"/>
  <c r="L14" i="110"/>
  <c r="G8" i="5"/>
  <c r="E8" i="5" s="1"/>
  <c r="AG11" i="5"/>
  <c r="AH11" i="5"/>
  <c r="AI11" i="5"/>
  <c r="AJ11" i="5"/>
  <c r="U13" i="5"/>
  <c r="AK11" i="5"/>
  <c r="AL11" i="5"/>
  <c r="AM11" i="5"/>
  <c r="AN11" i="5"/>
  <c r="L14" i="109"/>
  <c r="AI29" i="5"/>
  <c r="CE18" i="4"/>
  <c r="CF18" i="4" s="1"/>
  <c r="CE19" i="4"/>
  <c r="CF19" i="4" s="1"/>
  <c r="CE18" i="3"/>
  <c r="CF18" i="3" s="1"/>
  <c r="CE19" i="3"/>
  <c r="CF19" i="3" s="1"/>
  <c r="M8" i="91"/>
  <c r="M10" i="91"/>
  <c r="M21" i="107"/>
  <c r="M19" i="107"/>
  <c r="J13" i="108" l="1"/>
  <c r="E30" i="107"/>
  <c r="O13" i="85"/>
  <c r="I13" i="85" s="1"/>
  <c r="F13" i="85" s="1"/>
  <c r="K67" i="112"/>
  <c r="K61" i="112"/>
  <c r="O44" i="111"/>
  <c r="K50" i="111"/>
  <c r="M41" i="107"/>
  <c r="M36" i="107"/>
  <c r="M57" i="107"/>
  <c r="O57" i="111"/>
  <c r="K52" i="111"/>
  <c r="K44" i="111"/>
  <c r="I29" i="113"/>
  <c r="F15" i="113"/>
  <c r="I66" i="114"/>
  <c r="I64" i="114"/>
  <c r="I62" i="114"/>
  <c r="I60" i="114"/>
  <c r="I55" i="113"/>
  <c r="I44" i="113"/>
  <c r="I40" i="113"/>
  <c r="I35" i="113"/>
  <c r="I57" i="113"/>
  <c r="I52" i="113"/>
  <c r="I48" i="113"/>
  <c r="I30" i="113"/>
  <c r="I51" i="114"/>
  <c r="I44" i="114"/>
  <c r="I38" i="114"/>
  <c r="I33" i="114"/>
  <c r="I31" i="114"/>
  <c r="I58" i="114"/>
  <c r="I53" i="114"/>
  <c r="I49" i="114"/>
  <c r="I47" i="114"/>
  <c r="I42" i="114"/>
  <c r="I40" i="114"/>
  <c r="I36" i="114"/>
  <c r="I29" i="114"/>
  <c r="M58" i="108"/>
  <c r="M48" i="107"/>
  <c r="M45" i="108"/>
  <c r="M47" i="108"/>
  <c r="M48" i="108"/>
  <c r="M43" i="108"/>
  <c r="M34" i="108"/>
  <c r="M56" i="107"/>
  <c r="M38" i="107"/>
  <c r="M47" i="107"/>
  <c r="J18" i="108"/>
  <c r="M39" i="107"/>
  <c r="K47" i="112"/>
  <c r="I46" i="113"/>
  <c r="K31" i="108"/>
  <c r="O29" i="111"/>
  <c r="K29" i="107"/>
  <c r="K57" i="111"/>
  <c r="K46" i="111"/>
  <c r="I30" i="107"/>
  <c r="J29" i="107"/>
  <c r="G17" i="113"/>
  <c r="M14" i="108"/>
  <c r="G20" i="109"/>
  <c r="G20" i="110"/>
  <c r="K30" i="108"/>
  <c r="G66" i="110"/>
  <c r="G65" i="110"/>
  <c r="G64" i="110"/>
  <c r="G63" i="110"/>
  <c r="G62" i="110"/>
  <c r="G61" i="110"/>
  <c r="G60" i="110"/>
  <c r="G59" i="110"/>
  <c r="G58" i="110"/>
  <c r="G57" i="110"/>
  <c r="G55" i="110"/>
  <c r="G54" i="110"/>
  <c r="G53" i="110"/>
  <c r="G52" i="110"/>
  <c r="G51" i="110"/>
  <c r="G50" i="110"/>
  <c r="G49" i="110"/>
  <c r="G48" i="110"/>
  <c r="G47" i="110"/>
  <c r="G46" i="110"/>
  <c r="G44" i="110"/>
  <c r="G43" i="110"/>
  <c r="G42" i="110"/>
  <c r="G41" i="110"/>
  <c r="G40" i="110"/>
  <c r="G39" i="110"/>
  <c r="G38" i="110"/>
  <c r="G37" i="110"/>
  <c r="G36" i="110"/>
  <c r="G35" i="110"/>
  <c r="G57" i="109"/>
  <c r="G56" i="109"/>
  <c r="G55" i="109"/>
  <c r="G54" i="109"/>
  <c r="G53" i="109"/>
  <c r="G51" i="109"/>
  <c r="G50" i="109"/>
  <c r="G49" i="109"/>
  <c r="G48" i="109"/>
  <c r="G47" i="109"/>
  <c r="G46" i="109"/>
  <c r="G45" i="109"/>
  <c r="G44" i="109"/>
  <c r="G43" i="109"/>
  <c r="G42" i="109"/>
  <c r="G41" i="109"/>
  <c r="G40" i="109"/>
  <c r="G39" i="109"/>
  <c r="G38" i="109"/>
  <c r="G37" i="109"/>
  <c r="G35" i="109"/>
  <c r="G34" i="109"/>
  <c r="G33" i="109"/>
  <c r="G32" i="109"/>
  <c r="G31" i="109"/>
  <c r="G28" i="109"/>
  <c r="G29" i="109"/>
  <c r="O66" i="112"/>
  <c r="K51" i="112"/>
  <c r="O31" i="112"/>
  <c r="AS13" i="76"/>
  <c r="AK13" i="76"/>
  <c r="AR13" i="76"/>
  <c r="AJ13" i="76"/>
  <c r="AF13" i="76"/>
  <c r="AU13" i="76"/>
  <c r="AQ13" i="76"/>
  <c r="R21" i="111"/>
  <c r="K30" i="107"/>
  <c r="L29" i="107"/>
  <c r="L30" i="107"/>
  <c r="K55" i="112"/>
  <c r="K44" i="112"/>
  <c r="M34" i="107"/>
  <c r="M45" i="107"/>
  <c r="I38" i="113"/>
  <c r="I29" i="107"/>
  <c r="I55" i="114"/>
  <c r="J16" i="111"/>
  <c r="K17" i="108"/>
  <c r="L17" i="108"/>
  <c r="K16" i="108"/>
  <c r="L16" i="108"/>
  <c r="G13" i="110"/>
  <c r="H59" i="114"/>
  <c r="O58" i="112"/>
  <c r="P45" i="112"/>
  <c r="L45" i="112"/>
  <c r="L43" i="112"/>
  <c r="L41" i="112"/>
  <c r="K45" i="107"/>
  <c r="K55" i="107"/>
  <c r="Q15" i="111"/>
  <c r="R56" i="111"/>
  <c r="J13" i="109"/>
  <c r="S15" i="109"/>
  <c r="T15" i="109" s="1"/>
  <c r="AM12" i="5"/>
  <c r="M21" i="111"/>
  <c r="Q17" i="111"/>
  <c r="Q16" i="111"/>
  <c r="Q13" i="111"/>
  <c r="H65" i="114"/>
  <c r="G15" i="113"/>
  <c r="H15" i="113"/>
  <c r="L14" i="113"/>
  <c r="M16" i="107"/>
  <c r="M29" i="107"/>
  <c r="J14" i="109"/>
  <c r="S15" i="111"/>
  <c r="H14" i="113"/>
  <c r="J15" i="109"/>
  <c r="K20" i="108"/>
  <c r="E14" i="107"/>
  <c r="R29" i="111"/>
  <c r="M54" i="107"/>
  <c r="M33" i="107"/>
  <c r="E14" i="110"/>
  <c r="E14" i="109"/>
  <c r="H31" i="109"/>
  <c r="J14" i="110"/>
  <c r="E53" i="109"/>
  <c r="H40" i="109"/>
  <c r="H38" i="109"/>
  <c r="H18" i="109"/>
  <c r="S16" i="109"/>
  <c r="T16" i="109" s="1"/>
  <c r="J13" i="114"/>
  <c r="H14" i="108"/>
  <c r="L16" i="114"/>
  <c r="F16" i="114"/>
  <c r="G14" i="114"/>
  <c r="I13" i="114"/>
  <c r="S40" i="111"/>
  <c r="J15" i="113"/>
  <c r="H13" i="113"/>
  <c r="J19" i="113"/>
  <c r="N16" i="111"/>
  <c r="F14" i="107"/>
  <c r="S17" i="111"/>
  <c r="H58" i="113"/>
  <c r="K56" i="113"/>
  <c r="E56" i="113"/>
  <c r="H54" i="113"/>
  <c r="H49" i="113"/>
  <c r="G14" i="113"/>
  <c r="AN12" i="5"/>
  <c r="Y14" i="107"/>
  <c r="H36" i="113"/>
  <c r="L37" i="114"/>
  <c r="AL12" i="5"/>
  <c r="E14" i="94"/>
  <c r="S12" i="82"/>
  <c r="I13" i="82" s="1"/>
  <c r="G13" i="108"/>
  <c r="M19" i="111"/>
  <c r="S14" i="102"/>
  <c r="G16" i="107"/>
  <c r="F16" i="108"/>
  <c r="F43" i="109"/>
  <c r="E15" i="109"/>
  <c r="N21" i="111"/>
  <c r="J21" i="111"/>
  <c r="S20" i="111"/>
  <c r="L20" i="111"/>
  <c r="H20" i="111"/>
  <c r="P19" i="111"/>
  <c r="L19" i="111"/>
  <c r="J19" i="111"/>
  <c r="H19" i="111"/>
  <c r="P18" i="111"/>
  <c r="P15" i="111"/>
  <c r="H15" i="111"/>
  <c r="H45" i="112"/>
  <c r="Q42" i="112"/>
  <c r="H41" i="112"/>
  <c r="Q20" i="112"/>
  <c r="L19" i="112"/>
  <c r="H19" i="112"/>
  <c r="Q18" i="112"/>
  <c r="S15" i="112"/>
  <c r="H19" i="113"/>
  <c r="H16" i="113"/>
  <c r="L20" i="114"/>
  <c r="E20" i="114"/>
  <c r="H18" i="114"/>
  <c r="G16" i="114"/>
  <c r="J14" i="114"/>
  <c r="T13" i="5"/>
  <c r="AI13" i="76"/>
  <c r="AG13" i="76"/>
  <c r="G14" i="102"/>
  <c r="F19" i="108"/>
  <c r="E20" i="109"/>
  <c r="E18" i="109"/>
  <c r="F15" i="109"/>
  <c r="F15" i="110"/>
  <c r="L32" i="113"/>
  <c r="J13" i="113"/>
  <c r="G18" i="114"/>
  <c r="K33" i="108"/>
  <c r="R44" i="112"/>
  <c r="G30" i="107"/>
  <c r="L49" i="113"/>
  <c r="L45" i="113"/>
  <c r="L36" i="113"/>
  <c r="F64" i="110"/>
  <c r="H51" i="110"/>
  <c r="F49" i="110"/>
  <c r="H35" i="109"/>
  <c r="J57" i="109"/>
  <c r="J42" i="109"/>
  <c r="H33" i="109"/>
  <c r="E50" i="109"/>
  <c r="E47" i="109"/>
  <c r="S49" i="109"/>
  <c r="T49" i="109" s="1"/>
  <c r="F48" i="109"/>
  <c r="F46" i="109"/>
  <c r="F44" i="109"/>
  <c r="F41" i="109"/>
  <c r="F39" i="109"/>
  <c r="F37" i="109"/>
  <c r="F34" i="109"/>
  <c r="F32" i="109"/>
  <c r="P65" i="112"/>
  <c r="L65" i="112"/>
  <c r="Q64" i="112"/>
  <c r="P63" i="112"/>
  <c r="L63" i="112"/>
  <c r="Q62" i="112"/>
  <c r="L61" i="112"/>
  <c r="H61" i="112"/>
  <c r="Q60" i="112"/>
  <c r="P56" i="112"/>
  <c r="L56" i="112"/>
  <c r="Q55" i="112"/>
  <c r="P54" i="112"/>
  <c r="Q53" i="112"/>
  <c r="Q44" i="112"/>
  <c r="S64" i="112"/>
  <c r="Q65" i="112"/>
  <c r="H67" i="114"/>
  <c r="Q63" i="112"/>
  <c r="Q61" i="112"/>
  <c r="Q59" i="112"/>
  <c r="Q56" i="112"/>
  <c r="Q54" i="112"/>
  <c r="Q52" i="112"/>
  <c r="Q50" i="112"/>
  <c r="G55" i="114"/>
  <c r="H54" i="114"/>
  <c r="G47" i="114"/>
  <c r="H45" i="114"/>
  <c r="G38" i="114"/>
  <c r="H32" i="114"/>
  <c r="G29" i="114"/>
  <c r="H52" i="114"/>
  <c r="H30" i="114"/>
  <c r="O45" i="111"/>
  <c r="O36" i="111"/>
  <c r="G30" i="113"/>
  <c r="F58" i="107"/>
  <c r="F57" i="107"/>
  <c r="F55" i="107"/>
  <c r="F52" i="107"/>
  <c r="F49" i="107"/>
  <c r="F44" i="107"/>
  <c r="F42" i="107"/>
  <c r="K40" i="113"/>
  <c r="P30" i="111"/>
  <c r="J57" i="113"/>
  <c r="J50" i="113"/>
  <c r="J48" i="113"/>
  <c r="J44" i="113"/>
  <c r="F40" i="113"/>
  <c r="J35" i="113"/>
  <c r="J33" i="113"/>
  <c r="J30" i="113"/>
  <c r="F30" i="113"/>
  <c r="L29" i="113"/>
  <c r="M58" i="107"/>
  <c r="M49" i="107"/>
  <c r="M51" i="107"/>
  <c r="M40" i="107"/>
  <c r="M35" i="107"/>
  <c r="M30" i="107"/>
  <c r="K53" i="114"/>
  <c r="K49" i="114"/>
  <c r="K40" i="114"/>
  <c r="K31" i="114"/>
  <c r="K62" i="114"/>
  <c r="K58" i="114"/>
  <c r="K44" i="114"/>
  <c r="K36" i="114"/>
  <c r="M43" i="107"/>
  <c r="M32" i="107"/>
  <c r="G51" i="107"/>
  <c r="G49" i="107"/>
  <c r="M32" i="111"/>
  <c r="M50" i="107"/>
  <c r="R48" i="111"/>
  <c r="L47" i="113"/>
  <c r="L43" i="113"/>
  <c r="L39" i="113"/>
  <c r="L34" i="113"/>
  <c r="E56" i="109"/>
  <c r="O62" i="112"/>
  <c r="K53" i="112"/>
  <c r="O42" i="112"/>
  <c r="K36" i="112"/>
  <c r="S60" i="112"/>
  <c r="N56" i="112"/>
  <c r="S55" i="112"/>
  <c r="N50" i="112"/>
  <c r="S47" i="112"/>
  <c r="K60" i="114"/>
  <c r="H36" i="114"/>
  <c r="L45" i="108"/>
  <c r="I50" i="113"/>
  <c r="L34" i="107"/>
  <c r="L32" i="107"/>
  <c r="N41" i="108"/>
  <c r="N41" i="107"/>
  <c r="N32" i="107"/>
  <c r="F49" i="109"/>
  <c r="F47" i="109"/>
  <c r="F45" i="109"/>
  <c r="F42" i="109"/>
  <c r="F40" i="109"/>
  <c r="F38" i="109"/>
  <c r="F35" i="109"/>
  <c r="F33" i="109"/>
  <c r="S32" i="109"/>
  <c r="T32" i="109" s="1"/>
  <c r="F31" i="109"/>
  <c r="F29" i="109"/>
  <c r="F28" i="109"/>
  <c r="K66" i="112"/>
  <c r="K58" i="112"/>
  <c r="K62" i="112"/>
  <c r="H28" i="109"/>
  <c r="I57" i="107"/>
  <c r="I41" i="107"/>
  <c r="I39" i="107"/>
  <c r="H58" i="110"/>
  <c r="H44" i="110"/>
  <c r="J56" i="109"/>
  <c r="J55" i="109"/>
  <c r="J50" i="109"/>
  <c r="K50" i="107"/>
  <c r="H48" i="109"/>
  <c r="J47" i="109"/>
  <c r="J46" i="109"/>
  <c r="J45" i="109"/>
  <c r="J44" i="109"/>
  <c r="J43" i="109"/>
  <c r="E43" i="109"/>
  <c r="H41" i="109"/>
  <c r="H39" i="109"/>
  <c r="H37" i="109"/>
  <c r="H34" i="109"/>
  <c r="H32" i="109"/>
  <c r="J53" i="109"/>
  <c r="N49" i="112"/>
  <c r="S39" i="112"/>
  <c r="N36" i="112"/>
  <c r="H60" i="114"/>
  <c r="H29" i="114"/>
  <c r="K64" i="114"/>
  <c r="H58" i="114"/>
  <c r="H49" i="114"/>
  <c r="H44" i="114"/>
  <c r="H64" i="114"/>
  <c r="L63" i="114"/>
  <c r="L59" i="114"/>
  <c r="H55" i="114"/>
  <c r="L54" i="114"/>
  <c r="H51" i="114"/>
  <c r="L50" i="114"/>
  <c r="H47" i="114"/>
  <c r="L45" i="114"/>
  <c r="H42" i="114"/>
  <c r="H38" i="114"/>
  <c r="H33" i="114"/>
  <c r="L32" i="114"/>
  <c r="G64" i="114"/>
  <c r="H63" i="114"/>
  <c r="O47" i="111"/>
  <c r="K47" i="111"/>
  <c r="S39" i="111"/>
  <c r="R33" i="111"/>
  <c r="L35" i="113"/>
  <c r="P56" i="111"/>
  <c r="P51" i="111"/>
  <c r="J38" i="113"/>
  <c r="L55" i="107"/>
  <c r="E54" i="107"/>
  <c r="L52" i="107"/>
  <c r="E51" i="107"/>
  <c r="E48" i="107"/>
  <c r="E46" i="107"/>
  <c r="L36" i="107"/>
  <c r="L58" i="113"/>
  <c r="G56" i="113"/>
  <c r="H55" i="113"/>
  <c r="G51" i="113"/>
  <c r="P54" i="111"/>
  <c r="P43" i="111"/>
  <c r="G54" i="107"/>
  <c r="G44" i="107"/>
  <c r="G42" i="107"/>
  <c r="H38" i="107"/>
  <c r="R31" i="112"/>
  <c r="S13" i="112"/>
  <c r="H14" i="114"/>
  <c r="L60" i="114"/>
  <c r="J16" i="114"/>
  <c r="R20" i="112"/>
  <c r="Q45" i="112"/>
  <c r="Q43" i="112"/>
  <c r="E15" i="108"/>
  <c r="R62" i="112"/>
  <c r="G66" i="114"/>
  <c r="G62" i="114"/>
  <c r="H61" i="114"/>
  <c r="H56" i="114"/>
  <c r="L55" i="114"/>
  <c r="G53" i="114"/>
  <c r="L51" i="114"/>
  <c r="H48" i="114"/>
  <c r="L47" i="114"/>
  <c r="H43" i="114"/>
  <c r="L42" i="114"/>
  <c r="G40" i="114"/>
  <c r="H39" i="114"/>
  <c r="L38" i="114"/>
  <c r="H34" i="114"/>
  <c r="L33" i="114"/>
  <c r="G31" i="114"/>
  <c r="L29" i="114"/>
  <c r="H33" i="108"/>
  <c r="S42" i="112"/>
  <c r="N19" i="112"/>
  <c r="J19" i="112"/>
  <c r="S18" i="112"/>
  <c r="H16" i="112"/>
  <c r="J66" i="114"/>
  <c r="J62" i="114"/>
  <c r="G60" i="114"/>
  <c r="J58" i="114"/>
  <c r="J53" i="114"/>
  <c r="G51" i="114"/>
  <c r="H50" i="114"/>
  <c r="J49" i="114"/>
  <c r="J44" i="114"/>
  <c r="G42" i="114"/>
  <c r="H41" i="114"/>
  <c r="J40" i="114"/>
  <c r="F40" i="114"/>
  <c r="H37" i="114"/>
  <c r="J36" i="114"/>
  <c r="G33" i="114"/>
  <c r="J31" i="114"/>
  <c r="J18" i="114"/>
  <c r="L17" i="114"/>
  <c r="J15" i="108"/>
  <c r="N53" i="112"/>
  <c r="N62" i="112"/>
  <c r="S52" i="112"/>
  <c r="N51" i="112"/>
  <c r="S48" i="112"/>
  <c r="N38" i="112"/>
  <c r="S37" i="112"/>
  <c r="S34" i="112"/>
  <c r="N33" i="112"/>
  <c r="N31" i="112"/>
  <c r="S30" i="112"/>
  <c r="N29" i="112"/>
  <c r="Q21" i="112"/>
  <c r="N20" i="112"/>
  <c r="Q19" i="112"/>
  <c r="E66" i="114"/>
  <c r="E62" i="114"/>
  <c r="E58" i="114"/>
  <c r="E49" i="114"/>
  <c r="E44" i="114"/>
  <c r="E40" i="114"/>
  <c r="K65" i="112"/>
  <c r="K63" i="112"/>
  <c r="K52" i="112"/>
  <c r="K48" i="112"/>
  <c r="K45" i="112"/>
  <c r="N65" i="112"/>
  <c r="J65" i="112"/>
  <c r="N63" i="112"/>
  <c r="J63" i="112"/>
  <c r="N61" i="112"/>
  <c r="J61" i="112"/>
  <c r="N59" i="112"/>
  <c r="J59" i="112"/>
  <c r="N54" i="112"/>
  <c r="J54" i="112"/>
  <c r="N45" i="112"/>
  <c r="J45" i="112"/>
  <c r="N43" i="112"/>
  <c r="J43" i="112"/>
  <c r="N41" i="112"/>
  <c r="J41" i="112"/>
  <c r="K56" i="112"/>
  <c r="K54" i="112"/>
  <c r="K41" i="112"/>
  <c r="O39" i="112"/>
  <c r="K39" i="112"/>
  <c r="O37" i="112"/>
  <c r="K37" i="112"/>
  <c r="O34" i="112"/>
  <c r="K34" i="112"/>
  <c r="O30" i="112"/>
  <c r="K30" i="112"/>
  <c r="I50" i="112"/>
  <c r="I45" i="112"/>
  <c r="M41" i="112"/>
  <c r="I41" i="112"/>
  <c r="K51" i="111"/>
  <c r="O49" i="111"/>
  <c r="K29" i="111"/>
  <c r="K58" i="111"/>
  <c r="K43" i="111"/>
  <c r="J17" i="108"/>
  <c r="H20" i="108"/>
  <c r="L21" i="114"/>
  <c r="L20" i="113"/>
  <c r="G19" i="110"/>
  <c r="G18" i="109"/>
  <c r="F18" i="109"/>
  <c r="G19" i="109"/>
  <c r="E19" i="109"/>
  <c r="E20" i="113"/>
  <c r="F21" i="108"/>
  <c r="G19" i="114"/>
  <c r="K20" i="114"/>
  <c r="E19" i="108"/>
  <c r="G19" i="108"/>
  <c r="L19" i="114"/>
  <c r="I19" i="111"/>
  <c r="N18" i="112"/>
  <c r="G20" i="114"/>
  <c r="G21" i="108"/>
  <c r="G20" i="108"/>
  <c r="N21" i="112"/>
  <c r="S20" i="112"/>
  <c r="H21" i="114"/>
  <c r="J20" i="114"/>
  <c r="S21" i="112"/>
  <c r="Q21" i="111"/>
  <c r="N20" i="111"/>
  <c r="J20" i="111"/>
  <c r="K21" i="113"/>
  <c r="E21" i="113"/>
  <c r="M20" i="111"/>
  <c r="E53" i="114"/>
  <c r="E36" i="114"/>
  <c r="K17" i="114"/>
  <c r="F17" i="114"/>
  <c r="J15" i="114"/>
  <c r="H16" i="114"/>
  <c r="L13" i="114"/>
  <c r="H20" i="114"/>
  <c r="L67" i="114"/>
  <c r="L41" i="114"/>
  <c r="L18" i="114"/>
  <c r="K16" i="114"/>
  <c r="H13" i="114"/>
  <c r="L15" i="113"/>
  <c r="L21" i="113"/>
  <c r="J46" i="113"/>
  <c r="G35" i="113"/>
  <c r="K17" i="113"/>
  <c r="J16" i="113"/>
  <c r="F13" i="113"/>
  <c r="G19" i="113"/>
  <c r="H30" i="113"/>
  <c r="I13" i="113"/>
  <c r="J21" i="113"/>
  <c r="E51" i="113"/>
  <c r="F45" i="113"/>
  <c r="F36" i="113"/>
  <c r="F32" i="113"/>
  <c r="L30" i="113"/>
  <c r="G21" i="113"/>
  <c r="L19" i="113"/>
  <c r="L16" i="113"/>
  <c r="I15" i="113"/>
  <c r="G13" i="113"/>
  <c r="N66" i="112"/>
  <c r="N58" i="112"/>
  <c r="N17" i="112"/>
  <c r="J16" i="112"/>
  <c r="J15" i="112"/>
  <c r="N13" i="112"/>
  <c r="Q48" i="112"/>
  <c r="P66" i="112"/>
  <c r="L66" i="112"/>
  <c r="H66" i="112"/>
  <c r="L62" i="112"/>
  <c r="H62" i="112"/>
  <c r="P60" i="112"/>
  <c r="L60" i="112"/>
  <c r="H60" i="112"/>
  <c r="L44" i="112"/>
  <c r="H44" i="112"/>
  <c r="H42" i="112"/>
  <c r="P17" i="112"/>
  <c r="L17" i="112"/>
  <c r="P13" i="112"/>
  <c r="L13" i="112"/>
  <c r="J66" i="112"/>
  <c r="J62" i="112"/>
  <c r="J49" i="112"/>
  <c r="N47" i="112"/>
  <c r="J44" i="112"/>
  <c r="J13" i="112"/>
  <c r="N64" i="112"/>
  <c r="S63" i="112"/>
  <c r="N67" i="112"/>
  <c r="I66" i="112"/>
  <c r="M62" i="112"/>
  <c r="I62" i="112"/>
  <c r="N52" i="112"/>
  <c r="M31" i="112"/>
  <c r="I31" i="112"/>
  <c r="M13" i="112"/>
  <c r="I13" i="112"/>
  <c r="R54" i="111"/>
  <c r="O50" i="111"/>
  <c r="R47" i="111"/>
  <c r="M43" i="111"/>
  <c r="R35" i="111"/>
  <c r="R30" i="111"/>
  <c r="S18" i="111"/>
  <c r="M57" i="111"/>
  <c r="I57" i="111"/>
  <c r="M55" i="111"/>
  <c r="M50" i="111"/>
  <c r="I50" i="111"/>
  <c r="M114" i="91" s="1"/>
  <c r="I48" i="111"/>
  <c r="M112" i="91" s="1"/>
  <c r="O43" i="111"/>
  <c r="H43" i="111"/>
  <c r="J107" i="91" s="1"/>
  <c r="S41" i="111"/>
  <c r="S36" i="111"/>
  <c r="I36" i="111"/>
  <c r="M100" i="91" s="1"/>
  <c r="S32" i="111"/>
  <c r="M29" i="111"/>
  <c r="I29" i="111"/>
  <c r="M18" i="111"/>
  <c r="H17" i="111"/>
  <c r="L16" i="111"/>
  <c r="I16" i="111"/>
  <c r="M15" i="111"/>
  <c r="I15" i="111"/>
  <c r="R51" i="111"/>
  <c r="R45" i="111"/>
  <c r="R43" i="111"/>
  <c r="J43" i="111"/>
  <c r="H14" i="111"/>
  <c r="N14" i="111"/>
  <c r="L43" i="111"/>
  <c r="P21" i="111"/>
  <c r="L21" i="111"/>
  <c r="H21" i="111"/>
  <c r="N15" i="111"/>
  <c r="J15" i="111"/>
  <c r="Q14" i="111"/>
  <c r="J14" i="111"/>
  <c r="N13" i="111"/>
  <c r="J19" i="110"/>
  <c r="F42" i="110"/>
  <c r="F36" i="110"/>
  <c r="F29" i="110"/>
  <c r="E18" i="110"/>
  <c r="H15" i="110"/>
  <c r="G18" i="110"/>
  <c r="F57" i="109"/>
  <c r="S56" i="109"/>
  <c r="T56" i="109" s="1"/>
  <c r="S55" i="109"/>
  <c r="T55" i="109" s="1"/>
  <c r="S54" i="109"/>
  <c r="T54" i="109" s="1"/>
  <c r="F51" i="109"/>
  <c r="I42" i="109"/>
  <c r="I32" i="109"/>
  <c r="H20" i="109"/>
  <c r="H19" i="109"/>
  <c r="J18" i="109"/>
  <c r="F20" i="109"/>
  <c r="F56" i="109"/>
  <c r="E54" i="109"/>
  <c r="E51" i="109"/>
  <c r="J20" i="109"/>
  <c r="I14" i="109"/>
  <c r="J19" i="109"/>
  <c r="J48" i="109"/>
  <c r="F55" i="109"/>
  <c r="E49" i="109"/>
  <c r="E48" i="109"/>
  <c r="E46" i="109"/>
  <c r="E45" i="109"/>
  <c r="E44" i="109"/>
  <c r="E42" i="109"/>
  <c r="S41" i="109"/>
  <c r="S39" i="109"/>
  <c r="T39" i="109" s="1"/>
  <c r="S34" i="109"/>
  <c r="T34" i="109" s="1"/>
  <c r="S18" i="109"/>
  <c r="T18" i="109" s="1"/>
  <c r="J16" i="109"/>
  <c r="M13" i="108"/>
  <c r="J41" i="108"/>
  <c r="E18" i="108"/>
  <c r="I14" i="108"/>
  <c r="J67" i="108"/>
  <c r="J66" i="108"/>
  <c r="E66" i="108"/>
  <c r="J65" i="108"/>
  <c r="J64" i="108"/>
  <c r="J63" i="108"/>
  <c r="E62" i="108"/>
  <c r="J61" i="108"/>
  <c r="J60" i="108"/>
  <c r="J59" i="108"/>
  <c r="J58" i="108"/>
  <c r="E58" i="108"/>
  <c r="J56" i="108"/>
  <c r="J54" i="108"/>
  <c r="E53" i="108"/>
  <c r="J52" i="108"/>
  <c r="J50" i="108"/>
  <c r="J49" i="108"/>
  <c r="E49" i="108"/>
  <c r="J48" i="108"/>
  <c r="J45" i="108"/>
  <c r="J44" i="108"/>
  <c r="E44" i="108"/>
  <c r="J43" i="108"/>
  <c r="J42" i="108"/>
  <c r="J40" i="108"/>
  <c r="E40" i="108"/>
  <c r="J39" i="108"/>
  <c r="J37" i="108"/>
  <c r="E36" i="108"/>
  <c r="J34" i="108"/>
  <c r="E34" i="108"/>
  <c r="J33" i="108"/>
  <c r="J32" i="108"/>
  <c r="J31" i="108"/>
  <c r="J29" i="108"/>
  <c r="N20" i="108"/>
  <c r="J20" i="108"/>
  <c r="J19" i="108"/>
  <c r="L15" i="108"/>
  <c r="N45" i="107"/>
  <c r="N43" i="107"/>
  <c r="I58" i="107"/>
  <c r="I56" i="107"/>
  <c r="I45" i="107"/>
  <c r="I43" i="107"/>
  <c r="I40" i="107"/>
  <c r="I38" i="107"/>
  <c r="I35" i="107"/>
  <c r="I33" i="107"/>
  <c r="I21" i="107"/>
  <c r="I13" i="107"/>
  <c r="E15" i="107"/>
  <c r="K47" i="107"/>
  <c r="L20" i="107"/>
  <c r="M42" i="107"/>
  <c r="H56" i="107"/>
  <c r="H48" i="107"/>
  <c r="H42" i="107"/>
  <c r="H35" i="107"/>
  <c r="H21" i="107"/>
  <c r="H19" i="107"/>
  <c r="I16" i="108"/>
  <c r="I20" i="107"/>
  <c r="N39" i="108"/>
  <c r="N37" i="108"/>
  <c r="N31" i="108"/>
  <c r="P13" i="85"/>
  <c r="J13" i="85" s="1"/>
  <c r="N52" i="108"/>
  <c r="N29" i="108"/>
  <c r="N67" i="108"/>
  <c r="N65" i="108"/>
  <c r="N63" i="108"/>
  <c r="N61" i="108"/>
  <c r="N59" i="108"/>
  <c r="N56" i="108"/>
  <c r="N54" i="108"/>
  <c r="N43" i="108"/>
  <c r="N34" i="108"/>
  <c r="F66" i="59"/>
  <c r="L67" i="108"/>
  <c r="L65" i="108"/>
  <c r="L63" i="108"/>
  <c r="L61" i="108"/>
  <c r="L59" i="108"/>
  <c r="L56" i="108"/>
  <c r="L54" i="108"/>
  <c r="L52" i="108"/>
  <c r="L50" i="108"/>
  <c r="L49" i="108"/>
  <c r="L48" i="108"/>
  <c r="L47" i="108"/>
  <c r="L44" i="108"/>
  <c r="L43" i="108"/>
  <c r="L42" i="108"/>
  <c r="L41" i="108"/>
  <c r="L40" i="108"/>
  <c r="L39" i="108"/>
  <c r="L37" i="108"/>
  <c r="L34" i="108"/>
  <c r="L33" i="108"/>
  <c r="L31" i="108"/>
  <c r="L30" i="108"/>
  <c r="L29" i="108"/>
  <c r="L20" i="108"/>
  <c r="N15" i="108"/>
  <c r="L53" i="112"/>
  <c r="L40" i="112"/>
  <c r="R12" i="82"/>
  <c r="H13" i="82" s="1"/>
  <c r="Q12" i="82"/>
  <c r="G13" i="82" s="1"/>
  <c r="M16" i="108"/>
  <c r="M66" i="108"/>
  <c r="M64" i="108"/>
  <c r="M62" i="108"/>
  <c r="M60" i="108"/>
  <c r="M55" i="108"/>
  <c r="M53" i="108"/>
  <c r="M51" i="108"/>
  <c r="M49" i="108"/>
  <c r="M44" i="108"/>
  <c r="M42" i="108"/>
  <c r="M40" i="108"/>
  <c r="M38" i="108"/>
  <c r="M36" i="108"/>
  <c r="M32" i="108"/>
  <c r="M19" i="108"/>
  <c r="L47" i="107"/>
  <c r="N50" i="107"/>
  <c r="N47" i="107"/>
  <c r="N20" i="107"/>
  <c r="M18" i="108"/>
  <c r="J55" i="107"/>
  <c r="J52" i="107"/>
  <c r="J44" i="107"/>
  <c r="J36" i="107"/>
  <c r="J35" i="107"/>
  <c r="J34" i="107"/>
  <c r="J33" i="107"/>
  <c r="J32" i="107"/>
  <c r="J21" i="107"/>
  <c r="L17" i="107"/>
  <c r="L15" i="107"/>
  <c r="L58" i="111"/>
  <c r="L47" i="111"/>
  <c r="L45" i="111"/>
  <c r="L51" i="107"/>
  <c r="L46" i="107"/>
  <c r="L45" i="107"/>
  <c r="L44" i="107"/>
  <c r="L43" i="107"/>
  <c r="L42" i="107"/>
  <c r="L38" i="107"/>
  <c r="L19" i="107"/>
  <c r="J17" i="107"/>
  <c r="L14" i="107"/>
  <c r="L57" i="111"/>
  <c r="L52" i="111"/>
  <c r="L44" i="111"/>
  <c r="M61" i="108"/>
  <c r="M54" i="108"/>
  <c r="M50" i="108"/>
  <c r="R59" i="112"/>
  <c r="R41" i="112"/>
  <c r="K55" i="114"/>
  <c r="K51" i="114"/>
  <c r="K47" i="114"/>
  <c r="K42" i="114"/>
  <c r="K38" i="114"/>
  <c r="K33" i="114"/>
  <c r="K29" i="114"/>
  <c r="M67" i="108"/>
  <c r="M63" i="108"/>
  <c r="M59" i="108"/>
  <c r="M41" i="108"/>
  <c r="L64" i="114"/>
  <c r="M65" i="108"/>
  <c r="M56" i="108"/>
  <c r="M52" i="108"/>
  <c r="M39" i="108"/>
  <c r="M37" i="108"/>
  <c r="R54" i="112"/>
  <c r="L15" i="114"/>
  <c r="M21" i="108"/>
  <c r="H51" i="108"/>
  <c r="H31" i="108"/>
  <c r="H29" i="108"/>
  <c r="H19" i="108"/>
  <c r="L65" i="114"/>
  <c r="L61" i="114"/>
  <c r="L56" i="114"/>
  <c r="L52" i="114"/>
  <c r="L48" i="114"/>
  <c r="L43" i="114"/>
  <c r="L39" i="114"/>
  <c r="L34" i="114"/>
  <c r="L30" i="114"/>
  <c r="H16" i="108"/>
  <c r="M33" i="111"/>
  <c r="L38" i="113"/>
  <c r="L33" i="113"/>
  <c r="G19" i="107"/>
  <c r="H18" i="108"/>
  <c r="L52" i="113"/>
  <c r="L40" i="113"/>
  <c r="K18" i="113"/>
  <c r="L17" i="113"/>
  <c r="N50" i="108"/>
  <c r="N48" i="108"/>
  <c r="N45" i="108"/>
  <c r="N33" i="108"/>
  <c r="N17" i="108"/>
  <c r="N16" i="107"/>
  <c r="N17" i="107"/>
  <c r="N56" i="107"/>
  <c r="N36" i="107"/>
  <c r="N34" i="107"/>
  <c r="N29" i="107"/>
  <c r="G14" i="110"/>
  <c r="I14" i="110"/>
  <c r="E16" i="110"/>
  <c r="E15" i="110"/>
  <c r="H66" i="110"/>
  <c r="F62" i="110"/>
  <c r="H60" i="110"/>
  <c r="F58" i="110"/>
  <c r="F55" i="110"/>
  <c r="H53" i="110"/>
  <c r="F51" i="110"/>
  <c r="H49" i="110"/>
  <c r="F47" i="110"/>
  <c r="F44" i="110"/>
  <c r="H42" i="110"/>
  <c r="H40" i="110"/>
  <c r="F38" i="110"/>
  <c r="H36" i="110"/>
  <c r="H33" i="110"/>
  <c r="H31" i="110"/>
  <c r="H20" i="110"/>
  <c r="I19" i="110"/>
  <c r="H18" i="110"/>
  <c r="G16" i="110"/>
  <c r="G15" i="110"/>
  <c r="E57" i="109"/>
  <c r="E55" i="109"/>
  <c r="J49" i="109"/>
  <c r="F16" i="109"/>
  <c r="J54" i="109"/>
  <c r="J51" i="109"/>
  <c r="F54" i="109"/>
  <c r="I53" i="109"/>
  <c r="F53" i="109"/>
  <c r="F50" i="109"/>
  <c r="I19" i="109"/>
  <c r="I16" i="109"/>
  <c r="E16" i="109"/>
  <c r="J65" i="110"/>
  <c r="J63" i="110"/>
  <c r="J61" i="110"/>
  <c r="J57" i="110"/>
  <c r="J54" i="110"/>
  <c r="J52" i="110"/>
  <c r="J48" i="110"/>
  <c r="J46" i="110"/>
  <c r="J43" i="110"/>
  <c r="J41" i="110"/>
  <c r="J39" i="110"/>
  <c r="J37" i="110"/>
  <c r="J35" i="110"/>
  <c r="J32" i="110"/>
  <c r="J30" i="110"/>
  <c r="J28" i="110"/>
  <c r="F20" i="110"/>
  <c r="F33" i="110"/>
  <c r="F40" i="110"/>
  <c r="F19" i="110"/>
  <c r="F18" i="110"/>
  <c r="F31" i="110"/>
  <c r="F53" i="110"/>
  <c r="F60" i="110"/>
  <c r="H62" i="110"/>
  <c r="F66" i="110"/>
  <c r="F16" i="110"/>
  <c r="H29" i="109"/>
  <c r="S29" i="109"/>
  <c r="T29" i="109" s="1"/>
  <c r="I17" i="107"/>
  <c r="H16" i="109"/>
  <c r="AJ29" i="5"/>
  <c r="S20" i="109"/>
  <c r="T20" i="109" s="1"/>
  <c r="S19" i="109"/>
  <c r="T19" i="109" s="1"/>
  <c r="F19" i="109"/>
  <c r="Q16" i="112"/>
  <c r="N40" i="112"/>
  <c r="Q37" i="112"/>
  <c r="Q34" i="112"/>
  <c r="H49" i="112"/>
  <c r="S38" i="112"/>
  <c r="P33" i="112"/>
  <c r="L33" i="112"/>
  <c r="H33" i="112"/>
  <c r="N32" i="112"/>
  <c r="S31" i="112"/>
  <c r="L31" i="112"/>
  <c r="S29" i="112"/>
  <c r="H59" i="112"/>
  <c r="J33" i="112"/>
  <c r="S32" i="112"/>
  <c r="Q31" i="112"/>
  <c r="J31" i="112"/>
  <c r="Q29" i="112"/>
  <c r="H31" i="114"/>
  <c r="H40" i="114"/>
  <c r="H53" i="114"/>
  <c r="H66" i="114"/>
  <c r="F55" i="108"/>
  <c r="F32" i="108"/>
  <c r="F30" i="108"/>
  <c r="L31" i="114"/>
  <c r="L40" i="114"/>
  <c r="L49" i="114"/>
  <c r="L53" i="114"/>
  <c r="L58" i="114"/>
  <c r="L62" i="114"/>
  <c r="L66" i="114"/>
  <c r="E38" i="114"/>
  <c r="E42" i="114"/>
  <c r="E47" i="114"/>
  <c r="E51" i="114"/>
  <c r="E55" i="114"/>
  <c r="E60" i="114"/>
  <c r="E64" i="114"/>
  <c r="G36" i="114"/>
  <c r="G44" i="114"/>
  <c r="G49" i="114"/>
  <c r="G58" i="114"/>
  <c r="N44" i="112"/>
  <c r="S56" i="112"/>
  <c r="Q51" i="112"/>
  <c r="N48" i="112"/>
  <c r="Q47" i="112"/>
  <c r="F67" i="114"/>
  <c r="K66" i="114"/>
  <c r="F63" i="114"/>
  <c r="F59" i="114"/>
  <c r="F54" i="114"/>
  <c r="F50" i="114"/>
  <c r="F45" i="114"/>
  <c r="F41" i="114"/>
  <c r="F37" i="114"/>
  <c r="F32" i="114"/>
  <c r="H62" i="114"/>
  <c r="F60" i="108"/>
  <c r="Q39" i="112"/>
  <c r="L36" i="114"/>
  <c r="L44" i="114"/>
  <c r="J29" i="114"/>
  <c r="J33" i="114"/>
  <c r="J38" i="114"/>
  <c r="J42" i="114"/>
  <c r="J47" i="114"/>
  <c r="J51" i="114"/>
  <c r="J55" i="114"/>
  <c r="J60" i="114"/>
  <c r="J64" i="114"/>
  <c r="N60" i="112"/>
  <c r="S45" i="112"/>
  <c r="Q32" i="112"/>
  <c r="S65" i="112"/>
  <c r="H66" i="108"/>
  <c r="H64" i="108"/>
  <c r="H60" i="108"/>
  <c r="H58" i="108"/>
  <c r="H55" i="108"/>
  <c r="G43" i="108"/>
  <c r="G41" i="108"/>
  <c r="H40" i="108"/>
  <c r="G39" i="108"/>
  <c r="H38" i="108"/>
  <c r="G37" i="108"/>
  <c r="H36" i="108"/>
  <c r="G32" i="108"/>
  <c r="G29" i="108"/>
  <c r="N39" i="112"/>
  <c r="N37" i="112"/>
  <c r="N34" i="112"/>
  <c r="Q33" i="112"/>
  <c r="F55" i="114"/>
  <c r="F42" i="114"/>
  <c r="F29" i="114"/>
  <c r="H13" i="108"/>
  <c r="F13" i="108"/>
  <c r="R67" i="112"/>
  <c r="S67" i="112"/>
  <c r="P53" i="112"/>
  <c r="S53" i="112"/>
  <c r="I53" i="112"/>
  <c r="P43" i="112"/>
  <c r="S43" i="112"/>
  <c r="P41" i="112"/>
  <c r="S41" i="112"/>
  <c r="I39" i="112"/>
  <c r="I37" i="112"/>
  <c r="I34" i="112"/>
  <c r="P18" i="112"/>
  <c r="M18" i="112"/>
  <c r="P16" i="112"/>
  <c r="G15" i="114"/>
  <c r="L14" i="114"/>
  <c r="E16" i="114"/>
  <c r="H19" i="114"/>
  <c r="N55" i="112"/>
  <c r="S54" i="112"/>
  <c r="Q67" i="112"/>
  <c r="E14" i="108"/>
  <c r="G14" i="108"/>
  <c r="F14" i="108"/>
  <c r="P61" i="112"/>
  <c r="S61" i="112"/>
  <c r="P59" i="112"/>
  <c r="S59" i="112"/>
  <c r="L59" i="112"/>
  <c r="P49" i="112"/>
  <c r="S49" i="112"/>
  <c r="L49" i="112"/>
  <c r="M47" i="112"/>
  <c r="I47" i="112"/>
  <c r="P19" i="112"/>
  <c r="S19" i="112"/>
  <c r="S66" i="112"/>
  <c r="Q66" i="112"/>
  <c r="R50" i="112"/>
  <c r="S50" i="112"/>
  <c r="P44" i="112"/>
  <c r="S44" i="112"/>
  <c r="R40" i="112"/>
  <c r="S40" i="112"/>
  <c r="Q40" i="112"/>
  <c r="R38" i="112"/>
  <c r="Q38" i="112"/>
  <c r="R36" i="112"/>
  <c r="Q36" i="112"/>
  <c r="S36" i="112"/>
  <c r="H17" i="114"/>
  <c r="H15" i="114"/>
  <c r="S16" i="112"/>
  <c r="S33" i="112"/>
  <c r="S51" i="112"/>
  <c r="N42" i="112"/>
  <c r="Q41" i="112"/>
  <c r="E16" i="108"/>
  <c r="G16" i="108"/>
  <c r="P62" i="112"/>
  <c r="S62" i="112"/>
  <c r="R58" i="112"/>
  <c r="S58" i="112"/>
  <c r="Q58" i="112"/>
  <c r="Q49" i="112"/>
  <c r="F45" i="108"/>
  <c r="F20" i="108"/>
  <c r="F17" i="108"/>
  <c r="L13" i="108"/>
  <c r="P67" i="112"/>
  <c r="L67" i="112"/>
  <c r="H67" i="112"/>
  <c r="I63" i="112"/>
  <c r="I59" i="112"/>
  <c r="J53" i="112"/>
  <c r="P52" i="112"/>
  <c r="L52" i="112"/>
  <c r="P50" i="112"/>
  <c r="L50" i="112"/>
  <c r="H50" i="112"/>
  <c r="O49" i="112"/>
  <c r="K49" i="112"/>
  <c r="P47" i="112"/>
  <c r="L47" i="112"/>
  <c r="H47" i="112"/>
  <c r="I44" i="112"/>
  <c r="P39" i="112"/>
  <c r="L39" i="112"/>
  <c r="P37" i="112"/>
  <c r="L37" i="112"/>
  <c r="H37" i="112"/>
  <c r="P34" i="112"/>
  <c r="L34" i="112"/>
  <c r="I19" i="112"/>
  <c r="J18" i="112"/>
  <c r="M17" i="112"/>
  <c r="M16" i="112"/>
  <c r="Q15" i="112"/>
  <c r="F62" i="114"/>
  <c r="F58" i="114"/>
  <c r="F36" i="114"/>
  <c r="F31" i="114"/>
  <c r="K30" i="114"/>
  <c r="K19" i="114"/>
  <c r="F19" i="114"/>
  <c r="F15" i="114"/>
  <c r="I14" i="114"/>
  <c r="G18" i="108"/>
  <c r="J16" i="108"/>
  <c r="F15" i="108"/>
  <c r="J67" i="112"/>
  <c r="O59" i="112"/>
  <c r="K59" i="112"/>
  <c r="O53" i="112"/>
  <c r="H53" i="112"/>
  <c r="J50" i="112"/>
  <c r="I49" i="112"/>
  <c r="J47" i="112"/>
  <c r="H40" i="112"/>
  <c r="J39" i="112"/>
  <c r="J37" i="112"/>
  <c r="J34" i="112"/>
  <c r="L18" i="112"/>
  <c r="O16" i="112"/>
  <c r="K16" i="112"/>
  <c r="S14" i="112"/>
  <c r="K63" i="114"/>
  <c r="K54" i="114"/>
  <c r="K50" i="114"/>
  <c r="K45" i="114"/>
  <c r="K41" i="114"/>
  <c r="K37" i="114"/>
  <c r="K32" i="114"/>
  <c r="G30" i="114"/>
  <c r="F14" i="114"/>
  <c r="S17" i="112"/>
  <c r="E17" i="108"/>
  <c r="I17" i="112"/>
  <c r="J17" i="114"/>
  <c r="P50" i="111"/>
  <c r="I44" i="111"/>
  <c r="M108" i="91" s="1"/>
  <c r="I32" i="111"/>
  <c r="M96" i="91" s="1"/>
  <c r="J30" i="111"/>
  <c r="P57" i="111"/>
  <c r="R32" i="111"/>
  <c r="S29" i="111"/>
  <c r="P52" i="111"/>
  <c r="J32" i="111"/>
  <c r="J50" i="111"/>
  <c r="P49" i="111"/>
  <c r="L49" i="111"/>
  <c r="N39" i="111"/>
  <c r="J39" i="111"/>
  <c r="S38" i="111"/>
  <c r="J36" i="111"/>
  <c r="L35" i="111"/>
  <c r="N34" i="111"/>
  <c r="P33" i="111"/>
  <c r="L33" i="111"/>
  <c r="S30" i="111"/>
  <c r="J29" i="111"/>
  <c r="P44" i="111"/>
  <c r="P55" i="111"/>
  <c r="L55" i="111"/>
  <c r="P36" i="111"/>
  <c r="L36" i="111"/>
  <c r="P32" i="111"/>
  <c r="L32" i="111"/>
  <c r="P29" i="111"/>
  <c r="L29" i="111"/>
  <c r="H29" i="111"/>
  <c r="K54" i="111"/>
  <c r="P45" i="111"/>
  <c r="M58" i="111"/>
  <c r="I58" i="111"/>
  <c r="I54" i="111"/>
  <c r="L50" i="111"/>
  <c r="H50" i="111"/>
  <c r="J114" i="91" s="1"/>
  <c r="P46" i="111"/>
  <c r="L46" i="111"/>
  <c r="I42" i="111"/>
  <c r="M106" i="91" s="1"/>
  <c r="H36" i="111"/>
  <c r="J100" i="91" s="1"/>
  <c r="N35" i="111"/>
  <c r="J35" i="111"/>
  <c r="J33" i="111"/>
  <c r="J42" i="111"/>
  <c r="L30" i="111"/>
  <c r="M30" i="111"/>
  <c r="P47" i="111"/>
  <c r="J57" i="111"/>
  <c r="L56" i="111"/>
  <c r="L54" i="111"/>
  <c r="M49" i="111"/>
  <c r="I49" i="111"/>
  <c r="M113" i="91" s="1"/>
  <c r="L42" i="111"/>
  <c r="H42" i="111"/>
  <c r="J106" i="91" s="1"/>
  <c r="M35" i="111"/>
  <c r="I35" i="111"/>
  <c r="M99" i="91" s="1"/>
  <c r="J52" i="113"/>
  <c r="F50" i="113"/>
  <c r="F46" i="113"/>
  <c r="F38" i="113"/>
  <c r="F33" i="113"/>
  <c r="E35" i="113"/>
  <c r="J40" i="113"/>
  <c r="J58" i="113"/>
  <c r="K50" i="113"/>
  <c r="E50" i="113"/>
  <c r="H43" i="113"/>
  <c r="G40" i="113"/>
  <c r="K38" i="113"/>
  <c r="E38" i="113"/>
  <c r="H35" i="113"/>
  <c r="K33" i="113"/>
  <c r="E33" i="113"/>
  <c r="H29" i="113"/>
  <c r="H40" i="107"/>
  <c r="E38" i="107"/>
  <c r="P48" i="111"/>
  <c r="L48" i="113"/>
  <c r="H41" i="113"/>
  <c r="E40" i="113"/>
  <c r="G38" i="113"/>
  <c r="K35" i="113"/>
  <c r="G33" i="113"/>
  <c r="H32" i="113"/>
  <c r="K30" i="113"/>
  <c r="E30" i="113"/>
  <c r="Q33" i="111"/>
  <c r="N33" i="111"/>
  <c r="Q30" i="111"/>
  <c r="N30" i="111"/>
  <c r="P14" i="111"/>
  <c r="L14" i="111"/>
  <c r="F57" i="113"/>
  <c r="J55" i="113"/>
  <c r="K51" i="113"/>
  <c r="L51" i="113"/>
  <c r="F29" i="113"/>
  <c r="J20" i="113"/>
  <c r="G18" i="113"/>
  <c r="H21" i="113"/>
  <c r="H33" i="113"/>
  <c r="H38" i="113"/>
  <c r="H40" i="113"/>
  <c r="H39" i="113"/>
  <c r="H47" i="113"/>
  <c r="S21" i="111"/>
  <c r="S33" i="111"/>
  <c r="P58" i="111"/>
  <c r="E16" i="107"/>
  <c r="H58" i="107"/>
  <c r="F40" i="107"/>
  <c r="G40" i="107"/>
  <c r="O51" i="111"/>
  <c r="L51" i="111"/>
  <c r="M45" i="111"/>
  <c r="I45" i="111"/>
  <c r="M109" i="91" s="1"/>
  <c r="M40" i="111"/>
  <c r="I40" i="111"/>
  <c r="M104" i="91" s="1"/>
  <c r="P13" i="111"/>
  <c r="S13" i="111"/>
  <c r="F19" i="113"/>
  <c r="F18" i="113"/>
  <c r="P35" i="111"/>
  <c r="S35" i="111"/>
  <c r="N32" i="111"/>
  <c r="Q32" i="111"/>
  <c r="N29" i="111"/>
  <c r="Q29" i="111"/>
  <c r="K54" i="113"/>
  <c r="L54" i="113"/>
  <c r="H34" i="113"/>
  <c r="L41" i="113"/>
  <c r="H51" i="113"/>
  <c r="L56" i="113"/>
  <c r="S19" i="111"/>
  <c r="S14" i="111"/>
  <c r="E19" i="107"/>
  <c r="Q34" i="111"/>
  <c r="L48" i="111"/>
  <c r="P16" i="111"/>
  <c r="S16" i="111"/>
  <c r="M14" i="111"/>
  <c r="E19" i="113"/>
  <c r="K19" i="113"/>
  <c r="F14" i="113"/>
  <c r="E57" i="107"/>
  <c r="E56" i="107"/>
  <c r="E55" i="107"/>
  <c r="E50" i="107"/>
  <c r="E47" i="107"/>
  <c r="E44" i="107"/>
  <c r="E43" i="107"/>
  <c r="H33" i="107"/>
  <c r="H30" i="107"/>
  <c r="F16" i="107"/>
  <c r="F13" i="107"/>
  <c r="J58" i="111"/>
  <c r="O54" i="111"/>
  <c r="H54" i="111"/>
  <c r="O48" i="111"/>
  <c r="H48" i="111"/>
  <c r="J112" i="91" s="1"/>
  <c r="M46" i="111"/>
  <c r="J41" i="111"/>
  <c r="P40" i="111"/>
  <c r="L40" i="111"/>
  <c r="H40" i="111"/>
  <c r="J104" i="91" s="1"/>
  <c r="I21" i="111"/>
  <c r="I20" i="111"/>
  <c r="R18" i="111"/>
  <c r="N18" i="111"/>
  <c r="O14" i="111"/>
  <c r="K14" i="111"/>
  <c r="G43" i="113"/>
  <c r="K41" i="113"/>
  <c r="G39" i="113"/>
  <c r="K32" i="113"/>
  <c r="G29" i="113"/>
  <c r="E16" i="113"/>
  <c r="K14" i="113"/>
  <c r="H57" i="107"/>
  <c r="E20" i="107"/>
  <c r="H58" i="111"/>
  <c r="O55" i="111"/>
  <c r="M54" i="111"/>
  <c r="J54" i="111"/>
  <c r="M48" i="111"/>
  <c r="J48" i="111"/>
  <c r="P41" i="111"/>
  <c r="L41" i="111"/>
  <c r="N40" i="111"/>
  <c r="J40" i="111"/>
  <c r="H30" i="111"/>
  <c r="N17" i="111"/>
  <c r="O16" i="111"/>
  <c r="K16" i="111"/>
  <c r="H16" i="111"/>
  <c r="I14" i="111"/>
  <c r="O13" i="111"/>
  <c r="R18" i="112"/>
  <c r="K52" i="113"/>
  <c r="K43" i="113"/>
  <c r="E43" i="113"/>
  <c r="G32" i="113"/>
  <c r="K29" i="113"/>
  <c r="G20" i="113"/>
  <c r="L18" i="113"/>
  <c r="H17" i="113"/>
  <c r="E17" i="113"/>
  <c r="J17" i="113"/>
  <c r="J17" i="111"/>
  <c r="I17" i="111"/>
  <c r="L13" i="109"/>
  <c r="E13" i="109" s="1"/>
  <c r="G14" i="5"/>
  <c r="E14" i="5" s="1"/>
  <c r="P13" i="109"/>
  <c r="E13" i="8"/>
  <c r="M46" i="107"/>
  <c r="G46" i="107"/>
  <c r="H44" i="107"/>
  <c r="M44" i="107"/>
  <c r="L41" i="107"/>
  <c r="J41" i="107"/>
  <c r="K39" i="107"/>
  <c r="N39" i="107"/>
  <c r="L39" i="107"/>
  <c r="F35" i="107"/>
  <c r="E35" i="107"/>
  <c r="F33" i="107"/>
  <c r="G33" i="107"/>
  <c r="E33" i="107"/>
  <c r="F30" i="107"/>
  <c r="J18" i="107"/>
  <c r="G30" i="108"/>
  <c r="M30" i="108"/>
  <c r="M20" i="108"/>
  <c r="Y13" i="107"/>
  <c r="Y13" i="108"/>
  <c r="I54" i="107"/>
  <c r="I51" i="107"/>
  <c r="I49" i="107"/>
  <c r="I47" i="107"/>
  <c r="AE15" i="107"/>
  <c r="I15" i="107" s="1"/>
  <c r="G16" i="62"/>
  <c r="G20" i="107"/>
  <c r="H20" i="107"/>
  <c r="J15" i="107"/>
  <c r="N15" i="107"/>
  <c r="H14" i="107"/>
  <c r="G14" i="107"/>
  <c r="J13" i="107"/>
  <c r="J14" i="108"/>
  <c r="L14" i="108"/>
  <c r="L13" i="110"/>
  <c r="E13" i="110" s="1"/>
  <c r="S14" i="130"/>
  <c r="J57" i="107"/>
  <c r="K57" i="107"/>
  <c r="L57" i="107"/>
  <c r="F17" i="107"/>
  <c r="E17" i="107"/>
  <c r="E13" i="108"/>
  <c r="I67" i="108"/>
  <c r="I65" i="108"/>
  <c r="I63" i="108"/>
  <c r="I61" i="108"/>
  <c r="I59" i="108"/>
  <c r="I56" i="108"/>
  <c r="I54" i="108"/>
  <c r="I52" i="108"/>
  <c r="I50" i="108"/>
  <c r="I48" i="108"/>
  <c r="I45" i="108"/>
  <c r="I43" i="108"/>
  <c r="I41" i="108"/>
  <c r="I39" i="108"/>
  <c r="I37" i="108"/>
  <c r="I34" i="108"/>
  <c r="I32" i="108"/>
  <c r="I30" i="108"/>
  <c r="I21" i="108"/>
  <c r="I19" i="108"/>
  <c r="I17" i="108"/>
  <c r="I15" i="108"/>
  <c r="I13" i="108"/>
  <c r="E15" i="58"/>
  <c r="F16" i="88"/>
  <c r="G14" i="62"/>
  <c r="G14" i="131"/>
  <c r="F54" i="107"/>
  <c r="F51" i="107"/>
  <c r="F48" i="107"/>
  <c r="K19" i="107"/>
  <c r="F19" i="107"/>
  <c r="E18" i="107"/>
  <c r="F47" i="108"/>
  <c r="L18" i="108"/>
  <c r="I48" i="109"/>
  <c r="J16" i="110"/>
  <c r="I16" i="110"/>
  <c r="Q42" i="111"/>
  <c r="N42" i="111"/>
  <c r="I18" i="114"/>
  <c r="W13" i="5"/>
  <c r="S13" i="5"/>
  <c r="Y15" i="107"/>
  <c r="I55" i="107"/>
  <c r="I50" i="107"/>
  <c r="I48" i="107"/>
  <c r="I46" i="107"/>
  <c r="I44" i="107"/>
  <c r="I36" i="107"/>
  <c r="I34" i="107"/>
  <c r="I32" i="107"/>
  <c r="I16" i="107"/>
  <c r="I14" i="107"/>
  <c r="S14" i="62"/>
  <c r="S14" i="131"/>
  <c r="L35" i="107"/>
  <c r="G35" i="107"/>
  <c r="L33" i="107"/>
  <c r="L21" i="107"/>
  <c r="K20" i="107"/>
  <c r="J16" i="107"/>
  <c r="M14" i="107"/>
  <c r="G67" i="108"/>
  <c r="L66" i="108"/>
  <c r="G65" i="108"/>
  <c r="L64" i="108"/>
  <c r="G63" i="108"/>
  <c r="G61" i="108"/>
  <c r="L60" i="108"/>
  <c r="G59" i="108"/>
  <c r="L58" i="108"/>
  <c r="G56" i="108"/>
  <c r="G54" i="108"/>
  <c r="G52" i="108"/>
  <c r="F40" i="108"/>
  <c r="J30" i="108"/>
  <c r="E30" i="108"/>
  <c r="J21" i="108"/>
  <c r="E20" i="108"/>
  <c r="L19" i="108"/>
  <c r="N16" i="108"/>
  <c r="H55" i="109"/>
  <c r="S47" i="109"/>
  <c r="T47" i="109" s="1"/>
  <c r="S45" i="109"/>
  <c r="T45" i="109" s="1"/>
  <c r="S43" i="109"/>
  <c r="T43" i="109" s="1"/>
  <c r="L18" i="111"/>
  <c r="J40" i="112"/>
  <c r="I20" i="112"/>
  <c r="P20" i="112"/>
  <c r="I42" i="113"/>
  <c r="J42" i="113"/>
  <c r="K34" i="113"/>
  <c r="V13" i="5"/>
  <c r="N13" i="5"/>
  <c r="G13" i="54"/>
  <c r="AV13" i="76"/>
  <c r="I66" i="108"/>
  <c r="I64" i="108"/>
  <c r="I62" i="108"/>
  <c r="I60" i="108"/>
  <c r="I58" i="108"/>
  <c r="I55" i="108"/>
  <c r="I53" i="108"/>
  <c r="I51" i="108"/>
  <c r="I49" i="108"/>
  <c r="I47" i="108"/>
  <c r="I44" i="108"/>
  <c r="I42" i="108"/>
  <c r="I40" i="108"/>
  <c r="I38" i="108"/>
  <c r="I36" i="108"/>
  <c r="I33" i="108"/>
  <c r="I31" i="108"/>
  <c r="I29" i="108"/>
  <c r="I20" i="108"/>
  <c r="G17" i="62"/>
  <c r="G14" i="130"/>
  <c r="H54" i="107"/>
  <c r="H51" i="107"/>
  <c r="J45" i="107"/>
  <c r="E40" i="107"/>
  <c r="E39" i="107"/>
  <c r="M20" i="107"/>
  <c r="N19" i="107"/>
  <c r="J19" i="107"/>
  <c r="M18" i="107"/>
  <c r="F18" i="107"/>
  <c r="F15" i="107"/>
  <c r="N14" i="107"/>
  <c r="J14" i="107"/>
  <c r="E13" i="107"/>
  <c r="F52" i="108"/>
  <c r="G50" i="108"/>
  <c r="H49" i="108"/>
  <c r="G48" i="108"/>
  <c r="H47" i="108"/>
  <c r="G45" i="108"/>
  <c r="N19" i="108"/>
  <c r="H50" i="109"/>
  <c r="I18" i="109"/>
  <c r="N19" i="111"/>
  <c r="Q19" i="111"/>
  <c r="F17" i="113"/>
  <c r="F18" i="114"/>
  <c r="H42" i="109"/>
  <c r="I41" i="109"/>
  <c r="I37" i="109"/>
  <c r="I66" i="110"/>
  <c r="O56" i="111"/>
  <c r="H51" i="111"/>
  <c r="J115" i="91" s="1"/>
  <c r="R49" i="111"/>
  <c r="I46" i="111"/>
  <c r="M110" i="91" s="1"/>
  <c r="K45" i="111"/>
  <c r="O30" i="111"/>
  <c r="K30" i="111"/>
  <c r="R15" i="111"/>
  <c r="L13" i="111"/>
  <c r="P58" i="112"/>
  <c r="L58" i="112"/>
  <c r="H58" i="112"/>
  <c r="P48" i="112"/>
  <c r="L48" i="112"/>
  <c r="H48" i="112"/>
  <c r="P36" i="112"/>
  <c r="P30" i="112"/>
  <c r="L30" i="112"/>
  <c r="P21" i="112"/>
  <c r="L21" i="112"/>
  <c r="H21" i="112"/>
  <c r="R17" i="112"/>
  <c r="J17" i="112"/>
  <c r="L16" i="112"/>
  <c r="I16" i="112"/>
  <c r="O15" i="112"/>
  <c r="K15" i="112"/>
  <c r="H15" i="112"/>
  <c r="K49" i="113"/>
  <c r="K44" i="113"/>
  <c r="K42" i="113"/>
  <c r="L42" i="113"/>
  <c r="E42" i="113"/>
  <c r="E41" i="113"/>
  <c r="I33" i="113"/>
  <c r="E32" i="113"/>
  <c r="F66" i="114"/>
  <c r="K65" i="114"/>
  <c r="K61" i="114"/>
  <c r="K56" i="114"/>
  <c r="F53" i="114"/>
  <c r="F49" i="114"/>
  <c r="K48" i="114"/>
  <c r="F44" i="114"/>
  <c r="K43" i="114"/>
  <c r="K39" i="114"/>
  <c r="K34" i="114"/>
  <c r="K21" i="114"/>
  <c r="J19" i="114"/>
  <c r="E19" i="114"/>
  <c r="G16" i="109"/>
  <c r="G14" i="109"/>
  <c r="F65" i="110"/>
  <c r="F63" i="110"/>
  <c r="F61" i="110"/>
  <c r="F57" i="110"/>
  <c r="F54" i="110"/>
  <c r="F52" i="110"/>
  <c r="F48" i="110"/>
  <c r="F46" i="110"/>
  <c r="F43" i="110"/>
  <c r="F41" i="110"/>
  <c r="F39" i="110"/>
  <c r="F37" i="110"/>
  <c r="F35" i="110"/>
  <c r="F32" i="110"/>
  <c r="F30" i="110"/>
  <c r="F28" i="110"/>
  <c r="M56" i="111"/>
  <c r="J55" i="111"/>
  <c r="J52" i="111"/>
  <c r="M51" i="111"/>
  <c r="J51" i="111"/>
  <c r="M42" i="111"/>
  <c r="R42" i="111"/>
  <c r="I41" i="111"/>
  <c r="M105" i="91" s="1"/>
  <c r="I30" i="111"/>
  <c r="Q20" i="111"/>
  <c r="J18" i="111"/>
  <c r="L15" i="111"/>
  <c r="J58" i="112"/>
  <c r="I54" i="112"/>
  <c r="J48" i="112"/>
  <c r="I40" i="112"/>
  <c r="J38" i="112"/>
  <c r="J36" i="112"/>
  <c r="N30" i="112"/>
  <c r="J21" i="112"/>
  <c r="J20" i="112"/>
  <c r="R16" i="112"/>
  <c r="R15" i="112"/>
  <c r="K13" i="112"/>
  <c r="L57" i="113"/>
  <c r="G42" i="113"/>
  <c r="H42" i="113"/>
  <c r="G41" i="113"/>
  <c r="E36" i="113"/>
  <c r="G34" i="113"/>
  <c r="G16" i="113"/>
  <c r="G65" i="114"/>
  <c r="G61" i="114"/>
  <c r="G56" i="114"/>
  <c r="G52" i="114"/>
  <c r="G48" i="114"/>
  <c r="G43" i="114"/>
  <c r="G39" i="114"/>
  <c r="G34" i="114"/>
  <c r="G21" i="114"/>
  <c r="F20" i="114"/>
  <c r="E17" i="114"/>
  <c r="I29" i="109"/>
  <c r="G13" i="109"/>
  <c r="E19" i="110"/>
  <c r="H16" i="110"/>
  <c r="I15" i="110"/>
  <c r="R58" i="111"/>
  <c r="I56" i="111"/>
  <c r="I55" i="111"/>
  <c r="M52" i="111"/>
  <c r="I52" i="111"/>
  <c r="M116" i="91" s="1"/>
  <c r="I51" i="111"/>
  <c r="M115" i="91" s="1"/>
  <c r="K49" i="111"/>
  <c r="M47" i="111"/>
  <c r="I47" i="111"/>
  <c r="M111" i="91" s="1"/>
  <c r="J46" i="111"/>
  <c r="S42" i="111"/>
  <c r="P42" i="111"/>
  <c r="H41" i="111"/>
  <c r="J105" i="91" s="1"/>
  <c r="P39" i="111"/>
  <c r="L39" i="111"/>
  <c r="I39" i="111"/>
  <c r="M103" i="91" s="1"/>
  <c r="H35" i="111"/>
  <c r="J99" i="91" s="1"/>
  <c r="P20" i="111"/>
  <c r="R20" i="111"/>
  <c r="K20" i="111"/>
  <c r="O18" i="111"/>
  <c r="K17" i="111"/>
  <c r="K15" i="111"/>
  <c r="R14" i="111"/>
  <c r="H13" i="111"/>
  <c r="I58" i="112"/>
  <c r="L54" i="112"/>
  <c r="H54" i="112"/>
  <c r="O40" i="112"/>
  <c r="I32" i="112"/>
  <c r="I30" i="112"/>
  <c r="I21" i="112"/>
  <c r="K17" i="112"/>
  <c r="P15" i="112"/>
  <c r="L15" i="112"/>
  <c r="I15" i="112"/>
  <c r="F55" i="113"/>
  <c r="E54" i="113"/>
  <c r="F49" i="113"/>
  <c r="F48" i="113"/>
  <c r="F42" i="113"/>
  <c r="F35" i="113"/>
  <c r="E50" i="114"/>
  <c r="E45" i="114"/>
  <c r="F21" i="114"/>
  <c r="G17" i="114"/>
  <c r="G13" i="114"/>
  <c r="N60" i="108"/>
  <c r="N58" i="108"/>
  <c r="N44" i="108"/>
  <c r="N40" i="108"/>
  <c r="N30" i="107"/>
  <c r="J47" i="108"/>
  <c r="L55" i="108"/>
  <c r="J55" i="108"/>
  <c r="M55" i="107"/>
  <c r="F52" i="113"/>
  <c r="F44" i="113"/>
  <c r="F41" i="113"/>
  <c r="J51" i="107"/>
  <c r="L48" i="107"/>
  <c r="J48" i="107"/>
  <c r="L40" i="107"/>
  <c r="J40" i="107"/>
  <c r="F43" i="113"/>
  <c r="R45" i="112"/>
  <c r="R52" i="111"/>
  <c r="R50" i="111"/>
  <c r="R44" i="111"/>
  <c r="G38" i="107"/>
  <c r="M44" i="111"/>
  <c r="K46" i="113"/>
  <c r="I63" i="110"/>
  <c r="I61" i="110"/>
  <c r="I57" i="110"/>
  <c r="I54" i="110"/>
  <c r="I52" i="110"/>
  <c r="I48" i="110"/>
  <c r="I46" i="110"/>
  <c r="I43" i="110"/>
  <c r="I41" i="110"/>
  <c r="I39" i="110"/>
  <c r="I37" i="110"/>
  <c r="I35" i="110"/>
  <c r="I32" i="110"/>
  <c r="I30" i="110"/>
  <c r="I44" i="109"/>
  <c r="J32" i="109"/>
  <c r="I50" i="109"/>
  <c r="I39" i="109"/>
  <c r="J39" i="109"/>
  <c r="S38" i="109"/>
  <c r="T38" i="109" s="1"/>
  <c r="S35" i="109"/>
  <c r="T35" i="109" s="1"/>
  <c r="J29" i="109"/>
  <c r="E67" i="114"/>
  <c r="S42" i="109"/>
  <c r="T42" i="109" s="1"/>
  <c r="E57" i="113"/>
  <c r="K49" i="107"/>
  <c r="S51" i="109"/>
  <c r="T51" i="109" s="1"/>
  <c r="S48" i="109"/>
  <c r="T48" i="109" s="1"/>
  <c r="E48" i="113"/>
  <c r="R66" i="112"/>
  <c r="H65" i="112"/>
  <c r="H63" i="112"/>
  <c r="R49" i="112"/>
  <c r="O52" i="112"/>
  <c r="H34" i="112"/>
  <c r="I33" i="112"/>
  <c r="P32" i="112"/>
  <c r="L32" i="112"/>
  <c r="H31" i="112"/>
  <c r="J30" i="112"/>
  <c r="J29" i="112"/>
  <c r="H44" i="108"/>
  <c r="H42" i="108"/>
  <c r="F39" i="108"/>
  <c r="F33" i="108"/>
  <c r="K67" i="114"/>
  <c r="F64" i="108"/>
  <c r="H62" i="108"/>
  <c r="H53" i="108"/>
  <c r="H21" i="108"/>
  <c r="E21" i="108"/>
  <c r="I58" i="110"/>
  <c r="I49" i="110"/>
  <c r="I40" i="110"/>
  <c r="I31" i="110"/>
  <c r="I20" i="110"/>
  <c r="K59" i="114"/>
  <c r="J56" i="111"/>
  <c r="H56" i="111"/>
  <c r="H55" i="111"/>
  <c r="H52" i="111"/>
  <c r="J116" i="91" s="1"/>
  <c r="H46" i="111"/>
  <c r="J110" i="91" s="1"/>
  <c r="S34" i="111"/>
  <c r="H57" i="111"/>
  <c r="J49" i="111"/>
  <c r="H49" i="111"/>
  <c r="J113" i="91" s="1"/>
  <c r="J47" i="111"/>
  <c r="H47" i="111"/>
  <c r="J111" i="91" s="1"/>
  <c r="J45" i="111"/>
  <c r="H45" i="111"/>
  <c r="J109" i="91" s="1"/>
  <c r="J44" i="111"/>
  <c r="H44" i="111"/>
  <c r="J108" i="91" s="1"/>
  <c r="H49" i="107"/>
  <c r="H46" i="107"/>
  <c r="E45" i="107"/>
  <c r="E42" i="107"/>
  <c r="E32" i="107"/>
  <c r="I46" i="109"/>
  <c r="I20" i="109"/>
  <c r="J49" i="113"/>
  <c r="K47" i="113"/>
  <c r="G47" i="113"/>
  <c r="E47" i="113"/>
  <c r="H46" i="113"/>
  <c r="K45" i="113"/>
  <c r="G45" i="113"/>
  <c r="K36" i="113"/>
  <c r="E58" i="107"/>
  <c r="F56" i="107"/>
  <c r="E52" i="107"/>
  <c r="F21" i="107"/>
  <c r="K55" i="113"/>
  <c r="E55" i="113"/>
  <c r="J54" i="113"/>
  <c r="H50" i="113"/>
  <c r="E49" i="113"/>
  <c r="J45" i="113"/>
  <c r="J36" i="113"/>
  <c r="J32" i="113"/>
  <c r="I42" i="107"/>
  <c r="N66" i="108"/>
  <c r="N64" i="108"/>
  <c r="N55" i="108"/>
  <c r="N47" i="108"/>
  <c r="N32" i="108"/>
  <c r="N21" i="108"/>
  <c r="N55" i="107"/>
  <c r="N54" i="107"/>
  <c r="N48" i="107"/>
  <c r="N46" i="107"/>
  <c r="N44" i="107"/>
  <c r="N40" i="107"/>
  <c r="N33" i="107"/>
  <c r="N21" i="107"/>
  <c r="M31" i="108"/>
  <c r="F64" i="114"/>
  <c r="F60" i="114"/>
  <c r="F56" i="114"/>
  <c r="F51" i="114"/>
  <c r="F47" i="114"/>
  <c r="F43" i="114"/>
  <c r="F38" i="114"/>
  <c r="F33" i="114"/>
  <c r="F30" i="114"/>
  <c r="L62" i="108"/>
  <c r="J62" i="108"/>
  <c r="L53" i="108"/>
  <c r="N53" i="108"/>
  <c r="J53" i="108"/>
  <c r="L51" i="108"/>
  <c r="N51" i="108"/>
  <c r="J51" i="108"/>
  <c r="L38" i="108"/>
  <c r="J38" i="108"/>
  <c r="L36" i="108"/>
  <c r="N36" i="108"/>
  <c r="J36" i="108"/>
  <c r="F65" i="114"/>
  <c r="F61" i="114"/>
  <c r="F52" i="114"/>
  <c r="F48" i="114"/>
  <c r="F39" i="114"/>
  <c r="F34" i="114"/>
  <c r="N58" i="107"/>
  <c r="N57" i="107"/>
  <c r="J49" i="107"/>
  <c r="J46" i="107"/>
  <c r="J42" i="107"/>
  <c r="N38" i="107"/>
  <c r="J38" i="107"/>
  <c r="F56" i="113"/>
  <c r="F21" i="113"/>
  <c r="M52" i="107"/>
  <c r="F51" i="113"/>
  <c r="F47" i="113"/>
  <c r="F39" i="113"/>
  <c r="F34" i="113"/>
  <c r="G34" i="108"/>
  <c r="R63" i="112"/>
  <c r="M54" i="112"/>
  <c r="R53" i="112"/>
  <c r="M45" i="112"/>
  <c r="M40" i="112"/>
  <c r="R33" i="112"/>
  <c r="H30" i="108"/>
  <c r="M67" i="112"/>
  <c r="M66" i="112"/>
  <c r="M63" i="112"/>
  <c r="M59" i="112"/>
  <c r="M58" i="112"/>
  <c r="M53" i="112"/>
  <c r="M50" i="112"/>
  <c r="M49" i="112"/>
  <c r="M44" i="112"/>
  <c r="M33" i="112"/>
  <c r="R40" i="111"/>
  <c r="H55" i="107"/>
  <c r="H52" i="107"/>
  <c r="L44" i="113"/>
  <c r="N42" i="108"/>
  <c r="N30" i="108"/>
  <c r="N62" i="108"/>
  <c r="N49" i="108"/>
  <c r="N38" i="108"/>
  <c r="N42" i="107"/>
  <c r="N35" i="107"/>
  <c r="N52" i="107"/>
  <c r="N51" i="107"/>
  <c r="N49" i="107"/>
  <c r="I65" i="110"/>
  <c r="E65" i="110"/>
  <c r="E64" i="110"/>
  <c r="E61" i="110"/>
  <c r="E60" i="110"/>
  <c r="E59" i="110"/>
  <c r="E58" i="110"/>
  <c r="H55" i="110"/>
  <c r="E54" i="110"/>
  <c r="E53" i="110"/>
  <c r="I50" i="110"/>
  <c r="F50" i="110"/>
  <c r="E48" i="110"/>
  <c r="E47" i="110"/>
  <c r="E43" i="110"/>
  <c r="E42" i="110"/>
  <c r="E39" i="110"/>
  <c r="E38" i="110"/>
  <c r="E35" i="110"/>
  <c r="E33" i="110"/>
  <c r="E30" i="110"/>
  <c r="E29" i="110"/>
  <c r="E66" i="110"/>
  <c r="H64" i="110"/>
  <c r="E63" i="110"/>
  <c r="E62" i="110"/>
  <c r="I59" i="110"/>
  <c r="F59" i="110"/>
  <c r="E57" i="110"/>
  <c r="E55" i="110"/>
  <c r="E52" i="110"/>
  <c r="E51" i="110"/>
  <c r="E50" i="110"/>
  <c r="E49" i="110"/>
  <c r="H47" i="110"/>
  <c r="E46" i="110"/>
  <c r="E44" i="110"/>
  <c r="E41" i="110"/>
  <c r="E40" i="110"/>
  <c r="H38" i="110"/>
  <c r="E37" i="110"/>
  <c r="E36" i="110"/>
  <c r="E32" i="110"/>
  <c r="E31" i="110"/>
  <c r="H29" i="110"/>
  <c r="I28" i="110"/>
  <c r="E20" i="110"/>
  <c r="H54" i="109"/>
  <c r="H49" i="109"/>
  <c r="H45" i="109"/>
  <c r="J41" i="109"/>
  <c r="E40" i="109"/>
  <c r="E37" i="109"/>
  <c r="E33" i="109"/>
  <c r="E31" i="109"/>
  <c r="S28" i="109"/>
  <c r="T28" i="109" s="1"/>
  <c r="I57" i="109"/>
  <c r="I55" i="109"/>
  <c r="H46" i="109"/>
  <c r="E41" i="109"/>
  <c r="S40" i="109"/>
  <c r="T40" i="109" s="1"/>
  <c r="E38" i="109"/>
  <c r="S37" i="109"/>
  <c r="T37" i="109" s="1"/>
  <c r="J37" i="109"/>
  <c r="E35" i="109"/>
  <c r="I34" i="109"/>
  <c r="J34" i="109"/>
  <c r="S33" i="109"/>
  <c r="T33" i="109" s="1"/>
  <c r="E32" i="109"/>
  <c r="S31" i="109"/>
  <c r="T31" i="109" s="1"/>
  <c r="E28" i="109"/>
  <c r="K65" i="108"/>
  <c r="K63" i="108"/>
  <c r="K62" i="108"/>
  <c r="K60" i="108"/>
  <c r="K56" i="108"/>
  <c r="K54" i="108"/>
  <c r="K53" i="108"/>
  <c r="K50" i="108"/>
  <c r="K49" i="108"/>
  <c r="K47" i="108"/>
  <c r="K44" i="108"/>
  <c r="K41" i="108"/>
  <c r="K39" i="108"/>
  <c r="K38" i="108"/>
  <c r="K34" i="108"/>
  <c r="K21" i="108"/>
  <c r="J50" i="110"/>
  <c r="E63" i="114"/>
  <c r="E37" i="114"/>
  <c r="K67" i="108"/>
  <c r="K66" i="108"/>
  <c r="K64" i="108"/>
  <c r="K61" i="108"/>
  <c r="K59" i="108"/>
  <c r="K58" i="108"/>
  <c r="K55" i="108"/>
  <c r="K52" i="108"/>
  <c r="K51" i="108"/>
  <c r="K48" i="108"/>
  <c r="K45" i="108"/>
  <c r="K43" i="108"/>
  <c r="K42" i="108"/>
  <c r="K40" i="108"/>
  <c r="K37" i="108"/>
  <c r="K36" i="108"/>
  <c r="K32" i="108"/>
  <c r="J59" i="110"/>
  <c r="E54" i="114"/>
  <c r="E21" i="114"/>
  <c r="K58" i="107"/>
  <c r="K54" i="107"/>
  <c r="I52" i="107"/>
  <c r="K48" i="107"/>
  <c r="K41" i="107"/>
  <c r="K36" i="107"/>
  <c r="K35" i="107"/>
  <c r="K33" i="107"/>
  <c r="K21" i="107"/>
  <c r="H57" i="109"/>
  <c r="S57" i="109"/>
  <c r="T57" i="109" s="1"/>
  <c r="H53" i="109"/>
  <c r="S53" i="109"/>
  <c r="T53" i="109" s="1"/>
  <c r="S46" i="109"/>
  <c r="T46" i="109" s="1"/>
  <c r="H44" i="109"/>
  <c r="S44" i="109"/>
  <c r="T44" i="109" s="1"/>
  <c r="E44" i="113"/>
  <c r="K56" i="107"/>
  <c r="K51" i="107"/>
  <c r="K46" i="107"/>
  <c r="K44" i="107"/>
  <c r="K42" i="107"/>
  <c r="K40" i="107"/>
  <c r="K38" i="107"/>
  <c r="K34" i="107"/>
  <c r="K32" i="107"/>
  <c r="S50" i="109"/>
  <c r="T50" i="109" s="1"/>
  <c r="E52" i="113"/>
  <c r="I61" i="112"/>
  <c r="J56" i="112"/>
  <c r="H56" i="112"/>
  <c r="J52" i="112"/>
  <c r="H52" i="112"/>
  <c r="I43" i="112"/>
  <c r="I36" i="112"/>
  <c r="H30" i="112"/>
  <c r="I67" i="112"/>
  <c r="I65" i="112"/>
  <c r="I60" i="112"/>
  <c r="I56" i="112"/>
  <c r="I52" i="112"/>
  <c r="I48" i="112"/>
  <c r="H43" i="112"/>
  <c r="H39" i="112"/>
  <c r="K33" i="112"/>
  <c r="J32" i="112"/>
  <c r="H32" i="112"/>
  <c r="F48" i="108"/>
  <c r="E48" i="108"/>
  <c r="F43" i="108"/>
  <c r="H32" i="108"/>
  <c r="E32" i="108"/>
  <c r="E31" i="108"/>
  <c r="F50" i="108"/>
  <c r="F41" i="108"/>
  <c r="F36" i="108"/>
  <c r="E43" i="108"/>
  <c r="J63" i="114"/>
  <c r="J54" i="114"/>
  <c r="J50" i="114"/>
  <c r="J41" i="114"/>
  <c r="J32" i="114"/>
  <c r="F65" i="108"/>
  <c r="E65" i="108"/>
  <c r="F61" i="108"/>
  <c r="E61" i="108"/>
  <c r="F56" i="108"/>
  <c r="E56" i="108"/>
  <c r="E52" i="108"/>
  <c r="E41" i="108"/>
  <c r="F37" i="108"/>
  <c r="E37" i="108"/>
  <c r="F29" i="108"/>
  <c r="E29" i="108"/>
  <c r="J67" i="114"/>
  <c r="J59" i="114"/>
  <c r="J45" i="114"/>
  <c r="J37" i="114"/>
  <c r="J21" i="114"/>
  <c r="F67" i="108"/>
  <c r="E67" i="108"/>
  <c r="F66" i="108"/>
  <c r="F63" i="108"/>
  <c r="E63" i="108"/>
  <c r="F62" i="108"/>
  <c r="F59" i="108"/>
  <c r="E59" i="108"/>
  <c r="F58" i="108"/>
  <c r="F54" i="108"/>
  <c r="E54" i="108"/>
  <c r="F53" i="108"/>
  <c r="E50" i="108"/>
  <c r="F49" i="108"/>
  <c r="E45" i="108"/>
  <c r="F44" i="108"/>
  <c r="K42" i="112"/>
  <c r="I67" i="114"/>
  <c r="G67" i="114"/>
  <c r="J61" i="114"/>
  <c r="E61" i="114"/>
  <c r="I59" i="114"/>
  <c r="G59" i="114"/>
  <c r="E59" i="114"/>
  <c r="K52" i="114"/>
  <c r="J52" i="114"/>
  <c r="E52" i="114"/>
  <c r="I50" i="114"/>
  <c r="G50" i="114"/>
  <c r="J43" i="114"/>
  <c r="E43" i="114"/>
  <c r="I41" i="114"/>
  <c r="G41" i="114"/>
  <c r="E41" i="114"/>
  <c r="J34" i="114"/>
  <c r="I32" i="114"/>
  <c r="G32" i="114"/>
  <c r="F51" i="108"/>
  <c r="F42" i="108"/>
  <c r="E39" i="108"/>
  <c r="F38" i="108"/>
  <c r="F34" i="108"/>
  <c r="G33" i="108"/>
  <c r="E33" i="108"/>
  <c r="F31" i="108"/>
  <c r="G31" i="108"/>
  <c r="P40" i="112"/>
  <c r="P31" i="112"/>
  <c r="J65" i="114"/>
  <c r="E65" i="114"/>
  <c r="I63" i="114"/>
  <c r="G63" i="114"/>
  <c r="J56" i="114"/>
  <c r="E56" i="114"/>
  <c r="I54" i="114"/>
  <c r="G54" i="114"/>
  <c r="J48" i="114"/>
  <c r="E48" i="114"/>
  <c r="I45" i="114"/>
  <c r="G45" i="114"/>
  <c r="J39" i="114"/>
  <c r="E39" i="114"/>
  <c r="I37" i="114"/>
  <c r="G37" i="114"/>
  <c r="J30" i="114"/>
  <c r="I21" i="114"/>
  <c r="R41" i="111"/>
  <c r="Q36" i="111"/>
  <c r="S58" i="111"/>
  <c r="S57" i="111"/>
  <c r="S56" i="111"/>
  <c r="S55" i="111"/>
  <c r="S54" i="111"/>
  <c r="S52" i="111"/>
  <c r="S51" i="111"/>
  <c r="S50" i="111"/>
  <c r="S49" i="111"/>
  <c r="S48" i="111"/>
  <c r="S47" i="111"/>
  <c r="S46" i="111"/>
  <c r="S45" i="111"/>
  <c r="S44" i="111"/>
  <c r="S43" i="111"/>
  <c r="I43" i="111"/>
  <c r="M107" i="91" s="1"/>
  <c r="Q41" i="111"/>
  <c r="Q40" i="111"/>
  <c r="O39" i="111"/>
  <c r="M39" i="111"/>
  <c r="K39" i="111"/>
  <c r="H39" i="111"/>
  <c r="J103" i="91" s="1"/>
  <c r="R36" i="111"/>
  <c r="Q35" i="111"/>
  <c r="O32" i="111"/>
  <c r="K32" i="111"/>
  <c r="H32" i="111"/>
  <c r="J96" i="91" s="1"/>
  <c r="E49" i="107"/>
  <c r="G48" i="107"/>
  <c r="J47" i="107"/>
  <c r="F46" i="107"/>
  <c r="J43" i="107"/>
  <c r="E41" i="107"/>
  <c r="J39" i="107"/>
  <c r="F38" i="107"/>
  <c r="E36" i="107"/>
  <c r="K41" i="111"/>
  <c r="I58" i="113"/>
  <c r="K57" i="113"/>
  <c r="H56" i="113"/>
  <c r="L55" i="113"/>
  <c r="G50" i="113"/>
  <c r="I49" i="113"/>
  <c r="K48" i="113"/>
  <c r="L46" i="113"/>
  <c r="E46" i="113"/>
  <c r="K39" i="113"/>
  <c r="J39" i="113"/>
  <c r="E39" i="113"/>
  <c r="I36" i="113"/>
  <c r="G36" i="113"/>
  <c r="E29" i="113"/>
  <c r="G58" i="107"/>
  <c r="G56" i="107"/>
  <c r="J50" i="107"/>
  <c r="E34" i="107"/>
  <c r="E29" i="107"/>
  <c r="K36" i="111"/>
  <c r="G55" i="113"/>
  <c r="I54" i="113"/>
  <c r="L50" i="113"/>
  <c r="G46" i="113"/>
  <c r="I45" i="113"/>
  <c r="J34" i="113"/>
  <c r="E34" i="113"/>
  <c r="I32" i="113"/>
  <c r="L16" i="55"/>
  <c r="F10" i="53"/>
  <c r="J16" i="55"/>
  <c r="P16" i="55"/>
  <c r="H16" i="55"/>
  <c r="F11" i="53"/>
  <c r="F12" i="53"/>
  <c r="F14" i="53"/>
  <c r="R13" i="113"/>
  <c r="Z13" i="111"/>
  <c r="R13" i="107"/>
  <c r="Y15" i="108"/>
  <c r="N13" i="114"/>
  <c r="E13" i="114" s="1"/>
  <c r="W13" i="108"/>
  <c r="K13" i="108" s="1"/>
  <c r="M12" i="110"/>
  <c r="F43" i="107"/>
  <c r="H43" i="107"/>
  <c r="F36" i="107"/>
  <c r="H36" i="107"/>
  <c r="F34" i="107"/>
  <c r="H34" i="107"/>
  <c r="L64" i="112"/>
  <c r="I64" i="112"/>
  <c r="M52" i="112"/>
  <c r="R52" i="112"/>
  <c r="J41" i="113"/>
  <c r="I41" i="113"/>
  <c r="G36" i="108"/>
  <c r="G40" i="108"/>
  <c r="G44" i="108"/>
  <c r="G49" i="108"/>
  <c r="G53" i="108"/>
  <c r="G58" i="108"/>
  <c r="G62" i="108"/>
  <c r="G66" i="108"/>
  <c r="Q30" i="112"/>
  <c r="L17" i="110"/>
  <c r="L17" i="109"/>
  <c r="G15" i="5"/>
  <c r="I13" i="54"/>
  <c r="I19" i="107"/>
  <c r="L58" i="107"/>
  <c r="J58" i="107"/>
  <c r="L56" i="107"/>
  <c r="J56" i="107"/>
  <c r="G55" i="107"/>
  <c r="G52" i="107"/>
  <c r="F20" i="107"/>
  <c r="I47" i="109"/>
  <c r="H47" i="109"/>
  <c r="I28" i="109"/>
  <c r="J28" i="109"/>
  <c r="Q57" i="111"/>
  <c r="N57" i="111"/>
  <c r="Q55" i="111"/>
  <c r="N55" i="111"/>
  <c r="Q52" i="111"/>
  <c r="N52" i="111"/>
  <c r="Q50" i="111"/>
  <c r="N50" i="111"/>
  <c r="Q48" i="111"/>
  <c r="N48" i="111"/>
  <c r="Q46" i="111"/>
  <c r="N46" i="111"/>
  <c r="Q44" i="111"/>
  <c r="N44" i="111"/>
  <c r="O38" i="111"/>
  <c r="H38" i="111"/>
  <c r="J102" i="91" s="1"/>
  <c r="N38" i="111"/>
  <c r="L38" i="111"/>
  <c r="K38" i="111"/>
  <c r="O33" i="111"/>
  <c r="I33" i="111"/>
  <c r="M97" i="91" s="1"/>
  <c r="F39" i="107"/>
  <c r="H39" i="107"/>
  <c r="F32" i="107"/>
  <c r="H32" i="107"/>
  <c r="G17" i="107"/>
  <c r="H17" i="107"/>
  <c r="M17" i="107"/>
  <c r="K64" i="112"/>
  <c r="J51" i="113"/>
  <c r="I51" i="113"/>
  <c r="G48" i="113"/>
  <c r="H48" i="113"/>
  <c r="H18" i="113"/>
  <c r="H20" i="113"/>
  <c r="L13" i="107"/>
  <c r="E38" i="108"/>
  <c r="E42" i="108"/>
  <c r="E47" i="108"/>
  <c r="E51" i="108"/>
  <c r="E55" i="108"/>
  <c r="E60" i="108"/>
  <c r="E64" i="108"/>
  <c r="AF11" i="5"/>
  <c r="E14" i="8"/>
  <c r="E14" i="46" s="1"/>
  <c r="E15" i="94"/>
  <c r="H13" i="54"/>
  <c r="G57" i="107"/>
  <c r="F50" i="107"/>
  <c r="H50" i="107"/>
  <c r="G15" i="107"/>
  <c r="H15" i="107"/>
  <c r="M15" i="107"/>
  <c r="H34" i="108"/>
  <c r="F18" i="108"/>
  <c r="I33" i="109"/>
  <c r="J33" i="109"/>
  <c r="Q38" i="111"/>
  <c r="N15" i="114"/>
  <c r="E15" i="114" s="1"/>
  <c r="W15" i="108"/>
  <c r="K15" i="108" s="1"/>
  <c r="F47" i="107"/>
  <c r="H47" i="107"/>
  <c r="F45" i="107"/>
  <c r="H45" i="107"/>
  <c r="F41" i="107"/>
  <c r="H41" i="107"/>
  <c r="F29" i="107"/>
  <c r="H29" i="107"/>
  <c r="H45" i="113"/>
  <c r="H18" i="107"/>
  <c r="G38" i="108"/>
  <c r="G42" i="108"/>
  <c r="G47" i="108"/>
  <c r="G51" i="108"/>
  <c r="G55" i="108"/>
  <c r="G60" i="108"/>
  <c r="G64" i="108"/>
  <c r="L50" i="107"/>
  <c r="I18" i="107"/>
  <c r="AE18" i="108"/>
  <c r="I18" i="108" s="1"/>
  <c r="F14" i="46"/>
  <c r="L54" i="107"/>
  <c r="J54" i="107"/>
  <c r="H16" i="107"/>
  <c r="I38" i="109"/>
  <c r="J38" i="109"/>
  <c r="M14" i="110"/>
  <c r="H14" i="110" s="1"/>
  <c r="H34" i="111"/>
  <c r="J98" i="91" s="1"/>
  <c r="O34" i="111"/>
  <c r="G50" i="107"/>
  <c r="G47" i="107"/>
  <c r="G45" i="107"/>
  <c r="G43" i="107"/>
  <c r="G41" i="107"/>
  <c r="G39" i="107"/>
  <c r="G36" i="107"/>
  <c r="G34" i="107"/>
  <c r="G32" i="107"/>
  <c r="G29" i="107"/>
  <c r="H67" i="108"/>
  <c r="H65" i="108"/>
  <c r="H63" i="108"/>
  <c r="H61" i="108"/>
  <c r="H59" i="108"/>
  <c r="H56" i="108"/>
  <c r="H54" i="108"/>
  <c r="H52" i="108"/>
  <c r="H50" i="108"/>
  <c r="H48" i="108"/>
  <c r="H45" i="108"/>
  <c r="H43" i="108"/>
  <c r="H41" i="108"/>
  <c r="H39" i="108"/>
  <c r="H37" i="108"/>
  <c r="M33" i="108"/>
  <c r="L32" i="108"/>
  <c r="M29" i="108"/>
  <c r="L21" i="108"/>
  <c r="I51" i="109"/>
  <c r="H51" i="109"/>
  <c r="I40" i="109"/>
  <c r="I35" i="109"/>
  <c r="I31" i="109"/>
  <c r="I15" i="109"/>
  <c r="H15" i="109"/>
  <c r="G15" i="109"/>
  <c r="I60" i="110"/>
  <c r="I51" i="110"/>
  <c r="I42" i="110"/>
  <c r="I33" i="110"/>
  <c r="I18" i="110"/>
  <c r="Q43" i="111"/>
  <c r="N43" i="111"/>
  <c r="P38" i="111"/>
  <c r="M38" i="111"/>
  <c r="J38" i="111"/>
  <c r="J34" i="111"/>
  <c r="R16" i="111"/>
  <c r="M16" i="111"/>
  <c r="M65" i="112"/>
  <c r="R65" i="112"/>
  <c r="L55" i="112"/>
  <c r="I55" i="112"/>
  <c r="L16" i="107"/>
  <c r="I56" i="109"/>
  <c r="H56" i="109"/>
  <c r="E39" i="109"/>
  <c r="E34" i="109"/>
  <c r="E29" i="109"/>
  <c r="I62" i="110"/>
  <c r="I53" i="110"/>
  <c r="I44" i="110"/>
  <c r="I36" i="110"/>
  <c r="Q58" i="111"/>
  <c r="N58" i="111"/>
  <c r="Q56" i="111"/>
  <c r="N56" i="111"/>
  <c r="Q54" i="111"/>
  <c r="N54" i="111"/>
  <c r="Q51" i="111"/>
  <c r="N51" i="111"/>
  <c r="Q49" i="111"/>
  <c r="N49" i="111"/>
  <c r="Q47" i="111"/>
  <c r="N47" i="111"/>
  <c r="Q45" i="111"/>
  <c r="N45" i="111"/>
  <c r="I38" i="111"/>
  <c r="M102" i="91" s="1"/>
  <c r="M36" i="111"/>
  <c r="M34" i="111"/>
  <c r="I34" i="111"/>
  <c r="M98" i="91" s="1"/>
  <c r="M56" i="112"/>
  <c r="R56" i="112"/>
  <c r="M17" i="108"/>
  <c r="G17" i="108"/>
  <c r="H17" i="108"/>
  <c r="G15" i="108"/>
  <c r="H15" i="108"/>
  <c r="M15" i="108"/>
  <c r="N14" i="108"/>
  <c r="I43" i="109"/>
  <c r="H43" i="109"/>
  <c r="I64" i="110"/>
  <c r="I55" i="110"/>
  <c r="I47" i="110"/>
  <c r="I38" i="110"/>
  <c r="I29" i="110"/>
  <c r="I13" i="110"/>
  <c r="M41" i="111"/>
  <c r="Q39" i="111"/>
  <c r="P34" i="111"/>
  <c r="L34" i="111"/>
  <c r="K33" i="111"/>
  <c r="H33" i="111"/>
  <c r="J97" i="91" s="1"/>
  <c r="L51" i="112"/>
  <c r="I51" i="112"/>
  <c r="I54" i="109"/>
  <c r="I49" i="109"/>
  <c r="I45" i="109"/>
  <c r="I13" i="109"/>
  <c r="H65" i="110"/>
  <c r="H63" i="110"/>
  <c r="H61" i="110"/>
  <c r="H59" i="110"/>
  <c r="H57" i="110"/>
  <c r="H54" i="110"/>
  <c r="H52" i="110"/>
  <c r="H50" i="110"/>
  <c r="H48" i="110"/>
  <c r="H46" i="110"/>
  <c r="H43" i="110"/>
  <c r="H41" i="110"/>
  <c r="H39" i="110"/>
  <c r="H37" i="110"/>
  <c r="H35" i="110"/>
  <c r="H32" i="110"/>
  <c r="H30" i="110"/>
  <c r="H28" i="110"/>
  <c r="H19" i="110"/>
  <c r="N41" i="111"/>
  <c r="R39" i="111"/>
  <c r="N36" i="111"/>
  <c r="Q18" i="111"/>
  <c r="M64" i="112"/>
  <c r="J64" i="112"/>
  <c r="M55" i="112"/>
  <c r="J55" i="112"/>
  <c r="M51" i="112"/>
  <c r="J51" i="112"/>
  <c r="M43" i="112"/>
  <c r="R43" i="112"/>
  <c r="M32" i="112"/>
  <c r="R32" i="112"/>
  <c r="P29" i="112"/>
  <c r="I29" i="112"/>
  <c r="H29" i="112"/>
  <c r="M29" i="112"/>
  <c r="L29" i="112"/>
  <c r="J40" i="109"/>
  <c r="J35" i="109"/>
  <c r="J31" i="109"/>
  <c r="J66" i="110"/>
  <c r="J64" i="110"/>
  <c r="J62" i="110"/>
  <c r="J60" i="110"/>
  <c r="J58" i="110"/>
  <c r="J55" i="110"/>
  <c r="J53" i="110"/>
  <c r="J51" i="110"/>
  <c r="J49" i="110"/>
  <c r="J47" i="110"/>
  <c r="J44" i="110"/>
  <c r="J42" i="110"/>
  <c r="J40" i="110"/>
  <c r="J38" i="110"/>
  <c r="J36" i="110"/>
  <c r="J33" i="110"/>
  <c r="J31" i="110"/>
  <c r="J29" i="110"/>
  <c r="J20" i="110"/>
  <c r="J18" i="110"/>
  <c r="J15" i="110"/>
  <c r="J13" i="110"/>
  <c r="M17" i="111"/>
  <c r="R17" i="111"/>
  <c r="J13" i="111"/>
  <c r="I13" i="111"/>
  <c r="P64" i="112"/>
  <c r="M61" i="112"/>
  <c r="R61" i="112"/>
  <c r="P55" i="112"/>
  <c r="P51" i="112"/>
  <c r="M42" i="112"/>
  <c r="J42" i="112"/>
  <c r="I42" i="112"/>
  <c r="P14" i="112"/>
  <c r="N14" i="112"/>
  <c r="L14" i="112"/>
  <c r="K14" i="112"/>
  <c r="P17" i="111"/>
  <c r="L17" i="111"/>
  <c r="O64" i="112"/>
  <c r="H64" i="112"/>
  <c r="M60" i="112"/>
  <c r="J60" i="112"/>
  <c r="O55" i="112"/>
  <c r="H55" i="112"/>
  <c r="O51" i="112"/>
  <c r="H51" i="112"/>
  <c r="M48" i="112"/>
  <c r="R48" i="112"/>
  <c r="P42" i="112"/>
  <c r="L42" i="112"/>
  <c r="P38" i="112"/>
  <c r="I38" i="112"/>
  <c r="H38" i="112"/>
  <c r="M38" i="112"/>
  <c r="L38" i="112"/>
  <c r="Q14" i="112"/>
  <c r="M39" i="112"/>
  <c r="R39" i="112"/>
  <c r="O38" i="112"/>
  <c r="M30" i="112"/>
  <c r="R30" i="112"/>
  <c r="O29" i="112"/>
  <c r="M14" i="112"/>
  <c r="J14" i="112"/>
  <c r="G58" i="113"/>
  <c r="J47" i="113"/>
  <c r="I47" i="113"/>
  <c r="G44" i="113"/>
  <c r="H44" i="113"/>
  <c r="R64" i="112"/>
  <c r="R60" i="112"/>
  <c r="R55" i="112"/>
  <c r="R51" i="112"/>
  <c r="R47" i="112"/>
  <c r="R42" i="112"/>
  <c r="K40" i="112"/>
  <c r="M37" i="112"/>
  <c r="R37" i="112"/>
  <c r="O36" i="112"/>
  <c r="L36" i="112"/>
  <c r="M36" i="112"/>
  <c r="K31" i="112"/>
  <c r="M21" i="112"/>
  <c r="R21" i="112"/>
  <c r="O20" i="112"/>
  <c r="L20" i="112"/>
  <c r="M20" i="112"/>
  <c r="M15" i="112"/>
  <c r="O14" i="112"/>
  <c r="I14" i="112"/>
  <c r="F58" i="113"/>
  <c r="G57" i="113"/>
  <c r="H57" i="113"/>
  <c r="G54" i="113"/>
  <c r="E45" i="113"/>
  <c r="J43" i="113"/>
  <c r="I43" i="113"/>
  <c r="K38" i="112"/>
  <c r="H36" i="112"/>
  <c r="M34" i="112"/>
  <c r="R34" i="112"/>
  <c r="K29" i="112"/>
  <c r="H20" i="112"/>
  <c r="M19" i="112"/>
  <c r="R19" i="112"/>
  <c r="Q17" i="112"/>
  <c r="H14" i="112"/>
  <c r="Q13" i="112"/>
  <c r="K58" i="113"/>
  <c r="E58" i="113"/>
  <c r="J56" i="113"/>
  <c r="I56" i="113"/>
  <c r="F54" i="113"/>
  <c r="G52" i="113"/>
  <c r="H52" i="113"/>
  <c r="G49" i="113"/>
  <c r="H17" i="112"/>
  <c r="N15" i="112"/>
  <c r="H13" i="112"/>
  <c r="K20" i="113"/>
  <c r="F20" i="113"/>
  <c r="K16" i="113"/>
  <c r="F16" i="113"/>
  <c r="K13" i="114"/>
  <c r="F13" i="114"/>
  <c r="N16" i="112"/>
  <c r="R14" i="112"/>
  <c r="I39" i="113"/>
  <c r="I34" i="113"/>
  <c r="I20" i="113"/>
  <c r="I16" i="113"/>
  <c r="J29" i="113"/>
  <c r="J18" i="113"/>
  <c r="I18" i="113"/>
  <c r="J14" i="113"/>
  <c r="I14" i="113"/>
  <c r="I65" i="114"/>
  <c r="I61" i="114"/>
  <c r="I56" i="114"/>
  <c r="I52" i="114"/>
  <c r="I48" i="114"/>
  <c r="I43" i="114"/>
  <c r="I39" i="114"/>
  <c r="I34" i="114"/>
  <c r="I30" i="114"/>
  <c r="I19" i="114"/>
  <c r="I15" i="114"/>
  <c r="M13" i="109" l="1"/>
  <c r="H13" i="109" s="1"/>
  <c r="N14" i="113"/>
  <c r="E14" i="113" s="1"/>
  <c r="W14" i="107"/>
  <c r="K14" i="107" s="1"/>
  <c r="N14" i="114"/>
  <c r="E14" i="114" s="1"/>
  <c r="W14" i="108"/>
  <c r="K14" i="108" s="1"/>
  <c r="F14" i="110"/>
  <c r="M13" i="110"/>
  <c r="F13" i="110" s="1"/>
  <c r="Y18" i="108"/>
  <c r="AJ12" i="5"/>
  <c r="AG12" i="5"/>
  <c r="AI12" i="5"/>
  <c r="G13" i="107"/>
  <c r="M13" i="107"/>
  <c r="H13" i="107"/>
  <c r="N18" i="114"/>
  <c r="E18" i="114" s="1"/>
  <c r="N18" i="113"/>
  <c r="E18" i="113" s="1"/>
  <c r="M17" i="110"/>
  <c r="M17" i="109"/>
  <c r="S17" i="109" s="1"/>
  <c r="T17" i="109" s="1"/>
  <c r="K18" i="107"/>
  <c r="W18" i="108"/>
  <c r="K18" i="108" s="1"/>
  <c r="N15" i="113"/>
  <c r="E15" i="113" s="1"/>
  <c r="M14" i="109"/>
  <c r="W15" i="107"/>
  <c r="K15" i="107" s="1"/>
  <c r="E15" i="5"/>
  <c r="AH12" i="5"/>
  <c r="M13" i="111"/>
  <c r="R13" i="111"/>
  <c r="L13" i="113"/>
  <c r="K13" i="113"/>
  <c r="F13" i="109" l="1"/>
  <c r="S13" i="109"/>
  <c r="T13" i="109" s="1"/>
  <c r="H13" i="110"/>
  <c r="S14" i="109"/>
  <c r="T14" i="109" s="1"/>
  <c r="F14" i="109"/>
  <c r="H14" i="109"/>
  <c r="X13" i="5" l="1"/>
  <c r="AB13" i="5"/>
  <c r="AA13" i="5"/>
  <c r="G13" i="5"/>
  <c r="E13" i="5" s="1"/>
  <c r="W13" i="107" l="1"/>
  <c r="K13" i="107" s="1"/>
  <c r="N13" i="113"/>
  <c r="E13" i="113" s="1"/>
  <c r="M12" i="109"/>
</calcChain>
</file>

<file path=xl/comments1.xml><?xml version="1.0" encoding="utf-8"?>
<comments xmlns="http://schemas.openxmlformats.org/spreadsheetml/2006/main">
  <authors>
    <author>user</author>
  </authors>
  <commentList>
    <comment ref="L19" authorId="0" shapeId="0">
      <text>
        <r>
          <rPr>
            <b/>
            <sz val="9"/>
            <color indexed="81"/>
            <rFont val="Tahoma"/>
            <family val="2"/>
          </rPr>
          <t>user:</t>
        </r>
        <r>
          <rPr>
            <sz val="9"/>
            <color indexed="81"/>
            <rFont val="Tahoma"/>
            <family val="2"/>
          </rPr>
          <t xml:space="preserve">
</t>
        </r>
        <r>
          <rPr>
            <sz val="9"/>
            <color indexed="81"/>
            <rFont val="細明體"/>
            <family val="3"/>
            <charset val="136"/>
          </rPr>
          <t>由表</t>
        </r>
        <r>
          <rPr>
            <sz val="9"/>
            <color indexed="81"/>
            <rFont val="Tahoma"/>
            <family val="2"/>
          </rPr>
          <t>7</t>
        </r>
        <r>
          <rPr>
            <sz val="9"/>
            <color indexed="81"/>
            <rFont val="細明體"/>
            <family val="3"/>
            <charset val="136"/>
          </rPr>
          <t>貼回。</t>
        </r>
      </text>
    </comment>
  </commentList>
</comments>
</file>

<file path=xl/comments2.xml><?xml version="1.0" encoding="utf-8"?>
<comments xmlns="http://schemas.openxmlformats.org/spreadsheetml/2006/main">
  <authors>
    <author>user</author>
  </authors>
  <commentList>
    <comment ref="L19" authorId="0" shapeId="0">
      <text>
        <r>
          <rPr>
            <b/>
            <sz val="9"/>
            <color indexed="81"/>
            <rFont val="Tahoma"/>
            <family val="2"/>
          </rPr>
          <t>user:</t>
        </r>
        <r>
          <rPr>
            <sz val="9"/>
            <color indexed="81"/>
            <rFont val="Tahoma"/>
            <family val="2"/>
          </rPr>
          <t xml:space="preserve">
</t>
        </r>
        <r>
          <rPr>
            <sz val="9"/>
            <color indexed="81"/>
            <rFont val="細明體"/>
            <family val="3"/>
            <charset val="136"/>
          </rPr>
          <t>由表</t>
        </r>
        <r>
          <rPr>
            <sz val="9"/>
            <color indexed="81"/>
            <rFont val="Tahoma"/>
            <family val="2"/>
          </rPr>
          <t>7</t>
        </r>
        <r>
          <rPr>
            <sz val="9"/>
            <color indexed="81"/>
            <rFont val="細明體"/>
            <family val="3"/>
            <charset val="136"/>
          </rPr>
          <t>貼回。</t>
        </r>
      </text>
    </comment>
  </commentList>
</comments>
</file>

<file path=xl/comments3.xml><?xml version="1.0" encoding="utf-8"?>
<comments xmlns="http://schemas.openxmlformats.org/spreadsheetml/2006/main">
  <authors>
    <author>CPA</author>
    <author>user</author>
  </authors>
  <commentList>
    <comment ref="J13" authorId="0" shapeId="0">
      <text>
        <r>
          <rPr>
            <b/>
            <sz val="9"/>
            <color indexed="81"/>
            <rFont val="新細明體"/>
            <family val="1"/>
            <charset val="136"/>
          </rPr>
          <t>CPA:</t>
        </r>
        <r>
          <rPr>
            <sz val="9"/>
            <color indexed="81"/>
            <rFont val="新細明體"/>
            <family val="1"/>
            <charset val="136"/>
          </rPr>
          <t xml:space="preserve">
99年資料將調查表在建承包工程及自地自建合建房屋施工成本價值=q703+q802，為了與99年一致性，將96~98年的在建承包工程及自地自建合建房屋施工成本價值(調整後)相加，與調整前相加的增率，作為95年的在建承包工程及自地自建合建房屋施工成本價值(=AZ13)，其作法可參考AX3~BB17的儲存格,</t>
        </r>
      </text>
    </comment>
    <comment ref="J18" authorId="1" shapeId="0">
      <text>
        <r>
          <rPr>
            <b/>
            <sz val="9"/>
            <color indexed="81"/>
            <rFont val="Tahoma"/>
            <family val="2"/>
          </rPr>
          <t>user:</t>
        </r>
        <r>
          <rPr>
            <sz val="9"/>
            <color indexed="81"/>
            <rFont val="Tahoma"/>
            <family val="2"/>
          </rPr>
          <t xml:space="preserve">
99</t>
        </r>
        <r>
          <rPr>
            <sz val="9"/>
            <color indexed="81"/>
            <rFont val="細明體"/>
            <family val="3"/>
            <charset val="136"/>
          </rPr>
          <t>年資料將調查表在建承包工程及自地自建合建房屋施工成本價值</t>
        </r>
        <r>
          <rPr>
            <sz val="9"/>
            <color indexed="81"/>
            <rFont val="Tahoma"/>
            <family val="2"/>
          </rPr>
          <t>=q703+q802</t>
        </r>
        <r>
          <rPr>
            <sz val="9"/>
            <color indexed="81"/>
            <rFont val="細明體"/>
            <family val="3"/>
            <charset val="136"/>
          </rPr>
          <t>，為了與</t>
        </r>
        <r>
          <rPr>
            <sz val="9"/>
            <color indexed="81"/>
            <rFont val="Tahoma"/>
            <family val="2"/>
          </rPr>
          <t>99</t>
        </r>
        <r>
          <rPr>
            <sz val="9"/>
            <color indexed="81"/>
            <rFont val="細明體"/>
            <family val="3"/>
            <charset val="136"/>
          </rPr>
          <t>年一致性，將</t>
        </r>
        <r>
          <rPr>
            <sz val="9"/>
            <color indexed="81"/>
            <rFont val="Tahoma"/>
            <family val="2"/>
          </rPr>
          <t>98</t>
        </r>
        <r>
          <rPr>
            <sz val="9"/>
            <color indexed="81"/>
            <rFont val="細明體"/>
            <family val="3"/>
            <charset val="136"/>
          </rPr>
          <t>、</t>
        </r>
        <r>
          <rPr>
            <sz val="9"/>
            <color indexed="81"/>
            <rFont val="Tahoma"/>
            <family val="2"/>
          </rPr>
          <t>98</t>
        </r>
        <r>
          <rPr>
            <sz val="9"/>
            <color indexed="81"/>
            <rFont val="細明體"/>
            <family val="3"/>
            <charset val="136"/>
          </rPr>
          <t>、</t>
        </r>
        <r>
          <rPr>
            <sz val="9"/>
            <color indexed="81"/>
            <rFont val="Tahoma"/>
            <family val="2"/>
          </rPr>
          <t>101</t>
        </r>
        <r>
          <rPr>
            <sz val="9"/>
            <color indexed="81"/>
            <rFont val="細明體"/>
            <family val="3"/>
            <charset val="136"/>
          </rPr>
          <t>年的在建承包工程及自地自建合建房屋施工成本價值</t>
        </r>
        <r>
          <rPr>
            <sz val="9"/>
            <color indexed="81"/>
            <rFont val="Tahoma"/>
            <family val="2"/>
          </rPr>
          <t>(</t>
        </r>
        <r>
          <rPr>
            <sz val="9"/>
            <color indexed="81"/>
            <rFont val="細明體"/>
            <family val="3"/>
            <charset val="136"/>
          </rPr>
          <t>調整後</t>
        </r>
        <r>
          <rPr>
            <sz val="9"/>
            <color indexed="81"/>
            <rFont val="Tahoma"/>
            <family val="2"/>
          </rPr>
          <t>)</t>
        </r>
        <r>
          <rPr>
            <sz val="9"/>
            <color indexed="81"/>
            <rFont val="細明體"/>
            <family val="3"/>
            <charset val="136"/>
          </rPr>
          <t>相加，與調整前相加的增率，作為</t>
        </r>
        <r>
          <rPr>
            <sz val="9"/>
            <color indexed="81"/>
            <rFont val="Tahoma"/>
            <family val="2"/>
          </rPr>
          <t>100</t>
        </r>
        <r>
          <rPr>
            <sz val="9"/>
            <color indexed="81"/>
            <rFont val="細明體"/>
            <family val="3"/>
            <charset val="136"/>
          </rPr>
          <t>年的在建承包工程及自地自建合建房屋施工成本價值</t>
        </r>
        <r>
          <rPr>
            <sz val="9"/>
            <color indexed="81"/>
            <rFont val="Tahoma"/>
            <family val="2"/>
          </rPr>
          <t>(=AZ13)</t>
        </r>
        <r>
          <rPr>
            <sz val="9"/>
            <color indexed="81"/>
            <rFont val="細明體"/>
            <family val="3"/>
            <charset val="136"/>
          </rPr>
          <t>，其作法可參考</t>
        </r>
        <r>
          <rPr>
            <sz val="9"/>
            <color indexed="81"/>
            <rFont val="Tahoma"/>
            <family val="2"/>
          </rPr>
          <t>AX3~BB17</t>
        </r>
        <r>
          <rPr>
            <sz val="9"/>
            <color indexed="81"/>
            <rFont val="細明體"/>
            <family val="3"/>
            <charset val="136"/>
          </rPr>
          <t>的儲存格</t>
        </r>
        <r>
          <rPr>
            <sz val="9"/>
            <color indexed="81"/>
            <rFont val="Tahoma"/>
            <family val="2"/>
          </rPr>
          <t>,</t>
        </r>
      </text>
    </comment>
  </commentList>
</comments>
</file>

<file path=xl/comments4.xml><?xml version="1.0" encoding="utf-8"?>
<comments xmlns="http://schemas.openxmlformats.org/spreadsheetml/2006/main">
  <authors>
    <author>CPA</author>
    <author>user</author>
  </authors>
  <commentList>
    <comment ref="J13" authorId="0" shapeId="0">
      <text>
        <r>
          <rPr>
            <b/>
            <sz val="9"/>
            <color indexed="81"/>
            <rFont val="新細明體"/>
            <family val="1"/>
            <charset val="136"/>
          </rPr>
          <t>CPA:</t>
        </r>
        <r>
          <rPr>
            <sz val="9"/>
            <color indexed="81"/>
            <rFont val="新細明體"/>
            <family val="1"/>
            <charset val="136"/>
          </rPr>
          <t xml:space="preserve">
99年資料將調查表在建承包工程及自地自建合建房屋施工成本價值=q703+q802，為了與99年一致性，將96~98年的在建承包工程及自地自建合建房屋施工成本價值(調整後)相加，與調整前相加的增率，作為95年的在建承包工程及自地自建合建房屋施工成本價值(=AZ13)，其作法可參考AX3~BB17的儲存格,</t>
        </r>
      </text>
    </comment>
    <comment ref="J18" authorId="1" shapeId="0">
      <text>
        <r>
          <rPr>
            <b/>
            <sz val="9"/>
            <color indexed="81"/>
            <rFont val="Tahoma"/>
            <family val="2"/>
          </rPr>
          <t>user:</t>
        </r>
        <r>
          <rPr>
            <sz val="9"/>
            <color indexed="81"/>
            <rFont val="Tahoma"/>
            <family val="2"/>
          </rPr>
          <t xml:space="preserve">
99</t>
        </r>
        <r>
          <rPr>
            <sz val="9"/>
            <color indexed="81"/>
            <rFont val="細明體"/>
            <family val="3"/>
            <charset val="136"/>
          </rPr>
          <t>年資料將調查表在建承包工程及自地自建合建房屋施工成本價值</t>
        </r>
        <r>
          <rPr>
            <sz val="9"/>
            <color indexed="81"/>
            <rFont val="Tahoma"/>
            <family val="2"/>
          </rPr>
          <t>=q703+q802</t>
        </r>
        <r>
          <rPr>
            <sz val="9"/>
            <color indexed="81"/>
            <rFont val="細明體"/>
            <family val="3"/>
            <charset val="136"/>
          </rPr>
          <t>，為了與</t>
        </r>
        <r>
          <rPr>
            <sz val="9"/>
            <color indexed="81"/>
            <rFont val="Tahoma"/>
            <family val="2"/>
          </rPr>
          <t>99</t>
        </r>
        <r>
          <rPr>
            <sz val="9"/>
            <color indexed="81"/>
            <rFont val="細明體"/>
            <family val="3"/>
            <charset val="136"/>
          </rPr>
          <t>年一致性，將</t>
        </r>
        <r>
          <rPr>
            <sz val="9"/>
            <color indexed="81"/>
            <rFont val="Tahoma"/>
            <family val="2"/>
          </rPr>
          <t>98</t>
        </r>
        <r>
          <rPr>
            <sz val="9"/>
            <color indexed="81"/>
            <rFont val="細明體"/>
            <family val="3"/>
            <charset val="136"/>
          </rPr>
          <t>、</t>
        </r>
        <r>
          <rPr>
            <sz val="9"/>
            <color indexed="81"/>
            <rFont val="Tahoma"/>
            <family val="2"/>
          </rPr>
          <t>98</t>
        </r>
        <r>
          <rPr>
            <sz val="9"/>
            <color indexed="81"/>
            <rFont val="細明體"/>
            <family val="3"/>
            <charset val="136"/>
          </rPr>
          <t>、</t>
        </r>
        <r>
          <rPr>
            <sz val="9"/>
            <color indexed="81"/>
            <rFont val="Tahoma"/>
            <family val="2"/>
          </rPr>
          <t>101</t>
        </r>
        <r>
          <rPr>
            <sz val="9"/>
            <color indexed="81"/>
            <rFont val="細明體"/>
            <family val="3"/>
            <charset val="136"/>
          </rPr>
          <t>年的在建承包工程及自地自建合建房屋施工成本價值</t>
        </r>
        <r>
          <rPr>
            <sz val="9"/>
            <color indexed="81"/>
            <rFont val="Tahoma"/>
            <family val="2"/>
          </rPr>
          <t>(</t>
        </r>
        <r>
          <rPr>
            <sz val="9"/>
            <color indexed="81"/>
            <rFont val="細明體"/>
            <family val="3"/>
            <charset val="136"/>
          </rPr>
          <t>調整後</t>
        </r>
        <r>
          <rPr>
            <sz val="9"/>
            <color indexed="81"/>
            <rFont val="Tahoma"/>
            <family val="2"/>
          </rPr>
          <t>)</t>
        </r>
        <r>
          <rPr>
            <sz val="9"/>
            <color indexed="81"/>
            <rFont val="細明體"/>
            <family val="3"/>
            <charset val="136"/>
          </rPr>
          <t>相加，與調整前相加的增率，作為</t>
        </r>
        <r>
          <rPr>
            <sz val="9"/>
            <color indexed="81"/>
            <rFont val="Tahoma"/>
            <family val="2"/>
          </rPr>
          <t>100</t>
        </r>
        <r>
          <rPr>
            <sz val="9"/>
            <color indexed="81"/>
            <rFont val="細明體"/>
            <family val="3"/>
            <charset val="136"/>
          </rPr>
          <t>年的在建承包工程及自地自建合建房屋施工成本價值</t>
        </r>
        <r>
          <rPr>
            <sz val="9"/>
            <color indexed="81"/>
            <rFont val="Tahoma"/>
            <family val="2"/>
          </rPr>
          <t>(=AZ13)</t>
        </r>
        <r>
          <rPr>
            <sz val="9"/>
            <color indexed="81"/>
            <rFont val="細明體"/>
            <family val="3"/>
            <charset val="136"/>
          </rPr>
          <t>，其作法可參考</t>
        </r>
        <r>
          <rPr>
            <sz val="9"/>
            <color indexed="81"/>
            <rFont val="Tahoma"/>
            <family val="2"/>
          </rPr>
          <t>AX3~BB17</t>
        </r>
        <r>
          <rPr>
            <sz val="9"/>
            <color indexed="81"/>
            <rFont val="細明體"/>
            <family val="3"/>
            <charset val="136"/>
          </rPr>
          <t>的儲存格</t>
        </r>
        <r>
          <rPr>
            <sz val="9"/>
            <color indexed="81"/>
            <rFont val="Tahoma"/>
            <family val="2"/>
          </rPr>
          <t>,</t>
        </r>
      </text>
    </comment>
  </commentList>
</comments>
</file>

<file path=xl/sharedStrings.xml><?xml version="1.0" encoding="utf-8"?>
<sst xmlns="http://schemas.openxmlformats.org/spreadsheetml/2006/main" count="11745" uniqueCount="1772">
  <si>
    <t>單位：家數；百分比</t>
    <phoneticPr fontId="5" type="noConversion"/>
  </si>
  <si>
    <t>經營規模別</t>
    <phoneticPr fontId="3" type="noConversion"/>
  </si>
  <si>
    <t>合計</t>
    <phoneticPr fontId="5" type="noConversion"/>
  </si>
  <si>
    <t>。。。</t>
    <phoneticPr fontId="3" type="noConversion"/>
  </si>
  <si>
    <t>...</t>
    <phoneticPr fontId="5" type="noConversion"/>
  </si>
  <si>
    <r>
      <t>總　計</t>
    </r>
    <r>
      <rPr>
        <b/>
        <sz val="11"/>
        <rFont val="Times New Roman"/>
        <family val="1"/>
      </rPr>
      <t xml:space="preserve">  /  95</t>
    </r>
    <r>
      <rPr>
        <b/>
        <sz val="11"/>
        <rFont val="細明體"/>
        <family val="3"/>
        <charset val="136"/>
      </rPr>
      <t>年</t>
    </r>
    <phoneticPr fontId="3" type="noConversion"/>
  </si>
  <si>
    <t>收入總額</t>
    <phoneticPr fontId="3" type="noConversion"/>
  </si>
  <si>
    <t>生產總額</t>
    <phoneticPr fontId="3" type="noConversion"/>
  </si>
  <si>
    <t>實際運用資產淨額</t>
    <phoneticPr fontId="3" type="noConversion"/>
  </si>
  <si>
    <t xml:space="preserve">                 表五十  營造業平均每企業</t>
    <phoneticPr fontId="3" type="noConversion"/>
  </si>
  <si>
    <t>經營特性別</t>
    <phoneticPr fontId="3" type="noConversion"/>
  </si>
  <si>
    <t>家數</t>
    <phoneticPr fontId="5" type="noConversion"/>
  </si>
  <si>
    <t>獨資或合夥</t>
    <phoneticPr fontId="3" type="noConversion"/>
  </si>
  <si>
    <t>等級別</t>
    <phoneticPr fontId="3" type="noConversion"/>
  </si>
  <si>
    <t>地區別</t>
    <phoneticPr fontId="3" type="noConversion"/>
  </si>
  <si>
    <t>北部地區</t>
    <phoneticPr fontId="3" type="noConversion"/>
  </si>
  <si>
    <r>
      <t xml:space="preserve"> </t>
    </r>
    <r>
      <rPr>
        <sz val="11"/>
        <rFont val="標楷體"/>
        <family val="4"/>
        <charset val="136"/>
      </rPr>
      <t>北部其他</t>
    </r>
    <phoneticPr fontId="3" type="noConversion"/>
  </si>
  <si>
    <t>中部地區</t>
    <phoneticPr fontId="3" type="noConversion"/>
  </si>
  <si>
    <t>南部地區</t>
    <phoneticPr fontId="3" type="noConversion"/>
  </si>
  <si>
    <r>
      <t xml:space="preserve"> </t>
    </r>
    <r>
      <rPr>
        <sz val="11"/>
        <rFont val="標楷體"/>
        <family val="4"/>
        <charset val="136"/>
      </rPr>
      <t>南部其他</t>
    </r>
    <phoneticPr fontId="3" type="noConversion"/>
  </si>
  <si>
    <t>東部地區</t>
    <phoneticPr fontId="3" type="noConversion"/>
  </si>
  <si>
    <t>金馬地區</t>
    <phoneticPr fontId="3" type="noConversion"/>
  </si>
  <si>
    <t>有承攬政府工程</t>
    <phoneticPr fontId="3" type="noConversion"/>
  </si>
  <si>
    <t>純政府工程</t>
    <phoneticPr fontId="3" type="noConversion"/>
  </si>
  <si>
    <t>政府工程50%以上</t>
    <phoneticPr fontId="3" type="noConversion"/>
  </si>
  <si>
    <t>政府工程未滿50%</t>
    <phoneticPr fontId="3" type="noConversion"/>
  </si>
  <si>
    <t>無承攬政府工程</t>
    <phoneticPr fontId="3" type="noConversion"/>
  </si>
  <si>
    <t>非常
不看好</t>
    <phoneticPr fontId="5" type="noConversion"/>
  </si>
  <si>
    <t xml:space="preserve"> 淨額</t>
    <phoneticPr fontId="3" type="noConversion"/>
  </si>
  <si>
    <t>年底實際運用
固定資產淨額</t>
    <phoneticPr fontId="3" type="noConversion"/>
  </si>
  <si>
    <t>全年勞動
報酬支出</t>
    <phoneticPr fontId="3" type="noConversion"/>
  </si>
  <si>
    <t>全年各項
收入總額</t>
    <phoneticPr fontId="3" type="noConversion"/>
  </si>
  <si>
    <t>全年各項
支出總額</t>
    <phoneticPr fontId="3" type="noConversion"/>
  </si>
  <si>
    <t>按要素成本計算</t>
    <phoneticPr fontId="3" type="noConversion"/>
  </si>
  <si>
    <t>公司組織</t>
    <phoneticPr fontId="3" type="noConversion"/>
  </si>
  <si>
    <t>按市價計算</t>
    <phoneticPr fontId="3" type="noConversion"/>
  </si>
  <si>
    <t>單位：人</t>
    <phoneticPr fontId="3" type="noConversion"/>
  </si>
  <si>
    <t>每月最多
使用人數</t>
    <phoneticPr fontId="3" type="noConversion"/>
  </si>
  <si>
    <t>全年費用支出
(元)</t>
    <phoneticPr fontId="3" type="noConversion"/>
  </si>
  <si>
    <t>s1 生產總額</t>
  </si>
  <si>
    <t>生產淨額</t>
    <phoneticPr fontId="3" type="noConversion"/>
  </si>
  <si>
    <t>利　　潤</t>
    <phoneticPr fontId="3" type="noConversion"/>
  </si>
  <si>
    <t>經營特性別</t>
    <phoneticPr fontId="3" type="noConversion"/>
  </si>
  <si>
    <t>組織型態別</t>
  </si>
  <si>
    <t>公司組織</t>
  </si>
  <si>
    <t>臺灣地區</t>
  </si>
  <si>
    <t>單位：新臺幣元</t>
  </si>
  <si>
    <t>小計</t>
    <phoneticPr fontId="3" type="noConversion"/>
  </si>
  <si>
    <t>。。。</t>
  </si>
  <si>
    <t>總計</t>
    <phoneticPr fontId="3" type="noConversion"/>
  </si>
  <si>
    <t>移轉支出
及其他支出
(6)</t>
    <phoneticPr fontId="3" type="noConversion"/>
  </si>
  <si>
    <t>生產毛額</t>
    <phoneticPr fontId="3" type="noConversion"/>
  </si>
  <si>
    <t>甲等綜合營造業</t>
  </si>
  <si>
    <t>乙等綜合營造業</t>
  </si>
  <si>
    <t>丙等綜合營造業</t>
  </si>
  <si>
    <t>其他費用</t>
  </si>
  <si>
    <t>s1</t>
  </si>
  <si>
    <t>s4</t>
  </si>
  <si>
    <t>s8</t>
  </si>
  <si>
    <t>s13</t>
  </si>
  <si>
    <t>q604f</t>
  </si>
  <si>
    <t>q701</t>
  </si>
  <si>
    <t>q702</t>
  </si>
  <si>
    <t>s14</t>
  </si>
  <si>
    <t>s17</t>
  </si>
  <si>
    <t>s21</t>
  </si>
  <si>
    <t>q609f</t>
  </si>
  <si>
    <t>T01V0023  S14</t>
  </si>
  <si>
    <t>Sum</t>
  </si>
  <si>
    <t>s15</t>
  </si>
  <si>
    <t>s19</t>
  </si>
  <si>
    <t>T01V0025  S15</t>
  </si>
  <si>
    <t>T01V0029  S19</t>
  </si>
  <si>
    <t>T01V0043  Q716</t>
  </si>
  <si>
    <t>T01V0045  Q801</t>
  </si>
  <si>
    <t>T01V0047  Q802</t>
  </si>
  <si>
    <t>T01V0049  Q804</t>
  </si>
  <si>
    <t>T01V0051  Q805</t>
  </si>
  <si>
    <t>T01V0053  Q806A</t>
  </si>
  <si>
    <t>T01V0015  Q115</t>
  </si>
  <si>
    <t>T01V0019  Q201</t>
  </si>
  <si>
    <t>T01V0021  Q202</t>
  </si>
  <si>
    <t>T01V0025  S17</t>
  </si>
  <si>
    <t>T01V0027  Q604F</t>
  </si>
  <si>
    <t>T01V0031  S1</t>
  </si>
  <si>
    <t>T01V0033  S4</t>
  </si>
  <si>
    <t>T01V0035  S8</t>
  </si>
  <si>
    <t>T01V0037  S9</t>
  </si>
  <si>
    <t>T01V0039  S13</t>
  </si>
  <si>
    <t>T01V0015  S14</t>
  </si>
  <si>
    <t>T01V0019  Q604F</t>
  </si>
  <si>
    <t>T01V0021  S1</t>
  </si>
  <si>
    <t>T01V0023  S8</t>
  </si>
  <si>
    <t>T01V0025  S13</t>
  </si>
  <si>
    <t>T01V0029  S17</t>
  </si>
  <si>
    <t>T01V0017  Q716</t>
  </si>
  <si>
    <t>生產總額</t>
  </si>
  <si>
    <t>生產毛額(S1-S3)</t>
  </si>
  <si>
    <t>生產淨額，按要素成本計算</t>
  </si>
  <si>
    <t>利潤</t>
  </si>
  <si>
    <t>營業收入</t>
  </si>
  <si>
    <t>q701 存料</t>
  </si>
  <si>
    <t>q702 建築用地</t>
  </si>
  <si>
    <t>年底實際運用資產淨額(S20+q720-q721)</t>
  </si>
  <si>
    <t>年底實際運用固定資產淨額</t>
  </si>
  <si>
    <t>全年各項收入總額</t>
  </si>
  <si>
    <t>q115</t>
  </si>
  <si>
    <t>q201 使用土地面積</t>
  </si>
  <si>
    <t>q202 使用樓地板面積</t>
  </si>
  <si>
    <t>全年勞動報酬支出</t>
  </si>
  <si>
    <t>其他</t>
  </si>
  <si>
    <t xml:space="preserve"> </t>
  </si>
  <si>
    <t>...</t>
  </si>
  <si>
    <t>自有資產</t>
    <phoneticPr fontId="3" type="noConversion"/>
  </si>
  <si>
    <t>營業收入</t>
    <phoneticPr fontId="3" type="noConversion"/>
  </si>
  <si>
    <t>實際運用
資產淨額</t>
    <phoneticPr fontId="3" type="noConversion"/>
  </si>
  <si>
    <t>每月最少
使用人數</t>
    <phoneticPr fontId="3" type="noConversion"/>
  </si>
  <si>
    <t>每月最常
使用人數</t>
    <phoneticPr fontId="3" type="noConversion"/>
  </si>
  <si>
    <t>有無承攬政府工程</t>
  </si>
  <si>
    <t>年底家數
（家）</t>
    <phoneticPr fontId="3" type="noConversion"/>
  </si>
  <si>
    <t>　　　生產　　　</t>
    <phoneticPr fontId="3" type="noConversion"/>
  </si>
  <si>
    <t>年底實收資本總額</t>
    <phoneticPr fontId="3" type="noConversion"/>
  </si>
  <si>
    <t>薪資支出與
福利津貼</t>
    <phoneticPr fontId="3" type="noConversion"/>
  </si>
  <si>
    <t>工程技術工</t>
    <phoneticPr fontId="3" type="noConversion"/>
  </si>
  <si>
    <t>普通工</t>
    <phoneticPr fontId="3" type="noConversion"/>
  </si>
  <si>
    <t>生　產　淨　額</t>
    <phoneticPr fontId="3" type="noConversion"/>
  </si>
  <si>
    <t>財　產　報　酬</t>
    <phoneticPr fontId="3" type="noConversion"/>
  </si>
  <si>
    <t>營建材料耗用價值</t>
    <phoneticPr fontId="3" type="noConversion"/>
  </si>
  <si>
    <t>由業主及營造
同業提供材料
估計價值</t>
    <phoneticPr fontId="3" type="noConversion"/>
  </si>
  <si>
    <t>工程費用－
租金支出</t>
    <phoneticPr fontId="3" type="noConversion"/>
  </si>
  <si>
    <t>租金淨額</t>
    <phoneticPr fontId="3" type="noConversion"/>
  </si>
  <si>
    <t>利息淨額</t>
    <phoneticPr fontId="3" type="noConversion"/>
  </si>
  <si>
    <t>年底實際運
用資產淨額</t>
    <phoneticPr fontId="3" type="noConversion"/>
  </si>
  <si>
    <t>年底員工人數
（人）</t>
    <phoneticPr fontId="3" type="noConversion"/>
  </si>
  <si>
    <t>年底使用
土地面積
（平方公尺）</t>
    <phoneticPr fontId="3" type="noConversion"/>
  </si>
  <si>
    <t>年底使用建築
物樓地板面積
（平方公尺）</t>
    <phoneticPr fontId="3" type="noConversion"/>
  </si>
  <si>
    <t>住宅工程</t>
    <phoneticPr fontId="3" type="noConversion"/>
  </si>
  <si>
    <t>其他房屋工程</t>
    <phoneticPr fontId="3" type="noConversion"/>
  </si>
  <si>
    <t>公共設施工程</t>
    <phoneticPr fontId="3" type="noConversion"/>
  </si>
  <si>
    <t>機電、電路、管道工程</t>
    <phoneticPr fontId="3" type="noConversion"/>
  </si>
  <si>
    <t>百分比</t>
    <phoneticPr fontId="3" type="noConversion"/>
  </si>
  <si>
    <t xml:space="preserve">        </t>
    <phoneticPr fontId="3" type="noConversion"/>
  </si>
  <si>
    <t>流動負債</t>
    <phoneticPr fontId="3" type="noConversion"/>
  </si>
  <si>
    <t>長期負債</t>
    <phoneticPr fontId="3" type="noConversion"/>
  </si>
  <si>
    <t>其他負債</t>
    <phoneticPr fontId="3" type="noConversion"/>
  </si>
  <si>
    <t>實收資本</t>
    <phoneticPr fontId="3" type="noConversion"/>
  </si>
  <si>
    <t>合計</t>
    <phoneticPr fontId="3" type="noConversion"/>
  </si>
  <si>
    <t>租金收入</t>
    <phoneticPr fontId="3" type="noConversion"/>
  </si>
  <si>
    <t>利息收入</t>
    <phoneticPr fontId="3" type="noConversion"/>
  </si>
  <si>
    <t>由業主及營造同業
提供材料估計價值</t>
    <phoneticPr fontId="3" type="noConversion"/>
  </si>
  <si>
    <t xml:space="preserve">生　產 </t>
    <phoneticPr fontId="3" type="noConversion"/>
  </si>
  <si>
    <r>
      <t>平　均</t>
    </r>
    <r>
      <rPr>
        <b/>
        <sz val="11"/>
        <rFont val="Times New Roman"/>
        <family val="1"/>
      </rPr>
      <t xml:space="preserve">  /  88</t>
    </r>
    <r>
      <rPr>
        <b/>
        <sz val="11"/>
        <rFont val="細明體"/>
        <family val="3"/>
        <charset val="136"/>
      </rPr>
      <t>年</t>
    </r>
  </si>
  <si>
    <r>
      <t>平　均</t>
    </r>
    <r>
      <rPr>
        <b/>
        <sz val="11"/>
        <rFont val="Times New Roman"/>
        <family val="1"/>
      </rPr>
      <t xml:space="preserve">  /  89</t>
    </r>
    <r>
      <rPr>
        <b/>
        <sz val="11"/>
        <rFont val="細明體"/>
        <family val="3"/>
        <charset val="136"/>
      </rPr>
      <t>年</t>
    </r>
  </si>
  <si>
    <r>
      <t>平　均</t>
    </r>
    <r>
      <rPr>
        <b/>
        <sz val="11"/>
        <rFont val="Times New Roman"/>
        <family val="1"/>
      </rPr>
      <t xml:space="preserve">  /  90</t>
    </r>
    <r>
      <rPr>
        <b/>
        <sz val="11"/>
        <rFont val="細明體"/>
        <family val="3"/>
        <charset val="136"/>
      </rPr>
      <t>年</t>
    </r>
    <phoneticPr fontId="3" type="noConversion"/>
  </si>
  <si>
    <r>
      <t>平　均</t>
    </r>
    <r>
      <rPr>
        <b/>
        <sz val="11"/>
        <rFont val="Times New Roman"/>
        <family val="1"/>
      </rPr>
      <t xml:space="preserve">  /  91</t>
    </r>
    <r>
      <rPr>
        <b/>
        <sz val="11"/>
        <rFont val="細明體"/>
        <family val="3"/>
        <charset val="136"/>
      </rPr>
      <t>年</t>
    </r>
    <phoneticPr fontId="3" type="noConversion"/>
  </si>
  <si>
    <r>
      <t>平　均</t>
    </r>
    <r>
      <rPr>
        <b/>
        <sz val="11"/>
        <rFont val="Times New Roman"/>
        <family val="1"/>
      </rPr>
      <t xml:space="preserve">  /  92</t>
    </r>
    <r>
      <rPr>
        <b/>
        <sz val="11"/>
        <rFont val="細明體"/>
        <family val="3"/>
        <charset val="136"/>
      </rPr>
      <t>年</t>
    </r>
    <phoneticPr fontId="3" type="noConversion"/>
  </si>
  <si>
    <r>
      <t>平　均</t>
    </r>
    <r>
      <rPr>
        <b/>
        <sz val="11"/>
        <rFont val="Times New Roman"/>
        <family val="1"/>
      </rPr>
      <t xml:space="preserve">  /  93</t>
    </r>
    <r>
      <rPr>
        <b/>
        <sz val="11"/>
        <rFont val="細明體"/>
        <family val="3"/>
        <charset val="136"/>
      </rPr>
      <t>年</t>
    </r>
    <phoneticPr fontId="3" type="noConversion"/>
  </si>
  <si>
    <r>
      <t>平　均</t>
    </r>
    <r>
      <rPr>
        <b/>
        <sz val="11"/>
        <rFont val="Times New Roman"/>
        <family val="1"/>
      </rPr>
      <t xml:space="preserve">  /  94</t>
    </r>
    <r>
      <rPr>
        <b/>
        <sz val="11"/>
        <rFont val="細明體"/>
        <family val="3"/>
        <charset val="136"/>
      </rPr>
      <t>年</t>
    </r>
    <phoneticPr fontId="3" type="noConversion"/>
  </si>
  <si>
    <r>
      <t>平　均</t>
    </r>
    <r>
      <rPr>
        <b/>
        <sz val="11"/>
        <rFont val="Times New Roman"/>
        <family val="1"/>
      </rPr>
      <t xml:space="preserve">  /  95</t>
    </r>
    <r>
      <rPr>
        <b/>
        <sz val="11"/>
        <rFont val="細明體"/>
        <family val="3"/>
        <charset val="136"/>
      </rPr>
      <t>年</t>
    </r>
    <phoneticPr fontId="3" type="noConversion"/>
  </si>
  <si>
    <r>
      <t>平　均</t>
    </r>
    <r>
      <rPr>
        <b/>
        <sz val="11"/>
        <rFont val="Times New Roman"/>
        <family val="1"/>
      </rPr>
      <t xml:space="preserve">  /  96</t>
    </r>
    <r>
      <rPr>
        <b/>
        <sz val="11"/>
        <rFont val="細明體"/>
        <family val="3"/>
        <charset val="136"/>
      </rPr>
      <t>年</t>
    </r>
    <phoneticPr fontId="3" type="noConversion"/>
  </si>
  <si>
    <r>
      <t>平　均</t>
    </r>
    <r>
      <rPr>
        <b/>
        <sz val="11"/>
        <rFont val="Times New Roman"/>
        <family val="1"/>
      </rPr>
      <t xml:space="preserve">  /  97</t>
    </r>
    <r>
      <rPr>
        <b/>
        <sz val="11"/>
        <rFont val="細明體"/>
        <family val="3"/>
        <charset val="136"/>
      </rPr>
      <t>年</t>
    </r>
    <phoneticPr fontId="3" type="noConversion"/>
  </si>
  <si>
    <r>
      <t>平　均</t>
    </r>
    <r>
      <rPr>
        <b/>
        <sz val="11"/>
        <rFont val="Times New Roman"/>
        <family val="1"/>
      </rPr>
      <t xml:space="preserve">  /  98</t>
    </r>
    <r>
      <rPr>
        <b/>
        <sz val="11"/>
        <rFont val="細明體"/>
        <family val="3"/>
        <charset val="136"/>
      </rPr>
      <t>年</t>
    </r>
    <phoneticPr fontId="3" type="noConversion"/>
  </si>
  <si>
    <r>
      <t>平　均</t>
    </r>
    <r>
      <rPr>
        <b/>
        <sz val="11"/>
        <rFont val="Times New Roman"/>
        <family val="1"/>
      </rPr>
      <t xml:space="preserve">  /  94</t>
    </r>
    <r>
      <rPr>
        <b/>
        <sz val="11"/>
        <rFont val="細明體"/>
        <family val="3"/>
        <charset val="136"/>
      </rPr>
      <t>年</t>
    </r>
    <phoneticPr fontId="3" type="noConversion"/>
  </si>
  <si>
    <r>
      <t>平　均</t>
    </r>
    <r>
      <rPr>
        <b/>
        <sz val="11"/>
        <rFont val="Times New Roman"/>
        <family val="1"/>
      </rPr>
      <t xml:space="preserve">  /  89</t>
    </r>
    <r>
      <rPr>
        <b/>
        <sz val="11"/>
        <rFont val="細明體"/>
        <family val="3"/>
        <charset val="136"/>
      </rPr>
      <t>年</t>
    </r>
    <phoneticPr fontId="3" type="noConversion"/>
  </si>
  <si>
    <t>營　　　　　　　　　　業　　　　　　　　　　支　　　　　　　　　　出</t>
    <phoneticPr fontId="3" type="noConversion"/>
  </si>
  <si>
    <t>營                 業                   支                 出</t>
    <phoneticPr fontId="3" type="noConversion"/>
  </si>
  <si>
    <t>營業成本</t>
    <phoneticPr fontId="3" type="noConversion"/>
  </si>
  <si>
    <t>營業費用及損失</t>
    <phoneticPr fontId="3" type="noConversion"/>
  </si>
  <si>
    <t>利息支出</t>
    <phoneticPr fontId="3" type="noConversion"/>
  </si>
  <si>
    <t>其他非營業
支出</t>
    <phoneticPr fontId="3" type="noConversion"/>
  </si>
  <si>
    <t>營建材料
耗用價值</t>
    <phoneticPr fontId="3" type="noConversion"/>
  </si>
  <si>
    <t>直接及間接
人工成本與職工福利</t>
    <phoneticPr fontId="3" type="noConversion"/>
  </si>
  <si>
    <t>出售房地產
土地成本</t>
    <phoneticPr fontId="3" type="noConversion"/>
  </si>
  <si>
    <t>工程費用－
稅捐支出</t>
    <phoneticPr fontId="3" type="noConversion"/>
  </si>
  <si>
    <t>工程費用－
折舊支出</t>
    <phoneticPr fontId="3" type="noConversion"/>
  </si>
  <si>
    <t>工程費用－
其他成本</t>
    <phoneticPr fontId="3" type="noConversion"/>
  </si>
  <si>
    <t>租金支出</t>
    <phoneticPr fontId="3" type="noConversion"/>
  </si>
  <si>
    <t>稅捐及規費</t>
    <phoneticPr fontId="3" type="noConversion"/>
  </si>
  <si>
    <t>各項折舊</t>
    <phoneticPr fontId="3" type="noConversion"/>
  </si>
  <si>
    <t>呆帳損失
及捐贈</t>
    <phoneticPr fontId="3" type="noConversion"/>
  </si>
  <si>
    <t>其他營
業費用</t>
    <phoneticPr fontId="3" type="noConversion"/>
  </si>
  <si>
    <t>營業支出</t>
    <phoneticPr fontId="4" type="noConversion"/>
  </si>
  <si>
    <t>單位：百分比</t>
    <phoneticPr fontId="3" type="noConversion"/>
  </si>
  <si>
    <t>存　貨
及存料
週轉率</t>
    <phoneticPr fontId="3" type="noConversion"/>
  </si>
  <si>
    <t>總資產
週轉率</t>
    <phoneticPr fontId="3" type="noConversion"/>
  </si>
  <si>
    <t>純益率</t>
    <phoneticPr fontId="3" type="noConversion"/>
  </si>
  <si>
    <t>營　業
純益率</t>
    <phoneticPr fontId="4" type="noConversion"/>
  </si>
  <si>
    <t>年初</t>
    <phoneticPr fontId="4" type="noConversion"/>
  </si>
  <si>
    <t>資產淨額－按經營特性分</t>
    <phoneticPr fontId="3" type="noConversion"/>
  </si>
  <si>
    <t>要素所得－按經營規模分</t>
    <phoneticPr fontId="3" type="noConversion"/>
  </si>
  <si>
    <t>要素所得－按經營規模分(續)</t>
    <phoneticPr fontId="3" type="noConversion"/>
  </si>
  <si>
    <t xml:space="preserve">　 </t>
    <phoneticPr fontId="3" type="noConversion"/>
  </si>
  <si>
    <t>及勞動生產力－按經營規模分</t>
    <phoneticPr fontId="3" type="noConversion"/>
  </si>
  <si>
    <t>營業成本</t>
  </si>
  <si>
    <t>自有資產淨額</t>
  </si>
  <si>
    <t>自有資產淨額</t>
    <phoneticPr fontId="4" type="noConversion"/>
  </si>
  <si>
    <t>年底實際運
用資產淨額</t>
  </si>
  <si>
    <t>自有資產毛額Sum</t>
  </si>
  <si>
    <t>s20</t>
  </si>
  <si>
    <t>營業收入（減發包工程款）</t>
    <phoneticPr fontId="4" type="noConversion"/>
  </si>
  <si>
    <t>在建承包工程及自地自建合建房屋施工成本價值</t>
    <phoneticPr fontId="4" type="noConversion"/>
  </si>
  <si>
    <t>年底在建承包工程</t>
    <phoneticPr fontId="4" type="noConversion"/>
  </si>
  <si>
    <t>流動負債</t>
    <phoneticPr fontId="4" type="noConversion"/>
  </si>
  <si>
    <t>資產總額</t>
    <phoneticPr fontId="4" type="noConversion"/>
  </si>
  <si>
    <t>負債總額</t>
    <phoneticPr fontId="4" type="noConversion"/>
  </si>
  <si>
    <t>長期負債</t>
    <phoneticPr fontId="4" type="noConversion"/>
  </si>
  <si>
    <t>淨值總額</t>
    <phoneticPr fontId="4" type="noConversion"/>
  </si>
  <si>
    <t>實收資本</t>
    <phoneticPr fontId="4" type="noConversion"/>
  </si>
  <si>
    <t>收入總額</t>
    <phoneticPr fontId="4" type="noConversion"/>
  </si>
  <si>
    <t>出售自地自建
及合建房地產收入                   (含土地價值)</t>
    <phoneticPr fontId="3" type="noConversion"/>
  </si>
  <si>
    <t xml:space="preserve">各項收入總額－按經營規模分                        </t>
    <phoneticPr fontId="3" type="noConversion"/>
  </si>
  <si>
    <t>經營概況－按經營特性分</t>
    <phoneticPr fontId="3" type="noConversion"/>
  </si>
  <si>
    <t>經營概況－按經營特性分(續)</t>
    <phoneticPr fontId="3" type="noConversion"/>
  </si>
  <si>
    <t>全年生產淨額－按經營規模分</t>
    <phoneticPr fontId="3" type="noConversion"/>
  </si>
  <si>
    <t>全年生產淨額－按經營規模分(續)</t>
    <phoneticPr fontId="3" type="noConversion"/>
  </si>
  <si>
    <t>全年生產淨額－按經營特性分(續)</t>
    <phoneticPr fontId="3" type="noConversion"/>
  </si>
  <si>
    <t>實際運用資產淨額－按經營規模分</t>
    <phoneticPr fontId="3" type="noConversion"/>
  </si>
  <si>
    <t>運用資產淨額－按經營特性分(續)</t>
    <phoneticPr fontId="3" type="noConversion"/>
  </si>
  <si>
    <t>經營概況－按經營規模分</t>
    <phoneticPr fontId="3" type="noConversion"/>
  </si>
  <si>
    <t>經營概況－按經營規模分(續)</t>
    <phoneticPr fontId="3" type="noConversion"/>
  </si>
  <si>
    <t xml:space="preserve">各項成本費用支出－按經營規模分                        </t>
    <phoneticPr fontId="3" type="noConversion"/>
  </si>
  <si>
    <t>成本費用支出－按經營規模分(續)</t>
    <phoneticPr fontId="3" type="noConversion"/>
  </si>
  <si>
    <r>
      <t>總　計</t>
    </r>
    <r>
      <rPr>
        <b/>
        <sz val="11"/>
        <rFont val="Times New Roman"/>
        <family val="1"/>
      </rPr>
      <t xml:space="preserve">  /  95</t>
    </r>
    <r>
      <rPr>
        <b/>
        <sz val="11"/>
        <rFont val="細明體"/>
        <family val="3"/>
        <charset val="136"/>
      </rPr>
      <t>年</t>
    </r>
    <phoneticPr fontId="3" type="noConversion"/>
  </si>
  <si>
    <t xml:space="preserve">各項收入總額－按經營特性分                        </t>
    <phoneticPr fontId="3" type="noConversion"/>
  </si>
  <si>
    <t>利潤-按經營特性分</t>
    <phoneticPr fontId="3" type="noConversion"/>
  </si>
  <si>
    <t>利潤-按經營規模分</t>
    <phoneticPr fontId="3" type="noConversion"/>
  </si>
  <si>
    <t>員工人數</t>
    <phoneticPr fontId="3" type="noConversion"/>
  </si>
  <si>
    <r>
      <t>9</t>
    </r>
    <r>
      <rPr>
        <sz val="11"/>
        <rFont val="標楷體"/>
        <family val="4"/>
        <charset val="136"/>
      </rPr>
      <t>人及以下</t>
    </r>
    <phoneticPr fontId="3" type="noConversion"/>
  </si>
  <si>
    <r>
      <t>10</t>
    </r>
    <r>
      <rPr>
        <sz val="11"/>
        <rFont val="標楷體"/>
        <family val="4"/>
        <charset val="136"/>
      </rPr>
      <t>～</t>
    </r>
    <r>
      <rPr>
        <sz val="11"/>
        <rFont val="Times New Roman"/>
        <family val="1"/>
      </rPr>
      <t>19</t>
    </r>
    <r>
      <rPr>
        <sz val="11"/>
        <rFont val="標楷體"/>
        <family val="4"/>
        <charset val="136"/>
      </rPr>
      <t>人</t>
    </r>
    <phoneticPr fontId="3" type="noConversion"/>
  </si>
  <si>
    <r>
      <t>20</t>
    </r>
    <r>
      <rPr>
        <sz val="11"/>
        <rFont val="標楷體"/>
        <family val="4"/>
        <charset val="136"/>
      </rPr>
      <t>～</t>
    </r>
    <r>
      <rPr>
        <sz val="11"/>
        <rFont val="Times New Roman"/>
        <family val="1"/>
      </rPr>
      <t>49</t>
    </r>
    <r>
      <rPr>
        <sz val="11"/>
        <rFont val="標楷體"/>
        <family val="4"/>
        <charset val="136"/>
      </rPr>
      <t>人</t>
    </r>
    <phoneticPr fontId="3" type="noConversion"/>
  </si>
  <si>
    <r>
      <t>50</t>
    </r>
    <r>
      <rPr>
        <sz val="11"/>
        <rFont val="標楷體"/>
        <family val="4"/>
        <charset val="136"/>
      </rPr>
      <t>～</t>
    </r>
    <r>
      <rPr>
        <sz val="11"/>
        <rFont val="Times New Roman"/>
        <family val="1"/>
      </rPr>
      <t>99</t>
    </r>
    <r>
      <rPr>
        <sz val="11"/>
        <rFont val="標楷體"/>
        <family val="4"/>
        <charset val="136"/>
      </rPr>
      <t>人</t>
    </r>
    <phoneticPr fontId="3" type="noConversion"/>
  </si>
  <si>
    <r>
      <t>100</t>
    </r>
    <r>
      <rPr>
        <sz val="11"/>
        <rFont val="標楷體"/>
        <family val="4"/>
        <charset val="136"/>
      </rPr>
      <t>～</t>
    </r>
    <r>
      <rPr>
        <sz val="11"/>
        <rFont val="Times New Roman"/>
        <family val="1"/>
      </rPr>
      <t>299</t>
    </r>
    <r>
      <rPr>
        <sz val="11"/>
        <rFont val="標楷體"/>
        <family val="4"/>
        <charset val="136"/>
      </rPr>
      <t>人</t>
    </r>
    <phoneticPr fontId="3" type="noConversion"/>
  </si>
  <si>
    <r>
      <t>300</t>
    </r>
    <r>
      <rPr>
        <sz val="11"/>
        <rFont val="標楷體"/>
        <family val="4"/>
        <charset val="136"/>
      </rPr>
      <t>人以上</t>
    </r>
    <phoneticPr fontId="3" type="noConversion"/>
  </si>
  <si>
    <t>結構及資本生產力－按經營特性分　</t>
    <phoneticPr fontId="3" type="noConversion"/>
  </si>
  <si>
    <t>全年生產淨額－按經營特性分</t>
    <phoneticPr fontId="3" type="noConversion"/>
  </si>
  <si>
    <t>全年各項收入總額－按經營特性分</t>
    <phoneticPr fontId="3" type="noConversion"/>
  </si>
  <si>
    <t>利潤－按經營特性分</t>
    <phoneticPr fontId="3" type="noConversion"/>
  </si>
  <si>
    <t>全年各項成本費用支出－按經營特性分</t>
    <phoneticPr fontId="3" type="noConversion"/>
  </si>
  <si>
    <t xml:space="preserve">效率－按經營特性分     </t>
    <phoneticPr fontId="4" type="noConversion"/>
  </si>
  <si>
    <t>全年各項成本費用支出－按經營特性分(續)</t>
    <phoneticPr fontId="3" type="noConversion"/>
  </si>
  <si>
    <t>總額－按經營規模分</t>
    <phoneticPr fontId="3" type="noConversion"/>
  </si>
  <si>
    <t>表二  營造業經營</t>
    <phoneticPr fontId="3" type="noConversion"/>
  </si>
  <si>
    <t>概況 －按經營規模分(續)</t>
    <phoneticPr fontId="3" type="noConversion"/>
  </si>
  <si>
    <t xml:space="preserve">要素所得－按經營特性分                        </t>
    <phoneticPr fontId="3" type="noConversion"/>
  </si>
  <si>
    <t xml:space="preserve">要素所得－按經營特性分(續)                        </t>
    <phoneticPr fontId="3" type="noConversion"/>
  </si>
  <si>
    <t xml:space="preserve">成本費用支出－按經營特性分                        </t>
    <phoneticPr fontId="3" type="noConversion"/>
  </si>
  <si>
    <t>成本費用支出－按經營特性分(續)</t>
    <phoneticPr fontId="3" type="noConversion"/>
  </si>
  <si>
    <t>流動比率</t>
    <phoneticPr fontId="4" type="noConversion"/>
  </si>
  <si>
    <t>負債比率</t>
    <phoneticPr fontId="4" type="noConversion"/>
  </si>
  <si>
    <t>固定資產</t>
    <phoneticPr fontId="3" type="noConversion"/>
  </si>
  <si>
    <t>固定資產</t>
    <phoneticPr fontId="4" type="noConversion"/>
  </si>
  <si>
    <t>流動資產</t>
    <phoneticPr fontId="4" type="noConversion"/>
  </si>
  <si>
    <r>
      <t>平　均</t>
    </r>
    <r>
      <rPr>
        <b/>
        <sz val="11"/>
        <rFont val="Times New Roman"/>
        <family val="1"/>
      </rPr>
      <t xml:space="preserve">  /  93</t>
    </r>
    <r>
      <rPr>
        <b/>
        <sz val="11"/>
        <rFont val="細明體"/>
        <family val="3"/>
        <charset val="136"/>
      </rPr>
      <t>年</t>
    </r>
    <phoneticPr fontId="3" type="noConversion"/>
  </si>
  <si>
    <r>
      <t>平　均</t>
    </r>
    <r>
      <rPr>
        <b/>
        <sz val="11"/>
        <rFont val="Times New Roman"/>
        <family val="1"/>
      </rPr>
      <t xml:space="preserve">  /  95</t>
    </r>
    <r>
      <rPr>
        <b/>
        <sz val="11"/>
        <rFont val="細明體"/>
        <family val="3"/>
        <charset val="136"/>
      </rPr>
      <t>年</t>
    </r>
    <phoneticPr fontId="3" type="noConversion"/>
  </si>
  <si>
    <r>
      <t>平　均</t>
    </r>
    <r>
      <rPr>
        <b/>
        <sz val="11"/>
        <rFont val="Times New Roman"/>
        <family val="1"/>
      </rPr>
      <t xml:space="preserve">  /  96</t>
    </r>
    <r>
      <rPr>
        <b/>
        <sz val="11"/>
        <rFont val="細明體"/>
        <family val="3"/>
        <charset val="136"/>
      </rPr>
      <t>年</t>
    </r>
    <phoneticPr fontId="3" type="noConversion"/>
  </si>
  <si>
    <r>
      <t>平　均</t>
    </r>
    <r>
      <rPr>
        <b/>
        <sz val="11"/>
        <rFont val="Times New Roman"/>
        <family val="1"/>
      </rPr>
      <t xml:space="preserve">  /  97</t>
    </r>
    <r>
      <rPr>
        <b/>
        <sz val="11"/>
        <rFont val="細明體"/>
        <family val="3"/>
        <charset val="136"/>
      </rPr>
      <t>年</t>
    </r>
    <phoneticPr fontId="3" type="noConversion"/>
  </si>
  <si>
    <t>專業營造業</t>
    <phoneticPr fontId="3" type="noConversion"/>
  </si>
  <si>
    <t>土木包工業</t>
    <phoneticPr fontId="3" type="noConversion"/>
  </si>
  <si>
    <r>
      <t>平　均</t>
    </r>
    <r>
      <rPr>
        <b/>
        <sz val="11"/>
        <rFont val="Times New Roman"/>
        <family val="1"/>
      </rPr>
      <t xml:space="preserve">  /  90</t>
    </r>
    <r>
      <rPr>
        <b/>
        <sz val="11"/>
        <rFont val="細明體"/>
        <family val="3"/>
        <charset val="136"/>
      </rPr>
      <t>年</t>
    </r>
    <phoneticPr fontId="3" type="noConversion"/>
  </si>
  <si>
    <r>
      <t>平　均</t>
    </r>
    <r>
      <rPr>
        <b/>
        <sz val="11"/>
        <rFont val="Times New Roman"/>
        <family val="1"/>
      </rPr>
      <t xml:space="preserve">  /  91</t>
    </r>
    <r>
      <rPr>
        <b/>
        <sz val="11"/>
        <rFont val="細明體"/>
        <family val="3"/>
        <charset val="136"/>
      </rPr>
      <t>年</t>
    </r>
    <phoneticPr fontId="3" type="noConversion"/>
  </si>
  <si>
    <r>
      <t>平　均</t>
    </r>
    <r>
      <rPr>
        <b/>
        <sz val="11"/>
        <rFont val="Times New Roman"/>
        <family val="1"/>
      </rPr>
      <t xml:space="preserve">  /  92</t>
    </r>
    <r>
      <rPr>
        <b/>
        <sz val="11"/>
        <rFont val="細明體"/>
        <family val="3"/>
        <charset val="136"/>
      </rPr>
      <t>年</t>
    </r>
    <phoneticPr fontId="3" type="noConversion"/>
  </si>
  <si>
    <t>單位：新臺幣千元</t>
  </si>
  <si>
    <t>單位：新臺幣千元；百分比</t>
  </si>
  <si>
    <t>全年各項
營建工程價值</t>
    <phoneticPr fontId="3" type="noConversion"/>
  </si>
  <si>
    <t>廣義
生產總額</t>
    <phoneticPr fontId="3" type="noConversion"/>
  </si>
  <si>
    <t>總額－按經營特性分</t>
    <phoneticPr fontId="3" type="noConversion"/>
  </si>
  <si>
    <t>2.「發包給本調查對象之發包工程款」係指本調查對象發包給同為調查對象之營造業者；</t>
    <phoneticPr fontId="3" type="noConversion"/>
  </si>
  <si>
    <t xml:space="preserve">    </t>
    <phoneticPr fontId="3" type="noConversion"/>
  </si>
  <si>
    <t>營建工程收入結構－按經營規模分</t>
    <phoneticPr fontId="3" type="noConversion"/>
  </si>
  <si>
    <t>表二十六  營造業全年</t>
    <phoneticPr fontId="3" type="noConversion"/>
  </si>
  <si>
    <r>
      <t>平　均</t>
    </r>
    <r>
      <rPr>
        <b/>
        <sz val="11"/>
        <rFont val="Times New Roman"/>
        <family val="1"/>
      </rPr>
      <t xml:space="preserve">  /  99</t>
    </r>
    <r>
      <rPr>
        <b/>
        <sz val="11"/>
        <rFont val="細明體"/>
        <family val="3"/>
        <charset val="136"/>
      </rPr>
      <t>年</t>
    </r>
    <phoneticPr fontId="3" type="noConversion"/>
  </si>
  <si>
    <t>表四十四  營造業平均每企業</t>
    <phoneticPr fontId="3" type="noConversion"/>
  </si>
  <si>
    <t>利潤－按經營規模分</t>
    <phoneticPr fontId="3" type="noConversion"/>
  </si>
  <si>
    <t xml:space="preserve">  表四十九  營造業平均每企業</t>
    <phoneticPr fontId="3" type="noConversion"/>
  </si>
  <si>
    <t xml:space="preserve">                表四十九  營造業平均每企業</t>
    <phoneticPr fontId="3" type="noConversion"/>
  </si>
  <si>
    <t>營　　　　　　　　　　業　　　　　　　　　　支　　　　　　　　　　出</t>
    <phoneticPr fontId="3" type="noConversion"/>
  </si>
  <si>
    <t>營                 業                   支                 出</t>
    <phoneticPr fontId="3" type="noConversion"/>
  </si>
  <si>
    <r>
      <t>非</t>
    </r>
    <r>
      <rPr>
        <sz val="11"/>
        <rFont val="Times New Roman"/>
        <family val="1"/>
      </rPr>
      <t xml:space="preserve">  </t>
    </r>
    <r>
      <rPr>
        <sz val="11"/>
        <rFont val="標楷體"/>
        <family val="4"/>
        <charset val="136"/>
      </rPr>
      <t>營</t>
    </r>
    <r>
      <rPr>
        <sz val="11"/>
        <rFont val="Times New Roman"/>
        <family val="1"/>
      </rPr>
      <t xml:space="preserve">  </t>
    </r>
    <r>
      <rPr>
        <sz val="11"/>
        <rFont val="標楷體"/>
        <family val="4"/>
        <charset val="136"/>
      </rPr>
      <t>業</t>
    </r>
    <r>
      <rPr>
        <sz val="11"/>
        <rFont val="Times New Roman"/>
        <family val="1"/>
      </rPr>
      <t xml:space="preserve">  </t>
    </r>
    <r>
      <rPr>
        <sz val="11"/>
        <rFont val="標楷體"/>
        <family val="4"/>
        <charset val="136"/>
      </rPr>
      <t>支</t>
    </r>
    <r>
      <rPr>
        <sz val="11"/>
        <rFont val="Times New Roman"/>
        <family val="1"/>
      </rPr>
      <t xml:space="preserve">  </t>
    </r>
    <r>
      <rPr>
        <sz val="11"/>
        <rFont val="標楷體"/>
        <family val="4"/>
        <charset val="136"/>
      </rPr>
      <t>出</t>
    </r>
    <phoneticPr fontId="3" type="noConversion"/>
  </si>
  <si>
    <t>營業成本</t>
    <phoneticPr fontId="3" type="noConversion"/>
  </si>
  <si>
    <t>營業費用及損失</t>
    <phoneticPr fontId="3" type="noConversion"/>
  </si>
  <si>
    <t>利息支出</t>
    <phoneticPr fontId="3" type="noConversion"/>
  </si>
  <si>
    <t>其他非營業
支出</t>
    <phoneticPr fontId="3" type="noConversion"/>
  </si>
  <si>
    <t>營建材料
耗用價值</t>
    <phoneticPr fontId="3" type="noConversion"/>
  </si>
  <si>
    <t>直接及間接
人工成本與職工福利</t>
    <phoneticPr fontId="3" type="noConversion"/>
  </si>
  <si>
    <t>出售房地產
土地成本</t>
    <phoneticPr fontId="3" type="noConversion"/>
  </si>
  <si>
    <t>工程費用－
稅捐支出</t>
    <phoneticPr fontId="3" type="noConversion"/>
  </si>
  <si>
    <t>工程費用－
折舊支出</t>
    <phoneticPr fontId="3" type="noConversion"/>
  </si>
  <si>
    <t>工程費用－
其他成本</t>
    <phoneticPr fontId="3" type="noConversion"/>
  </si>
  <si>
    <t>租金支出</t>
    <phoneticPr fontId="3" type="noConversion"/>
  </si>
  <si>
    <t>稅捐及規費</t>
    <phoneticPr fontId="3" type="noConversion"/>
  </si>
  <si>
    <t>各項折舊</t>
    <phoneticPr fontId="3" type="noConversion"/>
  </si>
  <si>
    <t>呆帳損失
及捐贈</t>
    <phoneticPr fontId="3" type="noConversion"/>
  </si>
  <si>
    <t>其他營
業費用</t>
    <phoneticPr fontId="3" type="noConversion"/>
  </si>
  <si>
    <r>
      <t>平　均</t>
    </r>
    <r>
      <rPr>
        <b/>
        <sz val="11"/>
        <rFont val="Times New Roman"/>
        <family val="1"/>
      </rPr>
      <t xml:space="preserve">  /  89</t>
    </r>
    <r>
      <rPr>
        <b/>
        <sz val="11"/>
        <rFont val="細明體"/>
        <family val="3"/>
        <charset val="136"/>
      </rPr>
      <t>年</t>
    </r>
    <phoneticPr fontId="3" type="noConversion"/>
  </si>
  <si>
    <t xml:space="preserve">  表五十  營造業平均每企業</t>
    <phoneticPr fontId="3" type="noConversion"/>
  </si>
  <si>
    <t>實際運用資產毛額－按經營規模分(續)</t>
    <phoneticPr fontId="3" type="noConversion"/>
  </si>
  <si>
    <t xml:space="preserve">全年各項收入總額－按經營規模分                        </t>
    <phoneticPr fontId="3" type="noConversion"/>
  </si>
  <si>
    <t>全年各項成本費用支出－按經營規模分</t>
    <phoneticPr fontId="3" type="noConversion"/>
  </si>
  <si>
    <t>全年各項成本費用支出－按經營規模分(續)</t>
    <phoneticPr fontId="3" type="noConversion"/>
  </si>
  <si>
    <t>及勞動生產力－按經營特性分</t>
    <phoneticPr fontId="3" type="noConversion"/>
  </si>
  <si>
    <t>...</t>
    <phoneticPr fontId="3" type="noConversion"/>
  </si>
  <si>
    <t>經營效率－按經營規模分</t>
    <phoneticPr fontId="4" type="noConversion"/>
  </si>
  <si>
    <t>固定資產淨額</t>
    <phoneticPr fontId="4" type="noConversion"/>
  </si>
  <si>
    <t>s14</t>
    <phoneticPr fontId="3" type="noConversion"/>
  </si>
  <si>
    <t>s20</t>
    <phoneticPr fontId="3" type="noConversion"/>
  </si>
  <si>
    <t>s1</t>
    <phoneticPr fontId="3" type="noConversion"/>
  </si>
  <si>
    <t>s8</t>
    <phoneticPr fontId="3" type="noConversion"/>
  </si>
  <si>
    <t>s13</t>
    <phoneticPr fontId="3" type="noConversion"/>
  </si>
  <si>
    <t>s17</t>
    <phoneticPr fontId="3" type="noConversion"/>
  </si>
  <si>
    <t>T01V0017  Q720</t>
    <phoneticPr fontId="3" type="noConversion"/>
  </si>
  <si>
    <t>結構及資本生產力－按經營規模分</t>
    <phoneticPr fontId="3" type="noConversion"/>
  </si>
  <si>
    <t>全年各項營建
工程價值</t>
    <phoneticPr fontId="3" type="noConversion"/>
  </si>
  <si>
    <t>其他營建工程</t>
    <phoneticPr fontId="3" type="noConversion"/>
  </si>
  <si>
    <t>協助的項目</t>
  </si>
  <si>
    <t>概況－按經營特性分(續)</t>
    <phoneticPr fontId="3" type="noConversion"/>
  </si>
  <si>
    <r>
      <t>平　均</t>
    </r>
    <r>
      <rPr>
        <b/>
        <sz val="11"/>
        <rFont val="Times New Roman"/>
        <family val="1"/>
      </rPr>
      <t xml:space="preserve">  / 101</t>
    </r>
    <r>
      <rPr>
        <b/>
        <sz val="11"/>
        <rFont val="細明體"/>
        <family val="3"/>
        <charset val="136"/>
      </rPr>
      <t>年</t>
    </r>
    <phoneticPr fontId="3" type="noConversion"/>
  </si>
  <si>
    <r>
      <t xml:space="preserve"> </t>
    </r>
    <r>
      <rPr>
        <sz val="11"/>
        <rFont val="標楷體"/>
        <family val="4"/>
        <charset val="136"/>
      </rPr>
      <t>中部其他</t>
    </r>
    <phoneticPr fontId="3" type="noConversion"/>
  </si>
  <si>
    <t>生產毛額</t>
  </si>
  <si>
    <t>生產淨額(按要素成本)</t>
  </si>
  <si>
    <t>營業收入-發包工程款</t>
  </si>
  <si>
    <t>q701  存料</t>
  </si>
  <si>
    <t>q702  建築用地</t>
  </si>
  <si>
    <t>實際運用固定資產淨額</t>
  </si>
  <si>
    <t>自有資產毛額</t>
  </si>
  <si>
    <t>收入總額-發包工程款</t>
  </si>
  <si>
    <t>年底在建承包工程及自地自建合建房屋施工價值</t>
  </si>
  <si>
    <t>年初在建承包工程及自地自建合建房屋施工價值</t>
  </si>
  <si>
    <t>營業支出</t>
  </si>
  <si>
    <t>實際運用資產淨額</t>
  </si>
  <si>
    <t>男性</t>
    <phoneticPr fontId="3" type="noConversion"/>
  </si>
  <si>
    <t>女性</t>
    <phoneticPr fontId="3" type="noConversion"/>
  </si>
  <si>
    <t>管理及佐理人員</t>
    <phoneticPr fontId="3" type="noConversion"/>
  </si>
  <si>
    <t>年底人數
（人）</t>
    <phoneticPr fontId="3" type="noConversion"/>
  </si>
  <si>
    <t>自營作業者及無酬家屬工作者（人）</t>
    <phoneticPr fontId="3" type="noConversion"/>
  </si>
  <si>
    <t>年底員工人數（人）</t>
    <phoneticPr fontId="3" type="noConversion"/>
  </si>
  <si>
    <t>平均</t>
    <phoneticPr fontId="3" type="noConversion"/>
  </si>
  <si>
    <t>男性平均</t>
    <phoneticPr fontId="3" type="noConversion"/>
  </si>
  <si>
    <t>女性平均</t>
    <phoneticPr fontId="3" type="noConversion"/>
  </si>
  <si>
    <t>僱　用　</t>
    <phoneticPr fontId="3" type="noConversion"/>
  </si>
  <si>
    <t>員　工（人）</t>
  </si>
  <si>
    <t>其他房屋</t>
    <phoneticPr fontId="3" type="noConversion"/>
  </si>
  <si>
    <t>工程</t>
    <phoneticPr fontId="3" type="noConversion"/>
  </si>
  <si>
    <t>300,000萬元以上</t>
    <phoneticPr fontId="3" type="noConversion"/>
  </si>
  <si>
    <t>未滿600萬元</t>
    <phoneticPr fontId="3" type="noConversion"/>
  </si>
  <si>
    <t xml:space="preserve">    600萬元～ </t>
    <phoneticPr fontId="3" type="noConversion"/>
  </si>
  <si>
    <t xml:space="preserve">  1,000萬元～ </t>
    <phoneticPr fontId="3" type="noConversion"/>
  </si>
  <si>
    <t xml:space="preserve">  2,000萬元～</t>
    <phoneticPr fontId="3" type="noConversion"/>
  </si>
  <si>
    <t xml:space="preserve">  5,000萬元～</t>
    <phoneticPr fontId="3" type="noConversion"/>
  </si>
  <si>
    <t xml:space="preserve"> 10,000萬元～ </t>
    <phoneticPr fontId="3" type="noConversion"/>
  </si>
  <si>
    <t xml:space="preserve"> 30,000萬元～ </t>
    <phoneticPr fontId="3" type="noConversion"/>
  </si>
  <si>
    <t xml:space="preserve"> 50,000萬元～</t>
    <phoneticPr fontId="3" type="noConversion"/>
  </si>
  <si>
    <t xml:space="preserve">100,000萬元～ </t>
    <phoneticPr fontId="3" type="noConversion"/>
  </si>
  <si>
    <t xml:space="preserve">  「發包給非本調查對象之發包工程款」係指本調查對象發包給調查對象以外之營造業者如工程行
    及企業社等。</t>
    <phoneticPr fontId="3" type="noConversion"/>
  </si>
  <si>
    <r>
      <t xml:space="preserve"> </t>
    </r>
    <r>
      <rPr>
        <sz val="11"/>
        <rFont val="標楷體"/>
        <family val="4"/>
        <charset val="136"/>
      </rPr>
      <t>新</t>
    </r>
    <r>
      <rPr>
        <sz val="11"/>
        <rFont val="Times New Roman"/>
        <family val="1"/>
      </rPr>
      <t xml:space="preserve">   </t>
    </r>
    <r>
      <rPr>
        <sz val="11"/>
        <rFont val="標楷體"/>
        <family val="4"/>
        <charset val="136"/>
      </rPr>
      <t>北</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</si>
  <si>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臺</t>
    </r>
    <r>
      <rPr>
        <sz val="11"/>
        <rFont val="Times New Roman"/>
        <family val="1"/>
      </rPr>
      <t xml:space="preserve">   </t>
    </r>
    <r>
      <rPr>
        <sz val="11"/>
        <rFont val="標楷體"/>
        <family val="4"/>
        <charset val="136"/>
      </rPr>
      <t>北</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</si>
  <si>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臺</t>
    </r>
    <r>
      <rPr>
        <sz val="11"/>
        <rFont val="Times New Roman"/>
        <family val="1"/>
      </rPr>
      <t xml:space="preserve">   </t>
    </r>
    <r>
      <rPr>
        <sz val="11"/>
        <rFont val="標楷體"/>
        <family val="4"/>
        <charset val="136"/>
      </rPr>
      <t>中</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</si>
  <si>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臺</t>
    </r>
    <r>
      <rPr>
        <sz val="11"/>
        <rFont val="Times New Roman"/>
        <family val="1"/>
      </rPr>
      <t xml:space="preserve">   </t>
    </r>
    <r>
      <rPr>
        <sz val="11"/>
        <rFont val="標楷體"/>
        <family val="4"/>
        <charset val="136"/>
      </rPr>
      <t>南</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</si>
  <si>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高</t>
    </r>
    <r>
      <rPr>
        <sz val="11"/>
        <rFont val="Times New Roman"/>
        <family val="1"/>
      </rPr>
      <t xml:space="preserve">   </t>
    </r>
    <r>
      <rPr>
        <sz val="11"/>
        <rFont val="標楷體"/>
        <family val="4"/>
        <charset val="136"/>
      </rPr>
      <t>雄</t>
    </r>
    <r>
      <rPr>
        <sz val="11"/>
        <rFont val="Times New Roman"/>
        <family val="1"/>
      </rPr>
      <t xml:space="preserve">   </t>
    </r>
    <r>
      <rPr>
        <sz val="11"/>
        <rFont val="標楷體"/>
        <family val="4"/>
        <charset val="136"/>
      </rPr>
      <t>市</t>
    </r>
    <phoneticPr fontId="3" type="noConversion"/>
  </si>
  <si>
    <t>需要協助-</t>
  </si>
  <si>
    <t>產業環境</t>
  </si>
  <si>
    <t>融資部分</t>
    <phoneticPr fontId="5" type="noConversion"/>
  </si>
  <si>
    <t>制度部分</t>
    <phoneticPr fontId="5" type="noConversion"/>
  </si>
  <si>
    <r>
      <t>非</t>
    </r>
    <r>
      <rPr>
        <sz val="11"/>
        <rFont val="Times New Roman"/>
        <family val="1"/>
      </rPr>
      <t xml:space="preserve">  </t>
    </r>
    <r>
      <rPr>
        <sz val="11"/>
        <rFont val="標楷體"/>
        <family val="4"/>
        <charset val="136"/>
      </rPr>
      <t>營</t>
    </r>
    <r>
      <rPr>
        <sz val="11"/>
        <rFont val="Times New Roman"/>
        <family val="1"/>
      </rPr>
      <t xml:space="preserve">  </t>
    </r>
    <r>
      <rPr>
        <sz val="11"/>
        <rFont val="標楷體"/>
        <family val="4"/>
        <charset val="136"/>
      </rPr>
      <t>業</t>
    </r>
    <r>
      <rPr>
        <sz val="11"/>
        <rFont val="Times New Roman"/>
        <family val="1"/>
      </rPr>
      <t xml:space="preserve">  </t>
    </r>
    <r>
      <rPr>
        <sz val="11"/>
        <rFont val="標楷體"/>
        <family val="4"/>
        <charset val="136"/>
      </rPr>
      <t>支</t>
    </r>
    <r>
      <rPr>
        <sz val="11"/>
        <rFont val="Times New Roman"/>
        <family val="1"/>
      </rPr>
      <t xml:space="preserve">  </t>
    </r>
    <r>
      <rPr>
        <sz val="11"/>
        <rFont val="標楷體"/>
        <family val="4"/>
        <charset val="136"/>
      </rPr>
      <t>出</t>
    </r>
    <phoneticPr fontId="3" type="noConversion"/>
  </si>
  <si>
    <r>
      <t>平　均</t>
    </r>
    <r>
      <rPr>
        <b/>
        <sz val="11"/>
        <rFont val="Times New Roman"/>
        <family val="1"/>
      </rPr>
      <t xml:space="preserve">  /  100</t>
    </r>
    <r>
      <rPr>
        <b/>
        <sz val="11"/>
        <rFont val="細明體"/>
        <family val="3"/>
        <charset val="136"/>
      </rPr>
      <t>年</t>
    </r>
    <phoneticPr fontId="3" type="noConversion"/>
  </si>
  <si>
    <r>
      <t>平　均</t>
    </r>
    <r>
      <rPr>
        <b/>
        <sz val="11"/>
        <rFont val="Times New Roman"/>
        <family val="1"/>
      </rPr>
      <t xml:space="preserve">  /  102</t>
    </r>
    <r>
      <rPr>
        <b/>
        <sz val="11"/>
        <rFont val="細明體"/>
        <family val="3"/>
        <charset val="136"/>
      </rPr>
      <t>年</t>
    </r>
    <phoneticPr fontId="3" type="noConversion"/>
  </si>
  <si>
    <t>消　　　                   費</t>
    <phoneticPr fontId="3" type="noConversion"/>
  </si>
  <si>
    <t xml:space="preserve">中　　        　間　 </t>
    <phoneticPr fontId="3" type="noConversion"/>
  </si>
  <si>
    <t>中　　           　間</t>
    <phoneticPr fontId="3" type="noConversion"/>
  </si>
  <si>
    <t>…</t>
    <phoneticPr fontId="3" type="noConversion"/>
  </si>
  <si>
    <t>平均每單位員工人數(人)</t>
    <phoneticPr fontId="3" type="noConversion"/>
  </si>
  <si>
    <t>其他營業外
支出</t>
    <phoneticPr fontId="3" type="noConversion"/>
  </si>
  <si>
    <t>員</t>
    <phoneticPr fontId="3" type="noConversion"/>
  </si>
  <si>
    <t>職</t>
  </si>
  <si>
    <t>工</t>
    <phoneticPr fontId="3" type="noConversion"/>
  </si>
  <si>
    <t>員　</t>
    <phoneticPr fontId="3" type="noConversion"/>
  </si>
  <si>
    <t>表四  營造業年底</t>
    <phoneticPr fontId="3" type="noConversion"/>
  </si>
  <si>
    <t>員工人數－按經營規模分</t>
    <phoneticPr fontId="3" type="noConversion"/>
  </si>
  <si>
    <t>員工人數－按經營規模分(續)</t>
    <phoneticPr fontId="3" type="noConversion"/>
  </si>
  <si>
    <t>直接及間接人工
成本與職工福利</t>
    <phoneticPr fontId="3" type="noConversion"/>
  </si>
  <si>
    <t>表三  營造業年底</t>
    <phoneticPr fontId="3" type="noConversion"/>
  </si>
  <si>
    <t>員工人數－按經營特性分</t>
    <phoneticPr fontId="3" type="noConversion"/>
  </si>
  <si>
    <t>員工人數－按經營特性分(續)</t>
    <phoneticPr fontId="3" type="noConversion"/>
  </si>
  <si>
    <t>表七  營造業全年使用派遣勞工人數－按經營特性分</t>
    <phoneticPr fontId="3" type="noConversion"/>
  </si>
  <si>
    <t>表八  營造業全年使用派遣勞工人數－按經營規模分</t>
    <phoneticPr fontId="3" type="noConversion"/>
  </si>
  <si>
    <t>表九  營造業年底實際運用</t>
    <phoneticPr fontId="3" type="noConversion"/>
  </si>
  <si>
    <t>表十一  營造業年底實際</t>
    <phoneticPr fontId="3" type="noConversion"/>
  </si>
  <si>
    <t>表十三  營造業全年負債及</t>
    <phoneticPr fontId="3" type="noConversion"/>
  </si>
  <si>
    <t>表十四   營造業全年負債及</t>
    <phoneticPr fontId="3" type="noConversion"/>
  </si>
  <si>
    <t>表十五    營造業全年生產</t>
    <phoneticPr fontId="3" type="noConversion"/>
  </si>
  <si>
    <t>註：1.「發包工程款」於98年(含)以後分為發包給「本調查對象」及「非本調查對象」之發包工程款。</t>
    <phoneticPr fontId="3" type="noConversion"/>
  </si>
  <si>
    <t>表十六    營造業全年生產</t>
    <phoneticPr fontId="3" type="noConversion"/>
  </si>
  <si>
    <t xml:space="preserve"> 表十七  營造業全年生產毛額及</t>
    <phoneticPr fontId="3" type="noConversion"/>
  </si>
  <si>
    <t>表十八  營造業全年生產毛額及</t>
    <phoneticPr fontId="3" type="noConversion"/>
  </si>
  <si>
    <t xml:space="preserve"> 表十八  營造業全年生產毛額及</t>
    <phoneticPr fontId="3" type="noConversion"/>
  </si>
  <si>
    <t>表二十    營造業全年直接</t>
    <phoneticPr fontId="3" type="noConversion"/>
  </si>
  <si>
    <t>表二十一  營造業全年</t>
    <phoneticPr fontId="3" type="noConversion"/>
  </si>
  <si>
    <t>表二十二  營造業全年</t>
    <phoneticPr fontId="3" type="noConversion"/>
  </si>
  <si>
    <t>表二十三  營造業全年實際耗用材料－按經營特性分</t>
    <phoneticPr fontId="3" type="noConversion"/>
  </si>
  <si>
    <t xml:space="preserve">表二十四  營造業全年實際耗用材料－按經營規模分 </t>
    <phoneticPr fontId="3" type="noConversion"/>
  </si>
  <si>
    <t>表二十五  營造業全年</t>
    <phoneticPr fontId="3" type="noConversion"/>
  </si>
  <si>
    <t>表二十七  營造業全年各項</t>
    <phoneticPr fontId="3" type="noConversion"/>
  </si>
  <si>
    <t>表二十八  營造業全年</t>
    <phoneticPr fontId="3" type="noConversion"/>
  </si>
  <si>
    <t>表二十九  營造業平均每企業</t>
    <phoneticPr fontId="3" type="noConversion"/>
  </si>
  <si>
    <t>表二十九 營造業平均每企業</t>
    <phoneticPr fontId="3" type="noConversion"/>
  </si>
  <si>
    <t>表三十  營造業平均每企業</t>
    <phoneticPr fontId="3" type="noConversion"/>
  </si>
  <si>
    <t>表三十一  營造業平均每企業</t>
    <phoneticPr fontId="3" type="noConversion"/>
  </si>
  <si>
    <t>年底員工人數－按經營特性分</t>
    <phoneticPr fontId="3" type="noConversion"/>
  </si>
  <si>
    <t>年底員工人數－按經營特性分(續)</t>
    <phoneticPr fontId="3" type="noConversion"/>
  </si>
  <si>
    <t>表三十二  營造業平均每企業</t>
    <phoneticPr fontId="3" type="noConversion"/>
  </si>
  <si>
    <t>年底員工人數－按經營規模分</t>
    <phoneticPr fontId="3" type="noConversion"/>
  </si>
  <si>
    <t>年底員工人數－按經營規模分(續)</t>
    <phoneticPr fontId="3" type="noConversion"/>
  </si>
  <si>
    <t>表三十三  營造業平均每企業全年勞動報酬－按經營特性分</t>
    <phoneticPr fontId="3" type="noConversion"/>
  </si>
  <si>
    <t xml:space="preserve">表三十四  營造業平均每企業全年勞動報酬－按經營規模分 </t>
    <phoneticPr fontId="3" type="noConversion"/>
  </si>
  <si>
    <t>表三十五  營造業全年使用派遣勞工平均人數－按經營特性分</t>
    <phoneticPr fontId="3" type="noConversion"/>
  </si>
  <si>
    <t>表三十六  營造業全年使用派遣勞工平均人數－按經營規模分</t>
    <phoneticPr fontId="3" type="noConversion"/>
  </si>
  <si>
    <t>表三十八 營造業平均每企業年底實際</t>
    <phoneticPr fontId="3" type="noConversion"/>
  </si>
  <si>
    <t>表三十九  營造業平均每企業年底</t>
    <phoneticPr fontId="3" type="noConversion"/>
  </si>
  <si>
    <t>表四十一  營造業平均每企業</t>
    <phoneticPr fontId="3" type="noConversion"/>
  </si>
  <si>
    <t>表四十二   營造業平均每企業</t>
    <phoneticPr fontId="3" type="noConversion"/>
  </si>
  <si>
    <t>表四十三  營造業平均每企業</t>
    <phoneticPr fontId="3" type="noConversion"/>
  </si>
  <si>
    <t>表四十五   營造業平均每企業全年</t>
    <phoneticPr fontId="3" type="noConversion"/>
  </si>
  <si>
    <t>表四十六 營造業平均每企業全年</t>
    <phoneticPr fontId="3" type="noConversion"/>
  </si>
  <si>
    <t>表四十七 營造業平均每企業</t>
    <phoneticPr fontId="3" type="noConversion"/>
  </si>
  <si>
    <t>表四十八  營造業平均每企業</t>
    <phoneticPr fontId="3" type="noConversion"/>
  </si>
  <si>
    <t>表四十九  營造業平均每企業全年實際耗用材料－按經營特性分</t>
    <phoneticPr fontId="3" type="noConversion"/>
  </si>
  <si>
    <t>表五十  營造業平均每企業全年實際耗用材料－按經營規模分</t>
    <phoneticPr fontId="3" type="noConversion"/>
  </si>
  <si>
    <t>表五十一  營造業平均每企業</t>
    <phoneticPr fontId="3" type="noConversion"/>
  </si>
  <si>
    <t>表五十二  營造業平均每企業</t>
    <phoneticPr fontId="3" type="noConversion"/>
  </si>
  <si>
    <t xml:space="preserve">  表五十三  營造業平均每企業</t>
    <phoneticPr fontId="3" type="noConversion"/>
  </si>
  <si>
    <t xml:space="preserve">                表五十三  營造業平均每企業</t>
    <phoneticPr fontId="3" type="noConversion"/>
  </si>
  <si>
    <t xml:space="preserve">  表五十四  營造業平均每企業</t>
    <phoneticPr fontId="3" type="noConversion"/>
  </si>
  <si>
    <t xml:space="preserve">                   表五十四  營造業平均每企業</t>
    <phoneticPr fontId="3" type="noConversion"/>
  </si>
  <si>
    <t>表五十五  營造業企業單位經營</t>
    <phoneticPr fontId="4" type="noConversion"/>
  </si>
  <si>
    <t>表五十六  營造業企業單位</t>
    <phoneticPr fontId="4" type="noConversion"/>
  </si>
  <si>
    <t>表五十七   營造業企業單位財務結構－按經營特性分</t>
    <phoneticPr fontId="3" type="noConversion"/>
  </si>
  <si>
    <t>表五十八   營造業企業單位財務結構－按經營規模分</t>
    <phoneticPr fontId="3" type="noConversion"/>
  </si>
  <si>
    <t>表五十九 營造業企業單位勞動裝備率</t>
    <phoneticPr fontId="3" type="noConversion"/>
  </si>
  <si>
    <t>表六十  營造業企業單位勞動裝備率</t>
    <phoneticPr fontId="3" type="noConversion"/>
  </si>
  <si>
    <t>表六十一  營造業企業單位資本</t>
    <phoneticPr fontId="3" type="noConversion"/>
  </si>
  <si>
    <t>表六十二   營造業企業單位資本</t>
    <phoneticPr fontId="3" type="noConversion"/>
  </si>
  <si>
    <t>協助營建廠商承攬海外營繕工程</t>
  </si>
  <si>
    <t>政府協助減輕工程保險與再保的壓力</t>
  </si>
  <si>
    <t>外交捐助工程款指定本國廠商承攬</t>
  </si>
  <si>
    <t>專門</t>
    <phoneticPr fontId="3" type="noConversion"/>
  </si>
  <si>
    <t>技術人員</t>
  </si>
  <si>
    <t xml:space="preserve"> </t>
    <phoneticPr fontId="3" type="noConversion"/>
  </si>
  <si>
    <t>S20</t>
    <phoneticPr fontId="3" type="noConversion"/>
  </si>
  <si>
    <t>員工人數</t>
    <phoneticPr fontId="3" type="noConversion"/>
  </si>
  <si>
    <t>生產總額</t>
    <phoneticPr fontId="3" type="noConversion"/>
  </si>
  <si>
    <t>實際運用資產淨額</t>
    <phoneticPr fontId="3" type="noConversion"/>
  </si>
  <si>
    <t>獨資或合夥</t>
    <phoneticPr fontId="3" type="noConversion"/>
  </si>
  <si>
    <t>等級別</t>
    <phoneticPr fontId="3" type="noConversion"/>
  </si>
  <si>
    <t>土木包工業</t>
    <phoneticPr fontId="3" type="noConversion"/>
  </si>
  <si>
    <t>專業營造業</t>
    <phoneticPr fontId="3" type="noConversion"/>
  </si>
  <si>
    <t>地區別</t>
    <phoneticPr fontId="3" type="noConversion"/>
  </si>
  <si>
    <t>北部地區</t>
    <phoneticPr fontId="3" type="noConversion"/>
  </si>
  <si>
    <t>中部地區</t>
    <phoneticPr fontId="3" type="noConversion"/>
  </si>
  <si>
    <t>南部地區</t>
    <phoneticPr fontId="3" type="noConversion"/>
  </si>
  <si>
    <t>東部地區</t>
    <phoneticPr fontId="3" type="noConversion"/>
  </si>
  <si>
    <t>金馬地區</t>
    <phoneticPr fontId="3" type="noConversion"/>
  </si>
  <si>
    <t>有承攬政府工程</t>
    <phoneticPr fontId="3" type="noConversion"/>
  </si>
  <si>
    <t>純政府工程</t>
    <phoneticPr fontId="3" type="noConversion"/>
  </si>
  <si>
    <t>政府工程50%以上</t>
    <phoneticPr fontId="3" type="noConversion"/>
  </si>
  <si>
    <t>政府工程未滿50%</t>
    <phoneticPr fontId="3" type="noConversion"/>
  </si>
  <si>
    <t>無承攬政府工程</t>
    <phoneticPr fontId="3" type="noConversion"/>
  </si>
  <si>
    <t>...</t>
    <phoneticPr fontId="5" type="noConversion"/>
  </si>
  <si>
    <t>s20</t>
    <phoneticPr fontId="4" type="noConversion"/>
  </si>
  <si>
    <t xml:space="preserve"> q801f + </t>
    <phoneticPr fontId="4" type="noConversion"/>
  </si>
  <si>
    <t>q804 +</t>
    <phoneticPr fontId="4" type="noConversion"/>
  </si>
  <si>
    <t>q806 +</t>
    <phoneticPr fontId="4" type="noConversion"/>
  </si>
  <si>
    <t>q807+</t>
    <phoneticPr fontId="4" type="noConversion"/>
  </si>
  <si>
    <t xml:space="preserve"> q808a (q807 + q808) </t>
    <phoneticPr fontId="4" type="noConversion"/>
  </si>
  <si>
    <t>...</t>
    <phoneticPr fontId="5" type="noConversion"/>
  </si>
  <si>
    <t>收入總額</t>
    <phoneticPr fontId="3" type="noConversion"/>
  </si>
  <si>
    <t>S20</t>
    <phoneticPr fontId="4" type="noConversion"/>
  </si>
  <si>
    <t>年底</t>
    <phoneticPr fontId="4" type="noConversion"/>
  </si>
  <si>
    <t>年初</t>
    <phoneticPr fontId="4" type="noConversion"/>
  </si>
  <si>
    <t>營業支出</t>
    <phoneticPr fontId="4" type="noConversion"/>
  </si>
  <si>
    <t>生產毛額</t>
    <phoneticPr fontId="3" type="noConversion"/>
  </si>
  <si>
    <t>生產淨額</t>
    <phoneticPr fontId="3" type="noConversion"/>
  </si>
  <si>
    <t>q703f</t>
    <phoneticPr fontId="4" type="noConversion"/>
  </si>
  <si>
    <t>...</t>
    <phoneticPr fontId="3" type="noConversion"/>
  </si>
  <si>
    <t>獨資或合夥</t>
    <phoneticPr fontId="3" type="noConversion"/>
  </si>
  <si>
    <t>等級別</t>
    <phoneticPr fontId="3" type="noConversion"/>
  </si>
  <si>
    <t>土木包工業</t>
    <phoneticPr fontId="3" type="noConversion"/>
  </si>
  <si>
    <t>專業營造業</t>
    <phoneticPr fontId="3" type="noConversion"/>
  </si>
  <si>
    <t>地區別</t>
    <phoneticPr fontId="3" type="noConversion"/>
  </si>
  <si>
    <t>北部地區</t>
    <phoneticPr fontId="3" type="noConversion"/>
  </si>
  <si>
    <t>南部地區</t>
    <phoneticPr fontId="3" type="noConversion"/>
  </si>
  <si>
    <t>東部地區</t>
    <phoneticPr fontId="3" type="noConversion"/>
  </si>
  <si>
    <t>金馬地區</t>
    <phoneticPr fontId="3" type="noConversion"/>
  </si>
  <si>
    <t>有承攬政府工程</t>
    <phoneticPr fontId="3" type="noConversion"/>
  </si>
  <si>
    <t>純政府工程</t>
    <phoneticPr fontId="3" type="noConversion"/>
  </si>
  <si>
    <t>政府工程50%以上</t>
    <phoneticPr fontId="3" type="noConversion"/>
  </si>
  <si>
    <t>政府工程未滿50%</t>
    <phoneticPr fontId="3" type="noConversion"/>
  </si>
  <si>
    <t>無承攬政府工程</t>
    <phoneticPr fontId="3" type="noConversion"/>
  </si>
  <si>
    <t>100年調整前</t>
    <phoneticPr fontId="3" type="noConversion"/>
  </si>
  <si>
    <t>100年調整後</t>
    <phoneticPr fontId="3" type="noConversion"/>
  </si>
  <si>
    <t>。。。</t>
    <phoneticPr fontId="3" type="noConversion"/>
  </si>
  <si>
    <t>在建承包工程及
自地自建合建房
屋施工成本價值</t>
    <phoneticPr fontId="3" type="noConversion"/>
  </si>
  <si>
    <t>公司組織</t>
    <phoneticPr fontId="3" type="noConversion"/>
  </si>
  <si>
    <t>獨資或合夥</t>
    <phoneticPr fontId="3" type="noConversion"/>
  </si>
  <si>
    <t>等級別</t>
    <phoneticPr fontId="3" type="noConversion"/>
  </si>
  <si>
    <t>土木包工業</t>
    <phoneticPr fontId="3" type="noConversion"/>
  </si>
  <si>
    <t>專業營造業</t>
    <phoneticPr fontId="3" type="noConversion"/>
  </si>
  <si>
    <t>地區別</t>
    <phoneticPr fontId="3" type="noConversion"/>
  </si>
  <si>
    <t>北部地區</t>
    <phoneticPr fontId="3" type="noConversion"/>
  </si>
  <si>
    <t>中部地區</t>
    <phoneticPr fontId="3" type="noConversion"/>
  </si>
  <si>
    <t>南部地區</t>
    <phoneticPr fontId="3" type="noConversion"/>
  </si>
  <si>
    <t>東部地區</t>
    <phoneticPr fontId="3" type="noConversion"/>
  </si>
  <si>
    <t>金馬地區</t>
    <phoneticPr fontId="3" type="noConversion"/>
  </si>
  <si>
    <t>有承攬政府工程</t>
    <phoneticPr fontId="3" type="noConversion"/>
  </si>
  <si>
    <t>純政府工程</t>
    <phoneticPr fontId="3" type="noConversion"/>
  </si>
  <si>
    <t>政府工程50%以上</t>
    <phoneticPr fontId="3" type="noConversion"/>
  </si>
  <si>
    <t>政府工程未滿50%</t>
    <phoneticPr fontId="3" type="noConversion"/>
  </si>
  <si>
    <t>無承攬政府工程</t>
    <phoneticPr fontId="3" type="noConversion"/>
  </si>
  <si>
    <t>...</t>
    <phoneticPr fontId="3" type="noConversion"/>
  </si>
  <si>
    <t>…</t>
    <phoneticPr fontId="3" type="noConversion"/>
  </si>
  <si>
    <t xml:space="preserve">表六  營造業全年勞動報酬－按經營規模分 </t>
    <phoneticPr fontId="3" type="noConversion"/>
  </si>
  <si>
    <t>...</t>
    <phoneticPr fontId="3" type="noConversion"/>
  </si>
  <si>
    <t>...</t>
    <phoneticPr fontId="5" type="noConversion"/>
  </si>
  <si>
    <t>...</t>
    <phoneticPr fontId="5" type="noConversion"/>
  </si>
  <si>
    <t>...</t>
    <phoneticPr fontId="3" type="noConversion"/>
  </si>
  <si>
    <t>…</t>
    <phoneticPr fontId="3" type="noConversion"/>
  </si>
  <si>
    <t>...</t>
    <phoneticPr fontId="5" type="noConversion"/>
  </si>
  <si>
    <t>平均每員工
使用土地面積
(平方公尺/家)</t>
    <phoneticPr fontId="3" type="noConversion"/>
  </si>
  <si>
    <t>年底使用
土地面積
（平方公尺/家）</t>
    <phoneticPr fontId="3" type="noConversion"/>
  </si>
  <si>
    <t>年底使用建築
物樓地板面積
（平方公尺/家）</t>
    <phoneticPr fontId="3" type="noConversion"/>
  </si>
  <si>
    <t>…</t>
  </si>
  <si>
    <t>…</t>
    <phoneticPr fontId="5" type="noConversion"/>
  </si>
  <si>
    <t>營造業經營概況─按經營特性分</t>
  </si>
  <si>
    <t>營造業經營概況─按經營規模分</t>
  </si>
  <si>
    <t>營造業年底員工人數─按經營特性分</t>
  </si>
  <si>
    <t>營造業年底員工人數─按經營規模分</t>
  </si>
  <si>
    <t>營造業全年勞動報酬─按經營特性分</t>
  </si>
  <si>
    <t>營造業全年勞動報酬─按經營規模分</t>
  </si>
  <si>
    <t>營造業全年使用派遣勞工人數─按經營特性分</t>
  </si>
  <si>
    <t>營造業全年使用派遣勞工人數─按經營規模分</t>
  </si>
  <si>
    <t>營造業年底實際運用資產淨額─按經營特性分</t>
  </si>
  <si>
    <t>營造業年底實際運用資產淨額─按經營規模分</t>
  </si>
  <si>
    <t>營造業年底實際運用資產毛額─按經營特性分</t>
  </si>
  <si>
    <t>營造業年底實際運用資產毛額─按經營規模分</t>
  </si>
  <si>
    <t>營造業全年生產總額─按經營特性分</t>
  </si>
  <si>
    <t>營造業全年生產總額─按經營規模分</t>
  </si>
  <si>
    <t>營造業全年生產毛額及要素所得─按經營特性分</t>
  </si>
  <si>
    <t>營造業全年生產毛額及要素所得─按經營規模分</t>
  </si>
  <si>
    <t>營造業全年直接營建工程投入結構─按經營特性分</t>
  </si>
  <si>
    <t>營造業全年直接營建工程投入結構─按經營規模分</t>
  </si>
  <si>
    <t>營造業全年各項收入總額─按經營特性分</t>
  </si>
  <si>
    <t>營造業全年各項收入總額─按經營規模分</t>
  </si>
  <si>
    <t>營造業全年實際耗用材料─按經營特性分</t>
  </si>
  <si>
    <t>營造業全年實際耗用材料─按經營規模分</t>
  </si>
  <si>
    <t>營造業全年利潤─按經營特性分</t>
  </si>
  <si>
    <t>營造業全年利潤─按經營規模分</t>
  </si>
  <si>
    <t>營造業全年各項成本費用支出─按經營特性分</t>
  </si>
  <si>
    <t>營造業全年各項成本費用支出─按經營規模分</t>
  </si>
  <si>
    <t>營造業平均每企業經營概況─按經營特性分</t>
  </si>
  <si>
    <t>營造業平均每企業經營概況─按經營規模分</t>
  </si>
  <si>
    <t>營造業平均每企業全年勞動報酬─按經營特性分</t>
  </si>
  <si>
    <t>營造業全年使用派遣員工平均人數-按經營特性分</t>
  </si>
  <si>
    <t>營造業平均每企業年底實際運用資產淨額─按經營特性分</t>
  </si>
  <si>
    <t>營造業平均每企業年底實際運用資產淨額─按經營規模分</t>
  </si>
  <si>
    <t>營造業平均每企業年底實際運用資產毛額─按經營特性分</t>
  </si>
  <si>
    <t>營造業平均每企業年底實際運用資產毛額─按經營規模分</t>
  </si>
  <si>
    <t>營造業平均每企業全年生產淨額─按經營特性分</t>
  </si>
  <si>
    <t>營造業平均每企業全年生產淨額─按經營規模分</t>
  </si>
  <si>
    <t>營造業平均每企業全年各項收入總額─按經營特性分</t>
  </si>
  <si>
    <t>營造業平均每企業全年各項收入總額─按經營規模分</t>
  </si>
  <si>
    <t>營造業平均每企業全年實際耗用材料─按經營特性分</t>
  </si>
  <si>
    <t>營造業平均每企業全年實際耗用材料─按經營規模分</t>
  </si>
  <si>
    <t>營造業平均每企業利潤─按經營特性分</t>
  </si>
  <si>
    <t>營造業平均每企業利潤─按經營規模分</t>
  </si>
  <si>
    <t>營造業平均每企業全年各項成本費用支出─按經營特性分</t>
  </si>
  <si>
    <t>營造業平均每企業全年各項成本費用支出─按經營規模分</t>
  </si>
  <si>
    <t>營造業企業單位經營效率─按經營特性分</t>
  </si>
  <si>
    <t>營造業企業單位經營效率─按經營規模分</t>
  </si>
  <si>
    <t>營造業企業單位財務結構─按經營特性分</t>
  </si>
  <si>
    <t>營造業企業單位財務結構─按經營規模分</t>
  </si>
  <si>
    <t>營造業企業單位勞動裝備率及勞動生產力─按經營特性分</t>
  </si>
  <si>
    <t>營造業企業單位勞動裝備率及勞動生產力─按經營規模分</t>
  </si>
  <si>
    <t>營造業企業單位資本結構及資本生產力─按經營特性分</t>
  </si>
  <si>
    <t>營造業企業單位資本結構及資本生產力─按經營規模分</t>
  </si>
  <si>
    <t>企業在經營上遭遇之困難─按經營特性分</t>
  </si>
  <si>
    <t>企業在經營上遭遇之困難─按經營規模分</t>
  </si>
  <si>
    <t>企業勞工人力管道來源─按經營規模分</t>
  </si>
  <si>
    <t>企業需政府優先協助的項目─按經營特性分</t>
  </si>
  <si>
    <t>企業需政府優先協助的項目─按經營規模分</t>
  </si>
  <si>
    <t>企業對未來一年營造業景氣看法─按經營規模分</t>
  </si>
  <si>
    <t>企業雇用外勞的比例─按經營規模分</t>
  </si>
  <si>
    <t>營造業平均每企業年底員工人數及全年薪資支出─按經營特性分</t>
    <phoneticPr fontId="29" type="noConversion"/>
  </si>
  <si>
    <t>營造業平均每企業年底員工人數及全年薪資支出─按經營規模分</t>
    <phoneticPr fontId="29" type="noConversion"/>
  </si>
  <si>
    <r>
      <t>營造業平均每企業全年直接營建工程收入</t>
    </r>
    <r>
      <rPr>
        <sz val="12"/>
        <color theme="1"/>
        <rFont val="標楷體"/>
        <family val="4"/>
        <charset val="136"/>
      </rPr>
      <t>結構</t>
    </r>
    <r>
      <rPr>
        <sz val="11"/>
        <color theme="1"/>
        <rFont val="標楷體"/>
        <family val="4"/>
        <charset val="136"/>
      </rPr>
      <t>─按經營特性分</t>
    </r>
  </si>
  <si>
    <r>
      <t>營造業平均每企業全年直接營建工程收入</t>
    </r>
    <r>
      <rPr>
        <sz val="12"/>
        <color theme="1"/>
        <rFont val="標楷體"/>
        <family val="4"/>
        <charset val="136"/>
      </rPr>
      <t>結構</t>
    </r>
    <r>
      <rPr>
        <sz val="11"/>
        <color theme="1"/>
        <rFont val="標楷體"/>
        <family val="4"/>
        <charset val="136"/>
      </rPr>
      <t>─按經營規模分</t>
    </r>
  </si>
  <si>
    <t>表1</t>
    <phoneticPr fontId="29" type="noConversion"/>
  </si>
  <si>
    <t>表2</t>
  </si>
  <si>
    <t>表3</t>
  </si>
  <si>
    <t>表4</t>
  </si>
  <si>
    <t>表5</t>
  </si>
  <si>
    <t>表6</t>
  </si>
  <si>
    <t>表7</t>
  </si>
  <si>
    <t>表8</t>
  </si>
  <si>
    <t>表9</t>
  </si>
  <si>
    <t>表10</t>
  </si>
  <si>
    <t>表11</t>
  </si>
  <si>
    <t>表12</t>
  </si>
  <si>
    <t>表13</t>
  </si>
  <si>
    <t>表14</t>
  </si>
  <si>
    <t>表15</t>
  </si>
  <si>
    <t>表16</t>
  </si>
  <si>
    <t>表17</t>
  </si>
  <si>
    <t>表18</t>
  </si>
  <si>
    <t>表19</t>
  </si>
  <si>
    <t>表20</t>
  </si>
  <si>
    <t>表21</t>
  </si>
  <si>
    <t>表22</t>
  </si>
  <si>
    <t>表23</t>
  </si>
  <si>
    <t>表24</t>
  </si>
  <si>
    <t>表25</t>
  </si>
  <si>
    <t>表26</t>
  </si>
  <si>
    <t>表27</t>
  </si>
  <si>
    <t>表28</t>
  </si>
  <si>
    <t>表29</t>
  </si>
  <si>
    <t>表30</t>
  </si>
  <si>
    <t>表31</t>
  </si>
  <si>
    <t>表32</t>
  </si>
  <si>
    <t>表33</t>
  </si>
  <si>
    <t>表34</t>
  </si>
  <si>
    <t>表35</t>
  </si>
  <si>
    <t>表36</t>
  </si>
  <si>
    <t>表37</t>
  </si>
  <si>
    <t>表38</t>
  </si>
  <si>
    <t>表39</t>
  </si>
  <si>
    <t>表40</t>
  </si>
  <si>
    <t>表41</t>
  </si>
  <si>
    <t>表42</t>
  </si>
  <si>
    <t>表43</t>
  </si>
  <si>
    <t>表44</t>
  </si>
  <si>
    <t>表45</t>
  </si>
  <si>
    <t>表46</t>
  </si>
  <si>
    <t>表47</t>
  </si>
  <si>
    <t>表48</t>
  </si>
  <si>
    <t>表49</t>
  </si>
  <si>
    <t>表50</t>
  </si>
  <si>
    <t>表51</t>
  </si>
  <si>
    <t>表52</t>
  </si>
  <si>
    <t>表53</t>
  </si>
  <si>
    <t>表54</t>
  </si>
  <si>
    <t>表55</t>
  </si>
  <si>
    <t>表56</t>
  </si>
  <si>
    <t>表57</t>
  </si>
  <si>
    <t>表58</t>
  </si>
  <si>
    <t>表59</t>
  </si>
  <si>
    <t>表60</t>
  </si>
  <si>
    <t>表61</t>
  </si>
  <si>
    <t>表62</t>
  </si>
  <si>
    <t>表63</t>
  </si>
  <si>
    <t>表64</t>
  </si>
  <si>
    <t>表65</t>
  </si>
  <si>
    <t>表66</t>
  </si>
  <si>
    <t>表67</t>
  </si>
  <si>
    <t>表68</t>
  </si>
  <si>
    <t>表69</t>
  </si>
  <si>
    <t>表70</t>
  </si>
  <si>
    <t>表71</t>
  </si>
  <si>
    <t>表72</t>
  </si>
  <si>
    <t>表73</t>
  </si>
  <si>
    <t>表74</t>
  </si>
  <si>
    <t>表次</t>
    <phoneticPr fontId="29" type="noConversion"/>
  </si>
  <si>
    <t>表名</t>
    <phoneticPr fontId="29" type="noConversion"/>
  </si>
  <si>
    <t>頁碼</t>
    <phoneticPr fontId="29" type="noConversion"/>
  </si>
  <si>
    <t>企業勞工人力管道來源─按經營特性分</t>
    <phoneticPr fontId="29" type="noConversion"/>
  </si>
  <si>
    <t>企業對未來一年營造業景氣看法─按經營特性分</t>
    <phoneticPr fontId="29" type="noConversion"/>
  </si>
  <si>
    <t>企業雇用外勞的比例─按經營特性分</t>
    <phoneticPr fontId="29" type="noConversion"/>
  </si>
  <si>
    <t>未滿25歲</t>
    <phoneticPr fontId="3" type="noConversion"/>
  </si>
  <si>
    <t>25~未滿35歲</t>
    <phoneticPr fontId="3" type="noConversion"/>
  </si>
  <si>
    <t>35~未滿45歲</t>
    <phoneticPr fontId="3" type="noConversion"/>
  </si>
  <si>
    <t>45~未滿65歲</t>
    <phoneticPr fontId="3" type="noConversion"/>
  </si>
  <si>
    <t>65歲
以上</t>
    <phoneticPr fontId="3" type="noConversion"/>
  </si>
  <si>
    <t>…</t>
    <phoneticPr fontId="3" type="noConversion"/>
  </si>
  <si>
    <t>…</t>
    <phoneticPr fontId="3" type="noConversion"/>
  </si>
  <si>
    <t>…</t>
    <phoneticPr fontId="5" type="noConversion"/>
  </si>
  <si>
    <t>表五  營造業全年勞動報酬－按經營特性分</t>
    <phoneticPr fontId="3" type="noConversion"/>
  </si>
  <si>
    <t>薪資支出與
福利津貼</t>
    <phoneticPr fontId="3" type="noConversion"/>
  </si>
  <si>
    <t>…</t>
    <phoneticPr fontId="3" type="noConversion"/>
  </si>
  <si>
    <t>…</t>
    <phoneticPr fontId="3" type="noConversion"/>
  </si>
  <si>
    <t>…</t>
    <phoneticPr fontId="3" type="noConversion"/>
  </si>
  <si>
    <t>…</t>
    <phoneticPr fontId="3" type="noConversion"/>
  </si>
  <si>
    <t>…</t>
    <phoneticPr fontId="5" type="noConversion"/>
  </si>
  <si>
    <t>…</t>
    <phoneticPr fontId="3" type="noConversion"/>
  </si>
  <si>
    <t>…</t>
    <phoneticPr fontId="3" type="noConversion"/>
  </si>
  <si>
    <t>…</t>
    <phoneticPr fontId="4" type="noConversion"/>
  </si>
  <si>
    <t>…</t>
    <phoneticPr fontId="3" type="noConversion"/>
  </si>
  <si>
    <t>…</t>
    <phoneticPr fontId="3" type="noConversion"/>
  </si>
  <si>
    <t>長期投資</t>
    <phoneticPr fontId="4" type="noConversion"/>
  </si>
  <si>
    <t>q715</t>
    <phoneticPr fontId="4" type="noConversion"/>
  </si>
  <si>
    <t xml:space="preserve"> q808a (q806 + q807) </t>
    <phoneticPr fontId="4" type="noConversion"/>
  </si>
  <si>
    <t>非　　營　　業　　收　　益</t>
    <phoneticPr fontId="3" type="noConversion"/>
  </si>
  <si>
    <t>其他非營業
收益</t>
    <phoneticPr fontId="3" type="noConversion"/>
  </si>
  <si>
    <t>負債及權益總額</t>
    <phoneticPr fontId="3" type="noConversion"/>
  </si>
  <si>
    <t>權　　益　　總　　額</t>
    <phoneticPr fontId="3" type="noConversion"/>
  </si>
  <si>
    <t>公積及盈餘等</t>
    <phoneticPr fontId="3" type="noConversion"/>
  </si>
  <si>
    <t>資本或股本
(實收)</t>
    <phoneticPr fontId="3" type="noConversion"/>
  </si>
  <si>
    <t>負債及權益總額－按經營特性分</t>
    <phoneticPr fontId="3" type="noConversion"/>
  </si>
  <si>
    <t>負債及權益總額－按經營規模分</t>
    <phoneticPr fontId="3" type="noConversion"/>
  </si>
  <si>
    <t>利息支出</t>
    <phoneticPr fontId="3" type="noConversion"/>
  </si>
  <si>
    <t>其他非營業
損失</t>
    <phoneticPr fontId="3" type="noConversion"/>
  </si>
  <si>
    <t>權益總額－按經營特性分</t>
    <phoneticPr fontId="3" type="noConversion"/>
  </si>
  <si>
    <t>營造業全年負債及權益總額─按經營特性分</t>
    <phoneticPr fontId="29" type="noConversion"/>
  </si>
  <si>
    <t>營造業全年負債及權益總額─按經營規模分</t>
    <phoneticPr fontId="29" type="noConversion"/>
  </si>
  <si>
    <r>
      <t>營造業平均每企業全年</t>
    </r>
    <r>
      <rPr>
        <sz val="12"/>
        <color theme="1"/>
        <rFont val="標楷體"/>
        <family val="4"/>
        <charset val="136"/>
      </rPr>
      <t>負債及權益總額─按經營特性分</t>
    </r>
    <phoneticPr fontId="29" type="noConversion"/>
  </si>
  <si>
    <r>
      <t>營造業平均每企業全年</t>
    </r>
    <r>
      <rPr>
        <sz val="12"/>
        <color theme="1"/>
        <rFont val="標楷體"/>
        <family val="4"/>
        <charset val="136"/>
      </rPr>
      <t>負債及權益總額─按經營規模分</t>
    </r>
    <phoneticPr fontId="29" type="noConversion"/>
  </si>
  <si>
    <t>由業主及營造同業
提供材料估計價值</t>
    <phoneticPr fontId="3" type="noConversion"/>
  </si>
  <si>
    <t>營建工程收入結構－按經營特性分</t>
    <phoneticPr fontId="3" type="noConversion"/>
  </si>
  <si>
    <t>表十九  營造業全年直接</t>
    <phoneticPr fontId="3" type="noConversion"/>
  </si>
  <si>
    <t>自　有
資本率</t>
    <phoneticPr fontId="4" type="noConversion"/>
  </si>
  <si>
    <t>年底實際運用
固定資產淨額</t>
    <phoneticPr fontId="3" type="noConversion"/>
  </si>
  <si>
    <t>研究發展
費用性支出</t>
    <phoneticPr fontId="3" type="noConversion"/>
  </si>
  <si>
    <t>研究發展
費用性支出</t>
    <phoneticPr fontId="5" type="noConversion"/>
  </si>
  <si>
    <t>資產淨額－按經營特性分(續)</t>
    <phoneticPr fontId="3" type="noConversion"/>
  </si>
  <si>
    <t>表十  營造業年底實際運用</t>
    <phoneticPr fontId="3" type="noConversion"/>
  </si>
  <si>
    <t>表十  營造業年底實際運用</t>
    <phoneticPr fontId="3" type="noConversion"/>
  </si>
  <si>
    <t>資產淨額－按經營規模分</t>
    <phoneticPr fontId="3" type="noConversion"/>
  </si>
  <si>
    <t>資產淨額－按經營規模分(續)</t>
    <phoneticPr fontId="3" type="noConversion"/>
  </si>
  <si>
    <t>註：108年「出租及出借不動產廠房及設備」修正為「投資性不動產」。</t>
    <phoneticPr fontId="3" type="noConversion"/>
  </si>
  <si>
    <t>資產毛額－按經營規模分</t>
    <phoneticPr fontId="3" type="noConversion"/>
  </si>
  <si>
    <t>資產毛額－按經營規模分(續)</t>
    <phoneticPr fontId="3" type="noConversion"/>
  </si>
  <si>
    <t>表三十七  營造業平均每企業年底</t>
    <phoneticPr fontId="3" type="noConversion"/>
  </si>
  <si>
    <t>表三十七  營造業平均每企業年底實際</t>
    <phoneticPr fontId="3" type="noConversion"/>
  </si>
  <si>
    <t>表三十八  營造業平均每企業年底</t>
    <phoneticPr fontId="3" type="noConversion"/>
  </si>
  <si>
    <t>運用資產淨額－按經營規模分(續)</t>
    <phoneticPr fontId="3" type="noConversion"/>
  </si>
  <si>
    <t>實際運用資產毛額－按經營特性分</t>
    <phoneticPr fontId="3" type="noConversion"/>
  </si>
  <si>
    <t>實際運用資產毛額－按經營特性分 (續)</t>
    <phoneticPr fontId="3" type="noConversion"/>
  </si>
  <si>
    <t>表四十  營造業平均每企業年底</t>
    <phoneticPr fontId="3" type="noConversion"/>
  </si>
  <si>
    <t>實際運用資產毛額－按經營規模分</t>
    <phoneticPr fontId="3" type="noConversion"/>
  </si>
  <si>
    <t>表十二  營造業年底實際運用</t>
    <phoneticPr fontId="3" type="noConversion"/>
  </si>
  <si>
    <t>在建承包工程及自地自建合建房屋施工價值</t>
    <phoneticPr fontId="4" type="noConversion"/>
  </si>
  <si>
    <t>…</t>
    <phoneticPr fontId="3" type="noConversion"/>
  </si>
  <si>
    <t>運用資產毛額－按經營特性分(續)</t>
    <phoneticPr fontId="3" type="noConversion"/>
  </si>
  <si>
    <t>-</t>
    <phoneticPr fontId="5" type="noConversion"/>
  </si>
  <si>
    <t>-</t>
  </si>
  <si>
    <t>權益總額</t>
    <phoneticPr fontId="3" type="noConversion"/>
  </si>
  <si>
    <t>全年費用支出
(千元)</t>
    <phoneticPr fontId="3" type="noConversion"/>
  </si>
  <si>
    <t>…</t>
    <phoneticPr fontId="5" type="noConversion"/>
  </si>
  <si>
    <t>…</t>
    <phoneticPr fontId="3" type="noConversion"/>
  </si>
  <si>
    <t>…</t>
    <phoneticPr fontId="5" type="noConversion"/>
  </si>
  <si>
    <t>…</t>
    <phoneticPr fontId="5" type="noConversion"/>
  </si>
  <si>
    <t>…</t>
    <phoneticPr fontId="5" type="noConversion"/>
  </si>
  <si>
    <t>平均每員工
實 際 運 用
資 產 淨 額
(千元/家)</t>
    <phoneticPr fontId="3" type="noConversion"/>
  </si>
  <si>
    <t>平均每員工實際運用固定資產淨額
(千元/家)</t>
    <phoneticPr fontId="3" type="noConversion"/>
  </si>
  <si>
    <t>平　　均
每 員 工
營業收入
(千元/家)</t>
    <phoneticPr fontId="3" type="noConversion"/>
  </si>
  <si>
    <t>平　均
每員工
利　潤
(千元/家)</t>
    <phoneticPr fontId="3" type="noConversion"/>
  </si>
  <si>
    <t>平　　均
每 員 工
生產總額
(千元/家)</t>
    <phoneticPr fontId="3" type="noConversion"/>
  </si>
  <si>
    <t>平　均
每 員 工
生產毛額
(千元/家)</t>
    <phoneticPr fontId="3" type="noConversion"/>
  </si>
  <si>
    <t>平　均
每 員 工
生產淨額
(千元/家)</t>
    <phoneticPr fontId="3" type="noConversion"/>
  </si>
  <si>
    <t>平均每元
勞動報酬
生產總額
(千元/家)</t>
    <phoneticPr fontId="3" type="noConversion"/>
  </si>
  <si>
    <t>平均每元
勞動報酬
利　　潤
(千元/家)</t>
    <phoneticPr fontId="3" type="noConversion"/>
  </si>
  <si>
    <t>平均每元
勞動報酬
生產淨額
(千元/家)</t>
    <phoneticPr fontId="3" type="noConversion"/>
  </si>
  <si>
    <t>平均每員工
使用建築物
樓地板面積
(平方公尺/家)</t>
    <phoneticPr fontId="3" type="noConversion"/>
  </si>
  <si>
    <t>男性
平均</t>
    <phoneticPr fontId="3" type="noConversion"/>
  </si>
  <si>
    <t>女性
平均</t>
    <phoneticPr fontId="3" type="noConversion"/>
  </si>
  <si>
    <t>單位：人、平方公尺、千元</t>
    <phoneticPr fontId="3" type="noConversion"/>
  </si>
  <si>
    <t>固定長期
資產適合率</t>
    <phoneticPr fontId="4" type="noConversion"/>
  </si>
  <si>
    <t>直接及間接
人工成本與
職工福利</t>
    <phoneticPr fontId="3" type="noConversion"/>
  </si>
  <si>
    <t>其他營業
費用</t>
    <phoneticPr fontId="3" type="noConversion"/>
  </si>
  <si>
    <t>單位：新臺幣千元</t>
    <phoneticPr fontId="5" type="noConversion"/>
  </si>
  <si>
    <t>單位：新臺幣千元</t>
    <phoneticPr fontId="3" type="noConversion"/>
  </si>
  <si>
    <t>承包工程收入             (含發包工程及向
同業分包入部分)</t>
    <phoneticPr fontId="5" type="noConversion"/>
  </si>
  <si>
    <t>其他營業
收入</t>
    <phoneticPr fontId="3" type="noConversion"/>
  </si>
  <si>
    <t>單位：新臺幣千元</t>
    <phoneticPr fontId="3" type="noConversion"/>
  </si>
  <si>
    <t>註：105年工業及服務業普查未調查負債及淨值總額，故未提供數值。</t>
    <phoneticPr fontId="3" type="noConversion"/>
  </si>
  <si>
    <t>負　　　債　　　　　　</t>
    <phoneticPr fontId="3" type="noConversion"/>
  </si>
  <si>
    <t>總　　　額</t>
    <phoneticPr fontId="3" type="noConversion"/>
  </si>
  <si>
    <t>負　　　債　　　</t>
    <phoneticPr fontId="3" type="noConversion"/>
  </si>
  <si>
    <t>單位：新臺幣千元</t>
    <phoneticPr fontId="5" type="noConversion"/>
  </si>
  <si>
    <t>實際運用資產淨額－按經營特性分</t>
    <phoneticPr fontId="3" type="noConversion"/>
  </si>
  <si>
    <t>經營特性別</t>
    <phoneticPr fontId="3" type="noConversion"/>
  </si>
  <si>
    <t>單位：新臺幣千元</t>
    <phoneticPr fontId="5" type="noConversion"/>
  </si>
  <si>
    <t>員　工（人）</t>
    <phoneticPr fontId="5" type="noConversion"/>
  </si>
  <si>
    <t>單位：新臺幣百萬元</t>
  </si>
  <si>
    <t>表一  營造業經營　</t>
    <phoneticPr fontId="3" type="noConversion"/>
  </si>
  <si>
    <t>概況 －按經營規模分</t>
    <phoneticPr fontId="3" type="noConversion"/>
  </si>
  <si>
    <t>經營規模別</t>
    <phoneticPr fontId="3" type="noConversion"/>
  </si>
  <si>
    <t xml:space="preserve">運用資產毛額－按經營特性分  </t>
    <phoneticPr fontId="3" type="noConversion"/>
  </si>
  <si>
    <t xml:space="preserve">    資   產</t>
    <phoneticPr fontId="5" type="noConversion"/>
  </si>
  <si>
    <t>總　　　額</t>
    <phoneticPr fontId="3" type="noConversion"/>
  </si>
  <si>
    <t>權益總額－按經營規模分</t>
    <phoneticPr fontId="3" type="noConversion"/>
  </si>
  <si>
    <t xml:space="preserve">負　　　債    </t>
    <phoneticPr fontId="3" type="noConversion"/>
  </si>
  <si>
    <t xml:space="preserve">  總　　　額</t>
    <phoneticPr fontId="3" type="noConversion"/>
  </si>
  <si>
    <t>其他房屋工程</t>
    <phoneticPr fontId="3" type="noConversion"/>
  </si>
  <si>
    <t>承包工程收入               (含發包工程及向
同業分包收入部分)</t>
    <phoneticPr fontId="3" type="noConversion"/>
  </si>
  <si>
    <t>出售自地自建及
合建房地產收入                   (含土地價值)</t>
    <phoneticPr fontId="3" type="noConversion"/>
  </si>
  <si>
    <t>實際運用
固定資產淨額</t>
    <phoneticPr fontId="3" type="noConversion"/>
  </si>
  <si>
    <t>淨　額</t>
    <phoneticPr fontId="3" type="noConversion"/>
  </si>
  <si>
    <t>淨　額</t>
    <phoneticPr fontId="3" type="noConversion"/>
  </si>
  <si>
    <t>實際運用
固定資產
淨額週轉率</t>
    <phoneticPr fontId="3" type="noConversion"/>
  </si>
  <si>
    <t>實際運用
資產淨額
週轉率</t>
    <phoneticPr fontId="3" type="noConversion"/>
  </si>
  <si>
    <t>註：1.「生產總額」為本調查對象（綜合營造業、專業營造業、土木包工業）之生產總額。</t>
    <phoneticPr fontId="3" type="noConversion"/>
  </si>
  <si>
    <t>註：3.105年工業及服務業普查未詢問105年年底使用土地面積及年底使用建築物樓地板面積。</t>
    <phoneticPr fontId="3" type="noConversion"/>
  </si>
  <si>
    <t xml:space="preserve">    2.「廣義生產總額」為整體營造業之生產總額，除本調查對象外，亦包含非本調查對</t>
    <phoneticPr fontId="3" type="noConversion"/>
  </si>
  <si>
    <t xml:space="preserve">    4.全年各項收入總額已扣除發包工程款。</t>
    <phoneticPr fontId="3" type="noConversion"/>
  </si>
  <si>
    <t xml:space="preserve">      象營造業者如工程行、企業社之生產總額；非本調查對象之生產總額即為本調查對</t>
    <phoneticPr fontId="3" type="noConversion"/>
  </si>
  <si>
    <t xml:space="preserve">      象發包給非本調對象營造業者之工程款，並將此工程款併入原發包業者之生產總額中。</t>
    <phoneticPr fontId="3" type="noConversion"/>
  </si>
  <si>
    <t>註：1.直接營建工程收入係指當年度施工部分應認列（攤提）之收入所估算的營建工程價值</t>
    <phoneticPr fontId="3" type="noConversion"/>
  </si>
  <si>
    <t xml:space="preserve">      ，故該收入不等同損益表之工程收入。</t>
    <phoneticPr fontId="3" type="noConversion"/>
  </si>
  <si>
    <t>單位：新臺幣百萬元</t>
    <phoneticPr fontId="3" type="noConversion"/>
  </si>
  <si>
    <t>單位：新臺幣百萬元；百分比</t>
    <phoneticPr fontId="3" type="noConversion"/>
  </si>
  <si>
    <t>使用權資產淨額</t>
    <phoneticPr fontId="3" type="noConversion"/>
  </si>
  <si>
    <t>自有固定資產折舊</t>
    <phoneticPr fontId="3" type="noConversion"/>
  </si>
  <si>
    <t>使用權資產折舊</t>
    <phoneticPr fontId="3" type="noConversion"/>
  </si>
  <si>
    <t>租任負債利息支出</t>
    <phoneticPr fontId="3" type="noConversion"/>
  </si>
  <si>
    <t>其他利息支出</t>
    <phoneticPr fontId="3" type="noConversion"/>
  </si>
  <si>
    <t>訂定情事變更的處理辦法</t>
    <phoneticPr fontId="5" type="noConversion"/>
  </si>
  <si>
    <t>在建工程及待售房屋</t>
    <phoneticPr fontId="3" type="noConversion"/>
  </si>
  <si>
    <r>
      <t xml:space="preserve">營造業經濟概況調查
審核後初步統計結果表
</t>
    </r>
    <r>
      <rPr>
        <sz val="18"/>
        <rFont val="細明體"/>
        <family val="3"/>
        <charset val="136"/>
      </rPr>
      <t>調查時間：民國110年6月1日至10月10日</t>
    </r>
    <phoneticPr fontId="5" type="noConversion"/>
  </si>
  <si>
    <t>在建工程及
待售房屋</t>
    <phoneticPr fontId="3" type="noConversion"/>
  </si>
  <si>
    <t>北部地區</t>
    <phoneticPr fontId="3" type="noConversion"/>
  </si>
  <si>
    <t>純政府工程</t>
    <phoneticPr fontId="3" type="noConversion"/>
  </si>
  <si>
    <t>政府工程50%以上</t>
    <phoneticPr fontId="3" type="noConversion"/>
  </si>
  <si>
    <t>政府工程未滿50%</t>
    <phoneticPr fontId="3" type="noConversion"/>
  </si>
  <si>
    <t>無承攬政府工程</t>
    <phoneticPr fontId="3" type="noConversion"/>
  </si>
  <si>
    <t>其他</t>
    <phoneticPr fontId="5" type="noConversion"/>
  </si>
  <si>
    <t>表六十七 企業需政府優</t>
    <phoneticPr fontId="3" type="noConversion"/>
  </si>
  <si>
    <t>先協助的項目─按經營特性分</t>
    <phoneticPr fontId="3" type="noConversion"/>
  </si>
  <si>
    <t>單位：家數；百分比；家/百家</t>
    <phoneticPr fontId="5" type="noConversion"/>
  </si>
  <si>
    <t>不需要協助</t>
    <phoneticPr fontId="5" type="noConversion"/>
  </si>
  <si>
    <t>非常
看好</t>
    <phoneticPr fontId="5" type="noConversion"/>
  </si>
  <si>
    <t>不看好</t>
    <phoneticPr fontId="5" type="noConversion"/>
  </si>
  <si>
    <t>模板工</t>
    <phoneticPr fontId="5" type="noConversion"/>
  </si>
  <si>
    <t>泥水工</t>
    <phoneticPr fontId="5" type="noConversion"/>
  </si>
  <si>
    <t>鋼筋工</t>
    <phoneticPr fontId="5" type="noConversion"/>
  </si>
  <si>
    <t>模板
技術士</t>
    <phoneticPr fontId="5" type="noConversion"/>
  </si>
  <si>
    <t>研究發展
費用性
支出</t>
    <phoneticPr fontId="3" type="noConversion"/>
  </si>
  <si>
    <t>表六十三 企業在經營上</t>
    <phoneticPr fontId="5" type="noConversion"/>
  </si>
  <si>
    <t>遭遇之困難─按經營特性分</t>
    <phoneticPr fontId="5" type="noConversion"/>
  </si>
  <si>
    <t>遭遇之困難─按經營特性分(續)</t>
    <phoneticPr fontId="5" type="noConversion"/>
  </si>
  <si>
    <t>單位：家數；百分比；家/百家</t>
    <phoneticPr fontId="5" type="noConversion"/>
  </si>
  <si>
    <t>經營特性別</t>
    <phoneticPr fontId="3" type="noConversion"/>
  </si>
  <si>
    <t>合計</t>
    <phoneticPr fontId="5" type="noConversion"/>
  </si>
  <si>
    <t>家數</t>
    <phoneticPr fontId="5" type="noConversion"/>
  </si>
  <si>
    <t>無困難</t>
    <phoneticPr fontId="3" type="noConversion"/>
  </si>
  <si>
    <t>有困難</t>
    <phoneticPr fontId="3" type="noConversion"/>
  </si>
  <si>
    <t>有困難
家數</t>
    <phoneticPr fontId="3" type="noConversion"/>
  </si>
  <si>
    <t>有困難-遭遇</t>
    <phoneticPr fontId="3" type="noConversion"/>
  </si>
  <si>
    <t>的困難項目</t>
    <phoneticPr fontId="5" type="noConversion"/>
  </si>
  <si>
    <t>價格</t>
    <phoneticPr fontId="3" type="noConversion"/>
  </si>
  <si>
    <t>行政</t>
    <phoneticPr fontId="3" type="noConversion"/>
  </si>
  <si>
    <t>制度</t>
    <phoneticPr fontId="5" type="noConversion"/>
  </si>
  <si>
    <t>融資</t>
    <phoneticPr fontId="3" type="noConversion"/>
  </si>
  <si>
    <t>產業環境</t>
    <phoneticPr fontId="3" type="noConversion"/>
  </si>
  <si>
    <t>人力</t>
    <phoneticPr fontId="3" type="noConversion"/>
  </si>
  <si>
    <t>原材物料
價格持續
上漲</t>
    <phoneticPr fontId="5" type="noConversion"/>
  </si>
  <si>
    <t>物價波動
過劇，成本
控制不易</t>
    <phoneticPr fontId="3" type="noConversion"/>
  </si>
  <si>
    <t>同行殺價
競爭，
得標困難</t>
    <phoneticPr fontId="5" type="noConversion"/>
  </si>
  <si>
    <t>業主安排
之工期
不足</t>
    <phoneticPr fontId="5" type="noConversion"/>
  </si>
  <si>
    <t xml:space="preserve">業主預算單價偏低，致利潤偏低    </t>
    <phoneticPr fontId="5" type="noConversion"/>
  </si>
  <si>
    <t>業主訂定
底價過低
致得標後
經營不易</t>
    <phoneticPr fontId="5" type="noConversion"/>
  </si>
  <si>
    <t>業主撥款
程序繁瑣
，請款時
間過長</t>
    <phoneticPr fontId="5" type="noConversion"/>
  </si>
  <si>
    <t>資金調度
困難</t>
    <phoneticPr fontId="5" type="noConversion"/>
  </si>
  <si>
    <t>同業水準提高，致競爭力
不足</t>
    <phoneticPr fontId="5" type="noConversion"/>
  </si>
  <si>
    <t>遭遇居民
抗爭，
工程延宕</t>
    <phoneticPr fontId="5" type="noConversion"/>
  </si>
  <si>
    <t>原材物料
短缺不易
取得</t>
    <phoneticPr fontId="5" type="noConversion"/>
  </si>
  <si>
    <t>專業技術不足，承包量小</t>
    <phoneticPr fontId="5" type="noConversion"/>
  </si>
  <si>
    <t>依營造業法第66條逐案簽章之適用有困難</t>
    <phoneticPr fontId="5" type="noConversion"/>
  </si>
  <si>
    <t>勞工人力短缺</t>
    <phoneticPr fontId="5" type="noConversion"/>
  </si>
  <si>
    <t>勞工人力管道不足</t>
    <phoneticPr fontId="5" type="noConversion"/>
  </si>
  <si>
    <t>基層勞工短缺</t>
    <phoneticPr fontId="5" type="noConversion"/>
  </si>
  <si>
    <t>技術士短缺</t>
    <phoneticPr fontId="5" type="noConversion"/>
  </si>
  <si>
    <t>工地主任短缺</t>
    <phoneticPr fontId="5" type="noConversion"/>
  </si>
  <si>
    <t>專任工程人員短缺</t>
    <phoneticPr fontId="5" type="noConversion"/>
  </si>
  <si>
    <t>公司內部管理人員短缺</t>
    <phoneticPr fontId="5" type="noConversion"/>
  </si>
  <si>
    <t>勞力工</t>
    <phoneticPr fontId="5" type="noConversion"/>
  </si>
  <si>
    <t>技術性勞工</t>
    <phoneticPr fontId="5" type="noConversion"/>
  </si>
  <si>
    <t>專業營造業管理人員技術士</t>
    <phoneticPr fontId="5" type="noConversion"/>
  </si>
  <si>
    <t>其他營建土木技術士</t>
    <phoneticPr fontId="5" type="noConversion"/>
  </si>
  <si>
    <t>本勞</t>
    <phoneticPr fontId="5" type="noConversion"/>
  </si>
  <si>
    <t>外勞</t>
    <phoneticPr fontId="5" type="noConversion"/>
  </si>
  <si>
    <t>。。。</t>
    <phoneticPr fontId="3" type="noConversion"/>
  </si>
  <si>
    <t>...</t>
    <phoneticPr fontId="5" type="noConversion"/>
  </si>
  <si>
    <t>…</t>
    <phoneticPr fontId="5" type="noConversion"/>
  </si>
  <si>
    <t>組織型態別</t>
    <phoneticPr fontId="3" type="noConversion"/>
  </si>
  <si>
    <t>獨資或合夥</t>
    <phoneticPr fontId="3" type="noConversion"/>
  </si>
  <si>
    <t>等級別</t>
    <phoneticPr fontId="3" type="noConversion"/>
  </si>
  <si>
    <t>土木包工業</t>
    <phoneticPr fontId="3" type="noConversion"/>
  </si>
  <si>
    <t>土木包工業</t>
    <phoneticPr fontId="3" type="noConversion"/>
  </si>
  <si>
    <t>專業營造業</t>
    <phoneticPr fontId="3" type="noConversion"/>
  </si>
  <si>
    <t>專業營造業</t>
    <phoneticPr fontId="3" type="noConversion"/>
  </si>
  <si>
    <t>地區別</t>
    <phoneticPr fontId="3" type="noConversion"/>
  </si>
  <si>
    <t>北部地區</t>
    <phoneticPr fontId="3" type="noConversion"/>
  </si>
  <si>
    <t>中部地區</t>
    <phoneticPr fontId="3" type="noConversion"/>
  </si>
  <si>
    <t>南部地區</t>
    <phoneticPr fontId="3" type="noConversion"/>
  </si>
  <si>
    <t>東部地區</t>
    <phoneticPr fontId="3" type="noConversion"/>
  </si>
  <si>
    <t>金馬地區</t>
    <phoneticPr fontId="3" type="noConversion"/>
  </si>
  <si>
    <t>有承攬政府工程</t>
    <phoneticPr fontId="3" type="noConversion"/>
  </si>
  <si>
    <t>純政府工程</t>
    <phoneticPr fontId="3" type="noConversion"/>
  </si>
  <si>
    <t>政府工程50%以上</t>
    <phoneticPr fontId="3" type="noConversion"/>
  </si>
  <si>
    <t>政府工程未滿50%</t>
    <phoneticPr fontId="3" type="noConversion"/>
  </si>
  <si>
    <t>無承攬政府工程</t>
    <phoneticPr fontId="3" type="noConversion"/>
  </si>
  <si>
    <t>表六十四 企業在經營上</t>
    <phoneticPr fontId="3" type="noConversion"/>
  </si>
  <si>
    <t>遭遇之困難─按經營規模分</t>
    <phoneticPr fontId="5" type="noConversion"/>
  </si>
  <si>
    <t>遭遇之困難─按經營規模分(續)</t>
    <phoneticPr fontId="3" type="noConversion"/>
  </si>
  <si>
    <t>經營規模別</t>
    <phoneticPr fontId="3" type="noConversion"/>
  </si>
  <si>
    <t>表六十五 企業勞工人力管道來源─按經營特性分</t>
    <phoneticPr fontId="5" type="noConversion"/>
  </si>
  <si>
    <t>單位：家數；家/百家</t>
    <phoneticPr fontId="5" type="noConversion"/>
  </si>
  <si>
    <t>經營特性別</t>
    <phoneticPr fontId="3" type="noConversion"/>
  </si>
  <si>
    <t>合計</t>
    <phoneticPr fontId="5" type="noConversion"/>
  </si>
  <si>
    <t>家數</t>
    <phoneticPr fontId="5" type="noConversion"/>
  </si>
  <si>
    <t>工程行
企業社</t>
    <phoneticPr fontId="5" type="noConversion"/>
  </si>
  <si>
    <t>自行招募</t>
    <phoneticPr fontId="5" type="noConversion"/>
  </si>
  <si>
    <t>官方平台
媒合</t>
    <phoneticPr fontId="5" type="noConversion"/>
  </si>
  <si>
    <t>與學校建教
方式提供</t>
    <phoneticPr fontId="5" type="noConversion"/>
  </si>
  <si>
    <t>其他</t>
    <phoneticPr fontId="5" type="noConversion"/>
  </si>
  <si>
    <t>獨資或合夥</t>
    <phoneticPr fontId="3" type="noConversion"/>
  </si>
  <si>
    <t>等級別</t>
    <phoneticPr fontId="3" type="noConversion"/>
  </si>
  <si>
    <t>土木包工業</t>
    <phoneticPr fontId="3" type="noConversion"/>
  </si>
  <si>
    <t>專業營造業</t>
    <phoneticPr fontId="3" type="noConversion"/>
  </si>
  <si>
    <t>地區別</t>
    <phoneticPr fontId="3" type="noConversion"/>
  </si>
  <si>
    <t>北部地區</t>
    <phoneticPr fontId="3" type="noConversion"/>
  </si>
  <si>
    <t>中部地區</t>
    <phoneticPr fontId="3" type="noConversion"/>
  </si>
  <si>
    <t>南部地區</t>
    <phoneticPr fontId="3" type="noConversion"/>
  </si>
  <si>
    <t>東部地區</t>
    <phoneticPr fontId="3" type="noConversion"/>
  </si>
  <si>
    <t>金馬地區</t>
    <phoneticPr fontId="3" type="noConversion"/>
  </si>
  <si>
    <t>有承攬政府工程</t>
    <phoneticPr fontId="3" type="noConversion"/>
  </si>
  <si>
    <t>純政府工程</t>
    <phoneticPr fontId="3" type="noConversion"/>
  </si>
  <si>
    <t>政府工程50%以上</t>
    <phoneticPr fontId="3" type="noConversion"/>
  </si>
  <si>
    <t>政府工程未滿50%</t>
    <phoneticPr fontId="3" type="noConversion"/>
  </si>
  <si>
    <t>無承攬政府工程</t>
    <phoneticPr fontId="3" type="noConversion"/>
  </si>
  <si>
    <t>經營規模別</t>
    <phoneticPr fontId="3" type="noConversion"/>
  </si>
  <si>
    <t>需要
協助</t>
    <phoneticPr fontId="5" type="noConversion"/>
  </si>
  <si>
    <t>需要協助家數</t>
    <phoneticPr fontId="5" type="noConversion"/>
  </si>
  <si>
    <t>市場調查
及開發</t>
    <phoneticPr fontId="3" type="noConversion"/>
  </si>
  <si>
    <t>改善</t>
    <phoneticPr fontId="3" type="noConversion"/>
  </si>
  <si>
    <t>強化技術研發及資訊整合</t>
    <phoneticPr fontId="3" type="noConversion"/>
  </si>
  <si>
    <t>提升產業國際
競爭力</t>
    <phoneticPr fontId="3" type="noConversion"/>
  </si>
  <si>
    <t>健全人力
培訓機制</t>
    <phoneticPr fontId="3" type="noConversion"/>
  </si>
  <si>
    <t>價格部分</t>
    <phoneticPr fontId="5" type="noConversion"/>
  </si>
  <si>
    <t>行政程序部分</t>
    <phoneticPr fontId="5" type="noConversion"/>
  </si>
  <si>
    <t>人力
部分</t>
    <phoneticPr fontId="5" type="noConversion"/>
  </si>
  <si>
    <t>增加土地開發</t>
    <phoneticPr fontId="3" type="noConversion"/>
  </si>
  <si>
    <t>輔導走入國際市場</t>
    <phoneticPr fontId="5" type="noConversion"/>
  </si>
  <si>
    <t>政府資訊透明化</t>
    <phoneticPr fontId="5" type="noConversion"/>
  </si>
  <si>
    <t>平抑原材物料價格</t>
    <phoneticPr fontId="5" type="noConversion"/>
  </si>
  <si>
    <t>協助降低保險費，提高保險理賠，減少不賠項目</t>
    <phoneticPr fontId="5" type="noConversion"/>
  </si>
  <si>
    <t>研擬標價隨原材物料人力價格之升降調整之規則</t>
    <phoneticPr fontId="5" type="noConversion"/>
  </si>
  <si>
    <t>協助降低融資貸款之利率</t>
    <phoneticPr fontId="5" type="noConversion"/>
  </si>
  <si>
    <t>協調排除各項抗爭問題</t>
    <phoneticPr fontId="5" type="noConversion"/>
  </si>
  <si>
    <t>協助營建廢棄物處理</t>
    <phoneticPr fontId="5" type="noConversion"/>
  </si>
  <si>
    <t>協助廣設土石方資源堆置場</t>
    <phoneticPr fontId="5" type="noConversion"/>
  </si>
  <si>
    <t>解決勞工短缺問題</t>
    <phoneticPr fontId="5" type="noConversion"/>
  </si>
  <si>
    <t>協助購置自動化設備</t>
    <phoneticPr fontId="3" type="noConversion"/>
  </si>
  <si>
    <t>放寬原材物料進口或出口限制</t>
    <phoneticPr fontId="5" type="noConversion"/>
  </si>
  <si>
    <t>輔導產業國際化</t>
    <phoneticPr fontId="3" type="noConversion"/>
  </si>
  <si>
    <t>專業技術人員缺額臨時派遺僱用</t>
    <phoneticPr fontId="5" type="noConversion"/>
  </si>
  <si>
    <t>加開專業技術人員教育訓練課程</t>
    <phoneticPr fontId="5" type="noConversion"/>
  </si>
  <si>
    <t>表六十八   企業需政府優</t>
    <phoneticPr fontId="3" type="noConversion"/>
  </si>
  <si>
    <t>先協助的項目─按經營規模分</t>
    <phoneticPr fontId="3" type="noConversion"/>
  </si>
  <si>
    <t>單位：家數；百分比；家/百家</t>
    <phoneticPr fontId="5" type="noConversion"/>
  </si>
  <si>
    <t>經營規模別</t>
    <phoneticPr fontId="3" type="noConversion"/>
  </si>
  <si>
    <t>合計</t>
    <phoneticPr fontId="5" type="noConversion"/>
  </si>
  <si>
    <t>家數</t>
    <phoneticPr fontId="5" type="noConversion"/>
  </si>
  <si>
    <t>不需要協助</t>
    <phoneticPr fontId="5" type="noConversion"/>
  </si>
  <si>
    <t>需要
協助</t>
    <phoneticPr fontId="5" type="noConversion"/>
  </si>
  <si>
    <t>需要協助家數</t>
    <phoneticPr fontId="5" type="noConversion"/>
  </si>
  <si>
    <t>市場調查
及開發</t>
    <phoneticPr fontId="3" type="noConversion"/>
  </si>
  <si>
    <t>改善</t>
    <phoneticPr fontId="3" type="noConversion"/>
  </si>
  <si>
    <t>強化技術研發及資訊整合</t>
    <phoneticPr fontId="3" type="noConversion"/>
  </si>
  <si>
    <t>提升產業國際
競爭力</t>
    <phoneticPr fontId="3" type="noConversion"/>
  </si>
  <si>
    <t>健全人力
培訓機制</t>
    <phoneticPr fontId="3" type="noConversion"/>
  </si>
  <si>
    <t>價格部分</t>
    <phoneticPr fontId="5" type="noConversion"/>
  </si>
  <si>
    <t>制度部分</t>
    <phoneticPr fontId="5" type="noConversion"/>
  </si>
  <si>
    <t>融資部分</t>
    <phoneticPr fontId="5" type="noConversion"/>
  </si>
  <si>
    <t>行政程序部分</t>
    <phoneticPr fontId="5" type="noConversion"/>
  </si>
  <si>
    <t>人力
部分</t>
    <phoneticPr fontId="5" type="noConversion"/>
  </si>
  <si>
    <t>增加土地開發</t>
    <phoneticPr fontId="3" type="noConversion"/>
  </si>
  <si>
    <t>輔導走入國際市場</t>
    <phoneticPr fontId="5" type="noConversion"/>
  </si>
  <si>
    <t>政府資訊透明化</t>
    <phoneticPr fontId="5" type="noConversion"/>
  </si>
  <si>
    <t>平抑原材物料價格</t>
    <phoneticPr fontId="5" type="noConversion"/>
  </si>
  <si>
    <t>協助降低保險費，提高保險理賠，減少不賠項目</t>
    <phoneticPr fontId="5" type="noConversion"/>
  </si>
  <si>
    <t>訂定情事變更的處理辦法</t>
    <phoneticPr fontId="5" type="noConversion"/>
  </si>
  <si>
    <t>研擬標價隨原材物料人力價格之升降調整之規則</t>
    <phoneticPr fontId="5" type="noConversion"/>
  </si>
  <si>
    <t>協助降低融資貸款之利率</t>
    <phoneticPr fontId="5" type="noConversion"/>
  </si>
  <si>
    <t>協調排除各項抗爭問題</t>
    <phoneticPr fontId="5" type="noConversion"/>
  </si>
  <si>
    <t>協助營建廢棄物處理</t>
    <phoneticPr fontId="5" type="noConversion"/>
  </si>
  <si>
    <t>協助廣設土石方資源堆置場</t>
    <phoneticPr fontId="5" type="noConversion"/>
  </si>
  <si>
    <t>解決勞工短缺問題</t>
    <phoneticPr fontId="5" type="noConversion"/>
  </si>
  <si>
    <t>協助購置自動化設備</t>
    <phoneticPr fontId="3" type="noConversion"/>
  </si>
  <si>
    <t>放寬原材物料進口或出口限制</t>
    <phoneticPr fontId="5" type="noConversion"/>
  </si>
  <si>
    <t>輔導產業國際化</t>
    <phoneticPr fontId="3" type="noConversion"/>
  </si>
  <si>
    <t>專業技術人員缺額臨時派遺僱用</t>
    <phoneticPr fontId="5" type="noConversion"/>
  </si>
  <si>
    <t>加開專業技術人員教育訓練課程</t>
    <phoneticPr fontId="5" type="noConversion"/>
  </si>
  <si>
    <t>。。。</t>
    <phoneticPr fontId="3" type="noConversion"/>
  </si>
  <si>
    <t>...</t>
    <phoneticPr fontId="5" type="noConversion"/>
  </si>
  <si>
    <t>看好</t>
    <phoneticPr fontId="5" type="noConversion"/>
  </si>
  <si>
    <t>持平</t>
    <phoneticPr fontId="5" type="noConversion"/>
  </si>
  <si>
    <t>很難說
無意見</t>
    <phoneticPr fontId="5" type="noConversion"/>
  </si>
  <si>
    <t>不知道
拒答</t>
    <phoneticPr fontId="5" type="noConversion"/>
  </si>
  <si>
    <t>獨資或合夥</t>
    <phoneticPr fontId="3" type="noConversion"/>
  </si>
  <si>
    <t>純政府工程</t>
    <phoneticPr fontId="3" type="noConversion"/>
  </si>
  <si>
    <t>政府工程未滿50%</t>
    <phoneticPr fontId="3" type="noConversion"/>
  </si>
  <si>
    <t>無承攬政府工程</t>
    <phoneticPr fontId="3" type="noConversion"/>
  </si>
  <si>
    <t>單位：家數；百分比</t>
    <phoneticPr fontId="5" type="noConversion"/>
  </si>
  <si>
    <t>非常
看好</t>
    <phoneticPr fontId="5" type="noConversion"/>
  </si>
  <si>
    <t>看好</t>
    <phoneticPr fontId="5" type="noConversion"/>
  </si>
  <si>
    <t>持平</t>
    <phoneticPr fontId="5" type="noConversion"/>
  </si>
  <si>
    <t>不看好</t>
    <phoneticPr fontId="5" type="noConversion"/>
  </si>
  <si>
    <t>非常
不看好</t>
    <phoneticPr fontId="5" type="noConversion"/>
  </si>
  <si>
    <t>很難說
無意見</t>
    <phoneticPr fontId="5" type="noConversion"/>
  </si>
  <si>
    <t>不知道
拒答</t>
    <phoneticPr fontId="5" type="noConversion"/>
  </si>
  <si>
    <t>表七十一 企業雇用外勞的比例─按經營特性分</t>
    <phoneticPr fontId="5" type="noConversion"/>
  </si>
  <si>
    <t>經營特性別</t>
    <phoneticPr fontId="3" type="noConversion"/>
  </si>
  <si>
    <t>1~20%</t>
    <phoneticPr fontId="5" type="noConversion"/>
  </si>
  <si>
    <t>21~40%</t>
    <phoneticPr fontId="5" type="noConversion"/>
  </si>
  <si>
    <t>40%以上</t>
    <phoneticPr fontId="5" type="noConversion"/>
  </si>
  <si>
    <t>獨資或合夥</t>
    <phoneticPr fontId="3" type="noConversion"/>
  </si>
  <si>
    <t>等級別</t>
    <phoneticPr fontId="3" type="noConversion"/>
  </si>
  <si>
    <t>土木包工業</t>
    <phoneticPr fontId="3" type="noConversion"/>
  </si>
  <si>
    <t>專業營造業</t>
    <phoneticPr fontId="3" type="noConversion"/>
  </si>
  <si>
    <t>地區別</t>
    <phoneticPr fontId="3" type="noConversion"/>
  </si>
  <si>
    <t>北部地區</t>
    <phoneticPr fontId="3" type="noConversion"/>
  </si>
  <si>
    <t>中部地區</t>
    <phoneticPr fontId="3" type="noConversion"/>
  </si>
  <si>
    <t>南部地區</t>
    <phoneticPr fontId="3" type="noConversion"/>
  </si>
  <si>
    <t>東部地區</t>
    <phoneticPr fontId="3" type="noConversion"/>
  </si>
  <si>
    <t>金馬地區</t>
    <phoneticPr fontId="3" type="noConversion"/>
  </si>
  <si>
    <t>有承攬政府工程</t>
    <phoneticPr fontId="3" type="noConversion"/>
  </si>
  <si>
    <t>表七十三 營造業勞工人力</t>
    <phoneticPr fontId="5" type="noConversion"/>
  </si>
  <si>
    <t>單位：人</t>
    <phoneticPr fontId="5" type="noConversion"/>
  </si>
  <si>
    <t>基層勞工</t>
    <phoneticPr fontId="5" type="noConversion"/>
  </si>
  <si>
    <t>專任工程人員</t>
    <phoneticPr fontId="5" type="noConversion"/>
  </si>
  <si>
    <t>公司內部管理人員</t>
    <phoneticPr fontId="5" type="noConversion"/>
  </si>
  <si>
    <t>勞力工</t>
    <phoneticPr fontId="5" type="noConversion"/>
  </si>
  <si>
    <t>技術性
勞工</t>
    <phoneticPr fontId="5" type="noConversion"/>
  </si>
  <si>
    <t>純政府工程</t>
    <phoneticPr fontId="3" type="noConversion"/>
  </si>
  <si>
    <t>政府工程50%以上</t>
    <phoneticPr fontId="3" type="noConversion"/>
  </si>
  <si>
    <t>政府工程未滿50%</t>
    <phoneticPr fontId="3" type="noConversion"/>
  </si>
  <si>
    <t>無承攬政府工程</t>
    <phoneticPr fontId="3" type="noConversion"/>
  </si>
  <si>
    <t>表七十四 營造業勞工人力</t>
    <phoneticPr fontId="5" type="noConversion"/>
  </si>
  <si>
    <t>單位：人</t>
    <phoneticPr fontId="5" type="noConversion"/>
  </si>
  <si>
    <t>總人數</t>
    <phoneticPr fontId="5" type="noConversion"/>
  </si>
  <si>
    <t>基層勞工</t>
    <phoneticPr fontId="5" type="noConversion"/>
  </si>
  <si>
    <t>技術士</t>
    <phoneticPr fontId="5" type="noConversion"/>
  </si>
  <si>
    <t>工地
主任</t>
    <phoneticPr fontId="5" type="noConversion"/>
  </si>
  <si>
    <t>專任工程人員</t>
    <phoneticPr fontId="5" type="noConversion"/>
  </si>
  <si>
    <t>公司內部管理人員</t>
    <phoneticPr fontId="5" type="noConversion"/>
  </si>
  <si>
    <t>計</t>
    <phoneticPr fontId="5" type="noConversion"/>
  </si>
  <si>
    <t>　　　   生產　　　</t>
    <phoneticPr fontId="3" type="noConversion"/>
  </si>
  <si>
    <t xml:space="preserve"> 淨額</t>
    <phoneticPr fontId="3" type="noConversion"/>
  </si>
  <si>
    <t>概況－按經營特性分</t>
    <phoneticPr fontId="3" type="noConversion"/>
  </si>
  <si>
    <t>表一  營造業經營</t>
    <phoneticPr fontId="3" type="noConversion"/>
  </si>
  <si>
    <t>使用權
資產淨額</t>
    <phoneticPr fontId="3" type="noConversion"/>
  </si>
  <si>
    <t>其他營業
收入</t>
    <phoneticPr fontId="3" type="noConversion"/>
  </si>
  <si>
    <t>收             入</t>
    <phoneticPr fontId="3" type="noConversion"/>
  </si>
  <si>
    <t xml:space="preserve">              營             業    　   </t>
    <phoneticPr fontId="3" type="noConversion"/>
  </si>
  <si>
    <t>在建工程及
待售房屋</t>
    <phoneticPr fontId="3" type="noConversion"/>
  </si>
  <si>
    <t xml:space="preserve"> 資          產　</t>
    <phoneticPr fontId="5" type="noConversion"/>
  </si>
  <si>
    <t>中　　　間　　　　　　</t>
    <phoneticPr fontId="3" type="noConversion"/>
  </si>
  <si>
    <t>消　　　費</t>
    <phoneticPr fontId="3" type="noConversion"/>
  </si>
  <si>
    <r>
      <t>109</t>
    </r>
    <r>
      <rPr>
        <b/>
        <sz val="12"/>
        <rFont val="標楷體"/>
        <family val="4"/>
        <charset val="136"/>
      </rPr>
      <t>年總計</t>
    </r>
  </si>
  <si>
    <r>
      <t xml:space="preserve"> </t>
    </r>
    <r>
      <rPr>
        <sz val="12"/>
        <rFont val="標楷體"/>
        <family val="4"/>
        <charset val="136"/>
      </rPr>
      <t>流動資產</t>
    </r>
  </si>
  <si>
    <r>
      <t xml:space="preserve"> </t>
    </r>
    <r>
      <rPr>
        <sz val="12"/>
        <rFont val="標楷體"/>
        <family val="4"/>
        <charset val="136"/>
      </rPr>
      <t>非流動資產</t>
    </r>
  </si>
  <si>
    <r>
      <t>租</t>
    </r>
    <r>
      <rPr>
        <b/>
        <sz val="10"/>
        <rFont val="Times New Roman"/>
        <family val="1"/>
      </rPr>
      <t>(</t>
    </r>
    <r>
      <rPr>
        <b/>
        <sz val="10"/>
        <rFont val="標楷體"/>
        <family val="4"/>
        <charset val="136"/>
      </rPr>
      <t>借</t>
    </r>
    <r>
      <rPr>
        <b/>
        <sz val="10"/>
        <rFont val="Times New Roman"/>
        <family val="1"/>
      </rPr>
      <t>)</t>
    </r>
    <r>
      <rPr>
        <b/>
        <sz val="10"/>
        <rFont val="標楷體"/>
        <family val="4"/>
        <charset val="136"/>
      </rPr>
      <t>用不動產廠房及設備</t>
    </r>
  </si>
  <si>
    <r>
      <t>(</t>
    </r>
    <r>
      <rPr>
        <b/>
        <sz val="10"/>
        <rFont val="標楷體"/>
        <family val="4"/>
        <charset val="136"/>
      </rPr>
      <t>－</t>
    </r>
    <r>
      <rPr>
        <b/>
        <sz val="10"/>
        <rFont val="Times New Roman"/>
        <family val="1"/>
      </rPr>
      <t>)</t>
    </r>
    <r>
      <rPr>
        <sz val="13"/>
        <rFont val="Times New Roman"/>
        <family val="1"/>
      </rPr>
      <t xml:space="preserve"> </t>
    </r>
    <r>
      <rPr>
        <b/>
        <sz val="10"/>
        <rFont val="標楷體"/>
        <family val="4"/>
        <charset val="136"/>
      </rPr>
      <t>投資性不動產</t>
    </r>
  </si>
  <si>
    <t>總計</t>
  </si>
  <si>
    <t>甲等綜合</t>
  </si>
  <si>
    <t>營造業</t>
  </si>
  <si>
    <t>乙等綜合</t>
  </si>
  <si>
    <t>丙等綜合</t>
  </si>
  <si>
    <t>土木</t>
  </si>
  <si>
    <t>包工業</t>
  </si>
  <si>
    <t>專業</t>
  </si>
  <si>
    <r>
      <t>總　計</t>
    </r>
    <r>
      <rPr>
        <b/>
        <sz val="11"/>
        <rFont val="Times New Roman"/>
        <family val="1"/>
      </rPr>
      <t xml:space="preserve">  /  89</t>
    </r>
    <r>
      <rPr>
        <b/>
        <sz val="11"/>
        <rFont val="細明體"/>
        <family val="3"/>
        <charset val="136"/>
      </rPr>
      <t>年</t>
    </r>
  </si>
  <si>
    <r>
      <t>總　計</t>
    </r>
    <r>
      <rPr>
        <b/>
        <sz val="11"/>
        <rFont val="Times New Roman"/>
        <family val="1"/>
      </rPr>
      <t xml:space="preserve">  /  93</t>
    </r>
    <r>
      <rPr>
        <b/>
        <sz val="11"/>
        <rFont val="細明體"/>
        <family val="3"/>
        <charset val="136"/>
      </rPr>
      <t>年</t>
    </r>
    <phoneticPr fontId="3" type="noConversion"/>
  </si>
  <si>
    <r>
      <t>總　計</t>
    </r>
    <r>
      <rPr>
        <b/>
        <sz val="11"/>
        <rFont val="Times New Roman"/>
        <family val="1"/>
      </rPr>
      <t xml:space="preserve">  /  99</t>
    </r>
    <r>
      <rPr>
        <b/>
        <sz val="11"/>
        <rFont val="細明體"/>
        <family val="3"/>
        <charset val="136"/>
      </rPr>
      <t>年</t>
    </r>
    <phoneticPr fontId="3" type="noConversion"/>
  </si>
  <si>
    <r>
      <t>總　計</t>
    </r>
    <r>
      <rPr>
        <b/>
        <sz val="11"/>
        <rFont val="Times New Roman"/>
        <family val="1"/>
      </rPr>
      <t xml:space="preserve">  /  88</t>
    </r>
    <r>
      <rPr>
        <b/>
        <sz val="11"/>
        <rFont val="細明體"/>
        <family val="3"/>
        <charset val="136"/>
      </rPr>
      <t>年</t>
    </r>
  </si>
  <si>
    <r>
      <rPr>
        <sz val="11"/>
        <rFont val="標楷體"/>
        <family val="4"/>
        <charset val="136"/>
      </rPr>
      <t>其他費用</t>
    </r>
  </si>
  <si>
    <t>109年總計</t>
  </si>
  <si>
    <t xml:space="preserve"> 流動資產</t>
  </si>
  <si>
    <t xml:space="preserve"> 非流動資產</t>
  </si>
  <si>
    <t>租(借)用不動產廠房及設備</t>
  </si>
  <si>
    <t>(－) 投資性不動產</t>
  </si>
  <si>
    <t>項目別</t>
  </si>
  <si>
    <t>流動資產</t>
  </si>
  <si>
    <t>存料</t>
  </si>
  <si>
    <t>建築用地</t>
  </si>
  <si>
    <t>在建工程及待售房屋</t>
  </si>
  <si>
    <t>現金及其他流動資產</t>
  </si>
  <si>
    <t>非流動資產</t>
  </si>
  <si>
    <r>
      <t xml:space="preserve"> </t>
    </r>
    <r>
      <rPr>
        <sz val="12"/>
        <rFont val="標楷體"/>
        <family val="4"/>
        <charset val="136"/>
      </rPr>
      <t>不動產廠房及設備淨額</t>
    </r>
  </si>
  <si>
    <r>
      <t xml:space="preserve">  </t>
    </r>
    <r>
      <rPr>
        <sz val="12"/>
        <rFont val="標楷體"/>
        <family val="4"/>
        <charset val="136"/>
      </rPr>
      <t>土地</t>
    </r>
  </si>
  <si>
    <r>
      <t xml:space="preserve">  </t>
    </r>
    <r>
      <rPr>
        <sz val="12"/>
        <rFont val="標楷體"/>
        <family val="4"/>
        <charset val="136"/>
      </rPr>
      <t>房屋及其他營建淨額</t>
    </r>
  </si>
  <si>
    <r>
      <t xml:space="preserve">  </t>
    </r>
    <r>
      <rPr>
        <sz val="12"/>
        <rFont val="標楷體"/>
        <family val="4"/>
        <charset val="136"/>
      </rPr>
      <t>運輸設備淨額</t>
    </r>
  </si>
  <si>
    <r>
      <t xml:space="preserve">  </t>
    </r>
    <r>
      <rPr>
        <sz val="12"/>
        <rFont val="標楷體"/>
        <family val="4"/>
        <charset val="136"/>
      </rPr>
      <t>機械設備淨額</t>
    </r>
  </si>
  <si>
    <r>
      <t xml:space="preserve">  </t>
    </r>
    <r>
      <rPr>
        <sz val="12"/>
        <rFont val="標楷體"/>
        <family val="4"/>
        <charset val="136"/>
      </rPr>
      <t>辦公設備及雜項設備淨額</t>
    </r>
  </si>
  <si>
    <r>
      <t xml:space="preserve">  </t>
    </r>
    <r>
      <rPr>
        <sz val="12"/>
        <rFont val="標楷體"/>
        <family val="4"/>
        <charset val="136"/>
      </rPr>
      <t>未完工程及預付購置設備</t>
    </r>
  </si>
  <si>
    <r>
      <t xml:space="preserve"> </t>
    </r>
    <r>
      <rPr>
        <sz val="12"/>
        <rFont val="標楷體"/>
        <family val="4"/>
        <charset val="136"/>
      </rPr>
      <t>長期投資</t>
    </r>
  </si>
  <si>
    <r>
      <t xml:space="preserve"> </t>
    </r>
    <r>
      <rPr>
        <sz val="12"/>
        <rFont val="標楷體"/>
        <family val="4"/>
        <charset val="136"/>
      </rPr>
      <t>使用權資產淨額</t>
    </r>
  </si>
  <si>
    <r>
      <t xml:space="preserve"> </t>
    </r>
    <r>
      <rPr>
        <sz val="12"/>
        <rFont val="標楷體"/>
        <family val="4"/>
        <charset val="136"/>
      </rPr>
      <t>投資性不動產</t>
    </r>
  </si>
  <si>
    <r>
      <t xml:space="preserve"> </t>
    </r>
    <r>
      <rPr>
        <sz val="12"/>
        <rFont val="標楷體"/>
        <family val="4"/>
        <charset val="136"/>
      </rPr>
      <t>無形資產</t>
    </r>
  </si>
  <si>
    <r>
      <t xml:space="preserve"> </t>
    </r>
    <r>
      <rPr>
        <sz val="12"/>
        <rFont val="標楷體"/>
        <family val="4"/>
        <charset val="136"/>
      </rPr>
      <t>其他資產</t>
    </r>
  </si>
  <si>
    <t>經營特性別</t>
  </si>
  <si>
    <t>負債及權益</t>
  </si>
  <si>
    <t>平均每企業</t>
  </si>
  <si>
    <r>
      <t>總額</t>
    </r>
    <r>
      <rPr>
        <sz val="12"/>
        <rFont val="Times New Roman"/>
        <family val="1"/>
      </rPr>
      <t>(</t>
    </r>
    <r>
      <rPr>
        <sz val="12"/>
        <rFont val="標楷體"/>
        <family val="4"/>
        <charset val="136"/>
      </rPr>
      <t>千元</t>
    </r>
    <r>
      <rPr>
        <sz val="12"/>
        <rFont val="Times New Roman"/>
        <family val="1"/>
      </rPr>
      <t>/</t>
    </r>
    <r>
      <rPr>
        <sz val="12"/>
        <rFont val="標楷體"/>
        <family val="4"/>
        <charset val="136"/>
      </rPr>
      <t>家</t>
    </r>
    <r>
      <rPr>
        <sz val="12"/>
        <rFont val="Times New Roman"/>
        <family val="1"/>
      </rPr>
      <t>)</t>
    </r>
  </si>
  <si>
    <t>總額</t>
  </si>
  <si>
    <r>
      <t>(</t>
    </r>
    <r>
      <rPr>
        <sz val="12"/>
        <rFont val="標楷體"/>
        <family val="4"/>
        <charset val="136"/>
      </rPr>
      <t>百萬元</t>
    </r>
    <r>
      <rPr>
        <sz val="12"/>
        <rFont val="Times New Roman"/>
        <family val="1"/>
      </rPr>
      <t>)</t>
    </r>
  </si>
  <si>
    <t>負債</t>
  </si>
  <si>
    <t>權益</t>
  </si>
  <si>
    <t>等級別</t>
  </si>
  <si>
    <t>土木包工業</t>
  </si>
  <si>
    <t>專業營造業</t>
  </si>
  <si>
    <t>地區別</t>
  </si>
  <si>
    <t>北部地區</t>
  </si>
  <si>
    <t>新北市</t>
  </si>
  <si>
    <t>臺北市</t>
  </si>
  <si>
    <t>桃園市</t>
  </si>
  <si>
    <t>北部其他</t>
  </si>
  <si>
    <t>中部地區</t>
  </si>
  <si>
    <t>臺中市</t>
  </si>
  <si>
    <t>中部其他</t>
  </si>
  <si>
    <t>南部地區</t>
  </si>
  <si>
    <t>臺南市</t>
  </si>
  <si>
    <t>高雄市</t>
  </si>
  <si>
    <t>南部其他</t>
  </si>
  <si>
    <t>東部地區</t>
  </si>
  <si>
    <t>金馬地區</t>
  </si>
  <si>
    <t>員工人數</t>
  </si>
  <si>
    <r>
      <t>9</t>
    </r>
    <r>
      <rPr>
        <sz val="11"/>
        <rFont val="標楷體"/>
        <family val="4"/>
        <charset val="136"/>
      </rPr>
      <t>人及以下</t>
    </r>
  </si>
  <si>
    <r>
      <t>300</t>
    </r>
    <r>
      <rPr>
        <sz val="11"/>
        <rFont val="標楷體"/>
        <family val="4"/>
        <charset val="136"/>
      </rPr>
      <t>人以上</t>
    </r>
  </si>
  <si>
    <r>
      <t>109</t>
    </r>
    <r>
      <rPr>
        <sz val="11"/>
        <rFont val="標楷體"/>
        <family val="4"/>
        <charset val="136"/>
      </rPr>
      <t>年</t>
    </r>
  </si>
  <si>
    <r>
      <t>108</t>
    </r>
    <r>
      <rPr>
        <sz val="11"/>
        <rFont val="標楷體"/>
        <family val="4"/>
        <charset val="136"/>
      </rPr>
      <t>年</t>
    </r>
  </si>
  <si>
    <r>
      <t>109</t>
    </r>
    <r>
      <rPr>
        <sz val="11"/>
        <rFont val="標楷體"/>
        <family val="4"/>
        <charset val="136"/>
      </rPr>
      <t>年相對</t>
    </r>
  </si>
  <si>
    <r>
      <t>108</t>
    </r>
    <r>
      <rPr>
        <sz val="11"/>
        <rFont val="標楷體"/>
        <family val="4"/>
        <charset val="136"/>
      </rPr>
      <t>年比較</t>
    </r>
  </si>
  <si>
    <t>(%)</t>
  </si>
  <si>
    <t>(百萬元)</t>
  </si>
  <si>
    <t>百分比</t>
  </si>
  <si>
    <t>經營規模</t>
  </si>
  <si>
    <t>家數</t>
  </si>
  <si>
    <r>
      <t>(</t>
    </r>
    <r>
      <rPr>
        <sz val="12"/>
        <rFont val="標楷體"/>
        <family val="4"/>
        <charset val="136"/>
      </rPr>
      <t>家</t>
    </r>
    <r>
      <rPr>
        <sz val="12"/>
        <rFont val="Times New Roman"/>
        <family val="1"/>
      </rPr>
      <t>)</t>
    </r>
  </si>
  <si>
    <t>金額</t>
  </si>
  <si>
    <r>
      <t>百分比</t>
    </r>
    <r>
      <rPr>
        <sz val="12"/>
        <rFont val="Times New Roman"/>
        <family val="1"/>
      </rPr>
      <t>(%)</t>
    </r>
  </si>
  <si>
    <r>
      <t>9</t>
    </r>
    <r>
      <rPr>
        <sz val="11"/>
        <rFont val="標楷體"/>
        <family val="4"/>
        <charset val="136"/>
      </rPr>
      <t>人以下</t>
    </r>
  </si>
  <si>
    <t>收入總額</t>
  </si>
  <si>
    <r>
      <t>6</t>
    </r>
    <r>
      <rPr>
        <sz val="11"/>
        <rFont val="標楷體"/>
        <family val="4"/>
        <charset val="136"/>
      </rPr>
      <t>百萬元～</t>
    </r>
  </si>
  <si>
    <r>
      <t>1</t>
    </r>
    <r>
      <rPr>
        <sz val="11"/>
        <rFont val="標楷體"/>
        <family val="4"/>
        <charset val="136"/>
      </rPr>
      <t>千萬元～</t>
    </r>
  </si>
  <si>
    <r>
      <t>2</t>
    </r>
    <r>
      <rPr>
        <sz val="11"/>
        <rFont val="標楷體"/>
        <family val="4"/>
        <charset val="136"/>
      </rPr>
      <t>千萬元～</t>
    </r>
  </si>
  <si>
    <r>
      <t>5</t>
    </r>
    <r>
      <rPr>
        <sz val="11"/>
        <rFont val="標楷體"/>
        <family val="4"/>
        <charset val="136"/>
      </rPr>
      <t>千萬元～</t>
    </r>
  </si>
  <si>
    <r>
      <t>1</t>
    </r>
    <r>
      <rPr>
        <sz val="11"/>
        <rFont val="標楷體"/>
        <family val="4"/>
        <charset val="136"/>
      </rPr>
      <t>億元～</t>
    </r>
  </si>
  <si>
    <r>
      <t>3</t>
    </r>
    <r>
      <rPr>
        <sz val="11"/>
        <rFont val="標楷體"/>
        <family val="4"/>
        <charset val="136"/>
      </rPr>
      <t>億元～</t>
    </r>
  </si>
  <si>
    <r>
      <t>5</t>
    </r>
    <r>
      <rPr>
        <sz val="11"/>
        <rFont val="標楷體"/>
        <family val="4"/>
        <charset val="136"/>
      </rPr>
      <t>億元～</t>
    </r>
  </si>
  <si>
    <r>
      <t>10</t>
    </r>
    <r>
      <rPr>
        <sz val="11"/>
        <rFont val="標楷體"/>
        <family val="4"/>
        <charset val="136"/>
      </rPr>
      <t>億元～</t>
    </r>
  </si>
  <si>
    <r>
      <t>30</t>
    </r>
    <r>
      <rPr>
        <sz val="11"/>
        <rFont val="標楷體"/>
        <family val="4"/>
        <charset val="136"/>
      </rPr>
      <t>億元以上</t>
    </r>
  </si>
  <si>
    <t>承包工程收入</t>
  </si>
  <si>
    <t>出售自地自建</t>
  </si>
  <si>
    <t>及合建收入</t>
  </si>
  <si>
    <t>由業主及營建同業供應之</t>
  </si>
  <si>
    <t>材料總值</t>
  </si>
  <si>
    <t>項目合計</t>
  </si>
  <si>
    <r>
      <t>(</t>
    </r>
    <r>
      <rPr>
        <sz val="12"/>
        <rFont val="標楷體"/>
        <family val="4"/>
        <charset val="136"/>
      </rPr>
      <t>扣除發包</t>
    </r>
  </si>
  <si>
    <r>
      <t>工程款</t>
    </r>
    <r>
      <rPr>
        <sz val="12"/>
        <rFont val="Times New Roman"/>
        <family val="1"/>
      </rPr>
      <t>)</t>
    </r>
  </si>
  <si>
    <r>
      <t>109</t>
    </r>
    <r>
      <rPr>
        <b/>
        <sz val="12"/>
        <rFont val="標楷體"/>
        <family val="4"/>
        <charset val="136"/>
      </rPr>
      <t>年</t>
    </r>
  </si>
  <si>
    <t>中間消費</t>
  </si>
  <si>
    <t>各項折舊</t>
  </si>
  <si>
    <t>間接稅</t>
  </si>
  <si>
    <t>生產淨額</t>
  </si>
  <si>
    <r>
      <t>(</t>
    </r>
    <r>
      <rPr>
        <sz val="10"/>
        <rFont val="標楷體"/>
        <family val="4"/>
        <charset val="136"/>
      </rPr>
      <t>按要素成本</t>
    </r>
    <r>
      <rPr>
        <sz val="10"/>
        <rFont val="Times New Roman"/>
        <family val="1"/>
      </rPr>
      <t>)</t>
    </r>
  </si>
  <si>
    <r>
      <t>109</t>
    </r>
    <r>
      <rPr>
        <sz val="12"/>
        <rFont val="標楷體"/>
        <family val="4"/>
        <charset val="136"/>
      </rPr>
      <t>年</t>
    </r>
  </si>
  <si>
    <r>
      <t xml:space="preserve"> (</t>
    </r>
    <r>
      <rPr>
        <sz val="12"/>
        <rFont val="標楷體"/>
        <family val="4"/>
        <charset val="136"/>
      </rPr>
      <t>百萬元</t>
    </r>
    <r>
      <rPr>
        <sz val="12"/>
        <rFont val="Times New Roman"/>
        <family val="1"/>
      </rPr>
      <t>)</t>
    </r>
  </si>
  <si>
    <r>
      <t>百分比</t>
    </r>
    <r>
      <rPr>
        <sz val="12"/>
        <rFont val="Times New Roman"/>
        <family val="1"/>
      </rPr>
      <t xml:space="preserve"> (%)</t>
    </r>
  </si>
  <si>
    <r>
      <t>地區</t>
    </r>
    <r>
      <rPr>
        <b/>
        <sz val="11"/>
        <rFont val="標楷體"/>
        <family val="4"/>
        <charset val="136"/>
      </rPr>
      <t>別</t>
    </r>
  </si>
  <si>
    <t>GDP</t>
    <phoneticPr fontId="3" type="noConversion"/>
  </si>
  <si>
    <t>https://www.stat.gov.tw/ct.asp?xItem=37407&amp;CtNode=3564&amp;mp=4</t>
  </si>
  <si>
    <t>(1)+(2)+(3)+(4)-(5)</t>
  </si>
  <si>
    <t>勞動</t>
  </si>
  <si>
    <t>報酬</t>
  </si>
  <si>
    <t>移轉支出及其他支出</t>
  </si>
  <si>
    <t>研究發展</t>
  </si>
  <si>
    <t>費用性</t>
  </si>
  <si>
    <t>支出</t>
  </si>
  <si>
    <t>財產</t>
  </si>
  <si>
    <t>其他非營業</t>
  </si>
  <si>
    <t>收益</t>
  </si>
  <si>
    <r>
      <t>108</t>
    </r>
    <r>
      <rPr>
        <b/>
        <sz val="12"/>
        <rFont val="標楷體"/>
        <family val="4"/>
        <charset val="136"/>
      </rPr>
      <t>年</t>
    </r>
  </si>
  <si>
    <t>等級別及地區別</t>
  </si>
  <si>
    <t>年底使用土地總面積（㎡）</t>
  </si>
  <si>
    <t>每企業</t>
  </si>
  <si>
    <t>每員工</t>
  </si>
  <si>
    <t>年底使用建築物</t>
  </si>
  <si>
    <t>樓地板面積(㎡)</t>
    <phoneticPr fontId="3" type="noConversion"/>
  </si>
  <si>
    <t>年底使用建築物樓地板面積（㎡/家）</t>
    <phoneticPr fontId="3" type="noConversion"/>
  </si>
  <si>
    <t>使用建築物樓地板面積（㎡/人）</t>
    <phoneticPr fontId="3" type="noConversion"/>
  </si>
  <si>
    <r>
      <rPr>
        <sz val="11"/>
        <rFont val="標楷體"/>
        <family val="4"/>
        <charset val="136"/>
      </rPr>
      <t>工程費用－
租金支出</t>
    </r>
    <phoneticPr fontId="3" type="noConversion"/>
  </si>
  <si>
    <r>
      <t>總　計</t>
    </r>
    <r>
      <rPr>
        <b/>
        <sz val="11"/>
        <rFont val="Times New Roman"/>
        <family val="1"/>
      </rPr>
      <t xml:space="preserve">  /  94</t>
    </r>
    <r>
      <rPr>
        <b/>
        <sz val="11"/>
        <rFont val="細明體"/>
        <family val="3"/>
        <charset val="136"/>
      </rPr>
      <t>年</t>
    </r>
    <phoneticPr fontId="3" type="noConversion"/>
  </si>
  <si>
    <r>
      <t>總　計</t>
    </r>
    <r>
      <rPr>
        <b/>
        <sz val="11"/>
        <rFont val="Times New Roman"/>
        <family val="1"/>
      </rPr>
      <t xml:space="preserve">  /  101</t>
    </r>
    <r>
      <rPr>
        <b/>
        <sz val="11"/>
        <rFont val="細明體"/>
        <family val="3"/>
        <charset val="136"/>
      </rPr>
      <t>年</t>
    </r>
    <phoneticPr fontId="3" type="noConversion"/>
  </si>
  <si>
    <t>收入</t>
  </si>
  <si>
    <t>平均每企業收入總額</t>
  </si>
  <si>
    <r>
      <t>員工人數</t>
    </r>
    <r>
      <rPr>
        <sz val="12"/>
        <rFont val="Times New Roman"/>
        <family val="1"/>
      </rPr>
      <t>(</t>
    </r>
    <r>
      <rPr>
        <sz val="12"/>
        <rFont val="標楷體"/>
        <family val="4"/>
        <charset val="136"/>
      </rPr>
      <t>人</t>
    </r>
    <r>
      <rPr>
        <sz val="12"/>
        <rFont val="Times New Roman"/>
        <family val="1"/>
      </rPr>
      <t>)</t>
    </r>
  </si>
  <si>
    <r>
      <t>人數</t>
    </r>
    <r>
      <rPr>
        <sz val="12"/>
        <rFont val="Times New Roman"/>
        <family val="1"/>
      </rPr>
      <t>(</t>
    </r>
    <r>
      <rPr>
        <sz val="12"/>
        <rFont val="標楷體"/>
        <family val="4"/>
        <charset val="136"/>
      </rPr>
      <t>人</t>
    </r>
    <r>
      <rPr>
        <sz val="12"/>
        <rFont val="Times New Roman"/>
        <family val="1"/>
      </rPr>
      <t>)</t>
    </r>
  </si>
  <si>
    <t>獨資或合夥</t>
  </si>
  <si>
    <r>
      <t>9</t>
    </r>
    <r>
      <rPr>
        <sz val="12"/>
        <rFont val="標楷體"/>
        <family val="4"/>
        <charset val="136"/>
      </rPr>
      <t>人及以下</t>
    </r>
  </si>
  <si>
    <r>
      <t>10</t>
    </r>
    <r>
      <rPr>
        <sz val="12"/>
        <rFont val="標楷體"/>
        <family val="4"/>
        <charset val="136"/>
      </rPr>
      <t>～</t>
    </r>
    <r>
      <rPr>
        <sz val="12"/>
        <rFont val="Times New Roman"/>
        <family val="1"/>
      </rPr>
      <t>19</t>
    </r>
    <r>
      <rPr>
        <sz val="12"/>
        <rFont val="標楷體"/>
        <family val="4"/>
        <charset val="136"/>
      </rPr>
      <t>人</t>
    </r>
  </si>
  <si>
    <r>
      <t>20</t>
    </r>
    <r>
      <rPr>
        <sz val="12"/>
        <rFont val="標楷體"/>
        <family val="4"/>
        <charset val="136"/>
      </rPr>
      <t>～</t>
    </r>
    <r>
      <rPr>
        <sz val="12"/>
        <rFont val="Times New Roman"/>
        <family val="1"/>
      </rPr>
      <t>49</t>
    </r>
    <r>
      <rPr>
        <sz val="12"/>
        <rFont val="標楷體"/>
        <family val="4"/>
        <charset val="136"/>
      </rPr>
      <t>人</t>
    </r>
  </si>
  <si>
    <r>
      <t>50</t>
    </r>
    <r>
      <rPr>
        <sz val="12"/>
        <rFont val="標楷體"/>
        <family val="4"/>
        <charset val="136"/>
      </rPr>
      <t>～</t>
    </r>
    <r>
      <rPr>
        <sz val="12"/>
        <rFont val="Times New Roman"/>
        <family val="1"/>
      </rPr>
      <t>99</t>
    </r>
    <r>
      <rPr>
        <sz val="12"/>
        <rFont val="標楷體"/>
        <family val="4"/>
        <charset val="136"/>
      </rPr>
      <t>人</t>
    </r>
  </si>
  <si>
    <r>
      <t>100</t>
    </r>
    <r>
      <rPr>
        <sz val="12"/>
        <rFont val="標楷體"/>
        <family val="4"/>
        <charset val="136"/>
      </rPr>
      <t>～</t>
    </r>
    <r>
      <rPr>
        <sz val="12"/>
        <rFont val="Times New Roman"/>
        <family val="1"/>
      </rPr>
      <t>299</t>
    </r>
    <r>
      <rPr>
        <sz val="12"/>
        <rFont val="標楷體"/>
        <family val="4"/>
        <charset val="136"/>
      </rPr>
      <t>人</t>
    </r>
  </si>
  <si>
    <r>
      <t>300</t>
    </r>
    <r>
      <rPr>
        <sz val="12"/>
        <rFont val="標楷體"/>
        <family val="4"/>
        <charset val="136"/>
      </rPr>
      <t>人以上</t>
    </r>
  </si>
  <si>
    <t>註：從業員工人數不包括所使用之派遣勞工人數及發包工程承包業者所雇用之人數。</t>
  </si>
  <si>
    <t>員工</t>
  </si>
  <si>
    <t>人數</t>
  </si>
  <si>
    <t>職員</t>
  </si>
  <si>
    <t>小計</t>
  </si>
  <si>
    <t>未滿</t>
  </si>
  <si>
    <r>
      <t>25</t>
    </r>
    <r>
      <rPr>
        <sz val="11"/>
        <rFont val="標楷體"/>
        <family val="4"/>
        <charset val="136"/>
      </rPr>
      <t>歲</t>
    </r>
  </si>
  <si>
    <r>
      <t>65</t>
    </r>
    <r>
      <rPr>
        <sz val="11"/>
        <rFont val="標楷體"/>
        <family val="4"/>
        <charset val="136"/>
      </rPr>
      <t>歲</t>
    </r>
  </si>
  <si>
    <t>以上</t>
  </si>
  <si>
    <r>
      <t>表</t>
    </r>
    <r>
      <rPr>
        <b/>
        <sz val="12"/>
        <rFont val="Times New Roman"/>
        <family val="1"/>
      </rPr>
      <t>22.109</t>
    </r>
    <r>
      <rPr>
        <b/>
        <sz val="12"/>
        <rFont val="標楷體"/>
        <family val="4"/>
        <charset val="136"/>
      </rPr>
      <t>年營造業從業員工人數年齡分配－按等級別分</t>
    </r>
    <r>
      <rPr>
        <b/>
        <sz val="12"/>
        <rFont val="Times New Roman"/>
        <family val="1"/>
      </rPr>
      <t>(</t>
    </r>
    <r>
      <rPr>
        <b/>
        <sz val="12"/>
        <rFont val="標楷體"/>
        <family val="4"/>
        <charset val="136"/>
      </rPr>
      <t>續</t>
    </r>
    <r>
      <rPr>
        <b/>
        <sz val="12"/>
        <rFont val="Times New Roman"/>
        <family val="1"/>
      </rPr>
      <t>)</t>
    </r>
  </si>
  <si>
    <t>單位：人</t>
  </si>
  <si>
    <t>工員</t>
  </si>
  <si>
    <t>自營作業者及無酬家屬工作者</t>
  </si>
  <si>
    <t>丙等綜合營造業</t>
    <phoneticPr fontId="3" type="noConversion"/>
  </si>
  <si>
    <r>
      <t>108</t>
    </r>
    <r>
      <rPr>
        <sz val="12"/>
        <rFont val="標楷體"/>
        <family val="4"/>
        <charset val="136"/>
      </rPr>
      <t>年</t>
    </r>
  </si>
  <si>
    <r>
      <t>109</t>
    </r>
    <r>
      <rPr>
        <sz val="12"/>
        <rFont val="標楷體"/>
        <family val="4"/>
        <charset val="136"/>
      </rPr>
      <t>年相對</t>
    </r>
  </si>
  <si>
    <r>
      <t>108</t>
    </r>
    <r>
      <rPr>
        <sz val="12"/>
        <rFont val="標楷體"/>
        <family val="4"/>
        <charset val="136"/>
      </rPr>
      <t>年比較</t>
    </r>
  </si>
  <si>
    <r>
      <t>（</t>
    </r>
    <r>
      <rPr>
        <sz val="14"/>
        <rFont val="Times New Roman"/>
        <family val="1"/>
      </rPr>
      <t>%</t>
    </r>
    <r>
      <rPr>
        <sz val="12"/>
        <rFont val="標楷體"/>
        <family val="4"/>
        <charset val="136"/>
      </rPr>
      <t>）</t>
    </r>
  </si>
  <si>
    <t>勞動報酬</t>
  </si>
  <si>
    <t>（百萬元）</t>
  </si>
  <si>
    <r>
      <t>（</t>
    </r>
    <r>
      <rPr>
        <sz val="13"/>
        <rFont val="Times New Roman"/>
        <family val="1"/>
      </rPr>
      <t>%</t>
    </r>
    <r>
      <rPr>
        <sz val="12"/>
        <rFont val="標楷體"/>
        <family val="4"/>
        <charset val="136"/>
      </rPr>
      <t>）</t>
    </r>
  </si>
  <si>
    <t>直接及間接人工成本與職工福利</t>
  </si>
  <si>
    <t>薪資支出與福利津貼　</t>
  </si>
  <si>
    <t>等級別及</t>
  </si>
  <si>
    <t>平均每企業員工人數</t>
  </si>
  <si>
    <t>平均每企業勞動報酬</t>
  </si>
  <si>
    <r>
      <t>各項支出總額</t>
    </r>
    <r>
      <rPr>
        <sz val="12"/>
        <rFont val="Times New Roman"/>
        <family val="1"/>
      </rPr>
      <t>(</t>
    </r>
    <r>
      <rPr>
        <sz val="12"/>
        <rFont val="標楷體"/>
        <family val="4"/>
        <charset val="136"/>
      </rPr>
      <t>百萬元</t>
    </r>
    <r>
      <rPr>
        <sz val="12"/>
        <rFont val="Times New Roman"/>
        <family val="1"/>
      </rPr>
      <t>)</t>
    </r>
  </si>
  <si>
    <t>勞動報酬占</t>
  </si>
  <si>
    <r>
      <t>支出總額比例</t>
    </r>
    <r>
      <rPr>
        <sz val="12"/>
        <rFont val="Times New Roman"/>
        <family val="1"/>
      </rPr>
      <t>(%)</t>
    </r>
  </si>
  <si>
    <t>營業收入（扣除發包工程款）</t>
  </si>
  <si>
    <t>承包工程收入（含發包工程及向同業分包收入部分）</t>
  </si>
  <si>
    <r>
      <t>(-)</t>
    </r>
    <r>
      <rPr>
        <sz val="12"/>
        <rFont val="標楷體"/>
        <family val="4"/>
        <charset val="136"/>
      </rPr>
      <t>發包工程款</t>
    </r>
  </si>
  <si>
    <t>出售自地自建及合建房地產收入</t>
  </si>
  <si>
    <t>其他營業收入</t>
  </si>
  <si>
    <t>非營業收益</t>
  </si>
  <si>
    <t>租金收入</t>
  </si>
  <si>
    <t>利息收入</t>
  </si>
  <si>
    <t>其他非營業收益</t>
  </si>
  <si>
    <t>支出總額</t>
  </si>
  <si>
    <t>平均每企業支出</t>
  </si>
  <si>
    <t>實際運用</t>
  </si>
  <si>
    <t>資產淨額</t>
  </si>
  <si>
    <t>營建工程</t>
  </si>
  <si>
    <t>價值</t>
  </si>
  <si>
    <t>營建工程價值</t>
  </si>
  <si>
    <r>
      <t>(</t>
    </r>
    <r>
      <rPr>
        <sz val="12"/>
        <rFont val="標楷體"/>
        <family val="4"/>
        <charset val="136"/>
      </rPr>
      <t>千元</t>
    </r>
    <r>
      <rPr>
        <sz val="12"/>
        <rFont val="Times New Roman"/>
        <family val="1"/>
      </rPr>
      <t>/</t>
    </r>
    <r>
      <rPr>
        <sz val="12"/>
        <rFont val="標楷體"/>
        <family val="4"/>
        <charset val="136"/>
      </rPr>
      <t>家</t>
    </r>
    <r>
      <rPr>
        <sz val="12"/>
        <rFont val="Times New Roman"/>
        <family val="1"/>
      </rPr>
      <t>)</t>
    </r>
  </si>
  <si>
    <t>營建工程價值
 (百萬元)</t>
    <phoneticPr fontId="3" type="noConversion"/>
  </si>
  <si>
    <t>各項工程</t>
  </si>
  <si>
    <t>直接營建</t>
  </si>
  <si>
    <t>工程收入</t>
  </si>
  <si>
    <t>住宅工程</t>
  </si>
  <si>
    <t>其他房屋工程</t>
  </si>
  <si>
    <t>公共設施工程</t>
  </si>
  <si>
    <t>機電、電路、管道工程</t>
  </si>
  <si>
    <t>其他營建工程</t>
  </si>
  <si>
    <t>實際耗用</t>
  </si>
  <si>
    <t>材料價值</t>
  </si>
  <si>
    <t>每企業實際</t>
  </si>
  <si>
    <t>耗用材料價值</t>
  </si>
  <si>
    <t>在建工程
及待售房屋</t>
    <phoneticPr fontId="3" type="noConversion"/>
  </si>
  <si>
    <t xml:space="preserve">  </t>
    <phoneticPr fontId="3" type="noConversion"/>
  </si>
  <si>
    <r>
      <t>總　計</t>
    </r>
    <r>
      <rPr>
        <b/>
        <sz val="11"/>
        <rFont val="Times New Roman"/>
        <family val="1"/>
      </rPr>
      <t xml:space="preserve">  /  91</t>
    </r>
    <r>
      <rPr>
        <b/>
        <sz val="11"/>
        <rFont val="細明體"/>
        <family val="3"/>
        <charset val="136"/>
      </rPr>
      <t>年</t>
    </r>
    <phoneticPr fontId="3" type="noConversion"/>
  </si>
  <si>
    <r>
      <t>100</t>
    </r>
    <r>
      <rPr>
        <b/>
        <sz val="11"/>
        <rFont val="細明體"/>
        <family val="3"/>
        <charset val="136"/>
      </rPr>
      <t>年</t>
    </r>
    <phoneticPr fontId="3" type="noConversion"/>
  </si>
  <si>
    <t>專業工程特定施工項目</t>
    <phoneticPr fontId="5" type="noConversion"/>
  </si>
  <si>
    <t>混凝土技術士</t>
    <phoneticPr fontId="5" type="noConversion"/>
  </si>
  <si>
    <t>鋼筋
技術士</t>
    <phoneticPr fontId="5" type="noConversion"/>
  </si>
  <si>
    <t>其他
技術士</t>
    <phoneticPr fontId="5" type="noConversion"/>
  </si>
  <si>
    <t>其他營建土木類群</t>
    <phoneticPr fontId="5" type="noConversion"/>
  </si>
  <si>
    <t>註：1.107年調查重新分組從業人員年齡，故106年僱用員工無所列年齡層人數。
     2.105年工業及服務業普查僅區分為職員、工員、自營作業者及無酬家屬工作者，且未調查從業人員年齡，
       故未提供數值。</t>
    <phoneticPr fontId="3" type="noConversion"/>
  </si>
  <si>
    <t>租任負債
利息支出</t>
    <phoneticPr fontId="3" type="noConversion"/>
  </si>
  <si>
    <t>其他利息支出</t>
    <phoneticPr fontId="3" type="noConversion"/>
  </si>
  <si>
    <t>自有固定
資產折舊</t>
    <phoneticPr fontId="3" type="noConversion"/>
  </si>
  <si>
    <t>使用權資產折舊</t>
    <phoneticPr fontId="3" type="noConversion"/>
  </si>
  <si>
    <r>
      <t>平　均</t>
    </r>
    <r>
      <rPr>
        <b/>
        <sz val="11"/>
        <rFont val="Times New Roman"/>
        <family val="1"/>
      </rPr>
      <t xml:space="preserve">  /  103</t>
    </r>
    <r>
      <rPr>
        <b/>
        <sz val="11"/>
        <rFont val="細明體"/>
        <family val="3"/>
        <charset val="136"/>
      </rPr>
      <t>年</t>
    </r>
    <phoneticPr fontId="3" type="noConversion"/>
  </si>
  <si>
    <r>
      <t>總　計</t>
    </r>
    <r>
      <rPr>
        <b/>
        <sz val="11"/>
        <rFont val="Times New Roman"/>
        <family val="1"/>
      </rPr>
      <t xml:space="preserve">  /  92</t>
    </r>
    <r>
      <rPr>
        <b/>
        <sz val="11"/>
        <rFont val="細明體"/>
        <family val="3"/>
        <charset val="136"/>
      </rPr>
      <t>年</t>
    </r>
    <phoneticPr fontId="3" type="noConversion"/>
  </si>
  <si>
    <r>
      <t>總　計</t>
    </r>
    <r>
      <rPr>
        <b/>
        <sz val="11"/>
        <rFont val="Times New Roman"/>
        <family val="1"/>
      </rPr>
      <t xml:space="preserve">  /  96</t>
    </r>
    <r>
      <rPr>
        <b/>
        <sz val="11"/>
        <rFont val="細明體"/>
        <family val="3"/>
        <charset val="136"/>
      </rPr>
      <t>年</t>
    </r>
    <phoneticPr fontId="3" type="noConversion"/>
  </si>
  <si>
    <r>
      <t>總　計</t>
    </r>
    <r>
      <rPr>
        <b/>
        <sz val="11"/>
        <rFont val="Times New Roman"/>
        <family val="1"/>
      </rPr>
      <t xml:space="preserve">  /  97</t>
    </r>
    <r>
      <rPr>
        <b/>
        <sz val="11"/>
        <rFont val="細明體"/>
        <family val="3"/>
        <charset val="136"/>
      </rPr>
      <t>年</t>
    </r>
    <phoneticPr fontId="3" type="noConversion"/>
  </si>
  <si>
    <r>
      <rPr>
        <sz val="11"/>
        <rFont val="標楷體"/>
        <family val="4"/>
        <charset val="136"/>
      </rPr>
      <t>營建材料耗用價值</t>
    </r>
    <phoneticPr fontId="3" type="noConversion"/>
  </si>
  <si>
    <r>
      <t>總　計</t>
    </r>
    <r>
      <rPr>
        <b/>
        <sz val="11"/>
        <rFont val="Times New Roman"/>
        <family val="1"/>
      </rPr>
      <t xml:space="preserve">  /  98</t>
    </r>
    <r>
      <rPr>
        <b/>
        <sz val="11"/>
        <rFont val="細明體"/>
        <family val="3"/>
        <charset val="136"/>
      </rPr>
      <t>年</t>
    </r>
    <phoneticPr fontId="3" type="noConversion"/>
  </si>
  <si>
    <r>
      <t>總　計</t>
    </r>
    <r>
      <rPr>
        <b/>
        <sz val="11"/>
        <rFont val="Times New Roman"/>
        <family val="1"/>
      </rPr>
      <t xml:space="preserve">  /  100</t>
    </r>
    <r>
      <rPr>
        <b/>
        <sz val="11"/>
        <rFont val="細明體"/>
        <family val="3"/>
        <charset val="136"/>
      </rPr>
      <t>年</t>
    </r>
    <phoneticPr fontId="3" type="noConversion"/>
  </si>
  <si>
    <r>
      <t>總　計</t>
    </r>
    <r>
      <rPr>
        <b/>
        <sz val="11"/>
        <rFont val="Times New Roman"/>
        <family val="1"/>
      </rPr>
      <t xml:space="preserve">  /  102</t>
    </r>
    <r>
      <rPr>
        <b/>
        <sz val="11"/>
        <rFont val="細明體"/>
        <family val="3"/>
        <charset val="136"/>
      </rPr>
      <t>年</t>
    </r>
    <phoneticPr fontId="3" type="noConversion"/>
  </si>
  <si>
    <r>
      <t>總　計</t>
    </r>
    <r>
      <rPr>
        <b/>
        <sz val="11"/>
        <rFont val="Times New Roman"/>
        <family val="1"/>
      </rPr>
      <t xml:space="preserve">  /  103</t>
    </r>
    <r>
      <rPr>
        <b/>
        <sz val="11"/>
        <rFont val="細明體"/>
        <family val="3"/>
        <charset val="136"/>
      </rPr>
      <t>年</t>
    </r>
    <phoneticPr fontId="3" type="noConversion"/>
  </si>
  <si>
    <t>空缺人數─按經營特性分</t>
    <phoneticPr fontId="5" type="noConversion"/>
  </si>
  <si>
    <t>營造業勞工人力空缺人數─按經營特性分</t>
    <phoneticPr fontId="29" type="noConversion"/>
  </si>
  <si>
    <t>營造業勞工人力空缺人數─按經營規模分</t>
    <phoneticPr fontId="29" type="noConversion"/>
  </si>
  <si>
    <t>109-108</t>
    <phoneticPr fontId="3" type="noConversion"/>
  </si>
  <si>
    <t>營業成本</t>
    <phoneticPr fontId="4" type="noConversion"/>
  </si>
  <si>
    <t>存貨存料價值</t>
    <phoneticPr fontId="4" type="noConversion"/>
  </si>
  <si>
    <r>
      <t>總　計</t>
    </r>
    <r>
      <rPr>
        <b/>
        <sz val="11"/>
        <rFont val="Times New Roman"/>
        <family val="1"/>
      </rPr>
      <t xml:space="preserve">  /  90</t>
    </r>
    <r>
      <rPr>
        <b/>
        <sz val="11"/>
        <rFont val="細明體"/>
        <family val="3"/>
        <charset val="136"/>
      </rPr>
      <t>年</t>
    </r>
    <phoneticPr fontId="3" type="noConversion"/>
  </si>
  <si>
    <r>
      <t xml:space="preserve">104 </t>
    </r>
    <r>
      <rPr>
        <b/>
        <sz val="11"/>
        <rFont val="標楷體"/>
        <family val="4"/>
        <charset val="136"/>
      </rPr>
      <t>年</t>
    </r>
    <phoneticPr fontId="5" type="noConversion"/>
  </si>
  <si>
    <r>
      <t>平　均</t>
    </r>
    <r>
      <rPr>
        <b/>
        <sz val="11"/>
        <rFont val="Times New Roman"/>
        <family val="1"/>
      </rPr>
      <t xml:space="preserve">  /  100</t>
    </r>
    <r>
      <rPr>
        <b/>
        <sz val="11"/>
        <rFont val="細明體"/>
        <family val="3"/>
        <charset val="136"/>
      </rPr>
      <t>年</t>
    </r>
    <phoneticPr fontId="3" type="noConversion"/>
  </si>
  <si>
    <r>
      <t>總　計</t>
    </r>
    <r>
      <rPr>
        <b/>
        <sz val="11"/>
        <rFont val="Times New Roman"/>
        <family val="1"/>
      </rPr>
      <t xml:space="preserve">  /  88</t>
    </r>
    <r>
      <rPr>
        <b/>
        <sz val="11"/>
        <rFont val="細明體"/>
        <family val="3"/>
        <charset val="136"/>
      </rPr>
      <t>年</t>
    </r>
    <phoneticPr fontId="3" type="noConversion"/>
  </si>
  <si>
    <r>
      <t>平　均</t>
    </r>
    <r>
      <rPr>
        <b/>
        <sz val="12"/>
        <rFont val="Times New Roman"/>
        <family val="1"/>
      </rPr>
      <t xml:space="preserve">  / 101</t>
    </r>
    <r>
      <rPr>
        <b/>
        <sz val="12"/>
        <rFont val="細明體"/>
        <family val="3"/>
        <charset val="136"/>
      </rPr>
      <t>年</t>
    </r>
    <phoneticPr fontId="3" type="noConversion"/>
  </si>
  <si>
    <r>
      <t>平　均</t>
    </r>
    <r>
      <rPr>
        <b/>
        <sz val="12"/>
        <rFont val="Times New Roman"/>
        <family val="1"/>
      </rPr>
      <t xml:space="preserve">  /  102</t>
    </r>
    <r>
      <rPr>
        <b/>
        <sz val="12"/>
        <rFont val="細明體"/>
        <family val="3"/>
        <charset val="136"/>
      </rPr>
      <t>年</t>
    </r>
    <phoneticPr fontId="3" type="noConversion"/>
  </si>
  <si>
    <t xml:space="preserve">      </t>
    <phoneticPr fontId="3" type="noConversion"/>
  </si>
  <si>
    <t xml:space="preserve">    2.「廣義生產總額」為整體營造業之生產總額，除本調查對象外，亦包含非本調查對象營造業者如工程行、企業社之生產總額;</t>
    <phoneticPr fontId="3" type="noConversion"/>
  </si>
  <si>
    <t xml:space="preserve">      非本調查對象之生產總額即為本調查對象發包給非本調對象營造業者之工程款，並將此工程款併入原發包業者之生產總額中。</t>
    <phoneticPr fontId="3" type="noConversion"/>
  </si>
  <si>
    <t xml:space="preserve">     非本調查對象之生產總額即為本調查對象發包給非本調對象營造業者之工程款，並將此工程款併入原發包業者之生產總額中。</t>
    <phoneticPr fontId="3" type="noConversion"/>
  </si>
  <si>
    <t>表七十二 企業雇用外勞的比例─按經營規模分</t>
    <phoneticPr fontId="5" type="noConversion"/>
  </si>
  <si>
    <t>空缺人數─按經營規模分</t>
    <phoneticPr fontId="5" type="noConversion"/>
  </si>
  <si>
    <t>表六十六 企業勞工人力管道來源─按經營規模分</t>
    <phoneticPr fontId="5" type="noConversion"/>
  </si>
  <si>
    <t>營造業全年使用派遣員工平均人數-按經營規模分</t>
    <phoneticPr fontId="29" type="noConversion"/>
  </si>
  <si>
    <t>營造業平均每企業全年勞動報酬─按經營規模分</t>
    <phoneticPr fontId="29" type="noConversion"/>
  </si>
  <si>
    <t>表二  營造業經營</t>
    <phoneticPr fontId="3" type="noConversion"/>
  </si>
  <si>
    <t>表三十  營造業平均每企業</t>
    <phoneticPr fontId="3" type="noConversion"/>
  </si>
  <si>
    <t>經營規模別</t>
  </si>
  <si>
    <r>
      <t xml:space="preserve">105 </t>
    </r>
    <r>
      <rPr>
        <b/>
        <sz val="11"/>
        <rFont val="標楷體"/>
        <family val="4"/>
        <charset val="136"/>
      </rPr>
      <t>年</t>
    </r>
    <phoneticPr fontId="5" type="noConversion"/>
  </si>
  <si>
    <r>
      <t xml:space="preserve">106 </t>
    </r>
    <r>
      <rPr>
        <b/>
        <sz val="11"/>
        <rFont val="標楷體"/>
        <family val="4"/>
        <charset val="136"/>
      </rPr>
      <t>年</t>
    </r>
    <phoneticPr fontId="5" type="noConversion"/>
  </si>
  <si>
    <r>
      <t xml:space="preserve">107 </t>
    </r>
    <r>
      <rPr>
        <b/>
        <sz val="11"/>
        <rFont val="標楷體"/>
        <family val="4"/>
        <charset val="136"/>
      </rPr>
      <t>年</t>
    </r>
    <phoneticPr fontId="5" type="noConversion"/>
  </si>
  <si>
    <r>
      <t xml:space="preserve">108 </t>
    </r>
    <r>
      <rPr>
        <b/>
        <sz val="11"/>
        <rFont val="標楷體"/>
        <family val="4"/>
        <charset val="136"/>
      </rPr>
      <t>年</t>
    </r>
    <phoneticPr fontId="5" type="noConversion"/>
  </si>
  <si>
    <r>
      <t xml:space="preserve">109 </t>
    </r>
    <r>
      <rPr>
        <b/>
        <sz val="11"/>
        <rFont val="標楷體"/>
        <family val="4"/>
        <charset val="136"/>
      </rPr>
      <t>年</t>
    </r>
    <phoneticPr fontId="5" type="noConversion"/>
  </si>
  <si>
    <r>
      <t xml:space="preserve"> </t>
    </r>
    <r>
      <rPr>
        <sz val="11"/>
        <rFont val="標楷體"/>
        <family val="4"/>
        <charset val="136"/>
      </rPr>
      <t>新</t>
    </r>
    <r>
      <rPr>
        <sz val="11"/>
        <rFont val="Times New Roman"/>
        <family val="1"/>
      </rPr>
      <t xml:space="preserve">   </t>
    </r>
    <r>
      <rPr>
        <sz val="11"/>
        <rFont val="標楷體"/>
        <family val="4"/>
        <charset val="136"/>
      </rPr>
      <t>北</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</si>
  <si>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臺</t>
    </r>
    <r>
      <rPr>
        <sz val="11"/>
        <rFont val="Times New Roman"/>
        <family val="1"/>
      </rPr>
      <t xml:space="preserve">   </t>
    </r>
    <r>
      <rPr>
        <sz val="11"/>
        <rFont val="標楷體"/>
        <family val="4"/>
        <charset val="136"/>
      </rPr>
      <t>北</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</si>
  <si>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桃</t>
    </r>
    <r>
      <rPr>
        <sz val="11"/>
        <rFont val="Times New Roman"/>
        <family val="1"/>
      </rPr>
      <t xml:space="preserve">   </t>
    </r>
    <r>
      <rPr>
        <sz val="11"/>
        <rFont val="標楷體"/>
        <family val="4"/>
        <charset val="136"/>
      </rPr>
      <t>園</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</si>
  <si>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北部其他</t>
    </r>
    <phoneticPr fontId="3" type="noConversion"/>
  </si>
  <si>
    <r>
      <t xml:space="preserve"> </t>
    </r>
    <r>
      <rPr>
        <sz val="11"/>
        <rFont val="標楷體"/>
        <family val="4"/>
        <charset val="136"/>
      </rPr>
      <t>臺</t>
    </r>
    <r>
      <rPr>
        <sz val="11"/>
        <rFont val="Times New Roman"/>
        <family val="1"/>
      </rPr>
      <t xml:space="preserve">   </t>
    </r>
    <r>
      <rPr>
        <sz val="11"/>
        <rFont val="標楷體"/>
        <family val="4"/>
        <charset val="136"/>
      </rPr>
      <t>中</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</si>
  <si>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中部其他</t>
    </r>
    <phoneticPr fontId="3" type="noConversion"/>
  </si>
  <si>
    <r>
      <t xml:space="preserve"> </t>
    </r>
    <r>
      <rPr>
        <sz val="11"/>
        <rFont val="標楷體"/>
        <family val="4"/>
        <charset val="136"/>
      </rPr>
      <t>臺</t>
    </r>
    <r>
      <rPr>
        <sz val="11"/>
        <rFont val="Times New Roman"/>
        <family val="1"/>
      </rPr>
      <t xml:space="preserve">   </t>
    </r>
    <r>
      <rPr>
        <sz val="11"/>
        <rFont val="標楷體"/>
        <family val="4"/>
        <charset val="136"/>
      </rPr>
      <t>南</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</si>
  <si>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高</t>
    </r>
    <r>
      <rPr>
        <sz val="11"/>
        <rFont val="Times New Roman"/>
        <family val="1"/>
      </rPr>
      <t xml:space="preserve">   </t>
    </r>
    <r>
      <rPr>
        <sz val="11"/>
        <rFont val="標楷體"/>
        <family val="4"/>
        <charset val="136"/>
      </rPr>
      <t>雄</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</si>
  <si>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南部其他</t>
    </r>
    <phoneticPr fontId="3" type="noConversion"/>
  </si>
  <si>
    <r>
      <t>109</t>
    </r>
    <r>
      <rPr>
        <sz val="11"/>
        <rFont val="標楷體"/>
        <family val="4"/>
        <charset val="136"/>
      </rPr>
      <t>年相對</t>
    </r>
    <r>
      <rPr>
        <sz val="11"/>
        <rFont val="Times New Roman"/>
        <family val="1"/>
      </rPr>
      <t>108</t>
    </r>
    <r>
      <rPr>
        <sz val="11"/>
        <rFont val="標楷體"/>
        <family val="4"/>
        <charset val="136"/>
      </rPr>
      <t>年比較</t>
    </r>
  </si>
  <si>
    <r>
      <t>百分比</t>
    </r>
    <r>
      <rPr>
        <sz val="11"/>
        <rFont val="Times New Roman"/>
        <family val="1"/>
      </rPr>
      <t xml:space="preserve"> </t>
    </r>
  </si>
  <si>
    <r>
      <t>(</t>
    </r>
    <r>
      <rPr>
        <sz val="11"/>
        <rFont val="標楷體"/>
        <family val="4"/>
        <charset val="136"/>
      </rPr>
      <t>百萬元</t>
    </r>
    <r>
      <rPr>
        <sz val="11"/>
        <rFont val="Times New Roman"/>
        <family val="1"/>
      </rPr>
      <t>)</t>
    </r>
  </si>
  <si>
    <r>
      <t>108</t>
    </r>
    <r>
      <rPr>
        <sz val="12"/>
        <rFont val="標楷體"/>
        <family val="4"/>
        <charset val="136"/>
      </rPr>
      <t>年</t>
    </r>
    <phoneticPr fontId="3" type="noConversion"/>
  </si>
  <si>
    <r>
      <t>(</t>
    </r>
    <r>
      <rPr>
        <sz val="11"/>
        <rFont val="標楷體"/>
        <family val="4"/>
        <charset val="136"/>
      </rPr>
      <t>家</t>
    </r>
    <r>
      <rPr>
        <sz val="11"/>
        <rFont val="Times New Roman"/>
        <family val="1"/>
      </rPr>
      <t>)</t>
    </r>
  </si>
  <si>
    <r>
      <t>(</t>
    </r>
    <r>
      <rPr>
        <sz val="11"/>
        <rFont val="標楷體"/>
        <family val="4"/>
        <charset val="136"/>
      </rPr>
      <t>人</t>
    </r>
    <r>
      <rPr>
        <sz val="11"/>
        <rFont val="Times New Roman"/>
        <family val="1"/>
      </rPr>
      <t>)</t>
    </r>
  </si>
  <si>
    <r>
      <t>使用土地面積（㎡</t>
    </r>
    <r>
      <rPr>
        <sz val="11"/>
        <rFont val="Times New Roman"/>
        <family val="1"/>
      </rPr>
      <t>/</t>
    </r>
    <r>
      <rPr>
        <sz val="11"/>
        <rFont val="標楷體"/>
        <family val="4"/>
        <charset val="136"/>
      </rPr>
      <t>家）</t>
    </r>
  </si>
  <si>
    <r>
      <t>使用土地面積（㎡</t>
    </r>
    <r>
      <rPr>
        <sz val="11"/>
        <rFont val="Times New Roman"/>
        <family val="1"/>
      </rPr>
      <t>/</t>
    </r>
    <r>
      <rPr>
        <sz val="11"/>
        <rFont val="標楷體"/>
        <family val="4"/>
        <charset val="136"/>
      </rPr>
      <t>人）</t>
    </r>
  </si>
  <si>
    <r>
      <t xml:space="preserve">108 </t>
    </r>
    <r>
      <rPr>
        <b/>
        <sz val="11"/>
        <rFont val="標楷體"/>
        <family val="4"/>
        <charset val="136"/>
      </rPr>
      <t>年</t>
    </r>
    <phoneticPr fontId="5" type="noConversion"/>
  </si>
  <si>
    <r>
      <t>9</t>
    </r>
    <r>
      <rPr>
        <sz val="11"/>
        <rFont val="標楷體"/>
        <family val="4"/>
        <charset val="136"/>
      </rPr>
      <t>人及以下</t>
    </r>
    <phoneticPr fontId="3" type="noConversion"/>
  </si>
  <si>
    <r>
      <t>10</t>
    </r>
    <r>
      <rPr>
        <sz val="11"/>
        <rFont val="標楷體"/>
        <family val="4"/>
        <charset val="136"/>
      </rPr>
      <t>～</t>
    </r>
    <r>
      <rPr>
        <sz val="11"/>
        <rFont val="Times New Roman"/>
        <family val="1"/>
      </rPr>
      <t>19</t>
    </r>
    <r>
      <rPr>
        <sz val="11"/>
        <rFont val="標楷體"/>
        <family val="4"/>
        <charset val="136"/>
      </rPr>
      <t>人</t>
    </r>
    <phoneticPr fontId="3" type="noConversion"/>
  </si>
  <si>
    <r>
      <t>20</t>
    </r>
    <r>
      <rPr>
        <sz val="11"/>
        <rFont val="標楷體"/>
        <family val="4"/>
        <charset val="136"/>
      </rPr>
      <t>～</t>
    </r>
    <r>
      <rPr>
        <sz val="11"/>
        <rFont val="Times New Roman"/>
        <family val="1"/>
      </rPr>
      <t>49</t>
    </r>
    <r>
      <rPr>
        <sz val="11"/>
        <rFont val="標楷體"/>
        <family val="4"/>
        <charset val="136"/>
      </rPr>
      <t>人</t>
    </r>
    <phoneticPr fontId="3" type="noConversion"/>
  </si>
  <si>
    <r>
      <t>50</t>
    </r>
    <r>
      <rPr>
        <sz val="11"/>
        <rFont val="標楷體"/>
        <family val="4"/>
        <charset val="136"/>
      </rPr>
      <t>～</t>
    </r>
    <r>
      <rPr>
        <sz val="11"/>
        <rFont val="Times New Roman"/>
        <family val="1"/>
      </rPr>
      <t>99</t>
    </r>
    <r>
      <rPr>
        <sz val="11"/>
        <rFont val="標楷體"/>
        <family val="4"/>
        <charset val="136"/>
      </rPr>
      <t>人</t>
    </r>
    <phoneticPr fontId="3" type="noConversion"/>
  </si>
  <si>
    <r>
      <t>100</t>
    </r>
    <r>
      <rPr>
        <sz val="11"/>
        <rFont val="標楷體"/>
        <family val="4"/>
        <charset val="136"/>
      </rPr>
      <t>～</t>
    </r>
    <r>
      <rPr>
        <sz val="11"/>
        <rFont val="Times New Roman"/>
        <family val="1"/>
      </rPr>
      <t>299</t>
    </r>
    <r>
      <rPr>
        <sz val="11"/>
        <rFont val="標楷體"/>
        <family val="4"/>
        <charset val="136"/>
      </rPr>
      <t>人</t>
    </r>
    <phoneticPr fontId="3" type="noConversion"/>
  </si>
  <si>
    <r>
      <t>300</t>
    </r>
    <r>
      <rPr>
        <sz val="11"/>
        <rFont val="標楷體"/>
        <family val="4"/>
        <charset val="136"/>
      </rPr>
      <t>人以上</t>
    </r>
    <phoneticPr fontId="3" type="noConversion"/>
  </si>
  <si>
    <r>
      <rPr>
        <sz val="11"/>
        <rFont val="標楷體"/>
        <family val="4"/>
        <charset val="136"/>
      </rPr>
      <t>未滿</t>
    </r>
    <r>
      <rPr>
        <sz val="11"/>
        <rFont val="Times New Roman"/>
        <family val="1"/>
      </rPr>
      <t>600</t>
    </r>
    <r>
      <rPr>
        <sz val="11"/>
        <rFont val="標楷體"/>
        <family val="4"/>
        <charset val="136"/>
      </rPr>
      <t>萬元</t>
    </r>
    <phoneticPr fontId="3" type="noConversion"/>
  </si>
  <si>
    <r>
      <t>600</t>
    </r>
    <r>
      <rPr>
        <sz val="11"/>
        <rFont val="標楷體"/>
        <family val="4"/>
        <charset val="136"/>
      </rPr>
      <t>萬元～未滿</t>
    </r>
    <r>
      <rPr>
        <sz val="11"/>
        <rFont val="Times New Roman"/>
        <family val="1"/>
      </rPr>
      <t>1,000</t>
    </r>
    <r>
      <rPr>
        <sz val="11"/>
        <rFont val="標楷體"/>
        <family val="4"/>
        <charset val="136"/>
      </rPr>
      <t>萬元</t>
    </r>
    <phoneticPr fontId="3" type="noConversion"/>
  </si>
  <si>
    <r>
      <t>1,000</t>
    </r>
    <r>
      <rPr>
        <sz val="11"/>
        <rFont val="標楷體"/>
        <family val="4"/>
        <charset val="136"/>
      </rPr>
      <t>萬元～未滿</t>
    </r>
    <r>
      <rPr>
        <sz val="11"/>
        <rFont val="Times New Roman"/>
        <family val="1"/>
      </rPr>
      <t>2,000</t>
    </r>
    <r>
      <rPr>
        <sz val="11"/>
        <rFont val="標楷體"/>
        <family val="4"/>
        <charset val="136"/>
      </rPr>
      <t>萬元</t>
    </r>
    <phoneticPr fontId="3" type="noConversion"/>
  </si>
  <si>
    <r>
      <t>2,000</t>
    </r>
    <r>
      <rPr>
        <sz val="11"/>
        <rFont val="標楷體"/>
        <family val="4"/>
        <charset val="136"/>
      </rPr>
      <t>萬元～未滿</t>
    </r>
    <r>
      <rPr>
        <sz val="11"/>
        <rFont val="Times New Roman"/>
        <family val="1"/>
      </rPr>
      <t>5,000</t>
    </r>
    <r>
      <rPr>
        <sz val="11"/>
        <rFont val="標楷體"/>
        <family val="4"/>
        <charset val="136"/>
      </rPr>
      <t>萬元</t>
    </r>
    <phoneticPr fontId="3" type="noConversion"/>
  </si>
  <si>
    <r>
      <t>5,000</t>
    </r>
    <r>
      <rPr>
        <sz val="11"/>
        <rFont val="標楷體"/>
        <family val="4"/>
        <charset val="136"/>
      </rPr>
      <t>萬元～未滿</t>
    </r>
    <r>
      <rPr>
        <sz val="11"/>
        <rFont val="Times New Roman"/>
        <family val="1"/>
      </rPr>
      <t>10,000</t>
    </r>
    <r>
      <rPr>
        <sz val="11"/>
        <rFont val="標楷體"/>
        <family val="4"/>
        <charset val="136"/>
      </rPr>
      <t>萬元</t>
    </r>
    <phoneticPr fontId="3" type="noConversion"/>
  </si>
  <si>
    <r>
      <t>10,000</t>
    </r>
    <r>
      <rPr>
        <sz val="11"/>
        <rFont val="標楷體"/>
        <family val="4"/>
        <charset val="136"/>
      </rPr>
      <t>萬元～未滿</t>
    </r>
    <r>
      <rPr>
        <sz val="11"/>
        <rFont val="Times New Roman"/>
        <family val="1"/>
      </rPr>
      <t>30,000</t>
    </r>
    <r>
      <rPr>
        <sz val="11"/>
        <rFont val="標楷體"/>
        <family val="4"/>
        <charset val="136"/>
      </rPr>
      <t>萬元</t>
    </r>
    <phoneticPr fontId="3" type="noConversion"/>
  </si>
  <si>
    <r>
      <t>30,000</t>
    </r>
    <r>
      <rPr>
        <sz val="11"/>
        <rFont val="標楷體"/>
        <family val="4"/>
        <charset val="136"/>
      </rPr>
      <t>萬元～未滿</t>
    </r>
    <r>
      <rPr>
        <sz val="11"/>
        <rFont val="Times New Roman"/>
        <family val="1"/>
      </rPr>
      <t>50,000</t>
    </r>
    <r>
      <rPr>
        <sz val="11"/>
        <rFont val="標楷體"/>
        <family val="4"/>
        <charset val="136"/>
      </rPr>
      <t>萬元</t>
    </r>
    <phoneticPr fontId="3" type="noConversion"/>
  </si>
  <si>
    <r>
      <t>50,000</t>
    </r>
    <r>
      <rPr>
        <sz val="11"/>
        <rFont val="標楷體"/>
        <family val="4"/>
        <charset val="136"/>
      </rPr>
      <t>萬元～未滿</t>
    </r>
    <r>
      <rPr>
        <sz val="11"/>
        <rFont val="Times New Roman"/>
        <family val="1"/>
      </rPr>
      <t>100,000</t>
    </r>
    <r>
      <rPr>
        <sz val="11"/>
        <rFont val="標楷體"/>
        <family val="4"/>
        <charset val="136"/>
      </rPr>
      <t>萬元</t>
    </r>
    <phoneticPr fontId="3" type="noConversion"/>
  </si>
  <si>
    <r>
      <t>100,000</t>
    </r>
    <r>
      <rPr>
        <sz val="11"/>
        <rFont val="標楷體"/>
        <family val="4"/>
        <charset val="136"/>
      </rPr>
      <t>萬元～未滿</t>
    </r>
    <r>
      <rPr>
        <sz val="11"/>
        <rFont val="Times New Roman"/>
        <family val="1"/>
      </rPr>
      <t>300,000</t>
    </r>
    <r>
      <rPr>
        <sz val="11"/>
        <rFont val="標楷體"/>
        <family val="4"/>
        <charset val="136"/>
      </rPr>
      <t>萬元</t>
    </r>
    <phoneticPr fontId="3" type="noConversion"/>
  </si>
  <si>
    <r>
      <t>300,000</t>
    </r>
    <r>
      <rPr>
        <sz val="11"/>
        <rFont val="標楷體"/>
        <family val="4"/>
        <charset val="136"/>
      </rPr>
      <t>萬元以上</t>
    </r>
    <phoneticPr fontId="3" type="noConversion"/>
  </si>
  <si>
    <r>
      <t>600</t>
    </r>
    <r>
      <rPr>
        <sz val="11"/>
        <rFont val="標楷體"/>
        <family val="4"/>
        <charset val="136"/>
      </rPr>
      <t>萬元～未滿</t>
    </r>
    <r>
      <rPr>
        <sz val="11"/>
        <rFont val="Times New Roman"/>
        <family val="1"/>
      </rPr>
      <t>1,000</t>
    </r>
    <r>
      <rPr>
        <sz val="11"/>
        <rFont val="標楷體"/>
        <family val="4"/>
        <charset val="136"/>
      </rPr>
      <t>萬元</t>
    </r>
    <phoneticPr fontId="3" type="noConversion"/>
  </si>
  <si>
    <r>
      <t>1,000</t>
    </r>
    <r>
      <rPr>
        <sz val="11"/>
        <rFont val="標楷體"/>
        <family val="4"/>
        <charset val="136"/>
      </rPr>
      <t>萬元～未滿</t>
    </r>
    <r>
      <rPr>
        <sz val="11"/>
        <rFont val="Times New Roman"/>
        <family val="1"/>
      </rPr>
      <t>2,000</t>
    </r>
    <r>
      <rPr>
        <sz val="11"/>
        <rFont val="標楷體"/>
        <family val="4"/>
        <charset val="136"/>
      </rPr>
      <t>萬元</t>
    </r>
    <phoneticPr fontId="3" type="noConversion"/>
  </si>
  <si>
    <r>
      <t>2,000</t>
    </r>
    <r>
      <rPr>
        <sz val="11"/>
        <rFont val="標楷體"/>
        <family val="4"/>
        <charset val="136"/>
      </rPr>
      <t>萬元～未滿</t>
    </r>
    <r>
      <rPr>
        <sz val="11"/>
        <rFont val="Times New Roman"/>
        <family val="1"/>
      </rPr>
      <t>5,000</t>
    </r>
    <r>
      <rPr>
        <sz val="11"/>
        <rFont val="標楷體"/>
        <family val="4"/>
        <charset val="136"/>
      </rPr>
      <t>萬元</t>
    </r>
    <phoneticPr fontId="3" type="noConversion"/>
  </si>
  <si>
    <r>
      <t>5,000</t>
    </r>
    <r>
      <rPr>
        <sz val="11"/>
        <rFont val="標楷體"/>
        <family val="4"/>
        <charset val="136"/>
      </rPr>
      <t>萬元～未滿</t>
    </r>
    <r>
      <rPr>
        <sz val="11"/>
        <rFont val="Times New Roman"/>
        <family val="1"/>
      </rPr>
      <t>10,000</t>
    </r>
    <r>
      <rPr>
        <sz val="11"/>
        <rFont val="標楷體"/>
        <family val="4"/>
        <charset val="136"/>
      </rPr>
      <t>萬元</t>
    </r>
    <phoneticPr fontId="3" type="noConversion"/>
  </si>
  <si>
    <r>
      <t>10,000</t>
    </r>
    <r>
      <rPr>
        <sz val="11"/>
        <rFont val="標楷體"/>
        <family val="4"/>
        <charset val="136"/>
      </rPr>
      <t>萬元～未滿</t>
    </r>
    <r>
      <rPr>
        <sz val="11"/>
        <rFont val="Times New Roman"/>
        <family val="1"/>
      </rPr>
      <t>30,000</t>
    </r>
    <r>
      <rPr>
        <sz val="11"/>
        <rFont val="標楷體"/>
        <family val="4"/>
        <charset val="136"/>
      </rPr>
      <t>萬元</t>
    </r>
    <phoneticPr fontId="3" type="noConversion"/>
  </si>
  <si>
    <r>
      <t>30,000</t>
    </r>
    <r>
      <rPr>
        <sz val="11"/>
        <rFont val="標楷體"/>
        <family val="4"/>
        <charset val="136"/>
      </rPr>
      <t>萬元～未滿</t>
    </r>
    <r>
      <rPr>
        <sz val="11"/>
        <rFont val="Times New Roman"/>
        <family val="1"/>
      </rPr>
      <t>50,000</t>
    </r>
    <r>
      <rPr>
        <sz val="11"/>
        <rFont val="標楷體"/>
        <family val="4"/>
        <charset val="136"/>
      </rPr>
      <t>萬元</t>
    </r>
    <phoneticPr fontId="3" type="noConversion"/>
  </si>
  <si>
    <r>
      <t>50,000</t>
    </r>
    <r>
      <rPr>
        <sz val="11"/>
        <rFont val="標楷體"/>
        <family val="4"/>
        <charset val="136"/>
      </rPr>
      <t>萬元～未滿</t>
    </r>
    <r>
      <rPr>
        <sz val="11"/>
        <rFont val="Times New Roman"/>
        <family val="1"/>
      </rPr>
      <t>100,000</t>
    </r>
    <r>
      <rPr>
        <sz val="11"/>
        <rFont val="標楷體"/>
        <family val="4"/>
        <charset val="136"/>
      </rPr>
      <t>萬元</t>
    </r>
    <phoneticPr fontId="3" type="noConversion"/>
  </si>
  <si>
    <r>
      <t>100,000</t>
    </r>
    <r>
      <rPr>
        <sz val="11"/>
        <rFont val="標楷體"/>
        <family val="4"/>
        <charset val="136"/>
      </rPr>
      <t>萬元～未滿</t>
    </r>
    <r>
      <rPr>
        <sz val="11"/>
        <rFont val="Times New Roman"/>
        <family val="1"/>
      </rPr>
      <t>300,000</t>
    </r>
    <r>
      <rPr>
        <sz val="11"/>
        <rFont val="標楷體"/>
        <family val="4"/>
        <charset val="136"/>
      </rPr>
      <t>萬元</t>
    </r>
    <phoneticPr fontId="3" type="noConversion"/>
  </si>
  <si>
    <r>
      <t>300,000</t>
    </r>
    <r>
      <rPr>
        <sz val="11"/>
        <rFont val="標楷體"/>
        <family val="4"/>
        <charset val="136"/>
      </rPr>
      <t>萬元以上</t>
    </r>
    <phoneticPr fontId="3" type="noConversion"/>
  </si>
  <si>
    <r>
      <rPr>
        <sz val="10"/>
        <rFont val="標楷體"/>
        <family val="4"/>
        <charset val="136"/>
      </rPr>
      <t>註：</t>
    </r>
    <r>
      <rPr>
        <sz val="10"/>
        <rFont val="Times New Roman"/>
        <family val="1"/>
      </rPr>
      <t>1.108</t>
    </r>
    <r>
      <rPr>
        <sz val="10"/>
        <rFont val="標楷體"/>
        <family val="4"/>
        <charset val="136"/>
      </rPr>
      <t xml:space="preserve">年新增題目。
</t>
    </r>
    <r>
      <rPr>
        <sz val="10"/>
        <rFont val="Times New Roman"/>
        <family val="1"/>
      </rPr>
      <t xml:space="preserve">         2.109</t>
    </r>
    <r>
      <rPr>
        <sz val="10"/>
        <rFont val="標楷體"/>
        <family val="4"/>
        <charset val="136"/>
      </rPr>
      <t>年細分基層勞工及技術士類別。</t>
    </r>
    <phoneticPr fontId="5" type="noConversion"/>
  </si>
  <si>
    <r>
      <t xml:space="preserve">108 </t>
    </r>
    <r>
      <rPr>
        <b/>
        <sz val="11"/>
        <rFont val="標楷體"/>
        <family val="4"/>
        <charset val="136"/>
      </rPr>
      <t>年</t>
    </r>
    <phoneticPr fontId="5" type="noConversion"/>
  </si>
  <si>
    <r>
      <t xml:space="preserve">106 </t>
    </r>
    <r>
      <rPr>
        <b/>
        <sz val="11"/>
        <rFont val="標楷體"/>
        <family val="4"/>
        <charset val="136"/>
      </rPr>
      <t>年</t>
    </r>
    <phoneticPr fontId="5" type="noConversion"/>
  </si>
  <si>
    <r>
      <rPr>
        <sz val="10"/>
        <rFont val="標楷體"/>
        <family val="4"/>
        <charset val="136"/>
      </rPr>
      <t>註：</t>
    </r>
    <r>
      <rPr>
        <sz val="10"/>
        <rFont val="Times New Roman"/>
        <family val="1"/>
      </rPr>
      <t>106</t>
    </r>
    <r>
      <rPr>
        <sz val="10"/>
        <rFont val="標楷體"/>
        <family val="4"/>
        <charset val="136"/>
      </rPr>
      <t>年新增題目。</t>
    </r>
    <phoneticPr fontId="5" type="noConversion"/>
  </si>
  <si>
    <r>
      <t xml:space="preserve">106 </t>
    </r>
    <r>
      <rPr>
        <b/>
        <sz val="11"/>
        <rFont val="標楷體"/>
        <family val="4"/>
        <charset val="136"/>
      </rPr>
      <t>年</t>
    </r>
    <phoneticPr fontId="5" type="noConversion"/>
  </si>
  <si>
    <r>
      <t>表七十 企業對今年（</t>
    </r>
    <r>
      <rPr>
        <sz val="15"/>
        <rFont val="Times New Roman"/>
        <family val="1"/>
      </rPr>
      <t>110</t>
    </r>
    <r>
      <rPr>
        <sz val="15"/>
        <rFont val="華康粗黑體"/>
        <family val="3"/>
        <charset val="136"/>
      </rPr>
      <t>年</t>
    </r>
    <r>
      <rPr>
        <sz val="15"/>
        <rFont val="Times New Roman"/>
        <family val="1"/>
      </rPr>
      <t>1</t>
    </r>
    <r>
      <rPr>
        <sz val="15"/>
        <rFont val="華康粗黑體"/>
        <family val="3"/>
        <charset val="136"/>
      </rPr>
      <t>月</t>
    </r>
    <r>
      <rPr>
        <sz val="15"/>
        <rFont val="Times New Roman"/>
        <family val="1"/>
      </rPr>
      <t>~110</t>
    </r>
    <r>
      <rPr>
        <sz val="15"/>
        <rFont val="華康粗黑體"/>
        <family val="3"/>
        <charset val="136"/>
      </rPr>
      <t>年</t>
    </r>
    <r>
      <rPr>
        <sz val="15"/>
        <rFont val="Times New Roman"/>
        <family val="1"/>
      </rPr>
      <t>12</t>
    </r>
    <r>
      <rPr>
        <sz val="15"/>
        <rFont val="華康粗黑體"/>
        <family val="3"/>
        <charset val="136"/>
      </rPr>
      <t>月）營造業景氣的看法
─按經營規模分</t>
    </r>
    <phoneticPr fontId="5" type="noConversion"/>
  </si>
  <si>
    <r>
      <t>平　均</t>
    </r>
    <r>
      <rPr>
        <b/>
        <sz val="11"/>
        <rFont val="Times New Roman"/>
        <family val="1"/>
      </rPr>
      <t xml:space="preserve">  /  99</t>
    </r>
    <r>
      <rPr>
        <b/>
        <sz val="11"/>
        <rFont val="細明體"/>
        <family val="3"/>
        <charset val="136"/>
      </rPr>
      <t>年</t>
    </r>
    <phoneticPr fontId="3" type="noConversion"/>
  </si>
  <si>
    <r>
      <t>平　均</t>
    </r>
    <r>
      <rPr>
        <b/>
        <sz val="11"/>
        <rFont val="Times New Roman"/>
        <family val="1"/>
      </rPr>
      <t xml:space="preserve">  /  100</t>
    </r>
    <r>
      <rPr>
        <b/>
        <sz val="11"/>
        <rFont val="細明體"/>
        <family val="3"/>
        <charset val="136"/>
      </rPr>
      <t>年</t>
    </r>
    <phoneticPr fontId="3" type="noConversion"/>
  </si>
  <si>
    <r>
      <t>平　均</t>
    </r>
    <r>
      <rPr>
        <b/>
        <sz val="11"/>
        <rFont val="Times New Roman"/>
        <family val="1"/>
      </rPr>
      <t xml:space="preserve">  / 101</t>
    </r>
    <r>
      <rPr>
        <b/>
        <sz val="11"/>
        <rFont val="細明體"/>
        <family val="3"/>
        <charset val="136"/>
      </rPr>
      <t>年</t>
    </r>
    <phoneticPr fontId="3" type="noConversion"/>
  </si>
  <si>
    <r>
      <t>平　均</t>
    </r>
    <r>
      <rPr>
        <b/>
        <sz val="11"/>
        <rFont val="Times New Roman"/>
        <family val="1"/>
      </rPr>
      <t xml:space="preserve">  /  102</t>
    </r>
    <r>
      <rPr>
        <b/>
        <sz val="11"/>
        <rFont val="細明體"/>
        <family val="3"/>
        <charset val="136"/>
      </rPr>
      <t>年</t>
    </r>
    <phoneticPr fontId="3" type="noConversion"/>
  </si>
  <si>
    <r>
      <t>平　均</t>
    </r>
    <r>
      <rPr>
        <b/>
        <sz val="11"/>
        <rFont val="Times New Roman"/>
        <family val="1"/>
      </rPr>
      <t xml:space="preserve">  /  103</t>
    </r>
    <r>
      <rPr>
        <b/>
        <sz val="11"/>
        <rFont val="細明體"/>
        <family val="3"/>
        <charset val="136"/>
      </rPr>
      <t>年</t>
    </r>
    <phoneticPr fontId="3" type="noConversion"/>
  </si>
  <si>
    <r>
      <t xml:space="preserve">104 </t>
    </r>
    <r>
      <rPr>
        <b/>
        <sz val="11"/>
        <rFont val="標楷體"/>
        <family val="4"/>
        <charset val="136"/>
      </rPr>
      <t>年</t>
    </r>
    <phoneticPr fontId="5" type="noConversion"/>
  </si>
  <si>
    <r>
      <t>協助向銀行融資、貸款</t>
    </r>
    <r>
      <rPr>
        <sz val="10"/>
        <rFont val="Times New Roman"/>
        <family val="1"/>
      </rPr>
      <t xml:space="preserve">    </t>
    </r>
    <phoneticPr fontId="5" type="noConversion"/>
  </si>
  <si>
    <r>
      <t>總　計</t>
    </r>
    <r>
      <rPr>
        <b/>
        <sz val="11"/>
        <rFont val="Times New Roman"/>
        <family val="1"/>
      </rPr>
      <t xml:space="preserve">  /  88</t>
    </r>
    <r>
      <rPr>
        <b/>
        <sz val="11"/>
        <rFont val="細明體"/>
        <family val="3"/>
        <charset val="136"/>
      </rPr>
      <t>年</t>
    </r>
    <phoneticPr fontId="3" type="noConversion"/>
  </si>
  <si>
    <r>
      <t>總　計</t>
    </r>
    <r>
      <rPr>
        <b/>
        <sz val="11"/>
        <rFont val="Times New Roman"/>
        <family val="1"/>
      </rPr>
      <t xml:space="preserve">  /  90</t>
    </r>
    <r>
      <rPr>
        <b/>
        <sz val="11"/>
        <rFont val="細明體"/>
        <family val="3"/>
        <charset val="136"/>
      </rPr>
      <t>年</t>
    </r>
    <phoneticPr fontId="3" type="noConversion"/>
  </si>
  <si>
    <r>
      <t>總　計</t>
    </r>
    <r>
      <rPr>
        <b/>
        <sz val="11"/>
        <rFont val="Times New Roman"/>
        <family val="1"/>
      </rPr>
      <t xml:space="preserve">  /  91</t>
    </r>
    <r>
      <rPr>
        <b/>
        <sz val="11"/>
        <rFont val="細明體"/>
        <family val="3"/>
        <charset val="136"/>
      </rPr>
      <t>年</t>
    </r>
    <phoneticPr fontId="3" type="noConversion"/>
  </si>
  <si>
    <r>
      <t>總　計</t>
    </r>
    <r>
      <rPr>
        <b/>
        <sz val="11"/>
        <rFont val="Times New Roman"/>
        <family val="1"/>
      </rPr>
      <t xml:space="preserve">  /  92</t>
    </r>
    <r>
      <rPr>
        <b/>
        <sz val="11"/>
        <rFont val="細明體"/>
        <family val="3"/>
        <charset val="136"/>
      </rPr>
      <t>年</t>
    </r>
    <phoneticPr fontId="3" type="noConversion"/>
  </si>
  <si>
    <r>
      <t>總　計</t>
    </r>
    <r>
      <rPr>
        <b/>
        <sz val="11"/>
        <rFont val="Times New Roman"/>
        <family val="1"/>
      </rPr>
      <t xml:space="preserve">  /  93</t>
    </r>
    <r>
      <rPr>
        <b/>
        <sz val="11"/>
        <rFont val="細明體"/>
        <family val="3"/>
        <charset val="136"/>
      </rPr>
      <t>年</t>
    </r>
    <phoneticPr fontId="3" type="noConversion"/>
  </si>
  <si>
    <r>
      <t>總　計</t>
    </r>
    <r>
      <rPr>
        <b/>
        <sz val="11"/>
        <rFont val="Times New Roman"/>
        <family val="1"/>
      </rPr>
      <t xml:space="preserve">  /  94</t>
    </r>
    <r>
      <rPr>
        <b/>
        <sz val="11"/>
        <rFont val="細明體"/>
        <family val="3"/>
        <charset val="136"/>
      </rPr>
      <t>年</t>
    </r>
    <phoneticPr fontId="3" type="noConversion"/>
  </si>
  <si>
    <r>
      <t>總　計</t>
    </r>
    <r>
      <rPr>
        <b/>
        <sz val="10"/>
        <rFont val="Times New Roman"/>
        <family val="1"/>
      </rPr>
      <t xml:space="preserve">  /  95</t>
    </r>
    <r>
      <rPr>
        <b/>
        <sz val="10"/>
        <rFont val="細明體"/>
        <family val="3"/>
        <charset val="136"/>
      </rPr>
      <t>年</t>
    </r>
    <phoneticPr fontId="3" type="noConversion"/>
  </si>
  <si>
    <r>
      <t>總　計</t>
    </r>
    <r>
      <rPr>
        <b/>
        <sz val="10"/>
        <rFont val="Times New Roman"/>
        <family val="1"/>
      </rPr>
      <t xml:space="preserve">  /  96</t>
    </r>
    <r>
      <rPr>
        <b/>
        <sz val="10"/>
        <rFont val="細明體"/>
        <family val="3"/>
        <charset val="136"/>
      </rPr>
      <t>年</t>
    </r>
    <phoneticPr fontId="3" type="noConversion"/>
  </si>
  <si>
    <r>
      <t>總　計</t>
    </r>
    <r>
      <rPr>
        <b/>
        <sz val="10"/>
        <rFont val="Times New Roman"/>
        <family val="1"/>
      </rPr>
      <t xml:space="preserve">  /  97</t>
    </r>
    <r>
      <rPr>
        <b/>
        <sz val="10"/>
        <rFont val="細明體"/>
        <family val="3"/>
        <charset val="136"/>
      </rPr>
      <t>年</t>
    </r>
    <phoneticPr fontId="3" type="noConversion"/>
  </si>
  <si>
    <r>
      <t>平　均</t>
    </r>
    <r>
      <rPr>
        <b/>
        <sz val="10"/>
        <rFont val="Times New Roman"/>
        <family val="1"/>
      </rPr>
      <t xml:space="preserve">  /  98</t>
    </r>
    <r>
      <rPr>
        <b/>
        <sz val="10"/>
        <rFont val="細明體"/>
        <family val="3"/>
        <charset val="136"/>
      </rPr>
      <t>年</t>
    </r>
    <phoneticPr fontId="3" type="noConversion"/>
  </si>
  <si>
    <r>
      <t>平　均</t>
    </r>
    <r>
      <rPr>
        <b/>
        <sz val="10"/>
        <rFont val="Times New Roman"/>
        <family val="1"/>
      </rPr>
      <t xml:space="preserve">  /  99</t>
    </r>
    <r>
      <rPr>
        <b/>
        <sz val="10"/>
        <rFont val="細明體"/>
        <family val="3"/>
        <charset val="136"/>
      </rPr>
      <t>年</t>
    </r>
    <phoneticPr fontId="3" type="noConversion"/>
  </si>
  <si>
    <r>
      <t>平　均</t>
    </r>
    <r>
      <rPr>
        <b/>
        <sz val="10"/>
        <rFont val="Times New Roman"/>
        <family val="1"/>
      </rPr>
      <t xml:space="preserve">  /  100</t>
    </r>
    <r>
      <rPr>
        <b/>
        <sz val="10"/>
        <rFont val="細明體"/>
        <family val="3"/>
        <charset val="136"/>
      </rPr>
      <t>年</t>
    </r>
    <phoneticPr fontId="3" type="noConversion"/>
  </si>
  <si>
    <r>
      <t>平　均</t>
    </r>
    <r>
      <rPr>
        <b/>
        <sz val="10"/>
        <rFont val="Times New Roman"/>
        <family val="1"/>
      </rPr>
      <t xml:space="preserve">  / 101</t>
    </r>
    <r>
      <rPr>
        <b/>
        <sz val="10"/>
        <rFont val="細明體"/>
        <family val="3"/>
        <charset val="136"/>
      </rPr>
      <t>年</t>
    </r>
    <phoneticPr fontId="3" type="noConversion"/>
  </si>
  <si>
    <r>
      <t>平　均</t>
    </r>
    <r>
      <rPr>
        <b/>
        <sz val="10"/>
        <rFont val="Times New Roman"/>
        <family val="1"/>
      </rPr>
      <t xml:space="preserve">  /  102</t>
    </r>
    <r>
      <rPr>
        <b/>
        <sz val="10"/>
        <rFont val="細明體"/>
        <family val="3"/>
        <charset val="136"/>
      </rPr>
      <t>年</t>
    </r>
    <phoneticPr fontId="3" type="noConversion"/>
  </si>
  <si>
    <r>
      <t>平　均</t>
    </r>
    <r>
      <rPr>
        <b/>
        <sz val="10"/>
        <rFont val="Times New Roman"/>
        <family val="1"/>
      </rPr>
      <t xml:space="preserve">  /  103</t>
    </r>
    <r>
      <rPr>
        <b/>
        <sz val="10"/>
        <rFont val="細明體"/>
        <family val="3"/>
        <charset val="136"/>
      </rPr>
      <t>年</t>
    </r>
    <phoneticPr fontId="3" type="noConversion"/>
  </si>
  <si>
    <r>
      <t xml:space="preserve">104 </t>
    </r>
    <r>
      <rPr>
        <b/>
        <sz val="11"/>
        <rFont val="標楷體"/>
        <family val="4"/>
        <charset val="136"/>
      </rPr>
      <t>年</t>
    </r>
    <phoneticPr fontId="5" type="noConversion"/>
  </si>
  <si>
    <r>
      <rPr>
        <sz val="10"/>
        <rFont val="標楷體"/>
        <family val="4"/>
        <charset val="136"/>
      </rPr>
      <t>註：</t>
    </r>
    <r>
      <rPr>
        <sz val="10"/>
        <rFont val="Times New Roman"/>
        <family val="1"/>
      </rPr>
      <t>101</t>
    </r>
    <r>
      <rPr>
        <sz val="10"/>
        <rFont val="標楷體"/>
        <family val="4"/>
        <charset val="136"/>
      </rPr>
      <t>年</t>
    </r>
    <r>
      <rPr>
        <sz val="10"/>
        <rFont val="Times New Roman"/>
        <family val="1"/>
      </rPr>
      <t>(</t>
    </r>
    <r>
      <rPr>
        <sz val="10"/>
        <rFont val="標楷體"/>
        <family val="4"/>
        <charset val="136"/>
      </rPr>
      <t>含</t>
    </r>
    <r>
      <rPr>
        <sz val="10"/>
        <rFont val="Times New Roman"/>
        <family val="1"/>
      </rPr>
      <t>)</t>
    </r>
    <r>
      <rPr>
        <sz val="10"/>
        <rFont val="標楷體"/>
        <family val="4"/>
        <charset val="136"/>
      </rPr>
      <t>之後企業需政府協助的項目可複選，其比例係以需政府協助之家數計算，比例細項加總大於合計。</t>
    </r>
    <phoneticPr fontId="3" type="noConversion"/>
  </si>
  <si>
    <r>
      <t>協助向銀行融資、貸款</t>
    </r>
    <r>
      <rPr>
        <sz val="10"/>
        <rFont val="Times New Roman"/>
        <family val="1"/>
      </rPr>
      <t xml:space="preserve">    </t>
    </r>
    <phoneticPr fontId="5" type="noConversion"/>
  </si>
  <si>
    <r>
      <t xml:space="preserve"> </t>
    </r>
    <r>
      <rPr>
        <sz val="10"/>
        <rFont val="標楷體"/>
        <family val="4"/>
        <charset val="136"/>
      </rPr>
      <t>新</t>
    </r>
    <r>
      <rPr>
        <sz val="10"/>
        <rFont val="Times New Roman"/>
        <family val="1"/>
      </rPr>
      <t xml:space="preserve">   </t>
    </r>
    <r>
      <rPr>
        <sz val="10"/>
        <rFont val="標楷體"/>
        <family val="4"/>
        <charset val="136"/>
      </rPr>
      <t>北</t>
    </r>
    <r>
      <rPr>
        <sz val="10"/>
        <rFont val="Times New Roman"/>
        <family val="1"/>
      </rPr>
      <t xml:space="preserve">   </t>
    </r>
    <r>
      <rPr>
        <sz val="10"/>
        <rFont val="標楷體"/>
        <family val="4"/>
        <charset val="136"/>
      </rPr>
      <t>市</t>
    </r>
    <phoneticPr fontId="3" type="noConversion"/>
  </si>
  <si>
    <r>
      <t xml:space="preserve"> </t>
    </r>
    <r>
      <rPr>
        <sz val="10"/>
        <rFont val="標楷體"/>
        <family val="4"/>
        <charset val="136"/>
      </rPr>
      <t>臺</t>
    </r>
    <r>
      <rPr>
        <sz val="10"/>
        <rFont val="Times New Roman"/>
        <family val="1"/>
      </rPr>
      <t xml:space="preserve">   </t>
    </r>
    <r>
      <rPr>
        <sz val="10"/>
        <rFont val="標楷體"/>
        <family val="4"/>
        <charset val="136"/>
      </rPr>
      <t>北</t>
    </r>
    <r>
      <rPr>
        <sz val="10"/>
        <rFont val="Times New Roman"/>
        <family val="1"/>
      </rPr>
      <t xml:space="preserve">   </t>
    </r>
    <r>
      <rPr>
        <sz val="10"/>
        <rFont val="標楷體"/>
        <family val="4"/>
        <charset val="136"/>
      </rPr>
      <t>市</t>
    </r>
    <phoneticPr fontId="3" type="noConversion"/>
  </si>
  <si>
    <r>
      <t xml:space="preserve"> </t>
    </r>
    <r>
      <rPr>
        <sz val="10"/>
        <rFont val="標楷體"/>
        <family val="4"/>
        <charset val="136"/>
      </rPr>
      <t>桃</t>
    </r>
    <r>
      <rPr>
        <sz val="10"/>
        <rFont val="Times New Roman"/>
        <family val="1"/>
      </rPr>
      <t xml:space="preserve">   </t>
    </r>
    <r>
      <rPr>
        <sz val="10"/>
        <rFont val="標楷體"/>
        <family val="4"/>
        <charset val="136"/>
      </rPr>
      <t>園</t>
    </r>
    <r>
      <rPr>
        <sz val="10"/>
        <rFont val="Times New Roman"/>
        <family val="1"/>
      </rPr>
      <t xml:space="preserve">   </t>
    </r>
    <r>
      <rPr>
        <sz val="10"/>
        <rFont val="標楷體"/>
        <family val="4"/>
        <charset val="136"/>
      </rPr>
      <t>市</t>
    </r>
    <phoneticPr fontId="3" type="noConversion"/>
  </si>
  <si>
    <r>
      <t xml:space="preserve"> </t>
    </r>
    <r>
      <rPr>
        <sz val="10"/>
        <rFont val="標楷體"/>
        <family val="4"/>
        <charset val="136"/>
      </rPr>
      <t>北部其他</t>
    </r>
    <phoneticPr fontId="3" type="noConversion"/>
  </si>
  <si>
    <r>
      <t xml:space="preserve"> </t>
    </r>
    <r>
      <rPr>
        <sz val="10"/>
        <rFont val="標楷體"/>
        <family val="4"/>
        <charset val="136"/>
      </rPr>
      <t>臺</t>
    </r>
    <r>
      <rPr>
        <sz val="10"/>
        <rFont val="Times New Roman"/>
        <family val="1"/>
      </rPr>
      <t xml:space="preserve">   </t>
    </r>
    <r>
      <rPr>
        <sz val="10"/>
        <rFont val="標楷體"/>
        <family val="4"/>
        <charset val="136"/>
      </rPr>
      <t>中</t>
    </r>
    <r>
      <rPr>
        <sz val="10"/>
        <rFont val="Times New Roman"/>
        <family val="1"/>
      </rPr>
      <t xml:space="preserve">   </t>
    </r>
    <r>
      <rPr>
        <sz val="10"/>
        <rFont val="標楷體"/>
        <family val="4"/>
        <charset val="136"/>
      </rPr>
      <t>市</t>
    </r>
    <phoneticPr fontId="3" type="noConversion"/>
  </si>
  <si>
    <r>
      <t xml:space="preserve"> </t>
    </r>
    <r>
      <rPr>
        <sz val="10"/>
        <rFont val="標楷體"/>
        <family val="4"/>
        <charset val="136"/>
      </rPr>
      <t>中部其他</t>
    </r>
    <phoneticPr fontId="3" type="noConversion"/>
  </si>
  <si>
    <r>
      <t xml:space="preserve"> </t>
    </r>
    <r>
      <rPr>
        <sz val="10"/>
        <rFont val="標楷體"/>
        <family val="4"/>
        <charset val="136"/>
      </rPr>
      <t>臺</t>
    </r>
    <r>
      <rPr>
        <sz val="10"/>
        <rFont val="Times New Roman"/>
        <family val="1"/>
      </rPr>
      <t xml:space="preserve">   </t>
    </r>
    <r>
      <rPr>
        <sz val="10"/>
        <rFont val="標楷體"/>
        <family val="4"/>
        <charset val="136"/>
      </rPr>
      <t>南</t>
    </r>
    <r>
      <rPr>
        <sz val="10"/>
        <rFont val="Times New Roman"/>
        <family val="1"/>
      </rPr>
      <t xml:space="preserve">   </t>
    </r>
    <r>
      <rPr>
        <sz val="10"/>
        <rFont val="標楷體"/>
        <family val="4"/>
        <charset val="136"/>
      </rPr>
      <t>市</t>
    </r>
    <phoneticPr fontId="3" type="noConversion"/>
  </si>
  <si>
    <r>
      <t xml:space="preserve"> </t>
    </r>
    <r>
      <rPr>
        <sz val="10"/>
        <rFont val="標楷體"/>
        <family val="4"/>
        <charset val="136"/>
      </rPr>
      <t>高</t>
    </r>
    <r>
      <rPr>
        <sz val="10"/>
        <rFont val="Times New Roman"/>
        <family val="1"/>
      </rPr>
      <t xml:space="preserve">   </t>
    </r>
    <r>
      <rPr>
        <sz val="10"/>
        <rFont val="標楷體"/>
        <family val="4"/>
        <charset val="136"/>
      </rPr>
      <t>雄</t>
    </r>
    <r>
      <rPr>
        <sz val="10"/>
        <rFont val="Times New Roman"/>
        <family val="1"/>
      </rPr>
      <t xml:space="preserve">   </t>
    </r>
    <r>
      <rPr>
        <sz val="10"/>
        <rFont val="標楷體"/>
        <family val="4"/>
        <charset val="136"/>
      </rPr>
      <t>市</t>
    </r>
    <phoneticPr fontId="3" type="noConversion"/>
  </si>
  <si>
    <r>
      <t xml:space="preserve"> </t>
    </r>
    <r>
      <rPr>
        <sz val="10"/>
        <rFont val="標楷體"/>
        <family val="4"/>
        <charset val="136"/>
      </rPr>
      <t>南部其他</t>
    </r>
    <phoneticPr fontId="3" type="noConversion"/>
  </si>
  <si>
    <r>
      <rPr>
        <sz val="10"/>
        <rFont val="標楷體"/>
        <family val="4"/>
        <charset val="136"/>
      </rPr>
      <t>註：</t>
    </r>
    <r>
      <rPr>
        <sz val="10"/>
        <rFont val="Times New Roman"/>
        <family val="1"/>
      </rPr>
      <t>101</t>
    </r>
    <r>
      <rPr>
        <sz val="10"/>
        <rFont val="標楷體"/>
        <family val="4"/>
        <charset val="136"/>
      </rPr>
      <t>年</t>
    </r>
    <r>
      <rPr>
        <sz val="10"/>
        <rFont val="Times New Roman"/>
        <family val="1"/>
      </rPr>
      <t>(</t>
    </r>
    <r>
      <rPr>
        <sz val="10"/>
        <rFont val="標楷體"/>
        <family val="4"/>
        <charset val="136"/>
      </rPr>
      <t>含</t>
    </r>
    <r>
      <rPr>
        <sz val="10"/>
        <rFont val="Times New Roman"/>
        <family val="1"/>
      </rPr>
      <t>)</t>
    </r>
    <r>
      <rPr>
        <sz val="10"/>
        <rFont val="標楷體"/>
        <family val="4"/>
        <charset val="136"/>
      </rPr>
      <t>之後企業需政府協助的項目可複選，其比例係以需政府協助之家數計算，比例細項加總大於合計。</t>
    </r>
    <phoneticPr fontId="3" type="noConversion"/>
  </si>
  <si>
    <r>
      <t xml:space="preserve">106 </t>
    </r>
    <r>
      <rPr>
        <b/>
        <sz val="11"/>
        <rFont val="標楷體"/>
        <family val="4"/>
        <charset val="136"/>
      </rPr>
      <t>年</t>
    </r>
    <phoneticPr fontId="5" type="noConversion"/>
  </si>
  <si>
    <r>
      <t>總　計</t>
    </r>
    <r>
      <rPr>
        <b/>
        <sz val="11"/>
        <rFont val="Times New Roman"/>
        <family val="1"/>
      </rPr>
      <t xml:space="preserve">  /  88</t>
    </r>
    <r>
      <rPr>
        <b/>
        <sz val="11"/>
        <rFont val="細明體"/>
        <family val="3"/>
        <charset val="136"/>
      </rPr>
      <t>年</t>
    </r>
    <phoneticPr fontId="3" type="noConversion"/>
  </si>
  <si>
    <r>
      <t>總　計</t>
    </r>
    <r>
      <rPr>
        <b/>
        <sz val="11"/>
        <rFont val="Times New Roman"/>
        <family val="1"/>
      </rPr>
      <t xml:space="preserve">  /  90</t>
    </r>
    <r>
      <rPr>
        <b/>
        <sz val="11"/>
        <rFont val="細明體"/>
        <family val="3"/>
        <charset val="136"/>
      </rPr>
      <t>年</t>
    </r>
    <phoneticPr fontId="3" type="noConversion"/>
  </si>
  <si>
    <r>
      <t>總　計</t>
    </r>
    <r>
      <rPr>
        <b/>
        <sz val="11"/>
        <rFont val="Times New Roman"/>
        <family val="1"/>
      </rPr>
      <t xml:space="preserve">  /  91</t>
    </r>
    <r>
      <rPr>
        <b/>
        <sz val="11"/>
        <rFont val="細明體"/>
        <family val="3"/>
        <charset val="136"/>
      </rPr>
      <t>年</t>
    </r>
    <phoneticPr fontId="3" type="noConversion"/>
  </si>
  <si>
    <r>
      <t>總　計</t>
    </r>
    <r>
      <rPr>
        <b/>
        <sz val="11"/>
        <rFont val="Times New Roman"/>
        <family val="1"/>
      </rPr>
      <t xml:space="preserve">  /  92</t>
    </r>
    <r>
      <rPr>
        <b/>
        <sz val="11"/>
        <rFont val="細明體"/>
        <family val="3"/>
        <charset val="136"/>
      </rPr>
      <t>年</t>
    </r>
    <phoneticPr fontId="3" type="noConversion"/>
  </si>
  <si>
    <r>
      <t>總　計</t>
    </r>
    <r>
      <rPr>
        <b/>
        <sz val="11"/>
        <rFont val="Times New Roman"/>
        <family val="1"/>
      </rPr>
      <t xml:space="preserve">  /  93</t>
    </r>
    <r>
      <rPr>
        <b/>
        <sz val="11"/>
        <rFont val="細明體"/>
        <family val="3"/>
        <charset val="136"/>
      </rPr>
      <t>年</t>
    </r>
    <phoneticPr fontId="3" type="noConversion"/>
  </si>
  <si>
    <r>
      <t>總　計</t>
    </r>
    <r>
      <rPr>
        <b/>
        <sz val="11"/>
        <rFont val="Times New Roman"/>
        <family val="1"/>
      </rPr>
      <t xml:space="preserve">  /  94</t>
    </r>
    <r>
      <rPr>
        <b/>
        <sz val="11"/>
        <rFont val="細明體"/>
        <family val="3"/>
        <charset val="136"/>
      </rPr>
      <t>年</t>
    </r>
    <phoneticPr fontId="3" type="noConversion"/>
  </si>
  <si>
    <r>
      <t>總　計</t>
    </r>
    <r>
      <rPr>
        <b/>
        <sz val="11"/>
        <rFont val="Times New Roman"/>
        <family val="1"/>
      </rPr>
      <t xml:space="preserve">  /  95</t>
    </r>
    <r>
      <rPr>
        <b/>
        <sz val="11"/>
        <rFont val="細明體"/>
        <family val="3"/>
        <charset val="136"/>
      </rPr>
      <t>年</t>
    </r>
    <phoneticPr fontId="3" type="noConversion"/>
  </si>
  <si>
    <r>
      <t>總　計</t>
    </r>
    <r>
      <rPr>
        <b/>
        <sz val="11"/>
        <rFont val="Times New Roman"/>
        <family val="1"/>
      </rPr>
      <t xml:space="preserve">  /  96</t>
    </r>
    <r>
      <rPr>
        <b/>
        <sz val="11"/>
        <rFont val="細明體"/>
        <family val="3"/>
        <charset val="136"/>
      </rPr>
      <t>年</t>
    </r>
    <phoneticPr fontId="3" type="noConversion"/>
  </si>
  <si>
    <r>
      <t>總　計</t>
    </r>
    <r>
      <rPr>
        <b/>
        <sz val="11"/>
        <rFont val="Times New Roman"/>
        <family val="1"/>
      </rPr>
      <t xml:space="preserve">  /  97</t>
    </r>
    <r>
      <rPr>
        <b/>
        <sz val="11"/>
        <rFont val="細明體"/>
        <family val="3"/>
        <charset val="136"/>
      </rPr>
      <t>年</t>
    </r>
    <phoneticPr fontId="3" type="noConversion"/>
  </si>
  <si>
    <r>
      <t>平　均</t>
    </r>
    <r>
      <rPr>
        <b/>
        <sz val="11"/>
        <rFont val="Times New Roman"/>
        <family val="1"/>
      </rPr>
      <t xml:space="preserve">  /  98</t>
    </r>
    <r>
      <rPr>
        <b/>
        <sz val="11"/>
        <rFont val="細明體"/>
        <family val="3"/>
        <charset val="136"/>
      </rPr>
      <t>年</t>
    </r>
    <phoneticPr fontId="3" type="noConversion"/>
  </si>
  <si>
    <r>
      <t xml:space="preserve"> </t>
    </r>
    <r>
      <rPr>
        <sz val="10"/>
        <rFont val="標楷體"/>
        <family val="4"/>
        <charset val="136"/>
      </rPr>
      <t>註：</t>
    </r>
    <r>
      <rPr>
        <sz val="10"/>
        <rFont val="Times New Roman"/>
        <family val="1"/>
      </rPr>
      <t>1.</t>
    </r>
    <r>
      <rPr>
        <sz val="10"/>
        <rFont val="標楷體"/>
        <family val="4"/>
        <charset val="136"/>
      </rPr>
      <t xml:space="preserve">企業在經營上遭遇之困難可複選，其比例係以有困難之家數計算，比例細項加總大於合計。
</t>
    </r>
    <phoneticPr fontId="3" type="noConversion"/>
  </si>
  <si>
    <r>
      <rPr>
        <sz val="10"/>
        <rFont val="標楷體"/>
        <family val="4"/>
        <charset val="136"/>
      </rPr>
      <t>註：</t>
    </r>
    <r>
      <rPr>
        <sz val="10"/>
        <rFont val="Times New Roman"/>
        <family val="1"/>
      </rPr>
      <t>1.106</t>
    </r>
    <r>
      <rPr>
        <sz val="10"/>
        <rFont val="標楷體"/>
        <family val="4"/>
        <charset val="136"/>
      </rPr>
      <t>年起將「基層勞工短缺」區分為勞力工、技術性勞工，「技術士短缺」區分為專業營造業管理人員技術士、技術性勞工。</t>
    </r>
    <r>
      <rPr>
        <sz val="10"/>
        <rFont val="Times New Roman"/>
        <family val="1"/>
      </rPr>
      <t xml:space="preserve"> 
        2.107</t>
    </r>
    <r>
      <rPr>
        <sz val="10"/>
        <rFont val="標楷體"/>
        <family val="4"/>
        <charset val="136"/>
      </rPr>
      <t>年</t>
    </r>
    <r>
      <rPr>
        <sz val="10"/>
        <rFont val="Times New Roman"/>
        <family val="1"/>
      </rPr>
      <t xml:space="preserve"> </t>
    </r>
    <r>
      <rPr>
        <sz val="10"/>
        <rFont val="標楷體"/>
        <family val="4"/>
        <charset val="136"/>
      </rPr>
      <t>起將「勞力工」區分為「本勞」、「外勞」。</t>
    </r>
    <phoneticPr fontId="5" type="noConversion"/>
  </si>
  <si>
    <r>
      <t>總　計</t>
    </r>
    <r>
      <rPr>
        <b/>
        <sz val="11"/>
        <rFont val="Times New Roman"/>
        <family val="1"/>
      </rPr>
      <t xml:space="preserve">  /  88</t>
    </r>
    <r>
      <rPr>
        <b/>
        <sz val="11"/>
        <rFont val="細明體"/>
        <family val="3"/>
        <charset val="136"/>
      </rPr>
      <t>年</t>
    </r>
    <phoneticPr fontId="3" type="noConversion"/>
  </si>
  <si>
    <r>
      <t>總　計</t>
    </r>
    <r>
      <rPr>
        <b/>
        <sz val="11"/>
        <rFont val="Times New Roman"/>
        <family val="1"/>
      </rPr>
      <t xml:space="preserve">  /  90</t>
    </r>
    <r>
      <rPr>
        <b/>
        <sz val="11"/>
        <rFont val="細明體"/>
        <family val="3"/>
        <charset val="136"/>
      </rPr>
      <t>年</t>
    </r>
    <phoneticPr fontId="3" type="noConversion"/>
  </si>
  <si>
    <r>
      <t>總　計</t>
    </r>
    <r>
      <rPr>
        <b/>
        <sz val="11"/>
        <rFont val="Times New Roman"/>
        <family val="1"/>
      </rPr>
      <t xml:space="preserve">  /  91</t>
    </r>
    <r>
      <rPr>
        <b/>
        <sz val="11"/>
        <rFont val="細明體"/>
        <family val="3"/>
        <charset val="136"/>
      </rPr>
      <t>年</t>
    </r>
    <phoneticPr fontId="3" type="noConversion"/>
  </si>
  <si>
    <r>
      <t>總　計</t>
    </r>
    <r>
      <rPr>
        <b/>
        <sz val="11"/>
        <rFont val="Times New Roman"/>
        <family val="1"/>
      </rPr>
      <t xml:space="preserve">  /  92</t>
    </r>
    <r>
      <rPr>
        <b/>
        <sz val="11"/>
        <rFont val="細明體"/>
        <family val="3"/>
        <charset val="136"/>
      </rPr>
      <t>年</t>
    </r>
    <phoneticPr fontId="3" type="noConversion"/>
  </si>
  <si>
    <r>
      <t>總　計</t>
    </r>
    <r>
      <rPr>
        <b/>
        <sz val="11"/>
        <rFont val="Times New Roman"/>
        <family val="1"/>
      </rPr>
      <t xml:space="preserve">  /  93</t>
    </r>
    <r>
      <rPr>
        <b/>
        <sz val="11"/>
        <rFont val="細明體"/>
        <family val="3"/>
        <charset val="136"/>
      </rPr>
      <t>年</t>
    </r>
    <phoneticPr fontId="3" type="noConversion"/>
  </si>
  <si>
    <r>
      <t>總　計</t>
    </r>
    <r>
      <rPr>
        <b/>
        <sz val="11"/>
        <rFont val="Times New Roman"/>
        <family val="1"/>
      </rPr>
      <t xml:space="preserve">  /  94</t>
    </r>
    <r>
      <rPr>
        <b/>
        <sz val="11"/>
        <rFont val="細明體"/>
        <family val="3"/>
        <charset val="136"/>
      </rPr>
      <t>年</t>
    </r>
    <phoneticPr fontId="3" type="noConversion"/>
  </si>
  <si>
    <r>
      <t>總　計</t>
    </r>
    <r>
      <rPr>
        <b/>
        <sz val="11"/>
        <rFont val="Times New Roman"/>
        <family val="1"/>
      </rPr>
      <t xml:space="preserve">  /  95</t>
    </r>
    <r>
      <rPr>
        <b/>
        <sz val="11"/>
        <rFont val="細明體"/>
        <family val="3"/>
        <charset val="136"/>
      </rPr>
      <t>年</t>
    </r>
    <phoneticPr fontId="3" type="noConversion"/>
  </si>
  <si>
    <r>
      <t>總　計</t>
    </r>
    <r>
      <rPr>
        <b/>
        <sz val="11"/>
        <rFont val="Times New Roman"/>
        <family val="1"/>
      </rPr>
      <t xml:space="preserve">  /  96</t>
    </r>
    <r>
      <rPr>
        <b/>
        <sz val="11"/>
        <rFont val="細明體"/>
        <family val="3"/>
        <charset val="136"/>
      </rPr>
      <t>年</t>
    </r>
    <phoneticPr fontId="3" type="noConversion"/>
  </si>
  <si>
    <r>
      <t>總　計</t>
    </r>
    <r>
      <rPr>
        <b/>
        <sz val="11"/>
        <rFont val="Times New Roman"/>
        <family val="1"/>
      </rPr>
      <t xml:space="preserve">  /  97</t>
    </r>
    <r>
      <rPr>
        <b/>
        <sz val="11"/>
        <rFont val="細明體"/>
        <family val="3"/>
        <charset val="136"/>
      </rPr>
      <t>年</t>
    </r>
    <phoneticPr fontId="3" type="noConversion"/>
  </si>
  <si>
    <r>
      <t>平　均</t>
    </r>
    <r>
      <rPr>
        <b/>
        <sz val="11"/>
        <rFont val="Times New Roman"/>
        <family val="1"/>
      </rPr>
      <t xml:space="preserve">  /  98</t>
    </r>
    <r>
      <rPr>
        <b/>
        <sz val="11"/>
        <rFont val="細明體"/>
        <family val="3"/>
        <charset val="136"/>
      </rPr>
      <t>年</t>
    </r>
    <phoneticPr fontId="3" type="noConversion"/>
  </si>
  <si>
    <r>
      <t>平　均</t>
    </r>
    <r>
      <rPr>
        <b/>
        <sz val="11"/>
        <rFont val="Times New Roman"/>
        <family val="1"/>
      </rPr>
      <t xml:space="preserve">  /  99</t>
    </r>
    <r>
      <rPr>
        <b/>
        <sz val="11"/>
        <rFont val="細明體"/>
        <family val="3"/>
        <charset val="136"/>
      </rPr>
      <t>年</t>
    </r>
    <phoneticPr fontId="3" type="noConversion"/>
  </si>
  <si>
    <r>
      <t>平　均</t>
    </r>
    <r>
      <rPr>
        <b/>
        <sz val="11"/>
        <rFont val="Times New Roman"/>
        <family val="1"/>
      </rPr>
      <t xml:space="preserve">  /  100</t>
    </r>
    <r>
      <rPr>
        <b/>
        <sz val="11"/>
        <rFont val="細明體"/>
        <family val="3"/>
        <charset val="136"/>
      </rPr>
      <t>年</t>
    </r>
    <phoneticPr fontId="3" type="noConversion"/>
  </si>
  <si>
    <r>
      <t>平　均</t>
    </r>
    <r>
      <rPr>
        <b/>
        <sz val="12"/>
        <rFont val="Times New Roman"/>
        <family val="1"/>
      </rPr>
      <t xml:space="preserve">  / 101</t>
    </r>
    <r>
      <rPr>
        <b/>
        <sz val="12"/>
        <rFont val="細明體"/>
        <family val="3"/>
        <charset val="136"/>
      </rPr>
      <t>年</t>
    </r>
    <phoneticPr fontId="3" type="noConversion"/>
  </si>
  <si>
    <r>
      <t>平　均</t>
    </r>
    <r>
      <rPr>
        <b/>
        <sz val="12"/>
        <rFont val="Times New Roman"/>
        <family val="1"/>
      </rPr>
      <t xml:space="preserve">  /  102</t>
    </r>
    <r>
      <rPr>
        <b/>
        <sz val="12"/>
        <rFont val="細明體"/>
        <family val="3"/>
        <charset val="136"/>
      </rPr>
      <t>年</t>
    </r>
    <phoneticPr fontId="3" type="noConversion"/>
  </si>
  <si>
    <r>
      <t>平　均</t>
    </r>
    <r>
      <rPr>
        <b/>
        <sz val="11"/>
        <rFont val="Times New Roman"/>
        <family val="1"/>
      </rPr>
      <t xml:space="preserve">  /  103</t>
    </r>
    <r>
      <rPr>
        <b/>
        <sz val="11"/>
        <rFont val="細明體"/>
        <family val="3"/>
        <charset val="136"/>
      </rPr>
      <t>年</t>
    </r>
    <phoneticPr fontId="3" type="noConversion"/>
  </si>
  <si>
    <r>
      <t xml:space="preserve">104 </t>
    </r>
    <r>
      <rPr>
        <b/>
        <sz val="11"/>
        <rFont val="標楷體"/>
        <family val="4"/>
        <charset val="136"/>
      </rPr>
      <t>年</t>
    </r>
    <phoneticPr fontId="5" type="noConversion"/>
  </si>
  <si>
    <r>
      <rPr>
        <sz val="10"/>
        <rFont val="標楷體"/>
        <family val="4"/>
        <charset val="136"/>
      </rPr>
      <t>註：</t>
    </r>
    <r>
      <rPr>
        <sz val="10"/>
        <rFont val="Times New Roman"/>
        <family val="1"/>
      </rPr>
      <t>1.106</t>
    </r>
    <r>
      <rPr>
        <sz val="10"/>
        <rFont val="標楷體"/>
        <family val="4"/>
        <charset val="136"/>
      </rPr>
      <t>年起將「基層勞工短缺」區分為勞力工、技術性勞工，「技術士短缺」區分為專業營造業管理人員技術士、技術性勞工。</t>
    </r>
    <r>
      <rPr>
        <sz val="10"/>
        <rFont val="Times New Roman"/>
        <family val="1"/>
      </rPr>
      <t xml:space="preserve"> 
        2.107</t>
    </r>
    <r>
      <rPr>
        <sz val="10"/>
        <rFont val="標楷體"/>
        <family val="4"/>
        <charset val="136"/>
      </rPr>
      <t>年</t>
    </r>
    <r>
      <rPr>
        <sz val="10"/>
        <rFont val="Times New Roman"/>
        <family val="1"/>
      </rPr>
      <t xml:space="preserve"> </t>
    </r>
    <r>
      <rPr>
        <sz val="10"/>
        <rFont val="標楷體"/>
        <family val="4"/>
        <charset val="136"/>
      </rPr>
      <t>起將「勞力工」區分為「本勞」、「外勞」。</t>
    </r>
    <phoneticPr fontId="5" type="noConversion"/>
  </si>
  <si>
    <r>
      <t xml:space="preserve">q719 </t>
    </r>
    <r>
      <rPr>
        <sz val="11"/>
        <rFont val="細明體"/>
        <family val="3"/>
        <charset val="136"/>
      </rPr>
      <t>資產總額（自有資產淨額）</t>
    </r>
    <phoneticPr fontId="3" type="noConversion"/>
  </si>
  <si>
    <r>
      <t>平　均</t>
    </r>
    <r>
      <rPr>
        <b/>
        <sz val="11"/>
        <rFont val="Times New Roman"/>
        <family val="1"/>
      </rPr>
      <t xml:space="preserve">  /  90</t>
    </r>
    <r>
      <rPr>
        <b/>
        <sz val="11"/>
        <rFont val="細明體"/>
        <family val="3"/>
        <charset val="136"/>
      </rPr>
      <t>年</t>
    </r>
    <phoneticPr fontId="3" type="noConversion"/>
  </si>
  <si>
    <r>
      <t>平　均</t>
    </r>
    <r>
      <rPr>
        <b/>
        <sz val="11"/>
        <rFont val="Times New Roman"/>
        <family val="1"/>
      </rPr>
      <t xml:space="preserve">  /  91</t>
    </r>
    <r>
      <rPr>
        <b/>
        <sz val="11"/>
        <rFont val="細明體"/>
        <family val="3"/>
        <charset val="136"/>
      </rPr>
      <t>年</t>
    </r>
    <phoneticPr fontId="3" type="noConversion"/>
  </si>
  <si>
    <r>
      <t>平　均</t>
    </r>
    <r>
      <rPr>
        <b/>
        <sz val="11"/>
        <rFont val="Times New Roman"/>
        <family val="1"/>
      </rPr>
      <t xml:space="preserve">  /  92</t>
    </r>
    <r>
      <rPr>
        <b/>
        <sz val="11"/>
        <rFont val="細明體"/>
        <family val="3"/>
        <charset val="136"/>
      </rPr>
      <t>年</t>
    </r>
    <phoneticPr fontId="3" type="noConversion"/>
  </si>
  <si>
    <r>
      <t>平　均</t>
    </r>
    <r>
      <rPr>
        <b/>
        <sz val="11"/>
        <rFont val="Times New Roman"/>
        <family val="1"/>
      </rPr>
      <t xml:space="preserve">  /  93</t>
    </r>
    <r>
      <rPr>
        <b/>
        <sz val="11"/>
        <rFont val="細明體"/>
        <family val="3"/>
        <charset val="136"/>
      </rPr>
      <t>年</t>
    </r>
    <phoneticPr fontId="3" type="noConversion"/>
  </si>
  <si>
    <r>
      <t>平　均</t>
    </r>
    <r>
      <rPr>
        <b/>
        <sz val="11"/>
        <rFont val="Times New Roman"/>
        <family val="1"/>
      </rPr>
      <t xml:space="preserve">  /  94</t>
    </r>
    <r>
      <rPr>
        <b/>
        <sz val="11"/>
        <rFont val="細明體"/>
        <family val="3"/>
        <charset val="136"/>
      </rPr>
      <t>年</t>
    </r>
    <phoneticPr fontId="3" type="noConversion"/>
  </si>
  <si>
    <r>
      <t>平　均</t>
    </r>
    <r>
      <rPr>
        <b/>
        <sz val="11"/>
        <rFont val="Times New Roman"/>
        <family val="1"/>
      </rPr>
      <t xml:space="preserve">  /  95</t>
    </r>
    <r>
      <rPr>
        <b/>
        <sz val="11"/>
        <rFont val="細明體"/>
        <family val="3"/>
        <charset val="136"/>
      </rPr>
      <t>年</t>
    </r>
    <phoneticPr fontId="3" type="noConversion"/>
  </si>
  <si>
    <r>
      <t>平　均</t>
    </r>
    <r>
      <rPr>
        <b/>
        <sz val="11"/>
        <rFont val="Times New Roman"/>
        <family val="1"/>
      </rPr>
      <t xml:space="preserve">  /  96</t>
    </r>
    <r>
      <rPr>
        <b/>
        <sz val="11"/>
        <rFont val="細明體"/>
        <family val="3"/>
        <charset val="136"/>
      </rPr>
      <t>年</t>
    </r>
    <phoneticPr fontId="3" type="noConversion"/>
  </si>
  <si>
    <r>
      <t>平　均</t>
    </r>
    <r>
      <rPr>
        <b/>
        <sz val="11"/>
        <rFont val="Times New Roman"/>
        <family val="1"/>
      </rPr>
      <t xml:space="preserve">  /  97</t>
    </r>
    <r>
      <rPr>
        <b/>
        <sz val="11"/>
        <rFont val="細明體"/>
        <family val="3"/>
        <charset val="136"/>
      </rPr>
      <t>年</t>
    </r>
    <phoneticPr fontId="3" type="noConversion"/>
  </si>
  <si>
    <r>
      <t>平　均</t>
    </r>
    <r>
      <rPr>
        <b/>
        <sz val="11"/>
        <rFont val="Times New Roman"/>
        <family val="1"/>
      </rPr>
      <t xml:space="preserve">  / 101</t>
    </r>
    <r>
      <rPr>
        <b/>
        <sz val="11"/>
        <rFont val="細明體"/>
        <family val="3"/>
        <charset val="136"/>
      </rPr>
      <t>年</t>
    </r>
    <phoneticPr fontId="3" type="noConversion"/>
  </si>
  <si>
    <r>
      <t>平　均</t>
    </r>
    <r>
      <rPr>
        <b/>
        <sz val="11"/>
        <rFont val="Times New Roman"/>
        <family val="1"/>
      </rPr>
      <t xml:space="preserve">  /  102</t>
    </r>
    <r>
      <rPr>
        <b/>
        <sz val="11"/>
        <rFont val="細明體"/>
        <family val="3"/>
        <charset val="136"/>
      </rPr>
      <t>年</t>
    </r>
    <phoneticPr fontId="3" type="noConversion"/>
  </si>
  <si>
    <r>
      <t>平　均</t>
    </r>
    <r>
      <rPr>
        <b/>
        <sz val="11"/>
        <rFont val="Times New Roman"/>
        <family val="1"/>
      </rPr>
      <t xml:space="preserve">  /  90</t>
    </r>
    <r>
      <rPr>
        <b/>
        <sz val="11"/>
        <rFont val="細明體"/>
        <family val="3"/>
        <charset val="136"/>
      </rPr>
      <t>年</t>
    </r>
    <phoneticPr fontId="3" type="noConversion"/>
  </si>
  <si>
    <r>
      <t>平　均</t>
    </r>
    <r>
      <rPr>
        <b/>
        <sz val="11"/>
        <rFont val="Times New Roman"/>
        <family val="1"/>
      </rPr>
      <t xml:space="preserve">  /  91</t>
    </r>
    <r>
      <rPr>
        <b/>
        <sz val="11"/>
        <rFont val="細明體"/>
        <family val="3"/>
        <charset val="136"/>
      </rPr>
      <t>年</t>
    </r>
    <phoneticPr fontId="3" type="noConversion"/>
  </si>
  <si>
    <r>
      <t>平　均</t>
    </r>
    <r>
      <rPr>
        <b/>
        <sz val="11"/>
        <rFont val="Times New Roman"/>
        <family val="1"/>
      </rPr>
      <t xml:space="preserve">  /  92</t>
    </r>
    <r>
      <rPr>
        <b/>
        <sz val="11"/>
        <rFont val="細明體"/>
        <family val="3"/>
        <charset val="136"/>
      </rPr>
      <t>年</t>
    </r>
    <phoneticPr fontId="3" type="noConversion"/>
  </si>
  <si>
    <r>
      <t>平　均</t>
    </r>
    <r>
      <rPr>
        <b/>
        <sz val="11"/>
        <rFont val="Times New Roman"/>
        <family val="1"/>
      </rPr>
      <t xml:space="preserve">  /  93</t>
    </r>
    <r>
      <rPr>
        <b/>
        <sz val="11"/>
        <rFont val="細明體"/>
        <family val="3"/>
        <charset val="136"/>
      </rPr>
      <t>年</t>
    </r>
    <phoneticPr fontId="3" type="noConversion"/>
  </si>
  <si>
    <r>
      <t>平　均</t>
    </r>
    <r>
      <rPr>
        <b/>
        <sz val="11"/>
        <rFont val="Times New Roman"/>
        <family val="1"/>
      </rPr>
      <t xml:space="preserve">  /  94</t>
    </r>
    <r>
      <rPr>
        <b/>
        <sz val="11"/>
        <rFont val="細明體"/>
        <family val="3"/>
        <charset val="136"/>
      </rPr>
      <t>年</t>
    </r>
    <phoneticPr fontId="3" type="noConversion"/>
  </si>
  <si>
    <r>
      <t>平　均</t>
    </r>
    <r>
      <rPr>
        <b/>
        <sz val="11"/>
        <rFont val="Times New Roman"/>
        <family val="1"/>
      </rPr>
      <t xml:space="preserve">  /  95</t>
    </r>
    <r>
      <rPr>
        <b/>
        <sz val="11"/>
        <rFont val="細明體"/>
        <family val="3"/>
        <charset val="136"/>
      </rPr>
      <t>年</t>
    </r>
    <phoneticPr fontId="3" type="noConversion"/>
  </si>
  <si>
    <r>
      <t>平　均</t>
    </r>
    <r>
      <rPr>
        <b/>
        <sz val="11"/>
        <rFont val="Times New Roman"/>
        <family val="1"/>
      </rPr>
      <t xml:space="preserve">  /  96</t>
    </r>
    <r>
      <rPr>
        <b/>
        <sz val="11"/>
        <rFont val="細明體"/>
        <family val="3"/>
        <charset val="136"/>
      </rPr>
      <t>年</t>
    </r>
    <phoneticPr fontId="3" type="noConversion"/>
  </si>
  <si>
    <r>
      <t>平　均</t>
    </r>
    <r>
      <rPr>
        <b/>
        <sz val="11"/>
        <rFont val="Times New Roman"/>
        <family val="1"/>
      </rPr>
      <t xml:space="preserve">  /  97</t>
    </r>
    <r>
      <rPr>
        <b/>
        <sz val="11"/>
        <rFont val="細明體"/>
        <family val="3"/>
        <charset val="136"/>
      </rPr>
      <t>年</t>
    </r>
    <phoneticPr fontId="3" type="noConversion"/>
  </si>
  <si>
    <r>
      <t>總資產</t>
    </r>
    <r>
      <rPr>
        <sz val="11"/>
        <rFont val="Times New Roman"/>
        <family val="1"/>
      </rPr>
      <t>-</t>
    </r>
    <r>
      <rPr>
        <sz val="11"/>
        <rFont val="細明體"/>
        <family val="3"/>
        <charset val="136"/>
      </rPr>
      <t>總負債</t>
    </r>
    <phoneticPr fontId="4" type="noConversion"/>
  </si>
  <si>
    <r>
      <t>(</t>
    </r>
    <r>
      <rPr>
        <sz val="11"/>
        <rFont val="細明體"/>
        <family val="3"/>
        <charset val="136"/>
      </rPr>
      <t>總資產</t>
    </r>
    <r>
      <rPr>
        <sz val="11"/>
        <rFont val="Times New Roman"/>
        <family val="1"/>
      </rPr>
      <t>-</t>
    </r>
    <r>
      <rPr>
        <sz val="11"/>
        <rFont val="細明體"/>
        <family val="3"/>
        <charset val="136"/>
      </rPr>
      <t>總負債</t>
    </r>
    <r>
      <rPr>
        <sz val="11"/>
        <rFont val="Times New Roman"/>
        <family val="1"/>
      </rPr>
      <t>)/</t>
    </r>
    <r>
      <rPr>
        <sz val="11"/>
        <rFont val="細明體"/>
        <family val="3"/>
        <charset val="136"/>
      </rPr>
      <t>實收資本</t>
    </r>
    <phoneticPr fontId="4" type="noConversion"/>
  </si>
  <si>
    <r>
      <t>平　均</t>
    </r>
    <r>
      <rPr>
        <sz val="11"/>
        <rFont val="Times New Roman"/>
        <family val="1"/>
      </rPr>
      <t xml:space="preserve">  /  89</t>
    </r>
    <r>
      <rPr>
        <sz val="11"/>
        <rFont val="細明體"/>
        <family val="3"/>
        <charset val="136"/>
      </rPr>
      <t>年</t>
    </r>
  </si>
  <si>
    <r>
      <t>平　均</t>
    </r>
    <r>
      <rPr>
        <sz val="11"/>
        <rFont val="Times New Roman"/>
        <family val="1"/>
      </rPr>
      <t xml:space="preserve">  /  90</t>
    </r>
    <r>
      <rPr>
        <sz val="11"/>
        <rFont val="細明體"/>
        <family val="3"/>
        <charset val="136"/>
      </rPr>
      <t>年</t>
    </r>
    <phoneticPr fontId="3" type="noConversion"/>
  </si>
  <si>
    <r>
      <t>平　均</t>
    </r>
    <r>
      <rPr>
        <sz val="11"/>
        <rFont val="Times New Roman"/>
        <family val="1"/>
      </rPr>
      <t xml:space="preserve">  /  91</t>
    </r>
    <r>
      <rPr>
        <sz val="11"/>
        <rFont val="細明體"/>
        <family val="3"/>
        <charset val="136"/>
      </rPr>
      <t>年</t>
    </r>
    <phoneticPr fontId="3" type="noConversion"/>
  </si>
  <si>
    <r>
      <t>平　均</t>
    </r>
    <r>
      <rPr>
        <sz val="11"/>
        <rFont val="Times New Roman"/>
        <family val="1"/>
      </rPr>
      <t xml:space="preserve">  /  92</t>
    </r>
    <r>
      <rPr>
        <sz val="11"/>
        <rFont val="細明體"/>
        <family val="3"/>
        <charset val="136"/>
      </rPr>
      <t>年</t>
    </r>
    <phoneticPr fontId="3" type="noConversion"/>
  </si>
  <si>
    <r>
      <t>營收</t>
    </r>
    <r>
      <rPr>
        <b/>
        <sz val="11"/>
        <rFont val="Times New Roman"/>
        <family val="1"/>
      </rPr>
      <t>+</t>
    </r>
    <r>
      <rPr>
        <b/>
        <sz val="11"/>
        <rFont val="細明體"/>
        <family val="3"/>
        <charset val="136"/>
      </rPr>
      <t>非營收</t>
    </r>
    <phoneticPr fontId="4" type="noConversion"/>
  </si>
  <si>
    <r>
      <t>自有資產毛額</t>
    </r>
    <r>
      <rPr>
        <b/>
        <sz val="11"/>
        <rFont val="Times New Roman"/>
        <family val="1"/>
      </rPr>
      <t>Sum</t>
    </r>
    <phoneticPr fontId="4" type="noConversion"/>
  </si>
  <si>
    <r>
      <t>平　均</t>
    </r>
    <r>
      <rPr>
        <b/>
        <sz val="11"/>
        <rFont val="Times New Roman"/>
        <family val="1"/>
      </rPr>
      <t xml:space="preserve">  /  88</t>
    </r>
    <r>
      <rPr>
        <b/>
        <sz val="11"/>
        <rFont val="細明體"/>
        <family val="3"/>
        <charset val="136"/>
      </rPr>
      <t>年</t>
    </r>
    <phoneticPr fontId="4" type="noConversion"/>
  </si>
  <si>
    <r>
      <t>非</t>
    </r>
    <r>
      <rPr>
        <sz val="11"/>
        <rFont val="Times New Roman"/>
        <family val="1"/>
      </rPr>
      <t xml:space="preserve">  </t>
    </r>
    <r>
      <rPr>
        <sz val="11"/>
        <rFont val="標楷體"/>
        <family val="4"/>
        <charset val="136"/>
      </rPr>
      <t>營</t>
    </r>
    <r>
      <rPr>
        <sz val="11"/>
        <rFont val="Times New Roman"/>
        <family val="1"/>
      </rPr>
      <t xml:space="preserve">  </t>
    </r>
    <r>
      <rPr>
        <sz val="11"/>
        <rFont val="標楷體"/>
        <family val="4"/>
        <charset val="136"/>
      </rPr>
      <t>業</t>
    </r>
    <r>
      <rPr>
        <sz val="11"/>
        <rFont val="Times New Roman"/>
        <family val="1"/>
      </rPr>
      <t xml:space="preserve">  </t>
    </r>
    <r>
      <rPr>
        <sz val="11"/>
        <rFont val="標楷體"/>
        <family val="4"/>
        <charset val="136"/>
      </rPr>
      <t>損</t>
    </r>
    <r>
      <rPr>
        <sz val="11"/>
        <rFont val="Times New Roman"/>
        <family val="1"/>
      </rPr>
      <t xml:space="preserve">  </t>
    </r>
    <r>
      <rPr>
        <sz val="11"/>
        <rFont val="標楷體"/>
        <family val="4"/>
        <charset val="136"/>
      </rPr>
      <t>失</t>
    </r>
    <phoneticPr fontId="3" type="noConversion"/>
  </si>
  <si>
    <r>
      <t>平　均</t>
    </r>
    <r>
      <rPr>
        <b/>
        <sz val="11"/>
        <rFont val="Times New Roman"/>
        <family val="1"/>
      </rPr>
      <t xml:space="preserve">  /  89</t>
    </r>
    <r>
      <rPr>
        <b/>
        <sz val="11"/>
        <rFont val="細明體"/>
        <family val="3"/>
        <charset val="136"/>
      </rPr>
      <t>年</t>
    </r>
    <phoneticPr fontId="3" type="noConversion"/>
  </si>
  <si>
    <r>
      <t>平　均</t>
    </r>
    <r>
      <rPr>
        <b/>
        <sz val="11"/>
        <rFont val="Times New Roman"/>
        <family val="1"/>
      </rPr>
      <t xml:space="preserve">  /  101</t>
    </r>
    <r>
      <rPr>
        <b/>
        <sz val="11"/>
        <rFont val="細明體"/>
        <family val="3"/>
        <charset val="136"/>
      </rPr>
      <t>年</t>
    </r>
    <phoneticPr fontId="3" type="noConversion"/>
  </si>
  <si>
    <r>
      <t>平　均</t>
    </r>
    <r>
      <rPr>
        <b/>
        <sz val="11"/>
        <rFont val="Times New Roman"/>
        <family val="1"/>
      </rPr>
      <t xml:space="preserve">  /  89</t>
    </r>
    <r>
      <rPr>
        <b/>
        <sz val="11"/>
        <rFont val="細明體"/>
        <family val="3"/>
        <charset val="136"/>
      </rPr>
      <t>年</t>
    </r>
    <phoneticPr fontId="3" type="noConversion"/>
  </si>
  <si>
    <r>
      <t>平　均</t>
    </r>
    <r>
      <rPr>
        <b/>
        <sz val="11"/>
        <rFont val="Times New Roman"/>
        <family val="1"/>
      </rPr>
      <t xml:space="preserve">  /  101</t>
    </r>
    <r>
      <rPr>
        <b/>
        <sz val="11"/>
        <rFont val="細明體"/>
        <family val="3"/>
        <charset val="136"/>
      </rPr>
      <t>年</t>
    </r>
    <phoneticPr fontId="3" type="noConversion"/>
  </si>
  <si>
    <r>
      <rPr>
        <sz val="11"/>
        <rFont val="標楷體"/>
        <family val="4"/>
        <charset val="136"/>
      </rPr>
      <t xml:space="preserve">利潤
</t>
    </r>
    <r>
      <rPr>
        <sz val="11"/>
        <rFont val="Times New Roman"/>
        <family val="1"/>
      </rPr>
      <t>(1)-(2)-(3)+(4)</t>
    </r>
    <phoneticPr fontId="3" type="noConversion"/>
  </si>
  <si>
    <r>
      <rPr>
        <sz val="11"/>
        <rFont val="標楷體"/>
        <family val="4"/>
        <charset val="136"/>
      </rPr>
      <t xml:space="preserve">營業淨利
</t>
    </r>
    <r>
      <rPr>
        <sz val="11"/>
        <rFont val="Times New Roman"/>
        <family val="1"/>
      </rPr>
      <t>(5)-(6)-(3)+(4)</t>
    </r>
    <phoneticPr fontId="3" type="noConversion"/>
  </si>
  <si>
    <r>
      <rPr>
        <sz val="11"/>
        <rFont val="標楷體"/>
        <family val="4"/>
        <charset val="136"/>
      </rPr>
      <t xml:space="preserve">收入總額
</t>
    </r>
    <r>
      <rPr>
        <sz val="11"/>
        <rFont val="Times New Roman"/>
        <family val="1"/>
      </rPr>
      <t>(1)</t>
    </r>
    <phoneticPr fontId="3" type="noConversion"/>
  </si>
  <si>
    <r>
      <rPr>
        <sz val="11"/>
        <rFont val="標楷體"/>
        <family val="4"/>
        <charset val="136"/>
      </rPr>
      <t xml:space="preserve">支出總額
</t>
    </r>
    <r>
      <rPr>
        <sz val="11"/>
        <rFont val="Times New Roman"/>
        <family val="1"/>
      </rPr>
      <t>(2)</t>
    </r>
    <phoneticPr fontId="3" type="noConversion"/>
  </si>
  <si>
    <r>
      <rPr>
        <sz val="12"/>
        <rFont val="標楷體"/>
        <family val="4"/>
        <charset val="136"/>
      </rPr>
      <t xml:space="preserve">年初自地自建或合建房屋之在建工程及待售房屋成本
</t>
    </r>
    <r>
      <rPr>
        <sz val="12"/>
        <rFont val="Times New Roman"/>
        <family val="1"/>
      </rPr>
      <t>(3)</t>
    </r>
    <phoneticPr fontId="3" type="noConversion"/>
  </si>
  <si>
    <r>
      <rPr>
        <sz val="12"/>
        <rFont val="標楷體"/>
        <family val="4"/>
        <charset val="136"/>
      </rPr>
      <t xml:space="preserve">年底自地自建或合建房屋之在建工程及待售房屋成本
</t>
    </r>
    <r>
      <rPr>
        <sz val="12"/>
        <rFont val="Times New Roman"/>
        <family val="1"/>
      </rPr>
      <t>(4)</t>
    </r>
    <phoneticPr fontId="3" type="noConversion"/>
  </si>
  <si>
    <r>
      <rPr>
        <sz val="12"/>
        <rFont val="標楷體"/>
        <family val="4"/>
        <charset val="136"/>
      </rPr>
      <t xml:space="preserve">營業收入
</t>
    </r>
    <r>
      <rPr>
        <sz val="12"/>
        <rFont val="Times New Roman"/>
        <family val="1"/>
      </rPr>
      <t>(5)</t>
    </r>
    <phoneticPr fontId="3" type="noConversion"/>
  </si>
  <si>
    <r>
      <rPr>
        <sz val="12"/>
        <rFont val="標楷體"/>
        <family val="4"/>
        <charset val="136"/>
      </rPr>
      <t xml:space="preserve">營業支出
</t>
    </r>
    <r>
      <rPr>
        <sz val="12"/>
        <rFont val="Times New Roman"/>
        <family val="1"/>
      </rPr>
      <t>(6)</t>
    </r>
    <phoneticPr fontId="3" type="noConversion"/>
  </si>
  <si>
    <r>
      <t>註：因各年調查之樣本間關係為獨立。故當年之</t>
    </r>
    <r>
      <rPr>
        <sz val="10"/>
        <rFont val="Times New Roman"/>
        <family val="1"/>
      </rPr>
      <t>"</t>
    </r>
    <r>
      <rPr>
        <sz val="10"/>
        <rFont val="標楷體"/>
        <family val="4"/>
        <charset val="136"/>
      </rPr>
      <t xml:space="preserve">年底在建承包工程及自地自建合建房屋施工
</t>
    </r>
    <r>
      <rPr>
        <sz val="10"/>
        <rFont val="Times New Roman"/>
        <family val="1"/>
      </rPr>
      <t xml:space="preserve">         </t>
    </r>
    <r>
      <rPr>
        <sz val="10"/>
        <rFont val="標楷體"/>
        <family val="4"/>
        <charset val="136"/>
      </rPr>
      <t>成本價值</t>
    </r>
    <r>
      <rPr>
        <sz val="10"/>
        <rFont val="Times New Roman"/>
        <family val="1"/>
      </rPr>
      <t>"</t>
    </r>
    <r>
      <rPr>
        <sz val="10"/>
        <rFont val="標楷體"/>
        <family val="4"/>
        <charset val="136"/>
      </rPr>
      <t>不等於上年度之</t>
    </r>
    <r>
      <rPr>
        <sz val="10"/>
        <rFont val="Times New Roman"/>
        <family val="1"/>
      </rPr>
      <t>"</t>
    </r>
    <r>
      <rPr>
        <sz val="10"/>
        <rFont val="標楷體"/>
        <family val="4"/>
        <charset val="136"/>
      </rPr>
      <t>年初在建承包工程及自地自建合建房屋施工成本價值</t>
    </r>
    <r>
      <rPr>
        <sz val="10"/>
        <rFont val="Times New Roman"/>
        <family val="1"/>
      </rPr>
      <t>"</t>
    </r>
    <r>
      <rPr>
        <sz val="10"/>
        <rFont val="標楷體"/>
        <family val="4"/>
        <charset val="136"/>
      </rPr>
      <t>。</t>
    </r>
    <phoneticPr fontId="3" type="noConversion"/>
  </si>
  <si>
    <r>
      <rPr>
        <sz val="11"/>
        <rFont val="標楷體"/>
        <family val="4"/>
        <charset val="136"/>
      </rPr>
      <t xml:space="preserve">收入總額
</t>
    </r>
    <r>
      <rPr>
        <sz val="11"/>
        <rFont val="Times New Roman"/>
        <family val="1"/>
      </rPr>
      <t>(1)</t>
    </r>
    <phoneticPr fontId="3" type="noConversion"/>
  </si>
  <si>
    <r>
      <rPr>
        <sz val="11"/>
        <rFont val="標楷體"/>
        <family val="4"/>
        <charset val="136"/>
      </rPr>
      <t xml:space="preserve">支出總額
</t>
    </r>
    <r>
      <rPr>
        <sz val="11"/>
        <rFont val="Times New Roman"/>
        <family val="1"/>
      </rPr>
      <t>(2)</t>
    </r>
    <phoneticPr fontId="3" type="noConversion"/>
  </si>
  <si>
    <r>
      <rPr>
        <sz val="12"/>
        <rFont val="標楷體"/>
        <family val="4"/>
        <charset val="136"/>
      </rPr>
      <t xml:space="preserve">年底自地自建或合建房屋之在建工程及待售房屋成本
</t>
    </r>
    <r>
      <rPr>
        <sz val="12"/>
        <rFont val="Times New Roman"/>
        <family val="1"/>
      </rPr>
      <t>(3)</t>
    </r>
    <phoneticPr fontId="3" type="noConversion"/>
  </si>
  <si>
    <r>
      <rPr>
        <sz val="12"/>
        <rFont val="標楷體"/>
        <family val="4"/>
        <charset val="136"/>
      </rPr>
      <t xml:space="preserve">年初自地自建或合建房屋之在建工程及待售房屋成本
</t>
    </r>
    <r>
      <rPr>
        <sz val="12"/>
        <rFont val="Times New Roman"/>
        <family val="1"/>
      </rPr>
      <t>(4)</t>
    </r>
    <phoneticPr fontId="3" type="noConversion"/>
  </si>
  <si>
    <r>
      <t>營建材料耗用價值</t>
    </r>
    <r>
      <rPr>
        <sz val="11"/>
        <rFont val="Times New Roman"/>
        <family val="1"/>
      </rPr>
      <t xml:space="preserve"> 
</t>
    </r>
    <r>
      <rPr>
        <sz val="11"/>
        <rFont val="標楷體"/>
        <family val="4"/>
        <charset val="136"/>
      </rPr>
      <t>(不包含業主或同業
提供的材料價值)</t>
    </r>
    <phoneticPr fontId="3" type="noConversion"/>
  </si>
  <si>
    <r>
      <t xml:space="preserve">  (</t>
    </r>
    <r>
      <rPr>
        <sz val="11"/>
        <rFont val="標楷體"/>
        <family val="4"/>
        <charset val="136"/>
      </rPr>
      <t>減</t>
    </r>
    <r>
      <rPr>
        <sz val="11"/>
        <rFont val="Times New Roman"/>
        <family val="1"/>
      </rPr>
      <t>)</t>
    </r>
    <r>
      <rPr>
        <sz val="11"/>
        <rFont val="標楷體"/>
        <family val="4"/>
        <charset val="136"/>
      </rPr>
      <t xml:space="preserve">
</t>
    </r>
    <r>
      <rPr>
        <sz val="11"/>
        <rFont val="Times New Roman"/>
        <family val="1"/>
      </rPr>
      <t xml:space="preserve">  </t>
    </r>
    <r>
      <rPr>
        <sz val="11"/>
        <rFont val="標楷體"/>
        <family val="4"/>
        <charset val="136"/>
      </rPr>
      <t>發包工程款</t>
    </r>
    <phoneticPr fontId="3" type="noConversion"/>
  </si>
  <si>
    <r>
      <t xml:space="preserve">        2.105</t>
    </r>
    <r>
      <rPr>
        <sz val="10"/>
        <rFont val="標楷體"/>
        <family val="4"/>
        <charset val="136"/>
      </rPr>
      <t>年工業及服務業普查資料無機電、電路、管道工程項目。</t>
    </r>
    <phoneticPr fontId="3" type="noConversion"/>
  </si>
  <si>
    <r>
      <rPr>
        <sz val="11"/>
        <rFont val="標楷體"/>
        <family val="4"/>
        <charset val="136"/>
      </rPr>
      <t xml:space="preserve">全年生產總額
</t>
    </r>
    <r>
      <rPr>
        <sz val="11"/>
        <rFont val="Times New Roman"/>
        <family val="1"/>
      </rPr>
      <t>(1)</t>
    </r>
    <phoneticPr fontId="3" type="noConversion"/>
  </si>
  <si>
    <r>
      <rPr>
        <sz val="11"/>
        <rFont val="標楷體"/>
        <family val="4"/>
        <charset val="136"/>
      </rPr>
      <t xml:space="preserve">全年生產毛額
</t>
    </r>
    <r>
      <rPr>
        <sz val="11"/>
        <rFont val="Times New Roman"/>
        <family val="1"/>
      </rPr>
      <t>(1)-(2)</t>
    </r>
    <phoneticPr fontId="3" type="noConversion"/>
  </si>
  <si>
    <r>
      <rPr>
        <sz val="11"/>
        <rFont val="標楷體"/>
        <family val="4"/>
        <charset val="136"/>
      </rPr>
      <t xml:space="preserve">各項折舊
</t>
    </r>
    <r>
      <rPr>
        <sz val="11"/>
        <rFont val="Times New Roman"/>
        <family val="1"/>
      </rPr>
      <t>(3)</t>
    </r>
    <phoneticPr fontId="3" type="noConversion"/>
  </si>
  <si>
    <r>
      <rPr>
        <sz val="11"/>
        <rFont val="標楷體"/>
        <family val="4"/>
        <charset val="136"/>
      </rPr>
      <t>經營規模別</t>
    </r>
    <phoneticPr fontId="3" type="noConversion"/>
  </si>
  <si>
    <r>
      <rPr>
        <sz val="11"/>
        <rFont val="標楷體"/>
        <family val="4"/>
        <charset val="136"/>
      </rPr>
      <t xml:space="preserve">間接稅
</t>
    </r>
    <r>
      <rPr>
        <sz val="11"/>
        <rFont val="Times New Roman"/>
        <family val="1"/>
      </rPr>
      <t>(4)</t>
    </r>
    <phoneticPr fontId="3" type="noConversion"/>
  </si>
  <si>
    <r>
      <rPr>
        <sz val="11"/>
        <rFont val="標楷體"/>
        <family val="4"/>
        <charset val="136"/>
      </rPr>
      <t>生　產　淨　額</t>
    </r>
    <phoneticPr fontId="3" type="noConversion"/>
  </si>
  <si>
    <r>
      <rPr>
        <sz val="11"/>
        <rFont val="標楷體"/>
        <family val="4"/>
        <charset val="136"/>
      </rPr>
      <t xml:space="preserve">勞動報酬
</t>
    </r>
    <r>
      <rPr>
        <sz val="11"/>
        <rFont val="Times New Roman"/>
        <family val="1"/>
      </rPr>
      <t>(5)</t>
    </r>
    <phoneticPr fontId="3" type="noConversion"/>
  </si>
  <si>
    <r>
      <rPr>
        <sz val="11"/>
        <rFont val="標楷體"/>
        <family val="4"/>
        <charset val="136"/>
      </rPr>
      <t xml:space="preserve">移轉支出
及其他支出
</t>
    </r>
    <r>
      <rPr>
        <sz val="11"/>
        <rFont val="Times New Roman"/>
        <family val="1"/>
      </rPr>
      <t>(6)</t>
    </r>
    <phoneticPr fontId="3" type="noConversion"/>
  </si>
  <si>
    <r>
      <rPr>
        <sz val="11"/>
        <rFont val="標楷體"/>
        <family val="4"/>
        <charset val="136"/>
      </rPr>
      <t xml:space="preserve">研究發展
費用性支出
</t>
    </r>
    <r>
      <rPr>
        <sz val="11"/>
        <rFont val="Times New Roman"/>
        <family val="1"/>
      </rPr>
      <t>(7)</t>
    </r>
    <phoneticPr fontId="3" type="noConversion"/>
  </si>
  <si>
    <r>
      <rPr>
        <sz val="11"/>
        <rFont val="標楷體"/>
        <family val="4"/>
        <charset val="136"/>
      </rPr>
      <t>財　產　報　酬</t>
    </r>
    <phoneticPr fontId="3" type="noConversion"/>
  </si>
  <si>
    <r>
      <rPr>
        <sz val="11"/>
        <rFont val="標楷體"/>
        <family val="4"/>
        <charset val="136"/>
      </rPr>
      <t xml:space="preserve">其他非營業
收益
</t>
    </r>
    <r>
      <rPr>
        <sz val="11"/>
        <rFont val="Times New Roman"/>
        <family val="1"/>
      </rPr>
      <t>(9)</t>
    </r>
    <phoneticPr fontId="3" type="noConversion"/>
  </si>
  <si>
    <r>
      <rPr>
        <sz val="11"/>
        <rFont val="標楷體"/>
        <family val="4"/>
        <charset val="136"/>
      </rPr>
      <t xml:space="preserve">利潤
</t>
    </r>
    <r>
      <rPr>
        <sz val="11"/>
        <rFont val="Times New Roman"/>
        <family val="1"/>
      </rPr>
      <t>(1)-(2)-(3)-(4)
-(5)-(6)-(7)-(8)+(9)</t>
    </r>
    <phoneticPr fontId="3" type="noConversion"/>
  </si>
  <si>
    <r>
      <rPr>
        <sz val="11"/>
        <rFont val="標楷體"/>
        <family val="4"/>
        <charset val="136"/>
      </rPr>
      <t xml:space="preserve">合計
</t>
    </r>
    <r>
      <rPr>
        <sz val="11"/>
        <rFont val="Times New Roman"/>
        <family val="1"/>
      </rPr>
      <t>(2)</t>
    </r>
    <phoneticPr fontId="3" type="noConversion"/>
  </si>
  <si>
    <r>
      <rPr>
        <sz val="11"/>
        <rFont val="標楷體"/>
        <family val="4"/>
        <charset val="136"/>
      </rPr>
      <t>由業主及營造
同業提供材料
估計價值</t>
    </r>
    <phoneticPr fontId="3" type="noConversion"/>
  </si>
  <si>
    <r>
      <rPr>
        <sz val="11"/>
        <rFont val="標楷體"/>
        <family val="4"/>
        <charset val="136"/>
      </rPr>
      <t>工程費用－
租金支出</t>
    </r>
    <phoneticPr fontId="3" type="noConversion"/>
  </si>
  <si>
    <r>
      <rPr>
        <sz val="11"/>
        <rFont val="標楷體"/>
        <family val="4"/>
        <charset val="136"/>
      </rPr>
      <t xml:space="preserve">按市價計算
</t>
    </r>
    <r>
      <rPr>
        <sz val="11"/>
        <rFont val="Times New Roman"/>
        <family val="1"/>
      </rPr>
      <t>(1)-(2)-(3)</t>
    </r>
    <phoneticPr fontId="3" type="noConversion"/>
  </si>
  <si>
    <r>
      <rPr>
        <sz val="11"/>
        <rFont val="標楷體"/>
        <family val="4"/>
        <charset val="136"/>
      </rPr>
      <t xml:space="preserve">按要素成本計算
</t>
    </r>
    <r>
      <rPr>
        <sz val="11"/>
        <rFont val="Times New Roman"/>
        <family val="1"/>
      </rPr>
      <t>(1)-(2)-(3)-(4)</t>
    </r>
    <phoneticPr fontId="3" type="noConversion"/>
  </si>
  <si>
    <r>
      <rPr>
        <sz val="11"/>
        <rFont val="標楷體"/>
        <family val="4"/>
        <charset val="136"/>
      </rPr>
      <t xml:space="preserve">合計
</t>
    </r>
    <r>
      <rPr>
        <sz val="11"/>
        <rFont val="Times New Roman"/>
        <family val="1"/>
      </rPr>
      <t>(8)</t>
    </r>
    <phoneticPr fontId="3" type="noConversion"/>
  </si>
  <si>
    <r>
      <rPr>
        <sz val="11"/>
        <rFont val="標楷體"/>
        <family val="4"/>
        <charset val="136"/>
      </rPr>
      <t>租金淨額</t>
    </r>
    <phoneticPr fontId="3" type="noConversion"/>
  </si>
  <si>
    <r>
      <rPr>
        <sz val="11"/>
        <rFont val="標楷體"/>
        <family val="4"/>
        <charset val="136"/>
      </rPr>
      <t>利息淨額</t>
    </r>
    <phoneticPr fontId="3" type="noConversion"/>
  </si>
  <si>
    <r>
      <t xml:space="preserve">105 </t>
    </r>
    <r>
      <rPr>
        <b/>
        <sz val="11"/>
        <rFont val="標楷體"/>
        <family val="4"/>
        <charset val="136"/>
      </rPr>
      <t>年</t>
    </r>
    <phoneticPr fontId="5" type="noConversion"/>
  </si>
  <si>
    <r>
      <rPr>
        <sz val="11"/>
        <rFont val="標楷體"/>
        <family val="4"/>
        <charset val="136"/>
      </rPr>
      <t>經營特性別</t>
    </r>
    <phoneticPr fontId="3" type="noConversion"/>
  </si>
  <si>
    <r>
      <rPr>
        <sz val="11"/>
        <rFont val="標楷體"/>
        <family val="4"/>
        <charset val="136"/>
      </rPr>
      <t xml:space="preserve">全年生產毛額
</t>
    </r>
    <r>
      <rPr>
        <sz val="11"/>
        <rFont val="Times New Roman"/>
        <family val="1"/>
      </rPr>
      <t>(1)-(2)</t>
    </r>
    <phoneticPr fontId="3" type="noConversion"/>
  </si>
  <si>
    <r>
      <rPr>
        <sz val="11"/>
        <rFont val="標楷體"/>
        <family val="4"/>
        <charset val="136"/>
      </rPr>
      <t xml:space="preserve">各項折舊
</t>
    </r>
    <r>
      <rPr>
        <sz val="11"/>
        <rFont val="Times New Roman"/>
        <family val="1"/>
      </rPr>
      <t>(3)</t>
    </r>
    <phoneticPr fontId="3" type="noConversion"/>
  </si>
  <si>
    <r>
      <rPr>
        <sz val="11"/>
        <rFont val="標楷體"/>
        <family val="4"/>
        <charset val="136"/>
      </rPr>
      <t>經營規模別</t>
    </r>
    <phoneticPr fontId="3" type="noConversion"/>
  </si>
  <si>
    <r>
      <rPr>
        <sz val="11"/>
        <rFont val="標楷體"/>
        <family val="4"/>
        <charset val="136"/>
      </rPr>
      <t xml:space="preserve">間接稅
</t>
    </r>
    <r>
      <rPr>
        <sz val="11"/>
        <rFont val="Times New Roman"/>
        <family val="1"/>
      </rPr>
      <t>(4)</t>
    </r>
    <phoneticPr fontId="3" type="noConversion"/>
  </si>
  <si>
    <r>
      <rPr>
        <sz val="11"/>
        <rFont val="標楷體"/>
        <family val="4"/>
        <charset val="136"/>
      </rPr>
      <t>生　產　淨　額</t>
    </r>
    <phoneticPr fontId="3" type="noConversion"/>
  </si>
  <si>
    <r>
      <rPr>
        <sz val="11"/>
        <rFont val="標楷體"/>
        <family val="4"/>
        <charset val="136"/>
      </rPr>
      <t xml:space="preserve">勞動報酬
</t>
    </r>
    <r>
      <rPr>
        <sz val="11"/>
        <rFont val="Times New Roman"/>
        <family val="1"/>
      </rPr>
      <t>(5)</t>
    </r>
    <phoneticPr fontId="3" type="noConversion"/>
  </si>
  <si>
    <r>
      <rPr>
        <sz val="11"/>
        <rFont val="標楷體"/>
        <family val="4"/>
        <charset val="136"/>
      </rPr>
      <t xml:space="preserve">移轉支出
及其他支出
</t>
    </r>
    <r>
      <rPr>
        <sz val="11"/>
        <rFont val="Times New Roman"/>
        <family val="1"/>
      </rPr>
      <t>(6)</t>
    </r>
    <phoneticPr fontId="3" type="noConversion"/>
  </si>
  <si>
    <r>
      <rPr>
        <sz val="11"/>
        <rFont val="標楷體"/>
        <family val="4"/>
        <charset val="136"/>
      </rPr>
      <t xml:space="preserve">研究發展
費用性支出
</t>
    </r>
    <r>
      <rPr>
        <sz val="11"/>
        <rFont val="Times New Roman"/>
        <family val="1"/>
      </rPr>
      <t>(7)</t>
    </r>
    <phoneticPr fontId="3" type="noConversion"/>
  </si>
  <si>
    <r>
      <rPr>
        <sz val="11"/>
        <rFont val="標楷體"/>
        <family val="4"/>
        <charset val="136"/>
      </rPr>
      <t>財　產　報　酬</t>
    </r>
    <phoneticPr fontId="3" type="noConversion"/>
  </si>
  <si>
    <r>
      <rPr>
        <sz val="11"/>
        <rFont val="標楷體"/>
        <family val="4"/>
        <charset val="136"/>
      </rPr>
      <t xml:space="preserve">其他非營業
收益
</t>
    </r>
    <r>
      <rPr>
        <sz val="11"/>
        <rFont val="Times New Roman"/>
        <family val="1"/>
      </rPr>
      <t>(9)</t>
    </r>
    <phoneticPr fontId="3" type="noConversion"/>
  </si>
  <si>
    <r>
      <rPr>
        <sz val="11"/>
        <rFont val="標楷體"/>
        <family val="4"/>
        <charset val="136"/>
      </rPr>
      <t xml:space="preserve">利潤
</t>
    </r>
    <r>
      <rPr>
        <sz val="11"/>
        <rFont val="Times New Roman"/>
        <family val="1"/>
      </rPr>
      <t>(1)-(2)-(3)-(4)
-(5)-(6)-(7)-(8)+(9)</t>
    </r>
    <phoneticPr fontId="3" type="noConversion"/>
  </si>
  <si>
    <r>
      <rPr>
        <sz val="11"/>
        <rFont val="標楷體"/>
        <family val="4"/>
        <charset val="136"/>
      </rPr>
      <t xml:space="preserve">按要素成本計算
</t>
    </r>
    <r>
      <rPr>
        <sz val="11"/>
        <rFont val="Times New Roman"/>
        <family val="1"/>
      </rPr>
      <t>(1)-(2)-(3)-(4)</t>
    </r>
    <phoneticPr fontId="3" type="noConversion"/>
  </si>
  <si>
    <r>
      <rPr>
        <sz val="11"/>
        <rFont val="標楷體"/>
        <family val="4"/>
        <charset val="136"/>
      </rPr>
      <t xml:space="preserve">合計
</t>
    </r>
    <r>
      <rPr>
        <sz val="11"/>
        <rFont val="Times New Roman"/>
        <family val="1"/>
      </rPr>
      <t>(8)</t>
    </r>
    <phoneticPr fontId="3" type="noConversion"/>
  </si>
  <si>
    <r>
      <rPr>
        <sz val="11"/>
        <rFont val="標楷體"/>
        <family val="4"/>
        <charset val="136"/>
      </rPr>
      <t>租金淨額</t>
    </r>
    <phoneticPr fontId="3" type="noConversion"/>
  </si>
  <si>
    <r>
      <rPr>
        <sz val="11"/>
        <rFont val="標楷體"/>
        <family val="4"/>
        <charset val="136"/>
      </rPr>
      <t>利息淨額</t>
    </r>
    <phoneticPr fontId="3" type="noConversion"/>
  </si>
  <si>
    <r>
      <t>平　均</t>
    </r>
    <r>
      <rPr>
        <b/>
        <sz val="11"/>
        <rFont val="Times New Roman"/>
        <family val="1"/>
      </rPr>
      <t xml:space="preserve">  /  90</t>
    </r>
    <r>
      <rPr>
        <b/>
        <sz val="11"/>
        <rFont val="細明體"/>
        <family val="3"/>
        <charset val="136"/>
      </rPr>
      <t>年</t>
    </r>
    <phoneticPr fontId="3" type="noConversion"/>
  </si>
  <si>
    <r>
      <t>平　均</t>
    </r>
    <r>
      <rPr>
        <b/>
        <sz val="11"/>
        <rFont val="Times New Roman"/>
        <family val="1"/>
      </rPr>
      <t xml:space="preserve">  /  91</t>
    </r>
    <r>
      <rPr>
        <b/>
        <sz val="11"/>
        <rFont val="細明體"/>
        <family val="3"/>
        <charset val="136"/>
      </rPr>
      <t>年</t>
    </r>
    <phoneticPr fontId="3" type="noConversion"/>
  </si>
  <si>
    <r>
      <t>平　均</t>
    </r>
    <r>
      <rPr>
        <b/>
        <sz val="11"/>
        <rFont val="Times New Roman"/>
        <family val="1"/>
      </rPr>
      <t xml:space="preserve">  /  92</t>
    </r>
    <r>
      <rPr>
        <b/>
        <sz val="11"/>
        <rFont val="細明體"/>
        <family val="3"/>
        <charset val="136"/>
      </rPr>
      <t>年</t>
    </r>
    <phoneticPr fontId="3" type="noConversion"/>
  </si>
  <si>
    <r>
      <t>平　均</t>
    </r>
    <r>
      <rPr>
        <b/>
        <sz val="11"/>
        <rFont val="Times New Roman"/>
        <family val="1"/>
      </rPr>
      <t xml:space="preserve">  /  93</t>
    </r>
    <r>
      <rPr>
        <b/>
        <sz val="11"/>
        <rFont val="細明體"/>
        <family val="3"/>
        <charset val="136"/>
      </rPr>
      <t>年</t>
    </r>
    <phoneticPr fontId="3" type="noConversion"/>
  </si>
  <si>
    <r>
      <t>平　均</t>
    </r>
    <r>
      <rPr>
        <b/>
        <sz val="11"/>
        <rFont val="Times New Roman"/>
        <family val="1"/>
      </rPr>
      <t xml:space="preserve">  /  94</t>
    </r>
    <r>
      <rPr>
        <b/>
        <sz val="11"/>
        <rFont val="細明體"/>
        <family val="3"/>
        <charset val="136"/>
      </rPr>
      <t>年</t>
    </r>
    <phoneticPr fontId="3" type="noConversion"/>
  </si>
  <si>
    <r>
      <t>平　均</t>
    </r>
    <r>
      <rPr>
        <b/>
        <sz val="11"/>
        <rFont val="Times New Roman"/>
        <family val="1"/>
      </rPr>
      <t xml:space="preserve">  /  95</t>
    </r>
    <r>
      <rPr>
        <b/>
        <sz val="11"/>
        <rFont val="細明體"/>
        <family val="3"/>
        <charset val="136"/>
      </rPr>
      <t>年</t>
    </r>
    <phoneticPr fontId="3" type="noConversion"/>
  </si>
  <si>
    <r>
      <t>總　計</t>
    </r>
    <r>
      <rPr>
        <b/>
        <sz val="11"/>
        <rFont val="Times New Roman"/>
        <family val="1"/>
      </rPr>
      <t xml:space="preserve">  /  95</t>
    </r>
    <r>
      <rPr>
        <b/>
        <sz val="11"/>
        <rFont val="細明體"/>
        <family val="3"/>
        <charset val="136"/>
      </rPr>
      <t>年</t>
    </r>
    <phoneticPr fontId="3" type="noConversion"/>
  </si>
  <si>
    <r>
      <t>平　均</t>
    </r>
    <r>
      <rPr>
        <b/>
        <sz val="11"/>
        <rFont val="Times New Roman"/>
        <family val="1"/>
      </rPr>
      <t xml:space="preserve">  /  96</t>
    </r>
    <r>
      <rPr>
        <b/>
        <sz val="11"/>
        <rFont val="細明體"/>
        <family val="3"/>
        <charset val="136"/>
      </rPr>
      <t>年</t>
    </r>
    <phoneticPr fontId="3" type="noConversion"/>
  </si>
  <si>
    <r>
      <t>平　均</t>
    </r>
    <r>
      <rPr>
        <b/>
        <sz val="11"/>
        <rFont val="Times New Roman"/>
        <family val="1"/>
      </rPr>
      <t xml:space="preserve">  /  97</t>
    </r>
    <r>
      <rPr>
        <b/>
        <sz val="11"/>
        <rFont val="細明體"/>
        <family val="3"/>
        <charset val="136"/>
      </rPr>
      <t>年</t>
    </r>
    <phoneticPr fontId="3" type="noConversion"/>
  </si>
  <si>
    <r>
      <t>平　均</t>
    </r>
    <r>
      <rPr>
        <b/>
        <sz val="11"/>
        <rFont val="Times New Roman"/>
        <family val="1"/>
      </rPr>
      <t xml:space="preserve">  /  98</t>
    </r>
    <r>
      <rPr>
        <b/>
        <sz val="11"/>
        <rFont val="細明體"/>
        <family val="3"/>
        <charset val="136"/>
      </rPr>
      <t>年</t>
    </r>
    <phoneticPr fontId="3" type="noConversion"/>
  </si>
  <si>
    <r>
      <t>平　均</t>
    </r>
    <r>
      <rPr>
        <b/>
        <sz val="11"/>
        <rFont val="Times New Roman"/>
        <family val="1"/>
      </rPr>
      <t xml:space="preserve">  /  99</t>
    </r>
    <r>
      <rPr>
        <b/>
        <sz val="11"/>
        <rFont val="細明體"/>
        <family val="3"/>
        <charset val="136"/>
      </rPr>
      <t>年</t>
    </r>
    <phoneticPr fontId="3" type="noConversion"/>
  </si>
  <si>
    <r>
      <t>平　均</t>
    </r>
    <r>
      <rPr>
        <b/>
        <sz val="11"/>
        <rFont val="Times New Roman"/>
        <family val="1"/>
      </rPr>
      <t xml:space="preserve">  /  100</t>
    </r>
    <r>
      <rPr>
        <b/>
        <sz val="11"/>
        <rFont val="細明體"/>
        <family val="3"/>
        <charset val="136"/>
      </rPr>
      <t>年</t>
    </r>
    <phoneticPr fontId="3" type="noConversion"/>
  </si>
  <si>
    <r>
      <t>平　均</t>
    </r>
    <r>
      <rPr>
        <b/>
        <sz val="11"/>
        <rFont val="Times New Roman"/>
        <family val="1"/>
      </rPr>
      <t xml:space="preserve">  /  101</t>
    </r>
    <r>
      <rPr>
        <b/>
        <sz val="11"/>
        <rFont val="細明體"/>
        <family val="3"/>
        <charset val="136"/>
      </rPr>
      <t>年</t>
    </r>
    <phoneticPr fontId="3" type="noConversion"/>
  </si>
  <si>
    <r>
      <t>平　均</t>
    </r>
    <r>
      <rPr>
        <b/>
        <sz val="11"/>
        <rFont val="Times New Roman"/>
        <family val="1"/>
      </rPr>
      <t xml:space="preserve">  /  102</t>
    </r>
    <r>
      <rPr>
        <b/>
        <sz val="11"/>
        <rFont val="細明體"/>
        <family val="3"/>
        <charset val="136"/>
      </rPr>
      <t>年</t>
    </r>
    <phoneticPr fontId="3" type="noConversion"/>
  </si>
  <si>
    <r>
      <t>平　均</t>
    </r>
    <r>
      <rPr>
        <b/>
        <sz val="11"/>
        <rFont val="Times New Roman"/>
        <family val="1"/>
      </rPr>
      <t xml:space="preserve">  /  103</t>
    </r>
    <r>
      <rPr>
        <b/>
        <sz val="11"/>
        <rFont val="細明體"/>
        <family val="3"/>
        <charset val="136"/>
      </rPr>
      <t>年</t>
    </r>
    <phoneticPr fontId="3" type="noConversion"/>
  </si>
  <si>
    <r>
      <t xml:space="preserve">104 </t>
    </r>
    <r>
      <rPr>
        <b/>
        <sz val="11"/>
        <rFont val="標楷體"/>
        <family val="4"/>
        <charset val="136"/>
      </rPr>
      <t>年</t>
    </r>
    <phoneticPr fontId="5" type="noConversion"/>
  </si>
  <si>
    <r>
      <rPr>
        <sz val="11"/>
        <rFont val="標楷體"/>
        <family val="4"/>
        <charset val="136"/>
      </rPr>
      <t xml:space="preserve">實際運用
資產毛額
</t>
    </r>
    <r>
      <rPr>
        <sz val="11"/>
        <rFont val="Times New Roman"/>
        <family val="1"/>
      </rPr>
      <t>(1)+(2)-(3)+(4)</t>
    </r>
    <phoneticPr fontId="3" type="noConversion"/>
  </si>
  <si>
    <r>
      <rPr>
        <sz val="11"/>
        <rFont val="標楷體"/>
        <family val="4"/>
        <charset val="136"/>
      </rPr>
      <t xml:space="preserve">自有資產
</t>
    </r>
    <r>
      <rPr>
        <sz val="11"/>
        <rFont val="Times New Roman"/>
        <family val="1"/>
      </rPr>
      <t>(1)+(2)</t>
    </r>
    <phoneticPr fontId="3" type="noConversion"/>
  </si>
  <si>
    <r>
      <rPr>
        <sz val="11"/>
        <rFont val="標楷體"/>
        <family val="4"/>
        <charset val="136"/>
      </rPr>
      <t>流</t>
    </r>
    <r>
      <rPr>
        <sz val="11"/>
        <rFont val="Times New Roman"/>
        <family val="1"/>
      </rPr>
      <t xml:space="preserve">          </t>
    </r>
    <r>
      <rPr>
        <sz val="11"/>
        <rFont val="標楷體"/>
        <family val="4"/>
        <charset val="136"/>
      </rPr>
      <t>動</t>
    </r>
    <r>
      <rPr>
        <sz val="11"/>
        <rFont val="Times New Roman"/>
        <family val="1"/>
      </rPr>
      <t xml:space="preserve">         </t>
    </r>
    <phoneticPr fontId="3" type="noConversion"/>
  </si>
  <si>
    <r>
      <rPr>
        <sz val="11"/>
        <rFont val="標楷體"/>
        <family val="4"/>
        <charset val="136"/>
      </rPr>
      <t>非</t>
    </r>
    <r>
      <rPr>
        <sz val="11"/>
        <rFont val="Times New Roman"/>
        <family val="1"/>
      </rPr>
      <t xml:space="preserve">        </t>
    </r>
    <r>
      <rPr>
        <sz val="11"/>
        <rFont val="標楷體"/>
        <family val="4"/>
        <charset val="136"/>
      </rPr>
      <t>流</t>
    </r>
    <r>
      <rPr>
        <sz val="11"/>
        <rFont val="Times New Roman"/>
        <family val="1"/>
      </rPr>
      <t xml:space="preserve">        </t>
    </r>
    <r>
      <rPr>
        <sz val="11"/>
        <rFont val="標楷體"/>
        <family val="4"/>
        <charset val="136"/>
      </rPr>
      <t>動</t>
    </r>
    <r>
      <rPr>
        <sz val="11"/>
        <rFont val="Times New Roman"/>
        <family val="1"/>
      </rPr>
      <t xml:space="preserve">        </t>
    </r>
    <r>
      <rPr>
        <sz val="11"/>
        <rFont val="標楷體"/>
        <family val="4"/>
        <charset val="136"/>
      </rPr>
      <t>資</t>
    </r>
    <r>
      <rPr>
        <sz val="11"/>
        <rFont val="Times New Roman"/>
        <family val="1"/>
      </rPr>
      <t xml:space="preserve">        </t>
    </r>
    <r>
      <rPr>
        <sz val="11"/>
        <rFont val="標楷體"/>
        <family val="4"/>
        <charset val="136"/>
      </rPr>
      <t>產</t>
    </r>
    <phoneticPr fontId="3" type="noConversion"/>
  </si>
  <si>
    <r>
      <rPr>
        <sz val="11"/>
        <rFont val="標楷體"/>
        <family val="4"/>
        <charset val="136"/>
      </rPr>
      <t>租</t>
    </r>
    <r>
      <rPr>
        <sz val="11"/>
        <rFont val="Times New Roman"/>
        <family val="1"/>
      </rPr>
      <t>(</t>
    </r>
    <r>
      <rPr>
        <sz val="11"/>
        <rFont val="標楷體"/>
        <family val="4"/>
        <charset val="136"/>
      </rPr>
      <t>借</t>
    </r>
    <r>
      <rPr>
        <sz val="11"/>
        <rFont val="Times New Roman"/>
        <family val="1"/>
      </rPr>
      <t>)</t>
    </r>
    <r>
      <rPr>
        <sz val="11"/>
        <rFont val="標楷體"/>
        <family val="4"/>
        <charset val="136"/>
      </rPr>
      <t>用不動產廠房及設備</t>
    </r>
    <r>
      <rPr>
        <sz val="11"/>
        <rFont val="Times New Roman"/>
        <family val="1"/>
      </rPr>
      <t xml:space="preserve">  
(4)</t>
    </r>
    <phoneticPr fontId="3" type="noConversion"/>
  </si>
  <si>
    <r>
      <rPr>
        <sz val="11"/>
        <rFont val="標楷體"/>
        <family val="4"/>
        <charset val="136"/>
      </rPr>
      <t>出租</t>
    </r>
    <r>
      <rPr>
        <sz val="11"/>
        <rFont val="Times New Roman"/>
        <family val="1"/>
      </rPr>
      <t>(</t>
    </r>
    <r>
      <rPr>
        <sz val="11"/>
        <rFont val="標楷體"/>
        <family val="4"/>
        <charset val="136"/>
      </rPr>
      <t>借</t>
    </r>
    <r>
      <rPr>
        <sz val="11"/>
        <rFont val="Times New Roman"/>
        <family val="1"/>
      </rPr>
      <t>)</t>
    </r>
    <r>
      <rPr>
        <sz val="11"/>
        <rFont val="標楷體"/>
        <family val="4"/>
        <charset val="136"/>
      </rPr>
      <t>、閒置
及待處分不動產
廠房及設備</t>
    </r>
    <r>
      <rPr>
        <sz val="11"/>
        <rFont val="Times New Roman"/>
        <family val="1"/>
      </rPr>
      <t xml:space="preserve"> 
(5)</t>
    </r>
    <phoneticPr fontId="3" type="noConversion"/>
  </si>
  <si>
    <r>
      <rPr>
        <sz val="11"/>
        <rFont val="標楷體"/>
        <family val="4"/>
        <charset val="136"/>
      </rPr>
      <t xml:space="preserve">合計
</t>
    </r>
    <r>
      <rPr>
        <sz val="11"/>
        <rFont val="Times New Roman"/>
        <family val="1"/>
      </rPr>
      <t>(1)</t>
    </r>
    <phoneticPr fontId="3" type="noConversion"/>
  </si>
  <si>
    <r>
      <rPr>
        <sz val="11"/>
        <rFont val="標楷體"/>
        <family val="4"/>
        <charset val="136"/>
      </rPr>
      <t xml:space="preserve">存料
</t>
    </r>
    <r>
      <rPr>
        <sz val="11"/>
        <rFont val="Times New Roman"/>
        <family val="1"/>
      </rPr>
      <t>(</t>
    </r>
    <r>
      <rPr>
        <sz val="11"/>
        <rFont val="標楷體"/>
        <family val="4"/>
        <charset val="136"/>
      </rPr>
      <t>按市價計算</t>
    </r>
    <r>
      <rPr>
        <sz val="11"/>
        <rFont val="Times New Roman"/>
        <family val="1"/>
      </rPr>
      <t>)</t>
    </r>
    <phoneticPr fontId="3" type="noConversion"/>
  </si>
  <si>
    <r>
      <rPr>
        <sz val="11"/>
        <rFont val="標楷體"/>
        <family val="4"/>
        <charset val="136"/>
      </rPr>
      <t>建築用地</t>
    </r>
    <phoneticPr fontId="3" type="noConversion"/>
  </si>
  <si>
    <r>
      <rPr>
        <sz val="11"/>
        <rFont val="標楷體"/>
        <family val="4"/>
        <charset val="136"/>
      </rPr>
      <t>現金及其他
流動資產</t>
    </r>
    <phoneticPr fontId="3" type="noConversion"/>
  </si>
  <si>
    <r>
      <rPr>
        <sz val="11"/>
        <rFont val="標楷體"/>
        <family val="4"/>
        <charset val="136"/>
      </rPr>
      <t xml:space="preserve">合計
</t>
    </r>
    <r>
      <rPr>
        <sz val="11"/>
        <rFont val="Times New Roman"/>
        <family val="1"/>
      </rPr>
      <t>(2)</t>
    </r>
    <phoneticPr fontId="3" type="noConversion"/>
  </si>
  <si>
    <r>
      <rPr>
        <sz val="11"/>
        <rFont val="標楷體"/>
        <family val="4"/>
        <charset val="136"/>
      </rPr>
      <t>不動產廠房及設備毛額</t>
    </r>
    <phoneticPr fontId="3" type="noConversion"/>
  </si>
  <si>
    <r>
      <rPr>
        <sz val="11"/>
        <rFont val="標楷體"/>
        <family val="4"/>
        <charset val="136"/>
      </rPr>
      <t>不</t>
    </r>
    <r>
      <rPr>
        <sz val="11"/>
        <rFont val="Times New Roman"/>
        <family val="1"/>
      </rPr>
      <t xml:space="preserve">   </t>
    </r>
    <r>
      <rPr>
        <sz val="11"/>
        <rFont val="標楷體"/>
        <family val="4"/>
        <charset val="136"/>
      </rPr>
      <t>動</t>
    </r>
    <r>
      <rPr>
        <sz val="11"/>
        <rFont val="Times New Roman"/>
        <family val="1"/>
      </rPr>
      <t xml:space="preserve">   </t>
    </r>
    <r>
      <rPr>
        <sz val="11"/>
        <rFont val="標楷體"/>
        <family val="4"/>
        <charset val="136"/>
      </rPr>
      <t>產</t>
    </r>
    <r>
      <rPr>
        <sz val="11"/>
        <rFont val="Times New Roman"/>
        <family val="1"/>
      </rPr>
      <t xml:space="preserve">   </t>
    </r>
    <r>
      <rPr>
        <sz val="11"/>
        <rFont val="標楷體"/>
        <family val="4"/>
        <charset val="136"/>
      </rPr>
      <t>廠</t>
    </r>
    <r>
      <rPr>
        <sz val="11"/>
        <rFont val="Times New Roman"/>
        <family val="1"/>
      </rPr>
      <t xml:space="preserve">   </t>
    </r>
    <r>
      <rPr>
        <sz val="11"/>
        <rFont val="標楷體"/>
        <family val="4"/>
        <charset val="136"/>
      </rPr>
      <t>房</t>
    </r>
    <r>
      <rPr>
        <sz val="11"/>
        <rFont val="Times New Roman"/>
        <family val="1"/>
      </rPr>
      <t xml:space="preserve">   </t>
    </r>
    <r>
      <rPr>
        <sz val="11"/>
        <rFont val="標楷體"/>
        <family val="4"/>
        <charset val="136"/>
      </rPr>
      <t>及</t>
    </r>
    <r>
      <rPr>
        <sz val="11"/>
        <rFont val="Times New Roman"/>
        <family val="1"/>
      </rPr>
      <t xml:space="preserve">   </t>
    </r>
    <r>
      <rPr>
        <sz val="11"/>
        <rFont val="標楷體"/>
        <family val="4"/>
        <charset val="136"/>
      </rPr>
      <t>設</t>
    </r>
    <r>
      <rPr>
        <sz val="11"/>
        <rFont val="Times New Roman"/>
        <family val="1"/>
      </rPr>
      <t xml:space="preserve">   </t>
    </r>
    <r>
      <rPr>
        <sz val="11"/>
        <rFont val="標楷體"/>
        <family val="4"/>
        <charset val="136"/>
      </rPr>
      <t>備</t>
    </r>
    <r>
      <rPr>
        <sz val="11"/>
        <rFont val="Times New Roman"/>
        <family val="1"/>
      </rPr>
      <t xml:space="preserve">   </t>
    </r>
    <r>
      <rPr>
        <sz val="11"/>
        <rFont val="標楷體"/>
        <family val="4"/>
        <charset val="136"/>
      </rPr>
      <t>毛</t>
    </r>
    <r>
      <rPr>
        <sz val="11"/>
        <rFont val="Times New Roman"/>
        <family val="1"/>
      </rPr>
      <t xml:space="preserve">  </t>
    </r>
    <r>
      <rPr>
        <sz val="11"/>
        <rFont val="標楷體"/>
        <family val="4"/>
        <charset val="136"/>
      </rPr>
      <t>額</t>
    </r>
    <phoneticPr fontId="3" type="noConversion"/>
  </si>
  <si>
    <r>
      <rPr>
        <sz val="11"/>
        <rFont val="標楷體"/>
        <family val="4"/>
        <charset val="136"/>
      </rPr>
      <t>長期投資</t>
    </r>
    <phoneticPr fontId="3" type="noConversion"/>
  </si>
  <si>
    <r>
      <rPr>
        <sz val="11"/>
        <rFont val="標楷體"/>
        <family val="4"/>
        <charset val="136"/>
      </rPr>
      <t xml:space="preserve">投資性不動產
</t>
    </r>
    <r>
      <rPr>
        <sz val="11"/>
        <rFont val="Times New Roman"/>
        <family val="1"/>
      </rPr>
      <t>(3)</t>
    </r>
    <phoneticPr fontId="3" type="noConversion"/>
  </si>
  <si>
    <r>
      <rPr>
        <sz val="11"/>
        <rFont val="標楷體"/>
        <family val="4"/>
        <charset val="136"/>
      </rPr>
      <t>無形資產</t>
    </r>
    <phoneticPr fontId="3" type="noConversion"/>
  </si>
  <si>
    <r>
      <rPr>
        <sz val="11"/>
        <rFont val="標楷體"/>
        <family val="4"/>
        <charset val="136"/>
      </rPr>
      <t>其他</t>
    </r>
    <phoneticPr fontId="3" type="noConversion"/>
  </si>
  <si>
    <r>
      <rPr>
        <sz val="11"/>
        <rFont val="標楷體"/>
        <family val="4"/>
        <charset val="136"/>
      </rPr>
      <t>小計</t>
    </r>
    <phoneticPr fontId="3" type="noConversion"/>
  </si>
  <si>
    <r>
      <rPr>
        <sz val="11"/>
        <rFont val="標楷體"/>
        <family val="4"/>
        <charset val="136"/>
      </rPr>
      <t>土地</t>
    </r>
    <phoneticPr fontId="3" type="noConversion"/>
  </si>
  <si>
    <r>
      <rPr>
        <sz val="11"/>
        <rFont val="標楷體"/>
        <family val="4"/>
        <charset val="136"/>
      </rPr>
      <t>房屋及其他
營建</t>
    </r>
    <phoneticPr fontId="3" type="noConversion"/>
  </si>
  <si>
    <r>
      <rPr>
        <sz val="11"/>
        <rFont val="標楷體"/>
        <family val="4"/>
        <charset val="136"/>
      </rPr>
      <t>運輸設備</t>
    </r>
    <phoneticPr fontId="3" type="noConversion"/>
  </si>
  <si>
    <r>
      <rPr>
        <sz val="11"/>
        <rFont val="標楷體"/>
        <family val="4"/>
        <charset val="136"/>
      </rPr>
      <t>機械設備</t>
    </r>
    <phoneticPr fontId="3" type="noConversion"/>
  </si>
  <si>
    <r>
      <rPr>
        <sz val="11"/>
        <rFont val="標楷體"/>
        <family val="4"/>
        <charset val="136"/>
      </rPr>
      <t>辦公設備及
雜項設備</t>
    </r>
    <phoneticPr fontId="3" type="noConversion"/>
  </si>
  <si>
    <r>
      <rPr>
        <sz val="11"/>
        <rFont val="標楷體"/>
        <family val="4"/>
        <charset val="136"/>
      </rPr>
      <t>未完工程及
預付購置設備</t>
    </r>
    <phoneticPr fontId="3" type="noConversion"/>
  </si>
  <si>
    <r>
      <rPr>
        <sz val="10"/>
        <rFont val="標楷體"/>
        <family val="4"/>
        <charset val="136"/>
      </rPr>
      <t>說明：</t>
    </r>
    <r>
      <rPr>
        <sz val="10"/>
        <rFont val="Times New Roman"/>
        <family val="1"/>
      </rPr>
      <t>1.108</t>
    </r>
    <r>
      <rPr>
        <sz val="10"/>
        <rFont val="標楷體"/>
        <family val="4"/>
        <charset val="136"/>
      </rPr>
      <t xml:space="preserve">年起將實際運用資產總額中獨立「投資性不動產」科目，實際運用資產毛額修正為
</t>
    </r>
    <r>
      <rPr>
        <sz val="10"/>
        <rFont val="Times New Roman"/>
        <family val="1"/>
      </rPr>
      <t xml:space="preserve">                 </t>
    </r>
    <r>
      <rPr>
        <sz val="10"/>
        <rFont val="標楷體"/>
        <family val="4"/>
        <charset val="136"/>
      </rPr>
      <t>自有資產毛額</t>
    </r>
    <r>
      <rPr>
        <sz val="10"/>
        <rFont val="Times New Roman"/>
        <family val="1"/>
      </rPr>
      <t>(1+2)</t>
    </r>
    <r>
      <rPr>
        <sz val="10"/>
        <rFont val="標楷體"/>
        <family val="4"/>
        <charset val="136"/>
      </rPr>
      <t>＋租用及借用不動產廠房及設備</t>
    </r>
    <r>
      <rPr>
        <sz val="10"/>
        <rFont val="Times New Roman"/>
        <family val="1"/>
      </rPr>
      <t>(4)</t>
    </r>
    <r>
      <rPr>
        <sz val="10"/>
        <rFont val="標楷體"/>
        <family val="4"/>
        <charset val="136"/>
      </rPr>
      <t>－投資性不動產</t>
    </r>
    <r>
      <rPr>
        <sz val="10"/>
        <rFont val="Times New Roman"/>
        <family val="1"/>
      </rPr>
      <t>(3)</t>
    </r>
    <r>
      <rPr>
        <sz val="10"/>
        <rFont val="標楷體"/>
        <family val="4"/>
        <charset val="136"/>
      </rPr>
      <t xml:space="preserve">。
</t>
    </r>
    <r>
      <rPr>
        <sz val="10"/>
        <rFont val="Times New Roman"/>
        <family val="1"/>
      </rPr>
      <t xml:space="preserve">              2.107</t>
    </r>
    <r>
      <rPr>
        <sz val="10"/>
        <rFont val="標楷體"/>
        <family val="4"/>
        <charset val="136"/>
      </rPr>
      <t>年前實際運用資產毛額</t>
    </r>
    <r>
      <rPr>
        <sz val="10"/>
        <rFont val="Times New Roman"/>
        <family val="1"/>
      </rPr>
      <t>=</t>
    </r>
    <r>
      <rPr>
        <sz val="10"/>
        <rFont val="標楷體"/>
        <family val="4"/>
        <charset val="136"/>
      </rPr>
      <t>自有資產毛額</t>
    </r>
    <r>
      <rPr>
        <sz val="10"/>
        <rFont val="Times New Roman"/>
        <family val="1"/>
      </rPr>
      <t>(1+2)</t>
    </r>
    <r>
      <rPr>
        <sz val="10"/>
        <rFont val="標楷體"/>
        <family val="4"/>
        <charset val="136"/>
      </rPr>
      <t>＋租用及借用不動產廠房及設備</t>
    </r>
    <r>
      <rPr>
        <sz val="10"/>
        <rFont val="Times New Roman"/>
        <family val="1"/>
      </rPr>
      <t>(4)</t>
    </r>
    <r>
      <rPr>
        <sz val="10"/>
        <rFont val="標楷體"/>
        <family val="4"/>
        <charset val="136"/>
      </rPr>
      <t xml:space="preserve">－
</t>
    </r>
    <r>
      <rPr>
        <sz val="10"/>
        <rFont val="Times New Roman"/>
        <family val="1"/>
      </rPr>
      <t xml:space="preserve">                 </t>
    </r>
    <r>
      <rPr>
        <sz val="10"/>
        <rFont val="標楷體"/>
        <family val="4"/>
        <charset val="136"/>
      </rPr>
      <t>出租及出借不動產廠房及設備</t>
    </r>
    <r>
      <rPr>
        <sz val="10"/>
        <rFont val="Times New Roman"/>
        <family val="1"/>
      </rPr>
      <t>(5)</t>
    </r>
    <r>
      <rPr>
        <sz val="10"/>
        <rFont val="標楷體"/>
        <family val="4"/>
        <charset val="136"/>
      </rPr>
      <t xml:space="preserve">。
</t>
    </r>
    <phoneticPr fontId="3" type="noConversion"/>
  </si>
  <si>
    <r>
      <rPr>
        <sz val="11"/>
        <rFont val="標楷體"/>
        <family val="4"/>
        <charset val="136"/>
      </rPr>
      <t xml:space="preserve">實際運用
資產毛額
</t>
    </r>
    <r>
      <rPr>
        <sz val="11"/>
        <rFont val="Times New Roman"/>
        <family val="1"/>
      </rPr>
      <t>(1)+(2)-(3)+(4)</t>
    </r>
    <phoneticPr fontId="3" type="noConversion"/>
  </si>
  <si>
    <r>
      <t xml:space="preserve"> </t>
    </r>
    <r>
      <rPr>
        <sz val="11"/>
        <rFont val="標楷體"/>
        <family val="4"/>
        <charset val="136"/>
      </rPr>
      <t>北部其他</t>
    </r>
    <r>
      <rPr>
        <sz val="11"/>
        <rFont val="Times New Roman"/>
        <family val="1"/>
      </rPr>
      <t>(</t>
    </r>
    <r>
      <rPr>
        <sz val="11"/>
        <rFont val="標楷體"/>
        <family val="4"/>
        <charset val="136"/>
      </rPr>
      <t>含桃園</t>
    </r>
    <r>
      <rPr>
        <sz val="11"/>
        <rFont val="Times New Roman"/>
        <family val="1"/>
      </rPr>
      <t>)</t>
    </r>
    <phoneticPr fontId="3" type="noConversion"/>
  </si>
  <si>
    <r>
      <t xml:space="preserve"> </t>
    </r>
    <r>
      <rPr>
        <sz val="11"/>
        <rFont val="標楷體"/>
        <family val="4"/>
        <charset val="136"/>
      </rPr>
      <t>北部其他</t>
    </r>
    <r>
      <rPr>
        <sz val="11"/>
        <rFont val="Times New Roman"/>
        <family val="1"/>
      </rPr>
      <t>(</t>
    </r>
    <r>
      <rPr>
        <sz val="11"/>
        <rFont val="標楷體"/>
        <family val="4"/>
        <charset val="136"/>
      </rPr>
      <t>含桃園</t>
    </r>
    <r>
      <rPr>
        <sz val="11"/>
        <rFont val="Times New Roman"/>
        <family val="1"/>
      </rPr>
      <t>)</t>
    </r>
    <phoneticPr fontId="3" type="noConversion"/>
  </si>
  <si>
    <r>
      <rPr>
        <sz val="11"/>
        <rFont val="標楷體"/>
        <family val="4"/>
        <charset val="136"/>
      </rPr>
      <t xml:space="preserve">實際運用
資產淨額
</t>
    </r>
    <r>
      <rPr>
        <sz val="9"/>
        <rFont val="Times New Roman"/>
        <family val="1"/>
      </rPr>
      <t>(1)+(2)-(3)+(4)</t>
    </r>
    <phoneticPr fontId="3" type="noConversion"/>
  </si>
  <si>
    <r>
      <rPr>
        <sz val="11"/>
        <rFont val="標楷體"/>
        <family val="4"/>
        <charset val="136"/>
      </rPr>
      <t xml:space="preserve">自有資產
</t>
    </r>
    <r>
      <rPr>
        <sz val="9"/>
        <rFont val="Times New Roman"/>
        <family val="1"/>
      </rPr>
      <t>(1)+(2)</t>
    </r>
    <phoneticPr fontId="3" type="noConversion"/>
  </si>
  <si>
    <r>
      <rPr>
        <sz val="11"/>
        <rFont val="標楷體"/>
        <family val="4"/>
        <charset val="136"/>
      </rPr>
      <t>流</t>
    </r>
    <r>
      <rPr>
        <sz val="11"/>
        <rFont val="Times New Roman"/>
        <family val="1"/>
      </rPr>
      <t xml:space="preserve">          </t>
    </r>
    <r>
      <rPr>
        <sz val="11"/>
        <rFont val="標楷體"/>
        <family val="4"/>
        <charset val="136"/>
      </rPr>
      <t>動</t>
    </r>
    <r>
      <rPr>
        <sz val="11"/>
        <rFont val="Times New Roman"/>
        <family val="1"/>
      </rPr>
      <t xml:space="preserve">          </t>
    </r>
    <phoneticPr fontId="3" type="noConversion"/>
  </si>
  <si>
    <r>
      <rPr>
        <sz val="11"/>
        <rFont val="標楷體"/>
        <family val="4"/>
        <charset val="136"/>
      </rPr>
      <t>資</t>
    </r>
    <r>
      <rPr>
        <sz val="11"/>
        <rFont val="Times New Roman"/>
        <family val="1"/>
      </rPr>
      <t xml:space="preserve">          </t>
    </r>
    <r>
      <rPr>
        <sz val="11"/>
        <rFont val="標楷體"/>
        <family val="4"/>
        <charset val="136"/>
      </rPr>
      <t>產　</t>
    </r>
    <phoneticPr fontId="5" type="noConversion"/>
  </si>
  <si>
    <r>
      <rPr>
        <sz val="11"/>
        <rFont val="標楷體"/>
        <family val="4"/>
        <charset val="136"/>
      </rPr>
      <t xml:space="preserve">合計
</t>
    </r>
    <r>
      <rPr>
        <sz val="9"/>
        <rFont val="Times New Roman"/>
        <family val="1"/>
      </rPr>
      <t>(1)</t>
    </r>
    <phoneticPr fontId="3" type="noConversion"/>
  </si>
  <si>
    <r>
      <rPr>
        <sz val="11"/>
        <rFont val="標楷體"/>
        <family val="4"/>
        <charset val="136"/>
      </rPr>
      <t xml:space="preserve">合計
</t>
    </r>
    <r>
      <rPr>
        <sz val="9"/>
        <rFont val="Times New Roman"/>
        <family val="1"/>
      </rPr>
      <t>(2)</t>
    </r>
    <phoneticPr fontId="3" type="noConversion"/>
  </si>
  <si>
    <r>
      <rPr>
        <sz val="11"/>
        <rFont val="標楷體"/>
        <family val="4"/>
        <charset val="136"/>
      </rPr>
      <t>不動產廠房及設備淨額</t>
    </r>
    <phoneticPr fontId="3" type="noConversion"/>
  </si>
  <si>
    <r>
      <rPr>
        <sz val="11"/>
        <rFont val="標楷體"/>
        <family val="4"/>
        <charset val="136"/>
      </rPr>
      <t>不</t>
    </r>
    <r>
      <rPr>
        <sz val="11"/>
        <rFont val="Times New Roman"/>
        <family val="1"/>
      </rPr>
      <t xml:space="preserve">   </t>
    </r>
    <r>
      <rPr>
        <sz val="11"/>
        <rFont val="標楷體"/>
        <family val="4"/>
        <charset val="136"/>
      </rPr>
      <t>動</t>
    </r>
    <r>
      <rPr>
        <sz val="11"/>
        <rFont val="Times New Roman"/>
        <family val="1"/>
      </rPr>
      <t xml:space="preserve">   </t>
    </r>
    <r>
      <rPr>
        <sz val="11"/>
        <rFont val="標楷體"/>
        <family val="4"/>
        <charset val="136"/>
      </rPr>
      <t>產</t>
    </r>
    <r>
      <rPr>
        <sz val="11"/>
        <rFont val="Times New Roman"/>
        <family val="1"/>
      </rPr>
      <t xml:space="preserve">   </t>
    </r>
    <r>
      <rPr>
        <sz val="11"/>
        <rFont val="標楷體"/>
        <family val="4"/>
        <charset val="136"/>
      </rPr>
      <t>廠</t>
    </r>
    <r>
      <rPr>
        <sz val="11"/>
        <rFont val="Times New Roman"/>
        <family val="1"/>
      </rPr>
      <t xml:space="preserve">   </t>
    </r>
    <r>
      <rPr>
        <sz val="11"/>
        <rFont val="標楷體"/>
        <family val="4"/>
        <charset val="136"/>
      </rPr>
      <t>房</t>
    </r>
    <r>
      <rPr>
        <sz val="11"/>
        <rFont val="Times New Roman"/>
        <family val="1"/>
      </rPr>
      <t xml:space="preserve">   </t>
    </r>
    <r>
      <rPr>
        <sz val="11"/>
        <rFont val="標楷體"/>
        <family val="4"/>
        <charset val="136"/>
      </rPr>
      <t>及</t>
    </r>
    <r>
      <rPr>
        <sz val="11"/>
        <rFont val="Times New Roman"/>
        <family val="1"/>
      </rPr>
      <t xml:space="preserve">   </t>
    </r>
    <r>
      <rPr>
        <sz val="11"/>
        <rFont val="標楷體"/>
        <family val="4"/>
        <charset val="136"/>
      </rPr>
      <t>設</t>
    </r>
    <r>
      <rPr>
        <sz val="11"/>
        <rFont val="Times New Roman"/>
        <family val="1"/>
      </rPr>
      <t xml:space="preserve">   </t>
    </r>
    <r>
      <rPr>
        <sz val="11"/>
        <rFont val="標楷體"/>
        <family val="4"/>
        <charset val="136"/>
      </rPr>
      <t>備</t>
    </r>
    <r>
      <rPr>
        <sz val="11"/>
        <rFont val="Times New Roman"/>
        <family val="1"/>
      </rPr>
      <t xml:space="preserve">   </t>
    </r>
    <r>
      <rPr>
        <sz val="11"/>
        <rFont val="標楷體"/>
        <family val="4"/>
        <charset val="136"/>
      </rPr>
      <t>淨</t>
    </r>
    <r>
      <rPr>
        <sz val="11"/>
        <rFont val="Times New Roman"/>
        <family val="1"/>
      </rPr>
      <t xml:space="preserve">   </t>
    </r>
    <r>
      <rPr>
        <sz val="11"/>
        <rFont val="標楷體"/>
        <family val="4"/>
        <charset val="136"/>
      </rPr>
      <t>額</t>
    </r>
    <phoneticPr fontId="3" type="noConversion"/>
  </si>
  <si>
    <r>
      <rPr>
        <sz val="10.5"/>
        <rFont val="標楷體"/>
        <family val="4"/>
        <charset val="136"/>
      </rPr>
      <t>長期投資</t>
    </r>
    <phoneticPr fontId="3" type="noConversion"/>
  </si>
  <si>
    <r>
      <rPr>
        <sz val="10.5"/>
        <rFont val="標楷體"/>
        <family val="4"/>
        <charset val="136"/>
      </rPr>
      <t xml:space="preserve">投資性不動產
</t>
    </r>
    <r>
      <rPr>
        <sz val="10.5"/>
        <rFont val="Times New Roman"/>
        <family val="1"/>
      </rPr>
      <t>(3)</t>
    </r>
    <phoneticPr fontId="3" type="noConversion"/>
  </si>
  <si>
    <r>
      <rPr>
        <sz val="10.5"/>
        <rFont val="標楷體"/>
        <family val="4"/>
        <charset val="136"/>
      </rPr>
      <t>無形資產</t>
    </r>
    <phoneticPr fontId="3" type="noConversion"/>
  </si>
  <si>
    <r>
      <rPr>
        <sz val="10.5"/>
        <rFont val="標楷體"/>
        <family val="4"/>
        <charset val="136"/>
      </rPr>
      <t>其他</t>
    </r>
    <phoneticPr fontId="3" type="noConversion"/>
  </si>
  <si>
    <r>
      <rPr>
        <sz val="10.5"/>
        <rFont val="標楷體"/>
        <family val="4"/>
        <charset val="136"/>
      </rPr>
      <t>房屋及其他
營建</t>
    </r>
    <phoneticPr fontId="3" type="noConversion"/>
  </si>
  <si>
    <r>
      <rPr>
        <sz val="10.5"/>
        <rFont val="標楷體"/>
        <family val="4"/>
        <charset val="136"/>
      </rPr>
      <t>運輸設備</t>
    </r>
    <phoneticPr fontId="3" type="noConversion"/>
  </si>
  <si>
    <r>
      <rPr>
        <sz val="10.5"/>
        <rFont val="標楷體"/>
        <family val="4"/>
        <charset val="136"/>
      </rPr>
      <t>機械設備</t>
    </r>
    <phoneticPr fontId="3" type="noConversion"/>
  </si>
  <si>
    <r>
      <rPr>
        <sz val="10.5"/>
        <rFont val="標楷體"/>
        <family val="4"/>
        <charset val="136"/>
      </rPr>
      <t>辦公設備及
雜項設備</t>
    </r>
    <phoneticPr fontId="3" type="noConversion"/>
  </si>
  <si>
    <r>
      <rPr>
        <sz val="10.5"/>
        <rFont val="標楷體"/>
        <family val="4"/>
        <charset val="136"/>
      </rPr>
      <t>未完工程及
預付購置設備</t>
    </r>
    <phoneticPr fontId="3" type="noConversion"/>
  </si>
  <si>
    <r>
      <rPr>
        <sz val="10"/>
        <rFont val="標楷體"/>
        <family val="4"/>
        <charset val="136"/>
      </rPr>
      <t>說明：</t>
    </r>
    <r>
      <rPr>
        <sz val="10"/>
        <rFont val="Times New Roman"/>
        <family val="1"/>
      </rPr>
      <t>1.108</t>
    </r>
    <r>
      <rPr>
        <sz val="10"/>
        <rFont val="標楷體"/>
        <family val="4"/>
        <charset val="136"/>
      </rPr>
      <t xml:space="preserve">年起將實際運用資產總額中獨立「投資性不動產」科目，實際運用資產淨額修正為
</t>
    </r>
    <r>
      <rPr>
        <sz val="10"/>
        <rFont val="Times New Roman"/>
        <family val="1"/>
      </rPr>
      <t xml:space="preserve">                 </t>
    </r>
    <r>
      <rPr>
        <sz val="10"/>
        <rFont val="標楷體"/>
        <family val="4"/>
        <charset val="136"/>
      </rPr>
      <t>自有資產淨額</t>
    </r>
    <r>
      <rPr>
        <sz val="10"/>
        <rFont val="Times New Roman"/>
        <family val="1"/>
      </rPr>
      <t>(1+2)</t>
    </r>
    <r>
      <rPr>
        <sz val="10"/>
        <rFont val="標楷體"/>
        <family val="4"/>
        <charset val="136"/>
      </rPr>
      <t>＋租用及借用不動產廠房及設備</t>
    </r>
    <r>
      <rPr>
        <sz val="10"/>
        <rFont val="Times New Roman"/>
        <family val="1"/>
      </rPr>
      <t>(4)</t>
    </r>
    <r>
      <rPr>
        <sz val="10"/>
        <rFont val="標楷體"/>
        <family val="4"/>
        <charset val="136"/>
      </rPr>
      <t>－投資性不動產</t>
    </r>
    <r>
      <rPr>
        <sz val="10"/>
        <rFont val="Times New Roman"/>
        <family val="1"/>
      </rPr>
      <t>(3)</t>
    </r>
    <r>
      <rPr>
        <sz val="10"/>
        <rFont val="標楷體"/>
        <family val="4"/>
        <charset val="136"/>
      </rPr>
      <t xml:space="preserve">。
</t>
    </r>
    <r>
      <rPr>
        <sz val="10"/>
        <rFont val="Times New Roman"/>
        <family val="1"/>
      </rPr>
      <t xml:space="preserve">              2.107</t>
    </r>
    <r>
      <rPr>
        <sz val="10"/>
        <rFont val="標楷體"/>
        <family val="4"/>
        <charset val="136"/>
      </rPr>
      <t>年前實際運用資產淨額</t>
    </r>
    <r>
      <rPr>
        <sz val="10"/>
        <rFont val="Times New Roman"/>
        <family val="1"/>
      </rPr>
      <t>=</t>
    </r>
    <r>
      <rPr>
        <sz val="10"/>
        <rFont val="標楷體"/>
        <family val="4"/>
        <charset val="136"/>
      </rPr>
      <t>自有資產淨額</t>
    </r>
    <r>
      <rPr>
        <sz val="10"/>
        <rFont val="Times New Roman"/>
        <family val="1"/>
      </rPr>
      <t>(1+2)</t>
    </r>
    <r>
      <rPr>
        <sz val="10"/>
        <rFont val="標楷體"/>
        <family val="4"/>
        <charset val="136"/>
      </rPr>
      <t>＋租用及借用不動產廠房及設備</t>
    </r>
    <r>
      <rPr>
        <sz val="10"/>
        <rFont val="Times New Roman"/>
        <family val="1"/>
      </rPr>
      <t>(4)</t>
    </r>
    <r>
      <rPr>
        <sz val="10"/>
        <rFont val="標楷體"/>
        <family val="4"/>
        <charset val="136"/>
      </rPr>
      <t xml:space="preserve">－
</t>
    </r>
    <r>
      <rPr>
        <sz val="10"/>
        <rFont val="Times New Roman"/>
        <family val="1"/>
      </rPr>
      <t xml:space="preserve">                 </t>
    </r>
    <r>
      <rPr>
        <sz val="10"/>
        <rFont val="標楷體"/>
        <family val="4"/>
        <charset val="136"/>
      </rPr>
      <t>出租及出借不動產廠房及設備</t>
    </r>
    <r>
      <rPr>
        <sz val="10"/>
        <rFont val="Times New Roman"/>
        <family val="1"/>
      </rPr>
      <t>(5)</t>
    </r>
    <r>
      <rPr>
        <sz val="10"/>
        <rFont val="標楷體"/>
        <family val="4"/>
        <charset val="136"/>
      </rPr>
      <t xml:space="preserve">。
</t>
    </r>
    <phoneticPr fontId="3" type="noConversion"/>
  </si>
  <si>
    <r>
      <rPr>
        <sz val="11"/>
        <rFont val="標楷體"/>
        <family val="4"/>
        <charset val="136"/>
      </rPr>
      <t xml:space="preserve">實際運用
資產淨額
</t>
    </r>
    <r>
      <rPr>
        <sz val="9"/>
        <rFont val="Times New Roman"/>
        <family val="1"/>
      </rPr>
      <t>(1)+(2)-(3)+(4)</t>
    </r>
    <phoneticPr fontId="3" type="noConversion"/>
  </si>
  <si>
    <r>
      <rPr>
        <sz val="11"/>
        <rFont val="標楷體"/>
        <family val="4"/>
        <charset val="136"/>
      </rPr>
      <t xml:space="preserve">自有資產
</t>
    </r>
    <r>
      <rPr>
        <sz val="9"/>
        <rFont val="Times New Roman"/>
        <family val="1"/>
      </rPr>
      <t>(1)+(2)</t>
    </r>
    <phoneticPr fontId="3" type="noConversion"/>
  </si>
  <si>
    <r>
      <rPr>
        <sz val="11"/>
        <rFont val="標楷體"/>
        <family val="4"/>
        <charset val="136"/>
      </rPr>
      <t>流</t>
    </r>
    <r>
      <rPr>
        <sz val="11"/>
        <rFont val="Times New Roman"/>
        <family val="1"/>
      </rPr>
      <t xml:space="preserve">          </t>
    </r>
    <r>
      <rPr>
        <sz val="11"/>
        <rFont val="標楷體"/>
        <family val="4"/>
        <charset val="136"/>
      </rPr>
      <t>動</t>
    </r>
    <r>
      <rPr>
        <sz val="11"/>
        <rFont val="Times New Roman"/>
        <family val="1"/>
      </rPr>
      <t xml:space="preserve">          </t>
    </r>
    <phoneticPr fontId="3" type="noConversion"/>
  </si>
  <si>
    <r>
      <rPr>
        <sz val="11"/>
        <rFont val="標楷體"/>
        <family val="4"/>
        <charset val="136"/>
      </rPr>
      <t>資</t>
    </r>
    <r>
      <rPr>
        <sz val="11"/>
        <rFont val="Times New Roman"/>
        <family val="1"/>
      </rPr>
      <t xml:space="preserve">          </t>
    </r>
    <r>
      <rPr>
        <sz val="11"/>
        <rFont val="標楷體"/>
        <family val="4"/>
        <charset val="136"/>
      </rPr>
      <t>產　</t>
    </r>
    <phoneticPr fontId="5" type="noConversion"/>
  </si>
  <si>
    <r>
      <rPr>
        <sz val="11"/>
        <rFont val="標楷體"/>
        <family val="4"/>
        <charset val="136"/>
      </rPr>
      <t>非</t>
    </r>
    <r>
      <rPr>
        <sz val="11"/>
        <rFont val="Times New Roman"/>
        <family val="1"/>
      </rPr>
      <t xml:space="preserve">        </t>
    </r>
    <r>
      <rPr>
        <sz val="11"/>
        <rFont val="標楷體"/>
        <family val="4"/>
        <charset val="136"/>
      </rPr>
      <t>流</t>
    </r>
    <r>
      <rPr>
        <sz val="11"/>
        <rFont val="Times New Roman"/>
        <family val="1"/>
      </rPr>
      <t xml:space="preserve">        </t>
    </r>
    <r>
      <rPr>
        <sz val="11"/>
        <rFont val="標楷體"/>
        <family val="4"/>
        <charset val="136"/>
      </rPr>
      <t>動</t>
    </r>
    <r>
      <rPr>
        <sz val="11"/>
        <rFont val="Times New Roman"/>
        <family val="1"/>
      </rPr>
      <t xml:space="preserve">        </t>
    </r>
    <r>
      <rPr>
        <sz val="11"/>
        <rFont val="標楷體"/>
        <family val="4"/>
        <charset val="136"/>
      </rPr>
      <t>資</t>
    </r>
    <r>
      <rPr>
        <sz val="11"/>
        <rFont val="Times New Roman"/>
        <family val="1"/>
      </rPr>
      <t xml:space="preserve">        </t>
    </r>
    <r>
      <rPr>
        <sz val="11"/>
        <rFont val="標楷體"/>
        <family val="4"/>
        <charset val="136"/>
      </rPr>
      <t>產</t>
    </r>
    <phoneticPr fontId="3" type="noConversion"/>
  </si>
  <si>
    <r>
      <rPr>
        <sz val="11"/>
        <rFont val="標楷體"/>
        <family val="4"/>
        <charset val="136"/>
      </rPr>
      <t>租</t>
    </r>
    <r>
      <rPr>
        <sz val="11"/>
        <rFont val="Times New Roman"/>
        <family val="1"/>
      </rPr>
      <t>(</t>
    </r>
    <r>
      <rPr>
        <sz val="11"/>
        <rFont val="標楷體"/>
        <family val="4"/>
        <charset val="136"/>
      </rPr>
      <t>借</t>
    </r>
    <r>
      <rPr>
        <sz val="11"/>
        <rFont val="Times New Roman"/>
        <family val="1"/>
      </rPr>
      <t>)</t>
    </r>
    <r>
      <rPr>
        <sz val="11"/>
        <rFont val="標楷體"/>
        <family val="4"/>
        <charset val="136"/>
      </rPr>
      <t>用不動產廠房及設備</t>
    </r>
    <r>
      <rPr>
        <sz val="11"/>
        <rFont val="Times New Roman"/>
        <family val="1"/>
      </rPr>
      <t xml:space="preserve">  
(4)</t>
    </r>
    <phoneticPr fontId="3" type="noConversion"/>
  </si>
  <si>
    <r>
      <rPr>
        <sz val="11"/>
        <rFont val="標楷體"/>
        <family val="4"/>
        <charset val="136"/>
      </rPr>
      <t>出租</t>
    </r>
    <r>
      <rPr>
        <sz val="11"/>
        <rFont val="Times New Roman"/>
        <family val="1"/>
      </rPr>
      <t>(</t>
    </r>
    <r>
      <rPr>
        <sz val="11"/>
        <rFont val="標楷體"/>
        <family val="4"/>
        <charset val="136"/>
      </rPr>
      <t>借</t>
    </r>
    <r>
      <rPr>
        <sz val="11"/>
        <rFont val="Times New Roman"/>
        <family val="1"/>
      </rPr>
      <t>)</t>
    </r>
    <r>
      <rPr>
        <sz val="11"/>
        <rFont val="標楷體"/>
        <family val="4"/>
        <charset val="136"/>
      </rPr>
      <t>、閒置
及待處分不動產
廠房及設備</t>
    </r>
    <r>
      <rPr>
        <sz val="11"/>
        <rFont val="Times New Roman"/>
        <family val="1"/>
      </rPr>
      <t xml:space="preserve"> 
(5)</t>
    </r>
    <phoneticPr fontId="3" type="noConversion"/>
  </si>
  <si>
    <r>
      <rPr>
        <sz val="11"/>
        <rFont val="標楷體"/>
        <family val="4"/>
        <charset val="136"/>
      </rPr>
      <t xml:space="preserve">合計
</t>
    </r>
    <r>
      <rPr>
        <sz val="9"/>
        <rFont val="Times New Roman"/>
        <family val="1"/>
      </rPr>
      <t>(1)</t>
    </r>
    <phoneticPr fontId="3" type="noConversion"/>
  </si>
  <si>
    <r>
      <rPr>
        <sz val="11"/>
        <rFont val="標楷體"/>
        <family val="4"/>
        <charset val="136"/>
      </rPr>
      <t xml:space="preserve">存料
</t>
    </r>
    <r>
      <rPr>
        <sz val="11"/>
        <rFont val="Times New Roman"/>
        <family val="1"/>
      </rPr>
      <t>(</t>
    </r>
    <r>
      <rPr>
        <sz val="11"/>
        <rFont val="標楷體"/>
        <family val="4"/>
        <charset val="136"/>
      </rPr>
      <t>按市價計算</t>
    </r>
    <r>
      <rPr>
        <sz val="11"/>
        <rFont val="Times New Roman"/>
        <family val="1"/>
      </rPr>
      <t>)</t>
    </r>
    <phoneticPr fontId="3" type="noConversion"/>
  </si>
  <si>
    <r>
      <rPr>
        <sz val="11"/>
        <rFont val="標楷體"/>
        <family val="4"/>
        <charset val="136"/>
      </rPr>
      <t>建築用地</t>
    </r>
    <phoneticPr fontId="3" type="noConversion"/>
  </si>
  <si>
    <r>
      <rPr>
        <sz val="11"/>
        <rFont val="標楷體"/>
        <family val="4"/>
        <charset val="136"/>
      </rPr>
      <t>現金及其他
流動資產</t>
    </r>
    <phoneticPr fontId="3" type="noConversion"/>
  </si>
  <si>
    <r>
      <rPr>
        <sz val="11"/>
        <rFont val="標楷體"/>
        <family val="4"/>
        <charset val="136"/>
      </rPr>
      <t xml:space="preserve">合計
</t>
    </r>
    <r>
      <rPr>
        <sz val="9"/>
        <rFont val="Times New Roman"/>
        <family val="1"/>
      </rPr>
      <t>(2)</t>
    </r>
    <phoneticPr fontId="3" type="noConversion"/>
  </si>
  <si>
    <r>
      <rPr>
        <sz val="11"/>
        <rFont val="標楷體"/>
        <family val="4"/>
        <charset val="136"/>
      </rPr>
      <t>不動產廠房及設備淨額</t>
    </r>
    <phoneticPr fontId="3" type="noConversion"/>
  </si>
  <si>
    <r>
      <rPr>
        <sz val="11"/>
        <rFont val="標楷體"/>
        <family val="4"/>
        <charset val="136"/>
      </rPr>
      <t>不</t>
    </r>
    <r>
      <rPr>
        <sz val="11"/>
        <rFont val="Times New Roman"/>
        <family val="1"/>
      </rPr>
      <t xml:space="preserve">   </t>
    </r>
    <r>
      <rPr>
        <sz val="11"/>
        <rFont val="標楷體"/>
        <family val="4"/>
        <charset val="136"/>
      </rPr>
      <t>動</t>
    </r>
    <r>
      <rPr>
        <sz val="11"/>
        <rFont val="Times New Roman"/>
        <family val="1"/>
      </rPr>
      <t xml:space="preserve">   </t>
    </r>
    <r>
      <rPr>
        <sz val="11"/>
        <rFont val="標楷體"/>
        <family val="4"/>
        <charset val="136"/>
      </rPr>
      <t>產</t>
    </r>
    <r>
      <rPr>
        <sz val="11"/>
        <rFont val="Times New Roman"/>
        <family val="1"/>
      </rPr>
      <t xml:space="preserve">   </t>
    </r>
    <r>
      <rPr>
        <sz val="11"/>
        <rFont val="標楷體"/>
        <family val="4"/>
        <charset val="136"/>
      </rPr>
      <t>廠</t>
    </r>
    <r>
      <rPr>
        <sz val="11"/>
        <rFont val="Times New Roman"/>
        <family val="1"/>
      </rPr>
      <t xml:space="preserve">   </t>
    </r>
    <r>
      <rPr>
        <sz val="11"/>
        <rFont val="標楷體"/>
        <family val="4"/>
        <charset val="136"/>
      </rPr>
      <t>房</t>
    </r>
    <r>
      <rPr>
        <sz val="11"/>
        <rFont val="Times New Roman"/>
        <family val="1"/>
      </rPr>
      <t xml:space="preserve">   </t>
    </r>
    <r>
      <rPr>
        <sz val="11"/>
        <rFont val="標楷體"/>
        <family val="4"/>
        <charset val="136"/>
      </rPr>
      <t>及</t>
    </r>
    <r>
      <rPr>
        <sz val="11"/>
        <rFont val="Times New Roman"/>
        <family val="1"/>
      </rPr>
      <t xml:space="preserve">   </t>
    </r>
    <r>
      <rPr>
        <sz val="11"/>
        <rFont val="標楷體"/>
        <family val="4"/>
        <charset val="136"/>
      </rPr>
      <t>設</t>
    </r>
    <r>
      <rPr>
        <sz val="11"/>
        <rFont val="Times New Roman"/>
        <family val="1"/>
      </rPr>
      <t xml:space="preserve">   </t>
    </r>
    <r>
      <rPr>
        <sz val="11"/>
        <rFont val="標楷體"/>
        <family val="4"/>
        <charset val="136"/>
      </rPr>
      <t>備</t>
    </r>
    <r>
      <rPr>
        <sz val="11"/>
        <rFont val="Times New Roman"/>
        <family val="1"/>
      </rPr>
      <t xml:space="preserve">   </t>
    </r>
    <r>
      <rPr>
        <sz val="11"/>
        <rFont val="標楷體"/>
        <family val="4"/>
        <charset val="136"/>
      </rPr>
      <t>淨</t>
    </r>
    <r>
      <rPr>
        <sz val="11"/>
        <rFont val="Times New Roman"/>
        <family val="1"/>
      </rPr>
      <t xml:space="preserve">   </t>
    </r>
    <r>
      <rPr>
        <sz val="11"/>
        <rFont val="標楷體"/>
        <family val="4"/>
        <charset val="136"/>
      </rPr>
      <t>額</t>
    </r>
    <phoneticPr fontId="3" type="noConversion"/>
  </si>
  <si>
    <r>
      <rPr>
        <sz val="10.5"/>
        <rFont val="標楷體"/>
        <family val="4"/>
        <charset val="136"/>
      </rPr>
      <t>長期投資</t>
    </r>
    <phoneticPr fontId="3" type="noConversion"/>
  </si>
  <si>
    <r>
      <rPr>
        <sz val="10.5"/>
        <rFont val="標楷體"/>
        <family val="4"/>
        <charset val="136"/>
      </rPr>
      <t xml:space="preserve">投資性不動產
</t>
    </r>
    <r>
      <rPr>
        <sz val="10.5"/>
        <rFont val="Times New Roman"/>
        <family val="1"/>
      </rPr>
      <t>(3)</t>
    </r>
    <phoneticPr fontId="3" type="noConversion"/>
  </si>
  <si>
    <r>
      <rPr>
        <sz val="10.5"/>
        <rFont val="標楷體"/>
        <family val="4"/>
        <charset val="136"/>
      </rPr>
      <t>無形資產</t>
    </r>
    <phoneticPr fontId="3" type="noConversion"/>
  </si>
  <si>
    <r>
      <rPr>
        <sz val="10.5"/>
        <rFont val="標楷體"/>
        <family val="4"/>
        <charset val="136"/>
      </rPr>
      <t>其他</t>
    </r>
    <phoneticPr fontId="3" type="noConversion"/>
  </si>
  <si>
    <r>
      <rPr>
        <sz val="11"/>
        <rFont val="標楷體"/>
        <family val="4"/>
        <charset val="136"/>
      </rPr>
      <t>小計</t>
    </r>
    <phoneticPr fontId="3" type="noConversion"/>
  </si>
  <si>
    <r>
      <rPr>
        <sz val="11"/>
        <rFont val="標楷體"/>
        <family val="4"/>
        <charset val="136"/>
      </rPr>
      <t>土地</t>
    </r>
    <phoneticPr fontId="3" type="noConversion"/>
  </si>
  <si>
    <r>
      <rPr>
        <sz val="10.5"/>
        <rFont val="標楷體"/>
        <family val="4"/>
        <charset val="136"/>
      </rPr>
      <t>房屋及其他
營建</t>
    </r>
    <phoneticPr fontId="3" type="noConversion"/>
  </si>
  <si>
    <r>
      <rPr>
        <sz val="10.5"/>
        <rFont val="標楷體"/>
        <family val="4"/>
        <charset val="136"/>
      </rPr>
      <t>運輸設備</t>
    </r>
    <phoneticPr fontId="3" type="noConversion"/>
  </si>
  <si>
    <r>
      <rPr>
        <sz val="10.5"/>
        <rFont val="標楷體"/>
        <family val="4"/>
        <charset val="136"/>
      </rPr>
      <t>機械設備</t>
    </r>
    <phoneticPr fontId="3" type="noConversion"/>
  </si>
  <si>
    <r>
      <rPr>
        <sz val="10.5"/>
        <rFont val="標楷體"/>
        <family val="4"/>
        <charset val="136"/>
      </rPr>
      <t>辦公設備及
雜項設備</t>
    </r>
    <phoneticPr fontId="3" type="noConversion"/>
  </si>
  <si>
    <r>
      <rPr>
        <sz val="10.5"/>
        <rFont val="標楷體"/>
        <family val="4"/>
        <charset val="136"/>
      </rPr>
      <t>未完工程及
預付購置設備</t>
    </r>
    <phoneticPr fontId="3" type="noConversion"/>
  </si>
  <si>
    <r>
      <t>註：1.99年起派遣員工每月人數改以每月每人累計24天/人月計算，公式為當月僱用人數×僱用天數÷24。
     2.</t>
    </r>
    <r>
      <rPr>
        <sz val="10"/>
        <rFont val="Times New Roman"/>
        <family val="1"/>
      </rPr>
      <t>105</t>
    </r>
    <r>
      <rPr>
        <sz val="10"/>
        <rFont val="標楷體"/>
        <family val="4"/>
        <charset val="136"/>
      </rPr>
      <t>年工業及服務業普查派遣員工每月人數計算方計與本調查不相同，故未提供數值。</t>
    </r>
    <phoneticPr fontId="3" type="noConversion"/>
  </si>
  <si>
    <r>
      <t>總　計</t>
    </r>
    <r>
      <rPr>
        <b/>
        <sz val="11"/>
        <rFont val="Times New Roman"/>
        <family val="1"/>
      </rPr>
      <t xml:space="preserve">  /  98</t>
    </r>
    <r>
      <rPr>
        <b/>
        <sz val="11"/>
        <rFont val="細明體"/>
        <family val="3"/>
        <charset val="136"/>
      </rPr>
      <t>年</t>
    </r>
    <phoneticPr fontId="3" type="noConversion"/>
  </si>
  <si>
    <r>
      <t>註：</t>
    </r>
    <r>
      <rPr>
        <sz val="10"/>
        <rFont val="Times New Roman"/>
        <family val="1"/>
      </rPr>
      <t>105</t>
    </r>
    <r>
      <rPr>
        <sz val="10"/>
        <rFont val="標楷體"/>
        <family val="4"/>
        <charset val="136"/>
      </rPr>
      <t>年工業及服務業普查全年勞動報酬無區分為「直接及間接人工成本與職工福利」、「薪資支出與福利津貼」
   ，故未提供數值。</t>
    </r>
    <phoneticPr fontId="5" type="noConversion"/>
  </si>
  <si>
    <r>
      <t>平均每企業員工人數（</t>
    </r>
    <r>
      <rPr>
        <sz val="11"/>
        <rFont val="Times New Roman"/>
        <family val="1"/>
      </rPr>
      <t>%</t>
    </r>
    <r>
      <rPr>
        <sz val="11"/>
        <rFont val="標楷體"/>
        <family val="4"/>
        <charset val="136"/>
      </rPr>
      <t>）</t>
    </r>
  </si>
  <si>
    <r>
      <t>(</t>
    </r>
    <r>
      <rPr>
        <sz val="11"/>
        <rFont val="標楷體"/>
        <family val="4"/>
        <charset val="136"/>
      </rPr>
      <t>人</t>
    </r>
    <r>
      <rPr>
        <sz val="11"/>
        <rFont val="Times New Roman"/>
        <family val="1"/>
      </rPr>
      <t>/</t>
    </r>
    <r>
      <rPr>
        <sz val="11"/>
        <rFont val="標楷體"/>
        <family val="4"/>
        <charset val="136"/>
      </rPr>
      <t>家</t>
    </r>
    <r>
      <rPr>
        <sz val="11"/>
        <rFont val="Times New Roman"/>
        <family val="1"/>
      </rPr>
      <t>)</t>
    </r>
  </si>
  <si>
    <r>
      <t>(</t>
    </r>
    <r>
      <rPr>
        <sz val="11"/>
        <rFont val="標楷體"/>
        <family val="4"/>
        <charset val="136"/>
      </rPr>
      <t>千元</t>
    </r>
    <r>
      <rPr>
        <sz val="11"/>
        <rFont val="Times New Roman"/>
        <family val="1"/>
      </rPr>
      <t>/</t>
    </r>
    <r>
      <rPr>
        <sz val="11"/>
        <rFont val="標楷體"/>
        <family val="4"/>
        <charset val="136"/>
      </rPr>
      <t>家</t>
    </r>
    <r>
      <rPr>
        <sz val="11"/>
        <rFont val="Times New Roman"/>
        <family val="1"/>
      </rPr>
      <t>)</t>
    </r>
  </si>
  <si>
    <r>
      <t>（</t>
    </r>
    <r>
      <rPr>
        <sz val="11"/>
        <rFont val="Times New Roman"/>
        <family val="1"/>
      </rPr>
      <t>%</t>
    </r>
    <r>
      <rPr>
        <sz val="11"/>
        <rFont val="標楷體"/>
        <family val="4"/>
        <charset val="136"/>
      </rPr>
      <t>）</t>
    </r>
  </si>
  <si>
    <r>
      <t>非</t>
    </r>
    <r>
      <rPr>
        <sz val="11"/>
        <rFont val="Times New Roman"/>
        <family val="1"/>
      </rPr>
      <t xml:space="preserve">  </t>
    </r>
    <r>
      <rPr>
        <sz val="11"/>
        <rFont val="標楷體"/>
        <family val="4"/>
        <charset val="136"/>
      </rPr>
      <t>營</t>
    </r>
    <r>
      <rPr>
        <sz val="11"/>
        <rFont val="Times New Roman"/>
        <family val="1"/>
      </rPr>
      <t xml:space="preserve">  </t>
    </r>
    <r>
      <rPr>
        <sz val="11"/>
        <rFont val="標楷體"/>
        <family val="4"/>
        <charset val="136"/>
      </rPr>
      <t>業</t>
    </r>
    <r>
      <rPr>
        <sz val="11"/>
        <rFont val="Times New Roman"/>
        <family val="1"/>
      </rPr>
      <t xml:space="preserve">  </t>
    </r>
    <r>
      <rPr>
        <sz val="11"/>
        <rFont val="標楷體"/>
        <family val="4"/>
        <charset val="136"/>
      </rPr>
      <t>損</t>
    </r>
    <r>
      <rPr>
        <sz val="11"/>
        <rFont val="Times New Roman"/>
        <family val="1"/>
      </rPr>
      <t xml:space="preserve">  </t>
    </r>
    <r>
      <rPr>
        <sz val="11"/>
        <rFont val="標楷體"/>
        <family val="4"/>
        <charset val="136"/>
      </rPr>
      <t>失</t>
    </r>
    <phoneticPr fontId="3" type="noConversion"/>
  </si>
  <si>
    <r>
      <t>總　計</t>
    </r>
    <r>
      <rPr>
        <b/>
        <sz val="11"/>
        <rFont val="Times New Roman"/>
        <family val="1"/>
      </rPr>
      <t xml:space="preserve">  /  90</t>
    </r>
    <r>
      <rPr>
        <b/>
        <sz val="11"/>
        <rFont val="細明體"/>
        <family val="3"/>
        <charset val="136"/>
      </rPr>
      <t>年</t>
    </r>
    <phoneticPr fontId="3" type="noConversion"/>
  </si>
  <si>
    <r>
      <t>總　計</t>
    </r>
    <r>
      <rPr>
        <b/>
        <sz val="11"/>
        <rFont val="Times New Roman"/>
        <family val="1"/>
      </rPr>
      <t xml:space="preserve">  /  91</t>
    </r>
    <r>
      <rPr>
        <b/>
        <sz val="11"/>
        <rFont val="細明體"/>
        <family val="3"/>
        <charset val="136"/>
      </rPr>
      <t>年</t>
    </r>
    <phoneticPr fontId="3" type="noConversion"/>
  </si>
  <si>
    <r>
      <t>總　計</t>
    </r>
    <r>
      <rPr>
        <b/>
        <sz val="11"/>
        <rFont val="Times New Roman"/>
        <family val="1"/>
      </rPr>
      <t xml:space="preserve">  /  92</t>
    </r>
    <r>
      <rPr>
        <b/>
        <sz val="11"/>
        <rFont val="細明體"/>
        <family val="3"/>
        <charset val="136"/>
      </rPr>
      <t>年</t>
    </r>
    <phoneticPr fontId="3" type="noConversion"/>
  </si>
  <si>
    <r>
      <t>總　計</t>
    </r>
    <r>
      <rPr>
        <b/>
        <sz val="11"/>
        <rFont val="Times New Roman"/>
        <family val="1"/>
      </rPr>
      <t xml:space="preserve">  /  93</t>
    </r>
    <r>
      <rPr>
        <b/>
        <sz val="11"/>
        <rFont val="細明體"/>
        <family val="3"/>
        <charset val="136"/>
      </rPr>
      <t>年</t>
    </r>
    <phoneticPr fontId="3" type="noConversion"/>
  </si>
  <si>
    <r>
      <t>總　計</t>
    </r>
    <r>
      <rPr>
        <b/>
        <sz val="11"/>
        <rFont val="Times New Roman"/>
        <family val="1"/>
      </rPr>
      <t xml:space="preserve">  /  94</t>
    </r>
    <r>
      <rPr>
        <b/>
        <sz val="11"/>
        <rFont val="細明體"/>
        <family val="3"/>
        <charset val="136"/>
      </rPr>
      <t>年</t>
    </r>
    <phoneticPr fontId="3" type="noConversion"/>
  </si>
  <si>
    <r>
      <t>總　計</t>
    </r>
    <r>
      <rPr>
        <b/>
        <sz val="11"/>
        <rFont val="Times New Roman"/>
        <family val="1"/>
      </rPr>
      <t xml:space="preserve">  /  95</t>
    </r>
    <r>
      <rPr>
        <b/>
        <sz val="11"/>
        <rFont val="細明體"/>
        <family val="3"/>
        <charset val="136"/>
      </rPr>
      <t>年</t>
    </r>
    <phoneticPr fontId="3" type="noConversion"/>
  </si>
  <si>
    <r>
      <t>總　計</t>
    </r>
    <r>
      <rPr>
        <b/>
        <sz val="11"/>
        <rFont val="Times New Roman"/>
        <family val="1"/>
      </rPr>
      <t xml:space="preserve">  /  96</t>
    </r>
    <r>
      <rPr>
        <b/>
        <sz val="11"/>
        <rFont val="細明體"/>
        <family val="3"/>
        <charset val="136"/>
      </rPr>
      <t>年</t>
    </r>
    <phoneticPr fontId="3" type="noConversion"/>
  </si>
  <si>
    <r>
      <t>總　計</t>
    </r>
    <r>
      <rPr>
        <b/>
        <sz val="11"/>
        <rFont val="Times New Roman"/>
        <family val="1"/>
      </rPr>
      <t xml:space="preserve">  /  97</t>
    </r>
    <r>
      <rPr>
        <b/>
        <sz val="11"/>
        <rFont val="細明體"/>
        <family val="3"/>
        <charset val="136"/>
      </rPr>
      <t>年</t>
    </r>
    <phoneticPr fontId="3" type="noConversion"/>
  </si>
  <si>
    <r>
      <t>總　計</t>
    </r>
    <r>
      <rPr>
        <b/>
        <sz val="11"/>
        <rFont val="Times New Roman"/>
        <family val="1"/>
      </rPr>
      <t xml:space="preserve">  /  98</t>
    </r>
    <r>
      <rPr>
        <b/>
        <sz val="11"/>
        <rFont val="細明體"/>
        <family val="3"/>
        <charset val="136"/>
      </rPr>
      <t>年</t>
    </r>
    <phoneticPr fontId="3" type="noConversion"/>
  </si>
  <si>
    <r>
      <t>總　計</t>
    </r>
    <r>
      <rPr>
        <b/>
        <sz val="11"/>
        <rFont val="Times New Roman"/>
        <family val="1"/>
      </rPr>
      <t xml:space="preserve">  /  99</t>
    </r>
    <r>
      <rPr>
        <b/>
        <sz val="11"/>
        <rFont val="細明體"/>
        <family val="3"/>
        <charset val="136"/>
      </rPr>
      <t>年</t>
    </r>
    <phoneticPr fontId="3" type="noConversion"/>
  </si>
  <si>
    <r>
      <t>總　計</t>
    </r>
    <r>
      <rPr>
        <b/>
        <sz val="11"/>
        <rFont val="Times New Roman"/>
        <family val="1"/>
      </rPr>
      <t xml:space="preserve">  /  100</t>
    </r>
    <r>
      <rPr>
        <b/>
        <sz val="11"/>
        <rFont val="細明體"/>
        <family val="3"/>
        <charset val="136"/>
      </rPr>
      <t>年</t>
    </r>
    <phoneticPr fontId="3" type="noConversion"/>
  </si>
  <si>
    <r>
      <t>總　計</t>
    </r>
    <r>
      <rPr>
        <b/>
        <sz val="11"/>
        <rFont val="Times New Roman"/>
        <family val="1"/>
      </rPr>
      <t xml:space="preserve">  /  101</t>
    </r>
    <r>
      <rPr>
        <b/>
        <sz val="11"/>
        <rFont val="細明體"/>
        <family val="3"/>
        <charset val="136"/>
      </rPr>
      <t>年</t>
    </r>
    <phoneticPr fontId="3" type="noConversion"/>
  </si>
  <si>
    <r>
      <t>總　計</t>
    </r>
    <r>
      <rPr>
        <b/>
        <sz val="11"/>
        <rFont val="Times New Roman"/>
        <family val="1"/>
      </rPr>
      <t xml:space="preserve">  /  102</t>
    </r>
    <r>
      <rPr>
        <b/>
        <sz val="11"/>
        <rFont val="細明體"/>
        <family val="3"/>
        <charset val="136"/>
      </rPr>
      <t>年</t>
    </r>
    <phoneticPr fontId="3" type="noConversion"/>
  </si>
  <si>
    <r>
      <t>總　計</t>
    </r>
    <r>
      <rPr>
        <b/>
        <sz val="11"/>
        <rFont val="Times New Roman"/>
        <family val="1"/>
      </rPr>
      <t xml:space="preserve">  /  103</t>
    </r>
    <r>
      <rPr>
        <b/>
        <sz val="11"/>
        <rFont val="細明體"/>
        <family val="3"/>
        <charset val="136"/>
      </rPr>
      <t>年</t>
    </r>
    <phoneticPr fontId="3" type="noConversion"/>
  </si>
  <si>
    <r>
      <t xml:space="preserve">104 </t>
    </r>
    <r>
      <rPr>
        <b/>
        <sz val="11"/>
        <rFont val="標楷體"/>
        <family val="4"/>
        <charset val="136"/>
      </rPr>
      <t>年</t>
    </r>
    <phoneticPr fontId="5" type="noConversion"/>
  </si>
  <si>
    <r>
      <t>總　計</t>
    </r>
    <r>
      <rPr>
        <b/>
        <sz val="11"/>
        <rFont val="Times New Roman"/>
        <family val="1"/>
      </rPr>
      <t xml:space="preserve">  /  99</t>
    </r>
    <r>
      <rPr>
        <b/>
        <sz val="11"/>
        <rFont val="細明體"/>
        <family val="3"/>
        <charset val="136"/>
      </rPr>
      <t>年</t>
    </r>
    <phoneticPr fontId="3" type="noConversion"/>
  </si>
  <si>
    <r>
      <t>總　計</t>
    </r>
    <r>
      <rPr>
        <b/>
        <sz val="11"/>
        <rFont val="Times New Roman"/>
        <family val="1"/>
      </rPr>
      <t xml:space="preserve">  /  100</t>
    </r>
    <r>
      <rPr>
        <b/>
        <sz val="11"/>
        <rFont val="細明體"/>
        <family val="3"/>
        <charset val="136"/>
      </rPr>
      <t>年</t>
    </r>
    <phoneticPr fontId="3" type="noConversion"/>
  </si>
  <si>
    <r>
      <t>總　計</t>
    </r>
    <r>
      <rPr>
        <b/>
        <sz val="11"/>
        <rFont val="Times New Roman"/>
        <family val="1"/>
      </rPr>
      <t xml:space="preserve">  /  101</t>
    </r>
    <r>
      <rPr>
        <b/>
        <sz val="11"/>
        <rFont val="細明體"/>
        <family val="3"/>
        <charset val="136"/>
      </rPr>
      <t>年</t>
    </r>
    <phoneticPr fontId="3" type="noConversion"/>
  </si>
  <si>
    <r>
      <t>總　計</t>
    </r>
    <r>
      <rPr>
        <b/>
        <sz val="11"/>
        <rFont val="Times New Roman"/>
        <family val="1"/>
      </rPr>
      <t xml:space="preserve">  /  102</t>
    </r>
    <r>
      <rPr>
        <b/>
        <sz val="11"/>
        <rFont val="細明體"/>
        <family val="3"/>
        <charset val="136"/>
      </rPr>
      <t>年</t>
    </r>
    <phoneticPr fontId="3" type="noConversion"/>
  </si>
  <si>
    <r>
      <t>總　計</t>
    </r>
    <r>
      <rPr>
        <b/>
        <sz val="11"/>
        <rFont val="Times New Roman"/>
        <family val="1"/>
      </rPr>
      <t xml:space="preserve">  /  103</t>
    </r>
    <r>
      <rPr>
        <b/>
        <sz val="11"/>
        <rFont val="細明體"/>
        <family val="3"/>
        <charset val="136"/>
      </rPr>
      <t>年</t>
    </r>
    <phoneticPr fontId="3" type="noConversion"/>
  </si>
  <si>
    <r>
      <t xml:space="preserve">利潤
</t>
    </r>
    <r>
      <rPr>
        <sz val="12"/>
        <rFont val="Times New Roman"/>
        <family val="1"/>
      </rPr>
      <t>(1)-(2)-(3)+(4)</t>
    </r>
    <phoneticPr fontId="3" type="noConversion"/>
  </si>
  <si>
    <r>
      <t xml:space="preserve">營業淨利
</t>
    </r>
    <r>
      <rPr>
        <sz val="12"/>
        <rFont val="Times New Roman"/>
        <family val="1"/>
      </rPr>
      <t>(5)-(6)-(3)+(4)</t>
    </r>
    <phoneticPr fontId="3" type="noConversion"/>
  </si>
  <si>
    <r>
      <t xml:space="preserve">收入總額
</t>
    </r>
    <r>
      <rPr>
        <sz val="12"/>
        <rFont val="Times New Roman"/>
        <family val="1"/>
      </rPr>
      <t>(1)</t>
    </r>
    <phoneticPr fontId="3" type="noConversion"/>
  </si>
  <si>
    <r>
      <t xml:space="preserve">支出總額
</t>
    </r>
    <r>
      <rPr>
        <sz val="12"/>
        <rFont val="Times New Roman"/>
        <family val="1"/>
      </rPr>
      <t>(2)</t>
    </r>
    <phoneticPr fontId="3" type="noConversion"/>
  </si>
  <si>
    <r>
      <rPr>
        <sz val="12"/>
        <rFont val="標楷體"/>
        <family val="4"/>
        <charset val="136"/>
      </rPr>
      <t xml:space="preserve">年初自地自建或合建房屋之在建工程及待售房屋成本
</t>
    </r>
    <r>
      <rPr>
        <sz val="12"/>
        <rFont val="Times New Roman"/>
        <family val="1"/>
      </rPr>
      <t>(3)</t>
    </r>
    <phoneticPr fontId="3" type="noConversion"/>
  </si>
  <si>
    <r>
      <rPr>
        <sz val="12"/>
        <rFont val="標楷體"/>
        <family val="4"/>
        <charset val="136"/>
      </rPr>
      <t xml:space="preserve">年底自地自建或合建房屋之在建工程及待售房屋成本
</t>
    </r>
    <r>
      <rPr>
        <sz val="12"/>
        <rFont val="Times New Roman"/>
        <family val="1"/>
      </rPr>
      <t>(4)</t>
    </r>
    <phoneticPr fontId="3" type="noConversion"/>
  </si>
  <si>
    <r>
      <rPr>
        <sz val="12"/>
        <rFont val="標楷體"/>
        <family val="4"/>
        <charset val="136"/>
      </rPr>
      <t xml:space="preserve">營業收入
</t>
    </r>
    <r>
      <rPr>
        <sz val="12"/>
        <rFont val="Times New Roman"/>
        <family val="1"/>
      </rPr>
      <t>(5)</t>
    </r>
    <phoneticPr fontId="3" type="noConversion"/>
  </si>
  <si>
    <r>
      <rPr>
        <sz val="12"/>
        <rFont val="標楷體"/>
        <family val="4"/>
        <charset val="136"/>
      </rPr>
      <t xml:space="preserve">營業支出
</t>
    </r>
    <r>
      <rPr>
        <sz val="12"/>
        <rFont val="Times New Roman"/>
        <family val="1"/>
      </rPr>
      <t>(6)</t>
    </r>
    <phoneticPr fontId="3" type="noConversion"/>
  </si>
  <si>
    <r>
      <t>總　計</t>
    </r>
    <r>
      <rPr>
        <b/>
        <sz val="11"/>
        <rFont val="Times New Roman"/>
        <family val="1"/>
      </rPr>
      <t xml:space="preserve">  /  90</t>
    </r>
    <r>
      <rPr>
        <b/>
        <sz val="11"/>
        <rFont val="細明體"/>
        <family val="3"/>
        <charset val="136"/>
      </rPr>
      <t>年</t>
    </r>
    <phoneticPr fontId="3" type="noConversion"/>
  </si>
  <si>
    <r>
      <t>總　計</t>
    </r>
    <r>
      <rPr>
        <b/>
        <sz val="11"/>
        <rFont val="Times New Roman"/>
        <family val="1"/>
      </rPr>
      <t xml:space="preserve">  /  91</t>
    </r>
    <r>
      <rPr>
        <b/>
        <sz val="11"/>
        <rFont val="細明體"/>
        <family val="3"/>
        <charset val="136"/>
      </rPr>
      <t>年</t>
    </r>
    <phoneticPr fontId="3" type="noConversion"/>
  </si>
  <si>
    <r>
      <t>總　計</t>
    </r>
    <r>
      <rPr>
        <b/>
        <sz val="11"/>
        <rFont val="Times New Roman"/>
        <family val="1"/>
      </rPr>
      <t xml:space="preserve">  /  92</t>
    </r>
    <r>
      <rPr>
        <b/>
        <sz val="11"/>
        <rFont val="細明體"/>
        <family val="3"/>
        <charset val="136"/>
      </rPr>
      <t>年</t>
    </r>
    <phoneticPr fontId="3" type="noConversion"/>
  </si>
  <si>
    <r>
      <t>總　計</t>
    </r>
    <r>
      <rPr>
        <b/>
        <sz val="11"/>
        <rFont val="Times New Roman"/>
        <family val="1"/>
      </rPr>
      <t xml:space="preserve">  /  93</t>
    </r>
    <r>
      <rPr>
        <b/>
        <sz val="11"/>
        <rFont val="細明體"/>
        <family val="3"/>
        <charset val="136"/>
      </rPr>
      <t>年</t>
    </r>
    <phoneticPr fontId="3" type="noConversion"/>
  </si>
  <si>
    <r>
      <t>總　計</t>
    </r>
    <r>
      <rPr>
        <b/>
        <sz val="11"/>
        <rFont val="Times New Roman"/>
        <family val="1"/>
      </rPr>
      <t xml:space="preserve">  /  94</t>
    </r>
    <r>
      <rPr>
        <b/>
        <sz val="11"/>
        <rFont val="細明體"/>
        <family val="3"/>
        <charset val="136"/>
      </rPr>
      <t>年</t>
    </r>
    <phoneticPr fontId="3" type="noConversion"/>
  </si>
  <si>
    <r>
      <t>總　計</t>
    </r>
    <r>
      <rPr>
        <b/>
        <sz val="11"/>
        <rFont val="Times New Roman"/>
        <family val="1"/>
      </rPr>
      <t xml:space="preserve">  /  95</t>
    </r>
    <r>
      <rPr>
        <b/>
        <sz val="11"/>
        <rFont val="細明體"/>
        <family val="3"/>
        <charset val="136"/>
      </rPr>
      <t>年</t>
    </r>
    <phoneticPr fontId="3" type="noConversion"/>
  </si>
  <si>
    <r>
      <t>總　計</t>
    </r>
    <r>
      <rPr>
        <b/>
        <sz val="11"/>
        <rFont val="Times New Roman"/>
        <family val="1"/>
      </rPr>
      <t xml:space="preserve">  /  96</t>
    </r>
    <r>
      <rPr>
        <b/>
        <sz val="11"/>
        <rFont val="細明體"/>
        <family val="3"/>
        <charset val="136"/>
      </rPr>
      <t>年</t>
    </r>
    <phoneticPr fontId="3" type="noConversion"/>
  </si>
  <si>
    <r>
      <t>總　計</t>
    </r>
    <r>
      <rPr>
        <b/>
        <sz val="11"/>
        <rFont val="Times New Roman"/>
        <family val="1"/>
      </rPr>
      <t xml:space="preserve">  /  97</t>
    </r>
    <r>
      <rPr>
        <b/>
        <sz val="11"/>
        <rFont val="細明體"/>
        <family val="3"/>
        <charset val="136"/>
      </rPr>
      <t>年</t>
    </r>
    <phoneticPr fontId="3" type="noConversion"/>
  </si>
  <si>
    <r>
      <t>總　計</t>
    </r>
    <r>
      <rPr>
        <b/>
        <sz val="11"/>
        <rFont val="Times New Roman"/>
        <family val="1"/>
      </rPr>
      <t xml:space="preserve">  /  98</t>
    </r>
    <r>
      <rPr>
        <b/>
        <sz val="11"/>
        <rFont val="細明體"/>
        <family val="3"/>
        <charset val="136"/>
      </rPr>
      <t>年</t>
    </r>
    <phoneticPr fontId="3" type="noConversion"/>
  </si>
  <si>
    <r>
      <t>總　計</t>
    </r>
    <r>
      <rPr>
        <b/>
        <sz val="11"/>
        <rFont val="Times New Roman"/>
        <family val="1"/>
      </rPr>
      <t xml:space="preserve">  /  99</t>
    </r>
    <r>
      <rPr>
        <b/>
        <sz val="11"/>
        <rFont val="細明體"/>
        <family val="3"/>
        <charset val="136"/>
      </rPr>
      <t>年</t>
    </r>
    <phoneticPr fontId="3" type="noConversion"/>
  </si>
  <si>
    <r>
      <t>總　計</t>
    </r>
    <r>
      <rPr>
        <b/>
        <sz val="11"/>
        <rFont val="Times New Roman"/>
        <family val="1"/>
      </rPr>
      <t xml:space="preserve">  /  100</t>
    </r>
    <r>
      <rPr>
        <b/>
        <sz val="11"/>
        <rFont val="細明體"/>
        <family val="3"/>
        <charset val="136"/>
      </rPr>
      <t>年</t>
    </r>
    <phoneticPr fontId="3" type="noConversion"/>
  </si>
  <si>
    <r>
      <t>總　計</t>
    </r>
    <r>
      <rPr>
        <b/>
        <sz val="11"/>
        <rFont val="Times New Roman"/>
        <family val="1"/>
      </rPr>
      <t xml:space="preserve">  /  101</t>
    </r>
    <r>
      <rPr>
        <b/>
        <sz val="11"/>
        <rFont val="細明體"/>
        <family val="3"/>
        <charset val="136"/>
      </rPr>
      <t>年</t>
    </r>
    <phoneticPr fontId="3" type="noConversion"/>
  </si>
  <si>
    <r>
      <t>總　計</t>
    </r>
    <r>
      <rPr>
        <b/>
        <sz val="11"/>
        <rFont val="Times New Roman"/>
        <family val="1"/>
      </rPr>
      <t xml:space="preserve">  /  102</t>
    </r>
    <r>
      <rPr>
        <b/>
        <sz val="11"/>
        <rFont val="細明體"/>
        <family val="3"/>
        <charset val="136"/>
      </rPr>
      <t>年</t>
    </r>
    <phoneticPr fontId="3" type="noConversion"/>
  </si>
  <si>
    <r>
      <t>總　計</t>
    </r>
    <r>
      <rPr>
        <b/>
        <sz val="11"/>
        <rFont val="Times New Roman"/>
        <family val="1"/>
      </rPr>
      <t xml:space="preserve">  /  103</t>
    </r>
    <r>
      <rPr>
        <b/>
        <sz val="11"/>
        <rFont val="細明體"/>
        <family val="3"/>
        <charset val="136"/>
      </rPr>
      <t>年</t>
    </r>
    <phoneticPr fontId="3" type="noConversion"/>
  </si>
  <si>
    <r>
      <t xml:space="preserve">104 </t>
    </r>
    <r>
      <rPr>
        <b/>
        <sz val="11"/>
        <rFont val="標楷體"/>
        <family val="4"/>
        <charset val="136"/>
      </rPr>
      <t>年</t>
    </r>
    <phoneticPr fontId="5" type="noConversion"/>
  </si>
  <si>
    <r>
      <t xml:space="preserve">利潤
</t>
    </r>
    <r>
      <rPr>
        <sz val="12"/>
        <rFont val="Times New Roman"/>
        <family val="1"/>
      </rPr>
      <t>(1)-(2)-(3)+(4)</t>
    </r>
    <phoneticPr fontId="3" type="noConversion"/>
  </si>
  <si>
    <r>
      <t xml:space="preserve">營業淨利
</t>
    </r>
    <r>
      <rPr>
        <sz val="12"/>
        <rFont val="Times New Roman"/>
        <family val="1"/>
      </rPr>
      <t>(5)-(6)-(3)+(4)</t>
    </r>
    <phoneticPr fontId="3" type="noConversion"/>
  </si>
  <si>
    <r>
      <t xml:space="preserve">收入總額
</t>
    </r>
    <r>
      <rPr>
        <sz val="12"/>
        <rFont val="Times New Roman"/>
        <family val="1"/>
      </rPr>
      <t>(1)</t>
    </r>
    <phoneticPr fontId="3" type="noConversion"/>
  </si>
  <si>
    <r>
      <t xml:space="preserve">支出總額
</t>
    </r>
    <r>
      <rPr>
        <sz val="12"/>
        <rFont val="Times New Roman"/>
        <family val="1"/>
      </rPr>
      <t>(2)</t>
    </r>
    <phoneticPr fontId="3" type="noConversion"/>
  </si>
  <si>
    <r>
      <rPr>
        <sz val="12"/>
        <rFont val="標楷體"/>
        <family val="4"/>
        <charset val="136"/>
      </rPr>
      <t xml:space="preserve">年初自地自建或合建
房屋之在建工程及待售
房屋成本
</t>
    </r>
    <r>
      <rPr>
        <sz val="12"/>
        <rFont val="Times New Roman"/>
        <family val="1"/>
      </rPr>
      <t>(3)</t>
    </r>
    <phoneticPr fontId="3" type="noConversion"/>
  </si>
  <si>
    <r>
      <rPr>
        <sz val="12"/>
        <rFont val="標楷體"/>
        <family val="4"/>
        <charset val="136"/>
      </rPr>
      <t xml:space="preserve">年底自地自建或合建
房屋之在建工程及待售
房屋成本
</t>
    </r>
    <r>
      <rPr>
        <sz val="12"/>
        <rFont val="Times New Roman"/>
        <family val="1"/>
      </rPr>
      <t>(4)</t>
    </r>
    <phoneticPr fontId="3" type="noConversion"/>
  </si>
  <si>
    <r>
      <rPr>
        <sz val="12"/>
        <rFont val="標楷體"/>
        <family val="4"/>
        <charset val="136"/>
      </rPr>
      <t xml:space="preserve">營業收入
</t>
    </r>
    <r>
      <rPr>
        <sz val="12"/>
        <rFont val="Times New Roman"/>
        <family val="1"/>
      </rPr>
      <t>(5)</t>
    </r>
    <phoneticPr fontId="3" type="noConversion"/>
  </si>
  <si>
    <r>
      <rPr>
        <sz val="12"/>
        <rFont val="標楷體"/>
        <family val="4"/>
        <charset val="136"/>
      </rPr>
      <t xml:space="preserve">營業支出
</t>
    </r>
    <r>
      <rPr>
        <sz val="12"/>
        <rFont val="Times New Roman"/>
        <family val="1"/>
      </rPr>
      <t>(6)</t>
    </r>
    <phoneticPr fontId="3" type="noConversion"/>
  </si>
  <si>
    <r>
      <t>總　計</t>
    </r>
    <r>
      <rPr>
        <b/>
        <sz val="11"/>
        <rFont val="Times New Roman"/>
        <family val="1"/>
      </rPr>
      <t xml:space="preserve">  /  90</t>
    </r>
    <r>
      <rPr>
        <b/>
        <sz val="11"/>
        <rFont val="細明體"/>
        <family val="3"/>
        <charset val="136"/>
      </rPr>
      <t>年</t>
    </r>
    <phoneticPr fontId="3" type="noConversion"/>
  </si>
  <si>
    <r>
      <t>總　計</t>
    </r>
    <r>
      <rPr>
        <b/>
        <sz val="11"/>
        <rFont val="Times New Roman"/>
        <family val="1"/>
      </rPr>
      <t xml:space="preserve">  /  91</t>
    </r>
    <r>
      <rPr>
        <b/>
        <sz val="11"/>
        <rFont val="細明體"/>
        <family val="3"/>
        <charset val="136"/>
      </rPr>
      <t>年</t>
    </r>
    <phoneticPr fontId="3" type="noConversion"/>
  </si>
  <si>
    <r>
      <t>總　計</t>
    </r>
    <r>
      <rPr>
        <b/>
        <sz val="11"/>
        <rFont val="Times New Roman"/>
        <family val="1"/>
      </rPr>
      <t xml:space="preserve">  /  92</t>
    </r>
    <r>
      <rPr>
        <b/>
        <sz val="11"/>
        <rFont val="細明體"/>
        <family val="3"/>
        <charset val="136"/>
      </rPr>
      <t>年</t>
    </r>
    <phoneticPr fontId="3" type="noConversion"/>
  </si>
  <si>
    <r>
      <t>總　計</t>
    </r>
    <r>
      <rPr>
        <b/>
        <sz val="11"/>
        <rFont val="Times New Roman"/>
        <family val="1"/>
      </rPr>
      <t xml:space="preserve">  /  93</t>
    </r>
    <r>
      <rPr>
        <b/>
        <sz val="11"/>
        <rFont val="細明體"/>
        <family val="3"/>
        <charset val="136"/>
      </rPr>
      <t>年</t>
    </r>
    <phoneticPr fontId="3" type="noConversion"/>
  </si>
  <si>
    <r>
      <t>總　計</t>
    </r>
    <r>
      <rPr>
        <b/>
        <sz val="11"/>
        <rFont val="Times New Roman"/>
        <family val="1"/>
      </rPr>
      <t xml:space="preserve">  /  94</t>
    </r>
    <r>
      <rPr>
        <b/>
        <sz val="11"/>
        <rFont val="細明體"/>
        <family val="3"/>
        <charset val="136"/>
      </rPr>
      <t>年</t>
    </r>
    <phoneticPr fontId="3" type="noConversion"/>
  </si>
  <si>
    <r>
      <t>總　計</t>
    </r>
    <r>
      <rPr>
        <b/>
        <sz val="11"/>
        <rFont val="Times New Roman"/>
        <family val="1"/>
      </rPr>
      <t xml:space="preserve">  /  95</t>
    </r>
    <r>
      <rPr>
        <b/>
        <sz val="11"/>
        <rFont val="細明體"/>
        <family val="3"/>
        <charset val="136"/>
      </rPr>
      <t>年</t>
    </r>
    <phoneticPr fontId="3" type="noConversion"/>
  </si>
  <si>
    <r>
      <t>總　計</t>
    </r>
    <r>
      <rPr>
        <b/>
        <sz val="11"/>
        <rFont val="Times New Roman"/>
        <family val="1"/>
      </rPr>
      <t xml:space="preserve">  /  96</t>
    </r>
    <r>
      <rPr>
        <b/>
        <sz val="11"/>
        <rFont val="細明體"/>
        <family val="3"/>
        <charset val="136"/>
      </rPr>
      <t>年</t>
    </r>
    <phoneticPr fontId="3" type="noConversion"/>
  </si>
  <si>
    <r>
      <t>總　計</t>
    </r>
    <r>
      <rPr>
        <b/>
        <sz val="11"/>
        <rFont val="Times New Roman"/>
        <family val="1"/>
      </rPr>
      <t xml:space="preserve">  /  97</t>
    </r>
    <r>
      <rPr>
        <b/>
        <sz val="11"/>
        <rFont val="細明體"/>
        <family val="3"/>
        <charset val="136"/>
      </rPr>
      <t>年</t>
    </r>
    <phoneticPr fontId="3" type="noConversion"/>
  </si>
  <si>
    <r>
      <t>總　計</t>
    </r>
    <r>
      <rPr>
        <b/>
        <sz val="11"/>
        <rFont val="Times New Roman"/>
        <family val="1"/>
      </rPr>
      <t xml:space="preserve">  /  98</t>
    </r>
    <r>
      <rPr>
        <b/>
        <sz val="11"/>
        <rFont val="細明體"/>
        <family val="3"/>
        <charset val="136"/>
      </rPr>
      <t>年</t>
    </r>
    <phoneticPr fontId="3" type="noConversion"/>
  </si>
  <si>
    <r>
      <t>總　計</t>
    </r>
    <r>
      <rPr>
        <b/>
        <sz val="11"/>
        <rFont val="Times New Roman"/>
        <family val="1"/>
      </rPr>
      <t xml:space="preserve">  /  99</t>
    </r>
    <r>
      <rPr>
        <b/>
        <sz val="11"/>
        <rFont val="細明體"/>
        <family val="3"/>
        <charset val="136"/>
      </rPr>
      <t>年</t>
    </r>
    <phoneticPr fontId="3" type="noConversion"/>
  </si>
  <si>
    <r>
      <t>總　計</t>
    </r>
    <r>
      <rPr>
        <b/>
        <sz val="11"/>
        <rFont val="Times New Roman"/>
        <family val="1"/>
      </rPr>
      <t xml:space="preserve">  /  100</t>
    </r>
    <r>
      <rPr>
        <b/>
        <sz val="11"/>
        <rFont val="細明體"/>
        <family val="3"/>
        <charset val="136"/>
      </rPr>
      <t>年</t>
    </r>
    <phoneticPr fontId="3" type="noConversion"/>
  </si>
  <si>
    <r>
      <t>總　計</t>
    </r>
    <r>
      <rPr>
        <b/>
        <sz val="11"/>
        <rFont val="Times New Roman"/>
        <family val="1"/>
      </rPr>
      <t xml:space="preserve">  /  101</t>
    </r>
    <r>
      <rPr>
        <b/>
        <sz val="11"/>
        <rFont val="細明體"/>
        <family val="3"/>
        <charset val="136"/>
      </rPr>
      <t>年</t>
    </r>
    <phoneticPr fontId="3" type="noConversion"/>
  </si>
  <si>
    <r>
      <t>總　計</t>
    </r>
    <r>
      <rPr>
        <b/>
        <sz val="11"/>
        <rFont val="Times New Roman"/>
        <family val="1"/>
      </rPr>
      <t xml:space="preserve">  /  102</t>
    </r>
    <r>
      <rPr>
        <b/>
        <sz val="11"/>
        <rFont val="細明體"/>
        <family val="3"/>
        <charset val="136"/>
      </rPr>
      <t>年</t>
    </r>
    <phoneticPr fontId="3" type="noConversion"/>
  </si>
  <si>
    <r>
      <t>總　計</t>
    </r>
    <r>
      <rPr>
        <b/>
        <sz val="11"/>
        <rFont val="Times New Roman"/>
        <family val="1"/>
      </rPr>
      <t xml:space="preserve">  /  103</t>
    </r>
    <r>
      <rPr>
        <b/>
        <sz val="11"/>
        <rFont val="細明體"/>
        <family val="3"/>
        <charset val="136"/>
      </rPr>
      <t>年</t>
    </r>
    <phoneticPr fontId="3" type="noConversion"/>
  </si>
  <si>
    <r>
      <t xml:space="preserve">104 </t>
    </r>
    <r>
      <rPr>
        <b/>
        <sz val="11"/>
        <rFont val="標楷體"/>
        <family val="4"/>
        <charset val="136"/>
      </rPr>
      <t>年</t>
    </r>
    <phoneticPr fontId="5" type="noConversion"/>
  </si>
  <si>
    <r>
      <rPr>
        <sz val="12"/>
        <rFont val="細明體"/>
        <family val="3"/>
        <charset val="136"/>
      </rPr>
      <t>北部其他</t>
    </r>
    <r>
      <rPr>
        <sz val="12"/>
        <rFont val="Times New Roman"/>
        <family val="1"/>
      </rPr>
      <t>(</t>
    </r>
    <r>
      <rPr>
        <sz val="12"/>
        <rFont val="細明體"/>
        <family val="3"/>
        <charset val="136"/>
      </rPr>
      <t>含桃園</t>
    </r>
    <r>
      <rPr>
        <sz val="12"/>
        <rFont val="Times New Roman"/>
        <family val="1"/>
      </rPr>
      <t>)</t>
    </r>
    <phoneticPr fontId="3" type="noConversion"/>
  </si>
  <si>
    <r>
      <t xml:space="preserve">106 </t>
    </r>
    <r>
      <rPr>
        <b/>
        <sz val="11"/>
        <rFont val="標楷體"/>
        <family val="4"/>
        <charset val="136"/>
      </rPr>
      <t>年</t>
    </r>
    <phoneticPr fontId="5" type="noConversion"/>
  </si>
  <si>
    <r>
      <t>109</t>
    </r>
    <r>
      <rPr>
        <b/>
        <sz val="11"/>
        <rFont val="標楷體"/>
        <family val="4"/>
        <charset val="136"/>
      </rPr>
      <t>年</t>
    </r>
    <phoneticPr fontId="5" type="noConversion"/>
  </si>
  <si>
    <r>
      <t>總　計</t>
    </r>
    <r>
      <rPr>
        <b/>
        <sz val="11"/>
        <rFont val="Times New Roman"/>
        <family val="1"/>
      </rPr>
      <t xml:space="preserve">  / 101</t>
    </r>
    <r>
      <rPr>
        <b/>
        <sz val="11"/>
        <rFont val="細明體"/>
        <family val="3"/>
        <charset val="136"/>
      </rPr>
      <t>年</t>
    </r>
    <phoneticPr fontId="3" type="noConversion"/>
  </si>
  <si>
    <r>
      <t>總　計</t>
    </r>
    <r>
      <rPr>
        <b/>
        <sz val="11"/>
        <rFont val="Times New Roman"/>
        <family val="1"/>
      </rPr>
      <t xml:space="preserve">  / 102</t>
    </r>
    <r>
      <rPr>
        <b/>
        <sz val="11"/>
        <rFont val="細明體"/>
        <family val="3"/>
        <charset val="136"/>
      </rPr>
      <t>年</t>
    </r>
    <phoneticPr fontId="3" type="noConversion"/>
  </si>
  <si>
    <r>
      <t>總　計</t>
    </r>
    <r>
      <rPr>
        <b/>
        <sz val="11"/>
        <rFont val="Times New Roman"/>
        <family val="1"/>
      </rPr>
      <t xml:space="preserve">  /  103</t>
    </r>
    <r>
      <rPr>
        <b/>
        <sz val="11"/>
        <rFont val="細明體"/>
        <family val="3"/>
        <charset val="136"/>
      </rPr>
      <t>年</t>
    </r>
    <phoneticPr fontId="3" type="noConversion"/>
  </si>
  <si>
    <r>
      <t>總　計</t>
    </r>
    <r>
      <rPr>
        <b/>
        <sz val="11"/>
        <rFont val="Times New Roman"/>
        <family val="1"/>
      </rPr>
      <t xml:space="preserve">  / 102</t>
    </r>
    <r>
      <rPr>
        <b/>
        <sz val="11"/>
        <rFont val="細明體"/>
        <family val="3"/>
        <charset val="136"/>
      </rPr>
      <t>年</t>
    </r>
    <phoneticPr fontId="3" type="noConversion"/>
  </si>
  <si>
    <r>
      <t>108</t>
    </r>
    <r>
      <rPr>
        <sz val="11"/>
        <rFont val="標楷體"/>
        <family val="4"/>
        <charset val="136"/>
      </rPr>
      <t>年比較平均每企業收入總額（</t>
    </r>
    <r>
      <rPr>
        <sz val="11"/>
        <rFont val="Times New Roman"/>
        <family val="1"/>
      </rPr>
      <t>%</t>
    </r>
    <r>
      <rPr>
        <sz val="11"/>
        <rFont val="標楷體"/>
        <family val="4"/>
        <charset val="136"/>
      </rPr>
      <t>）</t>
    </r>
  </si>
  <si>
    <r>
      <t>總　計</t>
    </r>
    <r>
      <rPr>
        <b/>
        <sz val="11"/>
        <rFont val="Times New Roman"/>
        <family val="1"/>
      </rPr>
      <t xml:space="preserve">  /  90</t>
    </r>
    <r>
      <rPr>
        <b/>
        <sz val="11"/>
        <rFont val="細明體"/>
        <family val="3"/>
        <charset val="136"/>
      </rPr>
      <t>年</t>
    </r>
    <phoneticPr fontId="3" type="noConversion"/>
  </si>
  <si>
    <r>
      <t>總　計</t>
    </r>
    <r>
      <rPr>
        <b/>
        <sz val="11"/>
        <rFont val="Times New Roman"/>
        <family val="1"/>
      </rPr>
      <t xml:space="preserve">  /  91</t>
    </r>
    <r>
      <rPr>
        <b/>
        <sz val="11"/>
        <rFont val="細明體"/>
        <family val="3"/>
        <charset val="136"/>
      </rPr>
      <t>年</t>
    </r>
    <phoneticPr fontId="3" type="noConversion"/>
  </si>
  <si>
    <r>
      <t>總　計</t>
    </r>
    <r>
      <rPr>
        <b/>
        <sz val="11"/>
        <rFont val="Times New Roman"/>
        <family val="1"/>
      </rPr>
      <t xml:space="preserve">  /  92</t>
    </r>
    <r>
      <rPr>
        <b/>
        <sz val="11"/>
        <rFont val="細明體"/>
        <family val="3"/>
        <charset val="136"/>
      </rPr>
      <t>年</t>
    </r>
    <phoneticPr fontId="3" type="noConversion"/>
  </si>
  <si>
    <r>
      <t>總　計</t>
    </r>
    <r>
      <rPr>
        <b/>
        <sz val="11"/>
        <rFont val="Times New Roman"/>
        <family val="1"/>
      </rPr>
      <t xml:space="preserve">  /  93</t>
    </r>
    <r>
      <rPr>
        <b/>
        <sz val="11"/>
        <rFont val="細明體"/>
        <family val="3"/>
        <charset val="136"/>
      </rPr>
      <t>年</t>
    </r>
    <phoneticPr fontId="3" type="noConversion"/>
  </si>
  <si>
    <r>
      <t>總　計</t>
    </r>
    <r>
      <rPr>
        <b/>
        <sz val="11"/>
        <rFont val="Times New Roman"/>
        <family val="1"/>
      </rPr>
      <t xml:space="preserve">  /  94</t>
    </r>
    <r>
      <rPr>
        <b/>
        <sz val="11"/>
        <rFont val="細明體"/>
        <family val="3"/>
        <charset val="136"/>
      </rPr>
      <t>年</t>
    </r>
    <phoneticPr fontId="3" type="noConversion"/>
  </si>
  <si>
    <r>
      <t>總　計</t>
    </r>
    <r>
      <rPr>
        <b/>
        <sz val="11"/>
        <rFont val="Times New Roman"/>
        <family val="1"/>
      </rPr>
      <t xml:space="preserve">  /  95</t>
    </r>
    <r>
      <rPr>
        <b/>
        <sz val="11"/>
        <rFont val="細明體"/>
        <family val="3"/>
        <charset val="136"/>
      </rPr>
      <t>年</t>
    </r>
    <phoneticPr fontId="3" type="noConversion"/>
  </si>
  <si>
    <r>
      <t>總　計</t>
    </r>
    <r>
      <rPr>
        <b/>
        <sz val="11"/>
        <rFont val="Times New Roman"/>
        <family val="1"/>
      </rPr>
      <t xml:space="preserve">  /  96</t>
    </r>
    <r>
      <rPr>
        <b/>
        <sz val="11"/>
        <rFont val="細明體"/>
        <family val="3"/>
        <charset val="136"/>
      </rPr>
      <t>年</t>
    </r>
    <phoneticPr fontId="3" type="noConversion"/>
  </si>
  <si>
    <r>
      <t>總　計</t>
    </r>
    <r>
      <rPr>
        <b/>
        <sz val="11"/>
        <rFont val="Times New Roman"/>
        <family val="1"/>
      </rPr>
      <t xml:space="preserve">  /  97</t>
    </r>
    <r>
      <rPr>
        <b/>
        <sz val="11"/>
        <rFont val="細明體"/>
        <family val="3"/>
        <charset val="136"/>
      </rPr>
      <t>年</t>
    </r>
    <phoneticPr fontId="3" type="noConversion"/>
  </si>
  <si>
    <r>
      <t>總　計</t>
    </r>
    <r>
      <rPr>
        <b/>
        <sz val="11"/>
        <rFont val="Times New Roman"/>
        <family val="1"/>
      </rPr>
      <t xml:space="preserve">  /  98</t>
    </r>
    <r>
      <rPr>
        <b/>
        <sz val="11"/>
        <rFont val="細明體"/>
        <family val="3"/>
        <charset val="136"/>
      </rPr>
      <t>年</t>
    </r>
    <phoneticPr fontId="3" type="noConversion"/>
  </si>
  <si>
    <r>
      <t>總　計</t>
    </r>
    <r>
      <rPr>
        <b/>
        <sz val="11"/>
        <rFont val="Times New Roman"/>
        <family val="1"/>
      </rPr>
      <t xml:space="preserve">  /  99</t>
    </r>
    <r>
      <rPr>
        <b/>
        <sz val="11"/>
        <rFont val="細明體"/>
        <family val="3"/>
        <charset val="136"/>
      </rPr>
      <t>年</t>
    </r>
    <phoneticPr fontId="3" type="noConversion"/>
  </si>
  <si>
    <r>
      <t>總　計</t>
    </r>
    <r>
      <rPr>
        <b/>
        <sz val="11"/>
        <rFont val="Times New Roman"/>
        <family val="1"/>
      </rPr>
      <t xml:space="preserve">  /  100</t>
    </r>
    <r>
      <rPr>
        <b/>
        <sz val="11"/>
        <rFont val="細明體"/>
        <family val="3"/>
        <charset val="136"/>
      </rPr>
      <t>年</t>
    </r>
    <phoneticPr fontId="3" type="noConversion"/>
  </si>
  <si>
    <r>
      <t>總　計</t>
    </r>
    <r>
      <rPr>
        <b/>
        <sz val="11"/>
        <rFont val="Times New Roman"/>
        <family val="1"/>
      </rPr>
      <t xml:space="preserve">  /  101</t>
    </r>
    <r>
      <rPr>
        <b/>
        <sz val="11"/>
        <rFont val="細明體"/>
        <family val="3"/>
        <charset val="136"/>
      </rPr>
      <t>年</t>
    </r>
    <phoneticPr fontId="3" type="noConversion"/>
  </si>
  <si>
    <r>
      <t>總　計</t>
    </r>
    <r>
      <rPr>
        <b/>
        <sz val="11"/>
        <rFont val="Times New Roman"/>
        <family val="1"/>
      </rPr>
      <t xml:space="preserve">  /  102</t>
    </r>
    <r>
      <rPr>
        <b/>
        <sz val="11"/>
        <rFont val="細明體"/>
        <family val="3"/>
        <charset val="136"/>
      </rPr>
      <t>年</t>
    </r>
    <phoneticPr fontId="3" type="noConversion"/>
  </si>
  <si>
    <r>
      <t>總　計</t>
    </r>
    <r>
      <rPr>
        <b/>
        <sz val="11"/>
        <rFont val="Times New Roman"/>
        <family val="1"/>
      </rPr>
      <t xml:space="preserve">  /  103</t>
    </r>
    <r>
      <rPr>
        <b/>
        <sz val="11"/>
        <rFont val="細明體"/>
        <family val="3"/>
        <charset val="136"/>
      </rPr>
      <t>年</t>
    </r>
    <phoneticPr fontId="3" type="noConversion"/>
  </si>
  <si>
    <r>
      <t xml:space="preserve">104 </t>
    </r>
    <r>
      <rPr>
        <b/>
        <sz val="11"/>
        <rFont val="標楷體"/>
        <family val="4"/>
        <charset val="136"/>
      </rPr>
      <t>年</t>
    </r>
    <phoneticPr fontId="5" type="noConversion"/>
  </si>
  <si>
    <r>
      <t>百分比</t>
    </r>
    <r>
      <rPr>
        <sz val="11"/>
        <rFont val="Times New Roman"/>
        <family val="1"/>
      </rPr>
      <t xml:space="preserve"> (%)</t>
    </r>
  </si>
  <si>
    <r>
      <t xml:space="preserve">全年生產總額
</t>
    </r>
    <r>
      <rPr>
        <sz val="11"/>
        <rFont val="Times New Roman"/>
        <family val="1"/>
      </rPr>
      <t>(1)</t>
    </r>
    <phoneticPr fontId="3" type="noConversion"/>
  </si>
  <si>
    <r>
      <t xml:space="preserve">全年生產毛額
</t>
    </r>
    <r>
      <rPr>
        <sz val="11"/>
        <rFont val="Times New Roman"/>
        <family val="1"/>
      </rPr>
      <t>(1)-(2)</t>
    </r>
    <phoneticPr fontId="3" type="noConversion"/>
  </si>
  <si>
    <r>
      <t xml:space="preserve">各項折舊
</t>
    </r>
    <r>
      <rPr>
        <sz val="11"/>
        <rFont val="Times New Roman"/>
        <family val="1"/>
      </rPr>
      <t>(3)</t>
    </r>
    <phoneticPr fontId="3" type="noConversion"/>
  </si>
  <si>
    <r>
      <t xml:space="preserve">間接稅
</t>
    </r>
    <r>
      <rPr>
        <sz val="11"/>
        <rFont val="Times New Roman"/>
        <family val="1"/>
      </rPr>
      <t>(4)</t>
    </r>
    <phoneticPr fontId="3" type="noConversion"/>
  </si>
  <si>
    <r>
      <t xml:space="preserve">勞動報酬
</t>
    </r>
    <r>
      <rPr>
        <sz val="11"/>
        <rFont val="Times New Roman"/>
        <family val="1"/>
      </rPr>
      <t>(5)</t>
    </r>
    <phoneticPr fontId="3" type="noConversion"/>
  </si>
  <si>
    <r>
      <t xml:space="preserve">研究發展
費用性支出
</t>
    </r>
    <r>
      <rPr>
        <sz val="11"/>
        <rFont val="Times New Roman"/>
        <family val="1"/>
      </rPr>
      <t>(7</t>
    </r>
    <r>
      <rPr>
        <sz val="11"/>
        <rFont val="標楷體"/>
        <family val="4"/>
        <charset val="136"/>
      </rPr>
      <t>)</t>
    </r>
    <phoneticPr fontId="3" type="noConversion"/>
  </si>
  <si>
    <r>
      <t xml:space="preserve">其他
非營業收益
</t>
    </r>
    <r>
      <rPr>
        <sz val="11"/>
        <rFont val="Times New Roman"/>
        <family val="1"/>
      </rPr>
      <t>(9)</t>
    </r>
    <phoneticPr fontId="3" type="noConversion"/>
  </si>
  <si>
    <r>
      <t xml:space="preserve">利潤
</t>
    </r>
    <r>
      <rPr>
        <sz val="11"/>
        <rFont val="Times New Roman"/>
        <family val="1"/>
      </rPr>
      <t>(1)-(2)-(3)-(4)
-(5)-(6)-(7)-(8)+(9)</t>
    </r>
    <phoneticPr fontId="3" type="noConversion"/>
  </si>
  <si>
    <r>
      <t xml:space="preserve">合計
</t>
    </r>
    <r>
      <rPr>
        <sz val="11"/>
        <rFont val="Times New Roman"/>
        <family val="1"/>
      </rPr>
      <t>(2)</t>
    </r>
    <phoneticPr fontId="3" type="noConversion"/>
  </si>
  <si>
    <r>
      <t xml:space="preserve">按市價計算
</t>
    </r>
    <r>
      <rPr>
        <sz val="11"/>
        <rFont val="Times New Roman"/>
        <family val="1"/>
      </rPr>
      <t>(1)-(2)-(3)</t>
    </r>
    <phoneticPr fontId="3" type="noConversion"/>
  </si>
  <si>
    <r>
      <t xml:space="preserve">按要素成本計算
</t>
    </r>
    <r>
      <rPr>
        <sz val="11"/>
        <rFont val="Times New Roman"/>
        <family val="1"/>
      </rPr>
      <t>(1)-(2)-(3)-(4)</t>
    </r>
    <phoneticPr fontId="3" type="noConversion"/>
  </si>
  <si>
    <r>
      <t xml:space="preserve">合計
</t>
    </r>
    <r>
      <rPr>
        <sz val="11"/>
        <rFont val="Times New Roman"/>
        <family val="1"/>
      </rPr>
      <t>(8)</t>
    </r>
    <phoneticPr fontId="3" type="noConversion"/>
  </si>
  <si>
    <r>
      <t>總　計</t>
    </r>
    <r>
      <rPr>
        <b/>
        <sz val="11"/>
        <rFont val="Times New Roman"/>
        <family val="1"/>
      </rPr>
      <t xml:space="preserve">  /  98</t>
    </r>
    <r>
      <rPr>
        <b/>
        <sz val="11"/>
        <rFont val="細明體"/>
        <family val="3"/>
        <charset val="136"/>
      </rPr>
      <t>年</t>
    </r>
    <phoneticPr fontId="3" type="noConversion"/>
  </si>
  <si>
    <r>
      <t>總　計</t>
    </r>
    <r>
      <rPr>
        <b/>
        <sz val="11"/>
        <rFont val="Times New Roman"/>
        <family val="1"/>
      </rPr>
      <t xml:space="preserve">  /  99</t>
    </r>
    <r>
      <rPr>
        <b/>
        <sz val="11"/>
        <rFont val="細明體"/>
        <family val="3"/>
        <charset val="136"/>
      </rPr>
      <t>年</t>
    </r>
    <phoneticPr fontId="3" type="noConversion"/>
  </si>
  <si>
    <r>
      <t>總　計</t>
    </r>
    <r>
      <rPr>
        <b/>
        <sz val="11"/>
        <rFont val="Times New Roman"/>
        <family val="1"/>
      </rPr>
      <t xml:space="preserve">  /  100</t>
    </r>
    <r>
      <rPr>
        <b/>
        <sz val="11"/>
        <rFont val="細明體"/>
        <family val="3"/>
        <charset val="136"/>
      </rPr>
      <t>年</t>
    </r>
    <phoneticPr fontId="3" type="noConversion"/>
  </si>
  <si>
    <r>
      <t>總　計</t>
    </r>
    <r>
      <rPr>
        <b/>
        <sz val="11"/>
        <rFont val="Times New Roman"/>
        <family val="1"/>
      </rPr>
      <t xml:space="preserve">  /  101</t>
    </r>
    <r>
      <rPr>
        <b/>
        <sz val="11"/>
        <rFont val="細明體"/>
        <family val="3"/>
        <charset val="136"/>
      </rPr>
      <t>年</t>
    </r>
    <phoneticPr fontId="3" type="noConversion"/>
  </si>
  <si>
    <r>
      <t>總　計</t>
    </r>
    <r>
      <rPr>
        <b/>
        <sz val="11"/>
        <rFont val="Times New Roman"/>
        <family val="1"/>
      </rPr>
      <t xml:space="preserve">  /  102</t>
    </r>
    <r>
      <rPr>
        <b/>
        <sz val="11"/>
        <rFont val="細明體"/>
        <family val="3"/>
        <charset val="136"/>
      </rPr>
      <t>年</t>
    </r>
    <phoneticPr fontId="3" type="noConversion"/>
  </si>
  <si>
    <r>
      <t xml:space="preserve">全年生產總額
</t>
    </r>
    <r>
      <rPr>
        <sz val="11"/>
        <rFont val="Times New Roman"/>
        <family val="1"/>
      </rPr>
      <t>(1)</t>
    </r>
    <phoneticPr fontId="3" type="noConversion"/>
  </si>
  <si>
    <r>
      <t xml:space="preserve">全年生產毛額
</t>
    </r>
    <r>
      <rPr>
        <sz val="11"/>
        <rFont val="Times New Roman"/>
        <family val="1"/>
      </rPr>
      <t>(1)-(2)</t>
    </r>
    <phoneticPr fontId="3" type="noConversion"/>
  </si>
  <si>
    <r>
      <t xml:space="preserve">各項折舊
</t>
    </r>
    <r>
      <rPr>
        <sz val="11"/>
        <rFont val="Times New Roman"/>
        <family val="1"/>
      </rPr>
      <t>(3)</t>
    </r>
    <phoneticPr fontId="3" type="noConversion"/>
  </si>
  <si>
    <r>
      <t xml:space="preserve">間接稅
</t>
    </r>
    <r>
      <rPr>
        <sz val="11"/>
        <rFont val="Times New Roman"/>
        <family val="1"/>
      </rPr>
      <t>(4)</t>
    </r>
    <phoneticPr fontId="3" type="noConversion"/>
  </si>
  <si>
    <r>
      <t xml:space="preserve">勞動報酬
</t>
    </r>
    <r>
      <rPr>
        <sz val="11"/>
        <rFont val="Times New Roman"/>
        <family val="1"/>
      </rPr>
      <t>(5)</t>
    </r>
    <phoneticPr fontId="3" type="noConversion"/>
  </si>
  <si>
    <r>
      <t xml:space="preserve">研究發展
費用性支出
</t>
    </r>
    <r>
      <rPr>
        <sz val="11"/>
        <rFont val="Times New Roman"/>
        <family val="1"/>
      </rPr>
      <t>(7</t>
    </r>
    <r>
      <rPr>
        <sz val="11"/>
        <rFont val="標楷體"/>
        <family val="4"/>
        <charset val="136"/>
      </rPr>
      <t>)</t>
    </r>
    <phoneticPr fontId="3" type="noConversion"/>
  </si>
  <si>
    <r>
      <t xml:space="preserve">其他
非營業收益
</t>
    </r>
    <r>
      <rPr>
        <sz val="11"/>
        <rFont val="Times New Roman"/>
        <family val="1"/>
      </rPr>
      <t>(9)</t>
    </r>
    <phoneticPr fontId="3" type="noConversion"/>
  </si>
  <si>
    <r>
      <t xml:space="preserve">利潤
</t>
    </r>
    <r>
      <rPr>
        <sz val="11"/>
        <rFont val="Times New Roman"/>
        <family val="1"/>
      </rPr>
      <t>(1)-(2)-(3)-(4)
-(5)-(6)-(7)-(8)+(9)</t>
    </r>
    <phoneticPr fontId="3" type="noConversion"/>
  </si>
  <si>
    <r>
      <t xml:space="preserve">合計
</t>
    </r>
    <r>
      <rPr>
        <sz val="11"/>
        <rFont val="Times New Roman"/>
        <family val="1"/>
      </rPr>
      <t>(2)</t>
    </r>
    <phoneticPr fontId="3" type="noConversion"/>
  </si>
  <si>
    <r>
      <t xml:space="preserve">按市價計算
</t>
    </r>
    <r>
      <rPr>
        <sz val="11"/>
        <rFont val="Times New Roman"/>
        <family val="1"/>
      </rPr>
      <t>(1)-(2)-(3)</t>
    </r>
    <phoneticPr fontId="3" type="noConversion"/>
  </si>
  <si>
    <r>
      <t xml:space="preserve">按要素成本計算
</t>
    </r>
    <r>
      <rPr>
        <sz val="11"/>
        <rFont val="Times New Roman"/>
        <family val="1"/>
      </rPr>
      <t>(1)-(2)-(3)-(4)</t>
    </r>
    <phoneticPr fontId="3" type="noConversion"/>
  </si>
  <si>
    <r>
      <t xml:space="preserve">合計
</t>
    </r>
    <r>
      <rPr>
        <sz val="11"/>
        <rFont val="Times New Roman"/>
        <family val="1"/>
      </rPr>
      <t>(8)</t>
    </r>
    <phoneticPr fontId="3" type="noConversion"/>
  </si>
  <si>
    <r>
      <t>(</t>
    </r>
    <r>
      <rPr>
        <sz val="11"/>
        <rFont val="標楷體"/>
        <family val="4"/>
        <charset val="136"/>
      </rPr>
      <t>按要素成本計算</t>
    </r>
    <r>
      <rPr>
        <sz val="11"/>
        <rFont val="Times New Roman"/>
        <family val="1"/>
      </rPr>
      <t>)</t>
    </r>
  </si>
  <si>
    <r>
      <t>109</t>
    </r>
    <r>
      <rPr>
        <sz val="12"/>
        <rFont val="標楷體"/>
        <family val="4"/>
        <charset val="136"/>
      </rPr>
      <t>年</t>
    </r>
    <phoneticPr fontId="3" type="noConversion"/>
  </si>
  <si>
    <r>
      <t>108</t>
    </r>
    <r>
      <rPr>
        <sz val="11"/>
        <rFont val="細明體"/>
        <family val="3"/>
        <charset val="136"/>
      </rPr>
      <t>年</t>
    </r>
    <phoneticPr fontId="3" type="noConversion"/>
  </si>
  <si>
    <r>
      <rPr>
        <sz val="11"/>
        <rFont val="標楷體"/>
        <family val="4"/>
        <charset val="136"/>
      </rPr>
      <t xml:space="preserve">廣義生產總額
</t>
    </r>
    <r>
      <rPr>
        <sz val="11"/>
        <rFont val="Times New Roman"/>
        <family val="1"/>
      </rPr>
      <t>(1)-(3)+(4)
+(5)-(6)-(7)</t>
    </r>
    <phoneticPr fontId="3" type="noConversion"/>
  </si>
  <si>
    <r>
      <rPr>
        <sz val="11"/>
        <rFont val="標楷體"/>
        <family val="4"/>
        <charset val="136"/>
      </rPr>
      <t xml:space="preserve">生產總額
</t>
    </r>
    <r>
      <rPr>
        <sz val="11"/>
        <rFont val="Times New Roman"/>
        <family val="1"/>
      </rPr>
      <t>(1)-(2)+(4)
+(5)-(6)-(7)</t>
    </r>
    <phoneticPr fontId="3" type="noConversion"/>
  </si>
  <si>
    <r>
      <rPr>
        <sz val="11"/>
        <rFont val="標楷體"/>
        <family val="4"/>
        <charset val="136"/>
      </rPr>
      <t>營業收入
（含發包工程款）
（</t>
    </r>
    <r>
      <rPr>
        <sz val="11"/>
        <rFont val="Times New Roman"/>
        <family val="1"/>
      </rPr>
      <t>1</t>
    </r>
    <r>
      <rPr>
        <sz val="11"/>
        <rFont val="標楷體"/>
        <family val="4"/>
        <charset val="136"/>
      </rPr>
      <t>）</t>
    </r>
    <phoneticPr fontId="3" type="noConversion"/>
  </si>
  <si>
    <r>
      <t xml:space="preserve">
</t>
    </r>
    <r>
      <rPr>
        <sz val="11"/>
        <rFont val="標楷體"/>
        <family val="4"/>
        <charset val="136"/>
      </rPr>
      <t>發包工程款
（</t>
    </r>
    <r>
      <rPr>
        <sz val="11"/>
        <rFont val="Times New Roman"/>
        <family val="1"/>
      </rPr>
      <t>2</t>
    </r>
    <r>
      <rPr>
        <sz val="11"/>
        <rFont val="標楷體"/>
        <family val="4"/>
        <charset val="136"/>
      </rPr>
      <t>）</t>
    </r>
    <phoneticPr fontId="3" type="noConversion"/>
  </si>
  <si>
    <r>
      <rPr>
        <sz val="11"/>
        <rFont val="標楷體"/>
        <family val="4"/>
        <charset val="136"/>
      </rPr>
      <t>發包給
本調查對象
之發包工程款
（</t>
    </r>
    <r>
      <rPr>
        <sz val="11"/>
        <rFont val="Times New Roman"/>
        <family val="1"/>
      </rPr>
      <t>3</t>
    </r>
    <r>
      <rPr>
        <sz val="11"/>
        <rFont val="標楷體"/>
        <family val="4"/>
        <charset val="136"/>
      </rPr>
      <t>）</t>
    </r>
    <phoneticPr fontId="3" type="noConversion"/>
  </si>
  <si>
    <r>
      <rPr>
        <sz val="11"/>
        <rFont val="標楷體"/>
        <family val="4"/>
        <charset val="136"/>
      </rPr>
      <t>由業主及營造同業
提供材料估計價值
（</t>
    </r>
    <r>
      <rPr>
        <sz val="11"/>
        <rFont val="Times New Roman"/>
        <family val="1"/>
      </rPr>
      <t>4</t>
    </r>
    <r>
      <rPr>
        <sz val="11"/>
        <rFont val="標楷體"/>
        <family val="4"/>
        <charset val="136"/>
      </rPr>
      <t>）</t>
    </r>
    <phoneticPr fontId="3" type="noConversion"/>
  </si>
  <si>
    <r>
      <rPr>
        <sz val="11"/>
        <rFont val="標楷體"/>
        <family val="4"/>
        <charset val="136"/>
      </rPr>
      <t>年底自地自建或合建房屋之在建工程及待售房屋成本
（</t>
    </r>
    <r>
      <rPr>
        <sz val="11"/>
        <rFont val="Times New Roman"/>
        <family val="1"/>
      </rPr>
      <t>5</t>
    </r>
    <r>
      <rPr>
        <sz val="11"/>
        <rFont val="標楷體"/>
        <family val="4"/>
        <charset val="136"/>
      </rPr>
      <t>）</t>
    </r>
    <phoneticPr fontId="3" type="noConversion"/>
  </si>
  <si>
    <r>
      <rPr>
        <sz val="11"/>
        <rFont val="標楷體"/>
        <family val="4"/>
        <charset val="136"/>
      </rPr>
      <t>年初自地自建或合建房屋之在建工程及待售房屋成本
（</t>
    </r>
    <r>
      <rPr>
        <sz val="11"/>
        <rFont val="Times New Roman"/>
        <family val="1"/>
      </rPr>
      <t>6</t>
    </r>
    <r>
      <rPr>
        <sz val="11"/>
        <rFont val="標楷體"/>
        <family val="4"/>
        <charset val="136"/>
      </rPr>
      <t>）</t>
    </r>
    <phoneticPr fontId="3" type="noConversion"/>
  </si>
  <si>
    <r>
      <t>出售房地產
土地成本
（</t>
    </r>
    <r>
      <rPr>
        <sz val="11"/>
        <rFont val="Times New Roman"/>
        <family val="1"/>
      </rPr>
      <t>7</t>
    </r>
    <r>
      <rPr>
        <sz val="11"/>
        <rFont val="標楷體"/>
        <family val="4"/>
        <charset val="136"/>
      </rPr>
      <t>）</t>
    </r>
    <phoneticPr fontId="3" type="noConversion"/>
  </si>
  <si>
    <r>
      <rPr>
        <sz val="11"/>
        <rFont val="標楷體"/>
        <family val="4"/>
        <charset val="136"/>
      </rPr>
      <t xml:space="preserve">廣義生產總額
</t>
    </r>
    <r>
      <rPr>
        <sz val="11"/>
        <rFont val="Times New Roman"/>
        <family val="1"/>
      </rPr>
      <t>(1)-(3)+(4)
+(5)-(6)-(7)</t>
    </r>
    <phoneticPr fontId="3" type="noConversion"/>
  </si>
  <si>
    <r>
      <rPr>
        <sz val="11"/>
        <rFont val="標楷體"/>
        <family val="4"/>
        <charset val="136"/>
      </rPr>
      <t xml:space="preserve">生產總額
</t>
    </r>
    <r>
      <rPr>
        <sz val="11"/>
        <rFont val="Times New Roman"/>
        <family val="1"/>
      </rPr>
      <t>(1)-(2)+(4)
+(5)-(6)-(7)</t>
    </r>
    <phoneticPr fontId="3" type="noConversion"/>
  </si>
  <si>
    <r>
      <rPr>
        <sz val="11"/>
        <rFont val="標楷體"/>
        <family val="4"/>
        <charset val="136"/>
      </rPr>
      <t>營業收入
（含發包工程款）
（</t>
    </r>
    <r>
      <rPr>
        <sz val="11"/>
        <rFont val="Times New Roman"/>
        <family val="1"/>
      </rPr>
      <t>1</t>
    </r>
    <r>
      <rPr>
        <sz val="11"/>
        <rFont val="標楷體"/>
        <family val="4"/>
        <charset val="136"/>
      </rPr>
      <t>）</t>
    </r>
    <phoneticPr fontId="3" type="noConversion"/>
  </si>
  <si>
    <r>
      <t xml:space="preserve">
</t>
    </r>
    <r>
      <rPr>
        <sz val="11"/>
        <rFont val="標楷體"/>
        <family val="4"/>
        <charset val="136"/>
      </rPr>
      <t>發包工程款
（</t>
    </r>
    <r>
      <rPr>
        <sz val="11"/>
        <rFont val="Times New Roman"/>
        <family val="1"/>
      </rPr>
      <t>2</t>
    </r>
    <r>
      <rPr>
        <sz val="11"/>
        <rFont val="標楷體"/>
        <family val="4"/>
        <charset val="136"/>
      </rPr>
      <t>）</t>
    </r>
    <phoneticPr fontId="3" type="noConversion"/>
  </si>
  <si>
    <r>
      <rPr>
        <sz val="11"/>
        <rFont val="標楷體"/>
        <family val="4"/>
        <charset val="136"/>
      </rPr>
      <t>發包給
本調查對象
之發包工程款
（</t>
    </r>
    <r>
      <rPr>
        <sz val="11"/>
        <rFont val="Times New Roman"/>
        <family val="1"/>
      </rPr>
      <t>3</t>
    </r>
    <r>
      <rPr>
        <sz val="11"/>
        <rFont val="標楷體"/>
        <family val="4"/>
        <charset val="136"/>
      </rPr>
      <t>）</t>
    </r>
    <phoneticPr fontId="3" type="noConversion"/>
  </si>
  <si>
    <r>
      <rPr>
        <sz val="11"/>
        <rFont val="標楷體"/>
        <family val="4"/>
        <charset val="136"/>
      </rPr>
      <t>由業主及營造同業
提供材料估計價值
（</t>
    </r>
    <r>
      <rPr>
        <sz val="11"/>
        <rFont val="Times New Roman"/>
        <family val="1"/>
      </rPr>
      <t>4</t>
    </r>
    <r>
      <rPr>
        <sz val="11"/>
        <rFont val="標楷體"/>
        <family val="4"/>
        <charset val="136"/>
      </rPr>
      <t>）</t>
    </r>
    <phoneticPr fontId="3" type="noConversion"/>
  </si>
  <si>
    <r>
      <rPr>
        <sz val="11"/>
        <rFont val="標楷體"/>
        <family val="4"/>
        <charset val="136"/>
      </rPr>
      <t>年底自地自建或合建房屋之在建工程及待售房屋成本
（</t>
    </r>
    <r>
      <rPr>
        <sz val="11"/>
        <rFont val="Times New Roman"/>
        <family val="1"/>
      </rPr>
      <t>5</t>
    </r>
    <r>
      <rPr>
        <sz val="11"/>
        <rFont val="標楷體"/>
        <family val="4"/>
        <charset val="136"/>
      </rPr>
      <t>）</t>
    </r>
    <phoneticPr fontId="3" type="noConversion"/>
  </si>
  <si>
    <r>
      <rPr>
        <sz val="11"/>
        <rFont val="標楷體"/>
        <family val="4"/>
        <charset val="136"/>
      </rPr>
      <t>年初自地自建或合建房屋之在建工程及待售房屋成本
（</t>
    </r>
    <r>
      <rPr>
        <sz val="11"/>
        <rFont val="Times New Roman"/>
        <family val="1"/>
      </rPr>
      <t>6</t>
    </r>
    <r>
      <rPr>
        <sz val="11"/>
        <rFont val="標楷體"/>
        <family val="4"/>
        <charset val="136"/>
      </rPr>
      <t>）</t>
    </r>
    <phoneticPr fontId="3" type="noConversion"/>
  </si>
  <si>
    <r>
      <t>出售房地產
土地成本
（</t>
    </r>
    <r>
      <rPr>
        <sz val="11"/>
        <rFont val="Times New Roman"/>
        <family val="1"/>
      </rPr>
      <t>7</t>
    </r>
    <r>
      <rPr>
        <sz val="11"/>
        <rFont val="標楷體"/>
        <family val="4"/>
        <charset val="136"/>
      </rPr>
      <t>）</t>
    </r>
    <phoneticPr fontId="3" type="noConversion"/>
  </si>
  <si>
    <r>
      <t>10</t>
    </r>
    <r>
      <rPr>
        <sz val="11"/>
        <rFont val="標楷體"/>
        <family val="4"/>
        <charset val="136"/>
      </rPr>
      <t>～</t>
    </r>
    <r>
      <rPr>
        <sz val="11"/>
        <rFont val="Times New Roman"/>
        <family val="1"/>
      </rPr>
      <t>19</t>
    </r>
    <r>
      <rPr>
        <sz val="11"/>
        <rFont val="標楷體"/>
        <family val="4"/>
        <charset val="136"/>
      </rPr>
      <t>人</t>
    </r>
  </si>
  <si>
    <r>
      <t>20</t>
    </r>
    <r>
      <rPr>
        <sz val="11"/>
        <rFont val="標楷體"/>
        <family val="4"/>
        <charset val="136"/>
      </rPr>
      <t>～</t>
    </r>
    <r>
      <rPr>
        <sz val="11"/>
        <rFont val="Times New Roman"/>
        <family val="1"/>
      </rPr>
      <t>49</t>
    </r>
    <r>
      <rPr>
        <sz val="11"/>
        <rFont val="標楷體"/>
        <family val="4"/>
        <charset val="136"/>
      </rPr>
      <t>人</t>
    </r>
  </si>
  <si>
    <r>
      <t>50</t>
    </r>
    <r>
      <rPr>
        <sz val="11"/>
        <rFont val="標楷體"/>
        <family val="4"/>
        <charset val="136"/>
      </rPr>
      <t>～</t>
    </r>
    <r>
      <rPr>
        <sz val="11"/>
        <rFont val="Times New Roman"/>
        <family val="1"/>
      </rPr>
      <t>99</t>
    </r>
    <r>
      <rPr>
        <sz val="11"/>
        <rFont val="標楷體"/>
        <family val="4"/>
        <charset val="136"/>
      </rPr>
      <t>人</t>
    </r>
  </si>
  <si>
    <r>
      <t>100</t>
    </r>
    <r>
      <rPr>
        <sz val="11"/>
        <rFont val="標楷體"/>
        <family val="4"/>
        <charset val="136"/>
      </rPr>
      <t>～</t>
    </r>
    <r>
      <rPr>
        <sz val="11"/>
        <rFont val="Times New Roman"/>
        <family val="1"/>
      </rPr>
      <t>299</t>
    </r>
    <r>
      <rPr>
        <sz val="11"/>
        <rFont val="標楷體"/>
        <family val="4"/>
        <charset val="136"/>
      </rPr>
      <t>人</t>
    </r>
  </si>
  <si>
    <r>
      <rPr>
        <sz val="11"/>
        <rFont val="標楷體"/>
        <family val="4"/>
        <charset val="136"/>
      </rPr>
      <t xml:space="preserve">自有資產
</t>
    </r>
    <r>
      <rPr>
        <sz val="11"/>
        <rFont val="Times New Roman"/>
        <family val="1"/>
      </rPr>
      <t>(1)+(2)</t>
    </r>
    <phoneticPr fontId="3" type="noConversion"/>
  </si>
  <si>
    <r>
      <rPr>
        <sz val="11"/>
        <rFont val="標楷體"/>
        <family val="4"/>
        <charset val="136"/>
      </rPr>
      <t>流</t>
    </r>
    <r>
      <rPr>
        <sz val="11"/>
        <rFont val="Times New Roman"/>
        <family val="1"/>
      </rPr>
      <t xml:space="preserve">          </t>
    </r>
    <r>
      <rPr>
        <sz val="11"/>
        <rFont val="標楷體"/>
        <family val="4"/>
        <charset val="136"/>
      </rPr>
      <t>動</t>
    </r>
    <r>
      <rPr>
        <sz val="11"/>
        <rFont val="Times New Roman"/>
        <family val="1"/>
      </rPr>
      <t xml:space="preserve">          </t>
    </r>
    <r>
      <rPr>
        <sz val="11"/>
        <rFont val="標楷體"/>
        <family val="4"/>
        <charset val="136"/>
      </rPr>
      <t>資</t>
    </r>
    <r>
      <rPr>
        <sz val="11"/>
        <rFont val="Times New Roman"/>
        <family val="1"/>
      </rPr>
      <t xml:space="preserve">          </t>
    </r>
    <r>
      <rPr>
        <sz val="11"/>
        <rFont val="標楷體"/>
        <family val="4"/>
        <charset val="136"/>
      </rPr>
      <t>產　</t>
    </r>
    <phoneticPr fontId="3" type="noConversion"/>
  </si>
  <si>
    <r>
      <rPr>
        <sz val="11"/>
        <rFont val="標楷體"/>
        <family val="4"/>
        <charset val="136"/>
      </rPr>
      <t>非</t>
    </r>
    <r>
      <rPr>
        <sz val="11"/>
        <rFont val="Times New Roman"/>
        <family val="1"/>
      </rPr>
      <t xml:space="preserve">        </t>
    </r>
    <r>
      <rPr>
        <sz val="11"/>
        <rFont val="標楷體"/>
        <family val="4"/>
        <charset val="136"/>
      </rPr>
      <t>流</t>
    </r>
    <r>
      <rPr>
        <sz val="11"/>
        <rFont val="Times New Roman"/>
        <family val="1"/>
      </rPr>
      <t xml:space="preserve">        </t>
    </r>
    <r>
      <rPr>
        <sz val="11"/>
        <rFont val="標楷體"/>
        <family val="4"/>
        <charset val="136"/>
      </rPr>
      <t>動</t>
    </r>
    <r>
      <rPr>
        <sz val="11"/>
        <rFont val="Times New Roman"/>
        <family val="1"/>
      </rPr>
      <t/>
    </r>
    <phoneticPr fontId="3" type="noConversion"/>
  </si>
  <si>
    <r>
      <t xml:space="preserve">106 </t>
    </r>
    <r>
      <rPr>
        <b/>
        <sz val="11"/>
        <rFont val="標楷體"/>
        <family val="4"/>
        <charset val="136"/>
      </rPr>
      <t>年</t>
    </r>
    <phoneticPr fontId="5" type="noConversion"/>
  </si>
  <si>
    <r>
      <t xml:space="preserve">108 </t>
    </r>
    <r>
      <rPr>
        <b/>
        <sz val="11"/>
        <rFont val="標楷體"/>
        <family val="4"/>
        <charset val="136"/>
      </rPr>
      <t>年</t>
    </r>
    <phoneticPr fontId="5" type="noConversion"/>
  </si>
  <si>
    <r>
      <t xml:space="preserve">109 </t>
    </r>
    <r>
      <rPr>
        <b/>
        <sz val="11"/>
        <rFont val="標楷體"/>
        <family val="4"/>
        <charset val="136"/>
      </rPr>
      <t>年</t>
    </r>
    <phoneticPr fontId="5" type="noConversion"/>
  </si>
  <si>
    <r>
      <t xml:space="preserve"> </t>
    </r>
    <r>
      <rPr>
        <sz val="11"/>
        <rFont val="標楷體"/>
        <family val="4"/>
        <charset val="136"/>
      </rPr>
      <t>新</t>
    </r>
    <r>
      <rPr>
        <sz val="11"/>
        <rFont val="Times New Roman"/>
        <family val="1"/>
      </rPr>
      <t xml:space="preserve">   </t>
    </r>
    <r>
      <rPr>
        <sz val="11"/>
        <rFont val="標楷體"/>
        <family val="4"/>
        <charset val="136"/>
      </rPr>
      <t>北</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</si>
  <si>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臺</t>
    </r>
    <r>
      <rPr>
        <sz val="11"/>
        <rFont val="Times New Roman"/>
        <family val="1"/>
      </rPr>
      <t xml:space="preserve">   </t>
    </r>
    <r>
      <rPr>
        <sz val="11"/>
        <rFont val="標楷體"/>
        <family val="4"/>
        <charset val="136"/>
      </rPr>
      <t>北</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</si>
  <si>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桃</t>
    </r>
    <r>
      <rPr>
        <sz val="11"/>
        <rFont val="Times New Roman"/>
        <family val="1"/>
      </rPr>
      <t xml:space="preserve">   </t>
    </r>
    <r>
      <rPr>
        <sz val="11"/>
        <rFont val="標楷體"/>
        <family val="4"/>
        <charset val="136"/>
      </rPr>
      <t>園</t>
    </r>
    <r>
      <rPr>
        <sz val="11"/>
        <rFont val="Times New Roman"/>
        <family val="1"/>
      </rPr>
      <t xml:space="preserve">   </t>
    </r>
    <r>
      <rPr>
        <sz val="11"/>
        <rFont val="標楷體"/>
        <family val="4"/>
        <charset val="136"/>
      </rPr>
      <t>市</t>
    </r>
    <phoneticPr fontId="3" type="noConversion"/>
  </si>
  <si>
    <r>
      <t xml:space="preserve"> </t>
    </r>
    <r>
      <rPr>
        <sz val="11"/>
        <rFont val="標楷體"/>
        <family val="4"/>
        <charset val="136"/>
      </rPr>
      <t>北部其他</t>
    </r>
    <phoneticPr fontId="3" type="noConversion"/>
  </si>
  <si>
    <r>
      <t xml:space="preserve">105 </t>
    </r>
    <r>
      <rPr>
        <b/>
        <sz val="11"/>
        <rFont val="標楷體"/>
        <family val="4"/>
        <charset val="136"/>
      </rPr>
      <t>年</t>
    </r>
    <phoneticPr fontId="5" type="noConversion"/>
  </si>
  <si>
    <r>
      <t xml:space="preserve">105 </t>
    </r>
    <r>
      <rPr>
        <b/>
        <sz val="11"/>
        <rFont val="標楷體"/>
        <family val="4"/>
        <charset val="136"/>
      </rPr>
      <t>年</t>
    </r>
    <phoneticPr fontId="5" type="noConversion"/>
  </si>
  <si>
    <r>
      <t xml:space="preserve">107 </t>
    </r>
    <r>
      <rPr>
        <b/>
        <sz val="11"/>
        <rFont val="標楷體"/>
        <family val="4"/>
        <charset val="136"/>
      </rPr>
      <t>年</t>
    </r>
    <phoneticPr fontId="5" type="noConversion"/>
  </si>
  <si>
    <r>
      <t>25~</t>
    </r>
    <r>
      <rPr>
        <sz val="11"/>
        <rFont val="標楷體"/>
        <family val="4"/>
        <charset val="136"/>
      </rPr>
      <t>未滿</t>
    </r>
    <r>
      <rPr>
        <sz val="11"/>
        <rFont val="Times New Roman"/>
        <family val="1"/>
      </rPr>
      <t>35</t>
    </r>
    <r>
      <rPr>
        <sz val="11"/>
        <rFont val="標楷體"/>
        <family val="4"/>
        <charset val="136"/>
      </rPr>
      <t>歲</t>
    </r>
  </si>
  <si>
    <r>
      <t>35~</t>
    </r>
    <r>
      <rPr>
        <sz val="11"/>
        <rFont val="標楷體"/>
        <family val="4"/>
        <charset val="136"/>
      </rPr>
      <t>未滿</t>
    </r>
    <r>
      <rPr>
        <sz val="11"/>
        <rFont val="Times New Roman"/>
        <family val="1"/>
      </rPr>
      <t>45</t>
    </r>
    <r>
      <rPr>
        <sz val="11"/>
        <rFont val="標楷體"/>
        <family val="4"/>
        <charset val="136"/>
      </rPr>
      <t>歲</t>
    </r>
  </si>
  <si>
    <r>
      <t>45~</t>
    </r>
    <r>
      <rPr>
        <sz val="11"/>
        <rFont val="標楷體"/>
        <family val="4"/>
        <charset val="136"/>
      </rPr>
      <t>未滿</t>
    </r>
    <r>
      <rPr>
        <sz val="11"/>
        <rFont val="Times New Roman"/>
        <family val="1"/>
      </rPr>
      <t>65</t>
    </r>
    <r>
      <rPr>
        <sz val="11"/>
        <rFont val="標楷體"/>
        <family val="4"/>
        <charset val="136"/>
      </rPr>
      <t>歲</t>
    </r>
  </si>
  <si>
    <r>
      <t>未滿</t>
    </r>
    <r>
      <rPr>
        <sz val="11"/>
        <rFont val="Times New Roman"/>
        <family val="1"/>
      </rPr>
      <t>6</t>
    </r>
    <r>
      <rPr>
        <sz val="11"/>
        <rFont val="標楷體"/>
        <family val="4"/>
        <charset val="136"/>
      </rPr>
      <t>百萬元</t>
    </r>
  </si>
  <si>
    <t xml:space="preserve">直接營建工程收入結構－按經營特性分  </t>
    <phoneticPr fontId="3" type="noConversion"/>
  </si>
  <si>
    <t>直接營建工程收入結構－按經營規模分</t>
    <phoneticPr fontId="3" type="noConversion"/>
  </si>
  <si>
    <r>
      <t>表六十九 企業對今年（</t>
    </r>
    <r>
      <rPr>
        <sz val="15"/>
        <rFont val="Times New Roman"/>
        <family val="1"/>
      </rPr>
      <t>110</t>
    </r>
    <r>
      <rPr>
        <sz val="15"/>
        <rFont val="華康粗黑體"/>
        <family val="3"/>
        <charset val="136"/>
      </rPr>
      <t>年</t>
    </r>
    <r>
      <rPr>
        <sz val="15"/>
        <rFont val="Times New Roman"/>
        <family val="1"/>
      </rPr>
      <t>1</t>
    </r>
    <r>
      <rPr>
        <sz val="15"/>
        <rFont val="華康粗黑體"/>
        <family val="3"/>
        <charset val="136"/>
      </rPr>
      <t>月</t>
    </r>
    <r>
      <rPr>
        <sz val="15"/>
        <rFont val="Times New Roman"/>
        <family val="1"/>
      </rPr>
      <t>~110</t>
    </r>
    <r>
      <rPr>
        <sz val="15"/>
        <rFont val="華康粗黑體"/>
        <family val="3"/>
        <charset val="136"/>
      </rPr>
      <t>年</t>
    </r>
    <r>
      <rPr>
        <sz val="15"/>
        <rFont val="Times New Roman"/>
        <family val="1"/>
      </rPr>
      <t>12</t>
    </r>
    <r>
      <rPr>
        <sz val="15"/>
        <rFont val="華康粗黑體"/>
        <family val="3"/>
        <charset val="136"/>
      </rPr>
      <t>月）營造業景氣的看法
─按經營特性分</t>
    </r>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</si>
</sst>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7">
    <numFmt numFmtId="41" formatCode="_-* #,##0_-;\-* #,##0_-;_-* &quot;-&quot;_-;_-@_-"/>
    <numFmt numFmtId="43" formatCode="_-* #,##0.00_-;\-* #,##0.00_-;_-* &quot;-&quot;??_-;_-@_-"/>
    <numFmt numFmtId="176" formatCode="0.0"/>
    <numFmt numFmtId="177" formatCode="###\ ###\ ###\ ##0"/>
    <numFmt numFmtId="178" formatCode="###\ ###\ ###\ ###\ ##0"/>
    <numFmt numFmtId="179" formatCode="###\ ###\ ##0;\-###\ ###\ ##0;_-* &quot;-&quot;;_-@_-"/>
    <numFmt numFmtId="180" formatCode="0_ "/>
    <numFmt numFmtId="181" formatCode="###.0\ ###\ ###\ ##0"/>
    <numFmt numFmtId="182" formatCode="###.\ ###\ ###\ ##0"/>
    <numFmt numFmtId="183" formatCode="##.\ ###\ ###\ ##0"/>
    <numFmt numFmtId="184" formatCode=".\ ###\ ###\ ##00;"/>
    <numFmt numFmtId="185" formatCode="0.00_ "/>
    <numFmt numFmtId="186" formatCode="0.0_ "/>
    <numFmt numFmtId="187" formatCode="###\ ###\ ###\ ###"/>
    <numFmt numFmtId="188" formatCode=".\ \ #;\-.\ \ #;_-* &quot;-&quot;;_-@_ⴆ"/>
    <numFmt numFmtId="189" formatCode="###.000\ ###\ ###\ ##0"/>
    <numFmt numFmtId="190" formatCode="#,##0_ "/>
    <numFmt numFmtId="191" formatCode="#,##0.00;\ \-###0.00;\-"/>
    <numFmt numFmtId="192" formatCode="###\ \ ###\ ###\ ###"/>
    <numFmt numFmtId="193" formatCode="###\ ###\ ###\ ###;\-###\ ###\ ###\ ###;\-"/>
    <numFmt numFmtId="194" formatCode="###.00\ ###\ ###\ ###\ ##0"/>
    <numFmt numFmtId="195" formatCode="0.0000_ "/>
    <numFmt numFmtId="196" formatCode="\ ###\ ###;\-###\ ###;\-"/>
    <numFmt numFmtId="197" formatCode="###\ ###\ ###;\-###\ ###\ ###;\-"/>
    <numFmt numFmtId="198" formatCode="###\ ##0.0;\-###\ ##0.0;\-"/>
    <numFmt numFmtId="199" formatCode="###\ ##0.00;\-###\ ##0.00;\-"/>
    <numFmt numFmtId="200" formatCode="#\ ##0.00;\ \-#\ ##0.00;\-"/>
    <numFmt numFmtId="201" formatCode="##0.00;\ \-##0.00;\-"/>
    <numFmt numFmtId="202" formatCode="#,##0_ ;[Red]\-#,##0\ "/>
    <numFmt numFmtId="203" formatCode="_-* #,##0.0_-;\-* #,##0.0_-;_-* &quot;-&quot;_-;_-@_-"/>
    <numFmt numFmtId="204" formatCode="0.0%"/>
    <numFmt numFmtId="205" formatCode="0_);\(0\)"/>
    <numFmt numFmtId="206" formatCode="#,##0.0"/>
    <numFmt numFmtId="207" formatCode="###.0\ ###\ ###\ ###\ ##0"/>
    <numFmt numFmtId="208" formatCode="0.00_);[Red]\(0.00\)"/>
    <numFmt numFmtId="209" formatCode="0.0_);[Red]\(0.0\)"/>
    <numFmt numFmtId="210" formatCode="##\ ##0.00;\-##\ ##0.00;\-"/>
  </numFmts>
  <fonts count="58">
    <font>
      <sz val="11"/>
      <name val="Times New Roman"/>
      <family val="1"/>
    </font>
    <font>
      <sz val="11"/>
      <name val="Times New Roman"/>
      <family val="1"/>
    </font>
    <font>
      <sz val="12"/>
      <name val="新細明體"/>
      <family val="1"/>
      <charset val="136"/>
    </font>
    <font>
      <sz val="9"/>
      <name val="新細明體"/>
      <family val="1"/>
      <charset val="136"/>
    </font>
    <font>
      <sz val="12"/>
      <name val="華康粗黑體"/>
      <family val="3"/>
      <charset val="136"/>
    </font>
    <font>
      <sz val="9"/>
      <name val="細明體"/>
      <family val="3"/>
      <charset val="136"/>
    </font>
    <font>
      <sz val="15"/>
      <name val="華康粗黑體"/>
      <family val="3"/>
      <charset val="136"/>
    </font>
    <font>
      <sz val="11"/>
      <name val="Times New Roman"/>
      <family val="1"/>
    </font>
    <font>
      <sz val="11"/>
      <name val="標楷體"/>
      <family val="4"/>
      <charset val="136"/>
    </font>
    <font>
      <sz val="11"/>
      <name val="Times New Roman"/>
      <family val="1"/>
    </font>
    <font>
      <b/>
      <sz val="11"/>
      <name val="華康粗黑體"/>
      <family val="3"/>
      <charset val="136"/>
    </font>
    <font>
      <b/>
      <sz val="11"/>
      <name val="Times New Roman"/>
      <family val="1"/>
    </font>
    <font>
      <b/>
      <sz val="11"/>
      <name val="細明體"/>
      <family val="3"/>
      <charset val="136"/>
    </font>
    <font>
      <b/>
      <sz val="11"/>
      <name val="標楷體"/>
      <family val="4"/>
      <charset val="136"/>
    </font>
    <font>
      <sz val="11"/>
      <name val="Times New Roman"/>
      <family val="1"/>
    </font>
    <font>
      <sz val="12"/>
      <name val="Times New Roman"/>
      <family val="1"/>
    </font>
    <font>
      <sz val="9"/>
      <color indexed="81"/>
      <name val="新細明體"/>
      <family val="1"/>
      <charset val="136"/>
    </font>
    <font>
      <b/>
      <sz val="9"/>
      <color indexed="81"/>
      <name val="新細明體"/>
      <family val="1"/>
      <charset val="136"/>
    </font>
    <font>
      <sz val="9"/>
      <color indexed="81"/>
      <name val="Tahoma"/>
      <family val="2"/>
    </font>
    <font>
      <b/>
      <sz val="9"/>
      <color indexed="81"/>
      <name val="Tahoma"/>
      <family val="2"/>
    </font>
    <font>
      <sz val="9"/>
      <color indexed="81"/>
      <name val="細明體"/>
      <family val="3"/>
      <charset val="136"/>
    </font>
    <font>
      <b/>
      <sz val="11"/>
      <color indexed="10"/>
      <name val="Times New Roman"/>
      <family val="1"/>
    </font>
    <font>
      <sz val="12"/>
      <color theme="1"/>
      <name val="新細明體"/>
      <family val="1"/>
      <charset val="136"/>
      <scheme val="minor"/>
    </font>
    <font>
      <sz val="11"/>
      <name val="細明體"/>
      <family val="3"/>
      <charset val="136"/>
    </font>
    <font>
      <sz val="10"/>
      <name val="細明體"/>
      <family val="3"/>
      <charset val="136"/>
    </font>
    <font>
      <sz val="11"/>
      <color theme="1"/>
      <name val="標楷體"/>
      <family val="4"/>
      <charset val="136"/>
    </font>
    <font>
      <sz val="18"/>
      <name val="細明體"/>
      <family val="3"/>
      <charset val="136"/>
    </font>
    <font>
      <sz val="36"/>
      <name val="細明體"/>
      <family val="3"/>
      <charset val="136"/>
    </font>
    <font>
      <sz val="12"/>
      <color theme="1"/>
      <name val="標楷體"/>
      <family val="4"/>
      <charset val="136"/>
    </font>
    <font>
      <sz val="9"/>
      <name val="新細明體"/>
      <family val="2"/>
      <charset val="136"/>
      <scheme val="minor"/>
    </font>
    <font>
      <sz val="10"/>
      <name val="Times New Roman"/>
      <family val="1"/>
    </font>
    <font>
      <sz val="13"/>
      <name val="Times New Roman"/>
      <family val="1"/>
    </font>
    <font>
      <b/>
      <sz val="12"/>
      <name val="Times New Roman"/>
      <family val="1"/>
    </font>
    <font>
      <b/>
      <sz val="12"/>
      <name val="標楷體"/>
      <family val="4"/>
      <charset val="136"/>
    </font>
    <font>
      <sz val="12"/>
      <name val="標楷體"/>
      <family val="4"/>
      <charset val="136"/>
    </font>
    <font>
      <b/>
      <sz val="10"/>
      <name val="標楷體"/>
      <family val="4"/>
      <charset val="136"/>
    </font>
    <font>
      <b/>
      <sz val="10"/>
      <name val="Times New Roman"/>
      <family val="1"/>
    </font>
    <font>
      <sz val="10"/>
      <name val="標楷體"/>
      <family val="4"/>
      <charset val="136"/>
    </font>
    <font>
      <sz val="15"/>
      <name val="Times New Roman"/>
      <family val="1"/>
    </font>
    <font>
      <b/>
      <sz val="10"/>
      <name val="華康粗黑體"/>
      <family val="3"/>
      <charset val="136"/>
    </font>
    <font>
      <b/>
      <sz val="10"/>
      <name val="細明體"/>
      <family val="3"/>
      <charset val="136"/>
    </font>
    <font>
      <sz val="10"/>
      <name val="新細明體"/>
      <family val="1"/>
      <charset val="136"/>
    </font>
    <font>
      <b/>
      <sz val="9"/>
      <name val="Times New Roman"/>
      <family val="1"/>
    </font>
    <font>
      <b/>
      <sz val="12"/>
      <name val="華康粗黑體"/>
      <family val="3"/>
      <charset val="136"/>
    </font>
    <font>
      <b/>
      <sz val="12"/>
      <name val="細明體"/>
      <family val="3"/>
      <charset val="136"/>
    </font>
    <font>
      <sz val="9"/>
      <name val="Times New Roman"/>
      <family val="1"/>
    </font>
    <font>
      <u/>
      <vertAlign val="superscript"/>
      <sz val="17"/>
      <name val="標楷體"/>
      <family val="4"/>
      <charset val="136"/>
    </font>
    <font>
      <b/>
      <sz val="8.25"/>
      <name val="新細明體"/>
      <family val="1"/>
      <charset val="136"/>
    </font>
    <font>
      <sz val="10.5"/>
      <name val="標楷體"/>
      <family val="4"/>
      <charset val="136"/>
    </font>
    <font>
      <sz val="10.5"/>
      <name val="Times New Roman"/>
      <family val="1"/>
    </font>
    <font>
      <b/>
      <sz val="10.5"/>
      <name val="Times New Roman"/>
      <family val="1"/>
    </font>
    <font>
      <sz val="12"/>
      <name val="細明體"/>
      <family val="3"/>
      <charset val="136"/>
    </font>
    <font>
      <b/>
      <sz val="7"/>
      <name val="Times New Roman"/>
      <family val="1"/>
    </font>
    <font>
      <sz val="7"/>
      <name val="Times New Roman"/>
      <family val="1"/>
    </font>
    <font>
      <sz val="13"/>
      <name val="標楷體"/>
      <family val="4"/>
      <charset val="136"/>
    </font>
    <font>
      <b/>
      <sz val="13"/>
      <name val="Times New Roman"/>
      <family val="1"/>
    </font>
    <font>
      <sz val="14"/>
      <name val="Times New Roman"/>
      <family val="1"/>
    </font>
    <font>
      <sz val="11"/>
      <name val="新細明體"/>
      <family val="1"/>
      <charset val="136"/>
    </font>
  </fonts>
  <fills count="2">
    <fill>
      <patternFill patternType="none"/>
    </fill>
    <fill>
      <patternFill patternType="gray125"/>
    </fill>
  </fills>
  <borders count="78">
    <border>
      <left/>
      <right/>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medium">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style="medium">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ck">
        <color indexed="64"/>
      </bottom>
      <diagonal/>
    </border>
    <border>
      <left style="medium">
        <color indexed="64"/>
      </left>
      <right/>
      <top style="thick">
        <color indexed="64"/>
      </top>
      <bottom/>
      <diagonal/>
    </border>
    <border>
      <left style="medium">
        <color indexed="64"/>
      </left>
      <right/>
      <top/>
      <bottom style="medium">
        <color indexed="64"/>
      </bottom>
      <diagonal/>
    </border>
    <border>
      <left style="medium">
        <color indexed="64"/>
      </left>
      <right style="medium">
        <color indexed="64"/>
      </right>
      <top style="thick">
        <color indexed="64"/>
      </top>
      <bottom/>
      <diagonal/>
    </border>
    <border>
      <left/>
      <right/>
      <top style="thick">
        <color indexed="64"/>
      </top>
      <bottom/>
      <diagonal/>
    </border>
    <border>
      <left/>
      <right style="medium">
        <color indexed="64"/>
      </right>
      <top style="thick">
        <color indexed="64"/>
      </top>
      <bottom/>
      <diagonal/>
    </border>
    <border>
      <left/>
      <right/>
      <top style="thick">
        <color indexed="64"/>
      </top>
      <bottom style="medium">
        <color indexed="64"/>
      </bottom>
      <diagonal/>
    </border>
    <border>
      <left style="medium">
        <color indexed="64"/>
      </left>
      <right/>
      <top style="thick">
        <color indexed="64"/>
      </top>
      <bottom style="medium">
        <color indexed="64"/>
      </bottom>
      <diagonal/>
    </border>
    <border>
      <left/>
      <right/>
      <top/>
      <bottom style="thick">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bottom style="medium">
        <color rgb="FF000000"/>
      </bottom>
      <diagonal/>
    </border>
    <border>
      <left style="medium">
        <color indexed="64"/>
      </left>
      <right/>
      <top/>
      <bottom/>
      <diagonal/>
    </border>
    <border>
      <left/>
      <right style="medium">
        <color rgb="FF000000"/>
      </right>
      <top style="thick">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thick">
        <color indexed="64"/>
      </top>
      <bottom style="medium">
        <color indexed="64"/>
      </bottom>
      <diagonal/>
    </border>
    <border>
      <left style="medium">
        <color indexed="64"/>
      </left>
      <right style="medium">
        <color indexed="64"/>
      </right>
      <top/>
      <bottom/>
      <diagonal/>
    </border>
    <border>
      <left/>
      <right style="medium">
        <color indexed="64"/>
      </right>
      <top style="thick">
        <color indexed="64"/>
      </top>
      <bottom style="medium">
        <color indexed="64"/>
      </bottom>
      <diagonal/>
    </border>
    <border>
      <left/>
      <right style="medium">
        <color rgb="FF000000"/>
      </right>
      <top style="thick">
        <color indexed="64"/>
      </top>
      <bottom/>
      <diagonal/>
    </border>
    <border>
      <left/>
      <right style="medium">
        <color rgb="FF000000"/>
      </right>
      <top/>
      <bottom/>
      <diagonal/>
    </border>
    <border>
      <left/>
      <right style="medium">
        <color indexed="64"/>
      </right>
      <top style="thick">
        <color indexed="64"/>
      </top>
      <bottom style="medium">
        <color rgb="FF000000"/>
      </bottom>
      <diagonal/>
    </border>
    <border>
      <left/>
      <right/>
      <top style="thick">
        <color indexed="64"/>
      </top>
      <bottom style="medium">
        <color rgb="FF000000"/>
      </bottom>
      <diagonal/>
    </border>
    <border>
      <left/>
      <right/>
      <top/>
      <bottom style="medium">
        <color rgb="FF000000"/>
      </bottom>
      <diagonal/>
    </border>
    <border>
      <left style="medium">
        <color indexed="64"/>
      </left>
      <right/>
      <top style="thick">
        <color indexed="64"/>
      </top>
      <bottom style="medium">
        <color rgb="FF000000"/>
      </bottom>
      <diagonal/>
    </border>
    <border>
      <left style="medium">
        <color indexed="64"/>
      </left>
      <right style="medium">
        <color indexed="64"/>
      </right>
      <top style="medium">
        <color rgb="FF000000"/>
      </top>
      <bottom/>
      <diagonal/>
    </border>
    <border>
      <left style="medium">
        <color rgb="FF000000"/>
      </left>
      <right/>
      <top style="thick">
        <color indexed="64"/>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indexed="64"/>
      </left>
      <right style="medium">
        <color indexed="64"/>
      </right>
      <top/>
      <bottom style="medium">
        <color rgb="FF000000"/>
      </bottom>
      <diagonal/>
    </border>
    <border>
      <left/>
      <right style="medium">
        <color rgb="FF000000"/>
      </right>
      <top/>
      <bottom style="medium">
        <color indexed="64"/>
      </bottom>
      <diagonal/>
    </border>
    <border>
      <left style="medium">
        <color rgb="FF000000"/>
      </left>
      <right/>
      <top/>
      <bottom style="medium">
        <color indexed="64"/>
      </bottom>
      <diagonal/>
    </border>
    <border>
      <left/>
      <right style="medium">
        <color rgb="FF000000"/>
      </right>
      <top style="thick">
        <color rgb="FF000000"/>
      </top>
      <bottom/>
      <diagonal/>
    </border>
    <border>
      <left/>
      <right/>
      <top style="thick">
        <color rgb="FF000000"/>
      </top>
      <bottom/>
      <diagonal/>
    </border>
    <border>
      <left/>
      <right style="medium">
        <color rgb="FF000000"/>
      </right>
      <top style="medium">
        <color indexed="64"/>
      </top>
      <bottom/>
      <diagonal/>
    </border>
    <border>
      <left style="medium">
        <color rgb="FF000000"/>
      </left>
      <right/>
      <top style="thick">
        <color rgb="FF000000"/>
      </top>
      <bottom/>
      <diagonal/>
    </border>
    <border>
      <left style="medium">
        <color rgb="FF000000"/>
      </left>
      <right/>
      <top/>
      <bottom/>
      <diagonal/>
    </border>
    <border>
      <left style="medium">
        <color indexed="64"/>
      </left>
      <right/>
      <top/>
      <bottom style="medium">
        <color rgb="FF000000"/>
      </bottom>
      <diagonal/>
    </border>
  </borders>
  <cellStyleXfs count="16">
    <xf numFmtId="0" fontId="0"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1" fillId="0" borderId="0"/>
    <xf numFmtId="0" fontId="7" fillId="0" borderId="0"/>
    <xf numFmtId="0" fontId="2" fillId="0" borderId="0">
      <alignment vertical="center"/>
    </xf>
    <xf numFmtId="0" fontId="1" fillId="0" borderId="0"/>
    <xf numFmtId="0" fontId="7" fillId="0" borderId="0"/>
    <xf numFmtId="0" fontId="1" fillId="0" borderId="0"/>
    <xf numFmtId="0" fontId="1" fillId="0" borderId="0"/>
    <xf numFmtId="0" fontId="2" fillId="0" borderId="0"/>
    <xf numFmtId="9" fontId="1" fillId="0" borderId="0" applyFont="0" applyFill="0" applyBorder="0" applyAlignment="0" applyProtection="0"/>
    <xf numFmtId="0" fontId="1" fillId="0" borderId="0"/>
    <xf numFmtId="0" fontId="1" fillId="0" borderId="0"/>
  </cellStyleXfs>
  <cellXfs count="2085">
    <xf numFmtId="0" fontId="0" fillId="0" borderId="0" xfId="0"/>
    <xf numFmtId="177" fontId="7" fillId="0" borderId="0" xfId="0" applyNumberFormat="1" applyFont="1" applyFill="1"/>
    <xf numFmtId="177" fontId="11" fillId="0" borderId="2" xfId="0" applyNumberFormat="1" applyFont="1" applyFill="1" applyBorder="1" applyAlignment="1">
      <alignment horizontal="center" vertical="center"/>
    </xf>
    <xf numFmtId="177" fontId="10" fillId="0" borderId="0" xfId="0" applyNumberFormat="1" applyFont="1" applyFill="1" applyBorder="1" applyAlignment="1">
      <alignment horizontal="distributed" vertical="center"/>
    </xf>
    <xf numFmtId="177" fontId="8" fillId="0" borderId="0" xfId="0" applyNumberFormat="1" applyFont="1" applyFill="1" applyBorder="1" applyAlignment="1">
      <alignment horizontal="distributed" vertical="center"/>
    </xf>
    <xf numFmtId="177" fontId="9" fillId="0" borderId="2" xfId="0" applyNumberFormat="1" applyFont="1" applyFill="1" applyBorder="1" applyAlignment="1">
      <alignment horizontal="center" vertical="center"/>
    </xf>
    <xf numFmtId="177" fontId="13" fillId="0" borderId="0" xfId="0" applyNumberFormat="1" applyFont="1" applyFill="1" applyBorder="1" applyAlignment="1">
      <alignment horizontal="distributed" vertical="center"/>
    </xf>
    <xf numFmtId="177" fontId="11" fillId="0" borderId="0" xfId="0" applyNumberFormat="1" applyFont="1" applyFill="1" applyBorder="1" applyAlignment="1">
      <alignment horizontal="distributed" vertical="center"/>
    </xf>
    <xf numFmtId="177" fontId="14" fillId="0" borderId="0" xfId="0" applyNumberFormat="1" applyFont="1" applyFill="1" applyBorder="1" applyAlignment="1">
      <alignment horizontal="distributed" vertical="center"/>
    </xf>
    <xf numFmtId="177" fontId="14" fillId="0" borderId="2" xfId="0" applyNumberFormat="1" applyFont="1" applyFill="1" applyBorder="1" applyAlignment="1">
      <alignment horizontal="center" vertical="center"/>
    </xf>
    <xf numFmtId="177" fontId="9" fillId="0" borderId="0" xfId="0" applyNumberFormat="1" applyFont="1" applyFill="1" applyBorder="1" applyAlignment="1">
      <alignment horizontal="distributed" vertical="center"/>
    </xf>
    <xf numFmtId="177" fontId="9" fillId="0" borderId="0" xfId="0" applyNumberFormat="1" applyFont="1" applyFill="1" applyBorder="1"/>
    <xf numFmtId="177" fontId="8" fillId="0" borderId="5" xfId="0" applyNumberFormat="1" applyFont="1" applyFill="1" applyBorder="1" applyAlignment="1">
      <alignment horizontal="distributed" vertical="center"/>
    </xf>
    <xf numFmtId="177" fontId="9" fillId="0" borderId="6" xfId="0" applyNumberFormat="1" applyFont="1" applyFill="1" applyBorder="1" applyAlignment="1">
      <alignment horizontal="center" vertical="center"/>
    </xf>
    <xf numFmtId="177" fontId="15" fillId="0" borderId="0" xfId="0" applyNumberFormat="1" applyFont="1" applyFill="1"/>
    <xf numFmtId="177" fontId="15" fillId="0" borderId="0" xfId="0" applyNumberFormat="1" applyFont="1" applyFill="1" applyAlignment="1">
      <alignment horizontal="center"/>
    </xf>
    <xf numFmtId="177" fontId="9" fillId="0" borderId="2" xfId="0" applyNumberFormat="1" applyFont="1" applyFill="1" applyBorder="1" applyAlignment="1">
      <alignment horizontal="center"/>
    </xf>
    <xf numFmtId="177" fontId="14" fillId="0" borderId="0" xfId="0" applyNumberFormat="1" applyFont="1" applyFill="1" applyBorder="1"/>
    <xf numFmtId="177" fontId="11" fillId="0" borderId="2" xfId="8" applyNumberFormat="1" applyFont="1" applyFill="1" applyBorder="1" applyAlignment="1">
      <alignment horizontal="center" vertical="center"/>
    </xf>
    <xf numFmtId="177" fontId="8" fillId="0" borderId="4" xfId="8" applyNumberFormat="1" applyFont="1" applyFill="1" applyBorder="1" applyAlignment="1">
      <alignment horizontal="centerContinuous" vertical="center"/>
    </xf>
    <xf numFmtId="177" fontId="8" fillId="0" borderId="14" xfId="8" applyNumberFormat="1" applyFont="1" applyFill="1" applyBorder="1" applyAlignment="1">
      <alignment horizontal="centerContinuous" vertical="center"/>
    </xf>
    <xf numFmtId="177" fontId="11" fillId="0" borderId="0" xfId="8" applyNumberFormat="1" applyFont="1" applyFill="1" applyBorder="1" applyAlignment="1">
      <alignment horizontal="center" vertical="center"/>
    </xf>
    <xf numFmtId="178" fontId="11" fillId="0" borderId="2" xfId="0" applyNumberFormat="1" applyFont="1" applyFill="1" applyBorder="1" applyAlignment="1">
      <alignment horizontal="center" vertical="center"/>
    </xf>
    <xf numFmtId="178" fontId="11" fillId="0" borderId="0" xfId="0" applyNumberFormat="1" applyFont="1" applyFill="1" applyBorder="1"/>
    <xf numFmtId="178" fontId="6" fillId="0" borderId="0" xfId="5" applyNumberFormat="1" applyFont="1" applyFill="1"/>
    <xf numFmtId="178" fontId="7" fillId="0" borderId="0" xfId="5" applyNumberFormat="1" applyFont="1" applyFill="1"/>
    <xf numFmtId="178" fontId="8" fillId="0" borderId="0" xfId="5" applyNumberFormat="1" applyFont="1" applyFill="1"/>
    <xf numFmtId="178" fontId="8" fillId="0" borderId="0" xfId="5" applyNumberFormat="1" applyFont="1" applyFill="1" applyAlignment="1">
      <alignment horizontal="center"/>
    </xf>
    <xf numFmtId="178" fontId="8" fillId="0" borderId="5" xfId="5" applyNumberFormat="1" applyFont="1" applyFill="1" applyBorder="1" applyAlignment="1">
      <alignment horizontal="right" vertical="center"/>
    </xf>
    <xf numFmtId="178" fontId="8" fillId="0" borderId="1" xfId="5" applyNumberFormat="1" applyFont="1" applyFill="1" applyBorder="1" applyAlignment="1">
      <alignment horizontal="center" vertical="center" wrapText="1"/>
    </xf>
    <xf numFmtId="178" fontId="8" fillId="0" borderId="2" xfId="5" applyNumberFormat="1" applyFont="1" applyFill="1" applyBorder="1" applyAlignment="1">
      <alignment horizontal="center" vertical="center" wrapText="1"/>
    </xf>
    <xf numFmtId="178" fontId="8" fillId="0" borderId="3" xfId="5" applyNumberFormat="1" applyFont="1" applyFill="1" applyBorder="1" applyAlignment="1">
      <alignment horizontal="center" vertical="center" wrapText="1"/>
    </xf>
    <xf numFmtId="178" fontId="11" fillId="0" borderId="2" xfId="5" applyNumberFormat="1" applyFont="1" applyFill="1" applyBorder="1" applyAlignment="1">
      <alignment horizontal="center" vertical="center"/>
    </xf>
    <xf numFmtId="178" fontId="11" fillId="0" borderId="0" xfId="5" applyNumberFormat="1" applyFont="1" applyFill="1"/>
    <xf numFmtId="178" fontId="8" fillId="0" borderId="0" xfId="5" applyNumberFormat="1" applyFont="1" applyFill="1" applyBorder="1" applyAlignment="1">
      <alignment horizontal="distributed" vertical="center"/>
    </xf>
    <xf numFmtId="178" fontId="13" fillId="0" borderId="0" xfId="5" applyNumberFormat="1" applyFont="1" applyFill="1" applyBorder="1" applyAlignment="1">
      <alignment horizontal="distributed" vertical="center"/>
    </xf>
    <xf numFmtId="178" fontId="11" fillId="0" borderId="0" xfId="5" applyNumberFormat="1" applyFont="1" applyFill="1" applyBorder="1" applyAlignment="1">
      <alignment horizontal="distributed" vertical="center"/>
    </xf>
    <xf numFmtId="178" fontId="15" fillId="0" borderId="0" xfId="5" applyNumberFormat="1" applyFont="1" applyFill="1"/>
    <xf numFmtId="178" fontId="15" fillId="0" borderId="0" xfId="5" applyNumberFormat="1" applyFont="1" applyFill="1" applyAlignment="1">
      <alignment horizontal="center"/>
    </xf>
    <xf numFmtId="178" fontId="7" fillId="0" borderId="5" xfId="5" applyNumberFormat="1" applyFont="1" applyFill="1" applyBorder="1"/>
    <xf numFmtId="178" fontId="11" fillId="0" borderId="0" xfId="5" applyNumberFormat="1" applyFont="1" applyFill="1" applyBorder="1"/>
    <xf numFmtId="177" fontId="1" fillId="0" borderId="0" xfId="8" applyNumberFormat="1" applyFont="1" applyFill="1" applyBorder="1"/>
    <xf numFmtId="177" fontId="1" fillId="0" borderId="0" xfId="0" applyNumberFormat="1" applyFont="1" applyFill="1" applyBorder="1" applyAlignment="1">
      <alignment horizontal="distributed" vertical="center"/>
    </xf>
    <xf numFmtId="177" fontId="1" fillId="0" borderId="0" xfId="0" applyNumberFormat="1" applyFont="1" applyFill="1"/>
    <xf numFmtId="177" fontId="1" fillId="0" borderId="0" xfId="0" applyNumberFormat="1" applyFont="1" applyFill="1" applyBorder="1"/>
    <xf numFmtId="177" fontId="1" fillId="0" borderId="0" xfId="0" applyNumberFormat="1" applyFont="1" applyFill="1" applyAlignment="1">
      <alignment horizontal="right" vertical="center"/>
    </xf>
    <xf numFmtId="177" fontId="1" fillId="0" borderId="2" xfId="0" applyNumberFormat="1" applyFont="1" applyFill="1" applyBorder="1" applyAlignment="1">
      <alignment horizontal="center" vertical="center"/>
    </xf>
    <xf numFmtId="177" fontId="1" fillId="0" borderId="0" xfId="0" applyNumberFormat="1" applyFont="1" applyFill="1" applyBorder="1" applyAlignment="1">
      <alignment horizontal="right" vertical="center"/>
    </xf>
    <xf numFmtId="178" fontId="1" fillId="0" borderId="0" xfId="5" applyNumberFormat="1" applyFont="1" applyFill="1"/>
    <xf numFmtId="178" fontId="1" fillId="0" borderId="0" xfId="5" applyNumberFormat="1" applyFont="1" applyFill="1" applyBorder="1"/>
    <xf numFmtId="179" fontId="11" fillId="0" borderId="0" xfId="0" applyNumberFormat="1" applyFont="1" applyFill="1" applyAlignment="1">
      <alignment vertical="center"/>
    </xf>
    <xf numFmtId="178" fontId="1" fillId="0" borderId="5" xfId="5" applyNumberFormat="1" applyFont="1" applyFill="1" applyBorder="1"/>
    <xf numFmtId="177" fontId="1" fillId="0" borderId="2" xfId="8" applyNumberFormat="1" applyFont="1" applyFill="1" applyBorder="1"/>
    <xf numFmtId="177" fontId="1" fillId="0" borderId="2" xfId="0" applyNumberFormat="1" applyFont="1" applyFill="1" applyBorder="1" applyAlignment="1">
      <alignment horizontal="right" vertical="center"/>
    </xf>
    <xf numFmtId="177" fontId="1" fillId="0" borderId="2" xfId="0" applyNumberFormat="1" applyFont="1" applyFill="1" applyBorder="1"/>
    <xf numFmtId="177" fontId="1" fillId="0" borderId="6" xfId="0" applyNumberFormat="1" applyFont="1" applyFill="1" applyBorder="1" applyAlignment="1">
      <alignment horizontal="right" vertical="center"/>
    </xf>
    <xf numFmtId="178" fontId="1" fillId="0" borderId="0" xfId="5" applyNumberFormat="1" applyFont="1" applyFill="1" applyAlignment="1">
      <alignment horizontal="right"/>
    </xf>
    <xf numFmtId="179" fontId="11" fillId="0" borderId="16" xfId="5" applyNumberFormat="1" applyFont="1" applyFill="1" applyBorder="1" applyAlignment="1">
      <alignment vertical="center"/>
    </xf>
    <xf numFmtId="179" fontId="11" fillId="0" borderId="18" xfId="5" applyNumberFormat="1" applyFont="1" applyFill="1" applyBorder="1" applyAlignment="1">
      <alignment vertical="center"/>
    </xf>
    <xf numFmtId="179" fontId="11" fillId="0" borderId="0" xfId="5" applyNumberFormat="1" applyFont="1" applyFill="1" applyBorder="1" applyAlignment="1">
      <alignment vertical="center"/>
    </xf>
    <xf numFmtId="179" fontId="11" fillId="0" borderId="17" xfId="5" applyNumberFormat="1" applyFont="1" applyFill="1" applyBorder="1" applyAlignment="1">
      <alignment vertical="center"/>
    </xf>
    <xf numFmtId="187" fontId="1" fillId="0" borderId="0" xfId="0" applyNumberFormat="1" applyFont="1" applyFill="1" applyAlignment="1">
      <alignment horizontal="right" vertical="center"/>
    </xf>
    <xf numFmtId="177" fontId="8" fillId="0" borderId="0" xfId="0" applyNumberFormat="1" applyFont="1" applyFill="1" applyBorder="1" applyAlignment="1">
      <alignment horizontal="left" vertical="center"/>
    </xf>
    <xf numFmtId="177" fontId="8" fillId="0" borderId="5" xfId="0" applyNumberFormat="1" applyFont="1" applyFill="1" applyBorder="1" applyAlignment="1">
      <alignment horizontal="left" vertical="center"/>
    </xf>
    <xf numFmtId="179" fontId="1" fillId="0" borderId="17" xfId="5" applyNumberFormat="1" applyFont="1" applyFill="1" applyBorder="1" applyAlignment="1">
      <alignment horizontal="right" vertical="center"/>
    </xf>
    <xf numFmtId="179" fontId="1" fillId="0" borderId="0" xfId="5" applyNumberFormat="1" applyFont="1" applyFill="1" applyBorder="1" applyAlignment="1">
      <alignment horizontal="right" vertical="center"/>
    </xf>
    <xf numFmtId="179" fontId="1" fillId="0" borderId="0" xfId="0" applyNumberFormat="1" applyFont="1" applyFill="1" applyAlignment="1">
      <alignment horizontal="right" vertical="center"/>
    </xf>
    <xf numFmtId="187" fontId="1" fillId="0" borderId="0" xfId="0" applyNumberFormat="1" applyFont="1" applyFill="1" applyAlignment="1">
      <alignment vertical="center"/>
    </xf>
    <xf numFmtId="179" fontId="1" fillId="0" borderId="0" xfId="0" applyNumberFormat="1" applyFont="1" applyFill="1" applyBorder="1" applyAlignment="1">
      <alignment horizontal="right" vertical="center"/>
    </xf>
    <xf numFmtId="177" fontId="1" fillId="0" borderId="17" xfId="0" applyNumberFormat="1" applyFont="1" applyFill="1" applyBorder="1" applyAlignment="1">
      <alignment horizontal="right"/>
    </xf>
    <xf numFmtId="177" fontId="1" fillId="0" borderId="0" xfId="0" applyNumberFormat="1" applyFont="1" applyFill="1" applyAlignment="1">
      <alignment horizontal="right"/>
    </xf>
    <xf numFmtId="177" fontId="1" fillId="0" borderId="0" xfId="0" applyNumberFormat="1" applyFont="1" applyFill="1" applyBorder="1" applyAlignment="1">
      <alignment horizontal="right"/>
    </xf>
    <xf numFmtId="178" fontId="1" fillId="0" borderId="17" xfId="5" applyNumberFormat="1" applyFont="1" applyFill="1" applyBorder="1" applyAlignment="1">
      <alignment horizontal="right"/>
    </xf>
    <xf numFmtId="187" fontId="1" fillId="0" borderId="0" xfId="0" applyNumberFormat="1" applyFont="1" applyFill="1"/>
    <xf numFmtId="187" fontId="1" fillId="0" borderId="0" xfId="0" applyNumberFormat="1" applyFont="1" applyFill="1" applyBorder="1" applyAlignment="1">
      <alignment horizontal="right" vertical="center"/>
    </xf>
    <xf numFmtId="178" fontId="1" fillId="0" borderId="19" xfId="5" applyNumberFormat="1" applyFont="1" applyFill="1" applyBorder="1" applyAlignment="1">
      <alignment horizontal="right"/>
    </xf>
    <xf numFmtId="178" fontId="1" fillId="0" borderId="5" xfId="5" applyNumberFormat="1" applyFont="1" applyFill="1" applyBorder="1" applyAlignment="1">
      <alignment horizontal="right"/>
    </xf>
    <xf numFmtId="179" fontId="1" fillId="0" borderId="5" xfId="0" applyNumberFormat="1" applyFont="1" applyFill="1" applyBorder="1" applyAlignment="1">
      <alignment horizontal="right" vertical="center"/>
    </xf>
    <xf numFmtId="187" fontId="1" fillId="0" borderId="19" xfId="0" applyNumberFormat="1" applyFont="1" applyFill="1" applyBorder="1" applyAlignment="1">
      <alignment vertical="center"/>
    </xf>
    <xf numFmtId="187" fontId="1" fillId="0" borderId="5" xfId="0" applyNumberFormat="1" applyFont="1" applyFill="1" applyBorder="1" applyAlignment="1">
      <alignment horizontal="right" vertical="center"/>
    </xf>
    <xf numFmtId="177" fontId="7" fillId="0" borderId="0" xfId="0" applyNumberFormat="1" applyFont="1" applyFill="1" applyBorder="1" applyAlignment="1">
      <alignment horizontal="distributed" vertical="center"/>
    </xf>
    <xf numFmtId="177" fontId="7" fillId="0" borderId="0" xfId="0" applyNumberFormat="1" applyFont="1" applyFill="1" applyBorder="1"/>
    <xf numFmtId="178" fontId="0" fillId="0" borderId="17" xfId="5" applyNumberFormat="1" applyFont="1" applyFill="1" applyBorder="1" applyAlignment="1">
      <alignment horizontal="right"/>
    </xf>
    <xf numFmtId="178" fontId="7" fillId="0" borderId="2" xfId="5" applyNumberFormat="1" applyFont="1" applyFill="1" applyBorder="1" applyAlignment="1">
      <alignment horizontal="center" vertical="center"/>
    </xf>
    <xf numFmtId="178" fontId="7" fillId="0" borderId="0" xfId="5" applyNumberFormat="1" applyFont="1" applyFill="1" applyBorder="1" applyAlignment="1">
      <alignment horizontal="distributed" vertical="center"/>
    </xf>
    <xf numFmtId="178" fontId="7" fillId="0" borderId="6" xfId="5" applyNumberFormat="1" applyFont="1" applyFill="1" applyBorder="1" applyAlignment="1">
      <alignment horizontal="center"/>
    </xf>
    <xf numFmtId="179" fontId="7" fillId="0" borderId="0" xfId="0" applyNumberFormat="1" applyFont="1" applyFill="1" applyAlignment="1">
      <alignment vertical="center"/>
    </xf>
    <xf numFmtId="178" fontId="7" fillId="0" borderId="0" xfId="5" applyNumberFormat="1" applyFont="1" applyFill="1" applyBorder="1"/>
    <xf numFmtId="179" fontId="7" fillId="0" borderId="0" xfId="0" applyNumberFormat="1" applyFont="1" applyFill="1" applyAlignment="1">
      <alignment horizontal="right" vertical="center"/>
    </xf>
    <xf numFmtId="192" fontId="7" fillId="0" borderId="0" xfId="0" applyNumberFormat="1" applyFont="1" applyFill="1" applyAlignment="1">
      <alignment vertical="center"/>
    </xf>
    <xf numFmtId="179" fontId="7" fillId="0" borderId="0" xfId="0" applyNumberFormat="1" applyFont="1" applyFill="1" applyBorder="1" applyAlignment="1">
      <alignment horizontal="right" vertical="center"/>
    </xf>
    <xf numFmtId="192" fontId="7" fillId="0" borderId="17" xfId="0" applyNumberFormat="1" applyFont="1" applyFill="1" applyBorder="1" applyAlignment="1">
      <alignment vertical="center"/>
    </xf>
    <xf numFmtId="179" fontId="7" fillId="0" borderId="5" xfId="0" applyNumberFormat="1" applyFont="1" applyFill="1" applyBorder="1" applyAlignment="1">
      <alignment horizontal="right" vertical="center"/>
    </xf>
    <xf numFmtId="192" fontId="7" fillId="0" borderId="19" xfId="0" applyNumberFormat="1" applyFont="1" applyFill="1" applyBorder="1" applyAlignment="1">
      <alignment vertical="center"/>
    </xf>
    <xf numFmtId="192" fontId="7" fillId="0" borderId="5" xfId="0" applyNumberFormat="1" applyFont="1" applyFill="1" applyBorder="1" applyAlignment="1">
      <alignment vertical="center"/>
    </xf>
    <xf numFmtId="179" fontId="21" fillId="0" borderId="0" xfId="0" applyNumberFormat="1" applyFont="1" applyFill="1" applyAlignment="1">
      <alignment vertical="center"/>
    </xf>
    <xf numFmtId="179" fontId="21" fillId="0" borderId="0" xfId="5" applyNumberFormat="1" applyFont="1" applyFill="1" applyBorder="1" applyAlignment="1">
      <alignment vertical="center"/>
    </xf>
    <xf numFmtId="178" fontId="21" fillId="0" borderId="0" xfId="5" applyNumberFormat="1" applyFont="1" applyFill="1" applyBorder="1"/>
    <xf numFmtId="0" fontId="0" fillId="0" borderId="0" xfId="0" applyBorder="1"/>
    <xf numFmtId="0" fontId="28" fillId="0" borderId="33" xfId="0" applyFont="1" applyBorder="1" applyAlignment="1">
      <alignment vertical="center" wrapText="1"/>
    </xf>
    <xf numFmtId="0" fontId="28" fillId="0" borderId="35" xfId="0" applyFont="1" applyBorder="1" applyAlignment="1">
      <alignment vertical="center" wrapText="1"/>
    </xf>
    <xf numFmtId="0" fontId="25" fillId="0" borderId="35" xfId="0" applyFont="1" applyBorder="1" applyAlignment="1">
      <alignment vertical="center" wrapText="1"/>
    </xf>
    <xf numFmtId="0" fontId="25" fillId="0" borderId="33" xfId="0" applyFont="1" applyBorder="1" applyAlignment="1">
      <alignment vertical="center" wrapText="1"/>
    </xf>
    <xf numFmtId="0" fontId="25" fillId="0" borderId="35" xfId="0" applyFont="1" applyBorder="1" applyAlignment="1">
      <alignment horizontal="justify" vertical="center" wrapText="1"/>
    </xf>
    <xf numFmtId="0" fontId="23" fillId="0" borderId="34" xfId="0" applyFont="1" applyBorder="1" applyAlignment="1">
      <alignment horizontal="center" vertical="center"/>
    </xf>
    <xf numFmtId="0" fontId="23" fillId="0" borderId="33" xfId="0" applyFont="1" applyBorder="1" applyAlignment="1">
      <alignment horizontal="center" vertical="center"/>
    </xf>
    <xf numFmtId="0" fontId="23" fillId="0" borderId="34" xfId="0" applyFont="1" applyBorder="1" applyAlignment="1">
      <alignment horizontal="right" vertical="center"/>
    </xf>
    <xf numFmtId="0" fontId="23" fillId="0" borderId="0" xfId="0" applyFont="1" applyBorder="1" applyAlignment="1">
      <alignment horizontal="right" vertical="center"/>
    </xf>
    <xf numFmtId="0" fontId="25" fillId="0" borderId="33" xfId="0" applyFont="1" applyBorder="1" applyAlignment="1">
      <alignment horizontal="justify" vertical="center" wrapText="1"/>
    </xf>
    <xf numFmtId="0" fontId="28" fillId="0" borderId="0" xfId="0" applyFont="1" applyBorder="1" applyAlignment="1">
      <alignment vertical="center" wrapText="1"/>
    </xf>
    <xf numFmtId="0" fontId="25" fillId="0" borderId="0" xfId="0" applyFont="1" applyBorder="1" applyAlignment="1">
      <alignment horizontal="justify" vertical="center" wrapText="1"/>
    </xf>
    <xf numFmtId="0" fontId="24" fillId="0" borderId="34" xfId="0" applyFont="1" applyBorder="1" applyAlignment="1">
      <alignment horizontal="right" vertical="center"/>
    </xf>
    <xf numFmtId="0" fontId="32" fillId="0" borderId="36" xfId="0" applyFont="1" applyBorder="1" applyAlignment="1">
      <alignment horizontal="justify" vertical="center" wrapText="1"/>
    </xf>
    <xf numFmtId="0" fontId="33" fillId="0" borderId="37" xfId="0" applyFont="1" applyBorder="1" applyAlignment="1">
      <alignment horizontal="justify" vertical="center" wrapText="1"/>
    </xf>
    <xf numFmtId="0" fontId="15" fillId="0" borderId="37" xfId="0" applyFont="1" applyBorder="1" applyAlignment="1">
      <alignment horizontal="left" vertical="center" wrapText="1"/>
    </xf>
    <xf numFmtId="0" fontId="35" fillId="0" borderId="37" xfId="0" applyFont="1" applyBorder="1" applyAlignment="1">
      <alignment horizontal="justify" vertical="center" wrapText="1"/>
    </xf>
    <xf numFmtId="41" fontId="6" fillId="0" borderId="0" xfId="0" applyNumberFormat="1" applyFont="1" applyFill="1"/>
    <xf numFmtId="41" fontId="6" fillId="0" borderId="0" xfId="0" applyNumberFormat="1" applyFont="1" applyFill="1" applyAlignment="1">
      <alignment vertical="top"/>
    </xf>
    <xf numFmtId="41" fontId="6" fillId="0" borderId="0" xfId="0" applyNumberFormat="1" applyFont="1" applyFill="1" applyAlignment="1">
      <alignment horizontal="left" vertical="top"/>
    </xf>
    <xf numFmtId="41" fontId="8" fillId="0" borderId="0" xfId="0" applyNumberFormat="1" applyFont="1" applyFill="1"/>
    <xf numFmtId="41" fontId="8" fillId="0" borderId="0" xfId="0" applyNumberFormat="1" applyFont="1" applyFill="1" applyAlignment="1">
      <alignment horizontal="center"/>
    </xf>
    <xf numFmtId="41" fontId="8" fillId="0" borderId="0" xfId="0" applyNumberFormat="1" applyFont="1" applyFill="1" applyAlignment="1">
      <alignment horizontal="right" vertical="center"/>
    </xf>
    <xf numFmtId="0" fontId="8" fillId="0" borderId="0" xfId="0" applyNumberFormat="1" applyFont="1" applyFill="1" applyAlignment="1">
      <alignment horizontal="center" vertical="center" wrapText="1"/>
    </xf>
    <xf numFmtId="0" fontId="8" fillId="0" borderId="15" xfId="0" applyNumberFormat="1" applyFont="1" applyFill="1" applyBorder="1" applyAlignment="1">
      <alignment horizontal="center" vertical="center" wrapText="1"/>
    </xf>
    <xf numFmtId="41" fontId="11" fillId="0" borderId="2" xfId="0" applyNumberFormat="1" applyFont="1" applyFill="1" applyBorder="1" applyAlignment="1">
      <alignment horizontal="center" vertical="center"/>
    </xf>
    <xf numFmtId="41" fontId="11" fillId="0" borderId="0" xfId="0" applyNumberFormat="1" applyFont="1" applyFill="1" applyAlignment="1">
      <alignment vertical="center"/>
    </xf>
    <xf numFmtId="41" fontId="11" fillId="0" borderId="16" xfId="0" applyNumberFormat="1" applyFont="1" applyFill="1" applyBorder="1" applyAlignment="1">
      <alignment vertical="center"/>
    </xf>
    <xf numFmtId="41" fontId="11" fillId="0" borderId="18" xfId="0" applyNumberFormat="1" applyFont="1" applyFill="1" applyBorder="1" applyAlignment="1">
      <alignment vertical="center"/>
    </xf>
    <xf numFmtId="41" fontId="11" fillId="0" borderId="0" xfId="0" applyNumberFormat="1" applyFont="1" applyFill="1"/>
    <xf numFmtId="41" fontId="11" fillId="0" borderId="17" xfId="0" applyNumberFormat="1" applyFont="1" applyFill="1" applyBorder="1" applyAlignment="1">
      <alignment vertical="center"/>
    </xf>
    <xf numFmtId="41" fontId="11" fillId="0" borderId="0" xfId="0" applyNumberFormat="1" applyFont="1" applyFill="1" applyBorder="1" applyAlignment="1">
      <alignment vertical="center"/>
    </xf>
    <xf numFmtId="41" fontId="11" fillId="0" borderId="0" xfId="0" applyNumberFormat="1" applyFont="1" applyFill="1" applyAlignment="1">
      <alignment horizontal="right" vertical="center"/>
    </xf>
    <xf numFmtId="41" fontId="12" fillId="0" borderId="0" xfId="0" applyNumberFormat="1" applyFont="1" applyFill="1" applyBorder="1" applyAlignment="1">
      <alignment horizontal="right" vertical="center"/>
    </xf>
    <xf numFmtId="202" fontId="11" fillId="0" borderId="0" xfId="0" applyNumberFormat="1" applyFont="1" applyFill="1" applyAlignment="1">
      <alignment vertical="center"/>
    </xf>
    <xf numFmtId="202" fontId="11" fillId="0" borderId="0" xfId="0" applyNumberFormat="1" applyFont="1" applyFill="1" applyBorder="1" applyAlignment="1">
      <alignment vertical="center"/>
    </xf>
    <xf numFmtId="202" fontId="11" fillId="0" borderId="0" xfId="0" applyNumberFormat="1" applyFont="1" applyFill="1" applyAlignment="1">
      <alignment horizontal="right" vertical="center"/>
    </xf>
    <xf numFmtId="41" fontId="37" fillId="0" borderId="0" xfId="0" applyNumberFormat="1" applyFont="1" applyFill="1"/>
    <xf numFmtId="41" fontId="37" fillId="0" borderId="0" xfId="0" applyNumberFormat="1" applyFont="1" applyFill="1" applyAlignment="1">
      <alignment horizontal="center"/>
    </xf>
    <xf numFmtId="41" fontId="37" fillId="0" borderId="12" xfId="0" applyNumberFormat="1" applyFont="1" applyFill="1" applyBorder="1" applyAlignment="1">
      <alignment wrapText="1"/>
    </xf>
    <xf numFmtId="41" fontId="37" fillId="0" borderId="12" xfId="0" applyNumberFormat="1" applyFont="1" applyFill="1" applyBorder="1" applyAlignment="1">
      <alignment horizontal="center" wrapText="1"/>
    </xf>
    <xf numFmtId="41" fontId="15" fillId="0" borderId="0" xfId="0" applyNumberFormat="1" applyFont="1" applyFill="1"/>
    <xf numFmtId="41" fontId="15" fillId="0" borderId="0" xfId="0" applyNumberFormat="1" applyFont="1" applyFill="1" applyAlignment="1">
      <alignment horizontal="center"/>
    </xf>
    <xf numFmtId="49" fontId="6" fillId="0" borderId="0" xfId="5" applyNumberFormat="1" applyFont="1" applyFill="1" applyAlignment="1">
      <alignment vertical="center" wrapText="1"/>
    </xf>
    <xf numFmtId="49" fontId="6" fillId="0" borderId="0" xfId="5" applyNumberFormat="1" applyFont="1" applyFill="1" applyAlignment="1">
      <alignment vertical="center"/>
    </xf>
    <xf numFmtId="49" fontId="6" fillId="0" borderId="0" xfId="5" applyNumberFormat="1" applyFont="1" applyFill="1" applyAlignment="1">
      <alignment horizontal="right" vertical="center"/>
    </xf>
    <xf numFmtId="49" fontId="6" fillId="0" borderId="0" xfId="5" applyNumberFormat="1" applyFont="1" applyFill="1" applyAlignment="1">
      <alignment horizontal="left" vertical="center"/>
    </xf>
    <xf numFmtId="178" fontId="8" fillId="0" borderId="5" xfId="14" applyNumberFormat="1" applyFont="1" applyFill="1" applyBorder="1" applyAlignment="1">
      <alignment horizontal="right" vertical="center"/>
    </xf>
    <xf numFmtId="178" fontId="37" fillId="0" borderId="25" xfId="5" applyNumberFormat="1" applyFont="1" applyFill="1" applyBorder="1" applyAlignment="1">
      <alignment vertical="center" wrapText="1"/>
    </xf>
    <xf numFmtId="178" fontId="8" fillId="0" borderId="0" xfId="5" applyNumberFormat="1" applyFont="1" applyFill="1" applyAlignment="1">
      <alignment horizontal="center" vertical="center" wrapText="1"/>
    </xf>
    <xf numFmtId="0" fontId="37" fillId="0" borderId="21" xfId="5" applyNumberFormat="1" applyFont="1" applyFill="1" applyBorder="1" applyAlignment="1">
      <alignment vertical="center" wrapText="1"/>
    </xf>
    <xf numFmtId="178" fontId="37" fillId="0" borderId="21" xfId="5" applyNumberFormat="1" applyFont="1" applyFill="1" applyBorder="1" applyAlignment="1">
      <alignment vertical="center" wrapText="1"/>
    </xf>
    <xf numFmtId="0" fontId="37" fillId="0" borderId="14" xfId="5" applyNumberFormat="1" applyFont="1" applyFill="1" applyBorder="1" applyAlignment="1">
      <alignment horizontal="center" vertical="center" wrapText="1"/>
    </xf>
    <xf numFmtId="178" fontId="8" fillId="0" borderId="0" xfId="5" applyNumberFormat="1" applyFont="1" applyFill="1" applyBorder="1" applyAlignment="1">
      <alignment horizontal="center" vertical="center" wrapText="1"/>
    </xf>
    <xf numFmtId="179" fontId="11" fillId="0" borderId="0" xfId="5" applyNumberFormat="1" applyFont="1" applyFill="1" applyBorder="1" applyAlignment="1">
      <alignment horizontal="right" vertical="center"/>
    </xf>
    <xf numFmtId="41" fontId="36" fillId="0" borderId="17" xfId="0" applyNumberFormat="1" applyFont="1" applyFill="1" applyBorder="1" applyAlignment="1">
      <alignment vertical="center"/>
    </xf>
    <xf numFmtId="41" fontId="36" fillId="0" borderId="18" xfId="0" applyNumberFormat="1" applyFont="1" applyFill="1" applyBorder="1" applyAlignment="1">
      <alignment vertical="center"/>
    </xf>
    <xf numFmtId="190" fontId="11" fillId="0" borderId="0" xfId="0" applyNumberFormat="1" applyFont="1" applyFill="1" applyBorder="1" applyAlignment="1">
      <alignment horizontal="right" vertical="center"/>
    </xf>
    <xf numFmtId="188" fontId="11" fillId="0" borderId="0" xfId="5" applyNumberFormat="1" applyFont="1" applyFill="1" applyBorder="1" applyAlignment="1">
      <alignment horizontal="right" vertical="center"/>
    </xf>
    <xf numFmtId="41" fontId="36" fillId="0" borderId="0" xfId="0" applyNumberFormat="1" applyFont="1" applyFill="1" applyBorder="1" applyAlignment="1">
      <alignment vertical="center"/>
    </xf>
    <xf numFmtId="2" fontId="11" fillId="0" borderId="0" xfId="5" applyNumberFormat="1" applyFont="1" applyFill="1" applyBorder="1" applyAlignment="1">
      <alignment horizontal="right" vertical="center"/>
    </xf>
    <xf numFmtId="41" fontId="36" fillId="0" borderId="0" xfId="5" applyNumberFormat="1" applyFont="1" applyFill="1" applyBorder="1" applyAlignment="1">
      <alignment horizontal="right" vertical="center"/>
    </xf>
    <xf numFmtId="41" fontId="30" fillId="0" borderId="0" xfId="5" applyNumberFormat="1" applyFont="1" applyFill="1" applyBorder="1" applyAlignment="1">
      <alignment horizontal="right" vertical="center"/>
    </xf>
    <xf numFmtId="41" fontId="30" fillId="0" borderId="17" xfId="0" applyNumberFormat="1" applyFont="1" applyFill="1" applyBorder="1" applyAlignment="1">
      <alignment vertical="center"/>
    </xf>
    <xf numFmtId="41" fontId="30" fillId="0" borderId="0" xfId="0" applyNumberFormat="1" applyFont="1" applyFill="1" applyBorder="1" applyAlignment="1">
      <alignment vertical="center"/>
    </xf>
    <xf numFmtId="41" fontId="30" fillId="0" borderId="19" xfId="0" applyNumberFormat="1" applyFont="1" applyFill="1" applyBorder="1" applyAlignment="1">
      <alignment vertical="center"/>
    </xf>
    <xf numFmtId="41" fontId="30" fillId="0" borderId="5" xfId="0" applyNumberFormat="1" applyFont="1" applyFill="1" applyBorder="1" applyAlignment="1">
      <alignment vertical="center"/>
    </xf>
    <xf numFmtId="179" fontId="11" fillId="0" borderId="17" xfId="5" applyNumberFormat="1" applyFont="1" applyFill="1" applyBorder="1" applyAlignment="1">
      <alignment horizontal="right" vertical="center"/>
    </xf>
    <xf numFmtId="178" fontId="11" fillId="0" borderId="0" xfId="5" applyNumberFormat="1" applyFont="1" applyFill="1" applyBorder="1" applyAlignment="1">
      <alignment horizontal="center" vertical="center"/>
    </xf>
    <xf numFmtId="41" fontId="30" fillId="0" borderId="0" xfId="0" applyNumberFormat="1" applyFont="1" applyFill="1" applyAlignment="1">
      <alignment vertical="center"/>
    </xf>
    <xf numFmtId="41" fontId="30" fillId="0" borderId="0" xfId="0" applyNumberFormat="1" applyFont="1" applyFill="1" applyBorder="1" applyAlignment="1">
      <alignment horizontal="right" vertical="center"/>
    </xf>
    <xf numFmtId="178" fontId="8" fillId="0" borderId="0" xfId="5" applyNumberFormat="1" applyFont="1" applyFill="1" applyAlignment="1">
      <alignment horizontal="right" vertical="center"/>
    </xf>
    <xf numFmtId="201" fontId="11" fillId="0" borderId="0" xfId="5" applyNumberFormat="1" applyFont="1" applyFill="1" applyBorder="1" applyAlignment="1">
      <alignment horizontal="right" vertical="center"/>
    </xf>
    <xf numFmtId="41" fontId="11" fillId="0" borderId="0" xfId="5" applyNumberFormat="1" applyFont="1" applyFill="1" applyBorder="1" applyAlignment="1">
      <alignment horizontal="right" vertical="center"/>
    </xf>
    <xf numFmtId="196" fontId="11" fillId="0" borderId="17" xfId="0" applyNumberFormat="1" applyFont="1" applyFill="1" applyBorder="1" applyAlignment="1">
      <alignment vertical="center"/>
    </xf>
    <xf numFmtId="0" fontId="11" fillId="0" borderId="0" xfId="5" applyNumberFormat="1" applyFont="1" applyFill="1" applyBorder="1" applyAlignment="1">
      <alignment horizontal="right" vertical="center"/>
    </xf>
    <xf numFmtId="196" fontId="36" fillId="0" borderId="0" xfId="14" applyNumberFormat="1" applyFont="1" applyFill="1" applyBorder="1" applyAlignment="1">
      <alignment horizontal="right" vertical="center"/>
    </xf>
    <xf numFmtId="2" fontId="36" fillId="0" borderId="0" xfId="14" applyNumberFormat="1" applyFont="1" applyFill="1" applyBorder="1" applyAlignment="1">
      <alignment horizontal="right" vertical="center"/>
    </xf>
    <xf numFmtId="196" fontId="11" fillId="0" borderId="0" xfId="0" applyNumberFormat="1" applyFont="1" applyFill="1" applyBorder="1" applyAlignment="1">
      <alignment horizontal="right" vertical="center"/>
    </xf>
    <xf numFmtId="201" fontId="36" fillId="0" borderId="0" xfId="14" applyNumberFormat="1" applyFont="1" applyFill="1" applyBorder="1" applyAlignment="1">
      <alignment horizontal="right" vertical="center"/>
    </xf>
    <xf numFmtId="178" fontId="6" fillId="0" borderId="0" xfId="14" applyNumberFormat="1" applyFont="1" applyFill="1" applyAlignment="1">
      <alignment horizontal="right" vertical="top"/>
    </xf>
    <xf numFmtId="178" fontId="6" fillId="0" borderId="0" xfId="14" applyNumberFormat="1" applyFont="1" applyFill="1" applyAlignment="1">
      <alignment horizontal="right" vertical="center"/>
    </xf>
    <xf numFmtId="178" fontId="6" fillId="0" borderId="0" xfId="14" applyNumberFormat="1" applyFont="1" applyFill="1"/>
    <xf numFmtId="178" fontId="6" fillId="0" borderId="0" xfId="14" applyNumberFormat="1" applyFont="1" applyFill="1" applyAlignment="1">
      <alignment vertical="center"/>
    </xf>
    <xf numFmtId="178" fontId="8" fillId="0" borderId="0" xfId="14" applyNumberFormat="1" applyFont="1" applyFill="1"/>
    <xf numFmtId="178" fontId="8" fillId="0" borderId="0" xfId="14" applyNumberFormat="1" applyFont="1" applyFill="1" applyAlignment="1">
      <alignment horizontal="center"/>
    </xf>
    <xf numFmtId="178" fontId="8" fillId="0" borderId="1" xfId="14" applyNumberFormat="1" applyFont="1" applyFill="1" applyBorder="1" applyAlignment="1">
      <alignment horizontal="center" vertical="center" wrapText="1"/>
    </xf>
    <xf numFmtId="178" fontId="8" fillId="0" borderId="12" xfId="14" applyNumberFormat="1" applyFont="1" applyFill="1" applyBorder="1" applyAlignment="1">
      <alignment horizontal="center" vertical="center" wrapText="1"/>
    </xf>
    <xf numFmtId="178" fontId="37" fillId="0" borderId="7" xfId="14" applyNumberFormat="1" applyFont="1" applyFill="1" applyBorder="1" applyAlignment="1">
      <alignment vertical="center" wrapText="1"/>
    </xf>
    <xf numFmtId="178" fontId="37" fillId="0" borderId="7" xfId="14" applyNumberFormat="1" applyFont="1" applyFill="1" applyBorder="1" applyAlignment="1">
      <alignment horizontal="center" vertical="center" wrapText="1"/>
    </xf>
    <xf numFmtId="178" fontId="8" fillId="0" borderId="0" xfId="14" applyNumberFormat="1" applyFont="1" applyFill="1" applyAlignment="1">
      <alignment horizontal="center" vertical="center" wrapText="1"/>
    </xf>
    <xf numFmtId="178" fontId="8" fillId="0" borderId="2" xfId="14" applyNumberFormat="1" applyFont="1" applyFill="1" applyBorder="1" applyAlignment="1">
      <alignment horizontal="center" vertical="center" wrapText="1"/>
    </xf>
    <xf numFmtId="178" fontId="8" fillId="0" borderId="0" xfId="14" applyNumberFormat="1" applyFont="1" applyFill="1" applyBorder="1" applyAlignment="1">
      <alignment horizontal="center" vertical="center" wrapText="1"/>
    </xf>
    <xf numFmtId="178" fontId="11" fillId="0" borderId="2" xfId="14" applyNumberFormat="1" applyFont="1" applyFill="1" applyBorder="1" applyAlignment="1">
      <alignment horizontal="center" vertical="center"/>
    </xf>
    <xf numFmtId="2" fontId="12" fillId="0" borderId="0" xfId="14" applyNumberFormat="1" applyFont="1" applyFill="1" applyBorder="1" applyAlignment="1">
      <alignment horizontal="right" vertical="center"/>
    </xf>
    <xf numFmtId="2" fontId="12" fillId="0" borderId="18" xfId="14" applyNumberFormat="1" applyFont="1" applyFill="1" applyBorder="1" applyAlignment="1">
      <alignment horizontal="right" vertical="center"/>
    </xf>
    <xf numFmtId="178" fontId="11" fillId="0" borderId="0" xfId="14" applyNumberFormat="1" applyFont="1" applyFill="1"/>
    <xf numFmtId="178" fontId="11" fillId="0" borderId="0" xfId="14" applyNumberFormat="1" applyFont="1" applyFill="1" applyBorder="1" applyAlignment="1">
      <alignment horizontal="center" vertical="center"/>
    </xf>
    <xf numFmtId="2" fontId="12" fillId="0" borderId="17" xfId="14" applyNumberFormat="1" applyFont="1" applyFill="1" applyBorder="1" applyAlignment="1">
      <alignment horizontal="right" vertical="center"/>
    </xf>
    <xf numFmtId="178" fontId="11" fillId="0" borderId="17" xfId="14" applyNumberFormat="1" applyFont="1" applyFill="1" applyBorder="1" applyAlignment="1">
      <alignment horizontal="right" vertical="center"/>
    </xf>
    <xf numFmtId="179" fontId="11" fillId="0" borderId="17" xfId="14" applyNumberFormat="1" applyFont="1" applyFill="1" applyBorder="1" applyAlignment="1">
      <alignment horizontal="right" vertical="center"/>
    </xf>
    <xf numFmtId="179" fontId="13" fillId="0" borderId="17" xfId="14" applyNumberFormat="1" applyFont="1" applyFill="1" applyBorder="1" applyAlignment="1">
      <alignment horizontal="right" vertical="top"/>
    </xf>
    <xf numFmtId="179" fontId="13" fillId="0" borderId="0" xfId="14" applyNumberFormat="1" applyFont="1" applyFill="1" applyBorder="1" applyAlignment="1">
      <alignment horizontal="right" vertical="top"/>
    </xf>
    <xf numFmtId="179" fontId="12" fillId="0" borderId="0" xfId="14" applyNumberFormat="1" applyFont="1" applyFill="1" applyBorder="1" applyAlignment="1">
      <alignment horizontal="right" vertical="top"/>
    </xf>
    <xf numFmtId="179" fontId="12" fillId="0" borderId="17" xfId="14" applyNumberFormat="1" applyFont="1" applyFill="1" applyBorder="1" applyAlignment="1">
      <alignment horizontal="right" vertical="top"/>
    </xf>
    <xf numFmtId="178" fontId="36" fillId="0" borderId="2" xfId="14" applyNumberFormat="1" applyFont="1" applyFill="1" applyBorder="1" applyAlignment="1">
      <alignment horizontal="center" vertical="center"/>
    </xf>
    <xf numFmtId="179" fontId="36" fillId="0" borderId="17" xfId="14" applyNumberFormat="1" applyFont="1" applyFill="1" applyBorder="1" applyAlignment="1">
      <alignment horizontal="right" vertical="center"/>
    </xf>
    <xf numFmtId="178" fontId="36" fillId="0" borderId="0" xfId="14" applyNumberFormat="1" applyFont="1" applyFill="1"/>
    <xf numFmtId="178" fontId="36" fillId="0" borderId="0" xfId="14" applyNumberFormat="1" applyFont="1" applyFill="1" applyBorder="1" applyAlignment="1">
      <alignment horizontal="center" vertical="center"/>
    </xf>
    <xf numFmtId="179" fontId="36" fillId="0" borderId="17" xfId="0" applyNumberFormat="1" applyFont="1" applyFill="1" applyBorder="1" applyAlignment="1">
      <alignment vertical="center"/>
    </xf>
    <xf numFmtId="179" fontId="36" fillId="0" borderId="0" xfId="14" applyNumberFormat="1" applyFont="1" applyFill="1" applyBorder="1" applyAlignment="1">
      <alignment horizontal="right" vertical="center"/>
    </xf>
    <xf numFmtId="179" fontId="40" fillId="0" borderId="0" xfId="14" applyNumberFormat="1" applyFont="1" applyFill="1" applyBorder="1" applyAlignment="1">
      <alignment horizontal="right" vertical="top"/>
    </xf>
    <xf numFmtId="179" fontId="36" fillId="0" borderId="0" xfId="0" applyNumberFormat="1" applyFont="1" applyFill="1" applyBorder="1" applyAlignment="1">
      <alignment vertical="center"/>
    </xf>
    <xf numFmtId="196" fontId="36" fillId="0" borderId="17" xfId="0" applyNumberFormat="1" applyFont="1" applyFill="1" applyBorder="1" applyAlignment="1">
      <alignment vertical="center"/>
    </xf>
    <xf numFmtId="196" fontId="36" fillId="0" borderId="0" xfId="0" applyNumberFormat="1" applyFont="1" applyFill="1" applyBorder="1" applyAlignment="1">
      <alignment vertical="center"/>
    </xf>
    <xf numFmtId="188" fontId="36" fillId="0" borderId="0" xfId="14" applyNumberFormat="1" applyFont="1" applyFill="1" applyBorder="1" applyAlignment="1">
      <alignment horizontal="right" vertical="center"/>
    </xf>
    <xf numFmtId="41" fontId="36" fillId="0" borderId="0" xfId="14" applyNumberFormat="1" applyFont="1" applyFill="1" applyBorder="1" applyAlignment="1">
      <alignment horizontal="right" vertical="center"/>
    </xf>
    <xf numFmtId="201" fontId="30" fillId="0" borderId="0" xfId="0" applyNumberFormat="1" applyFont="1" applyFill="1" applyBorder="1" applyAlignment="1">
      <alignment vertical="center"/>
    </xf>
    <xf numFmtId="201" fontId="30" fillId="0" borderId="0" xfId="14" applyNumberFormat="1" applyFont="1" applyFill="1" applyBorder="1" applyAlignment="1">
      <alignment horizontal="right" vertical="center"/>
    </xf>
    <xf numFmtId="178" fontId="30" fillId="0" borderId="0" xfId="14" applyNumberFormat="1" applyFont="1" applyFill="1"/>
    <xf numFmtId="178" fontId="37" fillId="0" borderId="0" xfId="14" applyNumberFormat="1" applyFont="1" applyFill="1" applyBorder="1" applyAlignment="1">
      <alignment horizontal="distributed" vertical="center"/>
    </xf>
    <xf numFmtId="178" fontId="30" fillId="0" borderId="0" xfId="14" applyNumberFormat="1" applyFont="1" applyFill="1" applyBorder="1" applyAlignment="1">
      <alignment horizontal="distributed" vertical="center"/>
    </xf>
    <xf numFmtId="178" fontId="30" fillId="0" borderId="2" xfId="14" applyNumberFormat="1" applyFont="1" applyFill="1" applyBorder="1" applyAlignment="1">
      <alignment horizontal="center" vertical="center"/>
    </xf>
    <xf numFmtId="2" fontId="30" fillId="0" borderId="0" xfId="14" applyNumberFormat="1" applyFont="1" applyFill="1" applyBorder="1" applyAlignment="1">
      <alignment horizontal="right" vertical="center"/>
    </xf>
    <xf numFmtId="177" fontId="36" fillId="0" borderId="2" xfId="0" applyNumberFormat="1" applyFont="1" applyFill="1" applyBorder="1" applyAlignment="1">
      <alignment horizontal="center" vertical="center"/>
    </xf>
    <xf numFmtId="41" fontId="30" fillId="0" borderId="0" xfId="14" applyNumberFormat="1" applyFont="1" applyFill="1" applyBorder="1" applyAlignment="1">
      <alignment horizontal="right" vertical="center"/>
    </xf>
    <xf numFmtId="177" fontId="30" fillId="0" borderId="2" xfId="0" applyNumberFormat="1" applyFont="1" applyFill="1" applyBorder="1" applyAlignment="1">
      <alignment horizontal="center" vertical="center"/>
    </xf>
    <xf numFmtId="177" fontId="30" fillId="0" borderId="0" xfId="0" applyNumberFormat="1" applyFont="1" applyFill="1" applyBorder="1" applyAlignment="1">
      <alignment horizontal="distributed" vertical="center"/>
    </xf>
    <xf numFmtId="177" fontId="30" fillId="0" borderId="2" xfId="0" applyNumberFormat="1" applyFont="1" applyFill="1" applyBorder="1" applyAlignment="1">
      <alignment horizontal="center"/>
    </xf>
    <xf numFmtId="2" fontId="30" fillId="0" borderId="17" xfId="14" applyNumberFormat="1" applyFont="1" applyFill="1" applyBorder="1" applyAlignment="1">
      <alignment horizontal="right" vertical="center"/>
    </xf>
    <xf numFmtId="177" fontId="30" fillId="0" borderId="6" xfId="0" applyNumberFormat="1" applyFont="1" applyFill="1" applyBorder="1" applyAlignment="1">
      <alignment horizontal="center" vertical="center"/>
    </xf>
    <xf numFmtId="2" fontId="30" fillId="0" borderId="19" xfId="14" applyNumberFormat="1" applyFont="1" applyFill="1" applyBorder="1" applyAlignment="1">
      <alignment horizontal="right" vertical="center"/>
    </xf>
    <xf numFmtId="201" fontId="30" fillId="0" borderId="5" xfId="14" applyNumberFormat="1" applyFont="1" applyFill="1" applyBorder="1" applyAlignment="1">
      <alignment horizontal="right" vertical="center"/>
    </xf>
    <xf numFmtId="178" fontId="15" fillId="0" borderId="0" xfId="14" applyNumberFormat="1" applyFont="1" applyFill="1"/>
    <xf numFmtId="178" fontId="15" fillId="0" borderId="0" xfId="14" applyNumberFormat="1" applyFont="1" applyFill="1" applyAlignment="1">
      <alignment horizontal="center"/>
    </xf>
    <xf numFmtId="201" fontId="36" fillId="0" borderId="0" xfId="0" applyNumberFormat="1" applyFont="1" applyFill="1" applyAlignment="1">
      <alignment vertical="center"/>
    </xf>
    <xf numFmtId="201" fontId="41" fillId="0" borderId="0" xfId="7" applyNumberFormat="1" applyFont="1" applyFill="1">
      <alignment vertical="center"/>
    </xf>
    <xf numFmtId="188" fontId="30" fillId="0" borderId="0" xfId="0" applyNumberFormat="1" applyFont="1" applyFill="1" applyAlignment="1">
      <alignment vertical="center"/>
    </xf>
    <xf numFmtId="179" fontId="30" fillId="0" borderId="17" xfId="14" applyNumberFormat="1" applyFont="1" applyFill="1" applyBorder="1" applyAlignment="1">
      <alignment horizontal="right" vertical="center"/>
    </xf>
    <xf numFmtId="178" fontId="35" fillId="0" borderId="0" xfId="14" applyNumberFormat="1" applyFont="1" applyFill="1" applyBorder="1" applyAlignment="1">
      <alignment horizontal="distributed" vertical="center"/>
    </xf>
    <xf numFmtId="177" fontId="36" fillId="0" borderId="0" xfId="0" applyNumberFormat="1" applyFont="1" applyFill="1" applyBorder="1" applyAlignment="1">
      <alignment horizontal="distributed" vertical="center"/>
    </xf>
    <xf numFmtId="178" fontId="30" fillId="0" borderId="0" xfId="14" applyNumberFormat="1" applyFont="1" applyFill="1" applyBorder="1"/>
    <xf numFmtId="178" fontId="30" fillId="0" borderId="6" xfId="14" applyNumberFormat="1" applyFont="1" applyFill="1" applyBorder="1" applyAlignment="1">
      <alignment horizontal="center"/>
    </xf>
    <xf numFmtId="179" fontId="30" fillId="0" borderId="19" xfId="14" applyNumberFormat="1" applyFont="1" applyFill="1" applyBorder="1" applyAlignment="1">
      <alignment horizontal="right" vertical="center"/>
    </xf>
    <xf numFmtId="41" fontId="30" fillId="0" borderId="5" xfId="14" applyNumberFormat="1" applyFont="1" applyFill="1" applyBorder="1" applyAlignment="1">
      <alignment horizontal="right" vertical="center"/>
    </xf>
    <xf numFmtId="178" fontId="30" fillId="0" borderId="5" xfId="14" applyNumberFormat="1" applyFont="1" applyFill="1" applyBorder="1"/>
    <xf numFmtId="188" fontId="30" fillId="0" borderId="5" xfId="0" applyNumberFormat="1" applyFont="1" applyFill="1" applyBorder="1" applyAlignment="1">
      <alignment vertical="center"/>
    </xf>
    <xf numFmtId="177" fontId="37" fillId="0" borderId="12" xfId="0" applyNumberFormat="1" applyFont="1" applyFill="1" applyBorder="1" applyAlignment="1">
      <alignment vertical="top" wrapText="1"/>
    </xf>
    <xf numFmtId="177" fontId="37" fillId="0" borderId="0" xfId="0" applyNumberFormat="1" applyFont="1" applyFill="1" applyBorder="1" applyAlignment="1">
      <alignment vertical="top" wrapText="1"/>
    </xf>
    <xf numFmtId="202" fontId="11" fillId="0" borderId="17" xfId="15" applyNumberFormat="1" applyFont="1" applyFill="1" applyBorder="1" applyAlignment="1">
      <alignment vertical="center"/>
    </xf>
    <xf numFmtId="202" fontId="11" fillId="0" borderId="17" xfId="0" applyNumberFormat="1" applyFont="1" applyFill="1" applyBorder="1" applyAlignment="1">
      <alignment vertical="center"/>
    </xf>
    <xf numFmtId="202" fontId="11" fillId="0" borderId="0" xfId="5" applyNumberFormat="1" applyFont="1" applyFill="1" applyBorder="1" applyAlignment="1">
      <alignment horizontal="right" vertical="center"/>
    </xf>
    <xf numFmtId="178" fontId="6" fillId="0" borderId="0" xfId="14" applyNumberFormat="1" applyFont="1" applyFill="1" applyAlignment="1">
      <alignment vertical="top"/>
    </xf>
    <xf numFmtId="178" fontId="8" fillId="0" borderId="7" xfId="14" applyNumberFormat="1" applyFont="1" applyFill="1" applyBorder="1" applyAlignment="1">
      <alignment vertical="center" wrapText="1"/>
    </xf>
    <xf numFmtId="178" fontId="34" fillId="0" borderId="0" xfId="14" applyNumberFormat="1" applyFont="1" applyFill="1" applyAlignment="1">
      <alignment horizontal="center" vertical="center" wrapText="1"/>
    </xf>
    <xf numFmtId="0" fontId="15" fillId="0" borderId="0" xfId="15" applyFont="1" applyFill="1"/>
    <xf numFmtId="178" fontId="34" fillId="0" borderId="8" xfId="14" applyNumberFormat="1" applyFont="1" applyFill="1" applyBorder="1" applyAlignment="1">
      <alignment horizontal="center" vertical="center" wrapText="1"/>
    </xf>
    <xf numFmtId="178" fontId="34" fillId="0" borderId="8" xfId="14" applyNumberFormat="1" applyFont="1" applyFill="1" applyBorder="1" applyAlignment="1">
      <alignment vertical="center" wrapText="1"/>
    </xf>
    <xf numFmtId="178" fontId="34" fillId="0" borderId="4" xfId="14" applyNumberFormat="1" applyFont="1" applyFill="1" applyBorder="1" applyAlignment="1">
      <alignment vertical="center" wrapText="1"/>
    </xf>
    <xf numFmtId="178" fontId="34" fillId="0" borderId="14" xfId="14" applyNumberFormat="1" applyFont="1" applyFill="1" applyBorder="1" applyAlignment="1">
      <alignment vertical="center" wrapText="1"/>
    </xf>
    <xf numFmtId="179" fontId="11" fillId="0" borderId="17" xfId="15" applyNumberFormat="1" applyFont="1" applyFill="1" applyBorder="1" applyAlignment="1">
      <alignment vertical="center"/>
    </xf>
    <xf numFmtId="2" fontId="11" fillId="0" borderId="0" xfId="14" applyNumberFormat="1" applyFont="1" applyFill="1" applyBorder="1" applyAlignment="1">
      <alignment horizontal="right" vertical="center"/>
    </xf>
    <xf numFmtId="179" fontId="11" fillId="0" borderId="0" xfId="14" applyNumberFormat="1" applyFont="1" applyFill="1" applyBorder="1" applyAlignment="1">
      <alignment horizontal="right" vertical="center"/>
    </xf>
    <xf numFmtId="179" fontId="11" fillId="0" borderId="0" xfId="15" applyNumberFormat="1" applyFont="1" applyFill="1" applyBorder="1" applyAlignment="1">
      <alignment vertical="center"/>
    </xf>
    <xf numFmtId="196" fontId="11" fillId="0" borderId="17" xfId="15" applyNumberFormat="1" applyFont="1" applyFill="1" applyBorder="1" applyAlignment="1">
      <alignment vertical="center"/>
    </xf>
    <xf numFmtId="200" fontId="11" fillId="0" borderId="0" xfId="14" applyNumberFormat="1" applyFont="1" applyFill="1" applyBorder="1" applyAlignment="1">
      <alignment horizontal="right" vertical="center"/>
    </xf>
    <xf numFmtId="196" fontId="11" fillId="0" borderId="0" xfId="15" applyNumberFormat="1" applyFont="1" applyFill="1" applyBorder="1" applyAlignment="1">
      <alignment vertical="center"/>
    </xf>
    <xf numFmtId="201" fontId="11" fillId="0" borderId="0" xfId="14" applyNumberFormat="1" applyFont="1" applyFill="1" applyBorder="1" applyAlignment="1">
      <alignment horizontal="right" vertical="center"/>
    </xf>
    <xf numFmtId="196" fontId="11" fillId="0" borderId="0" xfId="14" applyNumberFormat="1" applyFont="1" applyFill="1" applyBorder="1" applyAlignment="1">
      <alignment horizontal="right" vertical="center"/>
    </xf>
    <xf numFmtId="200" fontId="42" fillId="0" borderId="0" xfId="14" applyNumberFormat="1" applyFont="1" applyFill="1" applyBorder="1" applyAlignment="1">
      <alignment horizontal="right" vertical="center"/>
    </xf>
    <xf numFmtId="201" fontId="42" fillId="0" borderId="0" xfId="14" applyNumberFormat="1" applyFont="1" applyFill="1" applyBorder="1" applyAlignment="1">
      <alignment horizontal="right" vertical="center"/>
    </xf>
    <xf numFmtId="178" fontId="32" fillId="0" borderId="0" xfId="14" applyNumberFormat="1" applyFont="1" applyFill="1" applyBorder="1" applyAlignment="1">
      <alignment horizontal="center" vertical="center"/>
    </xf>
    <xf numFmtId="179" fontId="32" fillId="0" borderId="17" xfId="14" applyNumberFormat="1" applyFont="1" applyFill="1" applyBorder="1" applyAlignment="1">
      <alignment horizontal="right" vertical="center"/>
    </xf>
    <xf numFmtId="178" fontId="32" fillId="0" borderId="2" xfId="14" applyNumberFormat="1" applyFont="1" applyFill="1" applyBorder="1" applyAlignment="1">
      <alignment horizontal="center" vertical="center"/>
    </xf>
    <xf numFmtId="201" fontId="11" fillId="0" borderId="18" xfId="14" applyNumberFormat="1" applyFont="1" applyFill="1" applyBorder="1" applyAlignment="1">
      <alignment horizontal="right" vertical="center"/>
    </xf>
    <xf numFmtId="201" fontId="11" fillId="0" borderId="18" xfId="14" applyNumberFormat="1" applyFont="1" applyFill="1" applyBorder="1" applyAlignment="1">
      <alignment vertical="center"/>
    </xf>
    <xf numFmtId="200" fontId="11" fillId="0" borderId="18" xfId="14" applyNumberFormat="1" applyFont="1" applyFill="1" applyBorder="1" applyAlignment="1">
      <alignment horizontal="right" vertical="center"/>
    </xf>
    <xf numFmtId="179" fontId="32" fillId="0" borderId="0" xfId="14" applyNumberFormat="1" applyFont="1" applyFill="1" applyBorder="1" applyAlignment="1">
      <alignment horizontal="right" vertical="center"/>
    </xf>
    <xf numFmtId="178" fontId="32" fillId="0" borderId="0" xfId="14" applyNumberFormat="1" applyFont="1" applyFill="1"/>
    <xf numFmtId="201" fontId="11" fillId="0" borderId="0" xfId="14" applyNumberFormat="1" applyFont="1" applyFill="1" applyBorder="1" applyAlignment="1">
      <alignment vertical="center"/>
    </xf>
    <xf numFmtId="178" fontId="11" fillId="0" borderId="22" xfId="5" applyNumberFormat="1" applyFont="1" applyFill="1" applyBorder="1" applyAlignment="1">
      <alignment horizontal="center" vertical="center"/>
    </xf>
    <xf numFmtId="41" fontId="11" fillId="0" borderId="0" xfId="15" applyNumberFormat="1" applyFont="1" applyFill="1" applyBorder="1" applyAlignment="1">
      <alignment vertical="center"/>
    </xf>
    <xf numFmtId="41" fontId="42" fillId="0" borderId="0" xfId="14" applyNumberFormat="1" applyFont="1" applyFill="1" applyBorder="1" applyAlignment="1">
      <alignment horizontal="right" vertical="center"/>
    </xf>
    <xf numFmtId="179" fontId="32" fillId="0" borderId="17" xfId="15" applyNumberFormat="1" applyFont="1" applyFill="1" applyBorder="1" applyAlignment="1">
      <alignment vertical="center"/>
    </xf>
    <xf numFmtId="179" fontId="32" fillId="0" borderId="0" xfId="15" applyNumberFormat="1" applyFont="1" applyFill="1" applyBorder="1" applyAlignment="1">
      <alignment vertical="center"/>
    </xf>
    <xf numFmtId="202" fontId="11" fillId="0" borderId="0" xfId="14" applyNumberFormat="1" applyFont="1" applyFill="1" applyBorder="1" applyAlignment="1">
      <alignment horizontal="right" vertical="center"/>
    </xf>
    <xf numFmtId="41" fontId="11" fillId="0" borderId="0" xfId="14" applyNumberFormat="1" applyFont="1" applyFill="1" applyBorder="1" applyAlignment="1">
      <alignment horizontal="right" vertical="center"/>
    </xf>
    <xf numFmtId="178" fontId="8" fillId="0" borderId="0" xfId="14" applyNumberFormat="1" applyFont="1" applyFill="1" applyBorder="1" applyAlignment="1">
      <alignment horizontal="distributed" vertical="center"/>
    </xf>
    <xf numFmtId="178" fontId="37" fillId="0" borderId="12" xfId="14" applyNumberFormat="1" applyFont="1" applyFill="1" applyBorder="1" applyAlignment="1">
      <alignment vertical="top" wrapText="1"/>
    </xf>
    <xf numFmtId="177" fontId="30" fillId="0" borderId="0" xfId="15" applyNumberFormat="1" applyFont="1" applyFill="1"/>
    <xf numFmtId="196" fontId="42" fillId="0" borderId="0" xfId="14" applyNumberFormat="1" applyFont="1" applyFill="1" applyBorder="1" applyAlignment="1">
      <alignment horizontal="right" vertical="center"/>
    </xf>
    <xf numFmtId="200" fontId="23" fillId="0" borderId="0" xfId="15" applyNumberFormat="1" applyFont="1" applyFill="1" applyAlignment="1">
      <alignment horizontal="right" vertical="center"/>
    </xf>
    <xf numFmtId="178" fontId="13" fillId="0" borderId="0" xfId="14" applyNumberFormat="1" applyFont="1" applyFill="1" applyBorder="1" applyAlignment="1">
      <alignment horizontal="distributed" vertical="center"/>
    </xf>
    <xf numFmtId="178" fontId="6" fillId="0" borderId="0" xfId="5" applyNumberFormat="1" applyFont="1" applyFill="1" applyAlignment="1">
      <alignment horizontal="centerContinuous" vertical="top" wrapText="1"/>
    </xf>
    <xf numFmtId="178" fontId="6" fillId="0" borderId="0" xfId="5" applyNumberFormat="1" applyFont="1" applyFill="1" applyAlignment="1">
      <alignment vertical="center"/>
    </xf>
    <xf numFmtId="178" fontId="6" fillId="0" borderId="0" xfId="5" applyNumberFormat="1" applyFont="1" applyFill="1" applyBorder="1" applyAlignment="1">
      <alignment wrapText="1"/>
    </xf>
    <xf numFmtId="178" fontId="6" fillId="0" borderId="0" xfId="5" applyNumberFormat="1" applyFont="1" applyFill="1" applyAlignment="1">
      <alignment wrapText="1"/>
    </xf>
    <xf numFmtId="178" fontId="8" fillId="0" borderId="0" xfId="5" applyNumberFormat="1" applyFont="1" applyFill="1" applyAlignment="1">
      <alignment wrapText="1"/>
    </xf>
    <xf numFmtId="0" fontId="23" fillId="0" borderId="0" xfId="0" applyFont="1" applyFill="1"/>
    <xf numFmtId="178" fontId="8" fillId="0" borderId="14" xfId="5" applyNumberFormat="1" applyFont="1" applyFill="1" applyBorder="1" applyAlignment="1">
      <alignment horizontal="center" vertical="top" wrapText="1"/>
    </xf>
    <xf numFmtId="178" fontId="8" fillId="0" borderId="4" xfId="5" applyNumberFormat="1" applyFont="1" applyFill="1" applyBorder="1" applyAlignment="1">
      <alignment horizontal="center" vertical="top" wrapText="1"/>
    </xf>
    <xf numFmtId="0" fontId="2" fillId="0" borderId="0" xfId="7" applyFont="1" applyFill="1">
      <alignment vertical="center"/>
    </xf>
    <xf numFmtId="2" fontId="11" fillId="0" borderId="16" xfId="5" applyNumberFormat="1" applyFont="1" applyFill="1" applyBorder="1" applyAlignment="1">
      <alignment horizontal="right" vertical="center"/>
    </xf>
    <xf numFmtId="2" fontId="11" fillId="0" borderId="18" xfId="5" applyNumberFormat="1" applyFont="1" applyFill="1" applyBorder="1" applyAlignment="1">
      <alignment horizontal="right" vertical="center"/>
    </xf>
    <xf numFmtId="2" fontId="11" fillId="0" borderId="17" xfId="5" applyNumberFormat="1" applyFont="1" applyFill="1" applyBorder="1" applyAlignment="1">
      <alignment horizontal="right" vertical="center"/>
    </xf>
    <xf numFmtId="177" fontId="11" fillId="0" borderId="0" xfId="5" applyNumberFormat="1" applyFont="1" applyFill="1" applyAlignment="1">
      <alignment vertical="center"/>
    </xf>
    <xf numFmtId="178" fontId="11" fillId="0" borderId="0" xfId="5" applyNumberFormat="1" applyFont="1" applyFill="1" applyAlignment="1">
      <alignment vertical="center"/>
    </xf>
    <xf numFmtId="2" fontId="11" fillId="0" borderId="17" xfId="0" applyNumberFormat="1" applyFont="1" applyFill="1" applyBorder="1" applyAlignment="1">
      <alignment horizontal="right" vertical="center"/>
    </xf>
    <xf numFmtId="2" fontId="11" fillId="0" borderId="0" xfId="0" applyNumberFormat="1" applyFont="1" applyFill="1" applyBorder="1" applyAlignment="1">
      <alignment horizontal="right" vertical="center"/>
    </xf>
    <xf numFmtId="178" fontId="11" fillId="0" borderId="0" xfId="0" applyNumberFormat="1" applyFont="1" applyFill="1"/>
    <xf numFmtId="180" fontId="2" fillId="0" borderId="0" xfId="7" applyNumberFormat="1" applyFont="1" applyFill="1">
      <alignment vertical="center"/>
    </xf>
    <xf numFmtId="199" fontId="11" fillId="0" borderId="17" xfId="5" applyNumberFormat="1" applyFont="1" applyFill="1" applyBorder="1" applyAlignment="1">
      <alignment horizontal="right" vertical="center"/>
    </xf>
    <xf numFmtId="199" fontId="11" fillId="0" borderId="0" xfId="5" applyNumberFormat="1" applyFont="1" applyFill="1" applyBorder="1" applyAlignment="1">
      <alignment horizontal="right" vertical="center"/>
    </xf>
    <xf numFmtId="178" fontId="8" fillId="0" borderId="0" xfId="5" applyNumberFormat="1" applyFont="1" applyFill="1" applyAlignment="1">
      <alignment horizontal="left"/>
    </xf>
    <xf numFmtId="199" fontId="36" fillId="0" borderId="0" xfId="5" applyNumberFormat="1" applyFont="1" applyFill="1" applyBorder="1" applyAlignment="1">
      <alignment horizontal="right" vertical="center"/>
    </xf>
    <xf numFmtId="178" fontId="6" fillId="0" borderId="0" xfId="5" applyNumberFormat="1" applyFont="1" applyFill="1" applyAlignment="1">
      <alignment horizontal="right" vertical="top"/>
    </xf>
    <xf numFmtId="178" fontId="6" fillId="0" borderId="0" xfId="5" applyNumberFormat="1" applyFont="1" applyFill="1" applyBorder="1"/>
    <xf numFmtId="178" fontId="8" fillId="0" borderId="0" xfId="5" applyNumberFormat="1" applyFont="1" applyFill="1" applyBorder="1"/>
    <xf numFmtId="178" fontId="8" fillId="0" borderId="4" xfId="0" applyNumberFormat="1" applyFont="1" applyFill="1" applyBorder="1" applyAlignment="1">
      <alignment horizontal="center" vertical="center" wrapText="1"/>
    </xf>
    <xf numFmtId="178" fontId="11" fillId="0" borderId="0" xfId="5" applyNumberFormat="1" applyFont="1" applyFill="1" applyAlignment="1">
      <alignment horizontal="right"/>
    </xf>
    <xf numFmtId="176" fontId="11" fillId="0" borderId="16" xfId="5" applyNumberFormat="1" applyFont="1" applyFill="1" applyBorder="1" applyAlignment="1">
      <alignment horizontal="right" vertical="center"/>
    </xf>
    <xf numFmtId="176" fontId="11" fillId="0" borderId="18" xfId="5" applyNumberFormat="1" applyFont="1" applyFill="1" applyBorder="1" applyAlignment="1">
      <alignment horizontal="right" vertical="center"/>
    </xf>
    <xf numFmtId="176" fontId="11" fillId="0" borderId="17" xfId="5" applyNumberFormat="1" applyFont="1" applyFill="1" applyBorder="1" applyAlignment="1">
      <alignment horizontal="right" vertical="center"/>
    </xf>
    <xf numFmtId="176" fontId="11" fillId="0" borderId="0" xfId="5" applyNumberFormat="1" applyFont="1" applyFill="1" applyBorder="1" applyAlignment="1">
      <alignment horizontal="right" vertical="center"/>
    </xf>
    <xf numFmtId="2" fontId="11" fillId="0" borderId="0" xfId="11" applyNumberFormat="1" applyFont="1" applyFill="1" applyBorder="1" applyAlignment="1">
      <alignment horizontal="right" vertical="center"/>
    </xf>
    <xf numFmtId="0" fontId="11" fillId="0" borderId="0" xfId="5" applyFont="1" applyFill="1"/>
    <xf numFmtId="176" fontId="11" fillId="0" borderId="17" xfId="0" applyNumberFormat="1" applyFont="1" applyFill="1" applyBorder="1" applyAlignment="1">
      <alignment horizontal="right" vertical="center"/>
    </xf>
    <xf numFmtId="176" fontId="11" fillId="0" borderId="0" xfId="0" applyNumberFormat="1" applyFont="1" applyFill="1" applyBorder="1" applyAlignment="1">
      <alignment horizontal="right" vertical="center"/>
    </xf>
    <xf numFmtId="179" fontId="11" fillId="0" borderId="0" xfId="0" applyNumberFormat="1" applyFont="1" applyFill="1" applyBorder="1" applyAlignment="1">
      <alignment vertical="center"/>
    </xf>
    <xf numFmtId="179" fontId="11" fillId="0" borderId="0" xfId="0" applyNumberFormat="1" applyFont="1" applyFill="1" applyAlignment="1">
      <alignment horizontal="right" vertical="center"/>
    </xf>
    <xf numFmtId="185" fontId="11" fillId="0" borderId="0" xfId="5" applyNumberFormat="1" applyFont="1" applyFill="1"/>
    <xf numFmtId="198" fontId="11" fillId="0" borderId="17" xfId="0" applyNumberFormat="1" applyFont="1" applyFill="1" applyBorder="1" applyAlignment="1">
      <alignment horizontal="right" vertical="center"/>
    </xf>
    <xf numFmtId="198" fontId="11" fillId="0" borderId="0" xfId="0" applyNumberFormat="1" applyFont="1" applyFill="1" applyAlignment="1">
      <alignment horizontal="right" vertical="center"/>
    </xf>
    <xf numFmtId="199" fontId="11" fillId="0" borderId="0" xfId="11" applyNumberFormat="1" applyFont="1" applyFill="1" applyBorder="1" applyAlignment="1">
      <alignment horizontal="right" vertical="center"/>
    </xf>
    <xf numFmtId="193" fontId="11" fillId="0" borderId="0" xfId="5" applyNumberFormat="1" applyFont="1" applyFill="1" applyBorder="1" applyAlignment="1">
      <alignment vertical="center"/>
    </xf>
    <xf numFmtId="199" fontId="11" fillId="0" borderId="0" xfId="0" applyNumberFormat="1" applyFont="1" applyFill="1" applyAlignment="1">
      <alignment horizontal="right" vertical="center"/>
    </xf>
    <xf numFmtId="198" fontId="11" fillId="0" borderId="0" xfId="0" applyNumberFormat="1" applyFont="1" applyFill="1" applyBorder="1" applyAlignment="1">
      <alignment horizontal="right" vertical="center"/>
    </xf>
    <xf numFmtId="202" fontId="11" fillId="0" borderId="0" xfId="5" applyNumberFormat="1" applyFont="1" applyFill="1" applyBorder="1" applyAlignment="1">
      <alignment vertical="center"/>
    </xf>
    <xf numFmtId="198" fontId="11" fillId="0" borderId="17" xfId="5" applyNumberFormat="1" applyFont="1" applyFill="1" applyBorder="1" applyAlignment="1">
      <alignment horizontal="right" vertical="center"/>
    </xf>
    <xf numFmtId="198" fontId="11" fillId="0" borderId="0" xfId="5" applyNumberFormat="1" applyFont="1" applyFill="1" applyBorder="1" applyAlignment="1">
      <alignment horizontal="right" vertical="center"/>
    </xf>
    <xf numFmtId="178" fontId="6" fillId="0" borderId="0" xfId="5" applyNumberFormat="1" applyFont="1" applyFill="1" applyAlignment="1">
      <alignment horizontal="centerContinuous" vertical="top"/>
    </xf>
    <xf numFmtId="178" fontId="8" fillId="0" borderId="5" xfId="5" applyNumberFormat="1" applyFont="1" applyFill="1" applyBorder="1"/>
    <xf numFmtId="178" fontId="8" fillId="0" borderId="5" xfId="5" applyNumberFormat="1" applyFont="1" applyFill="1" applyBorder="1" applyAlignment="1">
      <alignment horizontal="center"/>
    </xf>
    <xf numFmtId="178" fontId="11" fillId="0" borderId="16" xfId="5" applyNumberFormat="1" applyFont="1" applyFill="1" applyBorder="1" applyAlignment="1">
      <alignment horizontal="right" vertical="center"/>
    </xf>
    <xf numFmtId="178" fontId="11" fillId="0" borderId="18" xfId="5" applyNumberFormat="1" applyFont="1" applyFill="1" applyBorder="1" applyAlignment="1">
      <alignment horizontal="right" vertical="center"/>
    </xf>
    <xf numFmtId="178" fontId="11" fillId="0" borderId="17" xfId="5" applyNumberFormat="1" applyFont="1" applyFill="1" applyBorder="1" applyAlignment="1">
      <alignment horizontal="right" vertical="center"/>
    </xf>
    <xf numFmtId="178" fontId="11" fillId="0" borderId="0" xfId="5" applyNumberFormat="1" applyFont="1" applyFill="1" applyBorder="1" applyAlignment="1">
      <alignment horizontal="right" vertical="center"/>
    </xf>
    <xf numFmtId="197" fontId="11" fillId="0" borderId="0" xfId="0" applyNumberFormat="1" applyFont="1" applyFill="1" applyBorder="1" applyAlignment="1">
      <alignment vertical="center"/>
    </xf>
    <xf numFmtId="199" fontId="11" fillId="0" borderId="0" xfId="0" applyNumberFormat="1" applyFont="1" applyFill="1" applyBorder="1" applyAlignment="1">
      <alignment horizontal="right" vertical="center"/>
    </xf>
    <xf numFmtId="202" fontId="11" fillId="0" borderId="0" xfId="0" applyNumberFormat="1" applyFont="1" applyFill="1" applyBorder="1" applyAlignment="1">
      <alignment horizontal="right" vertical="center"/>
    </xf>
    <xf numFmtId="178" fontId="6" fillId="0" borderId="0" xfId="5" applyNumberFormat="1" applyFont="1" applyFill="1" applyAlignment="1">
      <alignment horizontal="centerContinuous" vertical="center"/>
    </xf>
    <xf numFmtId="178" fontId="23" fillId="0" borderId="0" xfId="5" applyNumberFormat="1" applyFont="1" applyFill="1" applyBorder="1"/>
    <xf numFmtId="178" fontId="23" fillId="0" borderId="0" xfId="5" applyNumberFormat="1" applyFont="1" applyFill="1"/>
    <xf numFmtId="179" fontId="11" fillId="0" borderId="17" xfId="0" applyNumberFormat="1" applyFont="1" applyFill="1" applyBorder="1" applyAlignment="1">
      <alignment horizontal="right" vertical="center"/>
    </xf>
    <xf numFmtId="2" fontId="11" fillId="0" borderId="0" xfId="5" applyNumberFormat="1" applyFont="1" applyFill="1" applyAlignment="1">
      <alignment horizontal="right" vertical="center"/>
    </xf>
    <xf numFmtId="179" fontId="11" fillId="0" borderId="0" xfId="5" applyNumberFormat="1" applyFont="1" applyFill="1" applyAlignment="1">
      <alignment vertical="center"/>
    </xf>
    <xf numFmtId="178" fontId="11" fillId="0" borderId="0" xfId="0" applyNumberFormat="1" applyFont="1" applyFill="1" applyBorder="1" applyAlignment="1">
      <alignment horizontal="center" vertical="center"/>
    </xf>
    <xf numFmtId="2" fontId="11" fillId="0" borderId="0" xfId="0" applyNumberFormat="1" applyFont="1" applyFill="1" applyAlignment="1">
      <alignment horizontal="right" vertical="center"/>
    </xf>
    <xf numFmtId="199" fontId="11" fillId="0" borderId="17" xfId="0" applyNumberFormat="1" applyFont="1" applyFill="1" applyBorder="1" applyAlignment="1">
      <alignment horizontal="right" vertical="center"/>
    </xf>
    <xf numFmtId="199" fontId="11" fillId="0" borderId="0" xfId="5" applyNumberFormat="1" applyFont="1" applyFill="1" applyAlignment="1">
      <alignment horizontal="right" vertical="center"/>
    </xf>
    <xf numFmtId="178" fontId="8" fillId="0" borderId="12" xfId="5" applyNumberFormat="1" applyFont="1" applyFill="1" applyBorder="1" applyAlignment="1">
      <alignment horizontal="center" vertical="center" wrapText="1"/>
    </xf>
    <xf numFmtId="178" fontId="8" fillId="0" borderId="21" xfId="5" applyNumberFormat="1" applyFont="1" applyFill="1" applyBorder="1" applyAlignment="1">
      <alignment horizontal="center" vertical="center" wrapText="1"/>
    </xf>
    <xf numFmtId="179" fontId="11" fillId="0" borderId="5" xfId="0" applyNumberFormat="1" applyFont="1" applyFill="1" applyBorder="1" applyAlignment="1">
      <alignment vertical="center"/>
    </xf>
    <xf numFmtId="178" fontId="12" fillId="0" borderId="0" xfId="5" applyNumberFormat="1" applyFont="1" applyFill="1"/>
    <xf numFmtId="187" fontId="11" fillId="0" borderId="0" xfId="0" applyNumberFormat="1" applyFont="1" applyFill="1" applyAlignment="1">
      <alignment vertical="center"/>
    </xf>
    <xf numFmtId="178" fontId="11" fillId="0" borderId="0" xfId="5" applyNumberFormat="1" applyFont="1" applyFill="1" applyAlignment="1">
      <alignment horizontal="right" vertical="center"/>
    </xf>
    <xf numFmtId="178" fontId="34" fillId="0" borderId="0" xfId="5" applyNumberFormat="1" applyFont="1" applyFill="1"/>
    <xf numFmtId="178" fontId="34" fillId="0" borderId="0" xfId="5" applyNumberFormat="1" applyFont="1" applyFill="1" applyAlignment="1">
      <alignment horizontal="center"/>
    </xf>
    <xf numFmtId="0" fontId="11" fillId="0" borderId="0" xfId="0" applyFont="1" applyFill="1"/>
    <xf numFmtId="0" fontId="12" fillId="0" borderId="0" xfId="0" applyFont="1" applyFill="1"/>
    <xf numFmtId="179" fontId="11" fillId="0" borderId="0" xfId="0" applyNumberFormat="1" applyFont="1" applyFill="1"/>
    <xf numFmtId="178" fontId="12" fillId="0" borderId="0" xfId="5" applyNumberFormat="1" applyFont="1" applyFill="1" applyAlignment="1">
      <alignment horizontal="center"/>
    </xf>
    <xf numFmtId="0" fontId="23" fillId="0" borderId="0" xfId="0" applyFont="1" applyFill="1" applyAlignment="1">
      <alignment vertical="center"/>
    </xf>
    <xf numFmtId="178" fontId="11" fillId="0" borderId="0" xfId="5" applyNumberFormat="1" applyFont="1" applyFill="1" applyAlignment="1"/>
    <xf numFmtId="187" fontId="11" fillId="0" borderId="0" xfId="0" applyNumberFormat="1" applyFont="1" applyFill="1" applyBorder="1" applyAlignment="1">
      <alignment vertical="center"/>
    </xf>
    <xf numFmtId="179" fontId="11" fillId="0" borderId="0" xfId="8" applyNumberFormat="1" applyFont="1" applyFill="1" applyBorder="1" applyAlignment="1">
      <alignment vertical="center"/>
    </xf>
    <xf numFmtId="178" fontId="6" fillId="0" borderId="0" xfId="6" applyNumberFormat="1" applyFont="1" applyFill="1"/>
    <xf numFmtId="178" fontId="8" fillId="0" borderId="0" xfId="6" applyNumberFormat="1" applyFont="1" applyFill="1"/>
    <xf numFmtId="178" fontId="8" fillId="0" borderId="0" xfId="6" applyNumberFormat="1" applyFont="1" applyFill="1" applyAlignment="1">
      <alignment horizontal="center"/>
    </xf>
    <xf numFmtId="178" fontId="8" fillId="0" borderId="5" xfId="6" applyNumberFormat="1" applyFont="1" applyFill="1" applyBorder="1" applyAlignment="1">
      <alignment horizontal="right" vertical="center"/>
    </xf>
    <xf numFmtId="178" fontId="8" fillId="0" borderId="1" xfId="6" applyNumberFormat="1" applyFont="1" applyFill="1" applyBorder="1" applyAlignment="1">
      <alignment horizontal="center" vertical="center" wrapText="1"/>
    </xf>
    <xf numFmtId="177" fontId="8" fillId="0" borderId="4" xfId="9" applyNumberFormat="1" applyFont="1" applyFill="1" applyBorder="1" applyAlignment="1">
      <alignment horizontal="centerContinuous" vertical="center"/>
    </xf>
    <xf numFmtId="177" fontId="8" fillId="0" borderId="14" xfId="9" applyNumberFormat="1" applyFont="1" applyFill="1" applyBorder="1" applyAlignment="1">
      <alignment horizontal="centerContinuous" vertical="center"/>
    </xf>
    <xf numFmtId="178" fontId="8" fillId="0" borderId="2" xfId="6" applyNumberFormat="1" applyFont="1" applyFill="1" applyBorder="1" applyAlignment="1">
      <alignment horizontal="center" vertical="center" wrapText="1"/>
    </xf>
    <xf numFmtId="178" fontId="8" fillId="0" borderId="3" xfId="6" applyNumberFormat="1" applyFont="1" applyFill="1" applyBorder="1" applyAlignment="1">
      <alignment horizontal="center" vertical="center" wrapText="1"/>
    </xf>
    <xf numFmtId="178" fontId="11" fillId="0" borderId="2" xfId="6" applyNumberFormat="1" applyFont="1" applyFill="1" applyBorder="1" applyAlignment="1">
      <alignment horizontal="center" vertical="center"/>
    </xf>
    <xf numFmtId="179" fontId="11" fillId="0" borderId="16" xfId="6" applyNumberFormat="1" applyFont="1" applyFill="1" applyBorder="1" applyAlignment="1">
      <alignment vertical="center"/>
    </xf>
    <xf numFmtId="179" fontId="11" fillId="0" borderId="18" xfId="6" applyNumberFormat="1" applyFont="1" applyFill="1" applyBorder="1" applyAlignment="1">
      <alignment vertical="center"/>
    </xf>
    <xf numFmtId="178" fontId="11" fillId="0" borderId="0" xfId="6" applyNumberFormat="1" applyFont="1" applyFill="1" applyBorder="1"/>
    <xf numFmtId="179" fontId="11" fillId="0" borderId="17" xfId="6" applyNumberFormat="1" applyFont="1" applyFill="1" applyBorder="1" applyAlignment="1">
      <alignment vertical="center"/>
    </xf>
    <xf numFmtId="179" fontId="11" fillId="0" borderId="0" xfId="6" applyNumberFormat="1" applyFont="1" applyFill="1" applyBorder="1" applyAlignment="1">
      <alignment vertical="center"/>
    </xf>
    <xf numFmtId="177" fontId="11" fillId="0" borderId="2" xfId="9" applyNumberFormat="1" applyFont="1" applyFill="1" applyBorder="1" applyAlignment="1">
      <alignment horizontal="center" vertical="center"/>
    </xf>
    <xf numFmtId="193" fontId="11" fillId="0" borderId="0" xfId="6" applyNumberFormat="1" applyFont="1" applyFill="1" applyBorder="1" applyAlignment="1">
      <alignment vertical="center"/>
    </xf>
    <xf numFmtId="193" fontId="11" fillId="0" borderId="0" xfId="0" applyNumberFormat="1" applyFont="1" applyFill="1" applyAlignment="1">
      <alignment horizontal="right" vertical="center"/>
    </xf>
    <xf numFmtId="193" fontId="11" fillId="0" borderId="0" xfId="0" applyNumberFormat="1" applyFont="1" applyFill="1" applyAlignment="1">
      <alignment vertical="center"/>
    </xf>
    <xf numFmtId="41" fontId="11" fillId="0" borderId="0" xfId="6" applyNumberFormat="1" applyFont="1" applyFill="1" applyBorder="1" applyAlignment="1">
      <alignment vertical="center"/>
    </xf>
    <xf numFmtId="41" fontId="11" fillId="0" borderId="0" xfId="6" applyNumberFormat="1" applyFont="1" applyFill="1" applyBorder="1" applyAlignment="1">
      <alignment horizontal="right" vertical="center"/>
    </xf>
    <xf numFmtId="41" fontId="11" fillId="0" borderId="17" xfId="6" applyNumberFormat="1" applyFont="1" applyFill="1" applyBorder="1" applyAlignment="1">
      <alignment vertical="center"/>
    </xf>
    <xf numFmtId="41" fontId="11" fillId="0" borderId="0" xfId="6" applyNumberFormat="1" applyFont="1" applyFill="1"/>
    <xf numFmtId="178" fontId="15" fillId="0" borderId="0" xfId="6" applyNumberFormat="1" applyFont="1" applyFill="1"/>
    <xf numFmtId="178" fontId="15" fillId="0" borderId="0" xfId="6" applyNumberFormat="1" applyFont="1" applyFill="1" applyAlignment="1">
      <alignment horizontal="center"/>
    </xf>
    <xf numFmtId="41" fontId="11" fillId="0" borderId="0" xfId="9" applyNumberFormat="1" applyFont="1" applyFill="1" applyBorder="1" applyAlignment="1">
      <alignment horizontal="center" vertical="center"/>
    </xf>
    <xf numFmtId="178" fontId="8" fillId="0" borderId="0" xfId="6" applyNumberFormat="1" applyFont="1" applyFill="1" applyBorder="1" applyAlignment="1">
      <alignment horizontal="distributed" vertical="center"/>
    </xf>
    <xf numFmtId="178" fontId="13" fillId="0" borderId="0" xfId="6" applyNumberFormat="1" applyFont="1" applyFill="1" applyBorder="1" applyAlignment="1">
      <alignment horizontal="distributed" vertical="center"/>
    </xf>
    <xf numFmtId="178" fontId="11" fillId="0" borderId="0" xfId="6" applyNumberFormat="1" applyFont="1" applyFill="1" applyBorder="1" applyAlignment="1">
      <alignment horizontal="distributed" vertical="center"/>
    </xf>
    <xf numFmtId="177" fontId="6" fillId="0" borderId="0" xfId="8" applyNumberFormat="1" applyFont="1" applyFill="1"/>
    <xf numFmtId="177" fontId="8" fillId="0" borderId="5" xfId="8" applyNumberFormat="1" applyFont="1" applyFill="1" applyBorder="1"/>
    <xf numFmtId="177" fontId="8" fillId="0" borderId="5" xfId="8" applyNumberFormat="1" applyFont="1" applyFill="1" applyBorder="1" applyAlignment="1">
      <alignment horizontal="center"/>
    </xf>
    <xf numFmtId="177" fontId="8" fillId="0" borderId="5" xfId="8" applyNumberFormat="1" applyFont="1" applyFill="1" applyBorder="1" applyAlignment="1">
      <alignment horizontal="right" vertical="center"/>
    </xf>
    <xf numFmtId="177" fontId="8" fillId="0" borderId="0" xfId="8" applyNumberFormat="1" applyFont="1" applyFill="1" applyAlignment="1">
      <alignment wrapText="1"/>
    </xf>
    <xf numFmtId="179" fontId="11" fillId="0" borderId="16" xfId="8" applyNumberFormat="1" applyFont="1" applyFill="1" applyBorder="1" applyAlignment="1">
      <alignment vertical="center"/>
    </xf>
    <xf numFmtId="177" fontId="11" fillId="0" borderId="0" xfId="8" applyNumberFormat="1" applyFont="1" applyFill="1"/>
    <xf numFmtId="179" fontId="11" fillId="0" borderId="17" xfId="8" applyNumberFormat="1" applyFont="1" applyFill="1" applyBorder="1" applyAlignment="1">
      <alignment vertical="center"/>
    </xf>
    <xf numFmtId="177" fontId="11" fillId="0" borderId="0" xfId="0" applyNumberFormat="1" applyFont="1" applyFill="1" applyBorder="1" applyAlignment="1">
      <alignment horizontal="center" vertical="center"/>
    </xf>
    <xf numFmtId="179" fontId="11" fillId="0" borderId="17" xfId="0" applyNumberFormat="1" applyFont="1" applyFill="1" applyBorder="1" applyAlignment="1">
      <alignment vertical="center"/>
    </xf>
    <xf numFmtId="177" fontId="11" fillId="0" borderId="0" xfId="0" applyNumberFormat="1" applyFont="1" applyFill="1"/>
    <xf numFmtId="182" fontId="11" fillId="0" borderId="0" xfId="8" applyNumberFormat="1" applyFont="1" applyFill="1"/>
    <xf numFmtId="183" fontId="11" fillId="0" borderId="0" xfId="8" applyNumberFormat="1" applyFont="1" applyFill="1"/>
    <xf numFmtId="193" fontId="11" fillId="0" borderId="17" xfId="8" applyNumberFormat="1" applyFont="1" applyFill="1" applyBorder="1" applyAlignment="1">
      <alignment vertical="center"/>
    </xf>
    <xf numFmtId="193" fontId="11" fillId="0" borderId="0" xfId="0" applyNumberFormat="1" applyFont="1" applyFill="1" applyBorder="1" applyAlignment="1">
      <alignment vertical="center"/>
    </xf>
    <xf numFmtId="193" fontId="11" fillId="0" borderId="0" xfId="8" applyNumberFormat="1" applyFont="1" applyFill="1" applyBorder="1" applyAlignment="1">
      <alignment vertical="center"/>
    </xf>
    <xf numFmtId="41" fontId="11" fillId="0" borderId="17" xfId="8" applyNumberFormat="1" applyFont="1" applyFill="1" applyBorder="1" applyAlignment="1">
      <alignment vertical="center"/>
    </xf>
    <xf numFmtId="41" fontId="11" fillId="0" borderId="0" xfId="8" applyNumberFormat="1" applyFont="1" applyFill="1" applyBorder="1" applyAlignment="1">
      <alignment vertical="center"/>
    </xf>
    <xf numFmtId="202" fontId="11" fillId="0" borderId="17" xfId="5" applyNumberFormat="1" applyFont="1" applyFill="1" applyBorder="1" applyAlignment="1">
      <alignment vertical="center"/>
    </xf>
    <xf numFmtId="202" fontId="11" fillId="0" borderId="0" xfId="5" applyNumberFormat="1" applyFont="1" applyFill="1"/>
    <xf numFmtId="177" fontId="30" fillId="0" borderId="0" xfId="8" applyNumberFormat="1" applyFont="1" applyFill="1" applyAlignment="1">
      <alignment wrapText="1"/>
    </xf>
    <xf numFmtId="177" fontId="15" fillId="0" borderId="0" xfId="8" applyNumberFormat="1" applyFont="1" applyFill="1"/>
    <xf numFmtId="177" fontId="15" fillId="0" borderId="0" xfId="8" applyNumberFormat="1" applyFont="1" applyFill="1" applyAlignment="1">
      <alignment horizontal="center"/>
    </xf>
    <xf numFmtId="177" fontId="8" fillId="0" borderId="0" xfId="8" applyNumberFormat="1" applyFont="1" applyFill="1" applyBorder="1" applyAlignment="1">
      <alignment horizontal="distributed" vertical="center"/>
    </xf>
    <xf numFmtId="177" fontId="13" fillId="0" borderId="0" xfId="8" applyNumberFormat="1" applyFont="1" applyFill="1" applyBorder="1" applyAlignment="1">
      <alignment horizontal="distributed" vertical="center"/>
    </xf>
    <xf numFmtId="177" fontId="11" fillId="0" borderId="0" xfId="8" applyNumberFormat="1" applyFont="1" applyFill="1" applyBorder="1" applyAlignment="1">
      <alignment horizontal="distributed" vertical="center"/>
    </xf>
    <xf numFmtId="177" fontId="8" fillId="0" borderId="0" xfId="8" applyNumberFormat="1" applyFont="1" applyFill="1"/>
    <xf numFmtId="177" fontId="8" fillId="0" borderId="0" xfId="8" applyNumberFormat="1" applyFont="1" applyFill="1" applyAlignment="1">
      <alignment horizontal="right" vertical="center"/>
    </xf>
    <xf numFmtId="179" fontId="11" fillId="0" borderId="18" xfId="8" applyNumberFormat="1" applyFont="1" applyFill="1" applyBorder="1" applyAlignment="1">
      <alignment vertical="center"/>
    </xf>
    <xf numFmtId="193" fontId="11" fillId="0" borderId="17" xfId="5" applyNumberFormat="1" applyFont="1" applyFill="1" applyBorder="1" applyAlignment="1">
      <alignment vertical="center"/>
    </xf>
    <xf numFmtId="197" fontId="11" fillId="0" borderId="17" xfId="5" applyNumberFormat="1" applyFont="1" applyFill="1" applyBorder="1" applyAlignment="1">
      <alignment vertical="center"/>
    </xf>
    <xf numFmtId="197" fontId="11" fillId="0" borderId="0" xfId="5" applyNumberFormat="1" applyFont="1" applyFill="1" applyBorder="1" applyAlignment="1">
      <alignment vertical="center"/>
    </xf>
    <xf numFmtId="41" fontId="11" fillId="0" borderId="17" xfId="5" applyNumberFormat="1" applyFont="1" applyFill="1" applyBorder="1" applyAlignment="1">
      <alignment vertical="center"/>
    </xf>
    <xf numFmtId="41" fontId="11" fillId="0" borderId="0" xfId="5" applyNumberFormat="1" applyFont="1" applyFill="1" applyBorder="1" applyAlignment="1">
      <alignment vertical="center"/>
    </xf>
    <xf numFmtId="41" fontId="11" fillId="0" borderId="0" xfId="5" applyNumberFormat="1" applyFont="1" applyFill="1"/>
    <xf numFmtId="178" fontId="8" fillId="0" borderId="1" xfId="5" applyNumberFormat="1" applyFont="1" applyFill="1" applyBorder="1" applyAlignment="1">
      <alignment vertical="center" wrapText="1"/>
    </xf>
    <xf numFmtId="178" fontId="8" fillId="0" borderId="2" xfId="5" applyNumberFormat="1" applyFont="1" applyFill="1" applyBorder="1" applyAlignment="1">
      <alignment vertical="center" wrapText="1"/>
    </xf>
    <xf numFmtId="178" fontId="8" fillId="0" borderId="3" xfId="5" applyNumberFormat="1" applyFont="1" applyFill="1" applyBorder="1" applyAlignment="1">
      <alignment vertical="center" wrapText="1"/>
    </xf>
    <xf numFmtId="179" fontId="11" fillId="0" borderId="0" xfId="8" applyNumberFormat="1" applyFont="1" applyFill="1" applyBorder="1" applyAlignment="1">
      <alignment horizontal="right" vertical="center"/>
    </xf>
    <xf numFmtId="177" fontId="6" fillId="0" borderId="0" xfId="8" applyNumberFormat="1" applyFont="1" applyFill="1" applyAlignment="1">
      <alignment horizontal="centerContinuous" vertical="top"/>
    </xf>
    <xf numFmtId="177" fontId="6" fillId="0" borderId="0" xfId="8" applyNumberFormat="1" applyFont="1" applyFill="1" applyBorder="1" applyAlignment="1">
      <alignment horizontal="centerContinuous" vertical="top"/>
    </xf>
    <xf numFmtId="177" fontId="6" fillId="0" borderId="0" xfId="8" applyNumberFormat="1" applyFont="1" applyFill="1" applyBorder="1" applyAlignment="1">
      <alignment horizontal="right" vertical="center"/>
    </xf>
    <xf numFmtId="177" fontId="6" fillId="0" borderId="0" xfId="8" applyNumberFormat="1" applyFont="1" applyFill="1" applyBorder="1" applyAlignment="1">
      <alignment horizontal="right" vertical="top"/>
    </xf>
    <xf numFmtId="177" fontId="8" fillId="0" borderId="0" xfId="0" applyNumberFormat="1" applyFont="1" applyFill="1"/>
    <xf numFmtId="177" fontId="8" fillId="0" borderId="0" xfId="0" applyNumberFormat="1" applyFont="1" applyFill="1" applyAlignment="1">
      <alignment horizontal="center"/>
    </xf>
    <xf numFmtId="177" fontId="8" fillId="0" borderId="1" xfId="0" applyNumberFormat="1" applyFont="1" applyFill="1" applyBorder="1" applyAlignment="1">
      <alignment horizontal="center" vertical="center" wrapText="1"/>
    </xf>
    <xf numFmtId="177" fontId="8" fillId="0" borderId="2" xfId="0" applyNumberFormat="1" applyFont="1" applyFill="1" applyBorder="1" applyAlignment="1">
      <alignment horizontal="center" vertical="center" wrapText="1"/>
    </xf>
    <xf numFmtId="177" fontId="11" fillId="0" borderId="0" xfId="8" applyNumberFormat="1" applyFont="1" applyFill="1" applyBorder="1"/>
    <xf numFmtId="177" fontId="11" fillId="0" borderId="0" xfId="0" applyNumberFormat="1" applyFont="1" applyFill="1" applyBorder="1"/>
    <xf numFmtId="178" fontId="15" fillId="0" borderId="2" xfId="5" applyNumberFormat="1" applyFont="1" applyFill="1" applyBorder="1" applyAlignment="1">
      <alignment horizontal="center"/>
    </xf>
    <xf numFmtId="190" fontId="11" fillId="0" borderId="0" xfId="5" applyNumberFormat="1" applyFont="1" applyFill="1" applyBorder="1" applyAlignment="1">
      <alignment vertical="center"/>
    </xf>
    <xf numFmtId="178" fontId="6" fillId="0" borderId="0" xfId="5" applyNumberFormat="1" applyFont="1" applyFill="1" applyBorder="1" applyAlignment="1">
      <alignment horizontal="centerContinuous" vertical="top"/>
    </xf>
    <xf numFmtId="178" fontId="6" fillId="0" borderId="0" xfId="5" applyNumberFormat="1" applyFont="1" applyFill="1" applyBorder="1" applyAlignment="1">
      <alignment horizontal="right" vertical="center"/>
    </xf>
    <xf numFmtId="177" fontId="6" fillId="0" borderId="0" xfId="0" applyNumberFormat="1" applyFont="1" applyFill="1" applyAlignment="1">
      <alignment vertical="center"/>
    </xf>
    <xf numFmtId="177" fontId="6" fillId="0" borderId="0" xfId="0" applyNumberFormat="1" applyFont="1" applyFill="1"/>
    <xf numFmtId="177" fontId="8" fillId="0" borderId="5" xfId="0" applyNumberFormat="1" applyFont="1" applyFill="1" applyBorder="1" applyAlignment="1">
      <alignment horizontal="center"/>
    </xf>
    <xf numFmtId="2" fontId="8" fillId="0" borderId="5" xfId="8" applyNumberFormat="1" applyFont="1" applyFill="1" applyBorder="1" applyAlignment="1">
      <alignment horizontal="right" vertical="center"/>
    </xf>
    <xf numFmtId="2" fontId="8" fillId="0" borderId="8" xfId="8" applyNumberFormat="1" applyFont="1" applyFill="1" applyBorder="1" applyAlignment="1">
      <alignment horizontal="center" vertical="center" wrapText="1"/>
    </xf>
    <xf numFmtId="177" fontId="8" fillId="0" borderId="14" xfId="8" applyNumberFormat="1" applyFont="1" applyFill="1" applyBorder="1" applyAlignment="1">
      <alignment horizontal="right" vertical="center" wrapText="1"/>
    </xf>
    <xf numFmtId="0" fontId="8" fillId="0" borderId="8" xfId="8" applyNumberFormat="1" applyFont="1" applyFill="1" applyBorder="1" applyAlignment="1">
      <alignment horizontal="center" vertical="center" wrapText="1"/>
    </xf>
    <xf numFmtId="177" fontId="8" fillId="0" borderId="21" xfId="8" applyNumberFormat="1" applyFont="1" applyFill="1" applyBorder="1" applyAlignment="1">
      <alignment horizontal="center" vertical="center" wrapText="1"/>
    </xf>
    <xf numFmtId="2" fontId="8" fillId="0" borderId="13" xfId="8" applyNumberFormat="1" applyFont="1" applyFill="1" applyBorder="1" applyAlignment="1">
      <alignment horizontal="center" vertical="center" wrapText="1"/>
    </xf>
    <xf numFmtId="179" fontId="11" fillId="0" borderId="16" xfId="0" applyNumberFormat="1" applyFont="1" applyFill="1" applyBorder="1" applyAlignment="1">
      <alignment vertical="center"/>
    </xf>
    <xf numFmtId="179" fontId="11" fillId="0" borderId="18" xfId="0" applyNumberFormat="1" applyFont="1" applyFill="1" applyBorder="1" applyAlignment="1">
      <alignment vertical="center"/>
    </xf>
    <xf numFmtId="177" fontId="11" fillId="0" borderId="0" xfId="0" applyNumberFormat="1" applyFont="1" applyFill="1" applyAlignment="1">
      <alignment horizontal="right" vertical="center"/>
    </xf>
    <xf numFmtId="2" fontId="11" fillId="0" borderId="0" xfId="8" applyNumberFormat="1" applyFont="1" applyFill="1" applyBorder="1" applyAlignment="1">
      <alignment vertical="center"/>
    </xf>
    <xf numFmtId="197" fontId="11" fillId="0" borderId="0" xfId="0" applyNumberFormat="1" applyFont="1" applyFill="1" applyAlignment="1">
      <alignment horizontal="right" vertical="center"/>
    </xf>
    <xf numFmtId="199" fontId="11" fillId="0" borderId="0" xfId="0" applyNumberFormat="1" applyFont="1" applyFill="1" applyAlignment="1">
      <alignment vertical="center"/>
    </xf>
    <xf numFmtId="177" fontId="37" fillId="0" borderId="0" xfId="9" applyNumberFormat="1" applyFont="1" applyFill="1" applyAlignment="1">
      <alignment vertical="top"/>
    </xf>
    <xf numFmtId="177" fontId="30" fillId="0" borderId="0" xfId="9" applyNumberFormat="1" applyFont="1" applyFill="1"/>
    <xf numFmtId="177" fontId="30" fillId="0" borderId="0" xfId="9" applyNumberFormat="1" applyFont="1" applyFill="1" applyAlignment="1">
      <alignment horizontal="center"/>
    </xf>
    <xf numFmtId="2" fontId="30" fillId="0" borderId="0" xfId="9" applyNumberFormat="1" applyFont="1" applyFill="1"/>
    <xf numFmtId="2" fontId="30" fillId="0" borderId="0" xfId="9" applyNumberFormat="1" applyFont="1" applyFill="1" applyAlignment="1">
      <alignment horizontal="right" vertical="center"/>
    </xf>
    <xf numFmtId="177" fontId="30" fillId="0" borderId="0" xfId="9" applyNumberFormat="1" applyFont="1" applyFill="1" applyBorder="1"/>
    <xf numFmtId="177" fontId="37" fillId="0" borderId="0" xfId="0" applyNumberFormat="1" applyFont="1" applyFill="1" applyAlignment="1"/>
    <xf numFmtId="177" fontId="30" fillId="0" borderId="0" xfId="0" applyNumberFormat="1" applyFont="1" applyFill="1" applyAlignment="1"/>
    <xf numFmtId="177" fontId="30" fillId="0" borderId="0" xfId="0" applyNumberFormat="1" applyFont="1" applyFill="1" applyAlignment="1">
      <alignment horizontal="center"/>
    </xf>
    <xf numFmtId="177" fontId="30" fillId="0" borderId="0" xfId="0" applyNumberFormat="1" applyFont="1" applyFill="1" applyBorder="1" applyAlignment="1"/>
    <xf numFmtId="179" fontId="12" fillId="0" borderId="18" xfId="5" applyNumberFormat="1" applyFont="1" applyFill="1" applyBorder="1" applyAlignment="1">
      <alignment horizontal="right" vertical="center"/>
    </xf>
    <xf numFmtId="177" fontId="47" fillId="0" borderId="18" xfId="5" applyNumberFormat="1" applyFont="1" applyFill="1" applyBorder="1" applyAlignment="1">
      <alignment horizontal="right" vertical="center"/>
    </xf>
    <xf numFmtId="179" fontId="12" fillId="0" borderId="0" xfId="5" applyNumberFormat="1" applyFont="1" applyFill="1" applyBorder="1" applyAlignment="1">
      <alignment horizontal="right" vertical="center"/>
    </xf>
    <xf numFmtId="177" fontId="47" fillId="0" borderId="0" xfId="5" applyNumberFormat="1" applyFont="1" applyFill="1" applyBorder="1" applyAlignment="1">
      <alignment horizontal="right" vertical="center"/>
    </xf>
    <xf numFmtId="190" fontId="11" fillId="0" borderId="0" xfId="5" applyNumberFormat="1" applyFont="1" applyFill="1" applyBorder="1" applyAlignment="1">
      <alignment horizontal="right" vertical="center"/>
    </xf>
    <xf numFmtId="190" fontId="11" fillId="0" borderId="0" xfId="0" applyNumberFormat="1" applyFont="1" applyFill="1" applyAlignment="1">
      <alignment horizontal="right" vertical="center"/>
    </xf>
    <xf numFmtId="190" fontId="11" fillId="0" borderId="0" xfId="0" applyNumberFormat="1" applyFont="1" applyFill="1" applyAlignment="1">
      <alignment vertical="center"/>
    </xf>
    <xf numFmtId="178" fontId="8" fillId="0" borderId="0" xfId="5" applyNumberFormat="1" applyFont="1" applyFill="1" applyBorder="1" applyAlignment="1">
      <alignment horizontal="right" vertical="center"/>
    </xf>
    <xf numFmtId="179" fontId="12" fillId="0" borderId="0" xfId="0" applyNumberFormat="1" applyFont="1" applyFill="1" applyAlignment="1">
      <alignment horizontal="right" vertical="center"/>
    </xf>
    <xf numFmtId="177" fontId="8" fillId="0" borderId="0" xfId="0" applyNumberFormat="1" applyFont="1" applyFill="1" applyAlignment="1">
      <alignment horizontal="right" vertical="center"/>
    </xf>
    <xf numFmtId="177" fontId="8" fillId="0" borderId="0" xfId="0" applyNumberFormat="1" applyFont="1" applyFill="1" applyAlignment="1">
      <alignment horizontal="center" vertical="center" wrapText="1"/>
    </xf>
    <xf numFmtId="177" fontId="8" fillId="0" borderId="0" xfId="0" applyNumberFormat="1" applyFont="1" applyFill="1" applyBorder="1" applyAlignment="1">
      <alignment horizontal="center" vertical="center" wrapText="1"/>
    </xf>
    <xf numFmtId="187" fontId="11" fillId="0" borderId="17" xfId="0" applyNumberFormat="1" applyFont="1" applyFill="1" applyBorder="1" applyAlignment="1">
      <alignment vertical="center"/>
    </xf>
    <xf numFmtId="177" fontId="37" fillId="0" borderId="0" xfId="0" applyNumberFormat="1" applyFont="1" applyFill="1" applyAlignment="1">
      <alignment vertical="top"/>
    </xf>
    <xf numFmtId="177" fontId="15" fillId="0" borderId="0" xfId="0" applyNumberFormat="1" applyFont="1" applyFill="1" applyAlignment="1">
      <alignment vertical="top"/>
    </xf>
    <xf numFmtId="177" fontId="30" fillId="0" borderId="0" xfId="0" applyNumberFormat="1" applyFont="1" applyFill="1" applyAlignment="1">
      <alignment vertical="top"/>
    </xf>
    <xf numFmtId="177" fontId="15" fillId="0" borderId="0" xfId="0" applyNumberFormat="1" applyFont="1" applyFill="1" applyAlignment="1">
      <alignment horizontal="center" vertical="top"/>
    </xf>
    <xf numFmtId="177" fontId="6" fillId="0" borderId="0" xfId="0" applyNumberFormat="1" applyFont="1" applyFill="1" applyBorder="1" applyAlignment="1">
      <alignment vertical="center"/>
    </xf>
    <xf numFmtId="177" fontId="6" fillId="0" borderId="0" xfId="0" applyNumberFormat="1" applyFont="1" applyFill="1" applyAlignment="1">
      <alignment horizontal="justify"/>
    </xf>
    <xf numFmtId="177" fontId="8" fillId="0" borderId="5" xfId="0" applyNumberFormat="1" applyFont="1" applyFill="1" applyBorder="1"/>
    <xf numFmtId="177" fontId="8" fillId="0" borderId="5"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89" fontId="11" fillId="0" borderId="0" xfId="0" applyNumberFormat="1" applyFont="1" applyFill="1"/>
    <xf numFmtId="185" fontId="11" fillId="0" borderId="0" xfId="0" applyNumberFormat="1" applyFont="1" applyFill="1"/>
    <xf numFmtId="190" fontId="11" fillId="0" borderId="0" xfId="0" applyNumberFormat="1" applyFont="1" applyFill="1" applyBorder="1" applyAlignment="1">
      <alignment vertical="center"/>
    </xf>
    <xf numFmtId="41" fontId="11" fillId="0" borderId="0" xfId="0" applyNumberFormat="1" applyFont="1" applyFill="1" applyBorder="1" applyAlignment="1">
      <alignment horizontal="right" vertical="center"/>
    </xf>
    <xf numFmtId="190" fontId="11" fillId="0" borderId="17" xfId="0" applyNumberFormat="1" applyFont="1" applyFill="1" applyBorder="1" applyAlignment="1">
      <alignment vertical="center"/>
    </xf>
    <xf numFmtId="177" fontId="37" fillId="0" borderId="12" xfId="5" applyNumberFormat="1" applyFont="1" applyFill="1" applyBorder="1" applyAlignment="1">
      <alignment horizontal="left" vertical="center"/>
    </xf>
    <xf numFmtId="177" fontId="30" fillId="0" borderId="0" xfId="5" applyNumberFormat="1" applyFont="1" applyFill="1" applyAlignment="1">
      <alignment vertical="center"/>
    </xf>
    <xf numFmtId="177" fontId="30" fillId="0" borderId="0" xfId="5" applyNumberFormat="1" applyFont="1" applyFill="1" applyBorder="1" applyAlignment="1">
      <alignment vertical="center"/>
    </xf>
    <xf numFmtId="41" fontId="23" fillId="0" borderId="0" xfId="0" applyNumberFormat="1" applyFont="1" applyFill="1" applyAlignment="1">
      <alignment vertical="center"/>
    </xf>
    <xf numFmtId="177" fontId="49" fillId="0" borderId="8" xfId="0" applyNumberFormat="1" applyFont="1" applyFill="1" applyBorder="1" applyAlignment="1">
      <alignment horizontal="center" vertical="center" wrapText="1"/>
    </xf>
    <xf numFmtId="41" fontId="37" fillId="0" borderId="12" xfId="5" applyNumberFormat="1" applyFont="1" applyFill="1" applyBorder="1" applyAlignment="1">
      <alignment horizontal="left" vertical="center"/>
    </xf>
    <xf numFmtId="41" fontId="30" fillId="0" borderId="0" xfId="5" applyNumberFormat="1" applyFont="1" applyFill="1" applyAlignment="1">
      <alignment vertical="center"/>
    </xf>
    <xf numFmtId="41" fontId="30" fillId="0" borderId="0" xfId="5" applyNumberFormat="1" applyFont="1" applyFill="1" applyBorder="1" applyAlignment="1">
      <alignment vertical="center"/>
    </xf>
    <xf numFmtId="177" fontId="6" fillId="0" borderId="0" xfId="0" applyNumberFormat="1" applyFont="1" applyFill="1" applyAlignment="1">
      <alignment horizontal="centerContinuous" vertical="center"/>
    </xf>
    <xf numFmtId="177" fontId="8" fillId="0" borderId="7" xfId="0" applyNumberFormat="1" applyFont="1" applyFill="1" applyBorder="1" applyAlignment="1">
      <alignment horizontal="center" vertical="center" wrapText="1"/>
    </xf>
    <xf numFmtId="177" fontId="8" fillId="0" borderId="10" xfId="0" applyNumberFormat="1" applyFont="1" applyFill="1" applyBorder="1" applyAlignment="1">
      <alignment horizontal="center" vertical="center" wrapText="1"/>
    </xf>
    <xf numFmtId="177" fontId="8" fillId="0" borderId="11" xfId="0" applyNumberFormat="1" applyFont="1" applyFill="1" applyBorder="1" applyAlignment="1">
      <alignment horizontal="center" vertical="center" wrapText="1"/>
    </xf>
    <xf numFmtId="177" fontId="8" fillId="0" borderId="0" xfId="0" applyNumberFormat="1" applyFont="1" applyFill="1" applyAlignment="1">
      <alignment wrapText="1"/>
    </xf>
    <xf numFmtId="176" fontId="11" fillId="0" borderId="16" xfId="0" applyNumberFormat="1" applyFont="1" applyFill="1" applyBorder="1" applyAlignment="1">
      <alignment vertical="center"/>
    </xf>
    <xf numFmtId="176" fontId="11" fillId="0" borderId="0" xfId="0" applyNumberFormat="1" applyFont="1" applyFill="1" applyAlignment="1">
      <alignment vertical="center"/>
    </xf>
    <xf numFmtId="177" fontId="11" fillId="0" borderId="0" xfId="0" applyNumberFormat="1" applyFont="1" applyFill="1" applyAlignment="1">
      <alignment horizontal="right"/>
    </xf>
    <xf numFmtId="0" fontId="11" fillId="0" borderId="0" xfId="0" applyNumberFormat="1" applyFont="1" applyFill="1"/>
    <xf numFmtId="176" fontId="11" fillId="0" borderId="17" xfId="0" applyNumberFormat="1" applyFont="1" applyFill="1" applyBorder="1" applyAlignment="1">
      <alignment vertical="center"/>
    </xf>
    <xf numFmtId="176" fontId="11" fillId="0" borderId="0" xfId="0" applyNumberFormat="1" applyFont="1" applyFill="1" applyBorder="1" applyAlignment="1">
      <alignment vertical="center"/>
    </xf>
    <xf numFmtId="198" fontId="11" fillId="0" borderId="0" xfId="0" applyNumberFormat="1" applyFont="1" applyFill="1" applyAlignment="1">
      <alignment vertical="center"/>
    </xf>
    <xf numFmtId="197" fontId="11" fillId="0" borderId="0" xfId="0" applyNumberFormat="1" applyFont="1" applyFill="1" applyAlignment="1">
      <alignment vertical="center"/>
    </xf>
    <xf numFmtId="198" fontId="11" fillId="0" borderId="17" xfId="0" applyNumberFormat="1" applyFont="1" applyFill="1" applyBorder="1" applyAlignment="1">
      <alignment vertical="center"/>
    </xf>
    <xf numFmtId="198" fontId="11" fillId="0" borderId="0" xfId="0" applyNumberFormat="1" applyFont="1" applyFill="1" applyBorder="1" applyAlignment="1">
      <alignment vertical="center"/>
    </xf>
    <xf numFmtId="177" fontId="6" fillId="0" borderId="0" xfId="0" applyNumberFormat="1" applyFont="1" applyFill="1" applyAlignment="1">
      <alignment horizontal="centerContinuous" vertical="top"/>
    </xf>
    <xf numFmtId="177" fontId="6" fillId="0" borderId="0" xfId="0" applyNumberFormat="1" applyFont="1" applyFill="1" applyBorder="1"/>
    <xf numFmtId="177" fontId="8" fillId="0" borderId="9" xfId="0" applyNumberFormat="1" applyFont="1" applyFill="1" applyBorder="1" applyAlignment="1">
      <alignment horizontal="distributed" vertical="center" wrapText="1"/>
    </xf>
    <xf numFmtId="179" fontId="12" fillId="0" borderId="0" xfId="5" applyNumberFormat="1" applyFont="1" applyFill="1" applyBorder="1" applyAlignment="1">
      <alignment horizontal="right" vertical="top"/>
    </xf>
    <xf numFmtId="177" fontId="11" fillId="0" borderId="0" xfId="0" applyNumberFormat="1" applyFont="1" applyFill="1" applyBorder="1" applyAlignment="1">
      <alignment horizontal="right"/>
    </xf>
    <xf numFmtId="177" fontId="6" fillId="0" borderId="0" xfId="8" applyNumberFormat="1" applyFont="1" applyFill="1" applyAlignment="1">
      <alignment horizontal="centerContinuous" vertical="center"/>
    </xf>
    <xf numFmtId="197" fontId="11" fillId="0" borderId="17" xfId="8" applyNumberFormat="1" applyFont="1" applyFill="1" applyBorder="1" applyAlignment="1">
      <alignment vertical="center"/>
    </xf>
    <xf numFmtId="197" fontId="50" fillId="0" borderId="0" xfId="0" applyNumberFormat="1" applyFont="1" applyFill="1" applyBorder="1" applyAlignment="1">
      <alignment vertical="center"/>
    </xf>
    <xf numFmtId="197" fontId="11" fillId="0" borderId="0" xfId="8" applyNumberFormat="1" applyFont="1" applyFill="1" applyBorder="1" applyAlignment="1">
      <alignment vertical="center"/>
    </xf>
    <xf numFmtId="0" fontId="30" fillId="0" borderId="11" xfId="0" applyNumberFormat="1" applyFont="1" applyFill="1" applyBorder="1"/>
    <xf numFmtId="0" fontId="30" fillId="0" borderId="0" xfId="0" applyNumberFormat="1" applyFont="1" applyFill="1" applyAlignment="1">
      <alignment horizontal="right"/>
    </xf>
    <xf numFmtId="0" fontId="30" fillId="0" borderId="0" xfId="0" applyNumberFormat="1" applyFont="1" applyFill="1"/>
    <xf numFmtId="0" fontId="37" fillId="0" borderId="7" xfId="0" applyNumberFormat="1" applyFont="1" applyFill="1" applyBorder="1" applyAlignment="1">
      <alignment vertical="center"/>
    </xf>
    <xf numFmtId="0" fontId="8" fillId="0" borderId="0" xfId="0" applyNumberFormat="1" applyFont="1" applyFill="1" applyAlignment="1">
      <alignment wrapText="1"/>
    </xf>
    <xf numFmtId="0" fontId="37" fillId="0" borderId="20" xfId="0" applyNumberFormat="1" applyFont="1" applyFill="1" applyBorder="1" applyAlignment="1">
      <alignment horizontal="right" vertical="center"/>
    </xf>
    <xf numFmtId="0" fontId="37" fillId="0" borderId="20" xfId="0" applyNumberFormat="1" applyFont="1" applyFill="1" applyBorder="1" applyAlignment="1">
      <alignment vertical="center"/>
    </xf>
    <xf numFmtId="0" fontId="37" fillId="0" borderId="15" xfId="0" applyNumberFormat="1" applyFont="1" applyFill="1" applyBorder="1" applyAlignment="1">
      <alignment vertical="center"/>
    </xf>
    <xf numFmtId="0" fontId="30" fillId="0" borderId="0" xfId="0" applyNumberFormat="1" applyFont="1" applyFill="1" applyBorder="1"/>
    <xf numFmtId="177" fontId="11" fillId="0" borderId="22" xfId="0" applyNumberFormat="1" applyFont="1" applyFill="1" applyBorder="1" applyAlignment="1">
      <alignment horizontal="center" vertical="center"/>
    </xf>
    <xf numFmtId="179" fontId="50" fillId="0" borderId="0" xfId="0" applyNumberFormat="1" applyFont="1" applyFill="1" applyBorder="1" applyAlignment="1">
      <alignment vertical="center"/>
    </xf>
    <xf numFmtId="179" fontId="50" fillId="0" borderId="0" xfId="0" applyNumberFormat="1" applyFont="1" applyFill="1" applyAlignment="1">
      <alignment vertical="center"/>
    </xf>
    <xf numFmtId="179" fontId="50" fillId="0" borderId="17" xfId="0" applyNumberFormat="1" applyFont="1" applyFill="1" applyBorder="1" applyAlignment="1">
      <alignment vertical="center"/>
    </xf>
    <xf numFmtId="198" fontId="50" fillId="0" borderId="0" xfId="0" applyNumberFormat="1" applyFont="1" applyFill="1" applyBorder="1" applyAlignment="1">
      <alignment horizontal="right" vertical="center"/>
    </xf>
    <xf numFmtId="198" fontId="50" fillId="0" borderId="0" xfId="0" applyNumberFormat="1" applyFont="1" applyFill="1" applyBorder="1" applyAlignment="1">
      <alignment vertical="center"/>
    </xf>
    <xf numFmtId="198" fontId="42" fillId="0" borderId="17" xfId="0" applyNumberFormat="1" applyFont="1" applyFill="1" applyBorder="1" applyAlignment="1">
      <alignment vertical="center"/>
    </xf>
    <xf numFmtId="198" fontId="42" fillId="0" borderId="0" xfId="0" applyNumberFormat="1" applyFont="1" applyFill="1" applyBorder="1" applyAlignment="1">
      <alignment vertical="center"/>
    </xf>
    <xf numFmtId="198" fontId="42" fillId="0" borderId="0" xfId="0" applyNumberFormat="1" applyFont="1" applyFill="1" applyBorder="1" applyAlignment="1">
      <alignment horizontal="right" vertical="center"/>
    </xf>
    <xf numFmtId="198" fontId="42" fillId="0" borderId="0" xfId="0" applyNumberFormat="1" applyFont="1" applyFill="1" applyAlignment="1">
      <alignment horizontal="right" vertical="center"/>
    </xf>
    <xf numFmtId="198" fontId="45" fillId="0" borderId="0" xfId="0" applyNumberFormat="1" applyFont="1" applyFill="1" applyAlignment="1">
      <alignment horizontal="right" vertical="center"/>
    </xf>
    <xf numFmtId="198" fontId="45" fillId="0" borderId="5" xfId="0" applyNumberFormat="1" applyFont="1" applyFill="1" applyBorder="1" applyAlignment="1">
      <alignment horizontal="right" vertical="center"/>
    </xf>
    <xf numFmtId="0" fontId="37" fillId="0" borderId="0" xfId="0" applyNumberFormat="1" applyFont="1" applyFill="1" applyAlignment="1">
      <alignment wrapText="1"/>
    </xf>
    <xf numFmtId="186" fontId="50" fillId="0" borderId="0" xfId="0" applyNumberFormat="1" applyFont="1" applyFill="1" applyAlignment="1">
      <alignment horizontal="right" vertical="center"/>
    </xf>
    <xf numFmtId="176" fontId="50" fillId="0" borderId="0" xfId="0" applyNumberFormat="1" applyFont="1" applyFill="1" applyBorder="1" applyAlignment="1">
      <alignment vertical="center"/>
    </xf>
    <xf numFmtId="186" fontId="50" fillId="0" borderId="0" xfId="0" applyNumberFormat="1" applyFont="1" applyFill="1" applyAlignment="1">
      <alignment vertical="center"/>
    </xf>
    <xf numFmtId="176" fontId="11" fillId="0" borderId="0" xfId="0" applyNumberFormat="1" applyFont="1" applyFill="1" applyAlignment="1">
      <alignment horizontal="right" vertical="center"/>
    </xf>
    <xf numFmtId="176" fontId="50" fillId="0" borderId="0" xfId="0" applyNumberFormat="1" applyFont="1" applyFill="1" applyAlignment="1">
      <alignment vertical="center"/>
    </xf>
    <xf numFmtId="198" fontId="45" fillId="0" borderId="0" xfId="0" applyNumberFormat="1" applyFont="1" applyFill="1" applyAlignment="1">
      <alignment vertical="center"/>
    </xf>
    <xf numFmtId="198" fontId="45" fillId="0" borderId="0" xfId="0" applyNumberFormat="1" applyFont="1" applyFill="1"/>
    <xf numFmtId="198" fontId="45" fillId="0" borderId="17" xfId="0" applyNumberFormat="1" applyFont="1" applyFill="1" applyBorder="1" applyAlignment="1">
      <alignment horizontal="right" vertical="center"/>
    </xf>
    <xf numFmtId="198" fontId="45" fillId="0" borderId="0" xfId="0" applyNumberFormat="1" applyFont="1" applyFill="1" applyBorder="1" applyAlignment="1">
      <alignment horizontal="right" vertical="center"/>
    </xf>
    <xf numFmtId="198" fontId="45" fillId="0" borderId="19" xfId="0" applyNumberFormat="1" applyFont="1" applyFill="1" applyBorder="1" applyAlignment="1">
      <alignment horizontal="right" vertical="center"/>
    </xf>
    <xf numFmtId="178" fontId="6" fillId="0" borderId="0" xfId="0" applyNumberFormat="1" applyFont="1" applyFill="1" applyAlignment="1">
      <alignment horizontal="centerContinuous" vertical="center"/>
    </xf>
    <xf numFmtId="178" fontId="6" fillId="0" borderId="0" xfId="0" applyNumberFormat="1" applyFont="1" applyFill="1" applyAlignment="1">
      <alignment horizontal="right" vertical="center"/>
    </xf>
    <xf numFmtId="178" fontId="6" fillId="0" borderId="0" xfId="0" applyNumberFormat="1" applyFont="1" applyFill="1" applyAlignment="1">
      <alignment vertical="center"/>
    </xf>
    <xf numFmtId="178" fontId="8" fillId="0" borderId="0" xfId="0" applyNumberFormat="1" applyFont="1" applyFill="1" applyAlignment="1">
      <alignment vertical="center"/>
    </xf>
    <xf numFmtId="178" fontId="8" fillId="0" borderId="0" xfId="0" applyNumberFormat="1" applyFont="1" applyFill="1" applyAlignment="1">
      <alignment horizontal="center" vertical="center"/>
    </xf>
    <xf numFmtId="178" fontId="8" fillId="0" borderId="0" xfId="0" applyNumberFormat="1" applyFont="1" applyFill="1" applyAlignment="1">
      <alignment horizontal="right" vertical="center"/>
    </xf>
    <xf numFmtId="176" fontId="11" fillId="0" borderId="16" xfId="0" applyNumberFormat="1" applyFont="1" applyFill="1" applyBorder="1" applyAlignment="1">
      <alignment horizontal="right" vertical="center"/>
    </xf>
    <xf numFmtId="2" fontId="11" fillId="0" borderId="0" xfId="12" applyNumberFormat="1" applyFont="1" applyFill="1" applyBorder="1" applyAlignment="1">
      <alignment vertical="center"/>
    </xf>
    <xf numFmtId="178" fontId="11" fillId="0" borderId="0" xfId="0" applyNumberFormat="1" applyFont="1" applyFill="1" applyAlignment="1">
      <alignment horizontal="right" vertical="center"/>
    </xf>
    <xf numFmtId="178" fontId="11" fillId="0" borderId="0" xfId="0" applyNumberFormat="1" applyFont="1" applyFill="1" applyAlignment="1">
      <alignment vertical="center"/>
    </xf>
    <xf numFmtId="179" fontId="12" fillId="0" borderId="0" xfId="0" applyNumberFormat="1" applyFont="1" applyFill="1" applyBorder="1" applyAlignment="1">
      <alignment horizontal="right" vertical="center"/>
    </xf>
    <xf numFmtId="2" fontId="11" fillId="0" borderId="0" xfId="11" applyNumberFormat="1" applyFont="1" applyFill="1" applyAlignment="1">
      <alignment horizontal="right" vertical="center"/>
    </xf>
    <xf numFmtId="176" fontId="11" fillId="0" borderId="17" xfId="12" applyNumberFormat="1" applyFont="1" applyFill="1" applyBorder="1" applyAlignment="1">
      <alignment vertical="center"/>
    </xf>
    <xf numFmtId="176" fontId="11" fillId="0" borderId="0" xfId="12" applyNumberFormat="1" applyFont="1" applyFill="1" applyBorder="1" applyAlignment="1">
      <alignment vertical="center"/>
    </xf>
    <xf numFmtId="2" fontId="11" fillId="0" borderId="0" xfId="0" applyNumberFormat="1" applyFont="1" applyFill="1" applyBorder="1" applyAlignment="1">
      <alignment vertical="center"/>
    </xf>
    <xf numFmtId="2" fontId="11" fillId="0" borderId="0" xfId="0" applyNumberFormat="1" applyFont="1" applyFill="1" applyAlignment="1">
      <alignment vertical="center"/>
    </xf>
    <xf numFmtId="178" fontId="11" fillId="0" borderId="0" xfId="0" applyNumberFormat="1" applyFont="1" applyFill="1" applyBorder="1" applyAlignment="1">
      <alignment horizontal="right" vertical="center"/>
    </xf>
    <xf numFmtId="193" fontId="11" fillId="0" borderId="17" xfId="0" applyNumberFormat="1" applyFont="1" applyFill="1" applyBorder="1" applyAlignment="1">
      <alignment vertical="center"/>
    </xf>
    <xf numFmtId="186" fontId="11" fillId="0" borderId="0" xfId="12" applyNumberFormat="1" applyFont="1" applyFill="1" applyBorder="1" applyAlignment="1">
      <alignment vertical="center"/>
    </xf>
    <xf numFmtId="197" fontId="11" fillId="0" borderId="0" xfId="0" applyNumberFormat="1" applyFont="1" applyFill="1" applyBorder="1" applyAlignment="1">
      <alignment horizontal="right" vertical="center"/>
    </xf>
    <xf numFmtId="186" fontId="11" fillId="0" borderId="0" xfId="0" applyNumberFormat="1" applyFont="1" applyFill="1" applyBorder="1" applyAlignment="1">
      <alignment vertical="center"/>
    </xf>
    <xf numFmtId="43" fontId="11" fillId="0" borderId="0" xfId="12" applyNumberFormat="1" applyFont="1" applyFill="1" applyBorder="1" applyAlignment="1">
      <alignment horizontal="right" vertical="center"/>
    </xf>
    <xf numFmtId="197" fontId="11" fillId="0" borderId="17" xfId="0" applyNumberFormat="1" applyFont="1" applyFill="1" applyBorder="1" applyAlignment="1">
      <alignment vertical="center"/>
    </xf>
    <xf numFmtId="186" fontId="11" fillId="0" borderId="0" xfId="0" applyNumberFormat="1" applyFont="1" applyFill="1" applyBorder="1" applyAlignment="1">
      <alignment horizontal="right" vertical="center"/>
    </xf>
    <xf numFmtId="186" fontId="11" fillId="0" borderId="0" xfId="0" applyNumberFormat="1" applyFont="1" applyFill="1" applyAlignment="1">
      <alignment vertical="center"/>
    </xf>
    <xf numFmtId="178" fontId="8" fillId="0" borderId="0" xfId="0" applyNumberFormat="1" applyFont="1" applyFill="1" applyBorder="1" applyAlignment="1">
      <alignment horizontal="distributed" vertical="center"/>
    </xf>
    <xf numFmtId="190" fontId="30" fillId="0" borderId="0" xfId="0" applyNumberFormat="1" applyFont="1" applyFill="1"/>
    <xf numFmtId="178" fontId="15" fillId="0" borderId="0" xfId="0" applyNumberFormat="1" applyFont="1" applyFill="1" applyAlignment="1">
      <alignment vertical="center"/>
    </xf>
    <xf numFmtId="178" fontId="15" fillId="0" borderId="0" xfId="0" applyNumberFormat="1" applyFont="1" applyFill="1" applyAlignment="1">
      <alignment horizontal="center" vertical="center"/>
    </xf>
    <xf numFmtId="2" fontId="6" fillId="0" borderId="0" xfId="0" applyNumberFormat="1" applyFont="1" applyFill="1" applyAlignment="1">
      <alignment horizontal="centerContinuous" vertical="center"/>
    </xf>
    <xf numFmtId="178" fontId="6" fillId="0" borderId="0" xfId="0" applyNumberFormat="1" applyFont="1" applyFill="1" applyBorder="1" applyAlignment="1">
      <alignment vertical="center"/>
    </xf>
    <xf numFmtId="178" fontId="11" fillId="0" borderId="0" xfId="0" applyNumberFormat="1" applyFont="1" applyFill="1" applyBorder="1" applyAlignment="1">
      <alignment vertical="center"/>
    </xf>
    <xf numFmtId="186" fontId="11" fillId="0" borderId="17" xfId="0" applyNumberFormat="1" applyFont="1" applyFill="1" applyBorder="1" applyAlignment="1">
      <alignment vertical="center"/>
    </xf>
    <xf numFmtId="186" fontId="11" fillId="0" borderId="0" xfId="0" applyNumberFormat="1" applyFont="1" applyFill="1" applyAlignment="1">
      <alignment horizontal="right" vertical="center"/>
    </xf>
    <xf numFmtId="178" fontId="13" fillId="0" borderId="0" xfId="0" applyNumberFormat="1" applyFont="1" applyFill="1" applyBorder="1" applyAlignment="1">
      <alignment horizontal="distributed" vertical="center"/>
    </xf>
    <xf numFmtId="178" fontId="11" fillId="0" borderId="0" xfId="0" applyNumberFormat="1" applyFont="1" applyFill="1" applyBorder="1" applyAlignment="1">
      <alignment horizontal="distributed" vertical="center"/>
    </xf>
    <xf numFmtId="177" fontId="15" fillId="0" borderId="0" xfId="9" applyNumberFormat="1" applyFont="1" applyFill="1"/>
    <xf numFmtId="177" fontId="6" fillId="0" borderId="0" xfId="8" applyNumberFormat="1" applyFont="1" applyFill="1" applyAlignment="1">
      <alignment horizontal="right" vertical="top"/>
    </xf>
    <xf numFmtId="177" fontId="8" fillId="0" borderId="0" xfId="8" applyNumberFormat="1" applyFont="1" applyFill="1" applyAlignment="1">
      <alignment horizontal="center"/>
    </xf>
    <xf numFmtId="0" fontId="8" fillId="0" borderId="4" xfId="8" applyNumberFormat="1" applyFont="1" applyFill="1" applyBorder="1" applyAlignment="1">
      <alignment horizontal="centerContinuous" vertical="center"/>
    </xf>
    <xf numFmtId="0" fontId="8" fillId="0" borderId="14" xfId="8" applyNumberFormat="1" applyFont="1" applyFill="1" applyBorder="1" applyAlignment="1">
      <alignment horizontal="centerContinuous" vertical="center"/>
    </xf>
    <xf numFmtId="184" fontId="11" fillId="0" borderId="0" xfId="8" applyNumberFormat="1" applyFont="1" applyFill="1" applyBorder="1"/>
    <xf numFmtId="41" fontId="11" fillId="0" borderId="0" xfId="8" applyNumberFormat="1" applyFont="1" applyFill="1" applyBorder="1" applyAlignment="1">
      <alignment horizontal="right"/>
    </xf>
    <xf numFmtId="190" fontId="30" fillId="0" borderId="0" xfId="8" applyNumberFormat="1" applyFont="1" applyFill="1"/>
    <xf numFmtId="190" fontId="30" fillId="0" borderId="0" xfId="8" applyNumberFormat="1" applyFont="1" applyFill="1" applyAlignment="1">
      <alignment horizontal="center"/>
    </xf>
    <xf numFmtId="177" fontId="30" fillId="0" borderId="0" xfId="8" applyNumberFormat="1" applyFont="1" applyFill="1"/>
    <xf numFmtId="177" fontId="30" fillId="0" borderId="0" xfId="8" applyNumberFormat="1" applyFont="1" applyFill="1" applyAlignment="1">
      <alignment horizontal="center"/>
    </xf>
    <xf numFmtId="0" fontId="30" fillId="0" borderId="0" xfId="0" applyFont="1" applyFill="1"/>
    <xf numFmtId="177" fontId="6" fillId="0" borderId="0" xfId="8" applyNumberFormat="1" applyFont="1" applyFill="1" applyAlignment="1">
      <alignment horizontal="left" vertical="top"/>
    </xf>
    <xf numFmtId="0" fontId="8" fillId="0" borderId="0" xfId="8" applyNumberFormat="1" applyFont="1" applyFill="1" applyAlignment="1">
      <alignment wrapText="1"/>
    </xf>
    <xf numFmtId="197" fontId="11" fillId="0" borderId="0" xfId="8" applyNumberFormat="1" applyFont="1" applyFill="1" applyBorder="1" applyAlignment="1">
      <alignment horizontal="right" vertical="center"/>
    </xf>
    <xf numFmtId="202" fontId="11" fillId="0" borderId="17" xfId="8" applyNumberFormat="1" applyFont="1" applyFill="1" applyBorder="1" applyAlignment="1">
      <alignment vertical="center"/>
    </xf>
    <xf numFmtId="202" fontId="11" fillId="0" borderId="0" xfId="8" applyNumberFormat="1" applyFont="1" applyFill="1" applyBorder="1" applyAlignment="1">
      <alignment vertical="center"/>
    </xf>
    <xf numFmtId="190" fontId="11" fillId="0" borderId="17" xfId="8" applyNumberFormat="1" applyFont="1" applyFill="1" applyBorder="1" applyAlignment="1">
      <alignment vertical="center"/>
    </xf>
    <xf numFmtId="190" fontId="11" fillId="0" borderId="0" xfId="8" applyNumberFormat="1" applyFont="1" applyFill="1" applyBorder="1" applyAlignment="1">
      <alignment vertical="center"/>
    </xf>
    <xf numFmtId="177" fontId="8" fillId="0" borderId="0" xfId="8" applyNumberFormat="1" applyFont="1" applyFill="1" applyAlignment="1">
      <alignment vertical="top"/>
    </xf>
    <xf numFmtId="177" fontId="8" fillId="0" borderId="12" xfId="8" applyNumberFormat="1" applyFont="1" applyFill="1" applyBorder="1" applyAlignment="1">
      <alignment horizontal="left" vertical="top"/>
    </xf>
    <xf numFmtId="177" fontId="8" fillId="0" borderId="0" xfId="8" applyNumberFormat="1" applyFont="1" applyFill="1" applyBorder="1" applyAlignment="1">
      <alignment horizontal="left" vertical="top"/>
    </xf>
    <xf numFmtId="2" fontId="8" fillId="0" borderId="5" xfId="9" applyNumberFormat="1" applyFont="1" applyFill="1" applyBorder="1" applyAlignment="1">
      <alignment horizontal="right" vertical="center"/>
    </xf>
    <xf numFmtId="0" fontId="8" fillId="0" borderId="14" xfId="9" applyNumberFormat="1" applyFont="1" applyFill="1" applyBorder="1" applyAlignment="1">
      <alignment horizontal="right" vertical="center" wrapText="1"/>
    </xf>
    <xf numFmtId="0" fontId="8" fillId="0" borderId="8" xfId="9" applyNumberFormat="1" applyFont="1" applyFill="1" applyBorder="1" applyAlignment="1">
      <alignment horizontal="center" vertical="center" wrapText="1"/>
    </xf>
    <xf numFmtId="0" fontId="8" fillId="0" borderId="21" xfId="9" applyNumberFormat="1" applyFont="1" applyFill="1" applyBorder="1" applyAlignment="1">
      <alignment horizontal="center" vertical="center" wrapText="1"/>
    </xf>
    <xf numFmtId="179" fontId="11" fillId="0" borderId="17" xfId="9" applyNumberFormat="1" applyFont="1" applyFill="1" applyBorder="1" applyAlignment="1">
      <alignment vertical="center"/>
    </xf>
    <xf numFmtId="2" fontId="11" fillId="0" borderId="0" xfId="9" applyNumberFormat="1" applyFont="1" applyFill="1" applyBorder="1" applyAlignment="1">
      <alignment vertical="center"/>
    </xf>
    <xf numFmtId="179" fontId="11" fillId="0" borderId="0" xfId="9" applyNumberFormat="1" applyFont="1" applyFill="1" applyBorder="1" applyAlignment="1">
      <alignment vertical="center"/>
    </xf>
    <xf numFmtId="177" fontId="11" fillId="0" borderId="0" xfId="9" applyNumberFormat="1" applyFont="1" applyFill="1" applyBorder="1"/>
    <xf numFmtId="177" fontId="11" fillId="0" borderId="0" xfId="9" applyNumberFormat="1" applyFont="1" applyFill="1"/>
    <xf numFmtId="193" fontId="11" fillId="0" borderId="0" xfId="9" applyNumberFormat="1" applyFont="1" applyFill="1" applyBorder="1" applyAlignment="1">
      <alignment vertical="center"/>
    </xf>
    <xf numFmtId="191" fontId="11" fillId="0" borderId="0" xfId="9" applyNumberFormat="1" applyFont="1" applyFill="1" applyBorder="1" applyAlignment="1">
      <alignment vertical="center"/>
    </xf>
    <xf numFmtId="191" fontId="11" fillId="0" borderId="0" xfId="8" applyNumberFormat="1" applyFont="1" applyFill="1" applyBorder="1" applyAlignment="1">
      <alignment vertical="center"/>
    </xf>
    <xf numFmtId="190" fontId="11" fillId="0" borderId="0" xfId="9" applyNumberFormat="1" applyFont="1" applyFill="1" applyBorder="1" applyAlignment="1">
      <alignment vertical="center"/>
    </xf>
    <xf numFmtId="186" fontId="11" fillId="0" borderId="0" xfId="9" applyNumberFormat="1" applyFont="1" applyFill="1" applyBorder="1" applyAlignment="1">
      <alignment vertical="center"/>
    </xf>
    <xf numFmtId="191" fontId="11" fillId="0" borderId="0" xfId="8" applyNumberFormat="1" applyFont="1" applyFill="1" applyBorder="1" applyAlignment="1">
      <alignment horizontal="right" vertical="center"/>
    </xf>
    <xf numFmtId="41" fontId="32" fillId="0" borderId="0" xfId="9" applyNumberFormat="1" applyFont="1" applyFill="1" applyBorder="1" applyAlignment="1">
      <alignment vertical="center"/>
    </xf>
    <xf numFmtId="185" fontId="32" fillId="0" borderId="0" xfId="9" applyNumberFormat="1" applyFont="1" applyFill="1" applyBorder="1" applyAlignment="1">
      <alignment vertical="center"/>
    </xf>
    <xf numFmtId="41" fontId="42" fillId="0" borderId="0" xfId="0" applyNumberFormat="1" applyFont="1" applyFill="1" applyBorder="1" applyAlignment="1">
      <alignment horizontal="right" vertical="center"/>
    </xf>
    <xf numFmtId="191" fontId="11" fillId="0" borderId="0" xfId="0" applyNumberFormat="1" applyFont="1" applyFill="1" applyAlignment="1">
      <alignment vertical="center"/>
    </xf>
    <xf numFmtId="177" fontId="6" fillId="0" borderId="0" xfId="9" applyNumberFormat="1" applyFont="1" applyFill="1" applyAlignment="1">
      <alignment horizontal="centerContinuous" vertical="top"/>
    </xf>
    <xf numFmtId="2" fontId="6" fillId="0" borderId="0" xfId="9" applyNumberFormat="1" applyFont="1" applyFill="1" applyAlignment="1">
      <alignment horizontal="centerContinuous" vertical="top"/>
    </xf>
    <xf numFmtId="177" fontId="6" fillId="0" borderId="0" xfId="9" applyNumberFormat="1" applyFont="1" applyFill="1"/>
    <xf numFmtId="177" fontId="6" fillId="0" borderId="0" xfId="9" applyNumberFormat="1" applyFont="1" applyFill="1" applyAlignment="1">
      <alignment horizontal="right" vertical="center"/>
    </xf>
    <xf numFmtId="2" fontId="6" fillId="0" borderId="0" xfId="9" applyNumberFormat="1" applyFont="1" applyFill="1" applyAlignment="1">
      <alignment horizontal="left" vertical="center"/>
    </xf>
    <xf numFmtId="177" fontId="6" fillId="0" borderId="0" xfId="9" applyNumberFormat="1" applyFont="1" applyFill="1" applyBorder="1"/>
    <xf numFmtId="177" fontId="8" fillId="0" borderId="5" xfId="9" applyNumberFormat="1" applyFont="1" applyFill="1" applyBorder="1"/>
    <xf numFmtId="177" fontId="8" fillId="0" borderId="5" xfId="9" applyNumberFormat="1" applyFont="1" applyFill="1" applyBorder="1" applyAlignment="1">
      <alignment horizontal="center"/>
    </xf>
    <xf numFmtId="0" fontId="8" fillId="0" borderId="3" xfId="9" applyNumberFormat="1" applyFont="1" applyFill="1" applyBorder="1" applyAlignment="1">
      <alignment horizontal="center" vertical="center" wrapText="1"/>
    </xf>
    <xf numFmtId="0" fontId="8" fillId="0" borderId="14" xfId="9" applyNumberFormat="1" applyFont="1" applyFill="1" applyBorder="1" applyAlignment="1">
      <alignment horizontal="center" vertical="center" wrapText="1"/>
    </xf>
    <xf numFmtId="0" fontId="8" fillId="0" borderId="13" xfId="9" applyNumberFormat="1" applyFont="1" applyFill="1" applyBorder="1" applyAlignment="1">
      <alignment horizontal="center" vertical="center" wrapText="1"/>
    </xf>
    <xf numFmtId="179" fontId="11" fillId="0" borderId="16" xfId="9" applyNumberFormat="1" applyFont="1" applyFill="1" applyBorder="1" applyAlignment="1">
      <alignment vertical="center"/>
    </xf>
    <xf numFmtId="2" fontId="11" fillId="0" borderId="18" xfId="9" applyNumberFormat="1" applyFont="1" applyFill="1" applyBorder="1" applyAlignment="1">
      <alignment vertical="center"/>
    </xf>
    <xf numFmtId="179" fontId="11" fillId="0" borderId="18" xfId="9" applyNumberFormat="1" applyFont="1" applyFill="1" applyBorder="1" applyAlignment="1">
      <alignment vertical="center"/>
    </xf>
    <xf numFmtId="179" fontId="12" fillId="0" borderId="18" xfId="9" applyNumberFormat="1" applyFont="1" applyFill="1" applyBorder="1" applyAlignment="1">
      <alignment horizontal="right" vertical="center"/>
    </xf>
    <xf numFmtId="179" fontId="12" fillId="0" borderId="18" xfId="9" applyNumberFormat="1" applyFont="1" applyFill="1" applyBorder="1" applyAlignment="1">
      <alignment vertical="center"/>
    </xf>
    <xf numFmtId="179" fontId="12" fillId="0" borderId="0" xfId="9" applyNumberFormat="1" applyFont="1" applyFill="1" applyBorder="1" applyAlignment="1">
      <alignment horizontal="right" vertical="center"/>
    </xf>
    <xf numFmtId="179" fontId="12" fillId="0" borderId="0" xfId="9" applyNumberFormat="1" applyFont="1" applyFill="1" applyBorder="1" applyAlignment="1">
      <alignment vertical="center"/>
    </xf>
    <xf numFmtId="177" fontId="11" fillId="0" borderId="0" xfId="0" applyNumberFormat="1" applyFont="1" applyFill="1" applyBorder="1" applyAlignment="1"/>
    <xf numFmtId="177" fontId="11" fillId="0" borderId="0" xfId="0" applyNumberFormat="1" applyFont="1" applyFill="1" applyAlignment="1"/>
    <xf numFmtId="197" fontId="32" fillId="0" borderId="0" xfId="9" applyNumberFormat="1" applyFont="1" applyFill="1" applyBorder="1" applyAlignment="1">
      <alignment vertical="center"/>
    </xf>
    <xf numFmtId="197" fontId="32" fillId="0" borderId="0" xfId="0" applyNumberFormat="1" applyFont="1" applyFill="1" applyAlignment="1">
      <alignment horizontal="right" vertical="center"/>
    </xf>
    <xf numFmtId="196" fontId="11" fillId="0" borderId="0" xfId="0" applyNumberFormat="1" applyFont="1" applyFill="1" applyAlignment="1">
      <alignment horizontal="right" vertical="center"/>
    </xf>
    <xf numFmtId="43" fontId="32" fillId="0" borderId="0" xfId="9" applyNumberFormat="1" applyFont="1" applyFill="1" applyBorder="1" applyAlignment="1">
      <alignment horizontal="right" vertical="center"/>
    </xf>
    <xf numFmtId="41" fontId="15" fillId="0" borderId="0" xfId="0" applyNumberFormat="1" applyFont="1" applyFill="1" applyAlignment="1">
      <alignment vertical="center"/>
    </xf>
    <xf numFmtId="185" fontId="15" fillId="0" borderId="0" xfId="0" applyNumberFormat="1" applyFont="1" applyFill="1" applyAlignment="1">
      <alignment vertical="center"/>
    </xf>
    <xf numFmtId="177" fontId="8" fillId="0" borderId="0" xfId="9" applyNumberFormat="1" applyFont="1" applyFill="1" applyBorder="1" applyAlignment="1">
      <alignment horizontal="distributed" vertical="center"/>
    </xf>
    <xf numFmtId="185" fontId="15" fillId="0" borderId="0" xfId="9" applyNumberFormat="1" applyFont="1" applyFill="1" applyBorder="1" applyAlignment="1">
      <alignment vertical="center"/>
    </xf>
    <xf numFmtId="177" fontId="13" fillId="0" borderId="0" xfId="9" applyNumberFormat="1" applyFont="1" applyFill="1" applyBorder="1" applyAlignment="1">
      <alignment horizontal="distributed" vertical="center"/>
    </xf>
    <xf numFmtId="177" fontId="11" fillId="0" borderId="0" xfId="9" applyNumberFormat="1" applyFont="1" applyFill="1" applyBorder="1" applyAlignment="1">
      <alignment horizontal="distributed" vertical="center"/>
    </xf>
    <xf numFmtId="41" fontId="15" fillId="0" borderId="5" xfId="0" applyNumberFormat="1" applyFont="1" applyFill="1" applyBorder="1" applyAlignment="1">
      <alignment vertical="center"/>
    </xf>
    <xf numFmtId="185" fontId="15" fillId="0" borderId="5" xfId="9" applyNumberFormat="1" applyFont="1" applyFill="1" applyBorder="1" applyAlignment="1">
      <alignment vertical="center"/>
    </xf>
    <xf numFmtId="2" fontId="11" fillId="0" borderId="5" xfId="9" applyNumberFormat="1" applyFont="1" applyFill="1" applyBorder="1" applyAlignment="1">
      <alignment vertical="center"/>
    </xf>
    <xf numFmtId="177" fontId="15" fillId="0" borderId="0" xfId="9" applyNumberFormat="1" applyFont="1" applyFill="1" applyAlignment="1">
      <alignment horizontal="center"/>
    </xf>
    <xf numFmtId="177" fontId="6" fillId="0" borderId="0" xfId="8" applyNumberFormat="1" applyFont="1" applyFill="1" applyAlignment="1">
      <alignment vertical="center"/>
    </xf>
    <xf numFmtId="0" fontId="8" fillId="0" borderId="14" xfId="10" applyNumberFormat="1" applyFont="1" applyFill="1" applyBorder="1" applyAlignment="1">
      <alignment horizontal="centerContinuous" vertical="center" wrapText="1"/>
    </xf>
    <xf numFmtId="0" fontId="8" fillId="0" borderId="9" xfId="10" applyNumberFormat="1" applyFont="1" applyFill="1" applyBorder="1" applyAlignment="1">
      <alignment horizontal="centerContinuous" vertical="center" wrapText="1"/>
    </xf>
    <xf numFmtId="0" fontId="8" fillId="0" borderId="4" xfId="10" applyNumberFormat="1" applyFont="1" applyFill="1" applyBorder="1" applyAlignment="1">
      <alignment horizontal="centerContinuous" vertical="center" wrapText="1"/>
    </xf>
    <xf numFmtId="0" fontId="8" fillId="0" borderId="0" xfId="8" applyNumberFormat="1" applyFont="1" applyFill="1" applyAlignment="1">
      <alignment horizontal="center" vertical="center" wrapText="1"/>
    </xf>
    <xf numFmtId="179" fontId="11" fillId="0" borderId="0" xfId="8" applyNumberFormat="1" applyFont="1" applyFill="1" applyAlignment="1">
      <alignment vertical="center"/>
    </xf>
    <xf numFmtId="177" fontId="11" fillId="0" borderId="2" xfId="10" applyNumberFormat="1" applyFont="1" applyFill="1" applyBorder="1" applyAlignment="1">
      <alignment horizontal="center" vertical="center"/>
    </xf>
    <xf numFmtId="179" fontId="11" fillId="0" borderId="17" xfId="10" applyNumberFormat="1" applyFont="1" applyFill="1" applyBorder="1" applyAlignment="1">
      <alignment vertical="center"/>
    </xf>
    <xf numFmtId="179" fontId="11" fillId="0" borderId="0" xfId="10" applyNumberFormat="1" applyFont="1" applyFill="1" applyBorder="1" applyAlignment="1">
      <alignment vertical="center"/>
    </xf>
    <xf numFmtId="177" fontId="11" fillId="0" borderId="0" xfId="10" applyNumberFormat="1" applyFont="1" applyFill="1"/>
    <xf numFmtId="197" fontId="11" fillId="0" borderId="0" xfId="10" applyNumberFormat="1" applyFont="1" applyFill="1" applyBorder="1" applyAlignment="1">
      <alignment vertical="center"/>
    </xf>
    <xf numFmtId="190" fontId="11" fillId="0" borderId="0" xfId="10" applyNumberFormat="1" applyFont="1" applyFill="1" applyBorder="1" applyAlignment="1">
      <alignment vertical="center"/>
    </xf>
    <xf numFmtId="202" fontId="11" fillId="0" borderId="0" xfId="10" applyNumberFormat="1" applyFont="1" applyFill="1" applyBorder="1" applyAlignment="1">
      <alignment vertical="center"/>
    </xf>
    <xf numFmtId="177" fontId="6" fillId="0" borderId="0" xfId="10" applyNumberFormat="1" applyFont="1" applyFill="1" applyAlignment="1">
      <alignment horizontal="centerContinuous" vertical="top"/>
    </xf>
    <xf numFmtId="177" fontId="6" fillId="0" borderId="0" xfId="10" applyNumberFormat="1" applyFont="1" applyFill="1" applyAlignment="1">
      <alignment horizontal="right" vertical="top"/>
    </xf>
    <xf numFmtId="177" fontId="6" fillId="0" borderId="0" xfId="10" applyNumberFormat="1" applyFont="1" applyFill="1"/>
    <xf numFmtId="177" fontId="8" fillId="0" borderId="5" xfId="10" applyNumberFormat="1" applyFont="1" applyFill="1" applyBorder="1"/>
    <xf numFmtId="177" fontId="8" fillId="0" borderId="5" xfId="10" applyNumberFormat="1" applyFont="1" applyFill="1" applyBorder="1" applyAlignment="1">
      <alignment horizontal="center"/>
    </xf>
    <xf numFmtId="177" fontId="8" fillId="0" borderId="5" xfId="10" applyNumberFormat="1" applyFont="1" applyFill="1" applyBorder="1" applyAlignment="1">
      <alignment horizontal="right" vertical="center"/>
    </xf>
    <xf numFmtId="0" fontId="8" fillId="0" borderId="0" xfId="10" applyNumberFormat="1" applyFont="1" applyFill="1" applyAlignment="1">
      <alignment horizontal="center" vertical="center" wrapText="1"/>
    </xf>
    <xf numFmtId="179" fontId="11" fillId="0" borderId="16" xfId="10" applyNumberFormat="1" applyFont="1" applyFill="1" applyBorder="1" applyAlignment="1">
      <alignment vertical="center"/>
    </xf>
    <xf numFmtId="179" fontId="11" fillId="0" borderId="18" xfId="10" applyNumberFormat="1" applyFont="1" applyFill="1" applyBorder="1" applyAlignment="1">
      <alignment vertical="center"/>
    </xf>
    <xf numFmtId="177" fontId="8" fillId="0" borderId="0" xfId="10" applyNumberFormat="1" applyFont="1" applyFill="1" applyBorder="1" applyAlignment="1">
      <alignment horizontal="distributed" vertical="center"/>
    </xf>
    <xf numFmtId="177" fontId="13" fillId="0" borderId="0" xfId="10" applyNumberFormat="1" applyFont="1" applyFill="1" applyBorder="1" applyAlignment="1">
      <alignment horizontal="distributed" vertical="center"/>
    </xf>
    <xf numFmtId="177" fontId="11" fillId="0" borderId="0" xfId="10" applyNumberFormat="1" applyFont="1" applyFill="1" applyBorder="1" applyAlignment="1">
      <alignment horizontal="distributed" vertical="center"/>
    </xf>
    <xf numFmtId="177" fontId="8" fillId="0" borderId="0" xfId="0" applyNumberFormat="1" applyFont="1" applyFill="1" applyBorder="1"/>
    <xf numFmtId="177" fontId="15" fillId="0" borderId="0" xfId="10" applyNumberFormat="1" applyFont="1" applyFill="1"/>
    <xf numFmtId="177" fontId="15" fillId="0" borderId="0" xfId="10" applyNumberFormat="1" applyFont="1" applyFill="1" applyAlignment="1">
      <alignment horizontal="center"/>
    </xf>
    <xf numFmtId="179" fontId="11" fillId="0" borderId="0" xfId="0" applyNumberFormat="1" applyFont="1" applyFill="1" applyBorder="1" applyAlignment="1">
      <alignment horizontal="right" vertical="center"/>
    </xf>
    <xf numFmtId="177" fontId="37" fillId="0" borderId="0" xfId="0" applyNumberFormat="1" applyFont="1" applyFill="1"/>
    <xf numFmtId="41" fontId="11" fillId="0" borderId="0" xfId="0" applyNumberFormat="1" applyFont="1" applyFill="1" applyBorder="1" applyAlignment="1">
      <alignment horizontal="center" vertical="center"/>
    </xf>
    <xf numFmtId="0" fontId="8" fillId="0" borderId="0" xfId="5" applyNumberFormat="1" applyFont="1" applyFill="1" applyAlignment="1">
      <alignment horizontal="center" vertical="center" wrapText="1"/>
    </xf>
    <xf numFmtId="0" fontId="8" fillId="0" borderId="0" xfId="5" applyNumberFormat="1" applyFont="1" applyFill="1" applyBorder="1" applyAlignment="1">
      <alignment horizontal="center" vertical="center" wrapText="1"/>
    </xf>
    <xf numFmtId="41" fontId="10" fillId="0" borderId="0" xfId="0" applyNumberFormat="1" applyFont="1" applyFill="1" applyBorder="1" applyAlignment="1">
      <alignment vertical="center"/>
    </xf>
    <xf numFmtId="41" fontId="11" fillId="0" borderId="5" xfId="0" applyNumberFormat="1" applyFont="1" applyFill="1" applyBorder="1" applyAlignment="1">
      <alignment horizontal="right" vertical="center"/>
    </xf>
    <xf numFmtId="41" fontId="6" fillId="0" borderId="0" xfId="0" applyNumberFormat="1" applyFont="1" applyFill="1" applyAlignment="1">
      <alignment vertical="center"/>
    </xf>
    <xf numFmtId="41" fontId="6" fillId="0" borderId="0" xfId="0" applyNumberFormat="1" applyFont="1" applyFill="1" applyBorder="1" applyAlignment="1">
      <alignment vertical="center"/>
    </xf>
    <xf numFmtId="41" fontId="6" fillId="0" borderId="0" xfId="0" applyNumberFormat="1" applyFont="1" applyFill="1" applyAlignment="1">
      <alignment horizontal="justify"/>
    </xf>
    <xf numFmtId="41" fontId="8" fillId="0" borderId="5" xfId="0" applyNumberFormat="1" applyFont="1" applyFill="1" applyBorder="1" applyAlignment="1">
      <alignment horizontal="right" vertical="center"/>
    </xf>
    <xf numFmtId="41" fontId="8" fillId="0" borderId="5" xfId="0" applyNumberFormat="1" applyFont="1" applyFill="1" applyBorder="1"/>
    <xf numFmtId="0" fontId="8" fillId="0" borderId="12" xfId="5" applyNumberFormat="1" applyFont="1" applyFill="1" applyBorder="1" applyAlignment="1">
      <alignment horizontal="center" vertical="center" wrapText="1"/>
    </xf>
    <xf numFmtId="0" fontId="49" fillId="0" borderId="8" xfId="0" applyNumberFormat="1" applyFont="1" applyFill="1" applyBorder="1" applyAlignment="1">
      <alignment horizontal="center" vertical="center" wrapText="1"/>
    </xf>
    <xf numFmtId="41" fontId="47" fillId="0" borderId="0" xfId="0" applyNumberFormat="1" applyFont="1" applyFill="1" applyBorder="1" applyAlignment="1">
      <alignment horizontal="right" vertical="center"/>
    </xf>
    <xf numFmtId="41" fontId="8" fillId="0" borderId="0" xfId="0" applyNumberFormat="1" applyFont="1" applyFill="1" applyAlignment="1">
      <alignment horizontal="center" vertical="center" wrapText="1"/>
    </xf>
    <xf numFmtId="41" fontId="8" fillId="0" borderId="4" xfId="0" applyNumberFormat="1" applyFont="1" applyFill="1" applyBorder="1" applyAlignment="1">
      <alignment horizontal="center" vertical="center" wrapText="1"/>
    </xf>
    <xf numFmtId="41" fontId="8" fillId="0" borderId="0" xfId="0" applyNumberFormat="1" applyFont="1" applyFill="1" applyBorder="1" applyAlignment="1">
      <alignment horizontal="center" vertical="center" wrapText="1"/>
    </xf>
    <xf numFmtId="41" fontId="11" fillId="0" borderId="2" xfId="8" applyNumberFormat="1" applyFont="1" applyFill="1" applyBorder="1" applyAlignment="1">
      <alignment horizontal="center" vertical="center"/>
    </xf>
    <xf numFmtId="41" fontId="11" fillId="0" borderId="5" xfId="0" applyNumberFormat="1" applyFont="1" applyFill="1" applyBorder="1" applyAlignment="1">
      <alignment vertical="center"/>
    </xf>
    <xf numFmtId="41" fontId="30" fillId="0" borderId="0" xfId="0" applyNumberFormat="1" applyFont="1" applyFill="1"/>
    <xf numFmtId="41" fontId="6" fillId="0" borderId="0" xfId="0" applyNumberFormat="1" applyFont="1" applyFill="1" applyAlignment="1">
      <alignment horizontal="centerContinuous" vertical="center"/>
    </xf>
    <xf numFmtId="41" fontId="6" fillId="0" borderId="0" xfId="0" applyNumberFormat="1" applyFont="1" applyFill="1" applyAlignment="1">
      <alignment horizontal="centerContinuous" vertical="top"/>
    </xf>
    <xf numFmtId="0" fontId="37" fillId="0" borderId="5" xfId="0" applyNumberFormat="1" applyFont="1" applyFill="1" applyBorder="1" applyAlignment="1">
      <alignment horizontal="right" vertical="center"/>
    </xf>
    <xf numFmtId="0" fontId="8" fillId="0" borderId="10" xfId="0" applyNumberFormat="1" applyFont="1" applyFill="1" applyBorder="1" applyAlignment="1">
      <alignment horizontal="center" vertical="center" wrapText="1"/>
    </xf>
    <xf numFmtId="0" fontId="8" fillId="0" borderId="11" xfId="0" applyNumberFormat="1" applyFont="1" applyFill="1" applyBorder="1" applyAlignment="1">
      <alignment horizontal="center" vertical="center" wrapText="1"/>
    </xf>
    <xf numFmtId="41" fontId="11" fillId="0" borderId="0" xfId="0" applyNumberFormat="1" applyFont="1" applyFill="1" applyAlignment="1">
      <alignment horizontal="right"/>
    </xf>
    <xf numFmtId="0" fontId="8" fillId="0" borderId="9" xfId="0" applyNumberFormat="1" applyFont="1" applyFill="1" applyBorder="1" applyAlignment="1">
      <alignment horizontal="distributed" vertical="center" wrapText="1"/>
    </xf>
    <xf numFmtId="41" fontId="12" fillId="0" borderId="0" xfId="5" applyNumberFormat="1" applyFont="1" applyFill="1" applyBorder="1" applyAlignment="1">
      <alignment horizontal="right" vertical="top"/>
    </xf>
    <xf numFmtId="41" fontId="15" fillId="0" borderId="21" xfId="0" applyNumberFormat="1" applyFont="1" applyFill="1" applyBorder="1"/>
    <xf numFmtId="41" fontId="15" fillId="0" borderId="21" xfId="0" applyNumberFormat="1" applyFont="1" applyFill="1" applyBorder="1" applyAlignment="1">
      <alignment horizontal="center"/>
    </xf>
    <xf numFmtId="41" fontId="6" fillId="0" borderId="0" xfId="8" applyNumberFormat="1" applyFont="1" applyFill="1" applyAlignment="1">
      <alignment horizontal="centerContinuous" vertical="center"/>
    </xf>
    <xf numFmtId="41" fontId="6" fillId="0" borderId="0" xfId="8" applyNumberFormat="1" applyFont="1" applyFill="1" applyAlignment="1">
      <alignment horizontal="centerContinuous" vertical="top"/>
    </xf>
    <xf numFmtId="41" fontId="6" fillId="0" borderId="0" xfId="8" applyNumberFormat="1" applyFont="1" applyFill="1"/>
    <xf numFmtId="41" fontId="8" fillId="0" borderId="0" xfId="8" applyNumberFormat="1" applyFont="1" applyFill="1"/>
    <xf numFmtId="41" fontId="8" fillId="0" borderId="5" xfId="8" applyNumberFormat="1" applyFont="1" applyFill="1" applyBorder="1"/>
    <xf numFmtId="41" fontId="8" fillId="0" borderId="5" xfId="8" applyNumberFormat="1" applyFont="1" applyFill="1" applyBorder="1" applyAlignment="1">
      <alignment horizontal="center"/>
    </xf>
    <xf numFmtId="41" fontId="8" fillId="0" borderId="0" xfId="8" applyNumberFormat="1" applyFont="1" applyFill="1" applyAlignment="1">
      <alignment horizontal="right" vertical="center"/>
    </xf>
    <xf numFmtId="41" fontId="11" fillId="0" borderId="16" xfId="8" applyNumberFormat="1" applyFont="1" applyFill="1" applyBorder="1" applyAlignment="1">
      <alignment vertical="center"/>
    </xf>
    <xf numFmtId="41" fontId="11" fillId="0" borderId="18" xfId="8" applyNumberFormat="1" applyFont="1" applyFill="1" applyBorder="1" applyAlignment="1">
      <alignment vertical="center"/>
    </xf>
    <xf numFmtId="41" fontId="11" fillId="0" borderId="0" xfId="8" applyNumberFormat="1" applyFont="1" applyFill="1"/>
    <xf numFmtId="41" fontId="15" fillId="0" borderId="0" xfId="8" applyNumberFormat="1" applyFont="1" applyFill="1"/>
    <xf numFmtId="41" fontId="15" fillId="0" borderId="0" xfId="8" applyNumberFormat="1" applyFont="1" applyFill="1" applyAlignment="1">
      <alignment horizontal="center"/>
    </xf>
    <xf numFmtId="41" fontId="37" fillId="0" borderId="5" xfId="0" applyNumberFormat="1" applyFont="1" applyFill="1" applyBorder="1" applyAlignment="1">
      <alignment horizontal="right" vertical="center"/>
    </xf>
    <xf numFmtId="41" fontId="11" fillId="0" borderId="0" xfId="0" applyNumberFormat="1" applyFont="1" applyFill="1" applyBorder="1"/>
    <xf numFmtId="41" fontId="50" fillId="0" borderId="0" xfId="0" applyNumberFormat="1" applyFont="1" applyFill="1" applyBorder="1" applyAlignment="1">
      <alignment vertical="center"/>
    </xf>
    <xf numFmtId="41" fontId="50" fillId="0" borderId="0" xfId="0" applyNumberFormat="1" applyFont="1" applyFill="1" applyAlignment="1">
      <alignment vertical="center"/>
    </xf>
    <xf numFmtId="41" fontId="50" fillId="0" borderId="17" xfId="0" applyNumberFormat="1" applyFont="1" applyFill="1" applyBorder="1" applyAlignment="1">
      <alignment vertical="center"/>
    </xf>
    <xf numFmtId="41" fontId="50" fillId="0" borderId="0" xfId="0" applyNumberFormat="1" applyFont="1" applyFill="1" applyBorder="1" applyAlignment="1">
      <alignment horizontal="right" vertical="center"/>
    </xf>
    <xf numFmtId="41" fontId="42" fillId="0" borderId="0" xfId="0" applyNumberFormat="1" applyFont="1" applyFill="1" applyAlignment="1">
      <alignment vertical="center"/>
    </xf>
    <xf numFmtId="41" fontId="42" fillId="0" borderId="0" xfId="0" applyNumberFormat="1" applyFont="1" applyFill="1" applyBorder="1" applyAlignment="1">
      <alignment vertical="center"/>
    </xf>
    <xf numFmtId="41" fontId="42" fillId="0" borderId="0" xfId="0" applyNumberFormat="1" applyFont="1" applyFill="1" applyAlignment="1">
      <alignment horizontal="right" vertical="center"/>
    </xf>
    <xf numFmtId="41" fontId="52" fillId="0" borderId="0" xfId="0" applyNumberFormat="1" applyFont="1" applyFill="1" applyBorder="1" applyAlignment="1">
      <alignment horizontal="right" vertical="center"/>
    </xf>
    <xf numFmtId="41" fontId="52" fillId="0" borderId="0" xfId="0" applyNumberFormat="1" applyFont="1" applyFill="1" applyAlignment="1">
      <alignment horizontal="right" vertical="center"/>
    </xf>
    <xf numFmtId="41" fontId="53" fillId="0" borderId="0" xfId="0" applyNumberFormat="1" applyFont="1" applyFill="1" applyAlignment="1">
      <alignment horizontal="right" vertical="center"/>
    </xf>
    <xf numFmtId="41" fontId="53" fillId="0" borderId="0" xfId="0" applyNumberFormat="1" applyFont="1" applyFill="1" applyBorder="1" applyAlignment="1">
      <alignment horizontal="right" vertical="center"/>
    </xf>
    <xf numFmtId="41" fontId="53" fillId="0" borderId="5" xfId="0" applyNumberFormat="1" applyFont="1" applyFill="1" applyBorder="1" applyAlignment="1">
      <alignment horizontal="right" vertical="center"/>
    </xf>
    <xf numFmtId="41" fontId="52" fillId="0" borderId="0" xfId="0" applyNumberFormat="1" applyFont="1" applyFill="1" applyBorder="1" applyAlignment="1">
      <alignment vertical="center"/>
    </xf>
    <xf numFmtId="41" fontId="52" fillId="0" borderId="0" xfId="0" applyNumberFormat="1" applyFont="1" applyFill="1"/>
    <xf numFmtId="41" fontId="53" fillId="0" borderId="0" xfId="0" applyNumberFormat="1" applyFont="1" applyFill="1" applyAlignment="1">
      <alignment vertical="center"/>
    </xf>
    <xf numFmtId="41" fontId="53" fillId="0" borderId="0" xfId="0" applyNumberFormat="1" applyFont="1" applyFill="1" applyBorder="1" applyAlignment="1">
      <alignment vertical="center"/>
    </xf>
    <xf numFmtId="41" fontId="53" fillId="0" borderId="0" xfId="0" applyNumberFormat="1" applyFont="1" applyFill="1"/>
    <xf numFmtId="41" fontId="53" fillId="0" borderId="0" xfId="0" applyNumberFormat="1" applyFont="1" applyFill="1" applyAlignment="1">
      <alignment horizontal="right"/>
    </xf>
    <xf numFmtId="41" fontId="53" fillId="0" borderId="0" xfId="0" applyNumberFormat="1" applyFont="1" applyFill="1" applyBorder="1"/>
    <xf numFmtId="41" fontId="53" fillId="0" borderId="0" xfId="0" applyNumberFormat="1" applyFont="1" applyFill="1" applyBorder="1" applyAlignment="1">
      <alignment horizontal="right"/>
    </xf>
    <xf numFmtId="41" fontId="53" fillId="0" borderId="5" xfId="0" applyNumberFormat="1" applyFont="1" applyFill="1" applyBorder="1" applyAlignment="1">
      <alignment vertical="center"/>
    </xf>
    <xf numFmtId="41" fontId="53" fillId="0" borderId="5" xfId="0" applyNumberFormat="1" applyFont="1" applyFill="1" applyBorder="1"/>
    <xf numFmtId="41" fontId="53" fillId="0" borderId="5" xfId="0" applyNumberFormat="1" applyFont="1" applyFill="1" applyBorder="1" applyAlignment="1">
      <alignment horizontal="right"/>
    </xf>
    <xf numFmtId="203" fontId="11" fillId="0" borderId="0" xfId="0" applyNumberFormat="1" applyFont="1" applyFill="1"/>
    <xf numFmtId="0" fontId="34" fillId="0" borderId="0" xfId="0" applyFont="1" applyAlignment="1">
      <alignment horizontal="center" vertical="center" wrapText="1"/>
    </xf>
    <xf numFmtId="0" fontId="33" fillId="0" borderId="36" xfId="0" applyFont="1" applyBorder="1" applyAlignment="1">
      <alignment horizontal="justify" vertical="center" wrapText="1"/>
    </xf>
    <xf numFmtId="0" fontId="32" fillId="0" borderId="0" xfId="0" applyFont="1" applyAlignment="1">
      <alignment horizontal="right" vertical="center" wrapText="1"/>
    </xf>
    <xf numFmtId="0" fontId="34" fillId="0" borderId="37" xfId="0" applyFont="1" applyBorder="1" applyAlignment="1">
      <alignment horizontal="left" vertical="center" wrapText="1" indent="1"/>
    </xf>
    <xf numFmtId="0" fontId="32" fillId="0" borderId="37" xfId="0" applyFont="1" applyBorder="1" applyAlignment="1">
      <alignment horizontal="justify" vertical="center" wrapText="1"/>
    </xf>
    <xf numFmtId="0" fontId="15" fillId="0" borderId="37" xfId="0" applyFont="1" applyBorder="1" applyAlignment="1">
      <alignment horizontal="left" vertical="center" wrapText="1" inden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41" fontId="32" fillId="0" borderId="0" xfId="0" applyNumberFormat="1" applyFont="1" applyAlignment="1">
      <alignment horizontal="right" vertical="center" wrapText="1"/>
    </xf>
    <xf numFmtId="41" fontId="15" fillId="0" borderId="0" xfId="0" applyNumberFormat="1" applyFont="1" applyAlignment="1">
      <alignment horizontal="right" vertical="center" wrapText="1"/>
    </xf>
    <xf numFmtId="0" fontId="15" fillId="0" borderId="0" xfId="0" applyFont="1" applyAlignment="1">
      <alignment horizontal="right" vertical="center" wrapText="1"/>
    </xf>
    <xf numFmtId="41" fontId="15" fillId="0" borderId="46" xfId="0" applyNumberFormat="1" applyFont="1" applyBorder="1" applyAlignment="1">
      <alignment horizontal="right" vertical="center" wrapText="1"/>
    </xf>
    <xf numFmtId="0" fontId="15" fillId="0" borderId="46" xfId="0" applyFont="1" applyBorder="1" applyAlignment="1">
      <alignment horizontal="right" vertical="center" wrapText="1"/>
    </xf>
    <xf numFmtId="176" fontId="32" fillId="0" borderId="0" xfId="0" applyNumberFormat="1" applyFont="1" applyAlignment="1">
      <alignment horizontal="right" vertical="center" wrapText="1"/>
    </xf>
    <xf numFmtId="203" fontId="32" fillId="0" borderId="0" xfId="0" applyNumberFormat="1" applyFont="1" applyAlignment="1">
      <alignment horizontal="right" vertical="center" wrapText="1"/>
    </xf>
    <xf numFmtId="203" fontId="15" fillId="0" borderId="0" xfId="0" applyNumberFormat="1" applyFont="1" applyAlignment="1">
      <alignment horizontal="right" vertical="center" wrapText="1"/>
    </xf>
    <xf numFmtId="203" fontId="15" fillId="0" borderId="46" xfId="0" applyNumberFormat="1" applyFont="1" applyBorder="1" applyAlignment="1">
      <alignment horizontal="right" vertical="center" wrapText="1"/>
    </xf>
    <xf numFmtId="0" fontId="34" fillId="0" borderId="37" xfId="0" applyFont="1" applyBorder="1" applyAlignment="1">
      <alignment horizontal="center" vertical="center" wrapText="1"/>
    </xf>
    <xf numFmtId="0" fontId="34" fillId="0" borderId="12" xfId="0" applyFont="1" applyBorder="1" applyAlignment="1">
      <alignment horizontal="center" vertical="center" wrapText="1"/>
    </xf>
    <xf numFmtId="0" fontId="15" fillId="0" borderId="5" xfId="0" applyFont="1" applyBorder="1" applyAlignment="1">
      <alignment horizontal="center" vertical="center" wrapText="1"/>
    </xf>
    <xf numFmtId="3" fontId="32" fillId="0" borderId="0" xfId="0" applyNumberFormat="1" applyFont="1" applyAlignment="1">
      <alignment horizontal="right" vertical="center" wrapText="1"/>
    </xf>
    <xf numFmtId="3" fontId="15" fillId="0" borderId="0" xfId="0" applyNumberFormat="1" applyFont="1" applyAlignment="1">
      <alignment horizontal="right" vertical="center" wrapText="1"/>
    </xf>
    <xf numFmtId="0" fontId="15" fillId="0" borderId="0" xfId="0" applyFont="1" applyAlignment="1">
      <alignment horizontal="justify" vertical="center" wrapText="1"/>
    </xf>
    <xf numFmtId="0" fontId="13" fillId="0" borderId="37" xfId="0" applyFont="1" applyBorder="1" applyAlignment="1">
      <alignment horizontal="justify" vertical="center" wrapText="1"/>
    </xf>
    <xf numFmtId="0" fontId="32" fillId="0" borderId="0" xfId="0" applyFont="1" applyAlignment="1">
      <alignment horizontal="justify" vertical="center" wrapText="1"/>
    </xf>
    <xf numFmtId="3" fontId="15" fillId="0" borderId="40" xfId="0" applyNumberFormat="1" applyFont="1" applyBorder="1" applyAlignment="1">
      <alignment horizontal="right" vertical="center" wrapText="1"/>
    </xf>
    <xf numFmtId="3" fontId="15" fillId="0" borderId="5" xfId="0" applyNumberFormat="1" applyFont="1" applyBorder="1" applyAlignment="1">
      <alignment horizontal="right" vertical="center" wrapText="1"/>
    </xf>
    <xf numFmtId="0" fontId="15" fillId="0" borderId="35"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47" xfId="0" applyFont="1" applyBorder="1" applyAlignment="1">
      <alignment horizontal="center" vertical="center" wrapText="1"/>
    </xf>
    <xf numFmtId="0" fontId="8" fillId="0" borderId="37" xfId="0" applyFont="1" applyBorder="1" applyAlignment="1">
      <alignment horizontal="center" vertical="center"/>
    </xf>
    <xf numFmtId="0" fontId="33" fillId="0" borderId="47" xfId="0" applyFont="1" applyBorder="1" applyAlignment="1">
      <alignment horizontal="justify" vertical="center" wrapText="1"/>
    </xf>
    <xf numFmtId="3" fontId="32" fillId="0" borderId="5" xfId="0" applyNumberFormat="1" applyFont="1" applyBorder="1" applyAlignment="1">
      <alignment horizontal="right" vertical="center" wrapText="1"/>
    </xf>
    <xf numFmtId="176" fontId="15" fillId="0" borderId="0" xfId="0" applyNumberFormat="1" applyFont="1" applyAlignment="1">
      <alignment horizontal="right" vertical="center" wrapText="1"/>
    </xf>
    <xf numFmtId="3" fontId="32" fillId="0" borderId="50" xfId="0" applyNumberFormat="1" applyFont="1" applyBorder="1" applyAlignment="1">
      <alignment horizontal="right" vertical="center" wrapText="1"/>
    </xf>
    <xf numFmtId="176" fontId="32" fillId="0" borderId="12" xfId="0" applyNumberFormat="1" applyFont="1" applyBorder="1" applyAlignment="1">
      <alignment horizontal="right" vertical="center" wrapText="1"/>
    </xf>
    <xf numFmtId="3" fontId="32" fillId="0" borderId="12" xfId="0" applyNumberFormat="1" applyFont="1" applyBorder="1" applyAlignment="1">
      <alignment horizontal="right" vertical="center" wrapText="1"/>
    </xf>
    <xf numFmtId="0" fontId="31" fillId="0" borderId="53" xfId="0" applyFont="1" applyBorder="1" applyAlignment="1">
      <alignment horizontal="right" vertical="center" wrapText="1"/>
    </xf>
    <xf numFmtId="0" fontId="30" fillId="0" borderId="0" xfId="0" applyFont="1" applyBorder="1" applyAlignment="1">
      <alignment horizontal="justify" vertical="center" wrapText="1"/>
    </xf>
    <xf numFmtId="0" fontId="31" fillId="0" borderId="0" xfId="0" applyFont="1" applyBorder="1" applyAlignment="1">
      <alignment horizontal="right" vertical="center" wrapText="1"/>
    </xf>
    <xf numFmtId="3" fontId="15" fillId="0" borderId="53" xfId="0" applyNumberFormat="1" applyFont="1" applyBorder="1" applyAlignment="1">
      <alignment horizontal="right" vertical="center" wrapText="1"/>
    </xf>
    <xf numFmtId="176" fontId="15" fillId="0" borderId="0" xfId="0" applyNumberFormat="1" applyFont="1" applyBorder="1" applyAlignment="1">
      <alignment horizontal="right" vertical="center" wrapText="1"/>
    </xf>
    <xf numFmtId="3" fontId="15" fillId="0" borderId="0" xfId="0" applyNumberFormat="1" applyFont="1" applyBorder="1" applyAlignment="1">
      <alignment horizontal="right" vertical="center" wrapText="1"/>
    </xf>
    <xf numFmtId="0" fontId="15" fillId="0" borderId="0" xfId="0" applyFont="1" applyBorder="1" applyAlignment="1">
      <alignment horizontal="right" vertical="center" wrapText="1"/>
    </xf>
    <xf numFmtId="3" fontId="32" fillId="0" borderId="0" xfId="0" applyNumberFormat="1" applyFont="1" applyBorder="1" applyAlignment="1">
      <alignment horizontal="right" vertical="center" wrapText="1"/>
    </xf>
    <xf numFmtId="176" fontId="15" fillId="0" borderId="5" xfId="0" applyNumberFormat="1" applyFont="1" applyBorder="1" applyAlignment="1">
      <alignment horizontal="right" vertical="center" wrapText="1"/>
    </xf>
    <xf numFmtId="176" fontId="32" fillId="0" borderId="0" xfId="0" applyNumberFormat="1" applyFont="1" applyAlignment="1">
      <alignment horizontal="right" vertical="center"/>
    </xf>
    <xf numFmtId="0" fontId="15" fillId="0" borderId="0" xfId="0" applyFont="1" applyAlignment="1">
      <alignment horizontal="right" vertical="center"/>
    </xf>
    <xf numFmtId="0" fontId="15" fillId="0" borderId="37" xfId="0" applyFont="1" applyBorder="1" applyAlignment="1">
      <alignment horizontal="center" vertical="center" wrapText="1"/>
    </xf>
    <xf numFmtId="0" fontId="15" fillId="0" borderId="53" xfId="0" applyFont="1" applyBorder="1" applyAlignment="1">
      <alignment horizontal="right" vertical="center" wrapText="1"/>
    </xf>
    <xf numFmtId="176" fontId="15" fillId="0" borderId="46" xfId="0" applyNumberFormat="1" applyFont="1" applyBorder="1" applyAlignment="1">
      <alignment horizontal="right" vertical="center" wrapText="1"/>
    </xf>
    <xf numFmtId="41" fontId="15" fillId="0" borderId="5" xfId="0" applyNumberFormat="1" applyFont="1" applyFill="1" applyBorder="1" applyAlignment="1">
      <alignment horizontal="center"/>
    </xf>
    <xf numFmtId="0" fontId="15" fillId="0" borderId="5" xfId="0" applyFont="1" applyBorder="1" applyAlignment="1">
      <alignment horizontal="right" vertical="center" wrapText="1"/>
    </xf>
    <xf numFmtId="0" fontId="32" fillId="0" borderId="37" xfId="0" applyFont="1" applyBorder="1" applyAlignment="1">
      <alignment horizontal="center" vertical="center" wrapText="1"/>
    </xf>
    <xf numFmtId="0" fontId="34" fillId="0" borderId="38" xfId="0" applyFont="1" applyBorder="1" applyAlignment="1">
      <alignment horizontal="justify" vertical="center" wrapText="1"/>
    </xf>
    <xf numFmtId="1" fontId="15" fillId="0" borderId="0" xfId="0" applyNumberFormat="1" applyFont="1" applyAlignment="1">
      <alignment horizontal="right" vertical="center" wrapText="1"/>
    </xf>
    <xf numFmtId="176" fontId="32" fillId="0" borderId="0" xfId="0" applyNumberFormat="1" applyFont="1" applyBorder="1" applyAlignment="1">
      <alignment horizontal="right" vertical="center" wrapText="1"/>
    </xf>
    <xf numFmtId="176" fontId="15" fillId="0" borderId="53" xfId="0" applyNumberFormat="1" applyFont="1" applyBorder="1" applyAlignment="1">
      <alignment horizontal="right" vertical="center" wrapText="1"/>
    </xf>
    <xf numFmtId="176" fontId="15" fillId="0" borderId="40" xfId="0" applyNumberFormat="1" applyFont="1" applyBorder="1" applyAlignment="1">
      <alignment horizontal="right" vertical="center" wrapText="1"/>
    </xf>
    <xf numFmtId="0" fontId="30" fillId="0" borderId="40" xfId="0" applyFont="1" applyBorder="1" applyAlignment="1">
      <alignment horizontal="center" vertical="center" wrapText="1"/>
    </xf>
    <xf numFmtId="202" fontId="32" fillId="0" borderId="0" xfId="0" applyNumberFormat="1" applyFont="1" applyAlignment="1">
      <alignment horizontal="right" vertical="center" wrapText="1"/>
    </xf>
    <xf numFmtId="202" fontId="15" fillId="0" borderId="0" xfId="0" applyNumberFormat="1" applyFont="1" applyAlignment="1">
      <alignment horizontal="right" vertical="center" wrapText="1"/>
    </xf>
    <xf numFmtId="0" fontId="13" fillId="0" borderId="38" xfId="0" applyFont="1" applyBorder="1" applyAlignment="1">
      <alignment horizontal="justify" vertical="center" wrapText="1"/>
    </xf>
    <xf numFmtId="0" fontId="15" fillId="0" borderId="50" xfId="0" applyFont="1" applyBorder="1" applyAlignment="1">
      <alignment horizontal="right" vertical="center" wrapText="1"/>
    </xf>
    <xf numFmtId="0" fontId="15" fillId="0" borderId="53" xfId="0" applyFont="1" applyBorder="1" applyAlignment="1">
      <alignment horizontal="justify" vertical="center" wrapText="1"/>
    </xf>
    <xf numFmtId="0" fontId="32" fillId="0" borderId="53" xfId="0" applyFont="1" applyBorder="1" applyAlignment="1">
      <alignment horizontal="right" vertical="center" wrapText="1"/>
    </xf>
    <xf numFmtId="0" fontId="32" fillId="0" borderId="40" xfId="0" applyFont="1" applyBorder="1" applyAlignment="1">
      <alignment horizontal="right" vertical="center" wrapText="1"/>
    </xf>
    <xf numFmtId="186" fontId="11" fillId="0" borderId="37" xfId="10" applyNumberFormat="1" applyFont="1" applyFill="1" applyBorder="1"/>
    <xf numFmtId="186" fontId="11" fillId="0" borderId="47" xfId="10" applyNumberFormat="1" applyFont="1" applyFill="1" applyBorder="1"/>
    <xf numFmtId="3" fontId="11" fillId="0" borderId="0" xfId="0" applyNumberFormat="1" applyFont="1" applyAlignment="1">
      <alignment horizontal="right" vertical="center" wrapText="1"/>
    </xf>
    <xf numFmtId="205" fontId="34" fillId="0" borderId="43" xfId="0" applyNumberFormat="1" applyFont="1" applyBorder="1" applyAlignment="1">
      <alignment horizontal="center" vertical="center" wrapText="1"/>
    </xf>
    <xf numFmtId="205" fontId="34" fillId="0" borderId="42" xfId="0" applyNumberFormat="1" applyFont="1" applyBorder="1" applyAlignment="1">
      <alignment horizontal="center" vertical="center" wrapText="1"/>
    </xf>
    <xf numFmtId="205" fontId="34" fillId="0" borderId="37" xfId="0" applyNumberFormat="1" applyFont="1" applyBorder="1" applyAlignment="1">
      <alignment horizontal="center" vertical="center" wrapText="1"/>
    </xf>
    <xf numFmtId="205" fontId="15" fillId="0" borderId="37" xfId="0" applyNumberFormat="1" applyFont="1" applyBorder="1" applyAlignment="1">
      <alignment horizontal="center" vertical="center" wrapText="1"/>
    </xf>
    <xf numFmtId="205" fontId="34" fillId="0" borderId="0" xfId="0" applyNumberFormat="1" applyFont="1" applyAlignment="1">
      <alignment horizontal="center" vertical="center" wrapText="1"/>
    </xf>
    <xf numFmtId="205" fontId="15" fillId="0" borderId="0" xfId="0" applyNumberFormat="1" applyFont="1" applyAlignment="1">
      <alignment horizontal="center" vertical="center" wrapText="1"/>
    </xf>
    <xf numFmtId="205" fontId="15" fillId="0" borderId="47" xfId="0" applyNumberFormat="1" applyFont="1" applyBorder="1" applyAlignment="1">
      <alignment horizontal="center" vertical="center" wrapText="1"/>
    </xf>
    <xf numFmtId="202" fontId="11" fillId="0" borderId="0" xfId="0" applyNumberFormat="1" applyFont="1" applyAlignment="1">
      <alignment horizontal="right" vertical="center" wrapText="1"/>
    </xf>
    <xf numFmtId="176" fontId="32" fillId="0" borderId="50" xfId="0" applyNumberFormat="1" applyFont="1" applyBorder="1" applyAlignment="1">
      <alignment horizontal="right" vertical="center" wrapText="1"/>
    </xf>
    <xf numFmtId="0" fontId="32" fillId="0" borderId="43" xfId="0" applyFont="1" applyBorder="1" applyAlignment="1">
      <alignment horizontal="center" vertical="center" wrapText="1"/>
    </xf>
    <xf numFmtId="0" fontId="32" fillId="0" borderId="42" xfId="0" applyFont="1" applyBorder="1" applyAlignment="1">
      <alignment horizontal="right" vertical="center" wrapText="1"/>
    </xf>
    <xf numFmtId="176" fontId="32" fillId="0" borderId="42" xfId="0" applyNumberFormat="1" applyFont="1" applyBorder="1" applyAlignment="1">
      <alignment horizontal="right" vertical="center" wrapText="1"/>
    </xf>
    <xf numFmtId="0" fontId="8" fillId="0" borderId="43" xfId="0" applyFont="1" applyBorder="1" applyAlignment="1">
      <alignment horizontal="center" vertical="center" wrapText="1"/>
    </xf>
    <xf numFmtId="0" fontId="8" fillId="0" borderId="42" xfId="0" applyFont="1" applyBorder="1" applyAlignment="1">
      <alignment horizontal="center" vertical="center" wrapText="1"/>
    </xf>
    <xf numFmtId="176" fontId="11" fillId="0" borderId="0" xfId="0" applyNumberFormat="1" applyFont="1" applyAlignment="1">
      <alignment horizontal="right" vertical="center" wrapText="1"/>
    </xf>
    <xf numFmtId="0" fontId="13" fillId="0" borderId="47" xfId="0" applyFont="1" applyBorder="1" applyAlignment="1">
      <alignment horizontal="justify" vertical="center" wrapText="1"/>
    </xf>
    <xf numFmtId="176" fontId="32" fillId="0" borderId="5" xfId="0" applyNumberFormat="1" applyFont="1" applyBorder="1" applyAlignment="1">
      <alignment horizontal="right" vertical="center"/>
    </xf>
    <xf numFmtId="0" fontId="43" fillId="0" borderId="37" xfId="0" applyFont="1" applyBorder="1" applyAlignment="1">
      <alignment horizontal="justify" vertical="center" wrapText="1"/>
    </xf>
    <xf numFmtId="0" fontId="15" fillId="0" borderId="0" xfId="0" applyFont="1" applyAlignment="1">
      <alignment horizontal="center" vertical="center" wrapText="1"/>
    </xf>
    <xf numFmtId="0" fontId="34" fillId="0" borderId="34" xfId="0" applyFont="1" applyBorder="1" applyAlignment="1">
      <alignment horizontal="center" vertical="center" wrapText="1"/>
    </xf>
    <xf numFmtId="0" fontId="31" fillId="0" borderId="0" xfId="0" applyFont="1" applyAlignment="1">
      <alignment horizontal="right" vertical="center" wrapText="1"/>
    </xf>
    <xf numFmtId="0" fontId="33" fillId="0" borderId="60" xfId="0" applyFont="1" applyBorder="1" applyAlignment="1">
      <alignment horizontal="justify" vertical="center"/>
    </xf>
    <xf numFmtId="3" fontId="11" fillId="0" borderId="0" xfId="0" applyNumberFormat="1" applyFont="1" applyAlignment="1">
      <alignment horizontal="right" vertical="center"/>
    </xf>
    <xf numFmtId="0" fontId="8" fillId="0" borderId="52" xfId="0" applyFont="1" applyBorder="1" applyAlignment="1">
      <alignment horizontal="center" vertical="center" wrapText="1"/>
    </xf>
    <xf numFmtId="3" fontId="36" fillId="0" borderId="0" xfId="0" applyNumberFormat="1" applyFont="1" applyAlignment="1">
      <alignment horizontal="right" vertical="center"/>
    </xf>
    <xf numFmtId="41" fontId="15" fillId="0" borderId="0" xfId="0" applyNumberFormat="1" applyFont="1" applyFill="1" applyBorder="1"/>
    <xf numFmtId="41" fontId="15" fillId="0" borderId="0" xfId="0" applyNumberFormat="1" applyFont="1" applyFill="1" applyBorder="1" applyAlignment="1">
      <alignment horizontal="center"/>
    </xf>
    <xf numFmtId="41" fontId="15" fillId="0" borderId="5" xfId="0" applyNumberFormat="1" applyFont="1" applyFill="1" applyBorder="1"/>
    <xf numFmtId="0" fontId="34" fillId="0" borderId="72" xfId="0" applyFont="1" applyBorder="1" applyAlignment="1">
      <alignment horizontal="center" vertical="center" wrapText="1"/>
    </xf>
    <xf numFmtId="0" fontId="15" fillId="0" borderId="73" xfId="0" applyFont="1" applyBorder="1" applyAlignment="1">
      <alignment horizontal="center" vertical="center" wrapText="1"/>
    </xf>
    <xf numFmtId="0" fontId="34" fillId="0" borderId="37" xfId="0" applyFont="1" applyBorder="1" applyAlignment="1">
      <alignment horizontal="center" vertical="center"/>
    </xf>
    <xf numFmtId="0" fontId="33" fillId="0" borderId="74" xfId="0" applyFont="1" applyBorder="1" applyAlignment="1">
      <alignment horizontal="justify" vertical="center" wrapText="1"/>
    </xf>
    <xf numFmtId="0" fontId="34" fillId="0" borderId="60" xfId="0" applyFont="1" applyBorder="1" applyAlignment="1">
      <alignment horizontal="left" vertical="center" wrapText="1" indent="1"/>
    </xf>
    <xf numFmtId="0" fontId="34" fillId="0" borderId="47" xfId="0" applyFont="1" applyBorder="1" applyAlignment="1">
      <alignment horizontal="left" vertical="center" wrapText="1" indent="1"/>
    </xf>
    <xf numFmtId="0" fontId="15" fillId="0" borderId="5" xfId="0" applyFont="1" applyBorder="1" applyAlignment="1">
      <alignment horizontal="right" vertical="center"/>
    </xf>
    <xf numFmtId="0" fontId="15" fillId="0" borderId="75" xfId="0" applyFont="1" applyBorder="1" applyAlignment="1">
      <alignment horizontal="center" vertical="center"/>
    </xf>
    <xf numFmtId="0" fontId="15" fillId="0" borderId="72" xfId="0" applyFont="1" applyBorder="1" applyAlignment="1">
      <alignment horizontal="center" vertical="center"/>
    </xf>
    <xf numFmtId="0" fontId="15" fillId="0" borderId="71" xfId="0" applyFont="1" applyBorder="1" applyAlignment="1">
      <alignment horizontal="center" vertical="center"/>
    </xf>
    <xf numFmtId="0" fontId="15" fillId="0" borderId="70" xfId="0" applyFont="1" applyBorder="1" applyAlignment="1">
      <alignment horizontal="center" vertical="center"/>
    </xf>
    <xf numFmtId="176" fontId="32" fillId="0" borderId="12" xfId="0" applyNumberFormat="1" applyFont="1" applyBorder="1" applyAlignment="1">
      <alignment horizontal="right" vertical="center"/>
    </xf>
    <xf numFmtId="176" fontId="15" fillId="0" borderId="0" xfId="0" applyNumberFormat="1" applyFont="1" applyAlignment="1">
      <alignment horizontal="right" vertical="center"/>
    </xf>
    <xf numFmtId="176" fontId="15" fillId="0" borderId="5" xfId="0" applyNumberFormat="1" applyFont="1" applyBorder="1" applyAlignment="1">
      <alignment horizontal="right" vertical="center"/>
    </xf>
    <xf numFmtId="0" fontId="2" fillId="0" borderId="0" xfId="0" applyFont="1" applyAlignment="1">
      <alignment horizontal="right" vertical="center" wrapText="1"/>
    </xf>
    <xf numFmtId="186" fontId="32" fillId="0" borderId="0" xfId="0" applyNumberFormat="1" applyFont="1" applyAlignment="1">
      <alignment horizontal="right" vertical="center" wrapText="1"/>
    </xf>
    <xf numFmtId="186" fontId="15" fillId="0" borderId="53" xfId="0" applyNumberFormat="1" applyFont="1" applyBorder="1" applyAlignment="1">
      <alignment horizontal="right" vertical="center" wrapText="1"/>
    </xf>
    <xf numFmtId="176" fontId="15" fillId="0" borderId="0" xfId="0" applyNumberFormat="1" applyFont="1" applyBorder="1" applyAlignment="1">
      <alignment horizontal="right" vertical="center"/>
    </xf>
    <xf numFmtId="0" fontId="2" fillId="0" borderId="0" xfId="0" applyFont="1" applyBorder="1" applyAlignment="1">
      <alignment horizontal="right" vertical="center" wrapText="1"/>
    </xf>
    <xf numFmtId="186" fontId="15" fillId="0" borderId="40" xfId="0" applyNumberFormat="1" applyFont="1" applyBorder="1" applyAlignment="1">
      <alignment horizontal="right" vertical="center" wrapText="1"/>
    </xf>
    <xf numFmtId="0" fontId="32" fillId="0" borderId="36" xfId="0" applyFont="1" applyBorder="1" applyAlignment="1">
      <alignment horizontal="center" vertical="center" wrapText="1"/>
    </xf>
    <xf numFmtId="0" fontId="33" fillId="0" borderId="37" xfId="0" applyFont="1" applyBorder="1" applyAlignment="1">
      <alignment horizontal="left" vertical="center" wrapText="1"/>
    </xf>
    <xf numFmtId="0" fontId="8" fillId="0" borderId="37" xfId="0" applyFont="1" applyBorder="1" applyAlignment="1">
      <alignment horizontal="left" vertical="center" wrapText="1" indent="1"/>
    </xf>
    <xf numFmtId="0" fontId="34" fillId="0" borderId="38" xfId="0" applyFont="1" applyBorder="1" applyAlignment="1">
      <alignment horizontal="left" vertical="center" wrapText="1" indent="1"/>
    </xf>
    <xf numFmtId="0" fontId="15" fillId="0" borderId="53" xfId="0" applyFont="1" applyBorder="1" applyAlignment="1">
      <alignment horizontal="center" vertical="center" wrapText="1"/>
    </xf>
    <xf numFmtId="3" fontId="36" fillId="0" borderId="0" xfId="0" applyNumberFormat="1" applyFont="1" applyAlignment="1">
      <alignment horizontal="right" vertical="center" wrapText="1"/>
    </xf>
    <xf numFmtId="0" fontId="36" fillId="0" borderId="0" xfId="0" applyFont="1" applyAlignment="1">
      <alignment horizontal="right" vertical="center" wrapText="1"/>
    </xf>
    <xf numFmtId="3" fontId="30" fillId="0" borderId="0" xfId="0" applyNumberFormat="1" applyFont="1" applyAlignment="1">
      <alignment horizontal="right" vertical="center" wrapText="1"/>
    </xf>
    <xf numFmtId="0" fontId="30" fillId="0" borderId="0" xfId="0" applyFont="1" applyAlignment="1">
      <alignment horizontal="right" vertical="center" wrapText="1"/>
    </xf>
    <xf numFmtId="176" fontId="36" fillId="0" borderId="0" xfId="0" applyNumberFormat="1" applyFont="1" applyAlignment="1">
      <alignment horizontal="right" vertical="center" wrapText="1"/>
    </xf>
    <xf numFmtId="176" fontId="30" fillId="0" borderId="0" xfId="0" applyNumberFormat="1" applyFont="1" applyAlignment="1">
      <alignment horizontal="right" vertical="center" wrapText="1"/>
    </xf>
    <xf numFmtId="3" fontId="30" fillId="0" borderId="5" xfId="0" applyNumberFormat="1" applyFont="1" applyBorder="1" applyAlignment="1">
      <alignment horizontal="right" vertical="center" wrapText="1"/>
    </xf>
    <xf numFmtId="176" fontId="30" fillId="0" borderId="5" xfId="0" applyNumberFormat="1" applyFont="1" applyBorder="1" applyAlignment="1">
      <alignment horizontal="right" vertical="center" wrapText="1"/>
    </xf>
    <xf numFmtId="0" fontId="30" fillId="0" borderId="5" xfId="0" applyFont="1" applyBorder="1" applyAlignment="1">
      <alignment horizontal="right" vertical="center" wrapText="1"/>
    </xf>
    <xf numFmtId="176" fontId="36" fillId="0" borderId="0" xfId="0" applyNumberFormat="1" applyFont="1" applyAlignment="1">
      <alignment horizontal="right" vertical="center"/>
    </xf>
    <xf numFmtId="176" fontId="30" fillId="0" borderId="0" xfId="0" applyNumberFormat="1" applyFont="1" applyBorder="1" applyAlignment="1">
      <alignment horizontal="right" vertical="center"/>
    </xf>
    <xf numFmtId="176" fontId="30" fillId="0" borderId="5" xfId="0" applyNumberFormat="1" applyFont="1" applyBorder="1" applyAlignment="1">
      <alignment horizontal="right" vertical="center"/>
    </xf>
    <xf numFmtId="41" fontId="11" fillId="0" borderId="5" xfId="0" applyNumberFormat="1" applyFont="1" applyFill="1" applyBorder="1"/>
    <xf numFmtId="203" fontId="11" fillId="0" borderId="5" xfId="0" applyNumberFormat="1" applyFont="1" applyFill="1" applyBorder="1"/>
    <xf numFmtId="0" fontId="34" fillId="0" borderId="53" xfId="0" applyFont="1" applyBorder="1" applyAlignment="1">
      <alignment horizontal="center" vertical="center" wrapText="1"/>
    </xf>
    <xf numFmtId="0" fontId="34" fillId="0" borderId="0" xfId="0" applyFont="1" applyBorder="1" applyAlignment="1">
      <alignment horizontal="center" vertical="center" wrapText="1"/>
    </xf>
    <xf numFmtId="0" fontId="36" fillId="0" borderId="47" xfId="0" applyFont="1" applyBorder="1" applyAlignment="1">
      <alignment horizontal="justify" vertical="center" wrapText="1"/>
    </xf>
    <xf numFmtId="41" fontId="30" fillId="0" borderId="5" xfId="0" applyNumberFormat="1" applyFont="1" applyFill="1" applyBorder="1"/>
    <xf numFmtId="3" fontId="55" fillId="0" borderId="0" xfId="0" applyNumberFormat="1" applyFont="1" applyAlignment="1">
      <alignment horizontal="right" vertical="center" wrapText="1"/>
    </xf>
    <xf numFmtId="0" fontId="55" fillId="0" borderId="0" xfId="0" applyFont="1" applyAlignment="1">
      <alignment horizontal="right" vertical="center" wrapText="1"/>
    </xf>
    <xf numFmtId="3" fontId="31" fillId="0" borderId="0" xfId="0" applyNumberFormat="1" applyFont="1" applyAlignment="1">
      <alignment horizontal="right" vertical="center" wrapText="1"/>
    </xf>
    <xf numFmtId="3" fontId="55" fillId="0" borderId="12" xfId="0" applyNumberFormat="1" applyFont="1" applyBorder="1" applyAlignment="1">
      <alignment horizontal="right" vertical="center" wrapText="1"/>
    </xf>
    <xf numFmtId="176" fontId="55" fillId="0" borderId="12" xfId="0" applyNumberFormat="1" applyFont="1" applyBorder="1" applyAlignment="1">
      <alignment horizontal="right" vertical="center" wrapText="1"/>
    </xf>
    <xf numFmtId="3" fontId="31" fillId="0" borderId="0" xfId="0" applyNumberFormat="1" applyFont="1" applyBorder="1" applyAlignment="1">
      <alignment horizontal="right" vertical="center" wrapText="1"/>
    </xf>
    <xf numFmtId="176" fontId="31" fillId="0" borderId="0" xfId="0" applyNumberFormat="1" applyFont="1" applyBorder="1" applyAlignment="1">
      <alignment horizontal="right" vertical="center" wrapText="1"/>
    </xf>
    <xf numFmtId="3" fontId="31" fillId="0" borderId="5" xfId="0" applyNumberFormat="1" applyFont="1" applyBorder="1" applyAlignment="1">
      <alignment horizontal="right" vertical="center" wrapText="1"/>
    </xf>
    <xf numFmtId="176" fontId="31" fillId="0" borderId="5" xfId="0" applyNumberFormat="1" applyFont="1" applyBorder="1" applyAlignment="1">
      <alignment horizontal="right" vertical="center" wrapText="1"/>
    </xf>
    <xf numFmtId="176" fontId="32" fillId="0" borderId="0" xfId="0" applyNumberFormat="1" applyFont="1" applyBorder="1" applyAlignment="1">
      <alignment horizontal="right" vertical="center"/>
    </xf>
    <xf numFmtId="0" fontId="31" fillId="0" borderId="5" xfId="0" applyFont="1" applyBorder="1" applyAlignment="1">
      <alignment horizontal="right" vertical="center" wrapText="1"/>
    </xf>
    <xf numFmtId="3" fontId="55" fillId="0" borderId="0" xfId="0" applyNumberFormat="1" applyFont="1" applyBorder="1" applyAlignment="1">
      <alignment horizontal="right" vertical="center" wrapText="1"/>
    </xf>
    <xf numFmtId="3" fontId="55" fillId="0" borderId="5" xfId="0" applyNumberFormat="1" applyFont="1" applyBorder="1" applyAlignment="1">
      <alignment horizontal="right" vertical="center" wrapText="1"/>
    </xf>
    <xf numFmtId="3" fontId="55" fillId="0" borderId="12" xfId="0" applyNumberFormat="1" applyFont="1" applyBorder="1" applyAlignment="1">
      <alignment vertical="center" wrapText="1"/>
    </xf>
    <xf numFmtId="3" fontId="31" fillId="0" borderId="0" xfId="0" applyNumberFormat="1" applyFont="1" applyBorder="1" applyAlignment="1">
      <alignment vertical="center" wrapText="1"/>
    </xf>
    <xf numFmtId="3" fontId="55" fillId="0" borderId="0" xfId="0" applyNumberFormat="1" applyFont="1" applyBorder="1" applyAlignment="1">
      <alignment vertical="center" wrapText="1"/>
    </xf>
    <xf numFmtId="3" fontId="55" fillId="0" borderId="5" xfId="0" applyNumberFormat="1" applyFont="1" applyBorder="1" applyAlignment="1">
      <alignment vertical="center" wrapText="1"/>
    </xf>
    <xf numFmtId="3" fontId="55" fillId="0" borderId="26" xfId="0" applyNumberFormat="1" applyFont="1" applyBorder="1" applyAlignment="1">
      <alignment horizontal="right" vertical="center" wrapText="1"/>
    </xf>
    <xf numFmtId="3" fontId="31" fillId="0" borderId="24" xfId="0" applyNumberFormat="1" applyFont="1" applyBorder="1" applyAlignment="1">
      <alignment horizontal="right" vertical="center" wrapText="1"/>
    </xf>
    <xf numFmtId="3" fontId="55" fillId="0" borderId="24" xfId="0" applyNumberFormat="1" applyFont="1" applyBorder="1" applyAlignment="1">
      <alignment horizontal="right" vertical="center" wrapText="1"/>
    </xf>
    <xf numFmtId="3" fontId="55" fillId="0" borderId="4" xfId="0" applyNumberFormat="1" applyFont="1" applyBorder="1" applyAlignment="1">
      <alignment horizontal="right" vertical="center" wrapText="1"/>
    </xf>
    <xf numFmtId="206" fontId="55" fillId="0" borderId="26" xfId="0" applyNumberFormat="1" applyFont="1" applyBorder="1" applyAlignment="1">
      <alignment horizontal="right" vertical="center" wrapText="1"/>
    </xf>
    <xf numFmtId="206" fontId="31" fillId="0" borderId="24" xfId="0" applyNumberFormat="1" applyFont="1" applyBorder="1" applyAlignment="1">
      <alignment horizontal="right" vertical="center" wrapText="1"/>
    </xf>
    <xf numFmtId="206" fontId="55" fillId="0" borderId="24" xfId="0" applyNumberFormat="1" applyFont="1" applyBorder="1" applyAlignment="1">
      <alignment horizontal="right" vertical="center" wrapText="1"/>
    </xf>
    <xf numFmtId="206" fontId="55" fillId="0" borderId="4" xfId="0" applyNumberFormat="1" applyFont="1" applyBorder="1" applyAlignment="1">
      <alignment horizontal="right" vertical="center" wrapText="1"/>
    </xf>
    <xf numFmtId="3" fontId="11" fillId="0" borderId="12" xfId="0" applyNumberFormat="1" applyFont="1" applyBorder="1" applyAlignment="1">
      <alignment horizontal="right" vertical="center" wrapText="1"/>
    </xf>
    <xf numFmtId="3" fontId="11" fillId="0" borderId="0" xfId="0" applyNumberFormat="1" applyFont="1" applyBorder="1" applyAlignment="1">
      <alignment horizontal="right" vertical="center" wrapText="1"/>
    </xf>
    <xf numFmtId="3" fontId="11" fillId="0" borderId="5" xfId="0" applyNumberFormat="1" applyFont="1" applyBorder="1" applyAlignment="1">
      <alignment horizontal="right" vertical="center" wrapText="1"/>
    </xf>
    <xf numFmtId="3" fontId="11" fillId="0" borderId="12" xfId="0" applyNumberFormat="1" applyFont="1" applyBorder="1" applyAlignment="1">
      <alignment vertical="center" wrapText="1"/>
    </xf>
    <xf numFmtId="3" fontId="11" fillId="0" borderId="0" xfId="0" applyNumberFormat="1" applyFont="1" applyBorder="1" applyAlignment="1">
      <alignment vertical="center" wrapText="1"/>
    </xf>
    <xf numFmtId="3" fontId="11" fillId="0" borderId="5" xfId="0" applyNumberFormat="1" applyFont="1" applyBorder="1" applyAlignment="1">
      <alignment vertical="center" wrapText="1"/>
    </xf>
    <xf numFmtId="178" fontId="6" fillId="0" borderId="0" xfId="5" applyNumberFormat="1" applyFont="1" applyFill="1" applyBorder="1" applyAlignment="1">
      <alignment vertical="center"/>
    </xf>
    <xf numFmtId="178" fontId="37" fillId="0" borderId="8" xfId="5" applyNumberFormat="1" applyFont="1" applyFill="1" applyBorder="1" applyAlignment="1">
      <alignment horizontal="center" vertical="center" wrapText="1"/>
    </xf>
    <xf numFmtId="41" fontId="0" fillId="0" borderId="0" xfId="0" applyNumberFormat="1" applyFont="1" applyFill="1"/>
    <xf numFmtId="41" fontId="0" fillId="0" borderId="5" xfId="0" applyNumberFormat="1" applyFont="1" applyFill="1" applyBorder="1"/>
    <xf numFmtId="202" fontId="0" fillId="0" borderId="0" xfId="0" applyNumberFormat="1" applyFont="1" applyFill="1" applyAlignment="1">
      <alignment vertical="center"/>
    </xf>
    <xf numFmtId="202" fontId="0" fillId="0" borderId="0" xfId="0" applyNumberFormat="1" applyFont="1" applyFill="1" applyBorder="1" applyAlignment="1">
      <alignment vertical="center"/>
    </xf>
    <xf numFmtId="41" fontId="0" fillId="0" borderId="2" xfId="0" applyNumberFormat="1" applyFont="1" applyFill="1" applyBorder="1" applyAlignment="1">
      <alignment horizontal="center" vertical="center"/>
    </xf>
    <xf numFmtId="202" fontId="0" fillId="0" borderId="0" xfId="0" applyNumberFormat="1" applyFont="1" applyFill="1" applyAlignment="1">
      <alignment horizontal="right" vertical="center"/>
    </xf>
    <xf numFmtId="177" fontId="0" fillId="0" borderId="0" xfId="0" applyNumberFormat="1" applyFont="1" applyFill="1" applyBorder="1" applyAlignment="1">
      <alignment horizontal="distributed" vertical="center"/>
    </xf>
    <xf numFmtId="41" fontId="0" fillId="0" borderId="0" xfId="0" applyNumberFormat="1" applyFont="1" applyFill="1" applyBorder="1"/>
    <xf numFmtId="202" fontId="0" fillId="0" borderId="0" xfId="0" applyNumberFormat="1" applyFont="1" applyFill="1" applyBorder="1" applyAlignment="1">
      <alignment horizontal="right" vertical="center"/>
    </xf>
    <xf numFmtId="41" fontId="0" fillId="0" borderId="6" xfId="0" applyNumberFormat="1" applyFont="1" applyFill="1" applyBorder="1" applyAlignment="1">
      <alignment horizontal="center" vertical="center"/>
    </xf>
    <xf numFmtId="202" fontId="0" fillId="0" borderId="5" xfId="0" applyNumberFormat="1" applyFont="1" applyFill="1" applyBorder="1" applyAlignment="1">
      <alignment vertical="center"/>
    </xf>
    <xf numFmtId="202" fontId="0" fillId="0" borderId="5" xfId="0" applyNumberFormat="1" applyFont="1" applyFill="1" applyBorder="1" applyAlignment="1">
      <alignment horizontal="right" vertical="center"/>
    </xf>
    <xf numFmtId="0" fontId="0" fillId="0" borderId="12" xfId="0" applyFont="1" applyBorder="1" applyAlignment="1">
      <alignment horizontal="center" vertical="center" wrapText="1"/>
    </xf>
    <xf numFmtId="0" fontId="0" fillId="0" borderId="0" xfId="0" applyFont="1" applyAlignment="1">
      <alignment horizontal="center" vertical="center" wrapText="1"/>
    </xf>
    <xf numFmtId="41" fontId="0" fillId="0" borderId="0" xfId="0" applyNumberFormat="1" applyFont="1" applyFill="1" applyBorder="1" applyAlignment="1">
      <alignment horizontal="distributed" vertical="center"/>
    </xf>
    <xf numFmtId="0" fontId="0" fillId="0" borderId="37" xfId="0" applyFont="1" applyBorder="1" applyAlignment="1">
      <alignment horizontal="center" vertical="center" wrapText="1"/>
    </xf>
    <xf numFmtId="0" fontId="0" fillId="0" borderId="0" xfId="0" applyFont="1" applyAlignment="1">
      <alignment vertical="center" wrapText="1"/>
    </xf>
    <xf numFmtId="0" fontId="0" fillId="0" borderId="47" xfId="0" applyFont="1" applyBorder="1" applyAlignment="1">
      <alignment horizontal="center" vertical="center"/>
    </xf>
    <xf numFmtId="0" fontId="0" fillId="0" borderId="5" xfId="0" applyFont="1" applyBorder="1" applyAlignment="1">
      <alignment vertical="center" wrapText="1"/>
    </xf>
    <xf numFmtId="0" fontId="0" fillId="0" borderId="47" xfId="0" applyFont="1" applyBorder="1" applyAlignment="1">
      <alignment vertical="center" wrapText="1"/>
    </xf>
    <xf numFmtId="0" fontId="0" fillId="0" borderId="0" xfId="0" applyFont="1" applyAlignment="1">
      <alignment horizontal="right" vertical="center" wrapText="1"/>
    </xf>
    <xf numFmtId="176" fontId="0" fillId="0" borderId="0" xfId="0" applyNumberFormat="1" applyFont="1" applyAlignment="1">
      <alignment horizontal="right" vertical="center" wrapText="1"/>
    </xf>
    <xf numFmtId="203" fontId="0" fillId="0" borderId="0" xfId="0" applyNumberFormat="1" applyFont="1" applyFill="1"/>
    <xf numFmtId="3" fontId="0" fillId="0" borderId="0" xfId="0" applyNumberFormat="1" applyFont="1" applyAlignment="1">
      <alignment horizontal="right" vertical="center" wrapText="1"/>
    </xf>
    <xf numFmtId="202" fontId="0" fillId="0" borderId="0" xfId="0" applyNumberFormat="1" applyFont="1" applyAlignment="1">
      <alignment horizontal="right" vertical="center" wrapText="1"/>
    </xf>
    <xf numFmtId="3" fontId="0" fillId="0" borderId="0" xfId="0" applyNumberFormat="1" applyFont="1" applyBorder="1" applyAlignment="1">
      <alignment horizontal="right" vertical="center" wrapText="1"/>
    </xf>
    <xf numFmtId="202" fontId="0" fillId="0" borderId="0" xfId="0" applyNumberFormat="1" applyFont="1" applyBorder="1" applyAlignment="1">
      <alignment horizontal="right" vertical="center" wrapText="1"/>
    </xf>
    <xf numFmtId="176" fontId="0" fillId="0" borderId="0" xfId="0" applyNumberFormat="1" applyFont="1" applyBorder="1" applyAlignment="1">
      <alignment horizontal="right" vertical="center" wrapText="1"/>
    </xf>
    <xf numFmtId="3" fontId="0" fillId="0" borderId="5" xfId="0" applyNumberFormat="1" applyFont="1" applyBorder="1" applyAlignment="1">
      <alignment horizontal="right" vertical="center" wrapText="1"/>
    </xf>
    <xf numFmtId="202" fontId="0" fillId="0" borderId="5" xfId="0" applyNumberFormat="1" applyFont="1" applyBorder="1" applyAlignment="1">
      <alignment horizontal="right" vertical="center" wrapText="1"/>
    </xf>
    <xf numFmtId="176" fontId="0" fillId="0" borderId="5" xfId="0" applyNumberFormat="1" applyFont="1" applyBorder="1" applyAlignment="1">
      <alignment horizontal="right" vertical="center" wrapText="1"/>
    </xf>
    <xf numFmtId="203" fontId="0" fillId="0" borderId="5" xfId="0" applyNumberFormat="1" applyFont="1" applyFill="1" applyBorder="1"/>
    <xf numFmtId="178" fontId="0" fillId="0" borderId="0" xfId="5" applyNumberFormat="1" applyFont="1" applyFill="1"/>
    <xf numFmtId="178" fontId="0" fillId="0" borderId="0" xfId="5" applyNumberFormat="1" applyFont="1" applyFill="1" applyBorder="1" applyAlignment="1">
      <alignment horizontal="distributed" vertical="center"/>
    </xf>
    <xf numFmtId="178" fontId="0" fillId="0" borderId="2" xfId="5" applyNumberFormat="1" applyFont="1" applyFill="1" applyBorder="1" applyAlignment="1">
      <alignment horizontal="center" vertical="center"/>
    </xf>
    <xf numFmtId="2" fontId="0" fillId="0" borderId="0" xfId="5" applyNumberFormat="1" applyFont="1" applyFill="1" applyBorder="1" applyAlignment="1">
      <alignment horizontal="right" vertical="center"/>
    </xf>
    <xf numFmtId="179" fontId="0" fillId="0" borderId="0" xfId="0" applyNumberFormat="1" applyFont="1" applyFill="1" applyBorder="1" applyAlignment="1">
      <alignment vertical="center"/>
    </xf>
    <xf numFmtId="177" fontId="0" fillId="0" borderId="2" xfId="0" applyNumberFormat="1" applyFont="1" applyFill="1" applyBorder="1" applyAlignment="1">
      <alignment horizontal="center" vertical="center"/>
    </xf>
    <xf numFmtId="177" fontId="0" fillId="0" borderId="0" xfId="0" applyNumberFormat="1" applyFont="1" applyFill="1" applyBorder="1"/>
    <xf numFmtId="177" fontId="0" fillId="0" borderId="2" xfId="0" applyNumberFormat="1" applyFont="1" applyFill="1" applyBorder="1" applyAlignment="1">
      <alignment horizontal="center"/>
    </xf>
    <xf numFmtId="2" fontId="0" fillId="0" borderId="17" xfId="5" applyNumberFormat="1" applyFont="1" applyFill="1" applyBorder="1" applyAlignment="1">
      <alignment horizontal="right" vertical="center"/>
    </xf>
    <xf numFmtId="177" fontId="0" fillId="0" borderId="6" xfId="0" applyNumberFormat="1" applyFont="1" applyFill="1" applyBorder="1" applyAlignment="1">
      <alignment horizontal="center" vertical="center"/>
    </xf>
    <xf numFmtId="2" fontId="0" fillId="0" borderId="19" xfId="5" applyNumberFormat="1" applyFont="1" applyFill="1" applyBorder="1" applyAlignment="1">
      <alignment horizontal="right" vertical="center"/>
    </xf>
    <xf numFmtId="177" fontId="0" fillId="0" borderId="0" xfId="0" applyNumberFormat="1" applyFont="1" applyFill="1"/>
    <xf numFmtId="178" fontId="0" fillId="0" borderId="0" xfId="5" applyNumberFormat="1" applyFont="1" applyFill="1" applyBorder="1"/>
    <xf numFmtId="188" fontId="0" fillId="0" borderId="0" xfId="0" applyNumberFormat="1" applyFont="1" applyFill="1" applyAlignment="1">
      <alignment vertical="center"/>
    </xf>
    <xf numFmtId="178" fontId="0" fillId="0" borderId="0" xfId="5" applyNumberFormat="1" applyFont="1" applyFill="1" applyBorder="1" applyAlignment="1">
      <alignment horizontal="center" vertical="center"/>
    </xf>
    <xf numFmtId="179" fontId="0" fillId="0" borderId="17" xfId="5" applyNumberFormat="1" applyFont="1" applyFill="1" applyBorder="1" applyAlignment="1">
      <alignment horizontal="right" vertical="center"/>
    </xf>
    <xf numFmtId="9" fontId="0" fillId="0" borderId="0" xfId="13" applyFont="1" applyFill="1" applyBorder="1" applyAlignment="1">
      <alignment horizontal="distributed" vertical="center"/>
    </xf>
    <xf numFmtId="9" fontId="0" fillId="0" borderId="0" xfId="13" applyFont="1" applyFill="1" applyBorder="1" applyAlignment="1">
      <alignment horizontal="center" vertical="center"/>
    </xf>
    <xf numFmtId="9" fontId="0" fillId="0" borderId="17" xfId="13" applyFont="1" applyFill="1" applyBorder="1" applyAlignment="1">
      <alignment horizontal="right" vertical="center"/>
    </xf>
    <xf numFmtId="9" fontId="0" fillId="0" borderId="0" xfId="13" applyFont="1" applyFill="1"/>
    <xf numFmtId="9" fontId="0" fillId="0" borderId="0" xfId="13" applyFont="1" applyFill="1" applyAlignment="1">
      <alignment vertical="center"/>
    </xf>
    <xf numFmtId="188" fontId="0" fillId="0" borderId="0" xfId="0" applyNumberFormat="1" applyFont="1" applyFill="1" applyBorder="1" applyAlignment="1">
      <alignment vertical="center"/>
    </xf>
    <xf numFmtId="178" fontId="0" fillId="0" borderId="5" xfId="5" applyNumberFormat="1" applyFont="1" applyFill="1" applyBorder="1" applyAlignment="1">
      <alignment horizontal="center"/>
    </xf>
    <xf numFmtId="179" fontId="0" fillId="0" borderId="19" xfId="5" applyNumberFormat="1" applyFont="1" applyFill="1" applyBorder="1" applyAlignment="1">
      <alignment horizontal="right" vertical="center"/>
    </xf>
    <xf numFmtId="201" fontId="0" fillId="0" borderId="0" xfId="5" applyNumberFormat="1" applyFont="1" applyFill="1" applyBorder="1" applyAlignment="1">
      <alignment horizontal="right" vertical="center"/>
    </xf>
    <xf numFmtId="41" fontId="0" fillId="0" borderId="17" xfId="0" applyNumberFormat="1" applyFont="1" applyFill="1" applyBorder="1" applyAlignment="1">
      <alignment horizontal="right" vertical="center"/>
    </xf>
    <xf numFmtId="41" fontId="0" fillId="0" borderId="0" xfId="5" applyNumberFormat="1" applyFont="1" applyFill="1" applyBorder="1" applyAlignment="1">
      <alignment horizontal="right" vertical="center"/>
    </xf>
    <xf numFmtId="201" fontId="0" fillId="0" borderId="0" xfId="5" applyNumberFormat="1" applyFont="1" applyFill="1" applyBorder="1" applyAlignment="1" applyProtection="1">
      <alignment horizontal="right" vertical="center"/>
    </xf>
    <xf numFmtId="41" fontId="0" fillId="0" borderId="19" xfId="0" applyNumberFormat="1" applyFont="1" applyFill="1" applyBorder="1" applyAlignment="1">
      <alignment horizontal="right" vertical="center"/>
    </xf>
    <xf numFmtId="201" fontId="0" fillId="0" borderId="5" xfId="5" applyNumberFormat="1" applyFont="1" applyFill="1" applyBorder="1" applyAlignment="1">
      <alignment horizontal="right" vertical="center"/>
    </xf>
    <xf numFmtId="41" fontId="0" fillId="0" borderId="17" xfId="0" applyNumberFormat="1" applyFont="1" applyFill="1" applyBorder="1" applyAlignment="1">
      <alignment vertical="center"/>
    </xf>
    <xf numFmtId="201" fontId="0" fillId="0" borderId="0" xfId="0" applyNumberFormat="1" applyFont="1" applyFill="1" applyBorder="1" applyAlignment="1">
      <alignment vertical="center"/>
    </xf>
    <xf numFmtId="201" fontId="0" fillId="0" borderId="0" xfId="0" applyNumberFormat="1" applyFont="1" applyFill="1" applyAlignment="1">
      <alignment vertical="center"/>
    </xf>
    <xf numFmtId="41" fontId="0" fillId="0" borderId="19" xfId="0" applyNumberFormat="1" applyFont="1" applyFill="1" applyBorder="1" applyAlignment="1">
      <alignment vertical="center"/>
    </xf>
    <xf numFmtId="201" fontId="0" fillId="0" borderId="0" xfId="5" applyNumberFormat="1" applyFont="1" applyFill="1" applyBorder="1" applyAlignment="1">
      <alignment horizontal="center" vertical="center"/>
    </xf>
    <xf numFmtId="178" fontId="0" fillId="0" borderId="0" xfId="14" applyNumberFormat="1" applyFont="1" applyFill="1"/>
    <xf numFmtId="178" fontId="0" fillId="0" borderId="5" xfId="14" applyNumberFormat="1" applyFont="1" applyFill="1" applyBorder="1"/>
    <xf numFmtId="178" fontId="0" fillId="0" borderId="0" xfId="14" applyNumberFormat="1" applyFont="1" applyFill="1" applyBorder="1"/>
    <xf numFmtId="2" fontId="0" fillId="0" borderId="0" xfId="14" applyNumberFormat="1" applyFont="1" applyFill="1" applyBorder="1" applyAlignment="1">
      <alignment horizontal="right" vertical="center"/>
    </xf>
    <xf numFmtId="202" fontId="0" fillId="0" borderId="17" xfId="0" applyNumberFormat="1" applyFont="1" applyFill="1" applyBorder="1" applyAlignment="1">
      <alignment horizontal="right" vertical="center"/>
    </xf>
    <xf numFmtId="202" fontId="0" fillId="0" borderId="0" xfId="5" applyNumberFormat="1" applyFont="1" applyFill="1" applyBorder="1" applyAlignment="1">
      <alignment horizontal="right" vertical="center"/>
    </xf>
    <xf numFmtId="202" fontId="0" fillId="0" borderId="19" xfId="0" applyNumberFormat="1" applyFont="1" applyFill="1" applyBorder="1" applyAlignment="1">
      <alignment horizontal="right" vertical="center"/>
    </xf>
    <xf numFmtId="202" fontId="0" fillId="0" borderId="17" xfId="0" applyNumberFormat="1" applyFont="1" applyFill="1" applyBorder="1" applyAlignment="1">
      <alignment vertical="center"/>
    </xf>
    <xf numFmtId="202" fontId="0" fillId="0" borderId="19" xfId="0" applyNumberFormat="1" applyFont="1" applyFill="1" applyBorder="1" applyAlignment="1">
      <alignment vertical="center"/>
    </xf>
    <xf numFmtId="178" fontId="0" fillId="0" borderId="0" xfId="14" applyNumberFormat="1" applyFont="1" applyFill="1" applyBorder="1" applyAlignment="1">
      <alignment horizontal="distributed" vertical="center"/>
    </xf>
    <xf numFmtId="178" fontId="0" fillId="0" borderId="2" xfId="14" applyNumberFormat="1" applyFont="1" applyFill="1" applyBorder="1" applyAlignment="1">
      <alignment horizontal="center" vertical="center"/>
    </xf>
    <xf numFmtId="202" fontId="0" fillId="0" borderId="0" xfId="14" applyNumberFormat="1" applyFont="1" applyFill="1" applyBorder="1" applyAlignment="1">
      <alignment horizontal="right" vertical="center"/>
    </xf>
    <xf numFmtId="201" fontId="0" fillId="0" borderId="0" xfId="14" applyNumberFormat="1" applyFont="1" applyFill="1" applyBorder="1" applyAlignment="1">
      <alignment horizontal="right" vertical="center"/>
    </xf>
    <xf numFmtId="41" fontId="0" fillId="0" borderId="0" xfId="15" applyNumberFormat="1" applyFont="1" applyFill="1" applyBorder="1" applyAlignment="1">
      <alignment vertical="center"/>
    </xf>
    <xf numFmtId="41" fontId="0" fillId="0" borderId="0" xfId="14" applyNumberFormat="1" applyFont="1" applyFill="1" applyBorder="1" applyAlignment="1">
      <alignment horizontal="right" vertical="center"/>
    </xf>
    <xf numFmtId="2" fontId="0" fillId="0" borderId="17" xfId="14" applyNumberFormat="1" applyFont="1" applyFill="1" applyBorder="1" applyAlignment="1">
      <alignment horizontal="right" vertical="center"/>
    </xf>
    <xf numFmtId="2" fontId="0" fillId="0" borderId="19" xfId="14" applyNumberFormat="1" applyFont="1" applyFill="1" applyBorder="1" applyAlignment="1">
      <alignment horizontal="right" vertical="center"/>
    </xf>
    <xf numFmtId="202" fontId="0" fillId="0" borderId="5" xfId="14" applyNumberFormat="1" applyFont="1" applyFill="1" applyBorder="1" applyAlignment="1">
      <alignment horizontal="right" vertical="center"/>
    </xf>
    <xf numFmtId="201" fontId="0" fillId="0" borderId="5" xfId="14" applyNumberFormat="1" applyFont="1" applyFill="1" applyBorder="1" applyAlignment="1">
      <alignment horizontal="right" vertical="center"/>
    </xf>
    <xf numFmtId="41" fontId="0" fillId="0" borderId="5" xfId="15" applyNumberFormat="1" applyFont="1" applyFill="1" applyBorder="1" applyAlignment="1">
      <alignment vertical="center"/>
    </xf>
    <xf numFmtId="202" fontId="0" fillId="0" borderId="17" xfId="15" applyNumberFormat="1" applyFont="1" applyFill="1" applyBorder="1" applyAlignment="1">
      <alignment vertical="center"/>
    </xf>
    <xf numFmtId="200" fontId="0" fillId="0" borderId="0" xfId="15" applyNumberFormat="1" applyFont="1" applyFill="1" applyAlignment="1">
      <alignment horizontal="right" vertical="center"/>
    </xf>
    <xf numFmtId="201" fontId="0" fillId="0" borderId="0" xfId="15" applyNumberFormat="1" applyFont="1" applyFill="1" applyAlignment="1">
      <alignment horizontal="right" vertical="center"/>
    </xf>
    <xf numFmtId="179" fontId="0" fillId="0" borderId="17" xfId="15" applyNumberFormat="1" applyFont="1" applyFill="1" applyBorder="1" applyAlignment="1">
      <alignment vertical="center"/>
    </xf>
    <xf numFmtId="179" fontId="0" fillId="0" borderId="0" xfId="15" applyNumberFormat="1" applyFont="1" applyFill="1" applyAlignment="1">
      <alignment vertical="center"/>
    </xf>
    <xf numFmtId="178" fontId="0" fillId="0" borderId="0" xfId="14" applyNumberFormat="1" applyFont="1" applyFill="1" applyBorder="1" applyAlignment="1">
      <alignment horizontal="center" vertical="center"/>
    </xf>
    <xf numFmtId="179" fontId="0" fillId="0" borderId="17" xfId="14" applyNumberFormat="1" applyFont="1" applyFill="1" applyBorder="1" applyAlignment="1">
      <alignment horizontal="right" vertical="center"/>
    </xf>
    <xf numFmtId="202" fontId="0" fillId="0" borderId="17" xfId="15" applyNumberFormat="1" applyFont="1" applyFill="1" applyBorder="1" applyAlignment="1">
      <alignment horizontal="right" vertical="center"/>
    </xf>
    <xf numFmtId="200" fontId="0" fillId="0" borderId="0" xfId="14" applyNumberFormat="1" applyFont="1" applyFill="1" applyBorder="1" applyAlignment="1">
      <alignment horizontal="right" vertical="center"/>
    </xf>
    <xf numFmtId="41" fontId="0" fillId="0" borderId="0" xfId="15" applyNumberFormat="1" applyFont="1" applyFill="1" applyBorder="1" applyAlignment="1">
      <alignment horizontal="right" vertical="center"/>
    </xf>
    <xf numFmtId="178" fontId="0" fillId="0" borderId="5" xfId="14" applyNumberFormat="1" applyFont="1" applyFill="1" applyBorder="1" applyAlignment="1">
      <alignment horizontal="center"/>
    </xf>
    <xf numFmtId="179" fontId="0" fillId="0" borderId="19" xfId="14" applyNumberFormat="1" applyFont="1" applyFill="1" applyBorder="1" applyAlignment="1">
      <alignment horizontal="right" vertical="center"/>
    </xf>
    <xf numFmtId="202" fontId="0" fillId="0" borderId="19" xfId="15" applyNumberFormat="1" applyFont="1" applyFill="1" applyBorder="1" applyAlignment="1">
      <alignment horizontal="right" vertical="center"/>
    </xf>
    <xf numFmtId="200" fontId="0" fillId="0" borderId="5" xfId="14" applyNumberFormat="1" applyFont="1" applyFill="1" applyBorder="1" applyAlignment="1">
      <alignment horizontal="right" vertical="center"/>
    </xf>
    <xf numFmtId="178" fontId="0" fillId="0" borderId="6" xfId="14" applyNumberFormat="1" applyFont="1" applyFill="1" applyBorder="1" applyAlignment="1">
      <alignment horizontal="center"/>
    </xf>
    <xf numFmtId="179" fontId="0" fillId="0" borderId="19" xfId="15" applyNumberFormat="1" applyFont="1" applyFill="1" applyBorder="1" applyAlignment="1">
      <alignment vertical="center"/>
    </xf>
    <xf numFmtId="179" fontId="0" fillId="0" borderId="5" xfId="15" applyNumberFormat="1" applyFont="1" applyFill="1" applyBorder="1" applyAlignment="1">
      <alignment vertical="center"/>
    </xf>
    <xf numFmtId="0" fontId="0" fillId="0" borderId="0" xfId="0" applyFont="1" applyFill="1"/>
    <xf numFmtId="0" fontId="0" fillId="0" borderId="0" xfId="0" applyFont="1" applyFill="1" applyAlignment="1">
      <alignment horizontal="center"/>
    </xf>
    <xf numFmtId="178" fontId="0" fillId="0" borderId="0" xfId="5" applyNumberFormat="1" applyFont="1" applyFill="1" applyBorder="1" applyAlignment="1">
      <alignment horizontal="center"/>
    </xf>
    <xf numFmtId="178" fontId="0" fillId="0" borderId="0" xfId="5" applyNumberFormat="1" applyFont="1" applyFill="1" applyAlignment="1">
      <alignment horizontal="center"/>
    </xf>
    <xf numFmtId="199" fontId="0" fillId="0" borderId="17" xfId="5" applyNumberFormat="1" applyFont="1" applyFill="1" applyBorder="1" applyAlignment="1">
      <alignment horizontal="right" vertical="center"/>
    </xf>
    <xf numFmtId="199" fontId="0" fillId="0" borderId="0" xfId="5" applyNumberFormat="1" applyFont="1" applyFill="1" applyBorder="1" applyAlignment="1">
      <alignment horizontal="right" vertical="center"/>
    </xf>
    <xf numFmtId="179" fontId="0" fillId="0" borderId="0" xfId="0" applyNumberFormat="1" applyFont="1" applyFill="1" applyAlignment="1">
      <alignment vertical="center"/>
    </xf>
    <xf numFmtId="199" fontId="0" fillId="0" borderId="19" xfId="5" applyNumberFormat="1" applyFont="1" applyFill="1" applyBorder="1" applyAlignment="1">
      <alignment horizontal="right" vertical="center"/>
    </xf>
    <xf numFmtId="199" fontId="0" fillId="0" borderId="5" xfId="5" applyNumberFormat="1" applyFont="1" applyFill="1" applyBorder="1" applyAlignment="1">
      <alignment horizontal="right" vertical="center"/>
    </xf>
    <xf numFmtId="178" fontId="0" fillId="0" borderId="6" xfId="5" applyNumberFormat="1" applyFont="1" applyFill="1" applyBorder="1" applyAlignment="1">
      <alignment horizontal="center"/>
    </xf>
    <xf numFmtId="176" fontId="0" fillId="0" borderId="5" xfId="5" applyNumberFormat="1" applyFont="1" applyFill="1" applyBorder="1"/>
    <xf numFmtId="178" fontId="0" fillId="0" borderId="5" xfId="5" applyNumberFormat="1" applyFont="1" applyFill="1" applyBorder="1"/>
    <xf numFmtId="202" fontId="0" fillId="0" borderId="0" xfId="5" applyNumberFormat="1" applyFont="1" applyFill="1" applyBorder="1" applyAlignment="1">
      <alignment vertical="center"/>
    </xf>
    <xf numFmtId="198" fontId="0" fillId="0" borderId="17" xfId="0" applyNumberFormat="1" applyFont="1" applyFill="1" applyBorder="1" applyAlignment="1">
      <alignment horizontal="right" vertical="center"/>
    </xf>
    <xf numFmtId="198" fontId="0" fillId="0" borderId="0" xfId="0" applyNumberFormat="1" applyFont="1" applyFill="1" applyBorder="1" applyAlignment="1">
      <alignment horizontal="right" vertical="center"/>
    </xf>
    <xf numFmtId="199" fontId="0" fillId="0" borderId="0" xfId="11" applyNumberFormat="1" applyFont="1" applyFill="1" applyBorder="1" applyAlignment="1">
      <alignment horizontal="right" vertical="center"/>
    </xf>
    <xf numFmtId="190" fontId="0" fillId="0" borderId="0" xfId="5" applyNumberFormat="1" applyFont="1" applyFill="1" applyBorder="1" applyAlignment="1">
      <alignment vertical="center"/>
    </xf>
    <xf numFmtId="179" fontId="0" fillId="0" borderId="0" xfId="0" applyNumberFormat="1" applyFont="1" applyFill="1" applyAlignment="1">
      <alignment horizontal="right" vertical="center"/>
    </xf>
    <xf numFmtId="198" fontId="0" fillId="0" borderId="17" xfId="5" applyNumberFormat="1" applyFont="1" applyFill="1" applyBorder="1" applyAlignment="1">
      <alignment horizontal="right" vertical="center"/>
    </xf>
    <xf numFmtId="198" fontId="0" fillId="0" borderId="19" xfId="0" applyNumberFormat="1" applyFont="1" applyFill="1" applyBorder="1" applyAlignment="1">
      <alignment horizontal="right" vertical="center"/>
    </xf>
    <xf numFmtId="198" fontId="0" fillId="0" borderId="5" xfId="0" applyNumberFormat="1" applyFont="1" applyFill="1" applyBorder="1" applyAlignment="1">
      <alignment horizontal="right" vertical="center"/>
    </xf>
    <xf numFmtId="199" fontId="0" fillId="0" borderId="5" xfId="11" applyNumberFormat="1" applyFont="1" applyFill="1" applyBorder="1" applyAlignment="1">
      <alignment horizontal="right" vertical="center"/>
    </xf>
    <xf numFmtId="190" fontId="0" fillId="0" borderId="5" xfId="5" applyNumberFormat="1" applyFont="1" applyFill="1" applyBorder="1" applyAlignment="1">
      <alignment vertical="center"/>
    </xf>
    <xf numFmtId="179" fontId="0" fillId="0" borderId="5" xfId="0" applyNumberFormat="1" applyFont="1" applyFill="1" applyBorder="1" applyAlignment="1">
      <alignment vertical="center"/>
    </xf>
    <xf numFmtId="176" fontId="0" fillId="0" borderId="0" xfId="5" applyNumberFormat="1" applyFont="1" applyFill="1"/>
    <xf numFmtId="198" fontId="0" fillId="0" borderId="0" xfId="5" applyNumberFormat="1" applyFont="1" applyFill="1" applyBorder="1" applyAlignment="1">
      <alignment horizontal="right" vertical="center"/>
    </xf>
    <xf numFmtId="199" fontId="0" fillId="0" borderId="0" xfId="0" applyNumberFormat="1" applyFont="1" applyFill="1" applyBorder="1" applyAlignment="1">
      <alignment horizontal="right" vertical="center"/>
    </xf>
    <xf numFmtId="198" fontId="0" fillId="0" borderId="19" xfId="5" applyNumberFormat="1" applyFont="1" applyFill="1" applyBorder="1" applyAlignment="1">
      <alignment horizontal="right" vertical="center"/>
    </xf>
    <xf numFmtId="199" fontId="0" fillId="0" borderId="5" xfId="0" applyNumberFormat="1" applyFont="1" applyFill="1" applyBorder="1" applyAlignment="1">
      <alignment horizontal="right" vertical="center"/>
    </xf>
    <xf numFmtId="178" fontId="0" fillId="0" borderId="0" xfId="5" applyNumberFormat="1" applyFont="1" applyFill="1" applyAlignment="1">
      <alignment horizontal="right"/>
    </xf>
    <xf numFmtId="178" fontId="0" fillId="0" borderId="0" xfId="0" applyNumberFormat="1" applyFont="1" applyFill="1"/>
    <xf numFmtId="199" fontId="0" fillId="0" borderId="17" xfId="0" applyNumberFormat="1" applyFont="1" applyFill="1" applyBorder="1" applyAlignment="1">
      <alignment horizontal="right" vertical="center"/>
    </xf>
    <xf numFmtId="199" fontId="0" fillId="0" borderId="0" xfId="0" applyNumberFormat="1" applyFont="1" applyFill="1" applyAlignment="1">
      <alignment horizontal="right" vertical="center"/>
    </xf>
    <xf numFmtId="199" fontId="0" fillId="0" borderId="0" xfId="5" applyNumberFormat="1" applyFont="1" applyFill="1" applyAlignment="1">
      <alignment horizontal="right" vertical="center"/>
    </xf>
    <xf numFmtId="199" fontId="0" fillId="0" borderId="19" xfId="0" applyNumberFormat="1" applyFont="1" applyFill="1" applyBorder="1" applyAlignment="1">
      <alignment horizontal="right" vertical="center"/>
    </xf>
    <xf numFmtId="178" fontId="0" fillId="0" borderId="0" xfId="5" applyNumberFormat="1" applyFont="1" applyFill="1" applyAlignment="1">
      <alignment vertical="center"/>
    </xf>
    <xf numFmtId="0" fontId="0" fillId="0" borderId="0" xfId="5" applyFont="1" applyFill="1"/>
    <xf numFmtId="186" fontId="0" fillId="0" borderId="0" xfId="0" applyNumberFormat="1" applyFont="1" applyFill="1"/>
    <xf numFmtId="194" fontId="0" fillId="0" borderId="0" xfId="0" applyNumberFormat="1" applyFont="1" applyFill="1"/>
    <xf numFmtId="186" fontId="0" fillId="0" borderId="0" xfId="5" applyNumberFormat="1" applyFont="1" applyFill="1"/>
    <xf numFmtId="178" fontId="0" fillId="0" borderId="0" xfId="0" applyNumberFormat="1" applyFont="1" applyFill="1" applyAlignment="1">
      <alignment horizontal="right"/>
    </xf>
    <xf numFmtId="195" fontId="0" fillId="0" borderId="0" xfId="0" applyNumberFormat="1" applyFont="1" applyFill="1"/>
    <xf numFmtId="187" fontId="0" fillId="0" borderId="0" xfId="0" applyNumberFormat="1" applyFont="1" applyFill="1" applyAlignment="1">
      <alignment vertical="center"/>
    </xf>
    <xf numFmtId="187" fontId="0" fillId="0" borderId="0" xfId="0" applyNumberFormat="1" applyFont="1" applyFill="1" applyBorder="1" applyAlignment="1">
      <alignment vertical="center"/>
    </xf>
    <xf numFmtId="199" fontId="0" fillId="0" borderId="0" xfId="5" applyNumberFormat="1" applyFont="1" applyFill="1" applyBorder="1" applyAlignment="1" applyProtection="1">
      <alignment horizontal="right" vertical="center"/>
    </xf>
    <xf numFmtId="187" fontId="0" fillId="0" borderId="5" xfId="0" applyNumberFormat="1" applyFont="1" applyFill="1" applyBorder="1" applyAlignment="1">
      <alignment vertical="center"/>
    </xf>
    <xf numFmtId="178" fontId="0" fillId="0" borderId="0" xfId="6" applyNumberFormat="1" applyFont="1" applyFill="1"/>
    <xf numFmtId="178" fontId="0" fillId="0" borderId="5" xfId="6" applyNumberFormat="1" applyFont="1" applyFill="1" applyBorder="1"/>
    <xf numFmtId="178" fontId="0" fillId="0" borderId="0" xfId="6" applyNumberFormat="1" applyFont="1" applyFill="1" applyBorder="1"/>
    <xf numFmtId="41" fontId="0" fillId="0" borderId="0" xfId="9" applyNumberFormat="1" applyFont="1" applyFill="1" applyBorder="1"/>
    <xf numFmtId="177" fontId="0" fillId="0" borderId="2" xfId="9" applyNumberFormat="1" applyFont="1" applyFill="1" applyBorder="1"/>
    <xf numFmtId="177" fontId="0" fillId="0" borderId="0" xfId="9" applyNumberFormat="1" applyFont="1" applyFill="1" applyBorder="1"/>
    <xf numFmtId="41" fontId="0" fillId="0" borderId="17" xfId="6" applyNumberFormat="1" applyFont="1" applyFill="1" applyBorder="1" applyAlignment="1">
      <alignment horizontal="right" vertical="center"/>
    </xf>
    <xf numFmtId="41" fontId="0" fillId="0" borderId="0" xfId="6" applyNumberFormat="1" applyFont="1" applyFill="1" applyBorder="1" applyAlignment="1">
      <alignment horizontal="right" vertical="center"/>
    </xf>
    <xf numFmtId="41" fontId="0" fillId="0" borderId="0" xfId="0" applyNumberFormat="1" applyFont="1" applyFill="1" applyAlignment="1">
      <alignment vertical="center"/>
    </xf>
    <xf numFmtId="41" fontId="0" fillId="0" borderId="0" xfId="0" applyNumberFormat="1" applyFont="1" applyFill="1" applyAlignment="1">
      <alignment horizontal="right" vertical="center"/>
    </xf>
    <xf numFmtId="41" fontId="0" fillId="0" borderId="0" xfId="6" applyNumberFormat="1" applyFont="1" applyFill="1" applyAlignment="1">
      <alignment horizontal="right"/>
    </xf>
    <xf numFmtId="177" fontId="0" fillId="0" borderId="2" xfId="0" applyNumberFormat="1" applyFont="1" applyFill="1" applyBorder="1" applyAlignment="1">
      <alignment horizontal="right" vertical="center"/>
    </xf>
    <xf numFmtId="177" fontId="0" fillId="0" borderId="0" xfId="0" applyNumberFormat="1" applyFont="1" applyFill="1" applyAlignment="1">
      <alignment horizontal="right" vertical="center"/>
    </xf>
    <xf numFmtId="41" fontId="0" fillId="0" borderId="0" xfId="0" applyNumberFormat="1" applyFont="1" applyFill="1" applyBorder="1" applyAlignment="1">
      <alignment horizontal="right" vertical="center"/>
    </xf>
    <xf numFmtId="41" fontId="0" fillId="0" borderId="17" xfId="0" applyNumberFormat="1" applyFont="1" applyFill="1" applyBorder="1" applyAlignment="1">
      <alignment horizontal="right"/>
    </xf>
    <xf numFmtId="41" fontId="0" fillId="0" borderId="0" xfId="0" applyNumberFormat="1" applyFont="1" applyFill="1" applyAlignment="1">
      <alignment horizontal="right"/>
    </xf>
    <xf numFmtId="41" fontId="0" fillId="0" borderId="0" xfId="0" applyNumberFormat="1" applyFont="1" applyFill="1" applyBorder="1" applyAlignment="1">
      <alignment horizontal="right"/>
    </xf>
    <xf numFmtId="41" fontId="0" fillId="0" borderId="17" xfId="6" applyNumberFormat="1" applyFont="1" applyFill="1" applyBorder="1" applyAlignment="1">
      <alignment horizontal="right"/>
    </xf>
    <xf numFmtId="41" fontId="0" fillId="0" borderId="0" xfId="0" applyNumberFormat="1" applyFont="1" applyFill="1" applyBorder="1" applyAlignment="1">
      <alignment vertical="center"/>
    </xf>
    <xf numFmtId="177" fontId="0" fillId="0" borderId="2" xfId="0" applyNumberFormat="1" applyFont="1" applyFill="1" applyBorder="1"/>
    <xf numFmtId="41" fontId="0" fillId="0" borderId="0" xfId="6" applyNumberFormat="1" applyFont="1" applyFill="1" applyAlignment="1">
      <alignment horizontal="right" vertical="center"/>
    </xf>
    <xf numFmtId="41" fontId="0" fillId="0" borderId="19" xfId="6" applyNumberFormat="1" applyFont="1" applyFill="1" applyBorder="1" applyAlignment="1">
      <alignment horizontal="right"/>
    </xf>
    <xf numFmtId="41" fontId="0" fillId="0" borderId="5" xfId="6" applyNumberFormat="1" applyFont="1" applyFill="1" applyBorder="1" applyAlignment="1">
      <alignment horizontal="right"/>
    </xf>
    <xf numFmtId="41" fontId="0" fillId="0" borderId="5" xfId="0" applyNumberFormat="1" applyFont="1" applyFill="1" applyBorder="1" applyAlignment="1">
      <alignment vertical="center"/>
    </xf>
    <xf numFmtId="41" fontId="0" fillId="0" borderId="5" xfId="0" applyNumberFormat="1" applyFont="1" applyFill="1" applyBorder="1" applyAlignment="1">
      <alignment horizontal="right" vertical="center"/>
    </xf>
    <xf numFmtId="177" fontId="0" fillId="0" borderId="6" xfId="0" applyNumberFormat="1" applyFont="1" applyFill="1" applyBorder="1" applyAlignment="1">
      <alignment horizontal="right" vertical="center"/>
    </xf>
    <xf numFmtId="177" fontId="0" fillId="0" borderId="0" xfId="0" applyNumberFormat="1" applyFont="1" applyFill="1" applyBorder="1" applyAlignment="1">
      <alignment horizontal="right" vertical="center"/>
    </xf>
    <xf numFmtId="178" fontId="0" fillId="0" borderId="2" xfId="6" applyNumberFormat="1" applyFont="1" applyFill="1" applyBorder="1" applyAlignment="1">
      <alignment horizontal="center" vertical="center"/>
    </xf>
    <xf numFmtId="178" fontId="0" fillId="0" borderId="0" xfId="6" applyNumberFormat="1" applyFont="1" applyFill="1" applyBorder="1" applyAlignment="1">
      <alignment horizontal="distributed" vertical="center"/>
    </xf>
    <xf numFmtId="178" fontId="0" fillId="0" borderId="6" xfId="6" applyNumberFormat="1" applyFont="1" applyFill="1" applyBorder="1" applyAlignment="1">
      <alignment horizontal="center"/>
    </xf>
    <xf numFmtId="177" fontId="0" fillId="0" borderId="5" xfId="8" applyNumberFormat="1" applyFont="1" applyFill="1" applyBorder="1"/>
    <xf numFmtId="177" fontId="0" fillId="0" borderId="0" xfId="8" applyNumberFormat="1" applyFont="1" applyFill="1"/>
    <xf numFmtId="202" fontId="0" fillId="0" borderId="0" xfId="8" applyNumberFormat="1" applyFont="1" applyFill="1" applyBorder="1"/>
    <xf numFmtId="177" fontId="0" fillId="0" borderId="0" xfId="8" applyNumberFormat="1" applyFont="1" applyFill="1" applyBorder="1"/>
    <xf numFmtId="190" fontId="0" fillId="0" borderId="17" xfId="5" applyNumberFormat="1" applyFont="1" applyFill="1" applyBorder="1" applyAlignment="1">
      <alignment vertical="center"/>
    </xf>
    <xf numFmtId="190" fontId="0" fillId="0" borderId="0" xfId="0" applyNumberFormat="1" applyFont="1" applyFill="1" applyBorder="1" applyAlignment="1">
      <alignment vertical="center"/>
    </xf>
    <xf numFmtId="190" fontId="0" fillId="0" borderId="0" xfId="0" applyNumberFormat="1" applyFont="1" applyFill="1" applyAlignment="1">
      <alignment vertical="center"/>
    </xf>
    <xf numFmtId="190" fontId="0" fillId="0" borderId="0" xfId="5" applyNumberFormat="1" applyFont="1" applyFill="1"/>
    <xf numFmtId="190" fontId="0" fillId="0" borderId="0" xfId="5" applyNumberFormat="1" applyFont="1" applyFill="1" applyBorder="1"/>
    <xf numFmtId="190" fontId="0" fillId="0" borderId="17" xfId="0" applyNumberFormat="1" applyFont="1" applyFill="1" applyBorder="1"/>
    <xf numFmtId="190" fontId="0" fillId="0" borderId="0" xfId="0" applyNumberFormat="1" applyFont="1" applyFill="1"/>
    <xf numFmtId="190" fontId="0" fillId="0" borderId="0" xfId="0" applyNumberFormat="1" applyFont="1" applyFill="1" applyBorder="1"/>
    <xf numFmtId="190" fontId="0" fillId="0" borderId="17" xfId="5" applyNumberFormat="1" applyFont="1" applyFill="1" applyBorder="1"/>
    <xf numFmtId="190" fontId="0" fillId="0" borderId="19" xfId="5" applyNumberFormat="1" applyFont="1" applyFill="1" applyBorder="1"/>
    <xf numFmtId="190" fontId="0" fillId="0" borderId="5" xfId="0" applyNumberFormat="1" applyFont="1" applyFill="1" applyBorder="1" applyAlignment="1">
      <alignment vertical="center"/>
    </xf>
    <xf numFmtId="190" fontId="0" fillId="0" borderId="5" xfId="5" applyNumberFormat="1" applyFont="1" applyFill="1" applyBorder="1"/>
    <xf numFmtId="41" fontId="0" fillId="0" borderId="0" xfId="8" applyNumberFormat="1" applyFont="1" applyFill="1"/>
    <xf numFmtId="177" fontId="0" fillId="0" borderId="0" xfId="8" applyNumberFormat="1" applyFont="1" applyFill="1" applyBorder="1" applyAlignment="1">
      <alignment horizontal="center" vertical="center"/>
    </xf>
    <xf numFmtId="202" fontId="0" fillId="0" borderId="0" xfId="8" applyNumberFormat="1" applyFont="1" applyFill="1"/>
    <xf numFmtId="177" fontId="0" fillId="0" borderId="0" xfId="8" applyNumberFormat="1" applyFont="1" applyFill="1" applyBorder="1" applyAlignment="1">
      <alignment horizontal="distributed" vertical="center"/>
    </xf>
    <xf numFmtId="177" fontId="0" fillId="0" borderId="5" xfId="8" applyNumberFormat="1" applyFont="1" applyFill="1" applyBorder="1" applyAlignment="1">
      <alignment horizontal="center"/>
    </xf>
    <xf numFmtId="41" fontId="0" fillId="0" borderId="17" xfId="5" applyNumberFormat="1" applyFont="1" applyFill="1" applyBorder="1" applyAlignment="1">
      <alignment vertical="center"/>
    </xf>
    <xf numFmtId="41" fontId="0" fillId="0" borderId="0" xfId="5" applyNumberFormat="1" applyFont="1" applyFill="1" applyBorder="1" applyAlignment="1">
      <alignment vertical="center"/>
    </xf>
    <xf numFmtId="41" fontId="0" fillId="0" borderId="0" xfId="5" applyNumberFormat="1" applyFont="1" applyFill="1"/>
    <xf numFmtId="41" fontId="0" fillId="0" borderId="17" xfId="5" applyNumberFormat="1" applyFont="1" applyFill="1" applyBorder="1"/>
    <xf numFmtId="41" fontId="0" fillId="0" borderId="19" xfId="5" applyNumberFormat="1" applyFont="1" applyFill="1" applyBorder="1" applyAlignment="1">
      <alignment vertical="center"/>
    </xf>
    <xf numFmtId="41" fontId="0" fillId="0" borderId="5" xfId="5" applyNumberFormat="1" applyFont="1" applyFill="1" applyBorder="1"/>
    <xf numFmtId="177" fontId="0" fillId="0" borderId="0" xfId="8" applyNumberFormat="1" applyFont="1" applyFill="1" applyAlignment="1">
      <alignment horizontal="center"/>
    </xf>
    <xf numFmtId="41" fontId="0" fillId="0" borderId="5" xfId="5" applyNumberFormat="1" applyFont="1" applyFill="1" applyBorder="1" applyAlignment="1">
      <alignment vertical="center"/>
    </xf>
    <xf numFmtId="41" fontId="0" fillId="0" borderId="5" xfId="0" applyNumberFormat="1" applyFont="1" applyFill="1" applyBorder="1" applyAlignment="1">
      <alignment horizontal="distributed" vertical="center"/>
    </xf>
    <xf numFmtId="190" fontId="0" fillId="0" borderId="17" xfId="0" applyNumberFormat="1" applyFont="1" applyFill="1" applyBorder="1" applyAlignment="1">
      <alignment horizontal="right" vertical="center"/>
    </xf>
    <xf numFmtId="190" fontId="0" fillId="0" borderId="0" xfId="0" applyNumberFormat="1" applyFont="1" applyFill="1" applyBorder="1" applyAlignment="1">
      <alignment horizontal="right" vertical="center"/>
    </xf>
    <xf numFmtId="178" fontId="0" fillId="0" borderId="0" xfId="5" applyNumberFormat="1" applyFont="1" applyFill="1" applyAlignment="1">
      <alignment horizontal="right" vertical="center"/>
    </xf>
    <xf numFmtId="177" fontId="0" fillId="0" borderId="5" xfId="0" applyNumberFormat="1" applyFont="1" applyFill="1" applyBorder="1"/>
    <xf numFmtId="2" fontId="0" fillId="0" borderId="0" xfId="8" applyNumberFormat="1" applyFont="1" applyFill="1" applyBorder="1" applyAlignment="1">
      <alignment vertical="center"/>
    </xf>
    <xf numFmtId="179" fontId="0" fillId="0" borderId="0" xfId="0" applyNumberFormat="1" applyFont="1" applyFill="1"/>
    <xf numFmtId="199" fontId="0" fillId="0" borderId="0" xfId="0" applyNumberFormat="1" applyFont="1" applyFill="1" applyBorder="1" applyAlignment="1">
      <alignment vertical="center"/>
    </xf>
    <xf numFmtId="179" fontId="0" fillId="0" borderId="0" xfId="0" applyNumberFormat="1" applyFont="1" applyFill="1" applyAlignment="1">
      <alignment horizontal="right"/>
    </xf>
    <xf numFmtId="2" fontId="0" fillId="0" borderId="5" xfId="5" applyNumberFormat="1" applyFont="1" applyFill="1" applyBorder="1"/>
    <xf numFmtId="199" fontId="0" fillId="0" borderId="0" xfId="0" applyNumberFormat="1" applyFont="1" applyFill="1" applyAlignment="1">
      <alignment vertical="center"/>
    </xf>
    <xf numFmtId="2" fontId="0" fillId="0" borderId="0" xfId="5" applyNumberFormat="1" applyFont="1" applyFill="1"/>
    <xf numFmtId="178" fontId="0" fillId="0" borderId="5" xfId="5" applyNumberFormat="1" applyFont="1" applyFill="1" applyBorder="1" applyAlignment="1">
      <alignment horizontal="left"/>
    </xf>
    <xf numFmtId="177" fontId="0" fillId="0" borderId="4" xfId="10" applyNumberFormat="1" applyFont="1" applyFill="1" applyBorder="1" applyAlignment="1">
      <alignment horizontal="centerContinuous" vertical="center" wrapText="1"/>
    </xf>
    <xf numFmtId="177" fontId="0" fillId="0" borderId="10" xfId="10" applyNumberFormat="1" applyFont="1" applyFill="1" applyBorder="1" applyAlignment="1">
      <alignment horizontal="centerContinuous" vertical="center" wrapText="1"/>
    </xf>
    <xf numFmtId="178" fontId="0" fillId="0" borderId="0" xfId="5" applyNumberFormat="1" applyFont="1" applyFill="1" applyAlignment="1">
      <alignment horizontal="center" vertical="center" wrapText="1"/>
    </xf>
    <xf numFmtId="178" fontId="0" fillId="0" borderId="3" xfId="5" applyNumberFormat="1" applyFont="1" applyFill="1" applyBorder="1" applyAlignment="1">
      <alignment horizontal="center" vertical="center" wrapText="1"/>
    </xf>
    <xf numFmtId="190" fontId="0" fillId="0" borderId="0" xfId="0" applyNumberFormat="1" applyFont="1" applyFill="1" applyAlignment="1">
      <alignment horizontal="right" vertical="center"/>
    </xf>
    <xf numFmtId="190" fontId="0" fillId="0" borderId="5" xfId="0" applyNumberFormat="1" applyFont="1" applyFill="1" applyBorder="1" applyAlignment="1">
      <alignment horizontal="right" vertical="center"/>
    </xf>
    <xf numFmtId="177" fontId="0" fillId="0" borderId="0" xfId="10" applyNumberFormat="1" applyFont="1" applyFill="1" applyBorder="1" applyAlignment="1">
      <alignment horizontal="center" vertical="center" wrapText="1"/>
    </xf>
    <xf numFmtId="177" fontId="0" fillId="0" borderId="0" xfId="0" applyNumberFormat="1" applyFont="1" applyFill="1" applyBorder="1" applyAlignment="1">
      <alignment horizontal="center" vertical="center"/>
    </xf>
    <xf numFmtId="190" fontId="0" fillId="0" borderId="17" xfId="0" applyNumberFormat="1" applyFont="1" applyFill="1" applyBorder="1" applyAlignment="1">
      <alignment vertical="center"/>
    </xf>
    <xf numFmtId="190" fontId="0" fillId="0" borderId="19" xfId="0" applyNumberFormat="1" applyFont="1" applyFill="1" applyBorder="1" applyAlignment="1">
      <alignment vertical="center"/>
    </xf>
    <xf numFmtId="177" fontId="0" fillId="0" borderId="0" xfId="0" applyNumberFormat="1" applyFont="1" applyFill="1" applyAlignment="1">
      <alignment vertical="top"/>
    </xf>
    <xf numFmtId="177" fontId="0" fillId="0" borderId="0" xfId="0" applyNumberFormat="1" applyFont="1" applyFill="1" applyBorder="1" applyAlignment="1">
      <alignment vertical="top"/>
    </xf>
    <xf numFmtId="178" fontId="0" fillId="0" borderId="1" xfId="5" applyNumberFormat="1" applyFont="1" applyFill="1" applyBorder="1" applyAlignment="1">
      <alignment horizontal="center" vertical="center" wrapText="1"/>
    </xf>
    <xf numFmtId="178" fontId="0" fillId="0" borderId="12" xfId="5" applyNumberFormat="1" applyFont="1" applyFill="1" applyBorder="1" applyAlignment="1">
      <alignment horizontal="center" vertical="center" wrapText="1"/>
    </xf>
    <xf numFmtId="177" fontId="0" fillId="0" borderId="5" xfId="0" applyNumberFormat="1" applyFont="1" applyFill="1" applyBorder="1" applyAlignment="1">
      <alignment horizontal="center" vertical="center"/>
    </xf>
    <xf numFmtId="41" fontId="0" fillId="0" borderId="0" xfId="0" applyNumberFormat="1" applyFont="1" applyFill="1" applyAlignment="1">
      <alignment vertical="center" wrapText="1"/>
    </xf>
    <xf numFmtId="177" fontId="0" fillId="0" borderId="0" xfId="0" applyNumberFormat="1" applyFont="1" applyFill="1" applyAlignment="1">
      <alignment horizontal="right"/>
    </xf>
    <xf numFmtId="0" fontId="0" fillId="0" borderId="0" xfId="0" applyNumberFormat="1" applyFont="1" applyFill="1"/>
    <xf numFmtId="198" fontId="0" fillId="0" borderId="17" xfId="0" applyNumberFormat="1" applyFont="1" applyFill="1" applyBorder="1" applyAlignment="1">
      <alignment vertical="center"/>
    </xf>
    <xf numFmtId="198" fontId="0" fillId="0" borderId="0" xfId="0" applyNumberFormat="1" applyFont="1" applyFill="1" applyBorder="1" applyAlignment="1">
      <alignment vertical="center"/>
    </xf>
    <xf numFmtId="198" fontId="0" fillId="0" borderId="19" xfId="0" applyNumberFormat="1" applyFont="1" applyFill="1" applyBorder="1" applyAlignment="1">
      <alignment vertical="center"/>
    </xf>
    <xf numFmtId="198" fontId="0" fillId="0" borderId="5" xfId="0" applyNumberFormat="1" applyFont="1" applyFill="1" applyBorder="1" applyAlignment="1">
      <alignment vertical="center"/>
    </xf>
    <xf numFmtId="177" fontId="0" fillId="0" borderId="0" xfId="0" applyNumberFormat="1" applyFont="1" applyFill="1" applyBorder="1" applyAlignment="1">
      <alignment horizontal="right"/>
    </xf>
    <xf numFmtId="198" fontId="0" fillId="0" borderId="0" xfId="0" applyNumberFormat="1" applyFont="1" applyFill="1" applyAlignment="1">
      <alignment vertical="center"/>
    </xf>
    <xf numFmtId="181" fontId="0" fillId="0" borderId="0" xfId="0" applyNumberFormat="1" applyFont="1" applyFill="1"/>
    <xf numFmtId="198" fontId="0" fillId="0" borderId="0" xfId="0" applyNumberFormat="1" applyFont="1" applyFill="1" applyAlignment="1">
      <alignment horizontal="right" vertical="center"/>
    </xf>
    <xf numFmtId="177" fontId="0" fillId="0" borderId="6" xfId="0" applyNumberFormat="1" applyFont="1" applyFill="1" applyBorder="1" applyAlignment="1">
      <alignment horizontal="center"/>
    </xf>
    <xf numFmtId="41" fontId="0" fillId="0" borderId="17" xfId="8" applyNumberFormat="1" applyFont="1" applyFill="1" applyBorder="1" applyAlignment="1">
      <alignment vertical="center"/>
    </xf>
    <xf numFmtId="41" fontId="0" fillId="0" borderId="19" xfId="8" applyNumberFormat="1" applyFont="1" applyFill="1" applyBorder="1" applyAlignment="1">
      <alignment vertical="center"/>
    </xf>
    <xf numFmtId="41" fontId="0" fillId="0" borderId="0" xfId="8" applyNumberFormat="1" applyFont="1" applyFill="1" applyBorder="1" applyAlignment="1">
      <alignment vertical="center"/>
    </xf>
    <xf numFmtId="179" fontId="0" fillId="0" borderId="0" xfId="8" applyNumberFormat="1" applyFont="1" applyFill="1" applyBorder="1" applyAlignment="1">
      <alignment vertical="center"/>
    </xf>
    <xf numFmtId="177" fontId="0" fillId="0" borderId="2" xfId="8" applyNumberFormat="1" applyFont="1" applyFill="1" applyBorder="1" applyAlignment="1">
      <alignment horizontal="center" vertical="center"/>
    </xf>
    <xf numFmtId="177" fontId="0" fillId="0" borderId="6" xfId="8" applyNumberFormat="1" applyFont="1" applyFill="1" applyBorder="1" applyAlignment="1">
      <alignment horizontal="center"/>
    </xf>
    <xf numFmtId="41" fontId="0" fillId="0" borderId="5" xfId="8" applyNumberFormat="1" applyFont="1" applyFill="1" applyBorder="1" applyAlignment="1">
      <alignment vertical="center"/>
    </xf>
    <xf numFmtId="0" fontId="0" fillId="0" borderId="0" xfId="0" applyNumberFormat="1" applyFont="1" applyFill="1" applyBorder="1"/>
    <xf numFmtId="178" fontId="0" fillId="0" borderId="0" xfId="0" applyNumberFormat="1" applyFont="1" applyFill="1" applyAlignment="1">
      <alignment vertical="center"/>
    </xf>
    <xf numFmtId="178" fontId="0" fillId="0" borderId="5" xfId="0" applyNumberFormat="1" applyFont="1" applyFill="1" applyBorder="1" applyAlignment="1">
      <alignment vertical="center"/>
    </xf>
    <xf numFmtId="178" fontId="0" fillId="0" borderId="0" xfId="0" applyNumberFormat="1" applyFont="1" applyFill="1" applyAlignment="1">
      <alignment horizontal="left" vertical="center"/>
    </xf>
    <xf numFmtId="178" fontId="0" fillId="0" borderId="0" xfId="0" applyNumberFormat="1" applyFont="1" applyFill="1" applyAlignment="1">
      <alignment horizontal="right" vertical="center"/>
    </xf>
    <xf numFmtId="178" fontId="0" fillId="0" borderId="0" xfId="0" applyNumberFormat="1" applyFont="1" applyFill="1" applyBorder="1" applyAlignment="1">
      <alignment horizontal="distributed" vertical="center"/>
    </xf>
    <xf numFmtId="178" fontId="0" fillId="0" borderId="2" xfId="0" applyNumberFormat="1" applyFont="1" applyFill="1" applyBorder="1" applyAlignment="1">
      <alignment horizontal="center" vertical="center"/>
    </xf>
    <xf numFmtId="186" fontId="0" fillId="0" borderId="0" xfId="0" applyNumberFormat="1" applyFont="1" applyFill="1" applyAlignment="1">
      <alignment vertical="center"/>
    </xf>
    <xf numFmtId="186" fontId="0" fillId="0" borderId="17" xfId="0" applyNumberFormat="1" applyFont="1" applyFill="1" applyBorder="1" applyAlignment="1">
      <alignment vertical="center"/>
    </xf>
    <xf numFmtId="186" fontId="0" fillId="0" borderId="0" xfId="0" applyNumberFormat="1" applyFont="1" applyFill="1" applyBorder="1" applyAlignment="1">
      <alignment vertical="center"/>
    </xf>
    <xf numFmtId="178" fontId="0" fillId="0" borderId="0" xfId="0" applyNumberFormat="1" applyFont="1" applyFill="1" applyBorder="1" applyAlignment="1">
      <alignment horizontal="right" vertical="center"/>
    </xf>
    <xf numFmtId="178" fontId="0" fillId="0" borderId="0" xfId="0" applyNumberFormat="1" applyFont="1" applyFill="1" applyBorder="1" applyAlignment="1">
      <alignment vertical="center"/>
    </xf>
    <xf numFmtId="190" fontId="0" fillId="0" borderId="5" xfId="0" applyNumberFormat="1" applyFont="1" applyFill="1" applyBorder="1"/>
    <xf numFmtId="186" fontId="0" fillId="0" borderId="19" xfId="0" applyNumberFormat="1" applyFont="1" applyFill="1" applyBorder="1" applyAlignment="1">
      <alignment vertical="center"/>
    </xf>
    <xf numFmtId="186" fontId="0" fillId="0" borderId="5" xfId="0" applyNumberFormat="1" applyFont="1" applyFill="1" applyBorder="1" applyAlignment="1">
      <alignment vertical="center"/>
    </xf>
    <xf numFmtId="2" fontId="0" fillId="0" borderId="0" xfId="0" applyNumberFormat="1" applyFont="1" applyFill="1" applyAlignment="1">
      <alignment vertical="center"/>
    </xf>
    <xf numFmtId="178" fontId="0" fillId="0" borderId="0" xfId="0" applyNumberFormat="1" applyFont="1" applyFill="1" applyBorder="1" applyAlignment="1">
      <alignment horizontal="center" vertical="center"/>
    </xf>
    <xf numFmtId="178" fontId="0" fillId="0" borderId="5" xfId="0" applyNumberFormat="1" applyFont="1" applyFill="1" applyBorder="1" applyAlignment="1">
      <alignment horizontal="center" vertical="center"/>
    </xf>
    <xf numFmtId="178" fontId="0" fillId="0" borderId="6" xfId="0" applyNumberFormat="1" applyFont="1" applyFill="1" applyBorder="1" applyAlignment="1">
      <alignment horizontal="center" vertical="center"/>
    </xf>
    <xf numFmtId="0" fontId="0" fillId="0" borderId="37" xfId="0" applyFont="1" applyBorder="1" applyAlignment="1">
      <alignment vertical="center" wrapText="1"/>
    </xf>
    <xf numFmtId="0" fontId="0" fillId="0" borderId="52" xfId="0" applyFont="1" applyBorder="1" applyAlignment="1">
      <alignment vertical="center" wrapText="1"/>
    </xf>
    <xf numFmtId="0" fontId="0" fillId="0" borderId="0" xfId="8" applyNumberFormat="1" applyFont="1" applyFill="1"/>
    <xf numFmtId="187" fontId="0" fillId="0" borderId="0" xfId="0" applyNumberFormat="1" applyFont="1" applyFill="1" applyBorder="1" applyAlignment="1" applyProtection="1">
      <alignment vertical="center"/>
    </xf>
    <xf numFmtId="190" fontId="0" fillId="0" borderId="17" xfId="8" applyNumberFormat="1" applyFont="1" applyFill="1" applyBorder="1" applyAlignment="1">
      <alignment vertical="center"/>
    </xf>
    <xf numFmtId="190" fontId="0" fillId="0" borderId="0" xfId="8" applyNumberFormat="1" applyFont="1" applyFill="1" applyBorder="1" applyAlignment="1">
      <alignment vertical="center"/>
    </xf>
    <xf numFmtId="190" fontId="0" fillId="0" borderId="19" xfId="8" applyNumberFormat="1" applyFont="1" applyFill="1" applyBorder="1" applyAlignment="1">
      <alignment vertical="center"/>
    </xf>
    <xf numFmtId="190" fontId="0" fillId="0" borderId="5" xfId="8" applyNumberFormat="1" applyFont="1" applyFill="1" applyBorder="1" applyAlignment="1">
      <alignment vertical="center"/>
    </xf>
    <xf numFmtId="0" fontId="0" fillId="0" borderId="0" xfId="0" applyFont="1" applyBorder="1" applyAlignment="1">
      <alignment horizontal="right" vertical="center" wrapText="1"/>
    </xf>
    <xf numFmtId="0" fontId="0" fillId="0" borderId="0" xfId="0" applyFont="1" applyBorder="1" applyAlignment="1">
      <alignment vertical="center" wrapText="1"/>
    </xf>
    <xf numFmtId="3" fontId="0" fillId="0" borderId="0" xfId="0" applyNumberFormat="1" applyFont="1" applyBorder="1" applyAlignment="1">
      <alignment vertical="center" wrapText="1"/>
    </xf>
    <xf numFmtId="177" fontId="0" fillId="0" borderId="0" xfId="8" applyNumberFormat="1" applyFont="1" applyFill="1" applyAlignment="1">
      <alignment horizontal="right" vertical="center"/>
    </xf>
    <xf numFmtId="191" fontId="0" fillId="0" borderId="0" xfId="8" applyNumberFormat="1" applyFont="1" applyFill="1" applyBorder="1" applyAlignment="1">
      <alignment vertical="center"/>
    </xf>
    <xf numFmtId="191" fontId="0" fillId="0" borderId="0" xfId="0" applyNumberFormat="1" applyFont="1" applyFill="1" applyAlignment="1">
      <alignment vertical="center"/>
    </xf>
    <xf numFmtId="191" fontId="0" fillId="0" borderId="0" xfId="0" applyNumberFormat="1" applyFont="1" applyFill="1" applyBorder="1" applyAlignment="1">
      <alignment vertical="center"/>
    </xf>
    <xf numFmtId="191" fontId="0" fillId="0" borderId="5" xfId="8" applyNumberFormat="1" applyFont="1" applyFill="1" applyBorder="1" applyAlignment="1">
      <alignment vertical="center"/>
    </xf>
    <xf numFmtId="2" fontId="0" fillId="0" borderId="5" xfId="8" applyNumberFormat="1" applyFont="1" applyFill="1" applyBorder="1" applyAlignment="1">
      <alignment vertical="center"/>
    </xf>
    <xf numFmtId="177" fontId="0" fillId="0" borderId="5" xfId="9" applyNumberFormat="1" applyFont="1" applyFill="1" applyBorder="1"/>
    <xf numFmtId="2" fontId="0" fillId="0" borderId="5" xfId="9" applyNumberFormat="1" applyFont="1" applyFill="1" applyBorder="1"/>
    <xf numFmtId="2" fontId="0" fillId="0" borderId="0" xfId="9" applyNumberFormat="1" applyFont="1" applyFill="1"/>
    <xf numFmtId="177" fontId="0" fillId="0" borderId="0" xfId="9" applyNumberFormat="1" applyFont="1" applyFill="1"/>
    <xf numFmtId="0" fontId="0" fillId="0" borderId="0" xfId="9" applyNumberFormat="1" applyFont="1" applyFill="1" applyBorder="1"/>
    <xf numFmtId="0" fontId="0" fillId="0" borderId="0" xfId="9" applyNumberFormat="1" applyFont="1" applyFill="1"/>
    <xf numFmtId="2" fontId="0" fillId="0" borderId="0" xfId="9" applyNumberFormat="1" applyFont="1" applyFill="1" applyBorder="1" applyAlignment="1">
      <alignment vertical="center"/>
    </xf>
    <xf numFmtId="177" fontId="0" fillId="0" borderId="2" xfId="9" applyNumberFormat="1" applyFont="1" applyFill="1" applyBorder="1" applyAlignment="1">
      <alignment horizontal="center" vertical="center"/>
    </xf>
    <xf numFmtId="186" fontId="0" fillId="0" borderId="0" xfId="9" applyNumberFormat="1" applyFont="1" applyFill="1" applyBorder="1" applyAlignment="1">
      <alignment vertical="center"/>
    </xf>
    <xf numFmtId="177" fontId="0" fillId="0" borderId="0" xfId="9" applyNumberFormat="1" applyFont="1" applyFill="1" applyBorder="1" applyAlignment="1">
      <alignment horizontal="distributed" vertical="center"/>
    </xf>
    <xf numFmtId="177" fontId="0" fillId="0" borderId="6" xfId="9" applyNumberFormat="1" applyFont="1" applyFill="1" applyBorder="1" applyAlignment="1">
      <alignment horizontal="center"/>
    </xf>
    <xf numFmtId="2" fontId="0" fillId="0" borderId="5" xfId="9" applyNumberFormat="1" applyFont="1" applyFill="1" applyBorder="1" applyAlignment="1">
      <alignment vertical="center"/>
    </xf>
    <xf numFmtId="2" fontId="0" fillId="0" borderId="5" xfId="0" applyNumberFormat="1" applyFont="1" applyFill="1" applyBorder="1" applyAlignment="1">
      <alignment vertical="center"/>
    </xf>
    <xf numFmtId="190" fontId="0" fillId="0" borderId="0" xfId="8" applyNumberFormat="1" applyFont="1" applyFill="1"/>
    <xf numFmtId="190" fontId="0" fillId="0" borderId="5" xfId="8" applyNumberFormat="1" applyFont="1" applyFill="1" applyBorder="1"/>
    <xf numFmtId="177" fontId="0" fillId="0" borderId="0" xfId="10" applyNumberFormat="1" applyFont="1" applyFill="1"/>
    <xf numFmtId="177" fontId="0" fillId="0" borderId="5" xfId="10" applyNumberFormat="1" applyFont="1" applyFill="1" applyBorder="1"/>
    <xf numFmtId="177" fontId="0" fillId="0" borderId="2" xfId="10" applyNumberFormat="1" applyFont="1" applyFill="1" applyBorder="1" applyAlignment="1">
      <alignment horizontal="center" vertical="center"/>
    </xf>
    <xf numFmtId="177" fontId="0" fillId="0" borderId="0" xfId="10" applyNumberFormat="1" applyFont="1" applyFill="1" applyBorder="1" applyAlignment="1">
      <alignment horizontal="distributed" vertical="center"/>
    </xf>
    <xf numFmtId="177" fontId="0" fillId="0" borderId="6" xfId="10" applyNumberFormat="1" applyFont="1" applyFill="1" applyBorder="1" applyAlignment="1">
      <alignment horizontal="center"/>
    </xf>
    <xf numFmtId="205" fontId="0" fillId="0" borderId="37" xfId="0" applyNumberFormat="1" applyFont="1" applyBorder="1" applyAlignment="1">
      <alignment vertical="center" wrapText="1"/>
    </xf>
    <xf numFmtId="205" fontId="0" fillId="0" borderId="47" xfId="0" applyNumberFormat="1" applyFont="1" applyBorder="1" applyAlignment="1">
      <alignment vertical="center" wrapText="1"/>
    </xf>
    <xf numFmtId="205" fontId="0" fillId="0" borderId="5" xfId="0" applyNumberFormat="1" applyFont="1" applyBorder="1" applyAlignment="1">
      <alignment vertical="center" wrapText="1"/>
    </xf>
    <xf numFmtId="177" fontId="0" fillId="0" borderId="0" xfId="10" applyNumberFormat="1" applyFont="1" applyFill="1" applyAlignment="1">
      <alignment horizontal="right"/>
    </xf>
    <xf numFmtId="204" fontId="0" fillId="0" borderId="0" xfId="13" applyNumberFormat="1" applyFont="1" applyFill="1"/>
    <xf numFmtId="186" fontId="0" fillId="0" borderId="36" xfId="10" applyNumberFormat="1" applyFont="1" applyFill="1" applyBorder="1"/>
    <xf numFmtId="186" fontId="0" fillId="0" borderId="37" xfId="10" applyNumberFormat="1" applyFont="1" applyFill="1" applyBorder="1"/>
    <xf numFmtId="0" fontId="0" fillId="0" borderId="37" xfId="0" applyFont="1" applyBorder="1" applyAlignment="1">
      <alignment horizontal="justify" vertical="center" wrapText="1"/>
    </xf>
    <xf numFmtId="0" fontId="0" fillId="0" borderId="38" xfId="0" applyFont="1" applyBorder="1" applyAlignment="1">
      <alignment horizontal="justify" vertical="center" wrapText="1"/>
    </xf>
    <xf numFmtId="0" fontId="0" fillId="0" borderId="12" xfId="5" applyNumberFormat="1" applyFont="1" applyFill="1" applyBorder="1" applyAlignment="1">
      <alignment horizontal="center" vertical="center" wrapText="1"/>
    </xf>
    <xf numFmtId="0" fontId="0" fillId="0" borderId="0" xfId="5" applyNumberFormat="1" applyFont="1" applyFill="1" applyBorder="1" applyAlignment="1">
      <alignment horizontal="center" vertical="center" wrapText="1"/>
    </xf>
    <xf numFmtId="0" fontId="0" fillId="0" borderId="3" xfId="5" applyNumberFormat="1" applyFont="1" applyFill="1" applyBorder="1" applyAlignment="1">
      <alignment horizontal="center" vertical="center" wrapText="1"/>
    </xf>
    <xf numFmtId="41" fontId="0" fillId="0" borderId="0" xfId="0" applyNumberFormat="1" applyFont="1" applyFill="1" applyBorder="1" applyAlignment="1">
      <alignment horizontal="center" vertical="center"/>
    </xf>
    <xf numFmtId="41" fontId="0" fillId="0" borderId="5" xfId="0" applyNumberFormat="1" applyFont="1" applyFill="1" applyBorder="1" applyAlignment="1">
      <alignment horizontal="center" vertical="center"/>
    </xf>
    <xf numFmtId="0" fontId="0" fillId="0" borderId="1" xfId="5" applyNumberFormat="1" applyFont="1" applyFill="1" applyBorder="1" applyAlignment="1">
      <alignment horizontal="center" vertical="center" wrapText="1"/>
    </xf>
    <xf numFmtId="0" fontId="0" fillId="0" borderId="0" xfId="5" applyNumberFormat="1" applyFont="1" applyFill="1" applyAlignment="1">
      <alignment horizontal="center" vertical="center" wrapText="1"/>
    </xf>
    <xf numFmtId="0" fontId="0" fillId="0" borderId="2" xfId="5" applyNumberFormat="1" applyFont="1" applyFill="1" applyBorder="1" applyAlignment="1">
      <alignment horizontal="center" vertical="center" wrapText="1"/>
    </xf>
    <xf numFmtId="0" fontId="0" fillId="0" borderId="5" xfId="5" applyNumberFormat="1" applyFont="1" applyFill="1" applyBorder="1" applyAlignment="1">
      <alignment horizontal="center" vertical="center" wrapText="1"/>
    </xf>
    <xf numFmtId="43" fontId="0" fillId="0" borderId="0" xfId="0" applyNumberFormat="1" applyFont="1" applyFill="1"/>
    <xf numFmtId="41" fontId="0" fillId="0" borderId="0" xfId="0" applyNumberFormat="1" applyFont="1" applyFill="1" applyBorder="1" applyAlignment="1">
      <alignment vertical="center" wrapText="1"/>
    </xf>
    <xf numFmtId="0" fontId="0" fillId="0" borderId="53" xfId="0" applyFont="1" applyBorder="1" applyAlignment="1">
      <alignment vertical="center" wrapText="1"/>
    </xf>
    <xf numFmtId="0" fontId="0" fillId="0" borderId="77" xfId="0" applyFont="1" applyBorder="1" applyAlignment="1">
      <alignment vertical="center" wrapText="1"/>
    </xf>
    <xf numFmtId="0" fontId="0" fillId="0" borderId="0" xfId="0" applyNumberFormat="1" applyFont="1" applyFill="1" applyAlignment="1">
      <alignment horizontal="right"/>
    </xf>
    <xf numFmtId="41" fontId="0" fillId="0" borderId="2" xfId="0" applyNumberFormat="1" applyFont="1" applyFill="1" applyBorder="1" applyAlignment="1">
      <alignment horizontal="center"/>
    </xf>
    <xf numFmtId="41" fontId="0" fillId="0" borderId="3" xfId="0" applyNumberFormat="1" applyFont="1" applyFill="1" applyBorder="1" applyAlignment="1">
      <alignment horizontal="center" vertical="center"/>
    </xf>
    <xf numFmtId="41" fontId="0" fillId="0" borderId="14" xfId="0" applyNumberFormat="1" applyFont="1" applyFill="1" applyBorder="1" applyAlignment="1">
      <alignment vertical="center"/>
    </xf>
    <xf numFmtId="41" fontId="0" fillId="0" borderId="21" xfId="0" applyNumberFormat="1" applyFont="1" applyFill="1" applyBorder="1" applyAlignment="1">
      <alignment vertical="center"/>
    </xf>
    <xf numFmtId="41" fontId="0" fillId="0" borderId="6" xfId="0" applyNumberFormat="1" applyFont="1" applyFill="1" applyBorder="1" applyAlignment="1">
      <alignment horizontal="center"/>
    </xf>
    <xf numFmtId="41" fontId="0" fillId="0" borderId="21" xfId="0" applyNumberFormat="1" applyFont="1" applyFill="1" applyBorder="1"/>
    <xf numFmtId="41" fontId="0" fillId="0" borderId="5" xfId="8" applyNumberFormat="1" applyFont="1" applyFill="1" applyBorder="1"/>
    <xf numFmtId="41" fontId="0" fillId="0" borderId="0" xfId="8" applyNumberFormat="1" applyFont="1" applyFill="1" applyBorder="1"/>
    <xf numFmtId="41" fontId="0" fillId="0" borderId="0" xfId="8" applyNumberFormat="1" applyFont="1" applyFill="1" applyAlignment="1">
      <alignment horizontal="center"/>
    </xf>
    <xf numFmtId="41" fontId="0" fillId="0" borderId="2" xfId="8" applyNumberFormat="1" applyFont="1" applyFill="1" applyBorder="1" applyAlignment="1">
      <alignment horizontal="center" vertical="center"/>
    </xf>
    <xf numFmtId="41" fontId="0" fillId="0" borderId="6" xfId="8" applyNumberFormat="1" applyFont="1" applyFill="1" applyBorder="1" applyAlignment="1">
      <alignment horizontal="center"/>
    </xf>
    <xf numFmtId="3" fontId="0" fillId="0" borderId="0" xfId="0" applyNumberFormat="1" applyFont="1" applyAlignment="1">
      <alignment horizontal="right" vertical="center"/>
    </xf>
    <xf numFmtId="3" fontId="0" fillId="0" borderId="71" xfId="0" applyNumberFormat="1" applyFont="1" applyBorder="1" applyAlignment="1">
      <alignment horizontal="right" vertical="center"/>
    </xf>
    <xf numFmtId="3" fontId="0" fillId="0" borderId="5" xfId="0" applyNumberFormat="1" applyFont="1" applyBorder="1" applyAlignment="1">
      <alignment horizontal="right" vertical="center"/>
    </xf>
    <xf numFmtId="0" fontId="0" fillId="0" borderId="52" xfId="0" applyFont="1" applyBorder="1" applyAlignment="1">
      <alignment horizontal="center" vertical="center" wrapText="1"/>
    </xf>
    <xf numFmtId="41" fontId="0" fillId="0" borderId="0" xfId="0" applyNumberFormat="1" applyFont="1" applyAlignment="1">
      <alignment horizontal="right" vertical="center"/>
    </xf>
    <xf numFmtId="41" fontId="0" fillId="0" borderId="5" xfId="0" applyNumberFormat="1" applyFont="1" applyBorder="1" applyAlignment="1">
      <alignment horizontal="right" vertical="center"/>
    </xf>
    <xf numFmtId="0" fontId="0" fillId="0" borderId="47" xfId="0" applyFont="1" applyBorder="1" applyAlignment="1">
      <alignment horizontal="justify" vertical="center" wrapText="1"/>
    </xf>
    <xf numFmtId="178" fontId="30" fillId="0" borderId="12" xfId="14" applyNumberFormat="1" applyFont="1" applyFill="1" applyBorder="1" applyAlignment="1">
      <alignment vertical="top" wrapText="1"/>
    </xf>
    <xf numFmtId="204" fontId="30" fillId="0" borderId="0" xfId="13" applyNumberFormat="1" applyFont="1" applyFill="1"/>
    <xf numFmtId="177" fontId="0" fillId="0" borderId="0" xfId="10" applyNumberFormat="1" applyFont="1" applyFill="1" applyAlignment="1">
      <alignment horizontal="center"/>
    </xf>
    <xf numFmtId="176" fontId="0" fillId="0" borderId="0" xfId="9" applyNumberFormat="1" applyFont="1" applyFill="1"/>
    <xf numFmtId="204" fontId="11" fillId="0" borderId="0" xfId="13" applyNumberFormat="1" applyFont="1" applyFill="1"/>
    <xf numFmtId="208" fontId="11" fillId="0" borderId="0" xfId="0" applyNumberFormat="1" applyFont="1" applyFill="1" applyAlignment="1">
      <alignment vertical="center"/>
    </xf>
    <xf numFmtId="209" fontId="11" fillId="0" borderId="0" xfId="5" applyNumberFormat="1" applyFont="1" applyFill="1"/>
    <xf numFmtId="210" fontId="0" fillId="0" borderId="0" xfId="5" applyNumberFormat="1" applyFont="1" applyFill="1" applyBorder="1" applyAlignment="1">
      <alignment horizontal="right" vertical="center"/>
    </xf>
    <xf numFmtId="207" fontId="0" fillId="0" borderId="5" xfId="5" applyNumberFormat="1" applyFont="1" applyFill="1" applyBorder="1"/>
    <xf numFmtId="201" fontId="11" fillId="0" borderId="0" xfId="15" applyNumberFormat="1" applyFont="1" applyFill="1" applyAlignment="1">
      <alignment horizontal="right" vertical="center"/>
    </xf>
    <xf numFmtId="201" fontId="57" fillId="0" borderId="0" xfId="7" applyNumberFormat="1" applyFont="1" applyFill="1" applyAlignment="1">
      <alignment horizontal="right" vertical="center"/>
    </xf>
    <xf numFmtId="177" fontId="0" fillId="0" borderId="5" xfId="0" applyNumberFormat="1" applyFont="1" applyFill="1" applyBorder="1" applyAlignment="1">
      <alignment horizontal="distributed" vertical="center"/>
    </xf>
    <xf numFmtId="0" fontId="34" fillId="0" borderId="37" xfId="0" applyFont="1" applyBorder="1" applyAlignment="1">
      <alignment horizontal="justify" vertical="center" wrapText="1"/>
    </xf>
    <xf numFmtId="0" fontId="34" fillId="0" borderId="47" xfId="0" applyFont="1" applyBorder="1" applyAlignment="1">
      <alignment horizontal="justify" vertical="center" wrapText="1"/>
    </xf>
    <xf numFmtId="0" fontId="34" fillId="0" borderId="41" xfId="0" applyFont="1" applyBorder="1" applyAlignment="1">
      <alignment horizontal="center" vertical="center" wrapText="1"/>
    </xf>
    <xf numFmtId="0" fontId="34" fillId="0" borderId="35" xfId="0" applyFont="1" applyBorder="1" applyAlignment="1">
      <alignment horizontal="center" vertical="center" wrapText="1"/>
    </xf>
    <xf numFmtId="0" fontId="8" fillId="0" borderId="37" xfId="0" applyFont="1" applyBorder="1" applyAlignment="1">
      <alignment horizontal="justify" vertical="center" wrapText="1"/>
    </xf>
    <xf numFmtId="0" fontId="8" fillId="0" borderId="41" xfId="0" applyFont="1" applyBorder="1" applyAlignment="1">
      <alignment horizontal="center" vertical="center" wrapText="1"/>
    </xf>
    <xf numFmtId="0" fontId="8" fillId="0" borderId="35" xfId="0" applyFont="1" applyBorder="1" applyAlignment="1">
      <alignment horizontal="center" vertical="center" wrapText="1"/>
    </xf>
    <xf numFmtId="0" fontId="0" fillId="0" borderId="47" xfId="0" applyFont="1" applyBorder="1" applyAlignment="1">
      <alignment horizontal="center" vertical="center" wrapText="1"/>
    </xf>
    <xf numFmtId="178" fontId="0" fillId="0" borderId="0" xfId="5" applyNumberFormat="1" applyFont="1" applyFill="1" applyBorder="1" applyAlignment="1">
      <alignment horizontal="center" vertical="center" wrapText="1"/>
    </xf>
    <xf numFmtId="178" fontId="0" fillId="0" borderId="2" xfId="5" applyNumberFormat="1" applyFont="1" applyFill="1" applyBorder="1" applyAlignment="1">
      <alignment horizontal="center" vertical="center" wrapText="1"/>
    </xf>
    <xf numFmtId="177" fontId="8" fillId="0" borderId="0" xfId="0" applyNumberFormat="1" applyFont="1" applyFill="1" applyBorder="1" applyAlignment="1">
      <alignment horizontal="distributed" vertical="center"/>
    </xf>
    <xf numFmtId="177" fontId="8" fillId="0" borderId="5" xfId="0" applyNumberFormat="1" applyFont="1" applyFill="1" applyBorder="1" applyAlignment="1">
      <alignment horizontal="distributed" vertical="center"/>
    </xf>
    <xf numFmtId="0" fontId="8" fillId="0" borderId="4" xfId="0" applyNumberFormat="1" applyFont="1" applyFill="1" applyBorder="1" applyAlignment="1">
      <alignment horizontal="center" vertical="center" wrapText="1"/>
    </xf>
    <xf numFmtId="41" fontId="10" fillId="0" borderId="0" xfId="0" applyNumberFormat="1" applyFont="1" applyFill="1" applyBorder="1" applyAlignment="1">
      <alignment horizontal="distributed" vertical="center"/>
    </xf>
    <xf numFmtId="177" fontId="10" fillId="0" borderId="0" xfId="0" applyNumberFormat="1" applyFont="1" applyFill="1" applyBorder="1" applyAlignment="1">
      <alignment horizontal="distributed" vertical="center"/>
    </xf>
    <xf numFmtId="0" fontId="8" fillId="0" borderId="1" xfId="0" applyNumberFormat="1"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0" fontId="8" fillId="0" borderId="3" xfId="0" applyNumberFormat="1" applyFont="1" applyFill="1" applyBorder="1" applyAlignment="1">
      <alignment horizontal="center" vertical="center" wrapText="1"/>
    </xf>
    <xf numFmtId="0" fontId="8" fillId="0" borderId="12"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0" fontId="8" fillId="0" borderId="21" xfId="0" applyNumberFormat="1" applyFont="1" applyFill="1" applyBorder="1" applyAlignment="1">
      <alignment horizontal="center" vertical="center" wrapText="1"/>
    </xf>
    <xf numFmtId="41" fontId="6" fillId="0" borderId="0" xfId="0" applyNumberFormat="1" applyFont="1" applyFill="1" applyAlignment="1">
      <alignment horizontal="right" vertical="top"/>
    </xf>
    <xf numFmtId="41" fontId="6" fillId="0" borderId="0" xfId="0" applyNumberFormat="1" applyFont="1" applyFill="1" applyAlignment="1">
      <alignment horizontal="left" vertical="center"/>
    </xf>
    <xf numFmtId="0" fontId="54" fillId="0" borderId="43" xfId="0" applyFont="1" applyBorder="1" applyAlignment="1">
      <alignment horizontal="center" vertical="center" wrapText="1"/>
    </xf>
    <xf numFmtId="0" fontId="34" fillId="0" borderId="51" xfId="0" applyFont="1" applyBorder="1" applyAlignment="1">
      <alignment horizontal="center" vertical="center" wrapText="1"/>
    </xf>
    <xf numFmtId="0" fontId="34" fillId="0" borderId="50" xfId="0" applyFont="1" applyBorder="1" applyAlignment="1">
      <alignment horizontal="center" vertical="center" wrapText="1"/>
    </xf>
    <xf numFmtId="0" fontId="34" fillId="0" borderId="40" xfId="0" applyFont="1" applyBorder="1" applyAlignment="1">
      <alignment horizontal="center" vertical="center" wrapText="1"/>
    </xf>
    <xf numFmtId="41" fontId="6" fillId="0" borderId="0" xfId="0" applyNumberFormat="1" applyFont="1" applyFill="1" applyAlignment="1">
      <alignment horizontal="right" vertical="center"/>
    </xf>
    <xf numFmtId="0" fontId="30" fillId="0" borderId="0" xfId="0" applyFont="1" applyAlignment="1">
      <alignment vertical="center" wrapText="1"/>
    </xf>
    <xf numFmtId="0" fontId="8" fillId="0" borderId="5" xfId="0" applyFont="1" applyBorder="1" applyAlignment="1">
      <alignment horizontal="center" vertical="center" wrapText="1"/>
    </xf>
    <xf numFmtId="0" fontId="8" fillId="0" borderId="0" xfId="0" applyFont="1" applyAlignment="1">
      <alignment horizontal="center" vertical="center" wrapText="1"/>
    </xf>
    <xf numFmtId="0" fontId="34" fillId="0" borderId="60" xfId="0" applyFont="1" applyBorder="1" applyAlignment="1">
      <alignment horizontal="center" vertical="center" wrapText="1"/>
    </xf>
    <xf numFmtId="0" fontId="34" fillId="0" borderId="70" xfId="0" applyFont="1" applyBorder="1" applyAlignment="1">
      <alignment horizontal="center" vertical="center" wrapText="1"/>
    </xf>
    <xf numFmtId="0" fontId="0" fillId="0" borderId="35" xfId="0" applyFont="1" applyBorder="1" applyAlignment="1">
      <alignment horizontal="center" vertical="center" wrapText="1"/>
    </xf>
    <xf numFmtId="0" fontId="37" fillId="0" borderId="8" xfId="0" applyNumberFormat="1" applyFont="1" applyFill="1" applyBorder="1" applyAlignment="1">
      <alignment horizontal="center" vertical="center" wrapText="1"/>
    </xf>
    <xf numFmtId="0" fontId="37" fillId="0" borderId="4" xfId="0" applyNumberFormat="1" applyFont="1" applyFill="1" applyBorder="1" applyAlignment="1">
      <alignment horizontal="center" vertical="center" wrapText="1"/>
    </xf>
    <xf numFmtId="0" fontId="37" fillId="0" borderId="3" xfId="0" applyNumberFormat="1" applyFont="1" applyFill="1" applyBorder="1" applyAlignment="1">
      <alignment horizontal="center" vertical="center" wrapText="1"/>
    </xf>
    <xf numFmtId="0" fontId="37" fillId="0" borderId="1" xfId="0" applyNumberFormat="1" applyFont="1" applyFill="1" applyBorder="1" applyAlignment="1">
      <alignment horizontal="center" vertical="center" wrapText="1"/>
    </xf>
    <xf numFmtId="0" fontId="37" fillId="0" borderId="2" xfId="0" applyNumberFormat="1" applyFont="1" applyFill="1" applyBorder="1" applyAlignment="1">
      <alignment horizontal="center" vertical="center" wrapText="1"/>
    </xf>
    <xf numFmtId="0" fontId="8" fillId="0" borderId="1" xfId="8" applyNumberFormat="1" applyFont="1" applyFill="1" applyBorder="1" applyAlignment="1">
      <alignment horizontal="center" vertical="center" wrapText="1"/>
    </xf>
    <xf numFmtId="0" fontId="8" fillId="0" borderId="2" xfId="8" applyNumberFormat="1" applyFont="1" applyFill="1" applyBorder="1" applyAlignment="1">
      <alignment horizontal="center" vertical="center" wrapText="1"/>
    </xf>
    <xf numFmtId="0" fontId="8" fillId="0" borderId="14" xfId="8" applyNumberFormat="1" applyFont="1" applyFill="1" applyBorder="1" applyAlignment="1">
      <alignment horizontal="center" vertical="center" wrapText="1"/>
    </xf>
    <xf numFmtId="0" fontId="8" fillId="0" borderId="3" xfId="8" applyNumberFormat="1" applyFont="1" applyFill="1" applyBorder="1" applyAlignment="1">
      <alignment horizontal="center" vertical="center" wrapText="1"/>
    </xf>
    <xf numFmtId="0" fontId="15" fillId="0" borderId="39" xfId="0" applyFont="1" applyBorder="1" applyAlignment="1">
      <alignment horizontal="center" vertical="center" wrapText="1"/>
    </xf>
    <xf numFmtId="0" fontId="15" fillId="0" borderId="40" xfId="0" applyFont="1" applyBorder="1" applyAlignment="1">
      <alignment horizontal="center" vertical="center" wrapText="1"/>
    </xf>
    <xf numFmtId="0" fontId="15" fillId="0" borderId="47" xfId="0" applyFont="1" applyBorder="1" applyAlignment="1">
      <alignment horizontal="center" vertical="center" wrapText="1"/>
    </xf>
    <xf numFmtId="0" fontId="49" fillId="0" borderId="4" xfId="0" applyNumberFormat="1" applyFont="1" applyFill="1" applyBorder="1" applyAlignment="1">
      <alignment horizontal="center" vertical="center" wrapText="1"/>
    </xf>
    <xf numFmtId="0" fontId="0" fillId="0" borderId="4" xfId="0" applyNumberFormat="1" applyFont="1" applyFill="1" applyBorder="1" applyAlignment="1">
      <alignment horizontal="center" vertical="center" wrapText="1"/>
    </xf>
    <xf numFmtId="0" fontId="34" fillId="0" borderId="57" xfId="0" applyFont="1" applyBorder="1" applyAlignment="1">
      <alignment horizontal="center" vertical="center" wrapText="1"/>
    </xf>
    <xf numFmtId="0" fontId="8" fillId="0" borderId="8" xfId="0" applyNumberFormat="1" applyFont="1" applyFill="1" applyBorder="1" applyAlignment="1">
      <alignment horizontal="center" vertical="center" wrapText="1"/>
    </xf>
    <xf numFmtId="0" fontId="0" fillId="0" borderId="8" xfId="0" applyNumberFormat="1" applyFont="1" applyFill="1" applyBorder="1" applyAlignment="1">
      <alignment horizontal="center" vertical="center" wrapText="1"/>
    </xf>
    <xf numFmtId="177" fontId="6" fillId="0" borderId="0" xfId="0" applyNumberFormat="1" applyFont="1" applyFill="1" applyAlignment="1">
      <alignment horizontal="right" vertical="center"/>
    </xf>
    <xf numFmtId="177" fontId="6" fillId="0" borderId="0" xfId="0" applyNumberFormat="1" applyFont="1" applyFill="1" applyAlignment="1">
      <alignment horizontal="left" vertical="center"/>
    </xf>
    <xf numFmtId="0" fontId="34" fillId="0" borderId="39" xfId="0" applyFont="1" applyBorder="1" applyAlignment="1">
      <alignment horizontal="center" vertical="center" wrapText="1"/>
    </xf>
    <xf numFmtId="0" fontId="34" fillId="0" borderId="42" xfId="0" applyFont="1" applyBorder="1" applyAlignment="1">
      <alignment horizontal="center" vertical="center" wrapText="1"/>
    </xf>
    <xf numFmtId="0" fontId="34" fillId="0" borderId="43"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47" xfId="0" applyFont="1" applyBorder="1" applyAlignment="1">
      <alignment horizontal="center" vertical="center" wrapText="1"/>
    </xf>
    <xf numFmtId="0" fontId="8" fillId="0" borderId="3" xfId="10" applyNumberFormat="1" applyFont="1" applyFill="1" applyBorder="1" applyAlignment="1">
      <alignment horizontal="center" vertical="center" wrapText="1"/>
    </xf>
    <xf numFmtId="0" fontId="8" fillId="0" borderId="2" xfId="10" applyNumberFormat="1" applyFont="1" applyFill="1" applyBorder="1" applyAlignment="1">
      <alignment horizontal="center" vertical="center" wrapText="1"/>
    </xf>
    <xf numFmtId="177" fontId="6" fillId="0" borderId="0" xfId="10" applyNumberFormat="1" applyFont="1" applyFill="1" applyAlignment="1">
      <alignment horizontal="right" vertical="center"/>
    </xf>
    <xf numFmtId="177" fontId="6" fillId="0" borderId="0" xfId="8" applyNumberFormat="1" applyFont="1" applyFill="1" applyAlignment="1">
      <alignment horizontal="left" vertical="center"/>
    </xf>
    <xf numFmtId="177" fontId="6" fillId="0" borderId="0" xfId="8" applyNumberFormat="1" applyFont="1" applyFill="1" applyAlignment="1">
      <alignment horizontal="right" vertical="center"/>
    </xf>
    <xf numFmtId="0" fontId="8" fillId="0" borderId="57" xfId="0" applyFont="1" applyBorder="1" applyAlignment="1">
      <alignment horizontal="center" vertical="center" wrapText="1"/>
    </xf>
    <xf numFmtId="0" fontId="8" fillId="0" borderId="2" xfId="9" applyNumberFormat="1" applyFont="1" applyFill="1" applyBorder="1" applyAlignment="1">
      <alignment horizontal="center" vertical="center" wrapText="1"/>
    </xf>
    <xf numFmtId="177" fontId="8" fillId="0" borderId="14" xfId="8" applyNumberFormat="1" applyFont="1" applyFill="1" applyBorder="1" applyAlignment="1">
      <alignment horizontal="center" vertical="center" wrapText="1"/>
    </xf>
    <xf numFmtId="177" fontId="8" fillId="0" borderId="3" xfId="8" applyNumberFormat="1" applyFont="1" applyFill="1" applyBorder="1" applyAlignment="1">
      <alignment horizontal="center" vertical="center" wrapText="1"/>
    </xf>
    <xf numFmtId="0" fontId="54" fillId="0" borderId="37" xfId="0" applyFont="1" applyBorder="1" applyAlignment="1">
      <alignment horizontal="center" vertical="center" wrapText="1"/>
    </xf>
    <xf numFmtId="177" fontId="37" fillId="0" borderId="0" xfId="0" applyNumberFormat="1" applyFont="1" applyFill="1" applyBorder="1" applyAlignment="1">
      <alignment horizontal="distributed" vertical="center"/>
    </xf>
    <xf numFmtId="177" fontId="39" fillId="0" borderId="0" xfId="0" applyNumberFormat="1" applyFont="1" applyFill="1" applyBorder="1" applyAlignment="1">
      <alignment horizontal="distributed" vertical="center"/>
    </xf>
    <xf numFmtId="177" fontId="37" fillId="0" borderId="5" xfId="0" applyNumberFormat="1" applyFont="1" applyFill="1" applyBorder="1" applyAlignment="1">
      <alignment horizontal="distributed" vertical="center"/>
    </xf>
    <xf numFmtId="0" fontId="0" fillId="0" borderId="42" xfId="0" applyFont="1" applyBorder="1" applyAlignment="1">
      <alignment horizontal="center" vertical="center" wrapText="1"/>
    </xf>
    <xf numFmtId="0" fontId="0" fillId="0" borderId="5" xfId="0" applyFont="1" applyBorder="1" applyAlignment="1">
      <alignment horizontal="center" vertical="center" wrapText="1"/>
    </xf>
    <xf numFmtId="0" fontId="8" fillId="0" borderId="4" xfId="8" applyNumberFormat="1" applyFont="1" applyFill="1" applyBorder="1" applyAlignment="1">
      <alignment horizontal="center" vertical="center" wrapText="1"/>
    </xf>
    <xf numFmtId="41" fontId="11" fillId="0" borderId="0" xfId="8" applyNumberFormat="1" applyFont="1" applyFill="1" applyBorder="1" applyAlignment="1">
      <alignment horizontal="right" vertical="center"/>
    </xf>
    <xf numFmtId="41" fontId="11" fillId="0" borderId="0" xfId="8" applyNumberFormat="1" applyFont="1" applyFill="1" applyBorder="1" applyAlignment="1">
      <alignment horizontal="center" vertical="center"/>
    </xf>
    <xf numFmtId="177" fontId="6" fillId="0" borderId="0" xfId="8" applyNumberFormat="1" applyFont="1" applyFill="1" applyBorder="1" applyAlignment="1">
      <alignment horizontal="left" vertical="center"/>
    </xf>
    <xf numFmtId="0" fontId="8" fillId="0" borderId="13" xfId="8" applyNumberFormat="1" applyFont="1" applyFill="1" applyBorder="1" applyAlignment="1">
      <alignment horizontal="center" vertical="center" wrapText="1"/>
    </xf>
    <xf numFmtId="0" fontId="0" fillId="0" borderId="0" xfId="0" applyFont="1" applyFill="1" applyAlignment="1">
      <alignment vertical="center"/>
    </xf>
    <xf numFmtId="178" fontId="10" fillId="0" borderId="0" xfId="0" applyNumberFormat="1" applyFont="1" applyFill="1" applyBorder="1" applyAlignment="1">
      <alignment horizontal="distributed" vertical="center"/>
    </xf>
    <xf numFmtId="178" fontId="6" fillId="0" borderId="0" xfId="0" applyNumberFormat="1" applyFont="1" applyFill="1" applyAlignment="1">
      <alignment horizontal="left" vertical="center"/>
    </xf>
    <xf numFmtId="177" fontId="8" fillId="0" borderId="1" xfId="8" applyNumberFormat="1" applyFont="1" applyFill="1" applyBorder="1" applyAlignment="1">
      <alignment horizontal="center" vertical="center" wrapText="1"/>
    </xf>
    <xf numFmtId="177" fontId="8" fillId="0" borderId="2" xfId="8" applyNumberFormat="1" applyFont="1" applyFill="1" applyBorder="1" applyAlignment="1">
      <alignment horizontal="center" vertical="center" wrapText="1"/>
    </xf>
    <xf numFmtId="177" fontId="0" fillId="0" borderId="4" xfId="0" applyNumberFormat="1" applyFont="1" applyFill="1" applyBorder="1" applyAlignment="1">
      <alignment horizontal="center" vertical="center" wrapText="1"/>
    </xf>
    <xf numFmtId="177" fontId="0" fillId="0" borderId="8" xfId="0" applyNumberFormat="1" applyFont="1" applyFill="1" applyBorder="1" applyAlignment="1">
      <alignment horizontal="center" vertical="center" wrapText="1"/>
    </xf>
    <xf numFmtId="177" fontId="49" fillId="0" borderId="4" xfId="0" applyNumberFormat="1" applyFont="1" applyFill="1" applyBorder="1" applyAlignment="1">
      <alignment horizontal="center" vertical="center" wrapText="1"/>
    </xf>
    <xf numFmtId="0" fontId="8" fillId="0" borderId="7" xfId="0" applyNumberFormat="1" applyFont="1" applyFill="1" applyBorder="1" applyAlignment="1">
      <alignment horizontal="center" vertical="center" wrapText="1"/>
    </xf>
    <xf numFmtId="177" fontId="8" fillId="0" borderId="3" xfId="0" applyNumberFormat="1" applyFont="1" applyFill="1" applyBorder="1" applyAlignment="1">
      <alignment horizontal="center" vertical="center" wrapText="1"/>
    </xf>
    <xf numFmtId="177" fontId="8" fillId="0" borderId="4" xfId="0" applyNumberFormat="1" applyFont="1" applyFill="1" applyBorder="1" applyAlignment="1">
      <alignment horizontal="center" vertical="center" wrapText="1"/>
    </xf>
    <xf numFmtId="178" fontId="6" fillId="0" borderId="0" xfId="5" applyNumberFormat="1" applyFont="1" applyFill="1" applyAlignment="1">
      <alignment horizontal="left" vertical="center"/>
    </xf>
    <xf numFmtId="178" fontId="6" fillId="0" borderId="0" xfId="5" applyNumberFormat="1" applyFont="1" applyFill="1" applyAlignment="1">
      <alignment horizontal="center" vertical="center"/>
    </xf>
    <xf numFmtId="178" fontId="6" fillId="0" borderId="0" xfId="5" applyNumberFormat="1" applyFont="1" applyFill="1" applyAlignment="1">
      <alignment horizontal="right" vertical="center"/>
    </xf>
    <xf numFmtId="178" fontId="8" fillId="0" borderId="4" xfId="5" applyNumberFormat="1" applyFont="1" applyFill="1" applyBorder="1" applyAlignment="1">
      <alignment horizontal="center" vertical="center" wrapText="1"/>
    </xf>
    <xf numFmtId="178" fontId="8" fillId="0" borderId="14" xfId="5" applyNumberFormat="1" applyFont="1" applyFill="1" applyBorder="1" applyAlignment="1">
      <alignment horizontal="center" vertical="center" wrapText="1"/>
    </xf>
    <xf numFmtId="0" fontId="8" fillId="0" borderId="1" xfId="5" applyNumberFormat="1" applyFont="1" applyFill="1" applyBorder="1" applyAlignment="1">
      <alignment horizontal="center" vertical="center" wrapText="1"/>
    </xf>
    <xf numFmtId="0" fontId="8" fillId="0" borderId="2" xfId="5" applyNumberFormat="1" applyFont="1" applyFill="1" applyBorder="1" applyAlignment="1">
      <alignment horizontal="center" vertical="center" wrapText="1"/>
    </xf>
    <xf numFmtId="0" fontId="8" fillId="0" borderId="3" xfId="5" applyNumberFormat="1" applyFont="1" applyFill="1" applyBorder="1" applyAlignment="1">
      <alignment horizontal="center" vertical="center" wrapText="1"/>
    </xf>
    <xf numFmtId="178" fontId="37" fillId="0" borderId="14" xfId="5" applyNumberFormat="1" applyFont="1" applyFill="1" applyBorder="1" applyAlignment="1">
      <alignment horizontal="center" vertical="center" wrapText="1"/>
    </xf>
    <xf numFmtId="178" fontId="37" fillId="0" borderId="21" xfId="5" applyNumberFormat="1" applyFont="1" applyFill="1" applyBorder="1" applyAlignment="1">
      <alignment horizontal="center" vertical="center" wrapText="1"/>
    </xf>
    <xf numFmtId="177" fontId="8" fillId="0" borderId="5" xfId="15" applyNumberFormat="1" applyFont="1" applyFill="1" applyBorder="1" applyAlignment="1">
      <alignment horizontal="distributed" vertical="center"/>
    </xf>
    <xf numFmtId="177" fontId="8" fillId="0" borderId="0" xfId="15" applyNumberFormat="1" applyFont="1" applyFill="1" applyBorder="1" applyAlignment="1">
      <alignment horizontal="distributed" vertical="center"/>
    </xf>
    <xf numFmtId="177" fontId="10" fillId="0" borderId="0" xfId="15" applyNumberFormat="1" applyFont="1" applyFill="1" applyBorder="1" applyAlignment="1">
      <alignment horizontal="distributed" vertical="center"/>
    </xf>
    <xf numFmtId="178" fontId="10" fillId="0" borderId="0" xfId="14" applyNumberFormat="1" applyFont="1" applyFill="1" applyBorder="1" applyAlignment="1">
      <alignment horizontal="distributed" vertical="center"/>
    </xf>
    <xf numFmtId="178" fontId="8" fillId="0" borderId="4" xfId="14" applyNumberFormat="1" applyFont="1" applyFill="1" applyBorder="1" applyAlignment="1">
      <alignment horizontal="center" vertical="center" wrapText="1"/>
    </xf>
    <xf numFmtId="178" fontId="8" fillId="0" borderId="3" xfId="14" applyNumberFormat="1" applyFont="1" applyFill="1" applyBorder="1" applyAlignment="1">
      <alignment horizontal="center" vertical="center" wrapText="1"/>
    </xf>
    <xf numFmtId="178" fontId="8" fillId="0" borderId="8" xfId="14" applyNumberFormat="1" applyFont="1" applyFill="1" applyBorder="1" applyAlignment="1">
      <alignment horizontal="center" vertical="center" wrapText="1"/>
    </xf>
    <xf numFmtId="178" fontId="8" fillId="0" borderId="7" xfId="14" applyNumberFormat="1" applyFont="1" applyFill="1" applyBorder="1" applyAlignment="1">
      <alignment horizontal="right" vertical="center" wrapText="1"/>
    </xf>
    <xf numFmtId="178" fontId="8" fillId="0" borderId="20" xfId="14" applyNumberFormat="1" applyFont="1" applyFill="1" applyBorder="1" applyAlignment="1">
      <alignment horizontal="center" vertical="center" wrapText="1"/>
    </xf>
    <xf numFmtId="178" fontId="8" fillId="0" borderId="13" xfId="14" applyNumberFormat="1" applyFont="1" applyFill="1" applyBorder="1" applyAlignment="1">
      <alignment horizontal="center" vertical="center" wrapText="1"/>
    </xf>
    <xf numFmtId="178" fontId="34" fillId="0" borderId="1" xfId="14" applyNumberFormat="1" applyFont="1" applyFill="1" applyBorder="1" applyAlignment="1">
      <alignment horizontal="center" vertical="center" wrapText="1"/>
    </xf>
    <xf numFmtId="178" fontId="34" fillId="0" borderId="0" xfId="14" applyNumberFormat="1" applyFont="1" applyFill="1" applyBorder="1" applyAlignment="1">
      <alignment horizontal="center" vertical="center" wrapText="1"/>
    </xf>
    <xf numFmtId="178" fontId="34" fillId="0" borderId="2" xfId="14" applyNumberFormat="1" applyFont="1" applyFill="1" applyBorder="1" applyAlignment="1">
      <alignment horizontal="center" vertical="center" wrapText="1"/>
    </xf>
    <xf numFmtId="178" fontId="34" fillId="0" borderId="3" xfId="14" applyNumberFormat="1" applyFont="1" applyFill="1" applyBorder="1" applyAlignment="1">
      <alignment horizontal="center" vertical="center" wrapText="1"/>
    </xf>
    <xf numFmtId="0" fontId="8" fillId="0" borderId="14" xfId="5" applyNumberFormat="1" applyFont="1" applyFill="1" applyBorder="1" applyAlignment="1">
      <alignment horizontal="center" vertical="center" wrapText="1"/>
    </xf>
    <xf numFmtId="178" fontId="37" fillId="0" borderId="8" xfId="14" applyNumberFormat="1" applyFont="1" applyFill="1" applyBorder="1" applyAlignment="1">
      <alignment horizontal="center" vertical="center" wrapText="1"/>
    </xf>
    <xf numFmtId="178" fontId="37" fillId="0" borderId="15" xfId="14" applyNumberFormat="1" applyFont="1" applyFill="1" applyBorder="1" applyAlignment="1">
      <alignment horizontal="center" vertical="center" wrapText="1"/>
    </xf>
    <xf numFmtId="178" fontId="37" fillId="0" borderId="20" xfId="14" applyNumberFormat="1" applyFont="1" applyFill="1" applyBorder="1" applyAlignment="1">
      <alignment horizontal="center" vertical="center" wrapText="1"/>
    </xf>
    <xf numFmtId="201" fontId="0" fillId="0" borderId="0" xfId="14" applyNumberFormat="1" applyFont="1" applyFill="1" applyAlignment="1">
      <alignment horizontal="right"/>
    </xf>
    <xf numFmtId="0" fontId="27" fillId="0" borderId="0" xfId="0" applyFont="1" applyBorder="1" applyAlignment="1">
      <alignment horizontal="center" vertical="center" wrapText="1"/>
    </xf>
    <xf numFmtId="0" fontId="8" fillId="0" borderId="50" xfId="0" applyFont="1" applyBorder="1" applyAlignment="1">
      <alignment horizontal="center" vertical="center" wrapText="1"/>
    </xf>
    <xf numFmtId="0" fontId="8" fillId="0" borderId="53" xfId="0" applyFont="1" applyBorder="1" applyAlignment="1">
      <alignment horizontal="center" vertical="center" wrapText="1"/>
    </xf>
    <xf numFmtId="0" fontId="8" fillId="0" borderId="40" xfId="0" applyFont="1" applyBorder="1" applyAlignment="1">
      <alignment horizontal="center" vertical="center" wrapText="1"/>
    </xf>
    <xf numFmtId="0" fontId="15" fillId="0" borderId="45" xfId="0" applyFont="1" applyBorder="1" applyAlignment="1">
      <alignment horizontal="center" vertical="center" wrapText="1"/>
    </xf>
    <xf numFmtId="0" fontId="15" fillId="0" borderId="44" xfId="0" applyFont="1" applyBorder="1" applyAlignment="1">
      <alignment horizontal="center" vertical="center" wrapText="1"/>
    </xf>
    <xf numFmtId="0" fontId="0" fillId="0" borderId="45" xfId="0" applyFont="1" applyBorder="1" applyAlignment="1">
      <alignment horizontal="center" vertical="center" wrapText="1"/>
    </xf>
    <xf numFmtId="0" fontId="0" fillId="0" borderId="58" xfId="0" applyFont="1" applyBorder="1" applyAlignment="1">
      <alignment horizontal="center" vertical="center" wrapText="1"/>
    </xf>
    <xf numFmtId="0" fontId="34" fillId="0" borderId="43" xfId="0" applyFont="1" applyBorder="1" applyAlignment="1">
      <alignment horizontal="justify" vertical="center" wrapText="1"/>
    </xf>
    <xf numFmtId="0" fontId="34" fillId="0" borderId="37" xfId="0" applyFont="1" applyBorder="1" applyAlignment="1">
      <alignment horizontal="justify" vertical="center" wrapText="1"/>
    </xf>
    <xf numFmtId="0" fontId="34" fillId="0" borderId="47" xfId="0" applyFont="1" applyBorder="1" applyAlignment="1">
      <alignment horizontal="justify" vertical="center" wrapText="1"/>
    </xf>
    <xf numFmtId="0" fontId="54" fillId="0" borderId="43" xfId="0" applyFont="1" applyBorder="1" applyAlignment="1">
      <alignment horizontal="justify" vertical="center" wrapText="1"/>
    </xf>
    <xf numFmtId="0" fontId="54" fillId="0" borderId="47" xfId="0" applyFont="1" applyBorder="1" applyAlignment="1">
      <alignment horizontal="justify" vertical="center" wrapText="1"/>
    </xf>
    <xf numFmtId="0" fontId="34" fillId="0" borderId="41" xfId="0" applyFont="1" applyBorder="1" applyAlignment="1">
      <alignment horizontal="center" vertical="center" wrapText="1"/>
    </xf>
    <xf numFmtId="0" fontId="34" fillId="0" borderId="35" xfId="0" applyFont="1" applyBorder="1" applyAlignment="1">
      <alignment horizontal="center" vertical="center" wrapText="1"/>
    </xf>
    <xf numFmtId="0" fontId="8" fillId="0" borderId="43" xfId="0" applyFont="1" applyBorder="1" applyAlignment="1">
      <alignment horizontal="justify" vertical="center" wrapText="1"/>
    </xf>
    <xf numFmtId="0" fontId="8" fillId="0" borderId="37" xfId="0" applyFont="1" applyBorder="1" applyAlignment="1">
      <alignment horizontal="justify" vertical="center" wrapText="1"/>
    </xf>
    <xf numFmtId="0" fontId="8" fillId="0" borderId="47" xfId="0" applyFont="1" applyBorder="1" applyAlignment="1">
      <alignment horizontal="justify" vertical="center" wrapText="1"/>
    </xf>
    <xf numFmtId="0" fontId="8" fillId="0" borderId="41"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36" xfId="0" applyFont="1" applyBorder="1" applyAlignment="1">
      <alignment horizontal="justify" vertical="center"/>
    </xf>
    <xf numFmtId="0" fontId="8" fillId="0" borderId="37" xfId="0" applyFont="1" applyBorder="1" applyAlignment="1">
      <alignment horizontal="justify" vertical="center"/>
    </xf>
    <xf numFmtId="0" fontId="8" fillId="0" borderId="52" xfId="0" applyFont="1" applyBorder="1" applyAlignment="1">
      <alignment horizontal="justify" vertical="center"/>
    </xf>
    <xf numFmtId="0" fontId="0" fillId="0" borderId="50" xfId="0" applyFont="1" applyBorder="1" applyAlignment="1">
      <alignment horizontal="center" vertical="center" wrapText="1"/>
    </xf>
    <xf numFmtId="0" fontId="0" fillId="0" borderId="36" xfId="0" applyFont="1" applyBorder="1" applyAlignment="1">
      <alignment horizontal="center" vertical="center" wrapText="1"/>
    </xf>
    <xf numFmtId="0" fontId="0" fillId="0" borderId="40" xfId="0" applyFont="1" applyBorder="1" applyAlignment="1">
      <alignment horizontal="center" vertical="center" wrapText="1"/>
    </xf>
    <xf numFmtId="0" fontId="0" fillId="0" borderId="47" xfId="0" applyFont="1" applyBorder="1" applyAlignment="1">
      <alignment horizontal="center" vertical="center" wrapText="1"/>
    </xf>
    <xf numFmtId="41" fontId="37" fillId="0" borderId="12" xfId="0" applyNumberFormat="1" applyFont="1" applyFill="1" applyBorder="1" applyAlignment="1">
      <alignment horizontal="left" wrapText="1"/>
    </xf>
    <xf numFmtId="41" fontId="37" fillId="0" borderId="0" xfId="0" applyNumberFormat="1" applyFont="1" applyFill="1" applyBorder="1" applyAlignment="1">
      <alignment horizontal="left" wrapText="1"/>
    </xf>
    <xf numFmtId="178" fontId="11" fillId="0" borderId="0" xfId="5" applyNumberFormat="1" applyFont="1" applyFill="1" applyBorder="1" applyAlignment="1">
      <alignment horizontal="center" vertical="center" wrapText="1"/>
    </xf>
    <xf numFmtId="178" fontId="0" fillId="0" borderId="0" xfId="5" applyNumberFormat="1" applyFont="1" applyFill="1" applyBorder="1" applyAlignment="1">
      <alignment horizontal="center" vertical="center" wrapText="1"/>
    </xf>
    <xf numFmtId="178" fontId="0" fillId="0" borderId="2" xfId="5" applyNumberFormat="1" applyFont="1" applyFill="1" applyBorder="1" applyAlignment="1">
      <alignment horizontal="center" vertical="center" wrapText="1"/>
    </xf>
    <xf numFmtId="177" fontId="8" fillId="0" borderId="0" xfId="0" applyNumberFormat="1" applyFont="1" applyFill="1" applyBorder="1" applyAlignment="1">
      <alignment horizontal="distributed" vertical="center"/>
    </xf>
    <xf numFmtId="177" fontId="8" fillId="0" borderId="5" xfId="0" applyNumberFormat="1" applyFont="1" applyFill="1" applyBorder="1" applyAlignment="1">
      <alignment horizontal="distributed" vertical="center"/>
    </xf>
    <xf numFmtId="0" fontId="8" fillId="0" borderId="23" xfId="0" applyNumberFormat="1" applyFont="1" applyFill="1" applyBorder="1" applyAlignment="1">
      <alignment horizontal="center" vertical="center" wrapText="1"/>
    </xf>
    <xf numFmtId="0" fontId="8" fillId="0" borderId="24" xfId="0" applyNumberFormat="1" applyFont="1" applyFill="1" applyBorder="1" applyAlignment="1">
      <alignment horizontal="center" vertical="center" wrapText="1"/>
    </xf>
    <xf numFmtId="0" fontId="8" fillId="0" borderId="4" xfId="0" applyNumberFormat="1" applyFont="1" applyFill="1" applyBorder="1" applyAlignment="1">
      <alignment horizontal="center" vertical="center" wrapText="1"/>
    </xf>
    <xf numFmtId="41" fontId="10" fillId="0" borderId="0" xfId="0" applyNumberFormat="1" applyFont="1" applyFill="1" applyBorder="1" applyAlignment="1">
      <alignment horizontal="distributed" vertical="center"/>
    </xf>
    <xf numFmtId="0" fontId="8" fillId="0" borderId="25" xfId="0" applyNumberFormat="1" applyFont="1" applyFill="1" applyBorder="1" applyAlignment="1">
      <alignment horizontal="center" vertical="center" wrapText="1"/>
    </xf>
    <xf numFmtId="0" fontId="8" fillId="0" borderId="17" xfId="0" applyNumberFormat="1" applyFont="1" applyFill="1" applyBorder="1" applyAlignment="1">
      <alignment horizontal="center" vertical="center" wrapText="1"/>
    </xf>
    <xf numFmtId="0" fontId="8" fillId="0" borderId="14" xfId="0" applyNumberFormat="1" applyFont="1" applyFill="1" applyBorder="1" applyAlignment="1">
      <alignment horizontal="center" vertical="center" wrapText="1"/>
    </xf>
    <xf numFmtId="177" fontId="10" fillId="0" borderId="0" xfId="0" applyNumberFormat="1" applyFont="1" applyFill="1" applyBorder="1" applyAlignment="1">
      <alignment horizontal="distributed" vertical="center"/>
    </xf>
    <xf numFmtId="0" fontId="8" fillId="0" borderId="1" xfId="0" applyNumberFormat="1"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0" fontId="8" fillId="0" borderId="3" xfId="0" applyNumberFormat="1" applyFont="1" applyFill="1" applyBorder="1" applyAlignment="1">
      <alignment horizontal="center" vertical="center" wrapText="1"/>
    </xf>
    <xf numFmtId="0" fontId="8" fillId="0" borderId="12" xfId="0" applyNumberFormat="1" applyFont="1" applyFill="1" applyBorder="1" applyAlignment="1">
      <alignment horizontal="distributed" vertical="center" wrapText="1"/>
    </xf>
    <xf numFmtId="0" fontId="8" fillId="0" borderId="0" xfId="0" applyNumberFormat="1" applyFont="1" applyFill="1" applyBorder="1" applyAlignment="1">
      <alignment horizontal="distributed" vertical="center" wrapText="1"/>
    </xf>
    <xf numFmtId="0" fontId="8" fillId="0" borderId="21" xfId="0" applyNumberFormat="1" applyFont="1" applyFill="1" applyBorder="1" applyAlignment="1">
      <alignment horizontal="distributed" vertical="center" wrapText="1"/>
    </xf>
    <xf numFmtId="0" fontId="8" fillId="0" borderId="1" xfId="0" applyNumberFormat="1" applyFont="1" applyFill="1" applyBorder="1" applyAlignment="1">
      <alignment horizontal="left" vertical="center" wrapText="1"/>
    </xf>
    <xf numFmtId="0" fontId="8" fillId="0" borderId="2" xfId="0" applyNumberFormat="1" applyFont="1" applyFill="1" applyBorder="1" applyAlignment="1">
      <alignment horizontal="left" vertical="center" wrapText="1"/>
    </xf>
    <xf numFmtId="0" fontId="8" fillId="0" borderId="3" xfId="0" applyNumberFormat="1" applyFont="1" applyFill="1" applyBorder="1" applyAlignment="1">
      <alignment horizontal="left" vertical="center" wrapText="1"/>
    </xf>
    <xf numFmtId="41" fontId="10" fillId="0" borderId="18" xfId="0" applyNumberFormat="1" applyFont="1" applyFill="1" applyBorder="1" applyAlignment="1">
      <alignment horizontal="distributed" vertical="center"/>
    </xf>
    <xf numFmtId="0" fontId="8" fillId="0" borderId="12"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0" fontId="8" fillId="0" borderId="21" xfId="0" applyNumberFormat="1" applyFont="1" applyFill="1" applyBorder="1" applyAlignment="1">
      <alignment horizontal="center" vertical="center" wrapText="1"/>
    </xf>
    <xf numFmtId="0" fontId="8" fillId="0" borderId="25" xfId="0" applyNumberFormat="1" applyFont="1" applyFill="1" applyBorder="1" applyAlignment="1">
      <alignment vertical="center" wrapText="1"/>
    </xf>
    <xf numFmtId="0" fontId="8" fillId="0" borderId="17" xfId="0" applyNumberFormat="1" applyFont="1" applyFill="1" applyBorder="1" applyAlignment="1">
      <alignment vertical="center" wrapText="1"/>
    </xf>
    <xf numFmtId="0" fontId="8" fillId="0" borderId="14" xfId="0" applyNumberFormat="1" applyFont="1" applyFill="1" applyBorder="1" applyAlignment="1">
      <alignment vertical="center" wrapText="1"/>
    </xf>
    <xf numFmtId="41" fontId="6" fillId="0" borderId="0" xfId="0" applyNumberFormat="1" applyFont="1" applyFill="1" applyAlignment="1">
      <alignment horizontal="right" vertical="top"/>
    </xf>
    <xf numFmtId="41" fontId="6" fillId="0" borderId="0" xfId="0" applyNumberFormat="1" applyFont="1" applyFill="1" applyAlignment="1">
      <alignment horizontal="left" vertical="center"/>
    </xf>
    <xf numFmtId="0" fontId="54" fillId="0" borderId="43" xfId="0" applyFont="1" applyBorder="1" applyAlignment="1">
      <alignment horizontal="center" vertical="center" wrapText="1"/>
    </xf>
    <xf numFmtId="0" fontId="54" fillId="0" borderId="47" xfId="0" applyFont="1" applyBorder="1" applyAlignment="1">
      <alignment horizontal="center" vertical="center" wrapText="1"/>
    </xf>
    <xf numFmtId="0" fontId="34" fillId="0" borderId="45" xfId="0" applyFont="1" applyBorder="1" applyAlignment="1">
      <alignment horizontal="center" vertical="center" wrapText="1"/>
    </xf>
    <xf numFmtId="0" fontId="34" fillId="0" borderId="58" xfId="0" applyFont="1" applyBorder="1" applyAlignment="1">
      <alignment horizontal="center" vertical="center" wrapText="1"/>
    </xf>
    <xf numFmtId="0" fontId="37" fillId="0" borderId="42" xfId="0" applyFont="1" applyBorder="1" applyAlignment="1">
      <alignment horizontal="left" vertical="center" wrapText="1"/>
    </xf>
    <xf numFmtId="0" fontId="0" fillId="0" borderId="44" xfId="0" applyFont="1" applyBorder="1" applyAlignment="1">
      <alignment horizontal="center" vertical="center" wrapText="1"/>
    </xf>
    <xf numFmtId="0" fontId="0" fillId="0" borderId="54" xfId="0" applyFont="1" applyBorder="1" applyAlignment="1">
      <alignment horizontal="center" vertical="center" wrapText="1"/>
    </xf>
    <xf numFmtId="0" fontId="0" fillId="0" borderId="56" xfId="0" applyFont="1" applyBorder="1" applyAlignment="1">
      <alignment horizontal="center" vertical="center" wrapText="1"/>
    </xf>
    <xf numFmtId="0" fontId="34" fillId="0" borderId="49" xfId="0" applyFont="1" applyBorder="1" applyAlignment="1">
      <alignment horizontal="center" vertical="center" wrapText="1"/>
    </xf>
    <xf numFmtId="0" fontId="34" fillId="0" borderId="55" xfId="0" applyFont="1" applyBorder="1" applyAlignment="1">
      <alignment horizontal="center" vertical="center" wrapText="1"/>
    </xf>
    <xf numFmtId="0" fontId="34" fillId="0" borderId="48" xfId="0" applyFont="1" applyBorder="1" applyAlignment="1">
      <alignment horizontal="center" vertical="center" wrapText="1"/>
    </xf>
    <xf numFmtId="0" fontId="34" fillId="0" borderId="51" xfId="0" applyFont="1" applyBorder="1" applyAlignment="1">
      <alignment horizontal="center" vertical="center" wrapText="1"/>
    </xf>
    <xf numFmtId="0" fontId="34" fillId="0" borderId="50" xfId="0" applyFont="1" applyBorder="1" applyAlignment="1">
      <alignment horizontal="center" vertical="center" wrapText="1"/>
    </xf>
    <xf numFmtId="0" fontId="34" fillId="0" borderId="40" xfId="0" applyFont="1" applyBorder="1" applyAlignment="1">
      <alignment horizontal="center" vertical="center" wrapText="1"/>
    </xf>
    <xf numFmtId="41" fontId="6" fillId="0" borderId="0" xfId="0" applyNumberFormat="1" applyFont="1" applyFill="1" applyAlignment="1">
      <alignment horizontal="right" vertical="center"/>
    </xf>
    <xf numFmtId="0" fontId="8" fillId="0" borderId="25" xfId="0" applyNumberFormat="1" applyFont="1" applyFill="1" applyBorder="1" applyAlignment="1">
      <alignment horizontal="right" vertical="center" wrapText="1"/>
    </xf>
    <xf numFmtId="0" fontId="8" fillId="0" borderId="17" xfId="0" applyNumberFormat="1" applyFont="1" applyFill="1" applyBorder="1" applyAlignment="1">
      <alignment horizontal="right" vertical="center" wrapText="1"/>
    </xf>
    <xf numFmtId="0" fontId="8" fillId="0" borderId="14" xfId="0" applyNumberFormat="1" applyFont="1" applyFill="1" applyBorder="1" applyAlignment="1">
      <alignment horizontal="right" vertical="center" wrapText="1"/>
    </xf>
    <xf numFmtId="178" fontId="11" fillId="0" borderId="2" xfId="5" applyNumberFormat="1" applyFont="1" applyFill="1" applyBorder="1" applyAlignment="1">
      <alignment horizontal="center" vertical="center" wrapText="1"/>
    </xf>
    <xf numFmtId="0" fontId="34" fillId="0" borderId="0" xfId="0" applyFont="1" applyBorder="1" applyAlignment="1">
      <alignment horizontal="center" vertical="center"/>
    </xf>
    <xf numFmtId="0" fontId="34" fillId="0" borderId="60" xfId="0" applyFont="1" applyBorder="1" applyAlignment="1">
      <alignment horizontal="center" vertical="center"/>
    </xf>
    <xf numFmtId="0" fontId="34" fillId="0" borderId="5" xfId="0" applyFont="1" applyBorder="1" applyAlignment="1">
      <alignment horizontal="center" vertical="center"/>
    </xf>
    <xf numFmtId="0" fontId="34" fillId="0" borderId="70" xfId="0" applyFont="1" applyBorder="1" applyAlignment="1">
      <alignment horizontal="center" vertical="center"/>
    </xf>
    <xf numFmtId="0" fontId="30" fillId="0" borderId="53" xfId="0" applyFont="1" applyBorder="1" applyAlignment="1">
      <alignment vertical="center" wrapText="1"/>
    </xf>
    <xf numFmtId="0" fontId="33" fillId="0" borderId="0" xfId="0" applyFont="1" applyBorder="1" applyAlignment="1">
      <alignment horizontal="center" vertical="center"/>
    </xf>
    <xf numFmtId="0" fontId="34" fillId="0" borderId="5" xfId="0" applyFont="1" applyBorder="1" applyAlignment="1">
      <alignment horizontal="right" vertical="center"/>
    </xf>
    <xf numFmtId="0" fontId="30" fillId="0" borderId="0" xfId="0" applyFont="1" applyAlignment="1">
      <alignment vertical="center" wrapText="1"/>
    </xf>
    <xf numFmtId="0" fontId="8" fillId="0" borderId="60" xfId="0" applyFont="1" applyBorder="1" applyAlignment="1">
      <alignment horizontal="center" vertical="center" wrapText="1"/>
    </xf>
    <xf numFmtId="0" fontId="8" fillId="0" borderId="70" xfId="0" applyFont="1" applyBorder="1" applyAlignment="1">
      <alignment horizontal="center" vertical="center" wrapText="1"/>
    </xf>
    <xf numFmtId="0" fontId="8" fillId="0" borderId="71" xfId="0" applyFont="1" applyBorder="1" applyAlignment="1">
      <alignment horizontal="center"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8" fillId="0" borderId="0" xfId="0" applyFont="1" applyAlignment="1">
      <alignment horizontal="center" vertical="center" wrapText="1"/>
    </xf>
    <xf numFmtId="0" fontId="8" fillId="0" borderId="63" xfId="0" applyFont="1" applyBorder="1" applyAlignment="1">
      <alignment horizontal="center" vertical="center" wrapText="1"/>
    </xf>
    <xf numFmtId="0" fontId="8" fillId="0" borderId="67" xfId="0" applyFont="1" applyBorder="1" applyAlignment="1">
      <alignment horizontal="center" vertical="center" wrapText="1"/>
    </xf>
    <xf numFmtId="0" fontId="8" fillId="0" borderId="68" xfId="0" applyFont="1" applyBorder="1" applyAlignment="1">
      <alignment horizontal="center" vertical="center" wrapText="1"/>
    </xf>
    <xf numFmtId="0" fontId="0" fillId="0" borderId="57" xfId="0" applyFont="1" applyBorder="1" applyAlignment="1">
      <alignment horizontal="center" vertical="center" wrapText="1"/>
    </xf>
    <xf numFmtId="0" fontId="0" fillId="0" borderId="69" xfId="0" applyFont="1" applyBorder="1" applyAlignment="1">
      <alignment horizontal="center" vertical="center" wrapText="1"/>
    </xf>
    <xf numFmtId="0" fontId="34" fillId="0" borderId="59" xfId="0" applyFont="1" applyBorder="1" applyAlignment="1">
      <alignment horizontal="center" vertical="center" wrapText="1"/>
    </xf>
    <xf numFmtId="0" fontId="34" fillId="0" borderId="60" xfId="0" applyFont="1" applyBorder="1" applyAlignment="1">
      <alignment horizontal="center" vertical="center" wrapText="1"/>
    </xf>
    <xf numFmtId="0" fontId="34" fillId="0" borderId="70" xfId="0" applyFont="1" applyBorder="1" applyAlignment="1">
      <alignment horizontal="center" vertical="center" wrapText="1"/>
    </xf>
    <xf numFmtId="0" fontId="8" fillId="0" borderId="64" xfId="0" applyFont="1" applyBorder="1" applyAlignment="1">
      <alignment horizontal="center" vertical="center" wrapText="1"/>
    </xf>
    <xf numFmtId="0" fontId="8" fillId="0" borderId="62" xfId="0" applyFont="1" applyBorder="1" applyAlignment="1">
      <alignment horizontal="center" vertical="center" wrapText="1"/>
    </xf>
    <xf numFmtId="0" fontId="8" fillId="0" borderId="61" xfId="0" applyFont="1" applyBorder="1" applyAlignment="1">
      <alignment horizontal="center" vertical="center" wrapText="1"/>
    </xf>
    <xf numFmtId="0" fontId="8" fillId="0" borderId="65" xfId="0" applyFont="1" applyBorder="1" applyAlignment="1">
      <alignment horizontal="center" vertical="center" wrapText="1"/>
    </xf>
    <xf numFmtId="0" fontId="0" fillId="0" borderId="65" xfId="0" applyFont="1" applyBorder="1" applyAlignment="1">
      <alignment horizontal="center" vertical="center" wrapText="1"/>
    </xf>
    <xf numFmtId="0" fontId="0" fillId="0" borderId="35" xfId="0" applyFont="1" applyBorder="1" applyAlignment="1">
      <alignment horizontal="center" vertical="center" wrapText="1"/>
    </xf>
    <xf numFmtId="41" fontId="37" fillId="0" borderId="12" xfId="0" applyNumberFormat="1" applyFont="1" applyFill="1" applyBorder="1" applyAlignment="1">
      <alignment horizontal="left" vertical="top" wrapText="1"/>
    </xf>
    <xf numFmtId="0" fontId="37" fillId="0" borderId="8" xfId="0" applyNumberFormat="1" applyFont="1" applyFill="1" applyBorder="1" applyAlignment="1">
      <alignment horizontal="center" vertical="center" wrapText="1"/>
    </xf>
    <xf numFmtId="0" fontId="37" fillId="0" borderId="13" xfId="0" applyNumberFormat="1" applyFont="1" applyFill="1" applyBorder="1" applyAlignment="1">
      <alignment horizontal="center" vertical="center" wrapText="1"/>
    </xf>
    <xf numFmtId="0" fontId="37" fillId="0" borderId="20" xfId="0" applyNumberFormat="1" applyFont="1" applyFill="1" applyBorder="1" applyAlignment="1">
      <alignment horizontal="center" vertical="center" wrapText="1"/>
    </xf>
    <xf numFmtId="0" fontId="37" fillId="0" borderId="15" xfId="0" applyNumberFormat="1" applyFont="1" applyFill="1" applyBorder="1" applyAlignment="1">
      <alignment horizontal="center" vertical="center" wrapText="1"/>
    </xf>
    <xf numFmtId="0" fontId="37" fillId="0" borderId="16" xfId="0" applyNumberFormat="1" applyFont="1" applyFill="1" applyBorder="1" applyAlignment="1">
      <alignment horizontal="center" vertical="center" wrapText="1"/>
    </xf>
    <xf numFmtId="0" fontId="37" fillId="0" borderId="26" xfId="0" applyNumberFormat="1" applyFont="1" applyFill="1" applyBorder="1" applyAlignment="1">
      <alignment horizontal="center" vertical="center" wrapText="1"/>
    </xf>
    <xf numFmtId="0" fontId="37" fillId="0" borderId="4" xfId="0" applyNumberFormat="1" applyFont="1" applyFill="1" applyBorder="1" applyAlignment="1">
      <alignment horizontal="center" vertical="center" wrapText="1"/>
    </xf>
    <xf numFmtId="0" fontId="37" fillId="0" borderId="14" xfId="0" applyNumberFormat="1" applyFont="1" applyFill="1" applyBorder="1" applyAlignment="1">
      <alignment horizontal="center" vertical="center" wrapText="1"/>
    </xf>
    <xf numFmtId="0" fontId="37" fillId="0" borderId="22" xfId="0" applyNumberFormat="1" applyFont="1" applyFill="1" applyBorder="1" applyAlignment="1">
      <alignment horizontal="center" vertical="center" wrapText="1"/>
    </xf>
    <xf numFmtId="0" fontId="37" fillId="0" borderId="3" xfId="0" applyNumberFormat="1" applyFont="1" applyFill="1" applyBorder="1" applyAlignment="1">
      <alignment horizontal="center" vertical="center" wrapText="1"/>
    </xf>
    <xf numFmtId="0" fontId="37" fillId="0" borderId="18" xfId="0" applyNumberFormat="1" applyFont="1" applyFill="1" applyBorder="1" applyAlignment="1">
      <alignment horizontal="center" vertical="center" wrapText="1"/>
    </xf>
    <xf numFmtId="0" fontId="37" fillId="0" borderId="12" xfId="0" applyNumberFormat="1" applyFont="1" applyFill="1" applyBorder="1" applyAlignment="1">
      <alignment horizontal="distributed" vertical="center" wrapText="1"/>
    </xf>
    <xf numFmtId="0" fontId="37" fillId="0" borderId="0" xfId="0" applyNumberFormat="1" applyFont="1" applyFill="1" applyBorder="1" applyAlignment="1">
      <alignment horizontal="distributed" vertical="center" wrapText="1"/>
    </xf>
    <xf numFmtId="0" fontId="37" fillId="0" borderId="21" xfId="0" applyNumberFormat="1" applyFont="1" applyFill="1" applyBorder="1" applyAlignment="1">
      <alignment horizontal="distributed" vertical="center" wrapText="1"/>
    </xf>
    <xf numFmtId="0" fontId="37" fillId="0" borderId="25" xfId="0" applyNumberFormat="1" applyFont="1" applyFill="1" applyBorder="1" applyAlignment="1">
      <alignment horizontal="center" vertical="center" wrapText="1"/>
    </xf>
    <xf numFmtId="0" fontId="37" fillId="0" borderId="12" xfId="0" applyNumberFormat="1" applyFont="1" applyFill="1" applyBorder="1" applyAlignment="1">
      <alignment horizontal="center" vertical="center" wrapText="1"/>
    </xf>
    <xf numFmtId="0" fontId="37" fillId="0" borderId="1" xfId="0" applyNumberFormat="1" applyFont="1" applyFill="1" applyBorder="1" applyAlignment="1">
      <alignment horizontal="center" vertical="center" wrapText="1"/>
    </xf>
    <xf numFmtId="0" fontId="37" fillId="0" borderId="17" xfId="0" applyNumberFormat="1" applyFont="1" applyFill="1" applyBorder="1" applyAlignment="1">
      <alignment horizontal="center" vertical="center" wrapText="1"/>
    </xf>
    <xf numFmtId="0" fontId="37" fillId="0" borderId="0" xfId="0" applyNumberFormat="1" applyFont="1" applyFill="1" applyBorder="1" applyAlignment="1">
      <alignment horizontal="center" vertical="center" wrapText="1"/>
    </xf>
    <xf numFmtId="0" fontId="37" fillId="0" borderId="2" xfId="0" applyNumberFormat="1" applyFont="1" applyFill="1" applyBorder="1" applyAlignment="1">
      <alignment horizontal="center" vertical="center" wrapText="1"/>
    </xf>
    <xf numFmtId="0" fontId="37" fillId="0" borderId="13" xfId="0" applyNumberFormat="1" applyFont="1" applyFill="1" applyBorder="1" applyAlignment="1">
      <alignment horizontal="right" vertical="center" wrapText="1"/>
    </xf>
    <xf numFmtId="0" fontId="37" fillId="0" borderId="20" xfId="0" applyNumberFormat="1" applyFont="1" applyFill="1" applyBorder="1" applyAlignment="1">
      <alignment horizontal="right" vertical="center" wrapText="1"/>
    </xf>
    <xf numFmtId="0" fontId="37" fillId="0" borderId="20" xfId="0" applyNumberFormat="1" applyFont="1" applyFill="1" applyBorder="1" applyAlignment="1">
      <alignment horizontal="left" vertical="center" wrapText="1"/>
    </xf>
    <xf numFmtId="0" fontId="37" fillId="0" borderId="15" xfId="0" applyNumberFormat="1" applyFont="1" applyFill="1" applyBorder="1" applyAlignment="1">
      <alignment horizontal="left" vertical="center" wrapText="1"/>
    </xf>
    <xf numFmtId="0" fontId="37" fillId="0" borderId="7" xfId="0" applyNumberFormat="1" applyFont="1" applyFill="1" applyBorder="1" applyAlignment="1">
      <alignment horizontal="center" vertical="center"/>
    </xf>
    <xf numFmtId="0" fontId="8" fillId="0" borderId="12" xfId="8" applyNumberFormat="1" applyFont="1" applyFill="1" applyBorder="1" applyAlignment="1">
      <alignment horizontal="distributed" vertical="center" wrapText="1"/>
    </xf>
    <xf numFmtId="0" fontId="8" fillId="0" borderId="0" xfId="8" applyNumberFormat="1" applyFont="1" applyFill="1" applyBorder="1" applyAlignment="1">
      <alignment horizontal="distributed" vertical="center" wrapText="1"/>
    </xf>
    <xf numFmtId="0" fontId="8" fillId="0" borderId="21" xfId="8" applyNumberFormat="1" applyFont="1" applyFill="1" applyBorder="1" applyAlignment="1">
      <alignment horizontal="distributed" vertical="center" wrapText="1"/>
    </xf>
    <xf numFmtId="0" fontId="8" fillId="0" borderId="25" xfId="8" applyNumberFormat="1" applyFont="1" applyFill="1" applyBorder="1" applyAlignment="1">
      <alignment horizontal="center" vertical="center" wrapText="1"/>
    </xf>
    <xf numFmtId="0" fontId="8" fillId="0" borderId="1" xfId="8" applyNumberFormat="1" applyFont="1" applyFill="1" applyBorder="1" applyAlignment="1">
      <alignment horizontal="center" vertical="center" wrapText="1"/>
    </xf>
    <xf numFmtId="0" fontId="8" fillId="0" borderId="17" xfId="8" applyNumberFormat="1" applyFont="1" applyFill="1" applyBorder="1" applyAlignment="1">
      <alignment horizontal="center" vertical="center" wrapText="1"/>
    </xf>
    <xf numFmtId="0" fontId="8" fillId="0" borderId="2" xfId="8" applyNumberFormat="1" applyFont="1" applyFill="1" applyBorder="1" applyAlignment="1">
      <alignment horizontal="center" vertical="center" wrapText="1"/>
    </xf>
    <xf numFmtId="0" fontId="8" fillId="0" borderId="14" xfId="8" applyNumberFormat="1" applyFont="1" applyFill="1" applyBorder="1" applyAlignment="1">
      <alignment horizontal="center" vertical="center" wrapText="1"/>
    </xf>
    <xf numFmtId="0" fontId="8" fillId="0" borderId="3" xfId="8" applyNumberFormat="1" applyFont="1" applyFill="1" applyBorder="1" applyAlignment="1">
      <alignment horizontal="center" vertical="center" wrapText="1"/>
    </xf>
    <xf numFmtId="0" fontId="8" fillId="0" borderId="12" xfId="8" applyNumberFormat="1" applyFont="1" applyFill="1" applyBorder="1" applyAlignment="1">
      <alignment horizontal="center" vertical="center" wrapText="1"/>
    </xf>
    <xf numFmtId="0" fontId="8" fillId="0" borderId="0" xfId="8" applyNumberFormat="1" applyFont="1" applyFill="1" applyBorder="1" applyAlignment="1">
      <alignment horizontal="center" vertical="center" wrapText="1"/>
    </xf>
    <xf numFmtId="0" fontId="8" fillId="0" borderId="21" xfId="8" applyNumberFormat="1" applyFont="1" applyFill="1" applyBorder="1" applyAlignment="1">
      <alignment horizontal="center" vertical="center" wrapText="1"/>
    </xf>
    <xf numFmtId="41" fontId="10" fillId="0" borderId="18" xfId="8" applyNumberFormat="1" applyFont="1" applyFill="1" applyBorder="1" applyAlignment="1">
      <alignment horizontal="distributed" vertical="center"/>
    </xf>
    <xf numFmtId="41" fontId="10" fillId="0" borderId="0" xfId="8" applyNumberFormat="1" applyFont="1" applyFill="1" applyBorder="1" applyAlignment="1">
      <alignment horizontal="distributed" vertical="center"/>
    </xf>
    <xf numFmtId="0" fontId="8" fillId="0" borderId="7" xfId="0" applyNumberFormat="1" applyFont="1" applyFill="1" applyBorder="1" applyAlignment="1">
      <alignment horizontal="distributed" vertical="center" wrapText="1"/>
    </xf>
    <xf numFmtId="41" fontId="37" fillId="0" borderId="12" xfId="0" applyNumberFormat="1" applyFont="1" applyFill="1" applyBorder="1" applyAlignment="1">
      <alignment horizontal="left" vertical="top"/>
    </xf>
    <xf numFmtId="0" fontId="34" fillId="0" borderId="52" xfId="0" applyFont="1" applyBorder="1" applyAlignment="1">
      <alignment horizontal="justify" vertical="center" wrapText="1"/>
    </xf>
    <xf numFmtId="0" fontId="15" fillId="0" borderId="39" xfId="0" applyFont="1" applyBorder="1" applyAlignment="1">
      <alignment horizontal="center" vertical="center" wrapText="1"/>
    </xf>
    <xf numFmtId="0" fontId="15" fillId="0" borderId="59" xfId="0" applyFont="1" applyBorder="1" applyAlignment="1">
      <alignment horizontal="center" vertical="center" wrapText="1"/>
    </xf>
    <xf numFmtId="0" fontId="15" fillId="0" borderId="40" xfId="0" applyFont="1" applyBorder="1" applyAlignment="1">
      <alignment horizontal="center" vertical="center" wrapText="1"/>
    </xf>
    <xf numFmtId="0" fontId="15" fillId="0" borderId="70"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43" xfId="0" applyFont="1" applyBorder="1" applyAlignment="1">
      <alignment horizontal="center" vertical="center" wrapText="1"/>
    </xf>
    <xf numFmtId="0" fontId="15" fillId="0" borderId="71" xfId="0" applyFont="1" applyBorder="1" applyAlignment="1">
      <alignment horizontal="center" vertical="center" wrapText="1"/>
    </xf>
    <xf numFmtId="0" fontId="15" fillId="0" borderId="47" xfId="0" applyFont="1" applyBorder="1" applyAlignment="1">
      <alignment horizontal="center" vertical="center" wrapText="1"/>
    </xf>
    <xf numFmtId="41" fontId="37" fillId="0" borderId="0" xfId="0" applyNumberFormat="1" applyFont="1" applyFill="1" applyBorder="1" applyAlignment="1">
      <alignment horizontal="left" vertical="top" wrapText="1"/>
    </xf>
    <xf numFmtId="0" fontId="49" fillId="0" borderId="26" xfId="0" applyNumberFormat="1" applyFont="1" applyFill="1" applyBorder="1" applyAlignment="1">
      <alignment horizontal="center" vertical="center" wrapText="1"/>
    </xf>
    <xf numFmtId="0" fontId="49" fillId="0" borderId="4" xfId="0" applyNumberFormat="1" applyFont="1" applyFill="1" applyBorder="1" applyAlignment="1">
      <alignment horizontal="center" vertical="center" wrapText="1"/>
    </xf>
    <xf numFmtId="0" fontId="0" fillId="0" borderId="12" xfId="5" applyNumberFormat="1" applyFont="1" applyFill="1" applyBorder="1" applyAlignment="1">
      <alignment horizontal="distributed" vertical="center" wrapText="1"/>
    </xf>
    <xf numFmtId="0" fontId="0" fillId="0" borderId="0" xfId="5" applyNumberFormat="1" applyFont="1" applyFill="1" applyBorder="1" applyAlignment="1">
      <alignment horizontal="distributed" vertical="center" wrapText="1"/>
    </xf>
    <xf numFmtId="0" fontId="0" fillId="0" borderId="21" xfId="5" applyNumberFormat="1" applyFont="1" applyFill="1" applyBorder="1" applyAlignment="1">
      <alignment horizontal="distributed" vertical="center" wrapText="1"/>
    </xf>
    <xf numFmtId="0" fontId="49" fillId="0" borderId="22" xfId="0" applyNumberFormat="1" applyFont="1" applyFill="1" applyBorder="1" applyAlignment="1">
      <alignment horizontal="center" vertical="center" wrapText="1"/>
    </xf>
    <xf numFmtId="0" fontId="49" fillId="0" borderId="3" xfId="0" applyNumberFormat="1" applyFont="1" applyFill="1" applyBorder="1" applyAlignment="1">
      <alignment horizontal="center" vertical="center" wrapText="1"/>
    </xf>
    <xf numFmtId="0" fontId="49" fillId="0" borderId="16" xfId="0" applyNumberFormat="1" applyFont="1" applyFill="1" applyBorder="1" applyAlignment="1">
      <alignment horizontal="center" vertical="center" wrapText="1"/>
    </xf>
    <xf numFmtId="0" fontId="49" fillId="0" borderId="14" xfId="0" applyNumberFormat="1" applyFont="1" applyFill="1" applyBorder="1" applyAlignment="1">
      <alignment horizontal="center" vertical="center" wrapText="1"/>
    </xf>
    <xf numFmtId="177" fontId="0" fillId="0" borderId="25" xfId="0" applyNumberFormat="1" applyFont="1" applyFill="1" applyBorder="1" applyAlignment="1">
      <alignment horizontal="center" vertical="center" wrapText="1"/>
    </xf>
    <xf numFmtId="177" fontId="0" fillId="0" borderId="17" xfId="0" applyNumberFormat="1" applyFont="1" applyFill="1" applyBorder="1" applyAlignment="1">
      <alignment horizontal="center" vertical="center" wrapText="1"/>
    </xf>
    <xf numFmtId="177" fontId="0" fillId="0" borderId="14" xfId="0" applyNumberFormat="1" applyFont="1" applyFill="1" applyBorder="1" applyAlignment="1">
      <alignment horizontal="center" vertical="center" wrapText="1"/>
    </xf>
    <xf numFmtId="0" fontId="48" fillId="0" borderId="16" xfId="0" applyNumberFormat="1" applyFont="1" applyFill="1" applyBorder="1" applyAlignment="1">
      <alignment horizontal="center" vertical="center" wrapText="1"/>
    </xf>
    <xf numFmtId="0" fontId="0" fillId="0" borderId="13" xfId="0" applyNumberFormat="1" applyFont="1" applyFill="1" applyBorder="1" applyAlignment="1">
      <alignment horizontal="center" vertical="center" shrinkToFit="1"/>
    </xf>
    <xf numFmtId="0" fontId="0" fillId="0" borderId="20" xfId="0" applyNumberFormat="1" applyFont="1" applyFill="1" applyBorder="1" applyAlignment="1">
      <alignment horizontal="center" vertical="center" shrinkToFit="1"/>
    </xf>
    <xf numFmtId="0" fontId="0" fillId="0" borderId="15" xfId="0" applyNumberFormat="1" applyFont="1" applyFill="1" applyBorder="1" applyAlignment="1">
      <alignment horizontal="center" vertical="center" shrinkToFit="1"/>
    </xf>
    <xf numFmtId="0" fontId="0" fillId="0" borderId="11" xfId="0" applyNumberFormat="1" applyFont="1" applyFill="1" applyBorder="1" applyAlignment="1">
      <alignment horizontal="right" vertical="center" wrapText="1"/>
    </xf>
    <xf numFmtId="0" fontId="0" fillId="0" borderId="7" xfId="0" applyNumberFormat="1" applyFont="1" applyFill="1" applyBorder="1" applyAlignment="1">
      <alignment horizontal="right" vertical="center" wrapText="1"/>
    </xf>
    <xf numFmtId="0" fontId="0" fillId="0" borderId="23" xfId="0" applyNumberFormat="1" applyFont="1" applyFill="1" applyBorder="1" applyAlignment="1">
      <alignment horizontal="center" vertical="center" wrapText="1"/>
    </xf>
    <xf numFmtId="0" fontId="0" fillId="0" borderId="24" xfId="0" applyNumberFormat="1" applyFont="1" applyFill="1" applyBorder="1" applyAlignment="1">
      <alignment horizontal="center" vertical="center" wrapText="1"/>
    </xf>
    <xf numFmtId="0" fontId="0" fillId="0" borderId="4" xfId="0" applyNumberFormat="1" applyFont="1" applyFill="1" applyBorder="1" applyAlignment="1">
      <alignment horizontal="center" vertical="center" wrapText="1"/>
    </xf>
    <xf numFmtId="0" fontId="0" fillId="0" borderId="11" xfId="0" applyNumberFormat="1" applyFont="1" applyFill="1" applyBorder="1" applyAlignment="1">
      <alignment horizontal="center" vertical="center" wrapText="1"/>
    </xf>
    <xf numFmtId="0" fontId="0" fillId="0" borderId="7" xfId="0" applyNumberFormat="1" applyFont="1" applyFill="1" applyBorder="1" applyAlignment="1">
      <alignment horizontal="center" vertical="center" wrapText="1"/>
    </xf>
    <xf numFmtId="0" fontId="0" fillId="0" borderId="26" xfId="0" applyNumberFormat="1" applyFont="1" applyFill="1" applyBorder="1" applyAlignment="1">
      <alignment horizontal="center" vertical="center" wrapText="1"/>
    </xf>
    <xf numFmtId="0" fontId="0" fillId="0" borderId="7" xfId="0" applyNumberFormat="1" applyFont="1" applyFill="1" applyBorder="1" applyAlignment="1">
      <alignment horizontal="left" vertical="center" wrapText="1"/>
    </xf>
    <xf numFmtId="0" fontId="0" fillId="0" borderId="9" xfId="0" applyNumberFormat="1" applyFont="1" applyFill="1" applyBorder="1" applyAlignment="1">
      <alignment horizontal="left" vertical="center" wrapText="1"/>
    </xf>
    <xf numFmtId="0" fontId="0" fillId="0" borderId="13" xfId="0" applyNumberFormat="1" applyFont="1" applyFill="1" applyBorder="1" applyAlignment="1">
      <alignment horizontal="center" vertical="center"/>
    </xf>
    <xf numFmtId="0" fontId="0" fillId="0" borderId="20" xfId="0" applyNumberFormat="1" applyFont="1" applyFill="1" applyBorder="1" applyAlignment="1">
      <alignment horizontal="center" vertical="center"/>
    </xf>
    <xf numFmtId="0" fontId="0" fillId="0" borderId="15" xfId="0" applyNumberFormat="1" applyFont="1" applyFill="1" applyBorder="1" applyAlignment="1">
      <alignment horizontal="center" vertical="center" wrapText="1"/>
    </xf>
    <xf numFmtId="0" fontId="34" fillId="0" borderId="57" xfId="0" applyFont="1" applyBorder="1" applyAlignment="1">
      <alignment horizontal="center" vertical="center" wrapText="1"/>
    </xf>
    <xf numFmtId="177" fontId="30" fillId="0" borderId="12" xfId="5" applyNumberFormat="1" applyFont="1" applyFill="1" applyBorder="1" applyAlignment="1">
      <alignment horizontal="left" vertical="top" wrapText="1"/>
    </xf>
    <xf numFmtId="177" fontId="30" fillId="0" borderId="12" xfId="5" applyNumberFormat="1" applyFont="1" applyFill="1" applyBorder="1" applyAlignment="1">
      <alignment horizontal="left" vertical="top"/>
    </xf>
    <xf numFmtId="0" fontId="8" fillId="0" borderId="7" xfId="0" applyNumberFormat="1" applyFont="1" applyFill="1" applyBorder="1" applyAlignment="1">
      <alignment horizontal="left" vertical="center" wrapText="1"/>
    </xf>
    <xf numFmtId="0" fontId="8" fillId="0" borderId="9" xfId="0" applyNumberFormat="1" applyFont="1" applyFill="1" applyBorder="1" applyAlignment="1">
      <alignment horizontal="left" vertical="center" wrapText="1"/>
    </xf>
    <xf numFmtId="0" fontId="8" fillId="0" borderId="8" xfId="0" applyNumberFormat="1" applyFont="1" applyFill="1" applyBorder="1" applyAlignment="1">
      <alignment horizontal="center" vertical="center" wrapText="1"/>
    </xf>
    <xf numFmtId="0" fontId="0" fillId="0" borderId="8" xfId="0" applyNumberFormat="1" applyFont="1" applyFill="1" applyBorder="1" applyAlignment="1">
      <alignment horizontal="center" vertical="center" wrapText="1"/>
    </xf>
    <xf numFmtId="0" fontId="8" fillId="0" borderId="12" xfId="5" applyNumberFormat="1" applyFont="1" applyFill="1" applyBorder="1" applyAlignment="1">
      <alignment horizontal="distributed" vertical="center" wrapText="1"/>
    </xf>
    <xf numFmtId="0" fontId="8" fillId="0" borderId="0" xfId="5" applyNumberFormat="1" applyFont="1" applyFill="1" applyBorder="1" applyAlignment="1">
      <alignment horizontal="distributed" vertical="center" wrapText="1"/>
    </xf>
    <xf numFmtId="0" fontId="8" fillId="0" borderId="21" xfId="5" applyNumberFormat="1" applyFont="1" applyFill="1" applyBorder="1" applyAlignment="1">
      <alignment horizontal="distributed" vertical="center" wrapText="1"/>
    </xf>
    <xf numFmtId="177" fontId="6" fillId="0" borderId="0" xfId="0" applyNumberFormat="1" applyFont="1" applyFill="1" applyAlignment="1">
      <alignment horizontal="right" vertical="center"/>
    </xf>
    <xf numFmtId="177" fontId="6" fillId="0" borderId="0" xfId="0" applyNumberFormat="1" applyFont="1" applyFill="1" applyAlignment="1">
      <alignment horizontal="left" vertical="center"/>
    </xf>
    <xf numFmtId="0" fontId="0" fillId="0" borderId="4" xfId="0" applyNumberFormat="1" applyFont="1" applyFill="1" applyBorder="1" applyAlignment="1">
      <alignment horizontal="right" vertical="center" wrapText="1"/>
    </xf>
    <xf numFmtId="0" fontId="0" fillId="0" borderId="22" xfId="0" applyNumberFormat="1" applyFont="1" applyFill="1" applyBorder="1" applyAlignment="1">
      <alignment horizontal="center" vertical="center" wrapText="1"/>
    </xf>
    <xf numFmtId="0" fontId="0" fillId="0" borderId="3" xfId="0" applyNumberFormat="1" applyFont="1" applyFill="1" applyBorder="1" applyAlignment="1">
      <alignment horizontal="center" vertical="center" wrapText="1"/>
    </xf>
    <xf numFmtId="0" fontId="0" fillId="0" borderId="16" xfId="0" applyNumberFormat="1" applyFont="1" applyFill="1" applyBorder="1" applyAlignment="1">
      <alignment horizontal="center" vertical="center" wrapText="1"/>
    </xf>
    <xf numFmtId="0" fontId="0" fillId="0" borderId="14" xfId="0" applyNumberFormat="1" applyFont="1" applyFill="1" applyBorder="1" applyAlignment="1">
      <alignment horizontal="center" vertical="center" wrapText="1"/>
    </xf>
    <xf numFmtId="177" fontId="10" fillId="0" borderId="18" xfId="0" applyNumberFormat="1" applyFont="1" applyFill="1" applyBorder="1" applyAlignment="1">
      <alignment horizontal="distributed" vertical="center"/>
    </xf>
    <xf numFmtId="177" fontId="37" fillId="0" borderId="12" xfId="0" applyNumberFormat="1" applyFont="1" applyFill="1" applyBorder="1" applyAlignment="1">
      <alignment horizontal="left" vertical="top" wrapText="1"/>
    </xf>
    <xf numFmtId="177" fontId="37" fillId="0" borderId="0" xfId="0" applyNumberFormat="1" applyFont="1" applyFill="1" applyBorder="1" applyAlignment="1">
      <alignment horizontal="left" vertical="top" wrapText="1"/>
    </xf>
    <xf numFmtId="0" fontId="0" fillId="0" borderId="9" xfId="0" applyNumberFormat="1" applyFont="1" applyFill="1" applyBorder="1" applyAlignment="1">
      <alignment horizontal="center" vertical="center" wrapText="1"/>
    </xf>
    <xf numFmtId="0" fontId="54" fillId="0" borderId="37" xfId="0" applyFont="1" applyBorder="1" applyAlignment="1">
      <alignment horizontal="justify" vertical="center" wrapText="1"/>
    </xf>
    <xf numFmtId="0" fontId="34" fillId="0" borderId="39" xfId="0" applyFont="1" applyBorder="1" applyAlignment="1">
      <alignment horizontal="center" vertical="center" wrapText="1"/>
    </xf>
    <xf numFmtId="0" fontId="34" fillId="0" borderId="42" xfId="0" applyFont="1" applyBorder="1" applyAlignment="1">
      <alignment horizontal="center" vertical="center" wrapText="1"/>
    </xf>
    <xf numFmtId="0" fontId="34" fillId="0" borderId="43"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47" xfId="0" applyFont="1" applyBorder="1" applyAlignment="1">
      <alignment horizontal="center" vertical="center" wrapText="1"/>
    </xf>
    <xf numFmtId="0" fontId="8" fillId="0" borderId="26" xfId="0" applyNumberFormat="1" applyFont="1" applyFill="1" applyBorder="1" applyAlignment="1">
      <alignment horizontal="center" vertical="center" wrapText="1"/>
    </xf>
    <xf numFmtId="0" fontId="8" fillId="0" borderId="16" xfId="0" applyNumberFormat="1" applyFont="1" applyFill="1" applyBorder="1" applyAlignment="1">
      <alignment horizontal="center" vertical="center" wrapText="1"/>
    </xf>
    <xf numFmtId="0" fontId="8" fillId="0" borderId="22" xfId="0" applyNumberFormat="1" applyFont="1" applyFill="1" applyBorder="1" applyAlignment="1">
      <alignment horizontal="center" vertical="center" wrapText="1"/>
    </xf>
    <xf numFmtId="0" fontId="8" fillId="0" borderId="7" xfId="0" applyNumberFormat="1" applyFont="1" applyFill="1" applyBorder="1" applyAlignment="1">
      <alignment horizontal="left" vertical="center"/>
    </xf>
    <xf numFmtId="0" fontId="8" fillId="0" borderId="9" xfId="0" applyNumberFormat="1" applyFont="1" applyFill="1" applyBorder="1" applyAlignment="1">
      <alignment horizontal="right" vertical="center"/>
    </xf>
    <xf numFmtId="0" fontId="8" fillId="0" borderId="11" xfId="0" applyNumberFormat="1" applyFont="1" applyFill="1" applyBorder="1" applyAlignment="1">
      <alignment horizontal="right" vertical="center"/>
    </xf>
    <xf numFmtId="0" fontId="8" fillId="0" borderId="7" xfId="0" applyNumberFormat="1" applyFont="1" applyFill="1" applyBorder="1" applyAlignment="1">
      <alignment horizontal="right" vertical="center"/>
    </xf>
    <xf numFmtId="0" fontId="8" fillId="0" borderId="11" xfId="0" applyNumberFormat="1" applyFont="1" applyFill="1" applyBorder="1" applyAlignment="1">
      <alignment horizontal="center" vertical="center"/>
    </xf>
    <xf numFmtId="0" fontId="8" fillId="0" borderId="7" xfId="0" applyNumberFormat="1" applyFont="1" applyFill="1" applyBorder="1" applyAlignment="1">
      <alignment horizontal="center" vertical="center"/>
    </xf>
    <xf numFmtId="177" fontId="37" fillId="0" borderId="0" xfId="0" applyNumberFormat="1" applyFont="1" applyFill="1" applyAlignment="1">
      <alignment horizontal="left" wrapText="1"/>
    </xf>
    <xf numFmtId="0" fontId="0" fillId="0" borderId="17" xfId="0" applyNumberFormat="1" applyFont="1" applyFill="1" applyBorder="1" applyAlignment="1">
      <alignment horizontal="center" vertical="center" wrapText="1"/>
    </xf>
    <xf numFmtId="0" fontId="0" fillId="0" borderId="23" xfId="8" applyNumberFormat="1" applyFont="1" applyFill="1" applyBorder="1" applyAlignment="1">
      <alignment horizontal="center" vertical="center" wrapText="1"/>
    </xf>
    <xf numFmtId="0" fontId="0" fillId="0" borderId="24" xfId="8" applyNumberFormat="1" applyFont="1" applyFill="1" applyBorder="1" applyAlignment="1">
      <alignment horizontal="center" vertical="center" wrapText="1"/>
    </xf>
    <xf numFmtId="0" fontId="0" fillId="0" borderId="4" xfId="8" applyNumberFormat="1" applyFont="1" applyFill="1" applyBorder="1" applyAlignment="1">
      <alignment horizontal="center" vertical="center" wrapText="1"/>
    </xf>
    <xf numFmtId="0" fontId="0" fillId="0" borderId="25" xfId="8" applyNumberFormat="1" applyFont="1" applyFill="1" applyBorder="1" applyAlignment="1">
      <alignment horizontal="center" vertical="center" wrapText="1"/>
    </xf>
    <xf numFmtId="0" fontId="0" fillId="0" borderId="17" xfId="8" applyNumberFormat="1" applyFont="1" applyFill="1" applyBorder="1" applyAlignment="1">
      <alignment horizontal="center" vertical="center" wrapText="1"/>
    </xf>
    <xf numFmtId="0" fontId="0" fillId="0" borderId="14" xfId="8" applyNumberFormat="1" applyFont="1" applyFill="1" applyBorder="1" applyAlignment="1">
      <alignment horizontal="center" vertical="center" wrapText="1"/>
    </xf>
    <xf numFmtId="0" fontId="0" fillId="0" borderId="1" xfId="0" applyNumberFormat="1" applyFont="1" applyFill="1" applyBorder="1" applyAlignment="1">
      <alignment horizontal="center" vertical="center" wrapText="1"/>
    </xf>
    <xf numFmtId="0" fontId="0" fillId="0" borderId="2" xfId="0" applyNumberFormat="1" applyFont="1" applyFill="1" applyBorder="1" applyAlignment="1">
      <alignment horizontal="center" vertical="center" wrapText="1"/>
    </xf>
    <xf numFmtId="177" fontId="10" fillId="0" borderId="0" xfId="10" applyNumberFormat="1" applyFont="1" applyFill="1" applyBorder="1" applyAlignment="1">
      <alignment horizontal="distributed" vertical="center"/>
    </xf>
    <xf numFmtId="0" fontId="8" fillId="0" borderId="11" xfId="10" applyNumberFormat="1" applyFont="1" applyFill="1" applyBorder="1" applyAlignment="1">
      <alignment horizontal="center" vertical="center" wrapText="1"/>
    </xf>
    <xf numFmtId="0" fontId="8" fillId="0" borderId="7" xfId="10" applyNumberFormat="1" applyFont="1" applyFill="1" applyBorder="1" applyAlignment="1">
      <alignment horizontal="center" vertical="center" wrapText="1"/>
    </xf>
    <xf numFmtId="0" fontId="8" fillId="0" borderId="23" xfId="10" applyNumberFormat="1" applyFont="1" applyFill="1" applyBorder="1" applyAlignment="1">
      <alignment horizontal="center" vertical="center" wrapText="1"/>
    </xf>
    <xf numFmtId="0" fontId="8" fillId="0" borderId="24" xfId="10" applyNumberFormat="1" applyFont="1" applyFill="1" applyBorder="1" applyAlignment="1">
      <alignment horizontal="center" vertical="center" wrapText="1"/>
    </xf>
    <xf numFmtId="0" fontId="8" fillId="0" borderId="4" xfId="10" applyNumberFormat="1" applyFont="1" applyFill="1" applyBorder="1" applyAlignment="1">
      <alignment horizontal="center" vertical="center" wrapText="1"/>
    </xf>
    <xf numFmtId="0" fontId="8" fillId="0" borderId="12" xfId="10" applyNumberFormat="1" applyFont="1" applyFill="1" applyBorder="1" applyAlignment="1">
      <alignment horizontal="distributed" vertical="center" wrapText="1"/>
    </xf>
    <xf numFmtId="0" fontId="8" fillId="0" borderId="0" xfId="10" applyNumberFormat="1" applyFont="1" applyFill="1" applyBorder="1" applyAlignment="1">
      <alignment horizontal="distributed" vertical="center" wrapText="1"/>
    </xf>
    <xf numFmtId="0" fontId="8" fillId="0" borderId="21" xfId="10" applyNumberFormat="1" applyFont="1" applyFill="1" applyBorder="1" applyAlignment="1">
      <alignment horizontal="distributed" vertical="center" wrapText="1"/>
    </xf>
    <xf numFmtId="0" fontId="8" fillId="0" borderId="26" xfId="10" applyNumberFormat="1" applyFont="1" applyFill="1" applyBorder="1" applyAlignment="1">
      <alignment horizontal="center" vertical="center" wrapText="1"/>
    </xf>
    <xf numFmtId="177" fontId="10" fillId="0" borderId="18" xfId="10" applyNumberFormat="1" applyFont="1" applyFill="1" applyBorder="1" applyAlignment="1">
      <alignment horizontal="distributed" vertical="center"/>
    </xf>
    <xf numFmtId="0" fontId="8" fillId="0" borderId="22" xfId="10" applyNumberFormat="1" applyFont="1" applyFill="1" applyBorder="1" applyAlignment="1">
      <alignment horizontal="center" vertical="center" wrapText="1"/>
    </xf>
    <xf numFmtId="0" fontId="8" fillId="0" borderId="3" xfId="10" applyNumberFormat="1" applyFont="1" applyFill="1" applyBorder="1" applyAlignment="1">
      <alignment horizontal="center" vertical="center" wrapText="1"/>
    </xf>
    <xf numFmtId="0" fontId="8" fillId="0" borderId="7" xfId="10" applyNumberFormat="1" applyFont="1" applyFill="1" applyBorder="1" applyAlignment="1">
      <alignment horizontal="right" vertical="center" wrapText="1"/>
    </xf>
    <xf numFmtId="0" fontId="8" fillId="0" borderId="9" xfId="10" applyNumberFormat="1" applyFont="1" applyFill="1" applyBorder="1" applyAlignment="1">
      <alignment horizontal="center" vertical="center" wrapText="1"/>
    </xf>
    <xf numFmtId="0" fontId="8" fillId="0" borderId="1" xfId="10" applyNumberFormat="1" applyFont="1" applyFill="1" applyBorder="1" applyAlignment="1">
      <alignment horizontal="center" vertical="center" wrapText="1"/>
    </xf>
    <xf numFmtId="0" fontId="8" fillId="0" borderId="2" xfId="10" applyNumberFormat="1" applyFont="1" applyFill="1" applyBorder="1" applyAlignment="1">
      <alignment horizontal="center" vertical="center" wrapText="1"/>
    </xf>
    <xf numFmtId="177" fontId="6" fillId="0" borderId="0" xfId="10" applyNumberFormat="1" applyFont="1" applyFill="1" applyAlignment="1">
      <alignment horizontal="right" vertical="center"/>
    </xf>
    <xf numFmtId="177" fontId="6" fillId="0" borderId="0" xfId="10" applyNumberFormat="1" applyFont="1" applyFill="1" applyAlignment="1">
      <alignment horizontal="left" vertical="center"/>
    </xf>
    <xf numFmtId="0" fontId="8" fillId="0" borderId="25" xfId="10" applyNumberFormat="1" applyFont="1" applyFill="1" applyBorder="1" applyAlignment="1">
      <alignment horizontal="center" vertical="center" wrapText="1"/>
    </xf>
    <xf numFmtId="0" fontId="8" fillId="0" borderId="17" xfId="10" applyNumberFormat="1" applyFont="1" applyFill="1" applyBorder="1" applyAlignment="1">
      <alignment horizontal="center" vertical="center" wrapText="1"/>
    </xf>
    <xf numFmtId="0" fontId="8" fillId="0" borderId="14" xfId="10" applyNumberFormat="1" applyFont="1" applyFill="1" applyBorder="1" applyAlignment="1">
      <alignment horizontal="center" vertical="center" wrapText="1"/>
    </xf>
    <xf numFmtId="177" fontId="10" fillId="0" borderId="0" xfId="8" applyNumberFormat="1" applyFont="1" applyFill="1" applyBorder="1" applyAlignment="1">
      <alignment horizontal="distributed" vertical="center"/>
    </xf>
    <xf numFmtId="177" fontId="6" fillId="0" borderId="0" xfId="8" applyNumberFormat="1" applyFont="1" applyFill="1" applyAlignment="1">
      <alignment horizontal="left" vertical="center"/>
    </xf>
    <xf numFmtId="177" fontId="10" fillId="0" borderId="18" xfId="8" applyNumberFormat="1" applyFont="1" applyFill="1" applyBorder="1" applyAlignment="1">
      <alignment horizontal="distributed" vertical="center"/>
    </xf>
    <xf numFmtId="177" fontId="6" fillId="0" borderId="0" xfId="8" applyNumberFormat="1" applyFont="1" applyFill="1" applyAlignment="1">
      <alignment horizontal="right" vertical="center"/>
    </xf>
    <xf numFmtId="0" fontId="8" fillId="0" borderId="51" xfId="0" applyFont="1" applyBorder="1" applyAlignment="1">
      <alignment horizontal="center" vertical="center" wrapText="1"/>
    </xf>
    <xf numFmtId="0" fontId="8" fillId="0" borderId="57" xfId="0" applyFont="1" applyBorder="1" applyAlignment="1">
      <alignment horizontal="center" vertical="center" wrapText="1"/>
    </xf>
    <xf numFmtId="177" fontId="10" fillId="0" borderId="0" xfId="9" applyNumberFormat="1" applyFont="1" applyFill="1" applyBorder="1" applyAlignment="1">
      <alignment horizontal="distributed" vertical="center"/>
    </xf>
    <xf numFmtId="177" fontId="30" fillId="0" borderId="0" xfId="9" applyNumberFormat="1" applyFont="1" applyFill="1" applyAlignment="1">
      <alignment horizontal="left"/>
    </xf>
    <xf numFmtId="0" fontId="8" fillId="0" borderId="25" xfId="9" applyNumberFormat="1" applyFont="1" applyFill="1" applyBorder="1" applyAlignment="1">
      <alignment horizontal="center" vertical="center" wrapText="1"/>
    </xf>
    <xf numFmtId="0" fontId="8" fillId="0" borderId="12" xfId="9" applyNumberFormat="1" applyFont="1" applyFill="1" applyBorder="1" applyAlignment="1">
      <alignment horizontal="center" vertical="center" wrapText="1"/>
    </xf>
    <xf numFmtId="0" fontId="8" fillId="0" borderId="17" xfId="9" applyNumberFormat="1" applyFont="1" applyFill="1" applyBorder="1" applyAlignment="1">
      <alignment horizontal="center" vertical="center" wrapText="1"/>
    </xf>
    <xf numFmtId="0" fontId="8" fillId="0" borderId="0" xfId="9" applyNumberFormat="1" applyFont="1" applyFill="1" applyBorder="1" applyAlignment="1">
      <alignment horizontal="center" vertical="center" wrapText="1"/>
    </xf>
    <xf numFmtId="0" fontId="8" fillId="0" borderId="1" xfId="9" applyNumberFormat="1" applyFont="1" applyFill="1" applyBorder="1" applyAlignment="1">
      <alignment horizontal="center" vertical="center" wrapText="1"/>
    </xf>
    <xf numFmtId="0" fontId="8" fillId="0" borderId="2" xfId="9" applyNumberFormat="1" applyFont="1" applyFill="1" applyBorder="1" applyAlignment="1">
      <alignment horizontal="center" vertical="center" wrapText="1"/>
    </xf>
    <xf numFmtId="0" fontId="8" fillId="0" borderId="25" xfId="9" applyNumberFormat="1" applyFont="1" applyFill="1" applyBorder="1" applyAlignment="1">
      <alignment horizontal="right" vertical="center" wrapText="1"/>
    </xf>
    <xf numFmtId="0" fontId="8" fillId="0" borderId="17" xfId="9" applyNumberFormat="1" applyFont="1" applyFill="1" applyBorder="1" applyAlignment="1">
      <alignment horizontal="right" vertical="center" wrapText="1"/>
    </xf>
    <xf numFmtId="0" fontId="8" fillId="0" borderId="12" xfId="9" applyNumberFormat="1" applyFont="1" applyFill="1" applyBorder="1" applyAlignment="1">
      <alignment horizontal="distributed" vertical="center" wrapText="1"/>
    </xf>
    <xf numFmtId="0" fontId="8" fillId="0" borderId="0" xfId="9" applyNumberFormat="1" applyFont="1" applyFill="1" applyBorder="1" applyAlignment="1">
      <alignment horizontal="distributed" vertical="center" wrapText="1"/>
    </xf>
    <xf numFmtId="0" fontId="8" fillId="0" borderId="21" xfId="9" applyNumberFormat="1" applyFont="1" applyFill="1" applyBorder="1" applyAlignment="1">
      <alignment horizontal="distributed" vertical="center" wrapText="1"/>
    </xf>
    <xf numFmtId="177" fontId="10" fillId="0" borderId="18" xfId="9" applyNumberFormat="1" applyFont="1" applyFill="1" applyBorder="1" applyAlignment="1">
      <alignment horizontal="distributed" vertical="center"/>
    </xf>
    <xf numFmtId="177" fontId="8" fillId="0" borderId="12" xfId="8" applyNumberFormat="1" applyFont="1" applyFill="1" applyBorder="1" applyAlignment="1">
      <alignment horizontal="distributed" vertical="center" wrapText="1"/>
    </xf>
    <xf numFmtId="177" fontId="8" fillId="0" borderId="0" xfId="8" applyNumberFormat="1" applyFont="1" applyFill="1" applyBorder="1" applyAlignment="1">
      <alignment horizontal="distributed" vertical="center" wrapText="1"/>
    </xf>
    <xf numFmtId="177" fontId="8" fillId="0" borderId="21" xfId="8" applyNumberFormat="1" applyFont="1" applyFill="1" applyBorder="1" applyAlignment="1">
      <alignment horizontal="distributed" vertical="center" wrapText="1"/>
    </xf>
    <xf numFmtId="177" fontId="8" fillId="0" borderId="26" xfId="8" applyNumberFormat="1" applyFont="1" applyFill="1" applyBorder="1" applyAlignment="1">
      <alignment horizontal="center" vertical="center" wrapText="1"/>
    </xf>
    <xf numFmtId="177" fontId="8" fillId="0" borderId="4" xfId="8" applyNumberFormat="1" applyFont="1" applyFill="1" applyBorder="1" applyAlignment="1">
      <alignment horizontal="center" vertical="center" wrapText="1"/>
    </xf>
    <xf numFmtId="0" fontId="0" fillId="0" borderId="26" xfId="8" applyNumberFormat="1" applyFont="1" applyFill="1" applyBorder="1" applyAlignment="1">
      <alignment horizontal="center" vertical="center" wrapText="1"/>
    </xf>
    <xf numFmtId="177" fontId="8" fillId="0" borderId="16" xfId="8" applyNumberFormat="1" applyFont="1" applyFill="1" applyBorder="1" applyAlignment="1">
      <alignment horizontal="center" vertical="center" wrapText="1"/>
    </xf>
    <xf numFmtId="177" fontId="8" fillId="0" borderId="14" xfId="8" applyNumberFormat="1" applyFont="1" applyFill="1" applyBorder="1" applyAlignment="1">
      <alignment horizontal="center" vertical="center" wrapText="1"/>
    </xf>
    <xf numFmtId="177" fontId="8" fillId="0" borderId="23" xfId="8" applyNumberFormat="1" applyFont="1" applyFill="1" applyBorder="1" applyAlignment="1">
      <alignment horizontal="center" vertical="center" wrapText="1"/>
    </xf>
    <xf numFmtId="177" fontId="8" fillId="0" borderId="24" xfId="8" applyNumberFormat="1" applyFont="1" applyFill="1" applyBorder="1" applyAlignment="1">
      <alignment horizontal="center" vertical="center" wrapText="1"/>
    </xf>
    <xf numFmtId="177" fontId="8" fillId="0" borderId="22" xfId="8" applyNumberFormat="1" applyFont="1" applyFill="1" applyBorder="1" applyAlignment="1">
      <alignment horizontal="center" vertical="center" wrapText="1"/>
    </xf>
    <xf numFmtId="177" fontId="8" fillId="0" borderId="3" xfId="8" applyNumberFormat="1" applyFont="1" applyFill="1" applyBorder="1" applyAlignment="1">
      <alignment horizontal="center" vertical="center" wrapText="1"/>
    </xf>
    <xf numFmtId="177" fontId="8" fillId="0" borderId="11" xfId="8" applyNumberFormat="1" applyFont="1" applyFill="1" applyBorder="1" applyAlignment="1">
      <alignment horizontal="right" vertical="center"/>
    </xf>
    <xf numFmtId="177" fontId="8" fillId="0" borderId="7" xfId="8" applyNumberFormat="1" applyFont="1" applyFill="1" applyBorder="1" applyAlignment="1">
      <alignment horizontal="right" vertical="center"/>
    </xf>
    <xf numFmtId="177" fontId="8" fillId="0" borderId="7" xfId="8" applyNumberFormat="1" applyFont="1" applyFill="1" applyBorder="1" applyAlignment="1">
      <alignment horizontal="center" vertical="center"/>
    </xf>
    <xf numFmtId="177" fontId="8" fillId="0" borderId="9" xfId="8" applyNumberFormat="1" applyFont="1" applyFill="1" applyBorder="1" applyAlignment="1">
      <alignment horizontal="center" vertical="center"/>
    </xf>
    <xf numFmtId="177" fontId="8" fillId="0" borderId="12" xfId="0" applyNumberFormat="1" applyFont="1" applyFill="1" applyBorder="1" applyAlignment="1">
      <alignment horizontal="distributed" vertical="center" wrapText="1"/>
    </xf>
    <xf numFmtId="177" fontId="8" fillId="0" borderId="0" xfId="0" applyNumberFormat="1" applyFont="1" applyFill="1" applyBorder="1" applyAlignment="1">
      <alignment horizontal="distributed" vertical="center" wrapText="1"/>
    </xf>
    <xf numFmtId="177" fontId="8" fillId="0" borderId="21" xfId="0" applyNumberFormat="1" applyFont="1" applyFill="1" applyBorder="1" applyAlignment="1">
      <alignment horizontal="distributed" vertical="center" wrapText="1"/>
    </xf>
    <xf numFmtId="0" fontId="54" fillId="0" borderId="37" xfId="0" applyFont="1" applyBorder="1" applyAlignment="1">
      <alignment horizontal="center" vertical="center" wrapText="1"/>
    </xf>
    <xf numFmtId="0" fontId="15" fillId="0" borderId="25" xfId="8" applyNumberFormat="1" applyFont="1" applyFill="1" applyBorder="1" applyAlignment="1">
      <alignment horizontal="center" vertical="center" wrapText="1"/>
    </xf>
    <xf numFmtId="0" fontId="15" fillId="0" borderId="17" xfId="8" applyNumberFormat="1" applyFont="1" applyFill="1" applyBorder="1" applyAlignment="1">
      <alignment horizontal="center" vertical="center" wrapText="1"/>
    </xf>
    <xf numFmtId="0" fontId="15" fillId="0" borderId="14" xfId="8" applyNumberFormat="1" applyFont="1" applyFill="1" applyBorder="1" applyAlignment="1">
      <alignment horizontal="center" vertical="center" wrapText="1"/>
    </xf>
    <xf numFmtId="0" fontId="15" fillId="0" borderId="23" xfId="8" applyNumberFormat="1" applyFont="1" applyFill="1" applyBorder="1" applyAlignment="1">
      <alignment horizontal="center" vertical="center" wrapText="1"/>
    </xf>
    <xf numFmtId="0" fontId="15" fillId="0" borderId="24" xfId="8" applyNumberFormat="1" applyFont="1" applyFill="1" applyBorder="1" applyAlignment="1">
      <alignment horizontal="center" vertical="center" wrapText="1"/>
    </xf>
    <xf numFmtId="0" fontId="15" fillId="0" borderId="4" xfId="8" applyNumberFormat="1" applyFont="1" applyFill="1" applyBorder="1" applyAlignment="1">
      <alignment horizontal="center" vertical="center" wrapText="1"/>
    </xf>
    <xf numFmtId="177" fontId="37" fillId="0" borderId="0" xfId="0" applyNumberFormat="1" applyFont="1" applyFill="1" applyBorder="1" applyAlignment="1">
      <alignment horizontal="distributed" vertical="center"/>
    </xf>
    <xf numFmtId="0" fontId="34" fillId="0" borderId="23" xfId="8" applyNumberFormat="1" applyFont="1" applyFill="1" applyBorder="1" applyAlignment="1">
      <alignment horizontal="center" vertical="center" wrapText="1"/>
    </xf>
    <xf numFmtId="0" fontId="34" fillId="0" borderId="24" xfId="8" applyNumberFormat="1" applyFont="1" applyFill="1" applyBorder="1" applyAlignment="1">
      <alignment horizontal="center" vertical="center" wrapText="1"/>
    </xf>
    <xf numFmtId="0" fontId="34" fillId="0" borderId="4" xfId="8" applyNumberFormat="1" applyFont="1" applyFill="1" applyBorder="1" applyAlignment="1">
      <alignment horizontal="center" vertical="center" wrapText="1"/>
    </xf>
    <xf numFmtId="177" fontId="37" fillId="0" borderId="12" xfId="8" applyNumberFormat="1" applyFont="1" applyFill="1" applyBorder="1" applyAlignment="1">
      <alignment wrapText="1"/>
    </xf>
    <xf numFmtId="177" fontId="30" fillId="0" borderId="12" xfId="8" applyNumberFormat="1" applyFont="1" applyFill="1" applyBorder="1" applyAlignment="1">
      <alignment wrapText="1"/>
    </xf>
    <xf numFmtId="177" fontId="39" fillId="0" borderId="0" xfId="0" applyNumberFormat="1" applyFont="1" applyFill="1" applyBorder="1" applyAlignment="1">
      <alignment horizontal="distributed" vertical="center"/>
    </xf>
    <xf numFmtId="177" fontId="37" fillId="0" borderId="5" xfId="0" applyNumberFormat="1" applyFont="1" applyFill="1" applyBorder="1" applyAlignment="1">
      <alignment horizontal="distributed" vertical="center"/>
    </xf>
    <xf numFmtId="0" fontId="0" fillId="0" borderId="39" xfId="0" applyFont="1" applyBorder="1" applyAlignment="1">
      <alignment horizontal="center" vertical="center" wrapText="1"/>
    </xf>
    <xf numFmtId="0" fontId="0" fillId="0" borderId="42" xfId="0" applyFont="1" applyBorder="1" applyAlignment="1">
      <alignment horizontal="center" vertical="center" wrapText="1"/>
    </xf>
    <xf numFmtId="0" fontId="0" fillId="0" borderId="59" xfId="0" applyFont="1" applyBorder="1" applyAlignment="1">
      <alignment horizontal="center" vertical="center" wrapText="1"/>
    </xf>
    <xf numFmtId="0" fontId="0" fillId="0" borderId="53" xfId="0" applyFont="1" applyBorder="1" applyAlignment="1">
      <alignment horizontal="center" vertical="center" wrapText="1"/>
    </xf>
    <xf numFmtId="0" fontId="0" fillId="0" borderId="0" xfId="0" applyFont="1" applyBorder="1" applyAlignment="1">
      <alignment horizontal="center" vertical="center" wrapText="1"/>
    </xf>
    <xf numFmtId="0" fontId="0" fillId="0" borderId="60" xfId="0" applyFont="1" applyBorder="1" applyAlignment="1">
      <alignment horizontal="center" vertical="center" wrapText="1"/>
    </xf>
    <xf numFmtId="0" fontId="0" fillId="0" borderId="5" xfId="0" applyFont="1" applyBorder="1" applyAlignment="1">
      <alignment horizontal="center" vertical="center" wrapText="1"/>
    </xf>
    <xf numFmtId="0" fontId="0" fillId="0" borderId="70" xfId="0" applyFont="1" applyBorder="1" applyAlignment="1">
      <alignment horizontal="center" vertical="center" wrapText="1"/>
    </xf>
    <xf numFmtId="0" fontId="0" fillId="0" borderId="66" xfId="0" applyFont="1" applyBorder="1" applyAlignment="1">
      <alignment horizontal="center" vertical="center" wrapText="1"/>
    </xf>
    <xf numFmtId="0" fontId="0" fillId="0" borderId="76" xfId="0" applyFont="1" applyBorder="1" applyAlignment="1">
      <alignment horizontal="center" vertical="center" wrapText="1"/>
    </xf>
    <xf numFmtId="0" fontId="0" fillId="0" borderId="71" xfId="0" applyFont="1" applyBorder="1" applyAlignment="1">
      <alignment horizontal="center" vertical="center" wrapText="1"/>
    </xf>
    <xf numFmtId="0" fontId="8" fillId="0" borderId="26" xfId="8" applyNumberFormat="1" applyFont="1" applyFill="1" applyBorder="1" applyAlignment="1">
      <alignment horizontal="center" vertical="center" wrapText="1"/>
    </xf>
    <xf numFmtId="0" fontId="8" fillId="0" borderId="4" xfId="8" applyNumberFormat="1" applyFont="1" applyFill="1" applyBorder="1" applyAlignment="1">
      <alignment horizontal="center" vertical="center" wrapText="1"/>
    </xf>
    <xf numFmtId="0" fontId="8" fillId="0" borderId="22" xfId="8" applyNumberFormat="1" applyFont="1" applyFill="1" applyBorder="1" applyAlignment="1">
      <alignment horizontal="center" vertical="center" wrapText="1"/>
    </xf>
    <xf numFmtId="41" fontId="11" fillId="0" borderId="0" xfId="8" applyNumberFormat="1" applyFont="1" applyFill="1" applyBorder="1" applyAlignment="1">
      <alignment horizontal="right" vertical="center"/>
    </xf>
    <xf numFmtId="41" fontId="11" fillId="0" borderId="0" xfId="8" applyNumberFormat="1" applyFont="1" applyFill="1" applyBorder="1" applyAlignment="1">
      <alignment horizontal="center" vertical="center"/>
    </xf>
    <xf numFmtId="177" fontId="6" fillId="0" borderId="0" xfId="8" applyNumberFormat="1" applyFont="1" applyFill="1" applyBorder="1" applyAlignment="1">
      <alignment horizontal="left" vertical="center"/>
    </xf>
    <xf numFmtId="0" fontId="8" fillId="0" borderId="23" xfId="8" applyNumberFormat="1" applyFont="1" applyFill="1" applyBorder="1" applyAlignment="1">
      <alignment horizontal="center" vertical="center" wrapText="1"/>
    </xf>
    <xf numFmtId="0" fontId="8" fillId="0" borderId="24" xfId="8" applyNumberFormat="1" applyFont="1" applyFill="1" applyBorder="1" applyAlignment="1">
      <alignment horizontal="center" vertical="center" wrapText="1"/>
    </xf>
    <xf numFmtId="0" fontId="8" fillId="0" borderId="11" xfId="8" applyNumberFormat="1" applyFont="1" applyFill="1" applyBorder="1" applyAlignment="1">
      <alignment horizontal="center" vertical="center"/>
    </xf>
    <xf numFmtId="0" fontId="8" fillId="0" borderId="7" xfId="8" applyNumberFormat="1" applyFont="1" applyFill="1" applyBorder="1" applyAlignment="1">
      <alignment horizontal="center" vertical="center"/>
    </xf>
    <xf numFmtId="0" fontId="8" fillId="0" borderId="7" xfId="8" applyNumberFormat="1" applyFont="1" applyFill="1" applyBorder="1" applyAlignment="1">
      <alignment horizontal="right" vertical="center"/>
    </xf>
    <xf numFmtId="0" fontId="8" fillId="0" borderId="13" xfId="8" applyNumberFormat="1" applyFont="1" applyFill="1" applyBorder="1" applyAlignment="1">
      <alignment horizontal="distributed" vertical="distributed" indent="2"/>
    </xf>
    <xf numFmtId="0" fontId="8" fillId="0" borderId="20" xfId="8" applyNumberFormat="1" applyFont="1" applyFill="1" applyBorder="1" applyAlignment="1">
      <alignment horizontal="distributed" vertical="distributed" indent="2"/>
    </xf>
    <xf numFmtId="0" fontId="8" fillId="0" borderId="20" xfId="8" applyNumberFormat="1" applyFont="1" applyFill="1" applyBorder="1" applyAlignment="1">
      <alignment horizontal="right" vertical="distributed" indent="2"/>
    </xf>
    <xf numFmtId="0" fontId="8" fillId="0" borderId="16" xfId="8" applyNumberFormat="1" applyFont="1" applyFill="1" applyBorder="1" applyAlignment="1">
      <alignment horizontal="center" vertical="center" wrapText="1"/>
    </xf>
    <xf numFmtId="0" fontId="0" fillId="0" borderId="17" xfId="0" applyNumberFormat="1" applyFont="1" applyFill="1" applyBorder="1" applyAlignment="1">
      <alignment vertical="center"/>
    </xf>
    <xf numFmtId="0" fontId="0" fillId="0" borderId="14" xfId="0" applyNumberFormat="1" applyFont="1" applyFill="1" applyBorder="1" applyAlignment="1">
      <alignment vertical="center"/>
    </xf>
    <xf numFmtId="0" fontId="0" fillId="0" borderId="24" xfId="0" applyNumberFormat="1" applyFont="1" applyFill="1" applyBorder="1" applyAlignment="1">
      <alignment vertical="center"/>
    </xf>
    <xf numFmtId="0" fontId="0" fillId="0" borderId="4" xfId="0" applyNumberFormat="1" applyFont="1" applyFill="1" applyBorder="1" applyAlignment="1">
      <alignment vertical="center"/>
    </xf>
    <xf numFmtId="0" fontId="8" fillId="0" borderId="13" xfId="8" applyNumberFormat="1" applyFont="1" applyFill="1" applyBorder="1" applyAlignment="1">
      <alignment horizontal="center" vertical="center" wrapText="1"/>
    </xf>
    <xf numFmtId="0" fontId="8" fillId="0" borderId="15" xfId="8" applyNumberFormat="1" applyFont="1" applyFill="1" applyBorder="1" applyAlignment="1">
      <alignment horizontal="center" vertical="center" wrapText="1"/>
    </xf>
    <xf numFmtId="0" fontId="8" fillId="0" borderId="12" xfId="8" applyNumberFormat="1" applyFont="1" applyFill="1" applyBorder="1" applyAlignment="1">
      <alignment horizontal="distributed" vertical="distributed" wrapText="1" indent="2"/>
    </xf>
    <xf numFmtId="0" fontId="0" fillId="0" borderId="12" xfId="0" applyNumberFormat="1" applyFont="1" applyFill="1" applyBorder="1" applyAlignment="1">
      <alignment horizontal="distributed" vertical="distributed" indent="2"/>
    </xf>
    <xf numFmtId="0" fontId="0" fillId="0" borderId="1" xfId="0" applyNumberFormat="1" applyFont="1" applyFill="1" applyBorder="1" applyAlignment="1">
      <alignment horizontal="distributed" vertical="distributed" indent="2"/>
    </xf>
    <xf numFmtId="0" fontId="8" fillId="0" borderId="18" xfId="8" applyNumberFormat="1" applyFont="1" applyFill="1" applyBorder="1" applyAlignment="1">
      <alignment horizontal="distributed" vertical="distributed" indent="2"/>
    </xf>
    <xf numFmtId="0" fontId="0" fillId="0" borderId="18" xfId="0" applyNumberFormat="1" applyFont="1" applyFill="1" applyBorder="1" applyAlignment="1">
      <alignment horizontal="distributed" vertical="distributed" indent="2"/>
    </xf>
    <xf numFmtId="0" fontId="0" fillId="0" borderId="22" xfId="0" applyNumberFormat="1" applyFont="1" applyFill="1" applyBorder="1" applyAlignment="1">
      <alignment horizontal="distributed" vertical="distributed" indent="2"/>
    </xf>
    <xf numFmtId="177" fontId="6" fillId="0" borderId="0" xfId="8" applyNumberFormat="1" applyFont="1" applyFill="1" applyBorder="1" applyAlignment="1">
      <alignment vertical="center"/>
    </xf>
    <xf numFmtId="0" fontId="0" fillId="0" borderId="0" xfId="0" applyFont="1" applyFill="1" applyAlignment="1">
      <alignment vertical="center"/>
    </xf>
    <xf numFmtId="0" fontId="8" fillId="0" borderId="69" xfId="0" applyFont="1" applyBorder="1" applyAlignment="1">
      <alignment horizontal="center" vertical="center" wrapText="1"/>
    </xf>
    <xf numFmtId="178" fontId="10" fillId="0" borderId="0" xfId="0" applyNumberFormat="1" applyFont="1" applyFill="1" applyBorder="1" applyAlignment="1">
      <alignment horizontal="distributed" vertical="center"/>
    </xf>
    <xf numFmtId="178" fontId="6" fillId="0" borderId="0" xfId="0" applyNumberFormat="1" applyFont="1" applyFill="1" applyAlignment="1">
      <alignment horizontal="left" vertical="center"/>
    </xf>
    <xf numFmtId="178" fontId="10" fillId="0" borderId="18" xfId="0" applyNumberFormat="1" applyFont="1" applyFill="1" applyBorder="1" applyAlignment="1">
      <alignment horizontal="distributed" vertical="center"/>
    </xf>
    <xf numFmtId="177" fontId="8" fillId="0" borderId="25" xfId="8" applyNumberFormat="1" applyFont="1" applyFill="1" applyBorder="1" applyAlignment="1">
      <alignment horizontal="center" vertical="center" wrapText="1"/>
    </xf>
    <xf numFmtId="177" fontId="8" fillId="0" borderId="1" xfId="8" applyNumberFormat="1" applyFont="1" applyFill="1" applyBorder="1" applyAlignment="1">
      <alignment horizontal="center" vertical="center" wrapText="1"/>
    </xf>
    <xf numFmtId="177" fontId="8" fillId="0" borderId="17" xfId="8" applyNumberFormat="1" applyFont="1" applyFill="1" applyBorder="1" applyAlignment="1">
      <alignment horizontal="center" vertical="center" wrapText="1"/>
    </xf>
    <xf numFmtId="177" fontId="8" fillId="0" borderId="2" xfId="8" applyNumberFormat="1" applyFont="1" applyFill="1" applyBorder="1" applyAlignment="1">
      <alignment horizontal="center" vertical="center" wrapText="1"/>
    </xf>
    <xf numFmtId="177" fontId="8" fillId="0" borderId="7" xfId="0" applyNumberFormat="1" applyFont="1" applyFill="1" applyBorder="1" applyAlignment="1">
      <alignment horizontal="distributed" vertical="center" wrapText="1"/>
    </xf>
    <xf numFmtId="178" fontId="0" fillId="0" borderId="12" xfId="5" applyNumberFormat="1" applyFont="1" applyFill="1" applyBorder="1" applyAlignment="1">
      <alignment horizontal="distributed" vertical="center" wrapText="1"/>
    </xf>
    <xf numFmtId="178" fontId="0" fillId="0" borderId="0" xfId="5" applyNumberFormat="1" applyFont="1" applyFill="1" applyBorder="1" applyAlignment="1">
      <alignment horizontal="distributed" vertical="center" wrapText="1"/>
    </xf>
    <xf numFmtId="178" fontId="0" fillId="0" borderId="21" xfId="5" applyNumberFormat="1" applyFont="1" applyFill="1" applyBorder="1" applyAlignment="1">
      <alignment horizontal="distributed" vertical="center" wrapText="1"/>
    </xf>
    <xf numFmtId="177" fontId="0" fillId="0" borderId="23" xfId="0" applyNumberFormat="1" applyFont="1" applyFill="1" applyBorder="1" applyAlignment="1">
      <alignment horizontal="center" vertical="center" wrapText="1"/>
    </xf>
    <xf numFmtId="177" fontId="0" fillId="0" borderId="24" xfId="0" applyNumberFormat="1" applyFont="1" applyFill="1" applyBorder="1" applyAlignment="1">
      <alignment horizontal="center" vertical="center" wrapText="1"/>
    </xf>
    <xf numFmtId="177" fontId="0" fillId="0" borderId="4" xfId="0" applyNumberFormat="1" applyFont="1" applyFill="1" applyBorder="1" applyAlignment="1">
      <alignment horizontal="center" vertical="center" wrapText="1"/>
    </xf>
    <xf numFmtId="177" fontId="0" fillId="0" borderId="11" xfId="0" applyNumberFormat="1" applyFont="1" applyFill="1" applyBorder="1" applyAlignment="1">
      <alignment horizontal="center" vertical="center" wrapText="1"/>
    </xf>
    <xf numFmtId="177" fontId="0" fillId="0" borderId="7" xfId="0" applyNumberFormat="1" applyFont="1" applyFill="1" applyBorder="1" applyAlignment="1">
      <alignment horizontal="center" vertical="center" wrapText="1"/>
    </xf>
    <xf numFmtId="177" fontId="0" fillId="0" borderId="9" xfId="0" applyNumberFormat="1" applyFont="1" applyFill="1" applyBorder="1" applyAlignment="1">
      <alignment horizontal="center" vertical="center" wrapText="1"/>
    </xf>
    <xf numFmtId="177" fontId="0" fillId="0" borderId="26" xfId="0" applyNumberFormat="1" applyFont="1" applyFill="1" applyBorder="1" applyAlignment="1">
      <alignment horizontal="center" vertical="center" wrapText="1"/>
    </xf>
    <xf numFmtId="177" fontId="0" fillId="0" borderId="15" xfId="0" applyNumberFormat="1" applyFont="1" applyFill="1" applyBorder="1" applyAlignment="1">
      <alignment horizontal="center" vertical="center" wrapText="1"/>
    </xf>
    <xf numFmtId="177" fontId="0" fillId="0" borderId="8" xfId="0" applyNumberFormat="1" applyFont="1" applyFill="1" applyBorder="1" applyAlignment="1">
      <alignment horizontal="center" vertical="center" wrapText="1"/>
    </xf>
    <xf numFmtId="177" fontId="0" fillId="0" borderId="13" xfId="0" applyNumberFormat="1" applyFont="1" applyFill="1" applyBorder="1" applyAlignment="1">
      <alignment horizontal="center" vertical="center"/>
    </xf>
    <xf numFmtId="177" fontId="0" fillId="0" borderId="20" xfId="0" applyNumberFormat="1" applyFont="1" applyFill="1" applyBorder="1" applyAlignment="1">
      <alignment horizontal="center" vertical="center"/>
    </xf>
    <xf numFmtId="177" fontId="0" fillId="0" borderId="13" xfId="0" applyNumberFormat="1" applyFont="1" applyFill="1" applyBorder="1" applyAlignment="1">
      <alignment horizontal="center" vertical="center" shrinkToFit="1"/>
    </xf>
    <xf numFmtId="177" fontId="0" fillId="0" borderId="20" xfId="0" applyNumberFormat="1" applyFont="1" applyFill="1" applyBorder="1" applyAlignment="1">
      <alignment horizontal="center" vertical="center" shrinkToFit="1"/>
    </xf>
    <xf numFmtId="177" fontId="0" fillId="0" borderId="15" xfId="0" applyNumberFormat="1" applyFont="1" applyFill="1" applyBorder="1" applyAlignment="1">
      <alignment horizontal="center" vertical="center" shrinkToFit="1"/>
    </xf>
    <xf numFmtId="177" fontId="49" fillId="0" borderId="22" xfId="0" applyNumberFormat="1" applyFont="1" applyFill="1" applyBorder="1" applyAlignment="1">
      <alignment horizontal="center" vertical="center" wrapText="1"/>
    </xf>
    <xf numFmtId="177" fontId="49" fillId="0" borderId="3" xfId="0" applyNumberFormat="1" applyFont="1" applyFill="1" applyBorder="1" applyAlignment="1">
      <alignment horizontal="center" vertical="center" wrapText="1"/>
    </xf>
    <xf numFmtId="177" fontId="49" fillId="0" borderId="16" xfId="0" applyNumberFormat="1" applyFont="1" applyFill="1" applyBorder="1" applyAlignment="1">
      <alignment horizontal="center" vertical="center" wrapText="1"/>
    </xf>
    <xf numFmtId="177" fontId="49" fillId="0" borderId="14" xfId="0" applyNumberFormat="1" applyFont="1" applyFill="1" applyBorder="1" applyAlignment="1">
      <alignment horizontal="center" vertical="center" wrapText="1"/>
    </xf>
    <xf numFmtId="177" fontId="49" fillId="0" borderId="26" xfId="0" applyNumberFormat="1" applyFont="1" applyFill="1" applyBorder="1" applyAlignment="1">
      <alignment horizontal="center" vertical="center" wrapText="1"/>
    </xf>
    <xf numFmtId="177" fontId="49" fillId="0" borderId="4" xfId="0" applyNumberFormat="1" applyFont="1" applyFill="1" applyBorder="1" applyAlignment="1">
      <alignment horizontal="center" vertical="center" wrapText="1"/>
    </xf>
    <xf numFmtId="0" fontId="8" fillId="0" borderId="7" xfId="0" applyNumberFormat="1" applyFont="1" applyFill="1" applyBorder="1" applyAlignment="1">
      <alignment horizontal="center" vertical="center" wrapText="1"/>
    </xf>
    <xf numFmtId="0" fontId="8" fillId="0" borderId="9" xfId="0" applyNumberFormat="1" applyFont="1" applyFill="1" applyBorder="1" applyAlignment="1">
      <alignment horizontal="center" vertical="center" wrapText="1"/>
    </xf>
    <xf numFmtId="177" fontId="0" fillId="0" borderId="16" xfId="0" applyNumberFormat="1" applyFont="1" applyFill="1" applyBorder="1" applyAlignment="1">
      <alignment horizontal="center" vertical="center" wrapText="1"/>
    </xf>
    <xf numFmtId="177" fontId="0" fillId="0" borderId="22" xfId="0" applyNumberFormat="1" applyFont="1" applyFill="1" applyBorder="1" applyAlignment="1">
      <alignment horizontal="center" vertical="center" wrapText="1"/>
    </xf>
    <xf numFmtId="177" fontId="0" fillId="0" borderId="3" xfId="0" applyNumberFormat="1" applyFont="1" applyFill="1" applyBorder="1" applyAlignment="1">
      <alignment horizontal="center" vertical="center" wrapText="1"/>
    </xf>
    <xf numFmtId="178" fontId="10" fillId="0" borderId="0" xfId="5" applyNumberFormat="1" applyFont="1" applyFill="1" applyBorder="1" applyAlignment="1">
      <alignment horizontal="distributed" vertical="center"/>
    </xf>
    <xf numFmtId="177" fontId="8" fillId="0" borderId="0" xfId="0" applyNumberFormat="1" applyFont="1" applyFill="1" applyBorder="1" applyAlignment="1">
      <alignment horizontal="center" vertical="center"/>
    </xf>
    <xf numFmtId="177" fontId="8" fillId="0" borderId="16" xfId="0" applyNumberFormat="1" applyFont="1" applyFill="1" applyBorder="1" applyAlignment="1">
      <alignment horizontal="center" vertical="center" wrapText="1"/>
    </xf>
    <xf numFmtId="177" fontId="8" fillId="0" borderId="14" xfId="0" applyNumberFormat="1" applyFont="1" applyFill="1" applyBorder="1" applyAlignment="1">
      <alignment horizontal="center" vertical="center" wrapText="1"/>
    </xf>
    <xf numFmtId="177" fontId="8" fillId="0" borderId="22" xfId="0" applyNumberFormat="1" applyFont="1" applyFill="1" applyBorder="1" applyAlignment="1">
      <alignment horizontal="center" vertical="center" wrapText="1"/>
    </xf>
    <xf numFmtId="177" fontId="8" fillId="0" borderId="3" xfId="0" applyNumberFormat="1" applyFont="1" applyFill="1" applyBorder="1" applyAlignment="1">
      <alignment horizontal="center" vertical="center" wrapText="1"/>
    </xf>
    <xf numFmtId="177" fontId="8" fillId="0" borderId="26" xfId="0" applyNumberFormat="1" applyFont="1" applyFill="1" applyBorder="1" applyAlignment="1">
      <alignment horizontal="center" vertical="center" wrapText="1"/>
    </xf>
    <xf numFmtId="177" fontId="8" fillId="0" borderId="4" xfId="0" applyNumberFormat="1" applyFont="1" applyFill="1" applyBorder="1" applyAlignment="1">
      <alignment horizontal="center" vertical="center" wrapText="1"/>
    </xf>
    <xf numFmtId="177" fontId="8" fillId="0" borderId="7" xfId="0" applyNumberFormat="1" applyFont="1" applyFill="1" applyBorder="1" applyAlignment="1">
      <alignment horizontal="center" vertical="center"/>
    </xf>
    <xf numFmtId="177" fontId="8" fillId="0" borderId="23" xfId="0" applyNumberFormat="1" applyFont="1" applyFill="1" applyBorder="1" applyAlignment="1">
      <alignment horizontal="center" vertical="center" wrapText="1"/>
    </xf>
    <xf numFmtId="177" fontId="8" fillId="0" borderId="24" xfId="0" applyNumberFormat="1" applyFont="1" applyFill="1" applyBorder="1" applyAlignment="1">
      <alignment horizontal="center" vertical="center" wrapText="1"/>
    </xf>
    <xf numFmtId="178" fontId="8" fillId="0" borderId="12" xfId="5" applyNumberFormat="1" applyFont="1" applyFill="1" applyBorder="1" applyAlignment="1">
      <alignment horizontal="distributed" vertical="center" wrapText="1"/>
    </xf>
    <xf numFmtId="178" fontId="8" fillId="0" borderId="0" xfId="5" applyNumberFormat="1" applyFont="1" applyFill="1" applyBorder="1" applyAlignment="1">
      <alignment horizontal="distributed" vertical="center" wrapText="1"/>
    </xf>
    <xf numFmtId="178" fontId="8" fillId="0" borderId="21" xfId="5" applyNumberFormat="1" applyFont="1" applyFill="1" applyBorder="1" applyAlignment="1">
      <alignment horizontal="distributed" vertical="center" wrapText="1"/>
    </xf>
    <xf numFmtId="178" fontId="10" fillId="0" borderId="18" xfId="5" applyNumberFormat="1" applyFont="1" applyFill="1" applyBorder="1" applyAlignment="1">
      <alignment horizontal="distributed" vertical="center"/>
    </xf>
    <xf numFmtId="177" fontId="8" fillId="0" borderId="7" xfId="0" applyNumberFormat="1" applyFont="1" applyFill="1" applyBorder="1" applyAlignment="1">
      <alignment horizontal="right" vertical="center"/>
    </xf>
    <xf numFmtId="177" fontId="8" fillId="0" borderId="9" xfId="0" applyNumberFormat="1" applyFont="1" applyFill="1" applyBorder="1" applyAlignment="1">
      <alignment horizontal="right" vertical="center"/>
    </xf>
    <xf numFmtId="177" fontId="8" fillId="0" borderId="7" xfId="0" applyNumberFormat="1" applyFont="1" applyFill="1" applyBorder="1" applyAlignment="1">
      <alignment horizontal="left" vertical="center"/>
    </xf>
    <xf numFmtId="177" fontId="0" fillId="0" borderId="26" xfId="10" applyNumberFormat="1" applyFont="1" applyFill="1" applyBorder="1" applyAlignment="1">
      <alignment horizontal="center" vertical="center" wrapText="1"/>
    </xf>
    <xf numFmtId="177" fontId="0" fillId="0" borderId="4" xfId="10" applyNumberFormat="1" applyFont="1" applyFill="1" applyBorder="1" applyAlignment="1">
      <alignment horizontal="center" vertical="center" wrapText="1"/>
    </xf>
    <xf numFmtId="177" fontId="8" fillId="0" borderId="11" xfId="10" applyNumberFormat="1" applyFont="1" applyFill="1" applyBorder="1" applyAlignment="1">
      <alignment horizontal="left" vertical="center" wrapText="1"/>
    </xf>
    <xf numFmtId="177" fontId="8" fillId="0" borderId="7" xfId="10" applyNumberFormat="1" applyFont="1" applyFill="1" applyBorder="1" applyAlignment="1">
      <alignment horizontal="left" vertical="center" wrapText="1"/>
    </xf>
    <xf numFmtId="177" fontId="8" fillId="0" borderId="9" xfId="10" applyNumberFormat="1" applyFont="1" applyFill="1" applyBorder="1" applyAlignment="1">
      <alignment horizontal="left" vertical="center" wrapText="1"/>
    </xf>
    <xf numFmtId="0" fontId="0" fillId="0" borderId="26" xfId="10" applyNumberFormat="1" applyFont="1" applyFill="1" applyBorder="1" applyAlignment="1">
      <alignment horizontal="center" vertical="center" wrapText="1"/>
    </xf>
    <xf numFmtId="0" fontId="0" fillId="0" borderId="4" xfId="10" applyNumberFormat="1" applyFont="1" applyFill="1" applyBorder="1" applyAlignment="1">
      <alignment horizontal="center" vertical="center" wrapText="1"/>
    </xf>
    <xf numFmtId="177" fontId="0" fillId="0" borderId="23" xfId="10" applyNumberFormat="1" applyFont="1" applyFill="1" applyBorder="1" applyAlignment="1">
      <alignment horizontal="center" vertical="center" wrapText="1"/>
    </xf>
    <xf numFmtId="177" fontId="0" fillId="0" borderId="24" xfId="10" applyNumberFormat="1" applyFont="1" applyFill="1" applyBorder="1" applyAlignment="1">
      <alignment horizontal="center" vertical="center" wrapText="1"/>
    </xf>
    <xf numFmtId="178" fontId="6" fillId="0" borderId="0" xfId="5" applyNumberFormat="1" applyFont="1" applyFill="1" applyAlignment="1">
      <alignment horizontal="left" vertical="center"/>
    </xf>
    <xf numFmtId="177" fontId="0" fillId="0" borderId="22" xfId="10" applyNumberFormat="1" applyFont="1" applyFill="1" applyBorder="1" applyAlignment="1">
      <alignment horizontal="center" vertical="center" wrapText="1"/>
    </xf>
    <xf numFmtId="177" fontId="0" fillId="0" borderId="3" xfId="10" applyNumberFormat="1" applyFont="1" applyFill="1" applyBorder="1" applyAlignment="1">
      <alignment horizontal="center" vertical="center" wrapText="1"/>
    </xf>
    <xf numFmtId="177" fontId="0" fillId="0" borderId="1" xfId="10" applyNumberFormat="1" applyFont="1" applyFill="1" applyBorder="1" applyAlignment="1">
      <alignment horizontal="center" vertical="center" wrapText="1"/>
    </xf>
    <xf numFmtId="177" fontId="0" fillId="0" borderId="2" xfId="10" applyNumberFormat="1" applyFont="1" applyFill="1" applyBorder="1" applyAlignment="1">
      <alignment horizontal="center" vertical="center" wrapText="1"/>
    </xf>
    <xf numFmtId="177" fontId="0" fillId="0" borderId="25" xfId="10" applyNumberFormat="1" applyFont="1" applyFill="1" applyBorder="1" applyAlignment="1">
      <alignment horizontal="center" vertical="center" wrapText="1"/>
    </xf>
    <xf numFmtId="177" fontId="0" fillId="0" borderId="17" xfId="10" applyNumberFormat="1" applyFont="1" applyFill="1" applyBorder="1" applyAlignment="1">
      <alignment horizontal="center" vertical="center" wrapText="1"/>
    </xf>
    <xf numFmtId="177" fontId="0" fillId="0" borderId="14" xfId="10" applyNumberFormat="1" applyFont="1" applyFill="1" applyBorder="1" applyAlignment="1">
      <alignment horizontal="center" vertical="center" wrapText="1"/>
    </xf>
    <xf numFmtId="177" fontId="8" fillId="0" borderId="11" xfId="10" applyNumberFormat="1" applyFont="1" applyFill="1" applyBorder="1" applyAlignment="1">
      <alignment horizontal="right" vertical="center" wrapText="1"/>
    </xf>
    <xf numFmtId="177" fontId="8" fillId="0" borderId="9" xfId="10" applyNumberFormat="1" applyFont="1" applyFill="1" applyBorder="1" applyAlignment="1">
      <alignment horizontal="right" vertical="center" wrapText="1"/>
    </xf>
    <xf numFmtId="177" fontId="8" fillId="0" borderId="12" xfId="8" applyNumberFormat="1" applyFont="1" applyFill="1" applyBorder="1" applyAlignment="1">
      <alignment horizontal="center" vertical="center" wrapText="1"/>
    </xf>
    <xf numFmtId="177" fontId="8" fillId="0" borderId="0" xfId="8" applyNumberFormat="1" applyFont="1" applyFill="1" applyBorder="1" applyAlignment="1">
      <alignment horizontal="center" vertical="center" wrapText="1"/>
    </xf>
    <xf numFmtId="0" fontId="8" fillId="0" borderId="1" xfId="8" applyNumberFormat="1" applyFont="1" applyFill="1" applyBorder="1" applyAlignment="1">
      <alignment horizontal="left" vertical="center" wrapText="1"/>
    </xf>
    <xf numFmtId="0" fontId="8" fillId="0" borderId="3" xfId="8" applyNumberFormat="1" applyFont="1" applyFill="1" applyBorder="1" applyAlignment="1">
      <alignment horizontal="left" vertical="center" wrapText="1"/>
    </xf>
    <xf numFmtId="0" fontId="0" fillId="0" borderId="1" xfId="0" applyFont="1" applyFill="1" applyBorder="1"/>
    <xf numFmtId="0" fontId="0" fillId="0" borderId="17" xfId="0" applyFont="1" applyFill="1" applyBorder="1"/>
    <xf numFmtId="0" fontId="0" fillId="0" borderId="2" xfId="0" applyFont="1" applyFill="1" applyBorder="1"/>
    <xf numFmtId="177" fontId="8" fillId="0" borderId="25" xfId="8" applyNumberFormat="1" applyFont="1" applyFill="1" applyBorder="1" applyAlignment="1">
      <alignment horizontal="right" vertical="center" wrapText="1"/>
    </xf>
    <xf numFmtId="177" fontId="8" fillId="0" borderId="17" xfId="8" applyNumberFormat="1" applyFont="1" applyFill="1" applyBorder="1" applyAlignment="1">
      <alignment horizontal="right" vertical="center" wrapText="1"/>
    </xf>
    <xf numFmtId="177" fontId="8" fillId="0" borderId="11" xfId="8" applyNumberFormat="1" applyFont="1" applyFill="1" applyBorder="1" applyAlignment="1">
      <alignment horizontal="distributed" vertical="center" indent="15"/>
    </xf>
    <xf numFmtId="177" fontId="8" fillId="0" borderId="7" xfId="8" applyNumberFormat="1" applyFont="1" applyFill="1" applyBorder="1" applyAlignment="1">
      <alignment horizontal="distributed" vertical="center" indent="15"/>
    </xf>
    <xf numFmtId="177" fontId="8" fillId="0" borderId="7" xfId="8" applyNumberFormat="1" applyFont="1" applyFill="1" applyBorder="1" applyAlignment="1">
      <alignment horizontal="right" vertical="center" indent="15"/>
    </xf>
    <xf numFmtId="0" fontId="8" fillId="0" borderId="9" xfId="8" applyNumberFormat="1" applyFont="1" applyFill="1" applyBorder="1" applyAlignment="1">
      <alignment horizontal="distributed" vertical="center" indent="15"/>
    </xf>
    <xf numFmtId="178" fontId="6" fillId="0" borderId="0" xfId="5" applyNumberFormat="1" applyFont="1" applyFill="1" applyAlignment="1">
      <alignment horizontal="center" vertical="center"/>
    </xf>
    <xf numFmtId="177" fontId="0" fillId="0" borderId="23" xfId="8" applyNumberFormat="1" applyFont="1" applyFill="1" applyBorder="1" applyAlignment="1">
      <alignment horizontal="center" vertical="center" wrapText="1"/>
    </xf>
    <xf numFmtId="177" fontId="0" fillId="0" borderId="24" xfId="8" applyNumberFormat="1" applyFont="1" applyFill="1" applyBorder="1" applyAlignment="1">
      <alignment horizontal="center" vertical="center" wrapText="1"/>
    </xf>
    <xf numFmtId="177" fontId="0" fillId="0" borderId="4" xfId="8" applyNumberFormat="1" applyFont="1" applyFill="1" applyBorder="1" applyAlignment="1">
      <alignment horizontal="center" vertical="center" wrapText="1"/>
    </xf>
    <xf numFmtId="177" fontId="8" fillId="0" borderId="12" xfId="8" applyNumberFormat="1" applyFont="1" applyFill="1" applyBorder="1" applyAlignment="1">
      <alignment horizontal="distributed" vertical="distributed" wrapText="1" indent="2"/>
    </xf>
    <xf numFmtId="0" fontId="7" fillId="0" borderId="12" xfId="0" applyFont="1" applyFill="1" applyBorder="1" applyAlignment="1">
      <alignment horizontal="distributed" vertical="distributed" indent="2"/>
    </xf>
    <xf numFmtId="0" fontId="7" fillId="0" borderId="1" xfId="0" applyFont="1" applyFill="1" applyBorder="1" applyAlignment="1">
      <alignment horizontal="distributed" vertical="distributed" indent="2"/>
    </xf>
    <xf numFmtId="177" fontId="8" fillId="0" borderId="18" xfId="8" applyNumberFormat="1" applyFont="1" applyFill="1" applyBorder="1" applyAlignment="1">
      <alignment horizontal="distributed" vertical="distributed" indent="2"/>
    </xf>
    <xf numFmtId="0" fontId="7" fillId="0" borderId="18" xfId="0" applyFont="1" applyFill="1" applyBorder="1" applyAlignment="1">
      <alignment horizontal="distributed" vertical="distributed" indent="2"/>
    </xf>
    <xf numFmtId="0" fontId="7" fillId="0" borderId="22" xfId="0" applyFont="1" applyFill="1" applyBorder="1" applyAlignment="1">
      <alignment horizontal="distributed" vertical="distributed" indent="2"/>
    </xf>
    <xf numFmtId="0" fontId="7" fillId="0" borderId="24" xfId="0" applyFont="1" applyFill="1" applyBorder="1" applyAlignment="1">
      <alignment vertical="center"/>
    </xf>
    <xf numFmtId="0" fontId="7" fillId="0" borderId="4" xfId="0" applyFont="1" applyFill="1" applyBorder="1" applyAlignment="1">
      <alignment vertical="center"/>
    </xf>
    <xf numFmtId="178" fontId="6" fillId="0" borderId="0" xfId="5" applyNumberFormat="1" applyFont="1" applyFill="1" applyAlignment="1">
      <alignment horizontal="right" vertical="center"/>
    </xf>
    <xf numFmtId="0" fontId="7" fillId="0" borderId="17" xfId="0" applyFont="1" applyFill="1" applyBorder="1" applyAlignment="1">
      <alignment vertical="center"/>
    </xf>
    <xf numFmtId="0" fontId="7" fillId="0" borderId="14" xfId="0" applyFont="1" applyFill="1" applyBorder="1" applyAlignment="1">
      <alignment vertical="center"/>
    </xf>
    <xf numFmtId="177" fontId="8" fillId="0" borderId="11" xfId="8" applyNumberFormat="1" applyFont="1" applyFill="1" applyBorder="1" applyAlignment="1">
      <alignment horizontal="center" vertical="center"/>
    </xf>
    <xf numFmtId="177" fontId="8" fillId="0" borderId="13" xfId="8" applyNumberFormat="1" applyFont="1" applyFill="1" applyBorder="1" applyAlignment="1">
      <alignment horizontal="distributed" vertical="distributed" indent="2"/>
    </xf>
    <xf numFmtId="0" fontId="7" fillId="0" borderId="20" xfId="0" applyFont="1" applyFill="1" applyBorder="1"/>
    <xf numFmtId="0" fontId="7" fillId="0" borderId="15" xfId="0" applyFont="1" applyFill="1" applyBorder="1"/>
    <xf numFmtId="0" fontId="0" fillId="0" borderId="24" xfId="0" applyFill="1" applyBorder="1" applyAlignment="1">
      <alignment vertical="center"/>
    </xf>
    <xf numFmtId="0" fontId="0" fillId="0" borderId="4" xfId="0" applyFill="1" applyBorder="1" applyAlignment="1">
      <alignment vertical="center"/>
    </xf>
    <xf numFmtId="0" fontId="0" fillId="0" borderId="17" xfId="0" applyFill="1" applyBorder="1" applyAlignment="1">
      <alignment vertical="center"/>
    </xf>
    <xf numFmtId="0" fontId="0" fillId="0" borderId="14" xfId="0" applyFill="1" applyBorder="1" applyAlignment="1">
      <alignment vertical="center"/>
    </xf>
    <xf numFmtId="0" fontId="0" fillId="0" borderId="12" xfId="0" applyFill="1" applyBorder="1" applyAlignment="1">
      <alignment horizontal="distributed" vertical="distributed" indent="2"/>
    </xf>
    <xf numFmtId="0" fontId="0" fillId="0" borderId="1" xfId="0" applyFill="1" applyBorder="1" applyAlignment="1">
      <alignment horizontal="distributed" vertical="distributed" indent="2"/>
    </xf>
    <xf numFmtId="0" fontId="0" fillId="0" borderId="18" xfId="0" applyFill="1" applyBorder="1" applyAlignment="1">
      <alignment horizontal="distributed" vertical="distributed" indent="2"/>
    </xf>
    <xf numFmtId="0" fontId="0" fillId="0" borderId="22" xfId="0" applyFill="1" applyBorder="1" applyAlignment="1">
      <alignment horizontal="distributed" vertical="distributed" indent="2"/>
    </xf>
    <xf numFmtId="177" fontId="8" fillId="0" borderId="16" xfId="8" applyNumberFormat="1" applyFont="1" applyFill="1" applyBorder="1" applyAlignment="1">
      <alignment horizontal="distributed" vertical="distributed" indent="2"/>
    </xf>
    <xf numFmtId="177" fontId="8" fillId="0" borderId="20" xfId="8" applyNumberFormat="1" applyFont="1" applyFill="1" applyBorder="1" applyAlignment="1">
      <alignment horizontal="distributed" vertical="distributed" indent="2"/>
    </xf>
    <xf numFmtId="177" fontId="8" fillId="0" borderId="15" xfId="8" applyNumberFormat="1" applyFont="1" applyFill="1" applyBorder="1" applyAlignment="1">
      <alignment horizontal="distributed" vertical="distributed" indent="2"/>
    </xf>
    <xf numFmtId="178" fontId="10" fillId="0" borderId="0" xfId="6" applyNumberFormat="1" applyFont="1" applyFill="1" applyBorder="1" applyAlignment="1">
      <alignment horizontal="distributed" vertical="center"/>
    </xf>
    <xf numFmtId="177" fontId="8" fillId="0" borderId="26" xfId="9" applyNumberFormat="1" applyFont="1" applyFill="1" applyBorder="1" applyAlignment="1">
      <alignment horizontal="center" vertical="center" wrapText="1"/>
    </xf>
    <xf numFmtId="177" fontId="8" fillId="0" borderId="4" xfId="9" applyNumberFormat="1" applyFont="1" applyFill="1" applyBorder="1" applyAlignment="1">
      <alignment horizontal="center" vertical="center" wrapText="1"/>
    </xf>
    <xf numFmtId="178" fontId="10" fillId="0" borderId="18" xfId="6" applyNumberFormat="1" applyFont="1" applyFill="1" applyBorder="1" applyAlignment="1">
      <alignment horizontal="distributed" vertical="center"/>
    </xf>
    <xf numFmtId="178" fontId="6" fillId="0" borderId="0" xfId="6" applyNumberFormat="1" applyFont="1" applyFill="1" applyAlignment="1">
      <alignment horizontal="right" vertical="center"/>
    </xf>
    <xf numFmtId="178" fontId="6" fillId="0" borderId="0" xfId="6" applyNumberFormat="1" applyFont="1" applyFill="1" applyAlignment="1">
      <alignment horizontal="left" vertical="center"/>
    </xf>
    <xf numFmtId="178" fontId="8" fillId="0" borderId="12" xfId="6" applyNumberFormat="1" applyFont="1" applyFill="1" applyBorder="1" applyAlignment="1">
      <alignment horizontal="distributed" vertical="center" wrapText="1"/>
    </xf>
    <xf numFmtId="178" fontId="8" fillId="0" borderId="0" xfId="6" applyNumberFormat="1" applyFont="1" applyFill="1" applyBorder="1" applyAlignment="1">
      <alignment horizontal="distributed" vertical="center" wrapText="1"/>
    </xf>
    <xf numFmtId="178" fontId="8" fillId="0" borderId="21" xfId="6" applyNumberFormat="1" applyFont="1" applyFill="1" applyBorder="1" applyAlignment="1">
      <alignment horizontal="distributed" vertical="center" wrapText="1"/>
    </xf>
    <xf numFmtId="177" fontId="8" fillId="0" borderId="23" xfId="9" applyNumberFormat="1" applyFont="1" applyFill="1" applyBorder="1" applyAlignment="1">
      <alignment horizontal="center" vertical="center" wrapText="1"/>
    </xf>
    <xf numFmtId="177" fontId="8" fillId="0" borderId="24" xfId="9" applyNumberFormat="1" applyFont="1" applyFill="1" applyBorder="1" applyAlignment="1">
      <alignment horizontal="center" vertical="center" wrapText="1"/>
    </xf>
    <xf numFmtId="177" fontId="8" fillId="0" borderId="16" xfId="9" applyNumberFormat="1" applyFont="1" applyFill="1" applyBorder="1" applyAlignment="1">
      <alignment horizontal="center" vertical="center" wrapText="1"/>
    </xf>
    <xf numFmtId="0" fontId="0" fillId="0" borderId="17" xfId="0" applyFont="1" applyFill="1" applyBorder="1" applyAlignment="1">
      <alignment vertical="center"/>
    </xf>
    <xf numFmtId="0" fontId="0" fillId="0" borderId="14" xfId="0" applyFont="1" applyFill="1" applyBorder="1" applyAlignment="1">
      <alignment vertical="center"/>
    </xf>
    <xf numFmtId="177" fontId="8" fillId="0" borderId="22" xfId="9" applyNumberFormat="1" applyFont="1" applyFill="1" applyBorder="1" applyAlignment="1">
      <alignment horizontal="center" vertical="center" wrapText="1"/>
    </xf>
    <xf numFmtId="177" fontId="8" fillId="0" borderId="3" xfId="9" applyNumberFormat="1" applyFont="1" applyFill="1" applyBorder="1" applyAlignment="1">
      <alignment horizontal="center" vertical="center" wrapText="1"/>
    </xf>
    <xf numFmtId="0" fontId="0" fillId="0" borderId="24" xfId="0" applyFont="1" applyFill="1" applyBorder="1" applyAlignment="1">
      <alignment vertical="center"/>
    </xf>
    <xf numFmtId="0" fontId="0" fillId="0" borderId="4" xfId="0" applyFont="1" applyFill="1" applyBorder="1" applyAlignment="1">
      <alignment vertical="center"/>
    </xf>
    <xf numFmtId="177" fontId="8" fillId="0" borderId="12" xfId="9" applyNumberFormat="1" applyFont="1" applyFill="1" applyBorder="1" applyAlignment="1">
      <alignment horizontal="distributed" vertical="distributed" wrapText="1" indent="2"/>
    </xf>
    <xf numFmtId="0" fontId="0" fillId="0" borderId="12" xfId="0" applyFont="1" applyFill="1" applyBorder="1" applyAlignment="1">
      <alignment horizontal="distributed" vertical="distributed" indent="2"/>
    </xf>
    <xf numFmtId="0" fontId="0" fillId="0" borderId="1" xfId="0" applyFont="1" applyFill="1" applyBorder="1" applyAlignment="1">
      <alignment horizontal="distributed" vertical="distributed" indent="2"/>
    </xf>
    <xf numFmtId="177" fontId="8" fillId="0" borderId="13" xfId="9" applyNumberFormat="1" applyFont="1" applyFill="1" applyBorder="1" applyAlignment="1">
      <alignment horizontal="distributed" vertical="distributed" indent="2"/>
    </xf>
    <xf numFmtId="0" fontId="0" fillId="0" borderId="20" xfId="0" applyFont="1" applyFill="1" applyBorder="1"/>
    <xf numFmtId="0" fontId="0" fillId="0" borderId="20" xfId="0" applyFont="1" applyFill="1" applyBorder="1" applyAlignment="1">
      <alignment horizontal="right"/>
    </xf>
    <xf numFmtId="0" fontId="0" fillId="0" borderId="20" xfId="0" applyNumberFormat="1" applyFont="1" applyFill="1" applyBorder="1"/>
    <xf numFmtId="0" fontId="0" fillId="0" borderId="15" xfId="0" applyFont="1" applyFill="1" applyBorder="1"/>
    <xf numFmtId="0" fontId="8" fillId="0" borderId="26" xfId="9" applyNumberFormat="1" applyFont="1" applyFill="1" applyBorder="1" applyAlignment="1">
      <alignment horizontal="center" vertical="center" wrapText="1"/>
    </xf>
    <xf numFmtId="177" fontId="8" fillId="0" borderId="18" xfId="9" applyNumberFormat="1" applyFont="1" applyFill="1" applyBorder="1" applyAlignment="1">
      <alignment horizontal="distributed" vertical="distributed" indent="2"/>
    </xf>
    <xf numFmtId="0" fontId="0" fillId="0" borderId="18" xfId="0" applyFont="1" applyFill="1" applyBorder="1" applyAlignment="1">
      <alignment horizontal="distributed" vertical="distributed" indent="2"/>
    </xf>
    <xf numFmtId="0" fontId="0" fillId="0" borderId="22" xfId="0" applyFont="1" applyFill="1" applyBorder="1" applyAlignment="1">
      <alignment horizontal="distributed" vertical="distributed" indent="2"/>
    </xf>
    <xf numFmtId="177" fontId="8" fillId="0" borderId="11" xfId="9" applyNumberFormat="1" applyFont="1" applyFill="1" applyBorder="1" applyAlignment="1">
      <alignment horizontal="center" vertical="center"/>
    </xf>
    <xf numFmtId="177" fontId="8" fillId="0" borderId="7" xfId="9" applyNumberFormat="1" applyFont="1" applyFill="1" applyBorder="1" applyAlignment="1">
      <alignment horizontal="center" vertical="center"/>
    </xf>
    <xf numFmtId="177" fontId="8" fillId="0" borderId="7" xfId="9" applyNumberFormat="1" applyFont="1" applyFill="1" applyBorder="1" applyAlignment="1">
      <alignment horizontal="right" vertical="center"/>
    </xf>
    <xf numFmtId="0" fontId="8" fillId="0" borderId="7" xfId="9" applyNumberFormat="1" applyFont="1" applyFill="1" applyBorder="1" applyAlignment="1">
      <alignment horizontal="center" vertical="center"/>
    </xf>
    <xf numFmtId="178" fontId="46" fillId="0" borderId="23" xfId="5" applyNumberFormat="1" applyFont="1" applyFill="1" applyBorder="1" applyAlignment="1">
      <alignment horizontal="center" vertical="center" wrapText="1"/>
    </xf>
    <xf numFmtId="178" fontId="46" fillId="0" borderId="24" xfId="5" applyNumberFormat="1" applyFont="1" applyFill="1" applyBorder="1" applyAlignment="1">
      <alignment horizontal="center" vertical="center" wrapText="1"/>
    </xf>
    <xf numFmtId="177" fontId="13" fillId="0" borderId="23" xfId="0" applyNumberFormat="1" applyFont="1" applyFill="1" applyBorder="1" applyAlignment="1">
      <alignment horizontal="center" vertical="center" wrapText="1"/>
    </xf>
    <xf numFmtId="177" fontId="13" fillId="0" borderId="24" xfId="0" applyNumberFormat="1" applyFont="1" applyFill="1" applyBorder="1" applyAlignment="1">
      <alignment horizontal="center" vertical="center" wrapText="1"/>
    </xf>
    <xf numFmtId="177" fontId="13" fillId="0" borderId="4" xfId="0" applyNumberFormat="1" applyFont="1" applyFill="1" applyBorder="1" applyAlignment="1">
      <alignment horizontal="center" vertical="center" wrapText="1"/>
    </xf>
    <xf numFmtId="178" fontId="8" fillId="0" borderId="23" xfId="5" applyNumberFormat="1" applyFont="1" applyFill="1" applyBorder="1" applyAlignment="1">
      <alignment horizontal="center" vertical="center" wrapText="1"/>
    </xf>
    <xf numFmtId="178" fontId="8" fillId="0" borderId="24" xfId="5" applyNumberFormat="1" applyFont="1" applyFill="1" applyBorder="1" applyAlignment="1">
      <alignment horizontal="center" vertical="center" wrapText="1"/>
    </xf>
    <xf numFmtId="178" fontId="8" fillId="0" borderId="4" xfId="5" applyNumberFormat="1" applyFont="1" applyFill="1" applyBorder="1" applyAlignment="1">
      <alignment horizontal="center" vertical="center" wrapText="1"/>
    </xf>
    <xf numFmtId="178" fontId="8" fillId="0" borderId="25" xfId="5" applyNumberFormat="1" applyFont="1" applyFill="1" applyBorder="1" applyAlignment="1">
      <alignment horizontal="center" vertical="center" wrapText="1"/>
    </xf>
    <xf numFmtId="178" fontId="8" fillId="0" borderId="17" xfId="5" applyNumberFormat="1" applyFont="1" applyFill="1" applyBorder="1" applyAlignment="1">
      <alignment horizontal="center" vertical="center" wrapText="1"/>
    </xf>
    <xf numFmtId="178" fontId="8" fillId="0" borderId="14" xfId="5" applyNumberFormat="1" applyFont="1" applyFill="1" applyBorder="1" applyAlignment="1">
      <alignment horizontal="center" vertical="center" wrapText="1"/>
    </xf>
    <xf numFmtId="0" fontId="8" fillId="0" borderId="1" xfId="5" applyNumberFormat="1" applyFont="1" applyFill="1" applyBorder="1" applyAlignment="1">
      <alignment horizontal="center" vertical="center" wrapText="1"/>
    </xf>
    <xf numFmtId="0" fontId="8" fillId="0" borderId="2" xfId="5" applyNumberFormat="1" applyFont="1" applyFill="1" applyBorder="1" applyAlignment="1">
      <alignment horizontal="center" vertical="center" wrapText="1"/>
    </xf>
    <xf numFmtId="0" fontId="8" fillId="0" borderId="3" xfId="5" applyNumberFormat="1" applyFont="1" applyFill="1" applyBorder="1" applyAlignment="1">
      <alignment horizontal="center" vertical="center" wrapText="1"/>
    </xf>
    <xf numFmtId="0" fontId="46" fillId="0" borderId="25" xfId="5" applyNumberFormat="1" applyFont="1" applyFill="1" applyBorder="1" applyAlignment="1">
      <alignment horizontal="center" vertical="center" wrapText="1"/>
    </xf>
    <xf numFmtId="0" fontId="46" fillId="0" borderId="17" xfId="5" applyNumberFormat="1" applyFont="1" applyFill="1" applyBorder="1" applyAlignment="1">
      <alignment horizontal="center" vertical="center" wrapText="1"/>
    </xf>
    <xf numFmtId="178" fontId="46" fillId="0" borderId="25" xfId="5" applyNumberFormat="1" applyFont="1" applyFill="1" applyBorder="1" applyAlignment="1">
      <alignment horizontal="center" vertical="center" wrapText="1"/>
    </xf>
    <xf numFmtId="178" fontId="46" fillId="0" borderId="17" xfId="5" applyNumberFormat="1" applyFont="1" applyFill="1" applyBorder="1" applyAlignment="1">
      <alignment horizontal="center" vertical="center" wrapText="1"/>
    </xf>
    <xf numFmtId="177" fontId="8" fillId="0" borderId="12" xfId="5" applyNumberFormat="1" applyFont="1" applyFill="1" applyBorder="1" applyAlignment="1">
      <alignment horizontal="left" vertical="center" wrapText="1"/>
    </xf>
    <xf numFmtId="178" fontId="37" fillId="0" borderId="25" xfId="5" applyNumberFormat="1" applyFont="1" applyFill="1" applyBorder="1" applyAlignment="1">
      <alignment horizontal="center" vertical="center" wrapText="1"/>
    </xf>
    <xf numFmtId="178" fontId="37" fillId="0" borderId="17" xfId="5" applyNumberFormat="1" applyFont="1" applyFill="1" applyBorder="1" applyAlignment="1">
      <alignment horizontal="center" vertical="center" wrapText="1"/>
    </xf>
    <xf numFmtId="178" fontId="37" fillId="0" borderId="14" xfId="5" applyNumberFormat="1" applyFont="1" applyFill="1" applyBorder="1" applyAlignment="1">
      <alignment horizontal="center" vertical="center" wrapText="1"/>
    </xf>
    <xf numFmtId="178" fontId="37" fillId="0" borderId="23" xfId="5" applyNumberFormat="1" applyFont="1" applyFill="1" applyBorder="1" applyAlignment="1">
      <alignment horizontal="center" vertical="center" wrapText="1"/>
    </xf>
    <xf numFmtId="178" fontId="37" fillId="0" borderId="24" xfId="5" applyNumberFormat="1" applyFont="1" applyFill="1" applyBorder="1" applyAlignment="1">
      <alignment horizontal="center" vertical="center" wrapText="1"/>
    </xf>
    <xf numFmtId="178" fontId="37" fillId="0" borderId="4" xfId="5" applyNumberFormat="1" applyFont="1" applyFill="1" applyBorder="1" applyAlignment="1">
      <alignment horizontal="center" vertical="center" wrapText="1"/>
    </xf>
    <xf numFmtId="178" fontId="37" fillId="0" borderId="1" xfId="5" applyNumberFormat="1" applyFont="1" applyFill="1" applyBorder="1" applyAlignment="1">
      <alignment horizontal="center" vertical="center" wrapText="1"/>
    </xf>
    <xf numFmtId="178" fontId="37" fillId="0" borderId="2" xfId="5" applyNumberFormat="1" applyFont="1" applyFill="1" applyBorder="1" applyAlignment="1">
      <alignment horizontal="center" vertical="center" wrapText="1"/>
    </xf>
    <xf numFmtId="178" fontId="37" fillId="0" borderId="3" xfId="5" applyNumberFormat="1" applyFont="1" applyFill="1" applyBorder="1" applyAlignment="1">
      <alignment horizontal="center" vertical="center" wrapText="1"/>
    </xf>
    <xf numFmtId="0" fontId="37" fillId="0" borderId="23" xfId="5" applyNumberFormat="1" applyFont="1" applyFill="1" applyBorder="1" applyAlignment="1">
      <alignment horizontal="center" vertical="center" wrapText="1"/>
    </xf>
    <xf numFmtId="0" fontId="37" fillId="0" borderId="24" xfId="5" applyNumberFormat="1" applyFont="1" applyFill="1" applyBorder="1" applyAlignment="1">
      <alignment horizontal="center" vertical="center" wrapText="1"/>
    </xf>
    <xf numFmtId="0" fontId="37" fillId="0" borderId="4" xfId="5" applyNumberFormat="1" applyFont="1" applyFill="1" applyBorder="1" applyAlignment="1">
      <alignment horizontal="center" vertical="center" wrapText="1"/>
    </xf>
    <xf numFmtId="178" fontId="37" fillId="0" borderId="12" xfId="5" applyNumberFormat="1" applyFont="1" applyFill="1" applyBorder="1" applyAlignment="1">
      <alignment horizontal="center" vertical="center" wrapText="1"/>
    </xf>
    <xf numFmtId="178" fontId="37" fillId="0" borderId="21" xfId="5" applyNumberFormat="1" applyFont="1" applyFill="1" applyBorder="1" applyAlignment="1">
      <alignment horizontal="center" vertical="center" wrapText="1"/>
    </xf>
    <xf numFmtId="178" fontId="46" fillId="0" borderId="1" xfId="5" applyNumberFormat="1" applyFont="1" applyFill="1" applyBorder="1" applyAlignment="1">
      <alignment horizontal="center" vertical="center" wrapText="1"/>
    </xf>
    <xf numFmtId="178" fontId="46" fillId="0" borderId="2" xfId="5" applyNumberFormat="1" applyFont="1" applyFill="1" applyBorder="1" applyAlignment="1">
      <alignment horizontal="center" vertical="center" wrapText="1"/>
    </xf>
    <xf numFmtId="0" fontId="46" fillId="0" borderId="23" xfId="5" applyNumberFormat="1" applyFont="1" applyFill="1" applyBorder="1" applyAlignment="1">
      <alignment horizontal="center" vertical="center" wrapText="1"/>
    </xf>
    <xf numFmtId="0" fontId="46" fillId="0" borderId="24" xfId="5" applyNumberFormat="1" applyFont="1" applyFill="1" applyBorder="1" applyAlignment="1">
      <alignment horizontal="center" vertical="center" wrapText="1"/>
    </xf>
    <xf numFmtId="177" fontId="8" fillId="0" borderId="5" xfId="15" applyNumberFormat="1" applyFont="1" applyFill="1" applyBorder="1" applyAlignment="1">
      <alignment horizontal="distributed" vertical="center"/>
    </xf>
    <xf numFmtId="177" fontId="8" fillId="0" borderId="0" xfId="15" applyNumberFormat="1" applyFont="1" applyFill="1" applyBorder="1" applyAlignment="1">
      <alignment horizontal="distributed" vertical="center"/>
    </xf>
    <xf numFmtId="177" fontId="8" fillId="0" borderId="0" xfId="15" applyNumberFormat="1" applyFont="1" applyFill="1" applyBorder="1" applyAlignment="1">
      <alignment horizontal="center" vertical="center"/>
    </xf>
    <xf numFmtId="178" fontId="30" fillId="0" borderId="12" xfId="14" applyNumberFormat="1" applyFont="1" applyFill="1" applyBorder="1" applyAlignment="1">
      <alignment horizontal="left" vertical="top" wrapText="1"/>
    </xf>
    <xf numFmtId="177" fontId="10" fillId="0" borderId="0" xfId="15" applyNumberFormat="1" applyFont="1" applyFill="1" applyBorder="1" applyAlignment="1">
      <alignment horizontal="distributed" vertical="center"/>
    </xf>
    <xf numFmtId="178" fontId="10" fillId="0" borderId="0" xfId="14" applyNumberFormat="1" applyFont="1" applyFill="1" applyBorder="1" applyAlignment="1">
      <alignment horizontal="distributed" vertical="center"/>
    </xf>
    <xf numFmtId="178" fontId="11" fillId="0" borderId="0" xfId="14" applyNumberFormat="1" applyFont="1" applyFill="1" applyBorder="1" applyAlignment="1">
      <alignment horizontal="center" vertical="center" wrapText="1"/>
    </xf>
    <xf numFmtId="178" fontId="0" fillId="0" borderId="0" xfId="14" applyNumberFormat="1" applyFont="1" applyFill="1" applyBorder="1" applyAlignment="1">
      <alignment horizontal="center" vertical="center" wrapText="1"/>
    </xf>
    <xf numFmtId="178" fontId="0" fillId="0" borderId="2" xfId="14" applyNumberFormat="1" applyFont="1" applyFill="1" applyBorder="1" applyAlignment="1">
      <alignment horizontal="center" vertical="center" wrapText="1"/>
    </xf>
    <xf numFmtId="178" fontId="11" fillId="0" borderId="18" xfId="14" applyNumberFormat="1" applyFont="1" applyFill="1" applyBorder="1" applyAlignment="1">
      <alignment horizontal="center" vertical="center" wrapText="1"/>
    </xf>
    <xf numFmtId="178" fontId="0" fillId="0" borderId="18" xfId="14" applyNumberFormat="1" applyFont="1" applyFill="1" applyBorder="1" applyAlignment="1">
      <alignment horizontal="center" vertical="center" wrapText="1"/>
    </xf>
    <xf numFmtId="178" fontId="0" fillId="0" borderId="22" xfId="14" applyNumberFormat="1" applyFont="1" applyFill="1" applyBorder="1" applyAlignment="1">
      <alignment horizontal="center" vertical="center" wrapText="1"/>
    </xf>
    <xf numFmtId="201" fontId="42" fillId="0" borderId="0" xfId="14" applyNumberFormat="1" applyFont="1" applyFill="1" applyBorder="1" applyAlignment="1">
      <alignment horizontal="center" vertical="center"/>
    </xf>
    <xf numFmtId="178" fontId="43" fillId="0" borderId="0" xfId="5" applyNumberFormat="1" applyFont="1" applyFill="1" applyBorder="1" applyAlignment="1">
      <alignment horizontal="distributed" vertical="center"/>
    </xf>
    <xf numFmtId="178" fontId="43" fillId="0" borderId="18" xfId="5" applyNumberFormat="1" applyFont="1" applyFill="1" applyBorder="1" applyAlignment="1">
      <alignment horizontal="distributed" vertical="center"/>
    </xf>
    <xf numFmtId="177" fontId="10" fillId="0" borderId="0" xfId="14" applyNumberFormat="1" applyFont="1" applyFill="1" applyBorder="1" applyAlignment="1">
      <alignment horizontal="distributed" vertical="center"/>
    </xf>
    <xf numFmtId="178" fontId="8" fillId="0" borderId="26" xfId="14" applyNumberFormat="1" applyFont="1" applyFill="1" applyBorder="1" applyAlignment="1">
      <alignment horizontal="center" vertical="center" wrapText="1"/>
    </xf>
    <xf numFmtId="178" fontId="8" fillId="0" borderId="24" xfId="14" applyNumberFormat="1" applyFont="1" applyFill="1" applyBorder="1" applyAlignment="1">
      <alignment horizontal="center" vertical="center" wrapText="1"/>
    </xf>
    <xf numFmtId="178" fontId="8" fillId="0" borderId="4" xfId="14" applyNumberFormat="1" applyFont="1" applyFill="1" applyBorder="1" applyAlignment="1">
      <alignment horizontal="center" vertical="center" wrapText="1"/>
    </xf>
    <xf numFmtId="178" fontId="8" fillId="0" borderId="18" xfId="14" applyNumberFormat="1" applyFont="1" applyFill="1" applyBorder="1" applyAlignment="1">
      <alignment horizontal="center" vertical="center" wrapText="1"/>
    </xf>
    <xf numFmtId="178" fontId="8" fillId="0" borderId="21" xfId="14" applyNumberFormat="1" applyFont="1" applyFill="1" applyBorder="1" applyAlignment="1">
      <alignment horizontal="center" vertical="center" wrapText="1"/>
    </xf>
    <xf numFmtId="178" fontId="8" fillId="0" borderId="22" xfId="14" applyNumberFormat="1" applyFont="1" applyFill="1" applyBorder="1" applyAlignment="1">
      <alignment horizontal="center" vertical="center" wrapText="1"/>
    </xf>
    <xf numFmtId="178" fontId="8" fillId="0" borderId="3" xfId="14" applyNumberFormat="1" applyFont="1" applyFill="1" applyBorder="1" applyAlignment="1">
      <alignment horizontal="center" vertical="center" wrapText="1"/>
    </xf>
    <xf numFmtId="178" fontId="8" fillId="0" borderId="8" xfId="14" applyNumberFormat="1" applyFont="1" applyFill="1" applyBorder="1" applyAlignment="1">
      <alignment horizontal="center" vertical="center" wrapText="1"/>
    </xf>
    <xf numFmtId="0" fontId="8" fillId="0" borderId="30" xfId="14" applyNumberFormat="1" applyFont="1" applyFill="1" applyBorder="1" applyAlignment="1">
      <alignment horizontal="center" vertical="center" wrapText="1"/>
    </xf>
    <xf numFmtId="0" fontId="8" fillId="0" borderId="31" xfId="14" applyNumberFormat="1" applyFont="1" applyFill="1" applyBorder="1" applyAlignment="1">
      <alignment horizontal="center" vertical="center" wrapText="1"/>
    </xf>
    <xf numFmtId="178" fontId="8" fillId="0" borderId="31" xfId="14" applyNumberFormat="1" applyFont="1" applyFill="1" applyBorder="1" applyAlignment="1">
      <alignment horizontal="center" vertical="center" wrapText="1"/>
    </xf>
    <xf numFmtId="178" fontId="8" fillId="0" borderId="32" xfId="14" applyNumberFormat="1" applyFont="1" applyFill="1" applyBorder="1" applyAlignment="1">
      <alignment horizontal="center" vertical="center" wrapText="1"/>
    </xf>
    <xf numFmtId="178" fontId="8" fillId="0" borderId="7" xfId="14" applyNumberFormat="1" applyFont="1" applyFill="1" applyBorder="1" applyAlignment="1">
      <alignment horizontal="right" vertical="center" wrapText="1"/>
    </xf>
    <xf numFmtId="178" fontId="8" fillId="0" borderId="7" xfId="14" applyNumberFormat="1" applyFont="1" applyFill="1" applyBorder="1" applyAlignment="1">
      <alignment horizontal="left" vertical="center" wrapText="1"/>
    </xf>
    <xf numFmtId="178" fontId="8" fillId="0" borderId="12" xfId="14" applyNumberFormat="1" applyFont="1" applyFill="1" applyBorder="1" applyAlignment="1">
      <alignment horizontal="distributed" vertical="center" wrapText="1"/>
    </xf>
    <xf numFmtId="178" fontId="8" fillId="0" borderId="0" xfId="14" applyNumberFormat="1" applyFont="1" applyFill="1" applyBorder="1" applyAlignment="1">
      <alignment horizontal="distributed" vertical="center" wrapText="1"/>
    </xf>
    <xf numFmtId="178" fontId="8" fillId="0" borderId="21" xfId="14" applyNumberFormat="1" applyFont="1" applyFill="1" applyBorder="1" applyAlignment="1">
      <alignment horizontal="distributed" vertical="center" wrapText="1"/>
    </xf>
    <xf numFmtId="178" fontId="8" fillId="0" borderId="25" xfId="14" applyNumberFormat="1" applyFont="1" applyFill="1" applyBorder="1" applyAlignment="1">
      <alignment horizontal="center" vertical="center" wrapText="1"/>
    </xf>
    <xf numFmtId="178" fontId="8" fillId="0" borderId="17" xfId="14" applyNumberFormat="1" applyFont="1" applyFill="1" applyBorder="1" applyAlignment="1">
      <alignment horizontal="center" vertical="center" wrapText="1"/>
    </xf>
    <xf numFmtId="178" fontId="8" fillId="0" borderId="14" xfId="14" applyNumberFormat="1" applyFont="1" applyFill="1" applyBorder="1" applyAlignment="1">
      <alignment horizontal="center" vertical="center" wrapText="1"/>
    </xf>
    <xf numFmtId="178" fontId="8" fillId="0" borderId="23" xfId="14" applyNumberFormat="1" applyFont="1" applyFill="1" applyBorder="1" applyAlignment="1">
      <alignment horizontal="center" vertical="center" wrapText="1"/>
    </xf>
    <xf numFmtId="178" fontId="8" fillId="0" borderId="27" xfId="14" applyNumberFormat="1" applyFont="1" applyFill="1" applyBorder="1" applyAlignment="1">
      <alignment horizontal="center" vertical="center" wrapText="1"/>
    </xf>
    <xf numFmtId="178" fontId="8" fillId="0" borderId="28" xfId="14" applyNumberFormat="1" applyFont="1" applyFill="1" applyBorder="1" applyAlignment="1">
      <alignment horizontal="center" vertical="center" wrapText="1"/>
    </xf>
    <xf numFmtId="178" fontId="8" fillId="0" borderId="29" xfId="14" applyNumberFormat="1" applyFont="1" applyFill="1" applyBorder="1" applyAlignment="1">
      <alignment horizontal="center" vertical="center" wrapText="1"/>
    </xf>
    <xf numFmtId="178" fontId="8" fillId="0" borderId="20" xfId="14" applyNumberFormat="1" applyFont="1" applyFill="1" applyBorder="1" applyAlignment="1">
      <alignment horizontal="center" vertical="center" wrapText="1"/>
    </xf>
    <xf numFmtId="178" fontId="8" fillId="0" borderId="15" xfId="14" applyNumberFormat="1" applyFont="1" applyFill="1" applyBorder="1" applyAlignment="1">
      <alignment horizontal="center" vertical="center" wrapText="1"/>
    </xf>
    <xf numFmtId="178" fontId="8" fillId="0" borderId="13" xfId="14" applyNumberFormat="1" applyFont="1" applyFill="1" applyBorder="1" applyAlignment="1">
      <alignment horizontal="center" vertical="center" wrapText="1"/>
    </xf>
    <xf numFmtId="178" fontId="8" fillId="0" borderId="16" xfId="14" applyNumberFormat="1" applyFont="1" applyFill="1" applyBorder="1" applyAlignment="1">
      <alignment horizontal="center" vertical="center" wrapText="1"/>
    </xf>
    <xf numFmtId="178" fontId="34" fillId="0" borderId="12" xfId="14" applyNumberFormat="1" applyFont="1" applyFill="1" applyBorder="1" applyAlignment="1">
      <alignment horizontal="center" vertical="center" wrapText="1"/>
    </xf>
    <xf numFmtId="178" fontId="34" fillId="0" borderId="1" xfId="14" applyNumberFormat="1" applyFont="1" applyFill="1" applyBorder="1" applyAlignment="1">
      <alignment horizontal="center" vertical="center" wrapText="1"/>
    </xf>
    <xf numFmtId="178" fontId="34" fillId="0" borderId="0" xfId="14" applyNumberFormat="1" applyFont="1" applyFill="1" applyBorder="1" applyAlignment="1">
      <alignment horizontal="center" vertical="center" wrapText="1"/>
    </xf>
    <xf numFmtId="178" fontId="34" fillId="0" borderId="2" xfId="14" applyNumberFormat="1" applyFont="1" applyFill="1" applyBorder="1" applyAlignment="1">
      <alignment horizontal="center" vertical="center" wrapText="1"/>
    </xf>
    <xf numFmtId="178" fontId="34" fillId="0" borderId="21" xfId="14" applyNumberFormat="1" applyFont="1" applyFill="1" applyBorder="1" applyAlignment="1">
      <alignment horizontal="center" vertical="center" wrapText="1"/>
    </xf>
    <xf numFmtId="178" fontId="34" fillId="0" borderId="3" xfId="14" applyNumberFormat="1" applyFont="1" applyFill="1" applyBorder="1" applyAlignment="1">
      <alignment horizontal="center" vertical="center" wrapText="1"/>
    </xf>
    <xf numFmtId="178" fontId="34" fillId="0" borderId="12" xfId="14" applyNumberFormat="1" applyFont="1" applyFill="1" applyBorder="1" applyAlignment="1">
      <alignment horizontal="distributed" vertical="center" wrapText="1"/>
    </xf>
    <xf numFmtId="178" fontId="34" fillId="0" borderId="0" xfId="14" applyNumberFormat="1" applyFont="1" applyFill="1" applyBorder="1" applyAlignment="1">
      <alignment horizontal="distributed" vertical="center" wrapText="1"/>
    </xf>
    <xf numFmtId="178" fontId="34" fillId="0" borderId="21" xfId="14" applyNumberFormat="1" applyFont="1" applyFill="1" applyBorder="1" applyAlignment="1">
      <alignment horizontal="distributed" vertical="center" wrapText="1"/>
    </xf>
    <xf numFmtId="177" fontId="10" fillId="0" borderId="18" xfId="14" applyNumberFormat="1" applyFont="1" applyFill="1" applyBorder="1" applyAlignment="1">
      <alignment horizontal="distributed" vertical="center"/>
    </xf>
    <xf numFmtId="178" fontId="34" fillId="0" borderId="25" xfId="14" applyNumberFormat="1" applyFont="1" applyFill="1" applyBorder="1" applyAlignment="1">
      <alignment horizontal="center" vertical="center" wrapText="1"/>
    </xf>
    <xf numFmtId="178" fontId="34" fillId="0" borderId="17" xfId="14" applyNumberFormat="1" applyFont="1" applyFill="1" applyBorder="1" applyAlignment="1">
      <alignment horizontal="center" vertical="center" wrapText="1"/>
    </xf>
    <xf numFmtId="178" fontId="34" fillId="0" borderId="14" xfId="14" applyNumberFormat="1" applyFont="1" applyFill="1" applyBorder="1" applyAlignment="1">
      <alignment horizontal="center" vertical="center" wrapText="1"/>
    </xf>
    <xf numFmtId="177" fontId="30" fillId="0" borderId="12" xfId="0" applyNumberFormat="1" applyFont="1" applyFill="1" applyBorder="1" applyAlignment="1">
      <alignment horizontal="left" vertical="top" wrapText="1"/>
    </xf>
    <xf numFmtId="49" fontId="6" fillId="0" borderId="0" xfId="5" applyNumberFormat="1" applyFont="1" applyFill="1" applyAlignment="1">
      <alignment horizontal="center" vertical="center" wrapText="1"/>
    </xf>
    <xf numFmtId="49" fontId="6" fillId="0" borderId="0" xfId="5" applyNumberFormat="1" applyFont="1" applyFill="1" applyAlignment="1">
      <alignment horizontal="center" vertical="center"/>
    </xf>
    <xf numFmtId="0" fontId="8" fillId="0" borderId="25" xfId="5" applyNumberFormat="1" applyFont="1" applyFill="1" applyBorder="1" applyAlignment="1">
      <alignment horizontal="center" vertical="center" wrapText="1"/>
    </xf>
    <xf numFmtId="0" fontId="8" fillId="0" borderId="14" xfId="5" applyNumberFormat="1" applyFont="1" applyFill="1" applyBorder="1" applyAlignment="1">
      <alignment horizontal="center" vertical="center" wrapText="1"/>
    </xf>
    <xf numFmtId="178" fontId="39" fillId="0" borderId="0" xfId="14" applyNumberFormat="1" applyFont="1" applyFill="1" applyBorder="1" applyAlignment="1">
      <alignment horizontal="distributed" vertical="center"/>
    </xf>
    <xf numFmtId="178" fontId="39" fillId="0" borderId="0" xfId="5" applyNumberFormat="1" applyFont="1" applyFill="1" applyBorder="1" applyAlignment="1">
      <alignment horizontal="distributed" vertical="center"/>
    </xf>
    <xf numFmtId="177" fontId="39" fillId="0" borderId="0" xfId="14" applyNumberFormat="1" applyFont="1" applyFill="1" applyBorder="1" applyAlignment="1">
      <alignment horizontal="distributed" vertical="center"/>
    </xf>
    <xf numFmtId="178" fontId="37" fillId="0" borderId="26" xfId="14" applyNumberFormat="1" applyFont="1" applyFill="1" applyBorder="1" applyAlignment="1">
      <alignment horizontal="center" vertical="center" wrapText="1"/>
    </xf>
    <xf numFmtId="178" fontId="37" fillId="0" borderId="4" xfId="14" applyNumberFormat="1" applyFont="1" applyFill="1" applyBorder="1" applyAlignment="1">
      <alignment horizontal="center" vertical="center" wrapText="1"/>
    </xf>
    <xf numFmtId="178" fontId="37" fillId="0" borderId="16" xfId="14" applyNumberFormat="1" applyFont="1" applyFill="1" applyBorder="1" applyAlignment="1">
      <alignment horizontal="center" vertical="center" wrapText="1"/>
    </xf>
    <xf numFmtId="178" fontId="37" fillId="0" borderId="18" xfId="14" applyNumberFormat="1" applyFont="1" applyFill="1" applyBorder="1" applyAlignment="1">
      <alignment horizontal="center" vertical="center" wrapText="1"/>
    </xf>
    <xf numFmtId="178" fontId="37" fillId="0" borderId="22" xfId="14" applyNumberFormat="1" applyFont="1" applyFill="1" applyBorder="1" applyAlignment="1">
      <alignment horizontal="center" vertical="center" wrapText="1"/>
    </xf>
    <xf numFmtId="178" fontId="37" fillId="0" borderId="14" xfId="14" applyNumberFormat="1" applyFont="1" applyFill="1" applyBorder="1" applyAlignment="1">
      <alignment horizontal="center" vertical="center" wrapText="1"/>
    </xf>
    <xf numFmtId="178" fontId="37" fillId="0" borderId="21" xfId="14" applyNumberFormat="1" applyFont="1" applyFill="1" applyBorder="1" applyAlignment="1">
      <alignment horizontal="center" vertical="center" wrapText="1"/>
    </xf>
    <xf numFmtId="178" fontId="37" fillId="0" borderId="3" xfId="14" applyNumberFormat="1" applyFont="1" applyFill="1" applyBorder="1" applyAlignment="1">
      <alignment horizontal="center" vertical="center" wrapText="1"/>
    </xf>
    <xf numFmtId="178" fontId="37" fillId="0" borderId="17" xfId="14" applyNumberFormat="1" applyFont="1" applyFill="1" applyBorder="1" applyAlignment="1">
      <alignment horizontal="center" vertical="center" wrapText="1"/>
    </xf>
    <xf numFmtId="178" fontId="37" fillId="0" borderId="8" xfId="14" applyNumberFormat="1" applyFont="1" applyFill="1" applyBorder="1" applyAlignment="1">
      <alignment horizontal="center" vertical="center" wrapText="1"/>
    </xf>
    <xf numFmtId="178" fontId="37" fillId="0" borderId="15" xfId="14" applyNumberFormat="1" applyFont="1" applyFill="1" applyBorder="1" applyAlignment="1">
      <alignment horizontal="center" vertical="center" wrapText="1"/>
    </xf>
    <xf numFmtId="178" fontId="37" fillId="0" borderId="20" xfId="14" applyNumberFormat="1" applyFont="1" applyFill="1" applyBorder="1" applyAlignment="1">
      <alignment horizontal="center" vertical="center" wrapText="1"/>
    </xf>
    <xf numFmtId="178" fontId="37" fillId="0" borderId="13" xfId="14" applyNumberFormat="1" applyFont="1" applyFill="1" applyBorder="1" applyAlignment="1">
      <alignment horizontal="center" vertical="center" wrapText="1"/>
    </xf>
    <xf numFmtId="0" fontId="37" fillId="0" borderId="30" xfId="14" applyNumberFormat="1" applyFont="1" applyFill="1" applyBorder="1" applyAlignment="1">
      <alignment horizontal="center" vertical="center" wrapText="1"/>
    </xf>
    <xf numFmtId="0" fontId="37" fillId="0" borderId="31" xfId="14" applyNumberFormat="1" applyFont="1" applyFill="1" applyBorder="1" applyAlignment="1">
      <alignment horizontal="center" vertical="center" wrapText="1"/>
    </xf>
    <xf numFmtId="178" fontId="37" fillId="0" borderId="32" xfId="14" applyNumberFormat="1" applyFont="1" applyFill="1" applyBorder="1" applyAlignment="1">
      <alignment horizontal="center" vertical="center" wrapText="1"/>
    </xf>
    <xf numFmtId="178" fontId="37" fillId="0" borderId="11" xfId="14" applyNumberFormat="1" applyFont="1" applyFill="1" applyBorder="1" applyAlignment="1">
      <alignment horizontal="right" vertical="center" wrapText="1"/>
    </xf>
    <xf numFmtId="178" fontId="37" fillId="0" borderId="7" xfId="14" applyNumberFormat="1" applyFont="1" applyFill="1" applyBorder="1" applyAlignment="1">
      <alignment horizontal="right" vertical="center" wrapText="1"/>
    </xf>
    <xf numFmtId="178" fontId="37" fillId="0" borderId="7" xfId="14" applyNumberFormat="1" applyFont="1" applyFill="1" applyBorder="1" applyAlignment="1">
      <alignment horizontal="left" vertical="center" wrapText="1"/>
    </xf>
    <xf numFmtId="178" fontId="37" fillId="0" borderId="13" xfId="14" applyNumberFormat="1" applyFont="1" applyFill="1" applyBorder="1" applyAlignment="1">
      <alignment horizontal="right" vertical="center" wrapText="1"/>
    </xf>
    <xf numFmtId="178" fontId="37" fillId="0" borderId="20" xfId="14" applyNumberFormat="1" applyFont="1" applyFill="1" applyBorder="1" applyAlignment="1">
      <alignment horizontal="right" vertical="center" wrapText="1"/>
    </xf>
    <xf numFmtId="178" fontId="37" fillId="0" borderId="20" xfId="14" applyNumberFormat="1" applyFont="1" applyFill="1" applyBorder="1" applyAlignment="1">
      <alignment horizontal="left" vertical="center" wrapText="1"/>
    </xf>
    <xf numFmtId="178" fontId="37" fillId="0" borderId="15" xfId="14" applyNumberFormat="1" applyFont="1" applyFill="1" applyBorder="1" applyAlignment="1">
      <alignment horizontal="left" vertical="center" wrapText="1"/>
    </xf>
    <xf numFmtId="178" fontId="37" fillId="0" borderId="23" xfId="14" applyNumberFormat="1" applyFont="1" applyFill="1" applyBorder="1" applyAlignment="1">
      <alignment horizontal="center" vertical="center" wrapText="1"/>
    </xf>
    <xf numFmtId="178" fontId="37" fillId="0" borderId="24" xfId="14" applyNumberFormat="1" applyFont="1" applyFill="1" applyBorder="1" applyAlignment="1">
      <alignment horizontal="center" vertical="center" wrapText="1"/>
    </xf>
    <xf numFmtId="178" fontId="37" fillId="0" borderId="25" xfId="14" applyNumberFormat="1" applyFont="1" applyFill="1" applyBorder="1" applyAlignment="1">
      <alignment horizontal="center" vertical="center" wrapText="1"/>
    </xf>
    <xf numFmtId="49" fontId="6" fillId="0" borderId="0" xfId="5" applyNumberFormat="1" applyFont="1" applyFill="1" applyAlignment="1">
      <alignment horizontal="center" vertical="top" wrapText="1"/>
    </xf>
    <xf numFmtId="49" fontId="6" fillId="0" borderId="0" xfId="5" applyNumberFormat="1" applyFont="1" applyFill="1" applyAlignment="1">
      <alignment horizontal="center" vertical="top"/>
    </xf>
    <xf numFmtId="9" fontId="0" fillId="0" borderId="23" xfId="5" applyNumberFormat="1" applyFont="1" applyFill="1" applyBorder="1" applyAlignment="1">
      <alignment horizontal="center" vertical="center" wrapText="1"/>
    </xf>
    <xf numFmtId="0" fontId="0" fillId="0" borderId="4" xfId="5" applyNumberFormat="1" applyFont="1" applyFill="1" applyBorder="1" applyAlignment="1">
      <alignment horizontal="center" vertical="center" wrapText="1"/>
    </xf>
    <xf numFmtId="0" fontId="0" fillId="0" borderId="23" xfId="5" applyNumberFormat="1" applyFont="1" applyFill="1" applyBorder="1" applyAlignment="1">
      <alignment horizontal="center" vertical="center" wrapText="1"/>
    </xf>
    <xf numFmtId="9" fontId="0" fillId="0" borderId="25" xfId="5" applyNumberFormat="1" applyFont="1" applyFill="1" applyBorder="1" applyAlignment="1">
      <alignment horizontal="center" vertical="center" wrapText="1"/>
    </xf>
    <xf numFmtId="0" fontId="0" fillId="0" borderId="14" xfId="5" applyNumberFormat="1" applyFont="1" applyFill="1" applyBorder="1" applyAlignment="1">
      <alignment horizontal="center" vertical="center" wrapText="1"/>
    </xf>
    <xf numFmtId="178" fontId="11" fillId="0" borderId="18" xfId="5" applyNumberFormat="1" applyFont="1" applyFill="1" applyBorder="1" applyAlignment="1">
      <alignment horizontal="center" vertical="center" wrapText="1"/>
    </xf>
    <xf numFmtId="178" fontId="0" fillId="0" borderId="18" xfId="5" applyNumberFormat="1" applyFont="1" applyFill="1" applyBorder="1" applyAlignment="1">
      <alignment horizontal="center" vertical="center" wrapText="1"/>
    </xf>
    <xf numFmtId="178" fontId="0" fillId="0" borderId="22" xfId="5" applyNumberFormat="1" applyFont="1" applyFill="1" applyBorder="1" applyAlignment="1">
      <alignment horizontal="center" vertical="center" wrapText="1"/>
    </xf>
    <xf numFmtId="0" fontId="0" fillId="0" borderId="25" xfId="5" applyNumberFormat="1" applyFont="1" applyFill="1" applyBorder="1" applyAlignment="1">
      <alignment horizontal="center" vertical="center" wrapText="1"/>
    </xf>
    <xf numFmtId="178" fontId="37" fillId="0" borderId="7" xfId="5" applyNumberFormat="1" applyFont="1" applyFill="1" applyBorder="1" applyAlignment="1">
      <alignment horizontal="center" vertical="center" wrapText="1"/>
    </xf>
    <xf numFmtId="178" fontId="37" fillId="0" borderId="9" xfId="5" applyNumberFormat="1" applyFont="1" applyFill="1" applyBorder="1" applyAlignment="1">
      <alignment horizontal="center" vertical="center" wrapText="1"/>
    </xf>
    <xf numFmtId="178" fontId="37" fillId="0" borderId="16" xfId="5" applyNumberFormat="1" applyFont="1" applyFill="1" applyBorder="1" applyAlignment="1">
      <alignment horizontal="center" vertical="center" wrapText="1"/>
    </xf>
    <xf numFmtId="178" fontId="37" fillId="0" borderId="0" xfId="5" applyNumberFormat="1" applyFont="1" applyFill="1" applyBorder="1" applyAlignment="1">
      <alignment horizontal="center" vertical="center" wrapText="1"/>
    </xf>
    <xf numFmtId="178" fontId="37" fillId="0" borderId="26" xfId="5" applyNumberFormat="1" applyFont="1" applyFill="1" applyBorder="1" applyAlignment="1">
      <alignment horizontal="center" vertical="center" wrapText="1"/>
    </xf>
    <xf numFmtId="178" fontId="37" fillId="0" borderId="7" xfId="5" applyNumberFormat="1" applyFont="1" applyFill="1" applyBorder="1" applyAlignment="1">
      <alignment horizontal="right" vertical="center" wrapText="1"/>
    </xf>
    <xf numFmtId="0" fontId="37" fillId="0" borderId="7" xfId="5" applyNumberFormat="1" applyFont="1" applyFill="1" applyBorder="1" applyAlignment="1">
      <alignment horizontal="center" vertical="center" wrapText="1"/>
    </xf>
  </cellXfs>
  <cellStyles count="16">
    <cellStyle name="一般" xfId="0" builtinId="0"/>
    <cellStyle name="一般 2" xfId="1"/>
    <cellStyle name="一般 3" xfId="2"/>
    <cellStyle name="一般 4" xfId="3"/>
    <cellStyle name="一般 5" xfId="4"/>
    <cellStyle name="一般_04-統計結果表0926" xfId="5"/>
    <cellStyle name="一般_04-統計結果表0926 2" xfId="6"/>
    <cellStyle name="一般_04-統計結果表0926 2 2" xfId="14"/>
    <cellStyle name="一般_04-統計結果表0926(呱呱瓜)" xfId="7"/>
    <cellStyle name="一般_04-統計結果表0926(表1-表21)" xfId="8"/>
    <cellStyle name="一般_04-統計結果表0926(表1-表21) 2" xfId="9"/>
    <cellStyle name="一般_04-統計結果表0926(英北鼻)" xfId="10"/>
    <cellStyle name="一般_16-38" xfId="11"/>
    <cellStyle name="一般_17" xfId="12"/>
    <cellStyle name="一般_99年最終統計結果表_期末會後 2 2" xfId="15"/>
    <cellStyle name="百分比" xfId="13"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reenas\twmr\107\107&#24180;&#20839;&#25919;&#37096;&#29151;&#24314;&#32626;&#29151;&#36896;&#26989;&#32147;&#28639;&#27010;&#27841;&#35519;&#26597;&#36039;&#26009;&#34389;&#29702;&#26696;\&#32113;&#35336;&#34920;\&#35079;&#26412;%20104&#24180;&#36774;&#29702;103&#24180;&#32113;&#35336;&#32080;&#26524;&#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1"/>
      <sheetName val="50-1"/>
      <sheetName val="51"/>
      <sheetName val="52"/>
      <sheetName val="49"/>
      <sheetName val="50"/>
      <sheetName val="53"/>
      <sheetName val="54"/>
      <sheetName val="55"/>
      <sheetName val="56"/>
      <sheetName val="57"/>
      <sheetName val="58"/>
      <sheetName val="59"/>
      <sheetName val="60"/>
      <sheetName val="61"/>
      <sheetName val="62"/>
      <sheetName val="63"/>
      <sheetName val="64"/>
      <sheetName val="65"/>
      <sheetName val="66"/>
      <sheetName val="67"/>
      <sheetName val="68"/>
    </sheetNames>
    <sheetDataSet>
      <sheetData sheetId="0">
        <row r="19">
          <cell r="E19">
            <v>14177.803997248742</v>
          </cell>
          <cell r="G19">
            <v>607232241.20353246</v>
          </cell>
          <cell r="H19">
            <v>170233624.52638614</v>
          </cell>
          <cell r="I19">
            <v>164245224.22820398</v>
          </cell>
          <cell r="J19">
            <v>161919933.57253072</v>
          </cell>
          <cell r="L19">
            <v>1892556986.2822149</v>
          </cell>
          <cell r="M19">
            <v>148617411.34197381</v>
          </cell>
          <cell r="R19">
            <v>159165.50983377962</v>
          </cell>
          <cell r="W19">
            <v>92730519.819716066</v>
          </cell>
          <cell r="X19">
            <v>615069412.16025329</v>
          </cell>
          <cell r="Y19">
            <v>549122917.60196519</v>
          </cell>
          <cell r="Z19">
            <v>823498454.81412208</v>
          </cell>
        </row>
      </sheetData>
      <sheetData sheetId="1"/>
      <sheetData sheetId="2"/>
      <sheetData sheetId="3"/>
      <sheetData sheetId="4"/>
      <sheetData sheetId="5"/>
      <sheetData sheetId="6"/>
      <sheetData sheetId="7"/>
      <sheetData sheetId="8">
        <row r="18">
          <cell r="E18">
            <v>1892556986.2822149</v>
          </cell>
        </row>
      </sheetData>
      <sheetData sheetId="9"/>
      <sheetData sheetId="10">
        <row r="18">
          <cell r="E18">
            <v>1622606545.5800607</v>
          </cell>
        </row>
      </sheetData>
      <sheetData sheetId="11"/>
      <sheetData sheetId="12"/>
      <sheetData sheetId="13"/>
      <sheetData sheetId="14"/>
      <sheetData sheetId="15"/>
      <sheetData sheetId="16">
        <row r="18">
          <cell r="E18">
            <v>607232241.20353246</v>
          </cell>
          <cell r="F18">
            <v>436998616.67714673</v>
          </cell>
          <cell r="G18">
            <v>327954187.36831635</v>
          </cell>
          <cell r="H18">
            <v>6972609.8170829285</v>
          </cell>
          <cell r="I18">
            <v>5378453.5339665376</v>
          </cell>
          <cell r="J18">
            <v>96693365.957780898</v>
          </cell>
          <cell r="K18">
            <v>170233624.52638614</v>
          </cell>
          <cell r="L18">
            <v>5988400.2981819771</v>
          </cell>
          <cell r="Q18">
            <v>2325290.6556735104</v>
          </cell>
          <cell r="R18">
            <v>164245224.22820398</v>
          </cell>
          <cell r="S18">
            <v>161919933.57253072</v>
          </cell>
          <cell r="T18">
            <v>92730519.819716066</v>
          </cell>
          <cell r="U18">
            <v>7741752.2492025886</v>
          </cell>
          <cell r="V18">
            <v>4153137.1955090282</v>
          </cell>
          <cell r="W18">
            <v>836269.2822764006</v>
          </cell>
          <cell r="X18">
            <v>3316867.9132326297</v>
          </cell>
          <cell r="Y18">
            <v>12803198.065713501</v>
          </cell>
          <cell r="Z18">
            <v>70097722.373816505</v>
          </cell>
        </row>
      </sheetData>
      <sheetData sheetId="17"/>
      <sheetData sheetId="18">
        <row r="18">
          <cell r="E18">
            <v>816525844.9970392</v>
          </cell>
          <cell r="G18">
            <v>274137398.44582748</v>
          </cell>
          <cell r="I18">
            <v>142771654.55648893</v>
          </cell>
          <cell r="K18">
            <v>320170803.63798779</v>
          </cell>
          <cell r="O18">
            <v>79445988.356734678</v>
          </cell>
        </row>
      </sheetData>
      <sheetData sheetId="19"/>
      <sheetData sheetId="20">
        <row r="18">
          <cell r="E18">
            <v>615069412.16025329</v>
          </cell>
          <cell r="F18">
            <v>599912595.01016188</v>
          </cell>
          <cell r="G18">
            <v>982802980.06288028</v>
          </cell>
          <cell r="H18">
            <v>8684430.5320327654</v>
          </cell>
          <cell r="I18">
            <v>11734198.341534965</v>
          </cell>
          <cell r="J18">
            <v>403309013.92628628</v>
          </cell>
          <cell r="K18">
            <v>15156817.150090747</v>
          </cell>
          <cell r="L18">
            <v>1106151.8833462596</v>
          </cell>
          <cell r="M18">
            <v>1247467.2010309817</v>
          </cell>
          <cell r="N18">
            <v>12803198.065713501</v>
          </cell>
        </row>
      </sheetData>
      <sheetData sheetId="21"/>
      <sheetData sheetId="22">
        <row r="18">
          <cell r="G18">
            <v>327954187.36831635</v>
          </cell>
          <cell r="I18">
            <v>6972609.8170829285</v>
          </cell>
        </row>
      </sheetData>
      <sheetData sheetId="23"/>
      <sheetData sheetId="24">
        <row r="18">
          <cell r="E18">
            <v>70097722.373816505</v>
          </cell>
          <cell r="F18">
            <v>66034865.78458643</v>
          </cell>
          <cell r="G18">
            <v>615069412.16025329</v>
          </cell>
          <cell r="H18">
            <v>549122917.60196519</v>
          </cell>
          <cell r="I18">
            <v>539216484.37587118</v>
          </cell>
          <cell r="J18">
            <v>543367712.19140029</v>
          </cell>
          <cell r="K18">
            <v>599912595.01016188</v>
          </cell>
          <cell r="L18">
            <v>538028957.04110456</v>
          </cell>
        </row>
      </sheetData>
      <sheetData sheetId="25"/>
      <sheetData sheetId="26">
        <row r="19">
          <cell r="E19">
            <v>549122917.60196519</v>
          </cell>
          <cell r="F19">
            <v>538028957.04110456</v>
          </cell>
          <cell r="G19">
            <v>487575695.20942247</v>
          </cell>
          <cell r="H19">
            <v>327954187.36831635</v>
          </cell>
          <cell r="I19">
            <v>68215919.611239389</v>
          </cell>
          <cell r="J19">
            <v>3804191.4392418195</v>
          </cell>
          <cell r="K19">
            <v>5378453.5339665376</v>
          </cell>
          <cell r="L19">
            <v>1196882.4616509003</v>
          </cell>
          <cell r="M19">
            <v>3861427.3411211199</v>
          </cell>
          <cell r="N19">
            <v>77164633.45388636</v>
          </cell>
          <cell r="S19">
            <v>50453261.83168301</v>
          </cell>
          <cell r="T19">
            <v>24514600.208476603</v>
          </cell>
          <cell r="U19">
            <v>1942421.1656226597</v>
          </cell>
          <cell r="V19">
            <v>1128408.1940226085</v>
          </cell>
          <cell r="W19">
            <v>2126972.957060853</v>
          </cell>
          <cell r="X19">
            <v>1212126.8026057486</v>
          </cell>
          <cell r="Y19">
            <v>19528732.503894538</v>
          </cell>
          <cell r="Z19">
            <v>11093960.560860451</v>
          </cell>
          <cell r="AA19">
            <v>4564335.1142636128</v>
          </cell>
          <cell r="AB19">
            <v>6529625.4465968385</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I37"/>
  <sheetViews>
    <sheetView view="pageBreakPreview" topLeftCell="A4" zoomScaleNormal="100" zoomScaleSheetLayoutView="100" workbookViewId="0"/>
  </sheetViews>
  <sheetFormatPr defaultRowHeight="15"/>
  <sheetData>
    <row r="10" spans="1:9" ht="15" customHeight="1">
      <c r="A10" s="1438" t="s">
        <v>813</v>
      </c>
      <c r="B10" s="1438"/>
      <c r="C10" s="1438"/>
      <c r="D10" s="1438"/>
      <c r="E10" s="1438"/>
      <c r="F10" s="1438"/>
      <c r="G10" s="1438"/>
      <c r="H10" s="1438"/>
      <c r="I10" s="1438"/>
    </row>
    <row r="11" spans="1:9" ht="15" customHeight="1">
      <c r="A11" s="1438"/>
      <c r="B11" s="1438"/>
      <c r="C11" s="1438"/>
      <c r="D11" s="1438"/>
      <c r="E11" s="1438"/>
      <c r="F11" s="1438"/>
      <c r="G11" s="1438"/>
      <c r="H11" s="1438"/>
      <c r="I11" s="1438"/>
    </row>
    <row r="12" spans="1:9" ht="15" customHeight="1">
      <c r="A12" s="1438"/>
      <c r="B12" s="1438"/>
      <c r="C12" s="1438"/>
      <c r="D12" s="1438"/>
      <c r="E12" s="1438"/>
      <c r="F12" s="1438"/>
      <c r="G12" s="1438"/>
      <c r="H12" s="1438"/>
      <c r="I12" s="1438"/>
    </row>
    <row r="13" spans="1:9" ht="15" customHeight="1">
      <c r="A13" s="1438"/>
      <c r="B13" s="1438"/>
      <c r="C13" s="1438"/>
      <c r="D13" s="1438"/>
      <c r="E13" s="1438"/>
      <c r="F13" s="1438"/>
      <c r="G13" s="1438"/>
      <c r="H13" s="1438"/>
      <c r="I13" s="1438"/>
    </row>
    <row r="14" spans="1:9" ht="15" customHeight="1">
      <c r="A14" s="1438"/>
      <c r="B14" s="1438"/>
      <c r="C14" s="1438"/>
      <c r="D14" s="1438"/>
      <c r="E14" s="1438"/>
      <c r="F14" s="1438"/>
      <c r="G14" s="1438"/>
      <c r="H14" s="1438"/>
      <c r="I14" s="1438"/>
    </row>
    <row r="15" spans="1:9" ht="15" customHeight="1">
      <c r="A15" s="1438"/>
      <c r="B15" s="1438"/>
      <c r="C15" s="1438"/>
      <c r="D15" s="1438"/>
      <c r="E15" s="1438"/>
      <c r="F15" s="1438"/>
      <c r="G15" s="1438"/>
      <c r="H15" s="1438"/>
      <c r="I15" s="1438"/>
    </row>
    <row r="16" spans="1:9" ht="15" customHeight="1">
      <c r="A16" s="1438"/>
      <c r="B16" s="1438"/>
      <c r="C16" s="1438"/>
      <c r="D16" s="1438"/>
      <c r="E16" s="1438"/>
      <c r="F16" s="1438"/>
      <c r="G16" s="1438"/>
      <c r="H16" s="1438"/>
      <c r="I16" s="1438"/>
    </row>
    <row r="17" spans="1:9" ht="15" customHeight="1">
      <c r="A17" s="1438"/>
      <c r="B17" s="1438"/>
      <c r="C17" s="1438"/>
      <c r="D17" s="1438"/>
      <c r="E17" s="1438"/>
      <c r="F17" s="1438"/>
      <c r="G17" s="1438"/>
      <c r="H17" s="1438"/>
      <c r="I17" s="1438"/>
    </row>
    <row r="18" spans="1:9" ht="15" customHeight="1">
      <c r="A18" s="1438"/>
      <c r="B18" s="1438"/>
      <c r="C18" s="1438"/>
      <c r="D18" s="1438"/>
      <c r="E18" s="1438"/>
      <c r="F18" s="1438"/>
      <c r="G18" s="1438"/>
      <c r="H18" s="1438"/>
      <c r="I18" s="1438"/>
    </row>
    <row r="19" spans="1:9" ht="15" customHeight="1">
      <c r="A19" s="1438"/>
      <c r="B19" s="1438"/>
      <c r="C19" s="1438"/>
      <c r="D19" s="1438"/>
      <c r="E19" s="1438"/>
      <c r="F19" s="1438"/>
      <c r="G19" s="1438"/>
      <c r="H19" s="1438"/>
      <c r="I19" s="1438"/>
    </row>
    <row r="20" spans="1:9" ht="15" customHeight="1">
      <c r="A20" s="1438"/>
      <c r="B20" s="1438"/>
      <c r="C20" s="1438"/>
      <c r="D20" s="1438"/>
      <c r="E20" s="1438"/>
      <c r="F20" s="1438"/>
      <c r="G20" s="1438"/>
      <c r="H20" s="1438"/>
      <c r="I20" s="1438"/>
    </row>
    <row r="21" spans="1:9">
      <c r="A21" s="1438"/>
      <c r="B21" s="1438"/>
      <c r="C21" s="1438"/>
      <c r="D21" s="1438"/>
      <c r="E21" s="1438"/>
      <c r="F21" s="1438"/>
      <c r="G21" s="1438"/>
      <c r="H21" s="1438"/>
      <c r="I21" s="1438"/>
    </row>
    <row r="22" spans="1:9">
      <c r="A22" s="1438"/>
      <c r="B22" s="1438"/>
      <c r="C22" s="1438"/>
      <c r="D22" s="1438"/>
      <c r="E22" s="1438"/>
      <c r="F22" s="1438"/>
      <c r="G22" s="1438"/>
      <c r="H22" s="1438"/>
      <c r="I22" s="1438"/>
    </row>
    <row r="23" spans="1:9">
      <c r="A23" s="1438"/>
      <c r="B23" s="1438"/>
      <c r="C23" s="1438"/>
      <c r="D23" s="1438"/>
      <c r="E23" s="1438"/>
      <c r="F23" s="1438"/>
      <c r="G23" s="1438"/>
      <c r="H23" s="1438"/>
      <c r="I23" s="1438"/>
    </row>
    <row r="24" spans="1:9">
      <c r="A24" s="1438"/>
      <c r="B24" s="1438"/>
      <c r="C24" s="1438"/>
      <c r="D24" s="1438"/>
      <c r="E24" s="1438"/>
      <c r="F24" s="1438"/>
      <c r="G24" s="1438"/>
      <c r="H24" s="1438"/>
      <c r="I24" s="1438"/>
    </row>
    <row r="25" spans="1:9">
      <c r="A25" s="1438"/>
      <c r="B25" s="1438"/>
      <c r="C25" s="1438"/>
      <c r="D25" s="1438"/>
      <c r="E25" s="1438"/>
      <c r="F25" s="1438"/>
      <c r="G25" s="1438"/>
      <c r="H25" s="1438"/>
      <c r="I25" s="1438"/>
    </row>
    <row r="26" spans="1:9">
      <c r="A26" s="1438"/>
      <c r="B26" s="1438"/>
      <c r="C26" s="1438"/>
      <c r="D26" s="1438"/>
      <c r="E26" s="1438"/>
      <c r="F26" s="1438"/>
      <c r="G26" s="1438"/>
      <c r="H26" s="1438"/>
      <c r="I26" s="1438"/>
    </row>
    <row r="27" spans="1:9">
      <c r="A27" s="1438"/>
      <c r="B27" s="1438"/>
      <c r="C27" s="1438"/>
      <c r="D27" s="1438"/>
      <c r="E27" s="1438"/>
      <c r="F27" s="1438"/>
      <c r="G27" s="1438"/>
      <c r="H27" s="1438"/>
      <c r="I27" s="1438"/>
    </row>
    <row r="28" spans="1:9">
      <c r="A28" s="1438"/>
      <c r="B28" s="1438"/>
      <c r="C28" s="1438"/>
      <c r="D28" s="1438"/>
      <c r="E28" s="1438"/>
      <c r="F28" s="1438"/>
      <c r="G28" s="1438"/>
      <c r="H28" s="1438"/>
      <c r="I28" s="1438"/>
    </row>
    <row r="29" spans="1:9">
      <c r="A29" s="1438"/>
      <c r="B29" s="1438"/>
      <c r="C29" s="1438"/>
      <c r="D29" s="1438"/>
      <c r="E29" s="1438"/>
      <c r="F29" s="1438"/>
      <c r="G29" s="1438"/>
      <c r="H29" s="1438"/>
      <c r="I29" s="1438"/>
    </row>
    <row r="30" spans="1:9">
      <c r="A30" s="98"/>
      <c r="B30" s="98"/>
      <c r="C30" s="98"/>
      <c r="D30" s="98"/>
      <c r="E30" s="98"/>
      <c r="F30" s="98"/>
      <c r="G30" s="98"/>
      <c r="H30" s="98"/>
      <c r="I30" s="98"/>
    </row>
    <row r="31" spans="1:9">
      <c r="A31" s="98"/>
      <c r="B31" s="98"/>
      <c r="C31" s="98"/>
      <c r="D31" s="98"/>
      <c r="E31" s="98"/>
      <c r="F31" s="98"/>
      <c r="G31" s="98"/>
      <c r="H31" s="98"/>
      <c r="I31" s="98"/>
    </row>
    <row r="32" spans="1:9">
      <c r="A32" s="98"/>
      <c r="B32" s="98"/>
      <c r="C32" s="98"/>
      <c r="D32" s="98"/>
      <c r="E32" s="98"/>
      <c r="F32" s="98"/>
      <c r="G32" s="98"/>
      <c r="H32" s="98"/>
      <c r="I32" s="98"/>
    </row>
    <row r="33" spans="1:9">
      <c r="A33" s="98"/>
      <c r="B33" s="98"/>
      <c r="C33" s="98"/>
      <c r="D33" s="98"/>
      <c r="E33" s="98"/>
      <c r="F33" s="98"/>
      <c r="G33" s="98"/>
      <c r="H33" s="98"/>
      <c r="I33" s="98"/>
    </row>
    <row r="34" spans="1:9" ht="13.5" customHeight="1">
      <c r="A34" s="98"/>
      <c r="B34" s="98"/>
      <c r="C34" s="98"/>
      <c r="D34" s="98"/>
      <c r="E34" s="98"/>
      <c r="F34" s="98"/>
      <c r="G34" s="98"/>
      <c r="H34" s="98"/>
      <c r="I34" s="98"/>
    </row>
    <row r="35" spans="1:9">
      <c r="A35" s="98"/>
      <c r="B35" s="98"/>
      <c r="C35" s="98"/>
      <c r="D35" s="98"/>
      <c r="E35" s="98"/>
      <c r="F35" s="98"/>
      <c r="G35" s="98"/>
      <c r="H35" s="98"/>
      <c r="I35" s="98"/>
    </row>
    <row r="36" spans="1:9">
      <c r="A36" s="98"/>
      <c r="B36" s="98"/>
      <c r="C36" s="98"/>
      <c r="D36" s="98"/>
      <c r="E36" s="98"/>
      <c r="F36" s="98"/>
      <c r="G36" s="98"/>
      <c r="H36" s="98"/>
      <c r="I36" s="98"/>
    </row>
    <row r="37" spans="1:9">
      <c r="A37" s="98"/>
      <c r="B37" s="98"/>
      <c r="C37" s="98"/>
      <c r="D37" s="98"/>
      <c r="E37" s="98"/>
      <c r="F37" s="98"/>
      <c r="G37" s="98"/>
      <c r="H37" s="98"/>
      <c r="I37" s="98"/>
    </row>
  </sheetData>
  <mergeCells count="1">
    <mergeCell ref="A10:I29"/>
  </mergeCells>
  <phoneticPr fontId="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67"/>
  <sheetViews>
    <sheetView tabSelected="1" view="pageBreakPreview" topLeftCell="A32" zoomScaleNormal="50" zoomScaleSheetLayoutView="100" workbookViewId="0">
      <selection activeCell="H30" sqref="H30"/>
    </sheetView>
  </sheetViews>
  <sheetFormatPr defaultColWidth="9.140625" defaultRowHeight="15.75"/>
  <cols>
    <col min="1" max="1" width="2.28515625" style="140" customWidth="1"/>
    <col min="2" max="2" width="28.7109375" style="140" customWidth="1"/>
    <col min="3" max="3" width="2.28515625" style="140" customWidth="1"/>
    <col min="4" max="4" width="1.7109375" style="141" customWidth="1"/>
    <col min="5" max="8" width="19.85546875" style="955" customWidth="1"/>
    <col min="9" max="13" width="9.140625" style="955"/>
    <col min="14" max="14" width="12.7109375" style="955" bestFit="1" customWidth="1"/>
    <col min="15" max="16384" width="9.140625" style="955"/>
  </cols>
  <sheetData>
    <row r="1" spans="1:15" s="116" customFormat="1" ht="34.5" customHeight="1">
      <c r="A1" s="733" t="s">
        <v>383</v>
      </c>
      <c r="B1" s="734"/>
      <c r="C1" s="734"/>
      <c r="D1" s="734"/>
      <c r="E1" s="734"/>
      <c r="F1" s="734"/>
      <c r="G1" s="734"/>
      <c r="H1" s="734"/>
    </row>
    <row r="2" spans="1:15" ht="15" customHeight="1" thickBot="1">
      <c r="A2" s="955"/>
      <c r="B2" s="119"/>
      <c r="C2" s="119"/>
      <c r="D2" s="120"/>
      <c r="E2" s="956"/>
      <c r="F2" s="956"/>
      <c r="G2" s="956"/>
      <c r="H2" s="735" t="s">
        <v>36</v>
      </c>
    </row>
    <row r="3" spans="1:15" s="1194" customFormat="1" ht="48" customHeight="1">
      <c r="A3" s="1585" t="s">
        <v>1</v>
      </c>
      <c r="B3" s="1585"/>
      <c r="C3" s="1585"/>
      <c r="D3" s="1406"/>
      <c r="E3" s="736" t="s">
        <v>37</v>
      </c>
      <c r="F3" s="736" t="s">
        <v>116</v>
      </c>
      <c r="G3" s="737" t="s">
        <v>117</v>
      </c>
      <c r="H3" s="737" t="s">
        <v>741</v>
      </c>
      <c r="I3" s="1289"/>
      <c r="O3" s="545"/>
    </row>
    <row r="4" spans="1:15" s="128" customFormat="1" ht="14.25" hidden="1" customHeight="1">
      <c r="A4" s="1475" t="s">
        <v>1686</v>
      </c>
      <c r="B4" s="1475"/>
      <c r="C4" s="1475"/>
      <c r="D4" s="714"/>
      <c r="E4" s="126">
        <v>24860.472839109556</v>
      </c>
      <c r="F4" s="125">
        <v>9765.3843201165892</v>
      </c>
      <c r="G4" s="125">
        <v>15689.29433956635</v>
      </c>
      <c r="H4" s="131" t="s">
        <v>4</v>
      </c>
      <c r="I4" s="738"/>
      <c r="J4" s="525"/>
    </row>
    <row r="5" spans="1:15" s="128" customFormat="1" ht="15" hidden="1" customHeight="1">
      <c r="A5" s="1475" t="s">
        <v>1687</v>
      </c>
      <c r="B5" s="1475"/>
      <c r="C5" s="1475"/>
      <c r="D5" s="124"/>
      <c r="E5" s="131" t="s">
        <v>300</v>
      </c>
      <c r="F5" s="131" t="s">
        <v>300</v>
      </c>
      <c r="G5" s="131" t="s">
        <v>300</v>
      </c>
      <c r="H5" s="131" t="s">
        <v>300</v>
      </c>
      <c r="I5" s="738"/>
      <c r="J5" s="525"/>
    </row>
    <row r="6" spans="1:15" s="128" customFormat="1" ht="15" hidden="1" customHeight="1">
      <c r="A6" s="1475" t="s">
        <v>1688</v>
      </c>
      <c r="B6" s="1475"/>
      <c r="C6" s="1475"/>
      <c r="D6" s="714"/>
      <c r="E6" s="129">
        <v>23599.96414859264</v>
      </c>
      <c r="F6" s="125">
        <v>8321.0609799903268</v>
      </c>
      <c r="G6" s="125">
        <v>13286.268791267275</v>
      </c>
      <c r="H6" s="125">
        <v>3258108569.8910112</v>
      </c>
    </row>
    <row r="7" spans="1:15" s="128" customFormat="1" ht="15" hidden="1" customHeight="1">
      <c r="A7" s="1475" t="s">
        <v>1689</v>
      </c>
      <c r="B7" s="1475"/>
      <c r="C7" s="1475"/>
      <c r="D7" s="714"/>
      <c r="E7" s="129">
        <v>23969.614628036823</v>
      </c>
      <c r="F7" s="125">
        <v>6090.9217273112836</v>
      </c>
      <c r="G7" s="125">
        <v>12152.374036636696</v>
      </c>
      <c r="H7" s="125">
        <v>2611010630.2629948</v>
      </c>
    </row>
    <row r="8" spans="1:15" s="128" customFormat="1" ht="15.75" hidden="1" customHeight="1">
      <c r="A8" s="1475" t="s">
        <v>1690</v>
      </c>
      <c r="B8" s="1475"/>
      <c r="C8" s="1475"/>
      <c r="D8" s="124"/>
      <c r="E8" s="125">
        <v>18121.14911254694</v>
      </c>
      <c r="F8" s="125">
        <v>6835.8821310563171</v>
      </c>
      <c r="G8" s="125">
        <v>10776.661010208747</v>
      </c>
      <c r="H8" s="125">
        <v>1642733184.4038413</v>
      </c>
    </row>
    <row r="9" spans="1:15" s="128" customFormat="1" ht="15" hidden="1" customHeight="1">
      <c r="A9" s="1475" t="s">
        <v>1691</v>
      </c>
      <c r="B9" s="1475"/>
      <c r="C9" s="1475"/>
      <c r="D9" s="124"/>
      <c r="E9" s="125">
        <v>16487.742512143574</v>
      </c>
      <c r="F9" s="125">
        <v>4476.3430412298785</v>
      </c>
      <c r="G9" s="125">
        <v>8678.5586846279421</v>
      </c>
      <c r="H9" s="125">
        <v>1560091122.4086215</v>
      </c>
    </row>
    <row r="10" spans="1:15" s="128" customFormat="1" ht="15.75" hidden="1" customHeight="1">
      <c r="A10" s="1475" t="s">
        <v>1692</v>
      </c>
      <c r="B10" s="1475"/>
      <c r="C10" s="1475"/>
      <c r="D10" s="124"/>
      <c r="E10" s="131" t="s">
        <v>300</v>
      </c>
      <c r="F10" s="131" t="s">
        <v>300</v>
      </c>
      <c r="G10" s="131" t="s">
        <v>300</v>
      </c>
      <c r="H10" s="131" t="s">
        <v>300</v>
      </c>
    </row>
    <row r="11" spans="1:15" s="128" customFormat="1" ht="15.75" hidden="1" customHeight="1">
      <c r="A11" s="1475" t="s">
        <v>1693</v>
      </c>
      <c r="B11" s="1475"/>
      <c r="C11" s="1475"/>
      <c r="D11" s="124"/>
      <c r="E11" s="125">
        <v>26928.907434076911</v>
      </c>
      <c r="F11" s="125">
        <v>8716.0569751889998</v>
      </c>
      <c r="G11" s="125">
        <v>16184.736551558821</v>
      </c>
      <c r="H11" s="125">
        <v>1772717367.4406073</v>
      </c>
    </row>
    <row r="12" spans="1:15" s="128" customFormat="1" ht="15.75" hidden="1" customHeight="1">
      <c r="A12" s="1475" t="s">
        <v>1694</v>
      </c>
      <c r="B12" s="1475"/>
      <c r="C12" s="1475"/>
      <c r="D12" s="124"/>
      <c r="E12" s="125">
        <v>20688.641066433291</v>
      </c>
      <c r="F12" s="125">
        <v>6217.8615147551827</v>
      </c>
      <c r="G12" s="125">
        <v>11344.862669162741</v>
      </c>
      <c r="H12" s="125">
        <v>1653594384.3586752</v>
      </c>
    </row>
    <row r="13" spans="1:15" s="128" customFormat="1" ht="15.75" hidden="1" customHeight="1">
      <c r="A13" s="1475" t="s">
        <v>1695</v>
      </c>
      <c r="B13" s="1475"/>
      <c r="C13" s="1475"/>
      <c r="D13" s="730"/>
      <c r="E13" s="125">
        <v>19532.811290528465</v>
      </c>
      <c r="F13" s="125">
        <v>6356.8213714495105</v>
      </c>
      <c r="G13" s="125">
        <v>12058.088627471898</v>
      </c>
      <c r="H13" s="125">
        <v>1708108040.3339493</v>
      </c>
    </row>
    <row r="14" spans="1:15" s="128" customFormat="1" ht="14.45" customHeight="1">
      <c r="A14" s="1467" t="s">
        <v>1762</v>
      </c>
      <c r="B14" s="1468"/>
      <c r="C14" s="1468"/>
      <c r="D14" s="1469"/>
      <c r="E14" s="131" t="s">
        <v>112</v>
      </c>
      <c r="F14" s="131" t="s">
        <v>112</v>
      </c>
      <c r="G14" s="131" t="s">
        <v>112</v>
      </c>
      <c r="H14" s="131" t="s">
        <v>112</v>
      </c>
    </row>
    <row r="15" spans="1:15" s="128" customFormat="1" ht="14.45" customHeight="1">
      <c r="A15" s="1467" t="s">
        <v>1309</v>
      </c>
      <c r="B15" s="1468"/>
      <c r="C15" s="1468"/>
      <c r="D15" s="1469"/>
      <c r="E15" s="125">
        <v>17566.60411116149</v>
      </c>
      <c r="F15" s="125">
        <v>5101.4819618791353</v>
      </c>
      <c r="G15" s="125">
        <v>9932.227995327903</v>
      </c>
      <c r="H15" s="125">
        <v>1535435.6544410007</v>
      </c>
    </row>
    <row r="16" spans="1:15" s="128" customFormat="1" ht="14.45" customHeight="1">
      <c r="A16" s="1467" t="s">
        <v>1310</v>
      </c>
      <c r="B16" s="1468"/>
      <c r="C16" s="1468"/>
      <c r="D16" s="1469"/>
      <c r="E16" s="125">
        <v>18810.458180760299</v>
      </c>
      <c r="F16" s="125">
        <v>6752.9444772697889</v>
      </c>
      <c r="G16" s="125">
        <v>11476.432967099045</v>
      </c>
      <c r="H16" s="125">
        <v>1560989.8552418603</v>
      </c>
    </row>
    <row r="17" spans="1:8" s="128" customFormat="1" ht="14.45" customHeight="1">
      <c r="A17" s="1467" t="s">
        <v>1311</v>
      </c>
      <c r="B17" s="1468"/>
      <c r="C17" s="1468"/>
      <c r="D17" s="1469"/>
      <c r="E17" s="125">
        <v>26690.74321195867</v>
      </c>
      <c r="F17" s="125">
        <v>7548.2004495528017</v>
      </c>
      <c r="G17" s="125">
        <v>17037.183500789506</v>
      </c>
      <c r="H17" s="125">
        <v>2004418.755575353</v>
      </c>
    </row>
    <row r="18" spans="1:8" s="128" customFormat="1" ht="14.45" customHeight="1">
      <c r="A18" s="1467" t="s">
        <v>1312</v>
      </c>
      <c r="B18" s="1468"/>
      <c r="C18" s="1468"/>
      <c r="D18" s="1469"/>
      <c r="E18" s="125">
        <v>45662.57401922041</v>
      </c>
      <c r="F18" s="125">
        <v>13212.679999104535</v>
      </c>
      <c r="G18" s="125">
        <v>24563.83637050636</v>
      </c>
      <c r="H18" s="125">
        <v>3045815.1388899507</v>
      </c>
    </row>
    <row r="19" spans="1:8" ht="14.45" customHeight="1">
      <c r="A19" s="1479" t="s">
        <v>447</v>
      </c>
      <c r="B19" s="1479"/>
      <c r="C19" s="1479"/>
      <c r="D19" s="714"/>
      <c r="E19" s="129"/>
      <c r="F19" s="125"/>
      <c r="G19" s="125"/>
      <c r="H19" s="125"/>
    </row>
    <row r="20" spans="1:8" ht="14.45" customHeight="1">
      <c r="A20" s="1330"/>
      <c r="B20" s="961" t="s">
        <v>1331</v>
      </c>
      <c r="C20" s="1330"/>
      <c r="D20" s="1279"/>
      <c r="E20" s="1017">
        <v>24582.596962462958</v>
      </c>
      <c r="F20" s="1113">
        <v>5593.1264693400899</v>
      </c>
      <c r="G20" s="1113">
        <v>11945.480914568536</v>
      </c>
      <c r="H20" s="1113">
        <v>1271395.9915422997</v>
      </c>
    </row>
    <row r="21" spans="1:8" ht="14.45" customHeight="1">
      <c r="A21" s="1330"/>
      <c r="B21" s="961" t="s">
        <v>1332</v>
      </c>
      <c r="C21" s="1330"/>
      <c r="D21" s="1279"/>
      <c r="E21" s="1017">
        <v>11712.710772490391</v>
      </c>
      <c r="F21" s="1113">
        <v>3179.7606676008027</v>
      </c>
      <c r="G21" s="1113">
        <v>6246.1581174338535</v>
      </c>
      <c r="H21" s="1113">
        <v>551749.18287882849</v>
      </c>
    </row>
    <row r="22" spans="1:8" ht="14.45" customHeight="1">
      <c r="A22" s="1330"/>
      <c r="B22" s="961" t="s">
        <v>1333</v>
      </c>
      <c r="C22" s="1330"/>
      <c r="D22" s="1279"/>
      <c r="E22" s="1017">
        <v>7400.2233780848701</v>
      </c>
      <c r="F22" s="1113">
        <v>3558.2631138777069</v>
      </c>
      <c r="G22" s="1113">
        <v>4833.9833796907005</v>
      </c>
      <c r="H22" s="1113">
        <v>604845.3174325045</v>
      </c>
    </row>
    <row r="23" spans="1:8" ht="14.45" customHeight="1">
      <c r="A23" s="1330"/>
      <c r="B23" s="961" t="s">
        <v>1334</v>
      </c>
      <c r="C23" s="1330"/>
      <c r="D23" s="1279"/>
      <c r="E23" s="1017">
        <v>911.04290618219352</v>
      </c>
      <c r="F23" s="1113">
        <v>247.52974828594725</v>
      </c>
      <c r="G23" s="1113">
        <v>755.2139588132693</v>
      </c>
      <c r="H23" s="1113">
        <v>164895.53903631619</v>
      </c>
    </row>
    <row r="24" spans="1:8" ht="14.45" customHeight="1">
      <c r="A24" s="1330"/>
      <c r="B24" s="961" t="s">
        <v>1335</v>
      </c>
      <c r="C24" s="1330"/>
      <c r="D24" s="1279"/>
      <c r="E24" s="1017">
        <v>626</v>
      </c>
      <c r="F24" s="1113">
        <v>389</v>
      </c>
      <c r="G24" s="1113">
        <v>445</v>
      </c>
      <c r="H24" s="1113">
        <v>316118.91600000003</v>
      </c>
    </row>
    <row r="25" spans="1:8" ht="14.45" customHeight="1">
      <c r="A25" s="1330"/>
      <c r="B25" s="961" t="s">
        <v>1336</v>
      </c>
      <c r="C25" s="1330"/>
      <c r="D25" s="1279"/>
      <c r="E25" s="1017">
        <v>430</v>
      </c>
      <c r="F25" s="1113">
        <v>245</v>
      </c>
      <c r="G25" s="1113">
        <v>338</v>
      </c>
      <c r="H25" s="1113">
        <v>136810.19200000001</v>
      </c>
    </row>
    <row r="26" spans="1:8" ht="14.45" customHeight="1">
      <c r="A26" s="1479" t="s">
        <v>473</v>
      </c>
      <c r="B26" s="1479"/>
      <c r="C26" s="1479"/>
      <c r="D26" s="124"/>
      <c r="E26" s="1017"/>
      <c r="F26" s="1113"/>
      <c r="G26" s="1113"/>
      <c r="H26" s="1113"/>
    </row>
    <row r="27" spans="1:8" ht="14.45" customHeight="1">
      <c r="A27" s="1330"/>
      <c r="B27" s="961" t="s">
        <v>1337</v>
      </c>
      <c r="C27" s="1330"/>
      <c r="D27" s="959"/>
      <c r="E27" s="1017">
        <v>8072.847502645398</v>
      </c>
      <c r="F27" s="1113">
        <v>3171.1474525831536</v>
      </c>
      <c r="G27" s="1113">
        <v>5085.8927203744915</v>
      </c>
      <c r="H27" s="1113">
        <v>781155.44750193355</v>
      </c>
    </row>
    <row r="28" spans="1:8" ht="14.45" customHeight="1">
      <c r="A28" s="1330"/>
      <c r="B28" s="961" t="s">
        <v>1347</v>
      </c>
      <c r="C28" s="1330"/>
      <c r="D28" s="959"/>
      <c r="E28" s="1017">
        <v>9432.1629554637693</v>
      </c>
      <c r="F28" s="1113">
        <v>1283.1160303480699</v>
      </c>
      <c r="G28" s="1113">
        <v>3080.7540752061168</v>
      </c>
      <c r="H28" s="1113">
        <v>157380.10076188226</v>
      </c>
    </row>
    <row r="29" spans="1:8" ht="14.45" customHeight="1">
      <c r="A29" s="961"/>
      <c r="B29" s="961" t="s">
        <v>1348</v>
      </c>
      <c r="C29" s="961"/>
      <c r="D29" s="959"/>
      <c r="E29" s="1017">
        <v>3254.7249230467201</v>
      </c>
      <c r="F29" s="1113">
        <v>697.02452536108137</v>
      </c>
      <c r="G29" s="1113">
        <v>1806.7431510414008</v>
      </c>
      <c r="H29" s="1113">
        <v>512612.31804142398</v>
      </c>
    </row>
    <row r="30" spans="1:8" ht="14.45" customHeight="1">
      <c r="A30" s="961"/>
      <c r="B30" s="961" t="s">
        <v>1349</v>
      </c>
      <c r="C30" s="961"/>
      <c r="D30" s="959"/>
      <c r="E30" s="1017">
        <v>7315.1099676513522</v>
      </c>
      <c r="F30" s="1113">
        <v>1942.8953453440995</v>
      </c>
      <c r="G30" s="1113">
        <v>3936.3604906428022</v>
      </c>
      <c r="H30" s="1113">
        <v>464225.88113358361</v>
      </c>
    </row>
    <row r="31" spans="1:8" ht="14.45" customHeight="1">
      <c r="A31" s="961"/>
      <c r="B31" s="961" t="s">
        <v>1350</v>
      </c>
      <c r="C31" s="961"/>
      <c r="D31" s="959"/>
      <c r="E31" s="1017">
        <v>4913.7812636457074</v>
      </c>
      <c r="F31" s="1113">
        <v>1899.5315127482193</v>
      </c>
      <c r="G31" s="1113">
        <v>2985.3239022986972</v>
      </c>
      <c r="H31" s="1113">
        <v>288008.60465373815</v>
      </c>
    </row>
    <row r="32" spans="1:8" ht="14.45" customHeight="1">
      <c r="A32" s="961"/>
      <c r="B32" s="961" t="s">
        <v>1351</v>
      </c>
      <c r="C32" s="961"/>
      <c r="D32" s="959"/>
      <c r="E32" s="1017">
        <v>10716.952669912784</v>
      </c>
      <c r="F32" s="1113">
        <v>3105.9598695536411</v>
      </c>
      <c r="G32" s="1113">
        <v>6073.0304519829087</v>
      </c>
      <c r="H32" s="1113">
        <v>363081.97845423385</v>
      </c>
    </row>
    <row r="33" spans="1:8" ht="14.45" customHeight="1">
      <c r="A33" s="961"/>
      <c r="B33" s="961" t="s">
        <v>1352</v>
      </c>
      <c r="C33" s="961"/>
      <c r="D33" s="959"/>
      <c r="E33" s="1017">
        <v>470</v>
      </c>
      <c r="F33" s="1113">
        <v>209</v>
      </c>
      <c r="G33" s="1113">
        <v>304</v>
      </c>
      <c r="H33" s="1113">
        <v>59181.076999999997</v>
      </c>
    </row>
    <row r="34" spans="1:8" ht="14.45" customHeight="1">
      <c r="A34" s="961"/>
      <c r="B34" s="961" t="s">
        <v>1353</v>
      </c>
      <c r="C34" s="961"/>
      <c r="D34" s="959"/>
      <c r="E34" s="1017">
        <v>818.99473685468399</v>
      </c>
      <c r="F34" s="1113">
        <v>525.00526316628066</v>
      </c>
      <c r="G34" s="1113">
        <v>762.73157895994723</v>
      </c>
      <c r="H34" s="1113">
        <v>210279.2123431541</v>
      </c>
    </row>
    <row r="35" spans="1:8" ht="14.45" customHeight="1">
      <c r="A35" s="961"/>
      <c r="B35" s="961" t="s">
        <v>1354</v>
      </c>
      <c r="C35" s="961"/>
      <c r="D35" s="959"/>
      <c r="E35" s="1017">
        <v>501</v>
      </c>
      <c r="F35" s="1113">
        <v>245</v>
      </c>
      <c r="G35" s="1113">
        <v>381</v>
      </c>
      <c r="H35" s="1113">
        <v>125051.349</v>
      </c>
    </row>
    <row r="36" spans="1:8" ht="14.45" customHeight="1">
      <c r="A36" s="961"/>
      <c r="B36" s="961" t="s">
        <v>1355</v>
      </c>
      <c r="C36" s="961"/>
      <c r="D36" s="959"/>
      <c r="E36" s="1017">
        <v>167</v>
      </c>
      <c r="F36" s="1113">
        <v>134</v>
      </c>
      <c r="G36" s="1113">
        <v>148</v>
      </c>
      <c r="H36" s="1113">
        <v>84839.17</v>
      </c>
    </row>
    <row r="37" spans="1:8" ht="14.45" customHeight="1">
      <c r="A37" s="1479" t="s">
        <v>448</v>
      </c>
      <c r="B37" s="1479"/>
      <c r="C37" s="1479"/>
      <c r="D37" s="959"/>
      <c r="E37" s="1017"/>
      <c r="F37" s="1113"/>
      <c r="G37" s="1113"/>
      <c r="H37" s="1113"/>
    </row>
    <row r="38" spans="1:8" ht="14.45" customHeight="1">
      <c r="A38" s="961"/>
      <c r="B38" s="961" t="s">
        <v>1337</v>
      </c>
      <c r="C38" s="961"/>
      <c r="D38" s="959"/>
      <c r="E38" s="1017">
        <v>8631.0894614466451</v>
      </c>
      <c r="F38" s="1113">
        <v>3083.3307137658021</v>
      </c>
      <c r="G38" s="1113">
        <v>5063.6120682606816</v>
      </c>
      <c r="H38" s="1113">
        <v>753625.20140638459</v>
      </c>
    </row>
    <row r="39" spans="1:8" ht="14.45" customHeight="1">
      <c r="A39" s="961"/>
      <c r="B39" s="961" t="s">
        <v>1347</v>
      </c>
      <c r="C39" s="961"/>
      <c r="D39" s="959"/>
      <c r="E39" s="1017">
        <v>8913.0361053558354</v>
      </c>
      <c r="F39" s="1113">
        <v>1218.2602913180299</v>
      </c>
      <c r="G39" s="1113">
        <v>2607.6272250986112</v>
      </c>
      <c r="H39" s="1113">
        <v>148086.54602767233</v>
      </c>
    </row>
    <row r="40" spans="1:8" ht="14.45" customHeight="1">
      <c r="A40" s="961"/>
      <c r="B40" s="961" t="s">
        <v>1348</v>
      </c>
      <c r="C40" s="961"/>
      <c r="D40" s="959"/>
      <c r="E40" s="1017">
        <v>3626.8052690907207</v>
      </c>
      <c r="F40" s="1113">
        <v>794.78996963367297</v>
      </c>
      <c r="G40" s="1113">
        <v>2130.2137091171326</v>
      </c>
      <c r="H40" s="1113">
        <v>532785.9873713539</v>
      </c>
    </row>
    <row r="41" spans="1:8" ht="14.45" customHeight="1">
      <c r="A41" s="1330"/>
      <c r="B41" s="961" t="s">
        <v>1349</v>
      </c>
      <c r="C41" s="1330"/>
      <c r="D41" s="959"/>
      <c r="E41" s="1017">
        <v>6332.0889475978856</v>
      </c>
      <c r="F41" s="1113">
        <v>1870.1402515651232</v>
      </c>
      <c r="G41" s="1113">
        <v>3644.349114191049</v>
      </c>
      <c r="H41" s="1113">
        <v>464378.14134534675</v>
      </c>
    </row>
    <row r="42" spans="1:8" ht="14.45" customHeight="1">
      <c r="A42" s="1330"/>
      <c r="B42" s="961" t="s">
        <v>1350</v>
      </c>
      <c r="C42" s="1330"/>
      <c r="D42" s="959"/>
      <c r="E42" s="1017">
        <v>6114.8381296464031</v>
      </c>
      <c r="F42" s="1113">
        <v>2522.2335962538509</v>
      </c>
      <c r="G42" s="1113">
        <v>4011.067726342887</v>
      </c>
      <c r="H42" s="1113">
        <v>278898.33192907274</v>
      </c>
    </row>
    <row r="43" spans="1:8" ht="14.45" customHeight="1">
      <c r="A43" s="1330"/>
      <c r="B43" s="961" t="s">
        <v>1351</v>
      </c>
      <c r="C43" s="1330"/>
      <c r="D43" s="959"/>
      <c r="E43" s="1017">
        <v>10088.721369228242</v>
      </c>
      <c r="F43" s="1113">
        <v>2611.9199134017858</v>
      </c>
      <c r="G43" s="1113">
        <v>5512.2349485360583</v>
      </c>
      <c r="H43" s="1113">
        <v>389303.56246696494</v>
      </c>
    </row>
    <row r="44" spans="1:8" ht="14.45" customHeight="1">
      <c r="A44" s="1330"/>
      <c r="B44" s="961" t="s">
        <v>1352</v>
      </c>
      <c r="C44" s="1330"/>
      <c r="D44" s="959"/>
      <c r="E44" s="1017">
        <v>470</v>
      </c>
      <c r="F44" s="1113">
        <v>209</v>
      </c>
      <c r="G44" s="1113">
        <v>304</v>
      </c>
      <c r="H44" s="1113">
        <v>59181.076999999997</v>
      </c>
    </row>
    <row r="45" spans="1:8" ht="14.45" customHeight="1">
      <c r="A45" s="1330"/>
      <c r="B45" s="961" t="s">
        <v>1353</v>
      </c>
      <c r="C45" s="1330"/>
      <c r="D45" s="959"/>
      <c r="E45" s="1017">
        <v>812.99473685468399</v>
      </c>
      <c r="F45" s="1113">
        <v>525.00526316628066</v>
      </c>
      <c r="G45" s="1113">
        <v>761.73157895994723</v>
      </c>
      <c r="H45" s="1113">
        <v>209428.51834315411</v>
      </c>
    </row>
    <row r="46" spans="1:8" ht="14.45" customHeight="1">
      <c r="A46" s="1330"/>
      <c r="B46" s="961" t="s">
        <v>1354</v>
      </c>
      <c r="C46" s="1330"/>
      <c r="D46" s="959"/>
      <c r="E46" s="1017">
        <v>506</v>
      </c>
      <c r="F46" s="1113">
        <v>244</v>
      </c>
      <c r="G46" s="1113">
        <v>381</v>
      </c>
      <c r="H46" s="1113">
        <v>125288.603</v>
      </c>
    </row>
    <row r="47" spans="1:8" ht="14.45" customHeight="1">
      <c r="A47" s="1330"/>
      <c r="B47" s="961" t="s">
        <v>1355</v>
      </c>
      <c r="C47" s="1330"/>
      <c r="D47" s="959"/>
      <c r="E47" s="1017">
        <v>167</v>
      </c>
      <c r="F47" s="1113">
        <v>134</v>
      </c>
      <c r="G47" s="1113">
        <v>148</v>
      </c>
      <c r="H47" s="1113">
        <v>84839.17</v>
      </c>
    </row>
    <row r="48" spans="1:8" ht="14.45" customHeight="1">
      <c r="A48" s="1479" t="s">
        <v>449</v>
      </c>
      <c r="B48" s="1479"/>
      <c r="C48" s="1479"/>
      <c r="D48" s="124"/>
      <c r="E48" s="1017"/>
      <c r="F48" s="1113"/>
      <c r="G48" s="1113"/>
      <c r="H48" s="1113"/>
    </row>
    <row r="49" spans="1:8" ht="14.45" customHeight="1">
      <c r="A49" s="6"/>
      <c r="B49" s="961" t="s">
        <v>1337</v>
      </c>
      <c r="C49" s="6"/>
      <c r="D49" s="1290"/>
      <c r="E49" s="1017">
        <v>9856.2790800791317</v>
      </c>
      <c r="F49" s="1113">
        <v>2747.9542433930906</v>
      </c>
      <c r="G49" s="1113">
        <v>5472.3944860269075</v>
      </c>
      <c r="H49" s="1113">
        <v>557492.16621594329</v>
      </c>
    </row>
    <row r="50" spans="1:8" ht="14.45" customHeight="1">
      <c r="A50" s="6"/>
      <c r="B50" s="961" t="s">
        <v>1347</v>
      </c>
      <c r="C50" s="6"/>
      <c r="D50" s="124"/>
      <c r="E50" s="1017">
        <v>1206.380928677258</v>
      </c>
      <c r="F50" s="1113">
        <v>384.41345111447981</v>
      </c>
      <c r="G50" s="1113">
        <v>672.73650806215005</v>
      </c>
      <c r="H50" s="1113">
        <v>224091.5007860726</v>
      </c>
    </row>
    <row r="51" spans="1:8" ht="14.45" customHeight="1">
      <c r="A51" s="1330"/>
      <c r="B51" s="961" t="s">
        <v>1348</v>
      </c>
      <c r="C51" s="1330"/>
      <c r="D51" s="959"/>
      <c r="E51" s="1017">
        <v>3636.2607657329099</v>
      </c>
      <c r="F51" s="1113">
        <v>1389.5164979054396</v>
      </c>
      <c r="G51" s="1113">
        <v>2280.483581923083</v>
      </c>
      <c r="H51" s="1113">
        <v>419048.21361886937</v>
      </c>
    </row>
    <row r="52" spans="1:8" ht="14.45" customHeight="1">
      <c r="A52" s="1330"/>
      <c r="B52" s="961" t="s">
        <v>1349</v>
      </c>
      <c r="C52" s="1330"/>
      <c r="D52" s="959"/>
      <c r="E52" s="1017">
        <v>8026.524110192624</v>
      </c>
      <c r="F52" s="1113">
        <v>1545.9924792087249</v>
      </c>
      <c r="G52" s="1113">
        <v>2868.7560627286007</v>
      </c>
      <c r="H52" s="1113">
        <v>468563.44666392088</v>
      </c>
    </row>
    <row r="53" spans="1:8" ht="14.45" customHeight="1">
      <c r="A53" s="1330"/>
      <c r="B53" s="961" t="s">
        <v>1350</v>
      </c>
      <c r="C53" s="1330"/>
      <c r="D53" s="959"/>
      <c r="E53" s="1017">
        <v>4819.6862691492297</v>
      </c>
      <c r="F53" s="1113">
        <v>670.13065374691712</v>
      </c>
      <c r="G53" s="1113">
        <v>2471.3087045051448</v>
      </c>
      <c r="H53" s="1113">
        <v>184757.45877697502</v>
      </c>
    </row>
    <row r="54" spans="1:8" ht="14.45" customHeight="1">
      <c r="A54" s="1330"/>
      <c r="B54" s="961" t="s">
        <v>1351</v>
      </c>
      <c r="C54" s="1330"/>
      <c r="D54" s="959"/>
      <c r="E54" s="1017">
        <v>9174.1848394689096</v>
      </c>
      <c r="F54" s="1113">
        <v>3301.9558776051736</v>
      </c>
      <c r="G54" s="1113">
        <v>5068.9869152229148</v>
      </c>
      <c r="H54" s="1113">
        <v>392910.55019504769</v>
      </c>
    </row>
    <row r="55" spans="1:8" ht="14.45" customHeight="1">
      <c r="A55" s="1330"/>
      <c r="B55" s="961" t="s">
        <v>1352</v>
      </c>
      <c r="C55" s="1330"/>
      <c r="D55" s="959"/>
      <c r="E55" s="1017">
        <v>1764.583263070781</v>
      </c>
      <c r="F55" s="1113">
        <v>513.29421094664838</v>
      </c>
      <c r="G55" s="1113">
        <v>1282.7449174595531</v>
      </c>
      <c r="H55" s="1113">
        <v>132884.22923216934</v>
      </c>
    </row>
    <row r="56" spans="1:8" ht="14.45" customHeight="1">
      <c r="A56" s="1330"/>
      <c r="B56" s="961" t="s">
        <v>1353</v>
      </c>
      <c r="C56" s="1330"/>
      <c r="D56" s="959"/>
      <c r="E56" s="1017">
        <v>5250.5539550576059</v>
      </c>
      <c r="F56" s="1113">
        <v>1643.7959835327474</v>
      </c>
      <c r="G56" s="1113">
        <v>2904.5832760119561</v>
      </c>
      <c r="H56" s="1113">
        <v>255936.4268663722</v>
      </c>
    </row>
    <row r="57" spans="1:8" ht="14.45" customHeight="1">
      <c r="A57" s="1330"/>
      <c r="B57" s="961" t="s">
        <v>1354</v>
      </c>
      <c r="C57" s="1330"/>
      <c r="D57" s="959"/>
      <c r="E57" s="1017">
        <v>1129.8615485327039</v>
      </c>
      <c r="F57" s="1113">
        <v>580.92289794762053</v>
      </c>
      <c r="G57" s="1113">
        <v>913.3974741216125</v>
      </c>
      <c r="H57" s="1113">
        <v>142657.67064569009</v>
      </c>
    </row>
    <row r="58" spans="1:8" ht="14.45" customHeight="1" thickBot="1">
      <c r="A58" s="1331"/>
      <c r="B58" s="961" t="s">
        <v>1355</v>
      </c>
      <c r="C58" s="1331"/>
      <c r="D58" s="1291"/>
      <c r="E58" s="1292">
        <v>798.25925925925924</v>
      </c>
      <c r="F58" s="1293">
        <v>434.7037037037037</v>
      </c>
      <c r="G58" s="1293">
        <v>628.44444444444446</v>
      </c>
      <c r="H58" s="1293">
        <v>267473.47588888888</v>
      </c>
    </row>
    <row r="59" spans="1:8" ht="30.75" customHeight="1">
      <c r="A59" s="1545" t="s">
        <v>1600</v>
      </c>
      <c r="B59" s="1586"/>
      <c r="C59" s="1586"/>
      <c r="D59" s="1586"/>
      <c r="E59" s="1586"/>
      <c r="F59" s="1586"/>
      <c r="G59" s="1586"/>
      <c r="H59" s="1586"/>
    </row>
    <row r="60" spans="1:8" ht="13.7" customHeight="1"/>
    <row r="61" spans="1:8" ht="13.7" customHeight="1"/>
    <row r="62" spans="1:8" ht="13.7" customHeight="1"/>
    <row r="63" spans="1:8" ht="13.7" customHeight="1"/>
    <row r="64" spans="1:8" ht="13.7" customHeight="1">
      <c r="G64" s="955" t="s">
        <v>111</v>
      </c>
    </row>
    <row r="65" ht="13.7" customHeight="1"/>
    <row r="66" ht="13.7" customHeight="1"/>
    <row r="67" ht="13.7" customHeight="1"/>
  </sheetData>
  <mergeCells count="21">
    <mergeCell ref="A11:C11"/>
    <mergeCell ref="A12:C12"/>
    <mergeCell ref="A59:H59"/>
    <mergeCell ref="A48:C48"/>
    <mergeCell ref="A26:C26"/>
    <mergeCell ref="A37:C37"/>
    <mergeCell ref="A13:C13"/>
    <mergeCell ref="A14:D14"/>
    <mergeCell ref="A15:D15"/>
    <mergeCell ref="A16:D16"/>
    <mergeCell ref="A17:D17"/>
    <mergeCell ref="A19:C19"/>
    <mergeCell ref="A18:D18"/>
    <mergeCell ref="A4:C4"/>
    <mergeCell ref="A3:C3"/>
    <mergeCell ref="A5:C5"/>
    <mergeCell ref="A10:C10"/>
    <mergeCell ref="A6:C6"/>
    <mergeCell ref="A7:C7"/>
    <mergeCell ref="A8:C8"/>
    <mergeCell ref="A9:C9"/>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5" tint="0.39997558519241921"/>
  </sheetPr>
  <dimension ref="A1:AQ81"/>
  <sheetViews>
    <sheetView tabSelected="1" view="pageBreakPreview" topLeftCell="A2" zoomScaleNormal="50" zoomScaleSheetLayoutView="100" workbookViewId="0">
      <selection activeCell="H30" sqref="H30"/>
    </sheetView>
  </sheetViews>
  <sheetFormatPr defaultColWidth="9.140625" defaultRowHeight="15.75"/>
  <cols>
    <col min="1" max="1" width="2.28515625" style="140" customWidth="1"/>
    <col min="2" max="2" width="18.7109375" style="140" customWidth="1"/>
    <col min="3" max="3" width="2.28515625" style="140" customWidth="1"/>
    <col min="4" max="4" width="1.7109375" style="141" customWidth="1"/>
    <col min="5" max="8" width="20.140625" style="955" customWidth="1"/>
    <col min="9" max="9" width="17.28515625" style="955" customWidth="1"/>
    <col min="10" max="10" width="19.85546875" style="955" customWidth="1"/>
    <col min="11" max="11" width="17.5703125" style="955" customWidth="1"/>
    <col min="12" max="12" width="17.7109375" style="955" customWidth="1"/>
    <col min="13" max="13" width="18.7109375" style="955" customWidth="1"/>
    <col min="14" max="14" width="16" style="955" customWidth="1"/>
    <col min="15" max="15" width="2.28515625" style="140" customWidth="1"/>
    <col min="16" max="16" width="18.7109375" style="140" customWidth="1"/>
    <col min="17" max="17" width="2.28515625" style="140" customWidth="1"/>
    <col min="18" max="18" width="1.7109375" style="141" customWidth="1"/>
    <col min="19" max="21" width="16.85546875" style="955" customWidth="1"/>
    <col min="22" max="22" width="15" style="955" customWidth="1"/>
    <col min="23" max="23" width="16" style="955" customWidth="1"/>
    <col min="24" max="28" width="15" style="955" customWidth="1"/>
    <col min="29" max="29" width="15" style="962" customWidth="1"/>
    <col min="30" max="30" width="18" style="962" customWidth="1"/>
    <col min="31" max="32" width="15.5703125" style="955" hidden="1" customWidth="1"/>
    <col min="33" max="33" width="18.85546875" style="955" hidden="1" customWidth="1"/>
    <col min="34" max="35" width="20" style="955" hidden="1" customWidth="1"/>
    <col min="36" max="36" width="1.5703125" style="955" customWidth="1"/>
    <col min="37" max="37" width="25.7109375" style="955" customWidth="1"/>
    <col min="38" max="43" width="8.7109375" style="955" customWidth="1"/>
    <col min="44" max="16384" width="9.140625" style="955"/>
  </cols>
  <sheetData>
    <row r="1" spans="1:43" s="116" customFormat="1" ht="35.1" customHeight="1">
      <c r="A1" s="1512" t="s">
        <v>384</v>
      </c>
      <c r="B1" s="1512"/>
      <c r="C1" s="1512"/>
      <c r="D1" s="1512"/>
      <c r="E1" s="1512"/>
      <c r="F1" s="1512"/>
      <c r="G1" s="1512"/>
      <c r="H1" s="1512"/>
      <c r="I1" s="1497" t="s">
        <v>188</v>
      </c>
      <c r="J1" s="1497"/>
      <c r="K1" s="1497"/>
      <c r="L1" s="1497"/>
      <c r="M1" s="1497"/>
      <c r="N1" s="1497"/>
      <c r="O1" s="1342"/>
      <c r="P1" s="1512" t="s">
        <v>384</v>
      </c>
      <c r="Q1" s="1512"/>
      <c r="R1" s="1512"/>
      <c r="S1" s="1512"/>
      <c r="T1" s="1512"/>
      <c r="U1" s="1512"/>
      <c r="V1" s="1512"/>
      <c r="W1" s="1512"/>
      <c r="X1" s="719" t="s">
        <v>718</v>
      </c>
      <c r="Y1" s="719"/>
      <c r="Z1" s="719"/>
      <c r="AB1" s="719"/>
      <c r="AC1" s="720"/>
      <c r="AD1" s="720"/>
      <c r="AE1" s="721"/>
      <c r="AF1" s="721"/>
    </row>
    <row r="2" spans="1:43" ht="15" customHeight="1" thickBot="1">
      <c r="A2" s="955"/>
      <c r="B2" s="119"/>
      <c r="C2" s="119"/>
      <c r="D2" s="120"/>
      <c r="G2" s="956"/>
      <c r="H2" s="956"/>
      <c r="I2" s="956"/>
      <c r="J2" s="956"/>
      <c r="K2" s="956"/>
      <c r="L2" s="956"/>
      <c r="M2" s="956"/>
      <c r="N2" s="722" t="s">
        <v>778</v>
      </c>
      <c r="O2" s="955"/>
      <c r="P2" s="723"/>
      <c r="Q2" s="119"/>
      <c r="R2" s="120"/>
      <c r="Y2" s="722"/>
      <c r="Z2" s="722"/>
      <c r="AC2" s="722"/>
      <c r="AD2" s="722" t="s">
        <v>778</v>
      </c>
    </row>
    <row r="3" spans="1:43" s="1282" customFormat="1" ht="20.100000000000001" customHeight="1">
      <c r="A3" s="1599" t="s">
        <v>1497</v>
      </c>
      <c r="B3" s="1599"/>
      <c r="C3" s="1599"/>
      <c r="D3" s="1281"/>
      <c r="E3" s="1615" t="s">
        <v>1575</v>
      </c>
      <c r="F3" s="1615" t="s">
        <v>1576</v>
      </c>
      <c r="G3" s="1613" t="s">
        <v>1577</v>
      </c>
      <c r="H3" s="1614"/>
      <c r="I3" s="1621" t="s">
        <v>1578</v>
      </c>
      <c r="J3" s="1621"/>
      <c r="K3" s="1622"/>
      <c r="L3" s="1618" t="s">
        <v>1579</v>
      </c>
      <c r="M3" s="1619"/>
      <c r="N3" s="1619"/>
      <c r="O3" s="1599" t="s">
        <v>1497</v>
      </c>
      <c r="P3" s="1599"/>
      <c r="Q3" s="1599"/>
      <c r="R3" s="1276"/>
      <c r="S3" s="1613" t="s">
        <v>1754</v>
      </c>
      <c r="T3" s="1614"/>
      <c r="U3" s="1614"/>
      <c r="V3" s="1614"/>
      <c r="W3" s="1614"/>
      <c r="X3" s="1629" t="s">
        <v>783</v>
      </c>
      <c r="Y3" s="1629"/>
      <c r="Z3" s="1629"/>
      <c r="AA3" s="1629"/>
      <c r="AB3" s="1630"/>
      <c r="AC3" s="1606" t="s">
        <v>1580</v>
      </c>
      <c r="AD3" s="1606" t="s">
        <v>1581</v>
      </c>
    </row>
    <row r="4" spans="1:43" s="1282" customFormat="1" ht="20.100000000000001" customHeight="1" thickBot="1">
      <c r="A4" s="1600"/>
      <c r="B4" s="1600"/>
      <c r="C4" s="1600"/>
      <c r="D4" s="1283"/>
      <c r="E4" s="1616"/>
      <c r="F4" s="1616"/>
      <c r="G4" s="1620" t="s">
        <v>1582</v>
      </c>
      <c r="H4" s="1620" t="s">
        <v>1583</v>
      </c>
      <c r="I4" s="1625" t="s">
        <v>1584</v>
      </c>
      <c r="J4" s="1631" t="s">
        <v>1261</v>
      </c>
      <c r="K4" s="1632" t="s">
        <v>1585</v>
      </c>
      <c r="L4" s="1620" t="s">
        <v>1586</v>
      </c>
      <c r="M4" s="1623" t="s">
        <v>1587</v>
      </c>
      <c r="N4" s="1624"/>
      <c r="O4" s="1600"/>
      <c r="P4" s="1600"/>
      <c r="Q4" s="1600"/>
      <c r="R4" s="1277"/>
      <c r="S4" s="1610" t="s">
        <v>1588</v>
      </c>
      <c r="T4" s="1611"/>
      <c r="U4" s="1611"/>
      <c r="V4" s="1611"/>
      <c r="W4" s="1612"/>
      <c r="X4" s="1602" t="s">
        <v>1589</v>
      </c>
      <c r="Y4" s="1609" t="s">
        <v>1047</v>
      </c>
      <c r="Z4" s="1604" t="s">
        <v>1590</v>
      </c>
      <c r="AA4" s="1597" t="s">
        <v>1591</v>
      </c>
      <c r="AB4" s="1597" t="s">
        <v>1592</v>
      </c>
      <c r="AC4" s="1607"/>
      <c r="AD4" s="1607"/>
      <c r="AK4" s="1284"/>
      <c r="AL4" s="1284"/>
      <c r="AM4" s="1284"/>
      <c r="AN4" s="1284"/>
      <c r="AO4" s="1284"/>
      <c r="AP4" s="1284"/>
      <c r="AQ4" s="1284"/>
    </row>
    <row r="5" spans="1:43" s="1277" customFormat="1" ht="39.950000000000003" customHeight="1" thickBot="1">
      <c r="A5" s="1601"/>
      <c r="B5" s="1601"/>
      <c r="C5" s="1601"/>
      <c r="D5" s="1278"/>
      <c r="E5" s="1617"/>
      <c r="F5" s="1617"/>
      <c r="G5" s="1617"/>
      <c r="H5" s="1617"/>
      <c r="I5" s="1625"/>
      <c r="J5" s="1632"/>
      <c r="K5" s="1632"/>
      <c r="L5" s="1617"/>
      <c r="M5" s="1367" t="s">
        <v>1593</v>
      </c>
      <c r="N5" s="1367" t="s">
        <v>1594</v>
      </c>
      <c r="O5" s="1601"/>
      <c r="P5" s="1601"/>
      <c r="Q5" s="1601"/>
      <c r="R5" s="1278"/>
      <c r="S5" s="1366" t="s">
        <v>1595</v>
      </c>
      <c r="T5" s="1366" t="s">
        <v>1596</v>
      </c>
      <c r="U5" s="1366" t="s">
        <v>1597</v>
      </c>
      <c r="V5" s="1366" t="s">
        <v>1598</v>
      </c>
      <c r="W5" s="725" t="s">
        <v>1599</v>
      </c>
      <c r="X5" s="1603"/>
      <c r="Y5" s="1605"/>
      <c r="Z5" s="1605"/>
      <c r="AA5" s="1598"/>
      <c r="AB5" s="1598"/>
      <c r="AC5" s="1608"/>
      <c r="AD5" s="1608"/>
      <c r="AK5" s="1276"/>
      <c r="AL5" s="1509" t="s">
        <v>1060</v>
      </c>
      <c r="AM5" s="1345" t="s">
        <v>1061</v>
      </c>
      <c r="AN5" s="1345" t="s">
        <v>1063</v>
      </c>
      <c r="AO5" s="1345" t="s">
        <v>1064</v>
      </c>
      <c r="AP5" s="1344" t="s">
        <v>1065</v>
      </c>
      <c r="AQ5" s="799" t="s">
        <v>1067</v>
      </c>
    </row>
    <row r="6" spans="1:43" s="128" customFormat="1" ht="18" hidden="1" customHeight="1">
      <c r="A6" s="1489" t="s">
        <v>1071</v>
      </c>
      <c r="B6" s="1489"/>
      <c r="C6" s="1489"/>
      <c r="D6" s="124"/>
      <c r="E6" s="126">
        <v>884014361</v>
      </c>
      <c r="F6" s="127"/>
      <c r="G6" s="127">
        <v>816615772</v>
      </c>
      <c r="H6" s="127">
        <v>37601085</v>
      </c>
      <c r="I6" s="127">
        <v>19002633</v>
      </c>
      <c r="J6" s="127">
        <v>217723483</v>
      </c>
      <c r="K6" s="127">
        <v>322802954</v>
      </c>
      <c r="L6" s="127"/>
      <c r="M6" s="127">
        <v>115159176</v>
      </c>
      <c r="N6" s="127">
        <v>38654505</v>
      </c>
      <c r="O6" s="1489" t="s">
        <v>1071</v>
      </c>
      <c r="P6" s="1489"/>
      <c r="Q6" s="1489"/>
      <c r="R6" s="124"/>
      <c r="S6" s="126">
        <v>13161363.5</v>
      </c>
      <c r="T6" s="127">
        <v>9300868.9700000007</v>
      </c>
      <c r="U6" s="127">
        <v>24730148.800000001</v>
      </c>
      <c r="V6" s="127">
        <v>14357118.5</v>
      </c>
      <c r="W6" s="127">
        <v>14955171</v>
      </c>
      <c r="X6" s="726" t="s">
        <v>3</v>
      </c>
      <c r="Y6" s="127">
        <v>9054729</v>
      </c>
      <c r="Z6" s="127">
        <v>9054729</v>
      </c>
      <c r="AA6" s="726" t="s">
        <v>3</v>
      </c>
      <c r="AB6" s="130">
        <v>104326441</v>
      </c>
      <c r="AC6" s="127">
        <v>76453319</v>
      </c>
      <c r="AD6" s="127">
        <v>76453319</v>
      </c>
      <c r="AK6" s="916"/>
      <c r="AL6" s="1452"/>
      <c r="AM6" s="1346" t="s">
        <v>1062</v>
      </c>
      <c r="AN6" s="1346" t="s">
        <v>1062</v>
      </c>
      <c r="AO6" s="1346" t="s">
        <v>1062</v>
      </c>
      <c r="AP6" s="1323" t="s">
        <v>1066</v>
      </c>
      <c r="AQ6" s="1376" t="s">
        <v>1062</v>
      </c>
    </row>
    <row r="7" spans="1:43" s="128" customFormat="1" ht="18" hidden="1" customHeight="1">
      <c r="A7" s="1475" t="s">
        <v>1068</v>
      </c>
      <c r="B7" s="1475"/>
      <c r="C7" s="1475"/>
      <c r="D7" s="124"/>
      <c r="E7" s="129">
        <v>1212122873.0867617</v>
      </c>
      <c r="F7" s="130"/>
      <c r="G7" s="130">
        <v>1151826185.799772</v>
      </c>
      <c r="H7" s="130">
        <v>61627792.47016219</v>
      </c>
      <c r="I7" s="130">
        <v>25981233.91723733</v>
      </c>
      <c r="J7" s="130">
        <v>414187546.63982821</v>
      </c>
      <c r="K7" s="130">
        <v>358867629.20500857</v>
      </c>
      <c r="L7" s="130"/>
      <c r="M7" s="130">
        <v>128972230.68458322</v>
      </c>
      <c r="N7" s="130">
        <v>65227930.940402821</v>
      </c>
      <c r="O7" s="1475" t="s">
        <v>1068</v>
      </c>
      <c r="P7" s="1475"/>
      <c r="Q7" s="1475"/>
      <c r="R7" s="124"/>
      <c r="S7" s="129">
        <v>14934836.423175786</v>
      </c>
      <c r="T7" s="130">
        <v>8358378.8585563535</v>
      </c>
      <c r="U7" s="130">
        <v>20710325.182485808</v>
      </c>
      <c r="V7" s="130">
        <v>6131037.8917467138</v>
      </c>
      <c r="W7" s="130">
        <v>13399372.418269351</v>
      </c>
      <c r="X7" s="726" t="s">
        <v>3</v>
      </c>
      <c r="Y7" s="130">
        <v>18379616.300594278</v>
      </c>
      <c r="Z7" s="130">
        <v>18379616.300594278</v>
      </c>
      <c r="AA7" s="130">
        <v>210348.96994636179</v>
      </c>
      <c r="AB7" s="130">
        <v>162189752.88295099</v>
      </c>
      <c r="AC7" s="130">
        <v>78676303.587583244</v>
      </c>
      <c r="AD7" s="130">
        <v>78676303.587583244</v>
      </c>
    </row>
    <row r="8" spans="1:43" s="128" customFormat="1" ht="18" hidden="1" customHeight="1">
      <c r="A8" s="1475" t="s">
        <v>1290</v>
      </c>
      <c r="B8" s="1475"/>
      <c r="C8" s="1475"/>
      <c r="D8" s="124"/>
      <c r="E8" s="129" t="e">
        <f>G8+AD8-#REF!</f>
        <v>#REF!</v>
      </c>
      <c r="F8" s="130"/>
      <c r="G8" s="130" t="e">
        <f>H8+M8+#REF!</f>
        <v>#REF!</v>
      </c>
      <c r="H8" s="130">
        <v>33961983</v>
      </c>
      <c r="I8" s="130">
        <v>12274553</v>
      </c>
      <c r="J8" s="130">
        <v>331576729</v>
      </c>
      <c r="K8" s="130">
        <v>271779495</v>
      </c>
      <c r="L8" s="130"/>
      <c r="M8" s="130">
        <v>281966764</v>
      </c>
      <c r="N8" s="130">
        <v>82824847</v>
      </c>
      <c r="O8" s="1475" t="s">
        <v>1290</v>
      </c>
      <c r="P8" s="1475"/>
      <c r="Q8" s="1475"/>
      <c r="R8" s="124"/>
      <c r="S8" s="129">
        <v>15951384</v>
      </c>
      <c r="T8" s="130">
        <v>12407920</v>
      </c>
      <c r="U8" s="130">
        <v>114995367.11999992</v>
      </c>
      <c r="V8" s="130">
        <v>30836771.879999924</v>
      </c>
      <c r="W8" s="130">
        <v>24950474</v>
      </c>
      <c r="X8" s="726" t="s">
        <v>48</v>
      </c>
      <c r="Y8" s="130">
        <v>1099915</v>
      </c>
      <c r="Z8" s="130">
        <v>1099915</v>
      </c>
      <c r="AA8" s="726" t="s">
        <v>48</v>
      </c>
      <c r="AB8" s="130">
        <v>6398044</v>
      </c>
      <c r="AC8" s="130">
        <v>11727329</v>
      </c>
      <c r="AD8" s="130">
        <v>11727329</v>
      </c>
    </row>
    <row r="9" spans="1:43" s="128" customFormat="1" ht="18" hidden="1" customHeight="1">
      <c r="A9" s="1475" t="s">
        <v>1263</v>
      </c>
      <c r="B9" s="1475"/>
      <c r="C9" s="1475"/>
      <c r="D9" s="124"/>
      <c r="E9" s="129">
        <v>887937777.42154884</v>
      </c>
      <c r="F9" s="130"/>
      <c r="G9" s="130">
        <v>868414421.03194356</v>
      </c>
      <c r="H9" s="130">
        <v>52581956.153102256</v>
      </c>
      <c r="I9" s="130">
        <v>10688689.552511062</v>
      </c>
      <c r="J9" s="130">
        <v>276449626.26490414</v>
      </c>
      <c r="K9" s="130">
        <v>307812038.4449591</v>
      </c>
      <c r="L9" s="130"/>
      <c r="M9" s="130">
        <v>121604697.7510175</v>
      </c>
      <c r="N9" s="130">
        <v>54210746.42529235</v>
      </c>
      <c r="O9" s="1475" t="s">
        <v>1263</v>
      </c>
      <c r="P9" s="1475"/>
      <c r="Q9" s="1475"/>
      <c r="R9" s="124"/>
      <c r="S9" s="129">
        <v>9975501.050405724</v>
      </c>
      <c r="T9" s="130">
        <v>7094721.0586746205</v>
      </c>
      <c r="U9" s="130">
        <v>19192127.933018804</v>
      </c>
      <c r="V9" s="130">
        <v>23702336.870805494</v>
      </c>
      <c r="W9" s="130">
        <v>7167053.1466036355</v>
      </c>
      <c r="X9" s="726" t="s">
        <v>498</v>
      </c>
      <c r="Y9" s="130">
        <v>37167437.464967608</v>
      </c>
      <c r="Z9" s="130">
        <v>37167437.464967608</v>
      </c>
      <c r="AA9" s="130">
        <v>262211.26621657744</v>
      </c>
      <c r="AB9" s="130">
        <v>99277412.865450189</v>
      </c>
      <c r="AC9" s="130">
        <v>56690793.854573004</v>
      </c>
      <c r="AD9" s="130">
        <v>56690793.854573004</v>
      </c>
    </row>
    <row r="10" spans="1:43" s="128" customFormat="1" ht="18" hidden="1" customHeight="1">
      <c r="A10" s="1475" t="s">
        <v>1276</v>
      </c>
      <c r="B10" s="1475"/>
      <c r="C10" s="1475"/>
      <c r="D10" s="124"/>
      <c r="E10" s="129">
        <v>1094008385.2415526</v>
      </c>
      <c r="F10" s="130"/>
      <c r="G10" s="130">
        <v>1050978800.6989181</v>
      </c>
      <c r="H10" s="130">
        <v>141809653.47389013</v>
      </c>
      <c r="I10" s="130">
        <v>20316280.878726214</v>
      </c>
      <c r="J10" s="130">
        <v>296025460.82286692</v>
      </c>
      <c r="K10" s="130">
        <v>359036850.71176863</v>
      </c>
      <c r="L10" s="130"/>
      <c r="M10" s="130">
        <v>118356200.48719232</v>
      </c>
      <c r="N10" s="130">
        <v>56668654.987001732</v>
      </c>
      <c r="O10" s="1475" t="s">
        <v>1276</v>
      </c>
      <c r="P10" s="1475"/>
      <c r="Q10" s="1475"/>
      <c r="R10" s="124"/>
      <c r="S10" s="129">
        <v>18549099.55864086</v>
      </c>
      <c r="T10" s="130">
        <v>7603529.6621497804</v>
      </c>
      <c r="U10" s="130">
        <v>21131095.142126884</v>
      </c>
      <c r="V10" s="130">
        <v>7135229.0334181515</v>
      </c>
      <c r="W10" s="130">
        <v>7268592.103854835</v>
      </c>
      <c r="X10" s="130">
        <v>57305211.741886877</v>
      </c>
      <c r="Y10" s="130">
        <v>13287577.505359702</v>
      </c>
      <c r="Z10" s="130">
        <v>13287577.505359702</v>
      </c>
      <c r="AA10" s="130">
        <v>200175.56460030255</v>
      </c>
      <c r="AB10" s="130">
        <v>57928967.017986692</v>
      </c>
      <c r="AC10" s="130">
        <v>56317162.047994226</v>
      </c>
      <c r="AD10" s="130">
        <v>56317162.047994226</v>
      </c>
    </row>
    <row r="11" spans="1:43" s="128" customFormat="1" ht="18" hidden="1" customHeight="1">
      <c r="A11" s="1475" t="s">
        <v>1069</v>
      </c>
      <c r="B11" s="1475"/>
      <c r="C11" s="1475"/>
      <c r="D11" s="124"/>
      <c r="E11" s="129">
        <v>1104507474.4175601</v>
      </c>
      <c r="F11" s="130"/>
      <c r="G11" s="125">
        <v>1067995063.900094</v>
      </c>
      <c r="H11" s="125">
        <v>83545723.626557037</v>
      </c>
      <c r="I11" s="125">
        <v>16213505.051686004</v>
      </c>
      <c r="J11" s="125">
        <v>331835129.9245007</v>
      </c>
      <c r="K11" s="125">
        <v>412671969.48914409</v>
      </c>
      <c r="L11" s="125"/>
      <c r="M11" s="125">
        <v>106821589.75731826</v>
      </c>
      <c r="N11" s="125">
        <v>51170554.744952828</v>
      </c>
      <c r="O11" s="1475" t="s">
        <v>1069</v>
      </c>
      <c r="P11" s="1475"/>
      <c r="Q11" s="1475"/>
      <c r="R11" s="124"/>
      <c r="S11" s="125">
        <v>11038304.911934117</v>
      </c>
      <c r="T11" s="125">
        <v>6102262.1218957547</v>
      </c>
      <c r="U11" s="125">
        <v>21675359.431122921</v>
      </c>
      <c r="V11" s="125">
        <v>5090005.8642972233</v>
      </c>
      <c r="W11" s="125">
        <v>11745102.683115313</v>
      </c>
      <c r="X11" s="125">
        <v>60633284.890478961</v>
      </c>
      <c r="Y11" s="125">
        <v>17578264.539178129</v>
      </c>
      <c r="Z11" s="125">
        <v>17578264.539178129</v>
      </c>
      <c r="AA11" s="125">
        <v>260847.84887009184</v>
      </c>
      <c r="AB11" s="125">
        <v>56013013.311539777</v>
      </c>
      <c r="AC11" s="130">
        <v>54090675.056642227</v>
      </c>
      <c r="AD11" s="130">
        <v>54090675.056642227</v>
      </c>
      <c r="AF11" s="128">
        <f>SUM(H11:H12,H14)</f>
        <v>253958658.72148645</v>
      </c>
      <c r="AG11" s="128">
        <f>SUM(I11:I12,I14)</f>
        <v>65442908.265531957</v>
      </c>
      <c r="AH11" s="128">
        <f>SUM(J11:J12,J14)</f>
        <v>1711511970.0758917</v>
      </c>
      <c r="AI11" s="128">
        <f>SUM(K11:K12,K14)</f>
        <v>1225067382.5129673</v>
      </c>
      <c r="AJ11" s="128">
        <f>SUM(L11:L12,L14)</f>
        <v>0</v>
      </c>
      <c r="AK11" s="128" t="e">
        <f>SUM(#REF!,#REF!)</f>
        <v>#REF!</v>
      </c>
      <c r="AL11" s="128">
        <f>SUM(X11:X12,X14)</f>
        <v>203479062.26744944</v>
      </c>
      <c r="AM11" s="128">
        <f>SUM(AA11:AA12,AA14)</f>
        <v>1102409.1871397241</v>
      </c>
      <c r="AN11" s="128">
        <f>SUM(AB11:AB12,AB14)</f>
        <v>159880358.59312946</v>
      </c>
    </row>
    <row r="12" spans="1:43" s="128" customFormat="1" ht="18" hidden="1" customHeight="1">
      <c r="A12" s="1475" t="s">
        <v>1189</v>
      </c>
      <c r="B12" s="1475"/>
      <c r="C12" s="1475"/>
      <c r="D12" s="124"/>
      <c r="E12" s="129">
        <v>1110604457.444062</v>
      </c>
      <c r="F12" s="130"/>
      <c r="G12" s="125">
        <v>1067774924.8796263</v>
      </c>
      <c r="H12" s="125">
        <v>59000259.028558321</v>
      </c>
      <c r="I12" s="125">
        <v>22343556.438847698</v>
      </c>
      <c r="J12" s="125">
        <v>368720316.52669519</v>
      </c>
      <c r="K12" s="125">
        <v>390060743.2673859</v>
      </c>
      <c r="L12" s="125"/>
      <c r="M12" s="125">
        <v>106536985.83278736</v>
      </c>
      <c r="N12" s="125">
        <v>59212231.787924983</v>
      </c>
      <c r="O12" s="1475" t="s">
        <v>1189</v>
      </c>
      <c r="P12" s="1475"/>
      <c r="Q12" s="1475"/>
      <c r="R12" s="124"/>
      <c r="S12" s="125">
        <v>13264109.14223442</v>
      </c>
      <c r="T12" s="125">
        <v>6443666.8464137558</v>
      </c>
      <c r="U12" s="125">
        <v>16799833.136507984</v>
      </c>
      <c r="V12" s="125">
        <v>5424305.6061611259</v>
      </c>
      <c r="W12" s="125">
        <v>5392839.3135451013</v>
      </c>
      <c r="X12" s="125">
        <v>64287966.028651543</v>
      </c>
      <c r="Y12" s="125">
        <v>22632996.930729311</v>
      </c>
      <c r="Z12" s="125">
        <v>22632996.930729311</v>
      </c>
      <c r="AA12" s="125">
        <v>218282.99935192775</v>
      </c>
      <c r="AB12" s="125">
        <v>56606814.757348619</v>
      </c>
      <c r="AC12" s="130">
        <v>65462529.495163396</v>
      </c>
      <c r="AD12" s="130">
        <v>65462529.495163396</v>
      </c>
      <c r="AG12" s="128">
        <f>AG11/$AF$11</f>
        <v>0.25769118719949785</v>
      </c>
      <c r="AH12" s="128">
        <f>AH11/$AF$11</f>
        <v>6.7393330028289657</v>
      </c>
      <c r="AI12" s="128">
        <f>AI11/$AF$11</f>
        <v>4.8238850712173775</v>
      </c>
      <c r="AJ12" s="128">
        <f>AJ11/$AF$11</f>
        <v>0</v>
      </c>
      <c r="AL12" s="128" t="e">
        <f>AL11/$AK$11</f>
        <v>#REF!</v>
      </c>
      <c r="AM12" s="128" t="e">
        <f>AM11/$AK$11</f>
        <v>#REF!</v>
      </c>
      <c r="AN12" s="128" t="e">
        <f>AN11/$AK$11</f>
        <v>#REF!</v>
      </c>
    </row>
    <row r="13" spans="1:43" s="128" customFormat="1" ht="18" hidden="1" customHeight="1">
      <c r="A13" s="1475" t="s">
        <v>5</v>
      </c>
      <c r="B13" s="1475"/>
      <c r="C13" s="1475"/>
      <c r="D13" s="124"/>
      <c r="E13" s="129" t="e">
        <f>G13+AD13-#REF!</f>
        <v>#REF!</v>
      </c>
      <c r="F13" s="130"/>
      <c r="G13" s="130" t="e">
        <f>H13+M13+#REF!</f>
        <v>#REF!</v>
      </c>
      <c r="H13" s="125">
        <v>100844952.89743455</v>
      </c>
      <c r="I13" s="125">
        <v>25986855.63521735</v>
      </c>
      <c r="J13" s="130">
        <v>914634281.11362004</v>
      </c>
      <c r="K13" s="125">
        <v>486464462.78955406</v>
      </c>
      <c r="L13" s="125"/>
      <c r="M13" s="125">
        <v>116949264.61592844</v>
      </c>
      <c r="N13" s="125" t="e">
        <f>$M$13*#REF!</f>
        <v>#REF!</v>
      </c>
      <c r="O13" s="1475" t="s">
        <v>5</v>
      </c>
      <c r="P13" s="1475"/>
      <c r="Q13" s="1475"/>
      <c r="R13" s="124"/>
      <c r="S13" s="125" t="e">
        <f>$M$13*#REF!</f>
        <v>#REF!</v>
      </c>
      <c r="T13" s="125" t="e">
        <f>$M$13*#REF!</f>
        <v>#REF!</v>
      </c>
      <c r="U13" s="125" t="e">
        <f>$M$13*#REF!</f>
        <v>#REF!</v>
      </c>
      <c r="V13" s="125" t="e">
        <f>$M$13*#REF!</f>
        <v>#REF!</v>
      </c>
      <c r="W13" s="125" t="e">
        <f>$M$13*#REF!</f>
        <v>#REF!</v>
      </c>
      <c r="X13" s="125" t="e">
        <f>#REF!*AL12</f>
        <v>#REF!</v>
      </c>
      <c r="Y13" s="125">
        <v>18015436.703935511</v>
      </c>
      <c r="Z13" s="125">
        <v>18015436.703935511</v>
      </c>
      <c r="AA13" s="125" t="e">
        <f>#REF!*AM12</f>
        <v>#REF!</v>
      </c>
      <c r="AB13" s="125" t="e">
        <f>#REF!*AN12</f>
        <v>#REF!</v>
      </c>
      <c r="AC13" s="130">
        <v>66151616.111287139</v>
      </c>
      <c r="AD13" s="130">
        <v>66151616.111287139</v>
      </c>
    </row>
    <row r="14" spans="1:43" s="128" customFormat="1" ht="18" hidden="1" customHeight="1">
      <c r="A14" s="1475" t="s">
        <v>1277</v>
      </c>
      <c r="B14" s="1475"/>
      <c r="C14" s="1475"/>
      <c r="D14" s="124"/>
      <c r="E14" s="129" t="e">
        <f>G14+AD14-#REF!</f>
        <v>#REF!</v>
      </c>
      <c r="F14" s="130"/>
      <c r="G14" s="130" t="e">
        <f>H14+M14+#REF!</f>
        <v>#REF!</v>
      </c>
      <c r="H14" s="125">
        <v>111412676.0663711</v>
      </c>
      <c r="I14" s="125">
        <v>26885846.774998259</v>
      </c>
      <c r="J14" s="130">
        <v>1010956523.6246958</v>
      </c>
      <c r="K14" s="125">
        <v>422334669.7564373</v>
      </c>
      <c r="L14" s="125"/>
      <c r="M14" s="125">
        <v>111247566.83664586</v>
      </c>
      <c r="N14" s="125">
        <v>56983589.463435084</v>
      </c>
      <c r="O14" s="1475" t="s">
        <v>1277</v>
      </c>
      <c r="P14" s="1475"/>
      <c r="Q14" s="1475"/>
      <c r="R14" s="124"/>
      <c r="S14" s="125">
        <v>15717939.441044308</v>
      </c>
      <c r="T14" s="125">
        <v>5911868.4290939057</v>
      </c>
      <c r="U14" s="125">
        <v>20333112.367328353</v>
      </c>
      <c r="V14" s="125">
        <v>5258720.9123024298</v>
      </c>
      <c r="W14" s="125">
        <v>7042336.2234417666</v>
      </c>
      <c r="X14" s="125">
        <v>78557811.34831892</v>
      </c>
      <c r="Y14" s="125">
        <v>23694823.365513492</v>
      </c>
      <c r="Z14" s="125">
        <v>23694823.365513492</v>
      </c>
      <c r="AA14" s="125">
        <v>623278.33891770453</v>
      </c>
      <c r="AB14" s="125">
        <v>47260530.524241075</v>
      </c>
      <c r="AC14" s="130">
        <v>72698499.859068632</v>
      </c>
      <c r="AD14" s="130">
        <v>72698499.859068632</v>
      </c>
    </row>
    <row r="15" spans="1:43" s="128" customFormat="1" ht="18" hidden="1" customHeight="1">
      <c r="A15" s="1475" t="s">
        <v>1278</v>
      </c>
      <c r="B15" s="1475"/>
      <c r="C15" s="1475"/>
      <c r="D15" s="124"/>
      <c r="E15" s="129" t="e">
        <f>G15+AD15-#REF!</f>
        <v>#REF!</v>
      </c>
      <c r="F15" s="130"/>
      <c r="G15" s="130" t="e">
        <f>H15+M15+#REF!</f>
        <v>#REF!</v>
      </c>
      <c r="H15" s="130">
        <v>79016195.464908555</v>
      </c>
      <c r="I15" s="130">
        <v>24791256.296694715</v>
      </c>
      <c r="J15" s="130">
        <v>779494678.67999995</v>
      </c>
      <c r="K15" s="130">
        <v>446786704.6134361</v>
      </c>
      <c r="L15" s="130"/>
      <c r="M15" s="130">
        <v>98116735.727064326</v>
      </c>
      <c r="N15" s="130">
        <v>43800542.707088277</v>
      </c>
      <c r="O15" s="1475" t="s">
        <v>1278</v>
      </c>
      <c r="P15" s="1475"/>
      <c r="Q15" s="1475"/>
      <c r="R15" s="124"/>
      <c r="S15" s="129">
        <v>15799152.660084248</v>
      </c>
      <c r="T15" s="130">
        <v>6037330.6721937414</v>
      </c>
      <c r="U15" s="130">
        <v>21121820.533904478</v>
      </c>
      <c r="V15" s="130">
        <v>6447593.0833837194</v>
      </c>
      <c r="W15" s="130">
        <v>4910296.0704094805</v>
      </c>
      <c r="X15" s="125">
        <v>73091234.90766561</v>
      </c>
      <c r="Y15" s="130">
        <v>20053396.057071295</v>
      </c>
      <c r="Z15" s="130">
        <v>20053396.057071295</v>
      </c>
      <c r="AA15" s="130">
        <v>163944.0309401046</v>
      </c>
      <c r="AB15" s="130">
        <v>49902991.837127797</v>
      </c>
      <c r="AC15" s="130">
        <v>85637184.368471995</v>
      </c>
      <c r="AD15" s="130">
        <v>85637184.368471995</v>
      </c>
    </row>
    <row r="16" spans="1:43" s="128" customFormat="1" ht="17.25" hidden="1" customHeight="1">
      <c r="A16" s="1475" t="s">
        <v>1280</v>
      </c>
      <c r="B16" s="1475"/>
      <c r="C16" s="1475"/>
      <c r="D16" s="124"/>
      <c r="E16" s="125">
        <v>1677734614.1587782</v>
      </c>
      <c r="F16" s="125"/>
      <c r="G16" s="130">
        <v>1598848494.3334563</v>
      </c>
      <c r="H16" s="130">
        <v>63098015.97606001</v>
      </c>
      <c r="I16" s="130">
        <v>26089338.459277585</v>
      </c>
      <c r="J16" s="130">
        <v>881921579.78337991</v>
      </c>
      <c r="K16" s="130">
        <v>430666374.68759632</v>
      </c>
      <c r="L16" s="130"/>
      <c r="M16" s="130">
        <v>85089221.744109139</v>
      </c>
      <c r="N16" s="130">
        <v>37835957.86405126</v>
      </c>
      <c r="O16" s="1475" t="s">
        <v>1280</v>
      </c>
      <c r="P16" s="1475"/>
      <c r="Q16" s="1475"/>
      <c r="R16" s="124"/>
      <c r="S16" s="129">
        <v>10949731.279817685</v>
      </c>
      <c r="T16" s="130">
        <v>5866996.5075264461</v>
      </c>
      <c r="U16" s="130">
        <v>15282653.733954567</v>
      </c>
      <c r="V16" s="130">
        <v>9751950.1883288417</v>
      </c>
      <c r="W16" s="130">
        <v>5401932.170430324</v>
      </c>
      <c r="X16" s="125">
        <v>64510374.726414204</v>
      </c>
      <c r="Y16" s="130">
        <v>21200523.00912872</v>
      </c>
      <c r="Z16" s="130">
        <v>21200523.00912872</v>
      </c>
      <c r="AA16" s="130">
        <v>254261.95056054977</v>
      </c>
      <c r="AB16" s="130">
        <v>47219327.006057613</v>
      </c>
      <c r="AC16" s="130">
        <v>100086642.83445083</v>
      </c>
      <c r="AD16" s="130">
        <v>100086642.83445083</v>
      </c>
      <c r="AH16" s="727" t="s">
        <v>496</v>
      </c>
      <c r="AI16" s="727" t="s">
        <v>497</v>
      </c>
      <c r="AJ16" s="727"/>
    </row>
    <row r="17" spans="1:43" s="128" customFormat="1" ht="18" hidden="1" customHeight="1">
      <c r="A17" s="1475" t="s">
        <v>1070</v>
      </c>
      <c r="B17" s="1475"/>
      <c r="C17" s="1475"/>
      <c r="D17" s="124"/>
      <c r="E17" s="130">
        <v>1905911401.124707</v>
      </c>
      <c r="F17" s="130"/>
      <c r="G17" s="130">
        <v>1806885737.2984271</v>
      </c>
      <c r="H17" s="130">
        <v>56035079.219651394</v>
      </c>
      <c r="I17" s="130">
        <v>20293166.304085318</v>
      </c>
      <c r="J17" s="130">
        <v>1037285061.5019439</v>
      </c>
      <c r="K17" s="130">
        <v>479086108.43360746</v>
      </c>
      <c r="L17" s="130"/>
      <c r="M17" s="130">
        <v>91977373.63521269</v>
      </c>
      <c r="N17" s="130">
        <v>37361463.478440605</v>
      </c>
      <c r="O17" s="1475" t="s">
        <v>1070</v>
      </c>
      <c r="P17" s="1475"/>
      <c r="Q17" s="1475"/>
      <c r="R17" s="124"/>
      <c r="S17" s="130">
        <v>13292613.139906682</v>
      </c>
      <c r="T17" s="130">
        <v>6420277.4258636395</v>
      </c>
      <c r="U17" s="130">
        <v>17419931.859455429</v>
      </c>
      <c r="V17" s="130">
        <v>8291295.1321529215</v>
      </c>
      <c r="W17" s="130">
        <v>9191792.5993934143</v>
      </c>
      <c r="X17" s="125">
        <v>71156047.930085033</v>
      </c>
      <c r="Y17" s="130">
        <v>19532168.87302703</v>
      </c>
      <c r="Z17" s="130">
        <v>19532168.87302703</v>
      </c>
      <c r="AA17" s="130">
        <v>352436.01569032727</v>
      </c>
      <c r="AB17" s="130">
        <v>50700464.258149348</v>
      </c>
      <c r="AC17" s="130">
        <v>118557832.6993084</v>
      </c>
      <c r="AD17" s="130">
        <v>118557832.6993084</v>
      </c>
      <c r="AH17" s="728" t="s">
        <v>499</v>
      </c>
      <c r="AI17" s="728" t="s">
        <v>499</v>
      </c>
      <c r="AJ17" s="729"/>
    </row>
    <row r="18" spans="1:43" s="128" customFormat="1" ht="18" hidden="1" customHeight="1">
      <c r="A18" s="1475" t="s">
        <v>1281</v>
      </c>
      <c r="B18" s="1475"/>
      <c r="C18" s="1475"/>
      <c r="D18" s="124"/>
      <c r="E18" s="130" t="e">
        <f>G18+AD18-#REF!</f>
        <v>#REF!</v>
      </c>
      <c r="F18" s="130"/>
      <c r="G18" s="130" t="e">
        <f>H18+L18+#REF!</f>
        <v>#REF!</v>
      </c>
      <c r="H18" s="130">
        <v>48134226.697586112</v>
      </c>
      <c r="I18" s="130">
        <v>21622586.778182603</v>
      </c>
      <c r="J18" s="130">
        <v>855876728.34116554</v>
      </c>
      <c r="K18" s="130">
        <v>396411361.1074006</v>
      </c>
      <c r="L18" s="130"/>
      <c r="M18" s="130">
        <v>79659450.429710269</v>
      </c>
      <c r="N18" s="130">
        <v>34041821.947817221</v>
      </c>
      <c r="O18" s="1475" t="s">
        <v>1281</v>
      </c>
      <c r="P18" s="1475"/>
      <c r="Q18" s="1475"/>
      <c r="R18" s="124"/>
      <c r="S18" s="130">
        <v>11347726.647405256</v>
      </c>
      <c r="T18" s="130">
        <v>5790568.5293154269</v>
      </c>
      <c r="U18" s="130">
        <v>14955011.081214637</v>
      </c>
      <c r="V18" s="130">
        <v>7876796.128277164</v>
      </c>
      <c r="W18" s="130">
        <v>5647526.0956805535</v>
      </c>
      <c r="X18" s="130">
        <v>60473264.517373003</v>
      </c>
      <c r="Y18" s="130">
        <v>11985785.796908749</v>
      </c>
      <c r="Z18" s="130">
        <v>11985785.796908749</v>
      </c>
      <c r="AA18" s="130">
        <v>263743.77673027688</v>
      </c>
      <c r="AB18" s="130">
        <v>44405753.044112645</v>
      </c>
      <c r="AC18" s="130">
        <v>80943746.709172249</v>
      </c>
      <c r="AD18" s="130">
        <v>80943746.709172249</v>
      </c>
      <c r="AG18" s="128" t="s">
        <v>1264</v>
      </c>
      <c r="AH18" s="128">
        <v>401698753.57278156</v>
      </c>
      <c r="AJ18" s="128">
        <f>AH18*(1+AJ28)</f>
        <v>401698753.57278156</v>
      </c>
    </row>
    <row r="19" spans="1:43" s="128" customFormat="1" ht="18" hidden="1" customHeight="1">
      <c r="A19" s="1475" t="s">
        <v>1190</v>
      </c>
      <c r="B19" s="1475"/>
      <c r="C19" s="1475"/>
      <c r="D19" s="124"/>
      <c r="E19" s="130">
        <v>1918058080.3343196</v>
      </c>
      <c r="F19" s="130"/>
      <c r="G19" s="130">
        <v>1829300639.4857309</v>
      </c>
      <c r="H19" s="130">
        <v>49794242.92041114</v>
      </c>
      <c r="I19" s="130">
        <v>29229771.450746041</v>
      </c>
      <c r="J19" s="130">
        <v>1052866166.4356915</v>
      </c>
      <c r="K19" s="130">
        <v>472049041.9864639</v>
      </c>
      <c r="L19" s="130"/>
      <c r="M19" s="130">
        <v>101921170.77994193</v>
      </c>
      <c r="N19" s="130">
        <v>41403783.888343148</v>
      </c>
      <c r="O19" s="1475" t="s">
        <v>1190</v>
      </c>
      <c r="P19" s="1475"/>
      <c r="Q19" s="1475"/>
      <c r="R19" s="124"/>
      <c r="S19" s="130">
        <v>15156975.946723636</v>
      </c>
      <c r="T19" s="130">
        <v>9113366.8013288975</v>
      </c>
      <c r="U19" s="130">
        <v>20670375.434653386</v>
      </c>
      <c r="V19" s="130">
        <v>9365918.2748927232</v>
      </c>
      <c r="W19" s="130">
        <v>6210750.434000113</v>
      </c>
      <c r="X19" s="125">
        <v>65709038.855836667</v>
      </c>
      <c r="Y19" s="130">
        <v>19616994.062205464</v>
      </c>
      <c r="Z19" s="130">
        <v>19616994.062205464</v>
      </c>
      <c r="AA19" s="130">
        <v>316509.0393580143</v>
      </c>
      <c r="AB19" s="130">
        <v>57414698.017272882</v>
      </c>
      <c r="AC19" s="130">
        <v>108374434.91079684</v>
      </c>
      <c r="AD19" s="130">
        <v>108374434.91079684</v>
      </c>
      <c r="AG19" s="128">
        <v>98</v>
      </c>
      <c r="AH19" s="128">
        <v>409491363.05769229</v>
      </c>
      <c r="AI19" s="128">
        <v>882011101.71667922</v>
      </c>
    </row>
    <row r="20" spans="1:43" s="128" customFormat="1" ht="18" hidden="1" customHeight="1">
      <c r="A20" s="1475" t="s">
        <v>1282</v>
      </c>
      <c r="B20" s="1475"/>
      <c r="C20" s="1475"/>
      <c r="D20" s="124"/>
      <c r="E20" s="130">
        <v>2003052329.1130536</v>
      </c>
      <c r="F20" s="130"/>
      <c r="G20" s="130">
        <v>1913570358.5609207</v>
      </c>
      <c r="H20" s="130">
        <v>33742597.498634771</v>
      </c>
      <c r="I20" s="130">
        <v>27969698.550922256</v>
      </c>
      <c r="J20" s="130">
        <v>1129104080.6300826</v>
      </c>
      <c r="K20" s="130">
        <v>501921760.24039036</v>
      </c>
      <c r="L20" s="130"/>
      <c r="M20" s="130">
        <v>100932770.33373679</v>
      </c>
      <c r="N20" s="130">
        <v>43865163.324620284</v>
      </c>
      <c r="O20" s="1475" t="s">
        <v>1282</v>
      </c>
      <c r="P20" s="1475"/>
      <c r="Q20" s="1475"/>
      <c r="R20" s="124"/>
      <c r="S20" s="130">
        <v>17703222.867415816</v>
      </c>
      <c r="T20" s="130">
        <v>8641480.5215690173</v>
      </c>
      <c r="U20" s="130">
        <v>18716342.829991616</v>
      </c>
      <c r="V20" s="130">
        <v>6071608.0709286798</v>
      </c>
      <c r="W20" s="130">
        <v>5934952.7192114126</v>
      </c>
      <c r="X20" s="125">
        <v>70314885.609816074</v>
      </c>
      <c r="Y20" s="130">
        <v>20882258.199627183</v>
      </c>
      <c r="Z20" s="130">
        <v>20882258.199627183</v>
      </c>
      <c r="AA20" s="130">
        <v>451146.73938871425</v>
      </c>
      <c r="AB20" s="130">
        <v>49133418.957960568</v>
      </c>
      <c r="AC20" s="130">
        <v>110364228.7517581</v>
      </c>
      <c r="AD20" s="130">
        <v>110364228.7517581</v>
      </c>
      <c r="AG20" s="128">
        <v>99</v>
      </c>
      <c r="AH20" s="128">
        <v>438348480.41670144</v>
      </c>
      <c r="AI20" s="128">
        <v>1037309031.7699443</v>
      </c>
    </row>
    <row r="21" spans="1:43" s="128" customFormat="1" ht="18" hidden="1" customHeight="1">
      <c r="A21" s="1475" t="s">
        <v>1283</v>
      </c>
      <c r="B21" s="1475"/>
      <c r="C21" s="1475"/>
      <c r="D21" s="730"/>
      <c r="E21" s="130">
        <v>1698497265.2204101</v>
      </c>
      <c r="F21" s="130"/>
      <c r="G21" s="130">
        <v>1539118673.3509581</v>
      </c>
      <c r="H21" s="130">
        <v>50438539.856719755</v>
      </c>
      <c r="I21" s="130">
        <v>31515796.894087177</v>
      </c>
      <c r="J21" s="130">
        <v>677894624.52373517</v>
      </c>
      <c r="K21" s="130">
        <v>543696562.71023667</v>
      </c>
      <c r="L21" s="130"/>
      <c r="M21" s="130">
        <v>106637414.54177141</v>
      </c>
      <c r="N21" s="130">
        <v>46067162.217533678</v>
      </c>
      <c r="O21" s="1475" t="s">
        <v>1283</v>
      </c>
      <c r="P21" s="1475"/>
      <c r="Q21" s="1475"/>
      <c r="R21" s="730"/>
      <c r="S21" s="130">
        <v>17925174.73564985</v>
      </c>
      <c r="T21" s="130">
        <v>9105301.5176570937</v>
      </c>
      <c r="U21" s="130">
        <v>21594796.49224304</v>
      </c>
      <c r="V21" s="130">
        <v>5915853.4033916295</v>
      </c>
      <c r="W21" s="130">
        <v>6029126.1752961352</v>
      </c>
      <c r="X21" s="125">
        <v>76298958.686348259</v>
      </c>
      <c r="Y21" s="130">
        <v>20242838.479926176</v>
      </c>
      <c r="Z21" s="130">
        <v>20242838.479926176</v>
      </c>
      <c r="AA21" s="130">
        <v>347299.23651442106</v>
      </c>
      <c r="AB21" s="130">
        <v>52289476.901545256</v>
      </c>
      <c r="AC21" s="130">
        <v>179621430.34937757</v>
      </c>
      <c r="AD21" s="130">
        <v>179621430.34937757</v>
      </c>
    </row>
    <row r="22" spans="1:43" ht="15.75" hidden="1" customHeight="1">
      <c r="A22" s="1467" t="s">
        <v>1291</v>
      </c>
      <c r="B22" s="1468"/>
      <c r="C22" s="1468"/>
      <c r="D22" s="1469"/>
      <c r="E22" s="130">
        <v>1626676.8226598606</v>
      </c>
      <c r="F22" s="130">
        <v>1511689.9747652616</v>
      </c>
      <c r="G22" s="130">
        <v>1277260.346240931</v>
      </c>
      <c r="H22" s="130">
        <v>56174.469685894561</v>
      </c>
      <c r="I22" s="130">
        <v>36285.352065757252</v>
      </c>
      <c r="J22" s="130">
        <v>657092.39443798747</v>
      </c>
      <c r="K22" s="130">
        <v>527708.13005129236</v>
      </c>
      <c r="L22" s="130">
        <f>M22+X22+AA22+AB22</f>
        <v>234429.62852433062</v>
      </c>
      <c r="M22" s="130">
        <v>103154.63135230134</v>
      </c>
      <c r="N22" s="130">
        <v>45917.886902473125</v>
      </c>
      <c r="O22" s="1467" t="s">
        <v>1291</v>
      </c>
      <c r="P22" s="1468"/>
      <c r="Q22" s="1468"/>
      <c r="R22" s="1469"/>
      <c r="S22" s="130">
        <v>18190.134436892593</v>
      </c>
      <c r="T22" s="130">
        <v>8336.24080689931</v>
      </c>
      <c r="U22" s="130">
        <v>21514.407058516848</v>
      </c>
      <c r="V22" s="130">
        <v>4413.4953153394699</v>
      </c>
      <c r="W22" s="130">
        <v>4782.4668321800764</v>
      </c>
      <c r="X22" s="125">
        <v>73940.940593983978</v>
      </c>
      <c r="Y22" s="507" t="s">
        <v>528</v>
      </c>
      <c r="Z22" s="507" t="s">
        <v>528</v>
      </c>
      <c r="AA22" s="130">
        <v>616.38815218077673</v>
      </c>
      <c r="AB22" s="130">
        <v>56717.668425864525</v>
      </c>
      <c r="AC22" s="130">
        <v>134775.3794253981</v>
      </c>
      <c r="AD22" s="130">
        <v>19788.531530800385</v>
      </c>
      <c r="AK22" s="1285">
        <f>AE22/1000</f>
        <v>0</v>
      </c>
    </row>
    <row r="23" spans="1:43" ht="15.75" customHeight="1">
      <c r="A23" s="1467" t="s">
        <v>1308</v>
      </c>
      <c r="B23" s="1468"/>
      <c r="C23" s="1468"/>
      <c r="D23" s="1469"/>
      <c r="E23" s="507" t="s">
        <v>528</v>
      </c>
      <c r="F23" s="507" t="s">
        <v>368</v>
      </c>
      <c r="G23" s="507" t="s">
        <v>528</v>
      </c>
      <c r="H23" s="507" t="s">
        <v>528</v>
      </c>
      <c r="I23" s="507" t="s">
        <v>528</v>
      </c>
      <c r="J23" s="507" t="s">
        <v>528</v>
      </c>
      <c r="K23" s="507" t="s">
        <v>528</v>
      </c>
      <c r="L23" s="507" t="s">
        <v>528</v>
      </c>
      <c r="M23" s="507" t="s">
        <v>528</v>
      </c>
      <c r="N23" s="507" t="s">
        <v>528</v>
      </c>
      <c r="O23" s="1467" t="s">
        <v>1308</v>
      </c>
      <c r="P23" s="1468"/>
      <c r="Q23" s="1468"/>
      <c r="R23" s="1469"/>
      <c r="S23" s="507" t="s">
        <v>528</v>
      </c>
      <c r="T23" s="507" t="s">
        <v>736</v>
      </c>
      <c r="U23" s="507" t="s">
        <v>528</v>
      </c>
      <c r="V23" s="507" t="s">
        <v>528</v>
      </c>
      <c r="W23" s="507" t="s">
        <v>528</v>
      </c>
      <c r="X23" s="507" t="s">
        <v>528</v>
      </c>
      <c r="Y23" s="507" t="s">
        <v>528</v>
      </c>
      <c r="Z23" s="507" t="s">
        <v>528</v>
      </c>
      <c r="AA23" s="507" t="s">
        <v>528</v>
      </c>
      <c r="AB23" s="507" t="s">
        <v>528</v>
      </c>
      <c r="AC23" s="507" t="s">
        <v>528</v>
      </c>
      <c r="AD23" s="507" t="s">
        <v>736</v>
      </c>
      <c r="AK23" s="112" t="s">
        <v>1055</v>
      </c>
      <c r="AL23" s="732">
        <f>E27</f>
        <v>2222332.3402221911</v>
      </c>
      <c r="AM23" s="732">
        <f>E32</f>
        <v>1604876.9494486703</v>
      </c>
      <c r="AN23" s="732">
        <f>E33</f>
        <v>94210.335502356931</v>
      </c>
      <c r="AO23" s="732">
        <f>E34</f>
        <v>207693.10221358444</v>
      </c>
      <c r="AP23" s="732">
        <f>E35</f>
        <v>36958.902476582058</v>
      </c>
      <c r="AQ23" s="732">
        <f>E36</f>
        <v>278593.05058100005</v>
      </c>
    </row>
    <row r="24" spans="1:43" ht="15.75" customHeight="1">
      <c r="A24" s="1467" t="s">
        <v>1755</v>
      </c>
      <c r="B24" s="1468"/>
      <c r="C24" s="1468"/>
      <c r="D24" s="1469"/>
      <c r="E24" s="130">
        <v>1709412.8716277042</v>
      </c>
      <c r="F24" s="130">
        <v>1567436.6700432061</v>
      </c>
      <c r="G24" s="130">
        <v>1324162.4065761706</v>
      </c>
      <c r="H24" s="130">
        <v>55041.749027572791</v>
      </c>
      <c r="I24" s="130">
        <v>44948.460470020451</v>
      </c>
      <c r="J24" s="130">
        <v>665442.27449392143</v>
      </c>
      <c r="K24" s="130">
        <v>558729.92258465616</v>
      </c>
      <c r="L24" s="130">
        <f t="shared" ref="L24" si="0">M24+X24+AA24+AB24</f>
        <v>243274.2634670352</v>
      </c>
      <c r="M24" s="130">
        <v>111303.48984143887</v>
      </c>
      <c r="N24" s="130">
        <v>51310.740930126129</v>
      </c>
      <c r="O24" s="1467" t="s">
        <v>1755</v>
      </c>
      <c r="P24" s="1468"/>
      <c r="Q24" s="1468"/>
      <c r="R24" s="1469"/>
      <c r="S24" s="130">
        <v>17058.261295797733</v>
      </c>
      <c r="T24" s="130">
        <v>10155.973696884654</v>
      </c>
      <c r="U24" s="130">
        <v>23756.456522771969</v>
      </c>
      <c r="V24" s="130">
        <v>5490.3328900969</v>
      </c>
      <c r="W24" s="130">
        <v>3531.7245057614687</v>
      </c>
      <c r="X24" s="125">
        <v>68425.55847311049</v>
      </c>
      <c r="Y24" s="507" t="s">
        <v>528</v>
      </c>
      <c r="Z24" s="507" t="s">
        <v>528</v>
      </c>
      <c r="AA24" s="130">
        <v>172.1328848289495</v>
      </c>
      <c r="AB24" s="130">
        <v>63373.082267656857</v>
      </c>
      <c r="AC24" s="130">
        <v>161914.96376830008</v>
      </c>
      <c r="AD24" s="130">
        <v>19938.762183802315</v>
      </c>
      <c r="AK24" s="113" t="s">
        <v>194</v>
      </c>
      <c r="AL24" s="732">
        <f>F27</f>
        <v>2048552.9514313745</v>
      </c>
      <c r="AM24" s="732">
        <f>F32</f>
        <v>1523520.8699693824</v>
      </c>
      <c r="AN24" s="732">
        <f>F33</f>
        <v>81323.303386509448</v>
      </c>
      <c r="AO24" s="732">
        <f>F34</f>
        <v>166062.45260972827</v>
      </c>
      <c r="AP24" s="732">
        <f>F35</f>
        <v>23473.847614755447</v>
      </c>
      <c r="AQ24" s="732">
        <f>F36</f>
        <v>254172.47785100012</v>
      </c>
    </row>
    <row r="25" spans="1:43" ht="15.75" customHeight="1">
      <c r="A25" s="1467" t="s">
        <v>1310</v>
      </c>
      <c r="B25" s="1468"/>
      <c r="C25" s="1468"/>
      <c r="D25" s="1469"/>
      <c r="E25" s="130">
        <v>1919414.8003673984</v>
      </c>
      <c r="F25" s="130">
        <v>1802674.4638600477</v>
      </c>
      <c r="G25" s="130">
        <v>1545124.8982817903</v>
      </c>
      <c r="H25" s="130">
        <v>51025.112969116431</v>
      </c>
      <c r="I25" s="130">
        <v>35467.987353790697</v>
      </c>
      <c r="J25" s="130">
        <v>879317.23733015324</v>
      </c>
      <c r="K25" s="130">
        <v>579314.5606287237</v>
      </c>
      <c r="L25" s="130">
        <f>M25+X25+AA25+AB25</f>
        <v>257549.56557825764</v>
      </c>
      <c r="M25" s="130">
        <v>112860.22077171184</v>
      </c>
      <c r="N25" s="130">
        <v>52379.161708348714</v>
      </c>
      <c r="O25" s="1467" t="s">
        <v>1310</v>
      </c>
      <c r="P25" s="1468"/>
      <c r="Q25" s="1468"/>
      <c r="R25" s="1469"/>
      <c r="S25" s="130">
        <v>18626.030709474835</v>
      </c>
      <c r="T25" s="130">
        <v>10031.465018376195</v>
      </c>
      <c r="U25" s="130">
        <v>22738.059428342611</v>
      </c>
      <c r="V25" s="130">
        <v>5126.990088758299</v>
      </c>
      <c r="W25" s="130">
        <v>3958.5138184111433</v>
      </c>
      <c r="X25" s="125">
        <v>80474.230562621131</v>
      </c>
      <c r="Y25" s="507" t="s">
        <v>528</v>
      </c>
      <c r="Z25" s="507" t="s">
        <v>528</v>
      </c>
      <c r="AA25" s="130">
        <v>1169.7074434474705</v>
      </c>
      <c r="AB25" s="130">
        <v>63045.406800477176</v>
      </c>
      <c r="AC25" s="130">
        <v>135738.52224057875</v>
      </c>
      <c r="AD25" s="130">
        <v>18998.185733223632</v>
      </c>
      <c r="AE25" s="955">
        <v>77105018.287915587</v>
      </c>
      <c r="AF25" s="955">
        <v>6058884.6009828895</v>
      </c>
      <c r="AG25" s="955">
        <v>27131471.737436265</v>
      </c>
      <c r="AH25" s="955">
        <v>18998185.733223632</v>
      </c>
      <c r="AK25" s="114" t="s">
        <v>1056</v>
      </c>
      <c r="AL25" s="732">
        <f>G27</f>
        <v>1688518.8717783834</v>
      </c>
      <c r="AM25" s="732">
        <f>G32</f>
        <v>1312005.2554824902</v>
      </c>
      <c r="AN25" s="732">
        <f>G33</f>
        <v>67243.201144259496</v>
      </c>
      <c r="AO25" s="732">
        <f>G34</f>
        <v>131685.96191899883</v>
      </c>
      <c r="AP25" s="732">
        <f>G35</f>
        <v>18141.117237632912</v>
      </c>
      <c r="AQ25" s="732">
        <f>G36</f>
        <v>159443.33599500006</v>
      </c>
    </row>
    <row r="26" spans="1:43" ht="15.75" customHeight="1">
      <c r="A26" s="1467" t="s">
        <v>1756</v>
      </c>
      <c r="B26" s="1468"/>
      <c r="C26" s="1468"/>
      <c r="D26" s="1469"/>
      <c r="E26" s="129">
        <v>2127553.9255435532</v>
      </c>
      <c r="F26" s="130">
        <v>1973697.3906420439</v>
      </c>
      <c r="G26" s="130">
        <v>1655069.6480344983</v>
      </c>
      <c r="H26" s="130">
        <v>61013.660847066625</v>
      </c>
      <c r="I26" s="130">
        <v>27918.302528482782</v>
      </c>
      <c r="J26" s="130">
        <v>921434.07950688025</v>
      </c>
      <c r="K26" s="130">
        <v>644703.60515206389</v>
      </c>
      <c r="L26" s="130">
        <f>M26+X26+Z26+AA26+AB26</f>
        <v>318627.74260754907</v>
      </c>
      <c r="M26" s="130">
        <v>122199.98701906647</v>
      </c>
      <c r="N26" s="130">
        <v>53386.676422394434</v>
      </c>
      <c r="O26" s="1467" t="s">
        <v>1756</v>
      </c>
      <c r="P26" s="1468"/>
      <c r="Q26" s="1468"/>
      <c r="R26" s="1469"/>
      <c r="S26" s="130">
        <v>19880.892339920556</v>
      </c>
      <c r="T26" s="130">
        <v>11101.902272413659</v>
      </c>
      <c r="U26" s="130">
        <v>26671.865626293791</v>
      </c>
      <c r="V26" s="130">
        <v>6626.3707837414659</v>
      </c>
      <c r="W26" s="130">
        <v>4532.2795743027173</v>
      </c>
      <c r="X26" s="125">
        <v>94421.617170812926</v>
      </c>
      <c r="Y26" s="507" t="s">
        <v>528</v>
      </c>
      <c r="Z26" s="130">
        <v>21241.504336692451</v>
      </c>
      <c r="AA26" s="130">
        <v>829.83897853729616</v>
      </c>
      <c r="AB26" s="130">
        <v>79934.795102439952</v>
      </c>
      <c r="AC26" s="130">
        <v>175098.03923820189</v>
      </c>
      <c r="AD26" s="130">
        <v>0</v>
      </c>
      <c r="AK26" s="114" t="s">
        <v>1057</v>
      </c>
      <c r="AL26" s="732">
        <f>L27</f>
        <v>360034.07965299365</v>
      </c>
      <c r="AM26" s="732">
        <f>L32</f>
        <v>211515.6144868916</v>
      </c>
      <c r="AN26" s="732">
        <f>L33</f>
        <v>14080.102242250023</v>
      </c>
      <c r="AO26" s="732">
        <f>L34</f>
        <v>34376.490690729617</v>
      </c>
      <c r="AP26" s="732">
        <f>L35</f>
        <v>5332.7303771225443</v>
      </c>
      <c r="AQ26" s="732">
        <f>L36</f>
        <v>94729.141856000002</v>
      </c>
    </row>
    <row r="27" spans="1:43" ht="15.75" customHeight="1">
      <c r="A27" s="1467" t="s">
        <v>1757</v>
      </c>
      <c r="B27" s="1468"/>
      <c r="C27" s="1468"/>
      <c r="D27" s="1469"/>
      <c r="E27" s="129">
        <v>2222332.3402221911</v>
      </c>
      <c r="F27" s="130">
        <v>2048552.9514313745</v>
      </c>
      <c r="G27" s="130">
        <v>1688518.8717783834</v>
      </c>
      <c r="H27" s="130">
        <v>77489.013319196631</v>
      </c>
      <c r="I27" s="130">
        <v>44322.618645098111</v>
      </c>
      <c r="J27" s="130">
        <v>895154.64668426919</v>
      </c>
      <c r="K27" s="130">
        <v>671552.59312981996</v>
      </c>
      <c r="L27" s="130">
        <v>360034.07965299365</v>
      </c>
      <c r="M27" s="130">
        <v>142313.72151477059</v>
      </c>
      <c r="N27" s="130">
        <v>62039.046383743138</v>
      </c>
      <c r="O27" s="1467" t="s">
        <v>1757</v>
      </c>
      <c r="P27" s="1468"/>
      <c r="Q27" s="1468"/>
      <c r="R27" s="1469"/>
      <c r="S27" s="130">
        <v>22278.537128506861</v>
      </c>
      <c r="T27" s="130">
        <v>13345.742543489949</v>
      </c>
      <c r="U27" s="130">
        <v>27530.927666770764</v>
      </c>
      <c r="V27" s="130">
        <v>9009.2992556982772</v>
      </c>
      <c r="W27" s="130">
        <v>8110.1685365618459</v>
      </c>
      <c r="X27" s="125">
        <v>103366.85748082626</v>
      </c>
      <c r="Y27" s="130">
        <v>4514.6279961542814</v>
      </c>
      <c r="Z27" s="130">
        <v>19116.445825020601</v>
      </c>
      <c r="AA27" s="130">
        <v>2608.7153629184681</v>
      </c>
      <c r="AB27" s="130">
        <v>88113.711473303541</v>
      </c>
      <c r="AC27" s="130">
        <v>192895.83461583898</v>
      </c>
      <c r="AD27" s="130">
        <v>0</v>
      </c>
      <c r="AK27" s="115" t="s">
        <v>1058</v>
      </c>
      <c r="AL27" s="732">
        <f>AC27</f>
        <v>192895.83461583898</v>
      </c>
      <c r="AM27" s="732">
        <f>AC32</f>
        <v>98373.818127673003</v>
      </c>
      <c r="AN27" s="732">
        <f>AC33</f>
        <v>12951.866035504054</v>
      </c>
      <c r="AO27" s="732">
        <f>AC34</f>
        <v>41945.479988835265</v>
      </c>
      <c r="AP27" s="732">
        <f>AC35</f>
        <v>13485.0548618266</v>
      </c>
      <c r="AQ27" s="732">
        <f>AC36</f>
        <v>26139.615601999983</v>
      </c>
    </row>
    <row r="28" spans="1:43" ht="18" customHeight="1" thickBot="1">
      <c r="A28" s="1479" t="s">
        <v>43</v>
      </c>
      <c r="B28" s="1479"/>
      <c r="C28" s="1479"/>
      <c r="D28" s="124"/>
      <c r="E28" s="1017"/>
      <c r="F28" s="130"/>
      <c r="G28" s="1123"/>
      <c r="H28" s="1123"/>
      <c r="I28" s="1123"/>
      <c r="J28" s="962"/>
      <c r="K28" s="962"/>
      <c r="L28" s="130"/>
      <c r="M28" s="1113"/>
      <c r="N28" s="1113"/>
      <c r="O28" s="1479" t="s">
        <v>43</v>
      </c>
      <c r="P28" s="1479"/>
      <c r="Q28" s="1479"/>
      <c r="R28" s="124"/>
      <c r="S28" s="1113"/>
      <c r="T28" s="1113"/>
      <c r="U28" s="1113"/>
      <c r="V28" s="1113"/>
      <c r="W28" s="1113"/>
      <c r="X28" s="1113"/>
      <c r="Y28" s="1113"/>
      <c r="Z28" s="1113"/>
      <c r="AA28" s="1113"/>
      <c r="AB28" s="1113"/>
      <c r="AC28" s="1123"/>
      <c r="AD28" s="1123"/>
      <c r="AF28" s="128"/>
      <c r="AG28" s="128"/>
      <c r="AH28" s="128"/>
      <c r="AI28" s="128">
        <v>1052921280.2666944</v>
      </c>
      <c r="AJ28" s="128"/>
      <c r="AK28" s="920" t="s">
        <v>1059</v>
      </c>
      <c r="AL28" s="921">
        <f>Z27</f>
        <v>19116.445825020601</v>
      </c>
      <c r="AM28" s="921">
        <f>Z32</f>
        <v>17017.738648384679</v>
      </c>
      <c r="AN28" s="921">
        <f>Z33</f>
        <v>64.833919656652469</v>
      </c>
      <c r="AO28" s="921">
        <f>Z34</f>
        <v>314.83038497927322</v>
      </c>
      <c r="AP28" s="921">
        <f>Z35</f>
        <v>0</v>
      </c>
      <c r="AQ28" s="921">
        <f>Z36</f>
        <v>1719.042872</v>
      </c>
    </row>
    <row r="29" spans="1:43" ht="18" customHeight="1" thickBot="1">
      <c r="A29" s="1330"/>
      <c r="B29" s="1330" t="s">
        <v>44</v>
      </c>
      <c r="C29" s="1330"/>
      <c r="D29" s="959"/>
      <c r="E29" s="1017">
        <v>2197509.4888218292</v>
      </c>
      <c r="F29" s="1123">
        <v>2033058.0817639309</v>
      </c>
      <c r="G29" s="1123">
        <v>1675782.1352605189</v>
      </c>
      <c r="H29" s="1123">
        <v>75881.299084138111</v>
      </c>
      <c r="I29" s="1123">
        <v>44218.340659285452</v>
      </c>
      <c r="J29" s="1123">
        <v>893817.13112310471</v>
      </c>
      <c r="K29" s="1123">
        <v>661865.36439398979</v>
      </c>
      <c r="L29" s="1123">
        <v>357275.94650341384</v>
      </c>
      <c r="M29" s="1123">
        <v>140134.71058805744</v>
      </c>
      <c r="N29" s="1113">
        <v>62016.223851892551</v>
      </c>
      <c r="O29" s="1330"/>
      <c r="P29" s="1330" t="s">
        <v>44</v>
      </c>
      <c r="Q29" s="1330"/>
      <c r="R29" s="959"/>
      <c r="S29" s="1113">
        <v>22252.331517662384</v>
      </c>
      <c r="T29" s="1113">
        <v>12298.675328305302</v>
      </c>
      <c r="U29" s="1113">
        <v>26646.778529332696</v>
      </c>
      <c r="V29" s="1113">
        <v>8853.9217297583236</v>
      </c>
      <c r="W29" s="1113">
        <v>8066.7796311064067</v>
      </c>
      <c r="X29" s="1113">
        <v>103366.85748082626</v>
      </c>
      <c r="Y29" s="1113">
        <v>4514.6279961542814</v>
      </c>
      <c r="Z29" s="1113">
        <v>19116.445825020601</v>
      </c>
      <c r="AA29" s="1113">
        <v>2591.3820295825039</v>
      </c>
      <c r="AB29" s="1113">
        <v>87551.92258377315</v>
      </c>
      <c r="AC29" s="1123">
        <v>183567.85288291873</v>
      </c>
      <c r="AD29" s="130">
        <v>0</v>
      </c>
      <c r="AE29" s="955">
        <v>70191758.088730752</v>
      </c>
      <c r="AF29" s="128">
        <v>5469414.5859478517</v>
      </c>
      <c r="AG29" s="128">
        <v>25736863.650656547</v>
      </c>
      <c r="AH29" s="128">
        <v>18998185.733223632</v>
      </c>
      <c r="AI29" s="128">
        <f>SUM(AI19:AI28)</f>
        <v>2972241413.7533178</v>
      </c>
      <c r="AJ29" s="128">
        <f>(AI29/AH29)-1</f>
        <v>155.44869754881509</v>
      </c>
      <c r="AK29" s="956"/>
      <c r="AL29" s="956"/>
      <c r="AM29" s="956"/>
      <c r="AN29" s="956"/>
      <c r="AO29" s="956"/>
      <c r="AP29" s="956"/>
      <c r="AQ29" s="956"/>
    </row>
    <row r="30" spans="1:43" ht="18" customHeight="1">
      <c r="A30" s="1330"/>
      <c r="B30" s="1330" t="s">
        <v>450</v>
      </c>
      <c r="C30" s="1330"/>
      <c r="D30" s="959"/>
      <c r="E30" s="1017">
        <v>24822.851400365096</v>
      </c>
      <c r="F30" s="1123">
        <v>15494.869667445035</v>
      </c>
      <c r="G30" s="1123">
        <v>12736.736517865502</v>
      </c>
      <c r="H30" s="1123">
        <v>1607.7142350584993</v>
      </c>
      <c r="I30" s="1123">
        <v>104.27798581265839</v>
      </c>
      <c r="J30" s="1123">
        <v>1337.5155611643524</v>
      </c>
      <c r="K30" s="1123">
        <v>9687.22873583</v>
      </c>
      <c r="L30" s="1123">
        <v>2758.1331495795139</v>
      </c>
      <c r="M30" s="1123">
        <v>2179.0109267131506</v>
      </c>
      <c r="N30" s="1113">
        <v>22.822531850584483</v>
      </c>
      <c r="O30" s="1330"/>
      <c r="P30" s="1330" t="s">
        <v>450</v>
      </c>
      <c r="Q30" s="1330"/>
      <c r="R30" s="959"/>
      <c r="S30" s="1113">
        <v>26.205610844477967</v>
      </c>
      <c r="T30" s="1113">
        <v>1047.0672151846441</v>
      </c>
      <c r="U30" s="1113">
        <v>884.14913743805494</v>
      </c>
      <c r="V30" s="1113">
        <v>155.37752593995097</v>
      </c>
      <c r="W30" s="1113">
        <v>43.388905455438383</v>
      </c>
      <c r="X30" s="1114">
        <v>0</v>
      </c>
      <c r="Y30" s="1114">
        <v>0</v>
      </c>
      <c r="Z30" s="1114">
        <v>0</v>
      </c>
      <c r="AA30" s="1114">
        <v>17.33333333596438</v>
      </c>
      <c r="AB30" s="1113">
        <v>561.78888953040212</v>
      </c>
      <c r="AC30" s="1123">
        <v>9327.9817329200796</v>
      </c>
      <c r="AD30" s="130">
        <v>0</v>
      </c>
      <c r="AE30" s="955">
        <v>6913260.1991849625</v>
      </c>
      <c r="AF30" s="128">
        <v>589470.01503503823</v>
      </c>
      <c r="AG30" s="128">
        <v>1394608.0867797192</v>
      </c>
      <c r="AH30" s="128" t="s">
        <v>739</v>
      </c>
      <c r="AK30" s="1277"/>
      <c r="AL30" s="1626" t="s">
        <v>1060</v>
      </c>
      <c r="AM30" s="918" t="s">
        <v>1061</v>
      </c>
      <c r="AN30" s="918" t="s">
        <v>1063</v>
      </c>
      <c r="AO30" s="918" t="s">
        <v>1064</v>
      </c>
      <c r="AP30" s="1368" t="s">
        <v>1065</v>
      </c>
      <c r="AQ30" s="919" t="s">
        <v>1067</v>
      </c>
    </row>
    <row r="31" spans="1:43" ht="18" customHeight="1" thickBot="1">
      <c r="A31" s="1479" t="s">
        <v>13</v>
      </c>
      <c r="B31" s="1479"/>
      <c r="C31" s="1479"/>
      <c r="D31" s="124"/>
      <c r="E31" s="1017"/>
      <c r="F31" s="1123"/>
      <c r="G31" s="1123"/>
      <c r="H31" s="1123"/>
      <c r="I31" s="1123"/>
      <c r="J31" s="1123"/>
      <c r="K31" s="1123"/>
      <c r="L31" s="1113"/>
      <c r="M31" s="1113"/>
      <c r="N31" s="1113"/>
      <c r="O31" s="1479" t="s">
        <v>13</v>
      </c>
      <c r="P31" s="1479"/>
      <c r="Q31" s="1479"/>
      <c r="R31" s="124"/>
      <c r="S31" s="1113"/>
      <c r="T31" s="1113"/>
      <c r="U31" s="1113"/>
      <c r="V31" s="1113"/>
      <c r="W31" s="1113"/>
      <c r="X31" s="1113"/>
      <c r="Y31" s="1113"/>
      <c r="Z31" s="1113"/>
      <c r="AA31" s="1113"/>
      <c r="AB31" s="1113"/>
      <c r="AC31" s="1123"/>
      <c r="AD31" s="1123"/>
      <c r="AF31" s="128"/>
      <c r="AG31" s="128"/>
      <c r="AH31" s="128"/>
      <c r="AK31" s="916"/>
      <c r="AL31" s="1452"/>
      <c r="AM31" s="1346" t="s">
        <v>1062</v>
      </c>
      <c r="AN31" s="1346" t="s">
        <v>1062</v>
      </c>
      <c r="AO31" s="1346" t="s">
        <v>1062</v>
      </c>
      <c r="AP31" s="1323" t="s">
        <v>1066</v>
      </c>
      <c r="AQ31" s="1376" t="s">
        <v>1062</v>
      </c>
    </row>
    <row r="32" spans="1:43" ht="18" customHeight="1">
      <c r="A32" s="1330"/>
      <c r="B32" s="1330" t="s">
        <v>52</v>
      </c>
      <c r="C32" s="1330"/>
      <c r="D32" s="959"/>
      <c r="E32" s="1017">
        <v>1604876.9494486703</v>
      </c>
      <c r="F32" s="1123">
        <v>1523520.8699693824</v>
      </c>
      <c r="G32" s="1123">
        <v>1312005.2554824902</v>
      </c>
      <c r="H32" s="1123">
        <v>51776.72831002032</v>
      </c>
      <c r="I32" s="1123">
        <v>33311.089524913805</v>
      </c>
      <c r="J32" s="1123">
        <v>723194.8369722045</v>
      </c>
      <c r="K32" s="1123">
        <v>503722.60067535168</v>
      </c>
      <c r="L32" s="1123">
        <v>211515.6144868916</v>
      </c>
      <c r="M32" s="1123">
        <v>84161.31591372563</v>
      </c>
      <c r="N32" s="1113">
        <v>40070.702128285338</v>
      </c>
      <c r="O32" s="1330"/>
      <c r="P32" s="1330" t="s">
        <v>52</v>
      </c>
      <c r="Q32" s="1330"/>
      <c r="R32" s="959"/>
      <c r="S32" s="1113">
        <v>10646.060783242319</v>
      </c>
      <c r="T32" s="1113">
        <v>7317.3423726801693</v>
      </c>
      <c r="U32" s="1113">
        <v>14620.643820207171</v>
      </c>
      <c r="V32" s="1113">
        <v>6198.0179445657031</v>
      </c>
      <c r="W32" s="1113">
        <v>5308.5488647449729</v>
      </c>
      <c r="X32" s="1113">
        <v>56319.761093187299</v>
      </c>
      <c r="Y32" s="1113">
        <v>1296.8177209699691</v>
      </c>
      <c r="Z32" s="1113">
        <v>17017.738648384679</v>
      </c>
      <c r="AA32" s="1113">
        <v>268.48374139138565</v>
      </c>
      <c r="AB32" s="1113">
        <v>52451.497369232718</v>
      </c>
      <c r="AC32" s="1123">
        <v>98373.818127673003</v>
      </c>
      <c r="AD32" s="130">
        <v>0</v>
      </c>
      <c r="AE32" s="955">
        <v>29988287.095860038</v>
      </c>
      <c r="AF32" s="128">
        <v>2550307.9668278904</v>
      </c>
      <c r="AG32" s="128">
        <v>14813842.966336133</v>
      </c>
      <c r="AH32" s="128">
        <v>14624766.562833574</v>
      </c>
      <c r="AK32" s="128" t="s">
        <v>1073</v>
      </c>
      <c r="AL32" s="780">
        <f>AL23/AL$23*100</f>
        <v>100</v>
      </c>
      <c r="AM32" s="780">
        <f t="shared" ref="AM32:AQ32" si="1">AM23/AM$23*100</f>
        <v>100</v>
      </c>
      <c r="AN32" s="780">
        <f t="shared" si="1"/>
        <v>100</v>
      </c>
      <c r="AO32" s="780">
        <f t="shared" si="1"/>
        <v>100</v>
      </c>
      <c r="AP32" s="780">
        <f t="shared" si="1"/>
        <v>100</v>
      </c>
      <c r="AQ32" s="780">
        <f t="shared" si="1"/>
        <v>100</v>
      </c>
    </row>
    <row r="33" spans="1:43" ht="18" customHeight="1">
      <c r="A33" s="1330"/>
      <c r="B33" s="1330" t="s">
        <v>53</v>
      </c>
      <c r="C33" s="1330"/>
      <c r="D33" s="959"/>
      <c r="E33" s="1017">
        <v>94210.335502356931</v>
      </c>
      <c r="F33" s="1123">
        <v>81323.303386509448</v>
      </c>
      <c r="G33" s="1123">
        <v>67243.201144259496</v>
      </c>
      <c r="H33" s="1123">
        <v>6121.6065859968076</v>
      </c>
      <c r="I33" s="1123">
        <v>2410.686966904203</v>
      </c>
      <c r="J33" s="1123">
        <v>30143.380818721835</v>
      </c>
      <c r="K33" s="1123">
        <v>28567.526772636629</v>
      </c>
      <c r="L33" s="1123">
        <v>14080.102242250023</v>
      </c>
      <c r="M33" s="1123">
        <v>8404.7553779507107</v>
      </c>
      <c r="N33" s="1113">
        <v>3716.8076924926759</v>
      </c>
      <c r="O33" s="1330"/>
      <c r="P33" s="1330" t="s">
        <v>53</v>
      </c>
      <c r="Q33" s="1330"/>
      <c r="R33" s="959"/>
      <c r="S33" s="1113">
        <v>2240.9676045357855</v>
      </c>
      <c r="T33" s="1113">
        <v>873.50881683877139</v>
      </c>
      <c r="U33" s="1113">
        <v>1318.0639555417526</v>
      </c>
      <c r="V33" s="1113">
        <v>194.51815637320715</v>
      </c>
      <c r="W33" s="1113">
        <v>60.889152168522571</v>
      </c>
      <c r="X33" s="1113">
        <v>658.96795767492392</v>
      </c>
      <c r="Y33" s="1113">
        <v>69.329704581502341</v>
      </c>
      <c r="Z33" s="1113">
        <v>64.833919656652469</v>
      </c>
      <c r="AA33" s="1113">
        <v>1601.9333122755661</v>
      </c>
      <c r="AB33" s="1113">
        <v>3280.2819701106582</v>
      </c>
      <c r="AC33" s="1123">
        <v>12951.866035504054</v>
      </c>
      <c r="AD33" s="130">
        <v>0</v>
      </c>
      <c r="AE33" s="955">
        <v>6505857.7319133785</v>
      </c>
      <c r="AF33" s="128">
        <v>597480.22674211313</v>
      </c>
      <c r="AG33" s="128">
        <v>2554018.7770417039</v>
      </c>
      <c r="AH33" s="128">
        <v>996503.29740860208</v>
      </c>
      <c r="AK33" s="128" t="s">
        <v>194</v>
      </c>
      <c r="AL33" s="780">
        <f t="shared" ref="AL33:AQ33" si="2">AL24/AL$23*100</f>
        <v>92.180314994046213</v>
      </c>
      <c r="AM33" s="780">
        <f t="shared" si="2"/>
        <v>94.930696742374138</v>
      </c>
      <c r="AN33" s="780">
        <f t="shared" si="2"/>
        <v>86.320999657702018</v>
      </c>
      <c r="AO33" s="780">
        <f t="shared" si="2"/>
        <v>79.9556898326625</v>
      </c>
      <c r="AP33" s="780">
        <f t="shared" si="2"/>
        <v>63.513378487440129</v>
      </c>
      <c r="AQ33" s="780">
        <f t="shared" si="2"/>
        <v>91.234320928296185</v>
      </c>
    </row>
    <row r="34" spans="1:43" ht="18" customHeight="1">
      <c r="A34" s="1330"/>
      <c r="B34" s="1330" t="s">
        <v>54</v>
      </c>
      <c r="C34" s="1330"/>
      <c r="D34" s="959"/>
      <c r="E34" s="1017">
        <v>207693.10221358444</v>
      </c>
      <c r="F34" s="1123">
        <v>166062.45260972827</v>
      </c>
      <c r="G34" s="1123">
        <v>131685.96191899883</v>
      </c>
      <c r="H34" s="1123">
        <v>11774.603431404814</v>
      </c>
      <c r="I34" s="1123">
        <v>6581.5503158310557</v>
      </c>
      <c r="J34" s="1123">
        <v>47301.500069602786</v>
      </c>
      <c r="K34" s="1123">
        <v>66028.308102160066</v>
      </c>
      <c r="L34" s="1123">
        <v>34376.490690729617</v>
      </c>
      <c r="M34" s="1123">
        <v>17609.578489842861</v>
      </c>
      <c r="N34" s="1113">
        <v>4773.6273605326933</v>
      </c>
      <c r="O34" s="1330"/>
      <c r="P34" s="1330" t="s">
        <v>54</v>
      </c>
      <c r="Q34" s="1330"/>
      <c r="R34" s="959"/>
      <c r="S34" s="1113">
        <v>2495.0576093721475</v>
      </c>
      <c r="T34" s="1113">
        <v>3088.2532650965577</v>
      </c>
      <c r="U34" s="1113">
        <v>4705.5746619494657</v>
      </c>
      <c r="V34" s="1113">
        <v>971.77000889973749</v>
      </c>
      <c r="W34" s="1113">
        <v>1575.2955839922638</v>
      </c>
      <c r="X34" s="1113">
        <v>1810.7611841110947</v>
      </c>
      <c r="Y34" s="1113">
        <v>346.42088760281007</v>
      </c>
      <c r="Z34" s="1113">
        <v>314.83038497927322</v>
      </c>
      <c r="AA34" s="1113">
        <v>491.35245558203763</v>
      </c>
      <c r="AB34" s="1113">
        <v>13803.547288611559</v>
      </c>
      <c r="AC34" s="1123">
        <v>41945.479988835265</v>
      </c>
      <c r="AD34" s="130">
        <v>0</v>
      </c>
      <c r="AE34" s="955">
        <v>21404207.429324057</v>
      </c>
      <c r="AF34" s="128">
        <v>1592011.3051349488</v>
      </c>
      <c r="AG34" s="128">
        <v>5853667.4093132326</v>
      </c>
      <c r="AH34" s="128">
        <v>865158.15998146893</v>
      </c>
      <c r="AK34" s="128" t="s">
        <v>1074</v>
      </c>
      <c r="AL34" s="977">
        <f t="shared" ref="AL34:AQ34" si="3">AL25/AL$23*100</f>
        <v>75.979584206094202</v>
      </c>
      <c r="AM34" s="977">
        <f t="shared" si="3"/>
        <v>81.751143346735006</v>
      </c>
      <c r="AN34" s="977">
        <f t="shared" si="3"/>
        <v>71.375609465457458</v>
      </c>
      <c r="AO34" s="977">
        <f t="shared" si="3"/>
        <v>63.404109484376377</v>
      </c>
      <c r="AP34" s="977">
        <f t="shared" si="3"/>
        <v>49.084566970373402</v>
      </c>
      <c r="AQ34" s="977">
        <f t="shared" si="3"/>
        <v>57.231627157419851</v>
      </c>
    </row>
    <row r="35" spans="1:43" ht="18" customHeight="1">
      <c r="A35" s="1330"/>
      <c r="B35" s="1330" t="s">
        <v>257</v>
      </c>
      <c r="C35" s="1330"/>
      <c r="D35" s="959"/>
      <c r="E35" s="1017">
        <v>36958.902476582058</v>
      </c>
      <c r="F35" s="1123">
        <v>23473.847614755447</v>
      </c>
      <c r="G35" s="1123">
        <v>18141.117237632912</v>
      </c>
      <c r="H35" s="1123">
        <v>2189.0054577747123</v>
      </c>
      <c r="I35" s="1123">
        <v>105.93628944906604</v>
      </c>
      <c r="J35" s="1118">
        <v>1744.747273739581</v>
      </c>
      <c r="K35" s="1286">
        <v>14101.428216669545</v>
      </c>
      <c r="L35" s="1123">
        <v>5332.7303771225443</v>
      </c>
      <c r="M35" s="1123">
        <v>3671.7445492515094</v>
      </c>
      <c r="N35" s="1113">
        <v>289.34186343237292</v>
      </c>
      <c r="O35" s="1330"/>
      <c r="P35" s="1330" t="s">
        <v>257</v>
      </c>
      <c r="Q35" s="1330"/>
      <c r="R35" s="959"/>
      <c r="S35" s="1113">
        <v>257.59989535661038</v>
      </c>
      <c r="T35" s="1113">
        <v>1426.8519558744704</v>
      </c>
      <c r="U35" s="1113">
        <v>1449.1934910723444</v>
      </c>
      <c r="V35" s="1113">
        <v>202.5163788596289</v>
      </c>
      <c r="W35" s="1113">
        <v>46.240964656084167</v>
      </c>
      <c r="X35" s="1123">
        <v>867.52479185296193</v>
      </c>
      <c r="Y35" s="130">
        <v>0</v>
      </c>
      <c r="Z35" s="130">
        <v>0</v>
      </c>
      <c r="AA35" s="1123">
        <v>18.528726669479166</v>
      </c>
      <c r="AB35" s="1113">
        <v>774.93230934859116</v>
      </c>
      <c r="AC35" s="1123">
        <v>13485.0548618266</v>
      </c>
      <c r="AD35" s="130">
        <v>0</v>
      </c>
      <c r="AE35" s="955">
        <v>11814297.062818307</v>
      </c>
      <c r="AF35" s="128">
        <v>869038.56127793912</v>
      </c>
      <c r="AG35" s="128">
        <v>1895457.1647452191</v>
      </c>
      <c r="AH35" s="128" t="s">
        <v>739</v>
      </c>
      <c r="AK35" s="128" t="s">
        <v>1075</v>
      </c>
      <c r="AL35" s="977">
        <f t="shared" ref="AL35:AQ35" si="4">AL26/AL$23*100</f>
        <v>16.200730787952132</v>
      </c>
      <c r="AM35" s="977">
        <f t="shared" si="4"/>
        <v>13.179553395639109</v>
      </c>
      <c r="AN35" s="977">
        <f t="shared" si="4"/>
        <v>14.945390192244639</v>
      </c>
      <c r="AO35" s="977">
        <f t="shared" si="4"/>
        <v>16.551580348286201</v>
      </c>
      <c r="AP35" s="977">
        <f t="shared" si="4"/>
        <v>14.428811517066761</v>
      </c>
      <c r="AQ35" s="977">
        <f t="shared" si="4"/>
        <v>34.002693770876313</v>
      </c>
    </row>
    <row r="36" spans="1:43" ht="13.5" customHeight="1">
      <c r="A36" s="1330"/>
      <c r="B36" s="1330" t="s">
        <v>256</v>
      </c>
      <c r="C36" s="1330"/>
      <c r="D36" s="959"/>
      <c r="E36" s="1017">
        <v>278593.05058100005</v>
      </c>
      <c r="F36" s="1123">
        <v>254172.47785100012</v>
      </c>
      <c r="G36" s="1123">
        <v>159443.33599500006</v>
      </c>
      <c r="H36" s="1123">
        <v>5627.0695339999993</v>
      </c>
      <c r="I36" s="1123">
        <v>1913.3555479999995</v>
      </c>
      <c r="J36" s="1123">
        <v>92770.181549999936</v>
      </c>
      <c r="K36" s="1123">
        <v>59132.729362999948</v>
      </c>
      <c r="L36" s="1123">
        <v>94729.141856000002</v>
      </c>
      <c r="M36" s="1123">
        <v>28466.327184000009</v>
      </c>
      <c r="N36" s="1113">
        <v>13188.567338999996</v>
      </c>
      <c r="O36" s="1330"/>
      <c r="P36" s="1330" t="s">
        <v>256</v>
      </c>
      <c r="Q36" s="1330"/>
      <c r="R36" s="959"/>
      <c r="S36" s="1113">
        <v>6638.8512360000032</v>
      </c>
      <c r="T36" s="1113">
        <v>639.78613300000018</v>
      </c>
      <c r="U36" s="1113">
        <v>5437.4517380000016</v>
      </c>
      <c r="V36" s="1113">
        <v>1442.4767669999994</v>
      </c>
      <c r="W36" s="1113">
        <v>1119.1939709999999</v>
      </c>
      <c r="X36" s="1113">
        <v>43709.842453999998</v>
      </c>
      <c r="Y36" s="1113">
        <v>2802.0596829999995</v>
      </c>
      <c r="Z36" s="1113">
        <v>1719.042872</v>
      </c>
      <c r="AA36" s="1113">
        <v>228.41712699999999</v>
      </c>
      <c r="AB36" s="1113">
        <v>17803.452536000004</v>
      </c>
      <c r="AC36" s="1123">
        <v>26139.615601999983</v>
      </c>
      <c r="AD36" s="130">
        <v>0</v>
      </c>
      <c r="AE36" s="955">
        <v>7392368.9680000003</v>
      </c>
      <c r="AF36" s="128">
        <v>450046.54100000003</v>
      </c>
      <c r="AG36" s="128">
        <v>2014485.4199999997</v>
      </c>
      <c r="AH36" s="128">
        <v>2511757.7129999995</v>
      </c>
      <c r="AK36" s="128" t="s">
        <v>1076</v>
      </c>
      <c r="AL36" s="977">
        <f t="shared" ref="AL36:AQ36" si="5">AL27/AL$23*100</f>
        <v>8.6798824426302073</v>
      </c>
      <c r="AM36" s="977">
        <f t="shared" si="5"/>
        <v>6.1296797964147807</v>
      </c>
      <c r="AN36" s="977">
        <f t="shared" si="5"/>
        <v>13.747818608691853</v>
      </c>
      <c r="AO36" s="977">
        <f t="shared" si="5"/>
        <v>20.195894587630541</v>
      </c>
      <c r="AP36" s="977">
        <f t="shared" si="5"/>
        <v>36.486621512559843</v>
      </c>
      <c r="AQ36" s="977">
        <f t="shared" si="5"/>
        <v>9.3827234913025848</v>
      </c>
    </row>
    <row r="37" spans="1:43" ht="18" customHeight="1" thickBot="1">
      <c r="A37" s="1479" t="s">
        <v>486</v>
      </c>
      <c r="B37" s="1479"/>
      <c r="C37" s="1479"/>
      <c r="D37" s="124"/>
      <c r="E37" s="1017"/>
      <c r="F37" s="1123"/>
      <c r="G37" s="1286"/>
      <c r="H37" s="1123"/>
      <c r="I37" s="1123"/>
      <c r="J37" s="1118"/>
      <c r="K37" s="1286"/>
      <c r="L37" s="1192"/>
      <c r="M37" s="1113"/>
      <c r="N37" s="1113"/>
      <c r="O37" s="1479" t="s">
        <v>486</v>
      </c>
      <c r="P37" s="1479"/>
      <c r="Q37" s="1479"/>
      <c r="R37" s="124"/>
      <c r="S37" s="1113"/>
      <c r="T37" s="1113"/>
      <c r="U37" s="1113"/>
      <c r="V37" s="1113"/>
      <c r="W37" s="1113"/>
      <c r="X37" s="1113"/>
      <c r="Y37" s="1113"/>
      <c r="Z37" s="1113"/>
      <c r="AA37" s="1113"/>
      <c r="AB37" s="1113"/>
      <c r="AC37" s="1123"/>
      <c r="AD37" s="1123"/>
      <c r="AF37" s="128"/>
      <c r="AG37" s="128"/>
      <c r="AH37" s="128"/>
      <c r="AK37" s="916" t="s">
        <v>1077</v>
      </c>
      <c r="AL37" s="917">
        <f t="shared" ref="AL37:AQ37" si="6">AL28/AL$23*100</f>
        <v>0.86019743667633974</v>
      </c>
      <c r="AM37" s="917">
        <f t="shared" si="6"/>
        <v>1.060376538788899</v>
      </c>
      <c r="AN37" s="917">
        <f t="shared" si="6"/>
        <v>6.8818266393956828E-2</v>
      </c>
      <c r="AO37" s="917">
        <f t="shared" si="6"/>
        <v>0.15158442029312677</v>
      </c>
      <c r="AP37" s="917">
        <f t="shared" si="6"/>
        <v>0</v>
      </c>
      <c r="AQ37" s="917">
        <f t="shared" si="6"/>
        <v>0.61704441959875589</v>
      </c>
    </row>
    <row r="38" spans="1:43" ht="18" customHeight="1" thickBot="1">
      <c r="A38" s="1470" t="s">
        <v>45</v>
      </c>
      <c r="B38" s="1470"/>
      <c r="C38" s="6"/>
      <c r="D38" s="124"/>
      <c r="E38" s="1017">
        <v>2211434.9026360586</v>
      </c>
      <c r="F38" s="1123">
        <v>2039228.6278726514</v>
      </c>
      <c r="G38" s="1123">
        <v>1680822.9901780726</v>
      </c>
      <c r="H38" s="1123">
        <v>77181.28432609365</v>
      </c>
      <c r="I38" s="1123">
        <v>44173.767254002581</v>
      </c>
      <c r="J38" s="1123">
        <v>892235.92115764739</v>
      </c>
      <c r="K38" s="1123">
        <v>667232.01744032977</v>
      </c>
      <c r="L38" s="1123">
        <v>358405.63769458077</v>
      </c>
      <c r="M38" s="1123">
        <v>141516.64343501825</v>
      </c>
      <c r="N38" s="1113">
        <v>61901.463043835101</v>
      </c>
      <c r="O38" s="1470" t="s">
        <v>45</v>
      </c>
      <c r="P38" s="1470"/>
      <c r="Q38" s="6"/>
      <c r="R38" s="124"/>
      <c r="S38" s="1113">
        <v>22253.885535881429</v>
      </c>
      <c r="T38" s="1113">
        <v>13106.362213405746</v>
      </c>
      <c r="U38" s="1113">
        <v>27293.577275293435</v>
      </c>
      <c r="V38" s="1113">
        <v>8856.9681535186919</v>
      </c>
      <c r="W38" s="1113">
        <v>8104.3872130841</v>
      </c>
      <c r="X38" s="1113">
        <v>103366.85748082626</v>
      </c>
      <c r="Y38" s="1113">
        <v>4514.6279961542814</v>
      </c>
      <c r="Z38" s="1113">
        <v>19116.131204038851</v>
      </c>
      <c r="AA38" s="1113">
        <v>2608.7153629184681</v>
      </c>
      <c r="AB38" s="1113">
        <v>87282.66221562482</v>
      </c>
      <c r="AC38" s="1123">
        <v>191322.40596744724</v>
      </c>
      <c r="AD38" s="130">
        <v>0</v>
      </c>
      <c r="AE38" s="955">
        <v>75766050.717221871</v>
      </c>
      <c r="AF38" s="128">
        <v>6039435.1367615694</v>
      </c>
      <c r="AG38" s="128">
        <v>27032958.774368193</v>
      </c>
      <c r="AH38" s="128">
        <v>18973879.583223633</v>
      </c>
      <c r="AK38" s="128"/>
      <c r="AL38" s="780"/>
      <c r="AM38" s="780"/>
      <c r="AN38" s="780"/>
      <c r="AO38" s="780"/>
      <c r="AP38" s="780"/>
      <c r="AQ38" s="780"/>
    </row>
    <row r="39" spans="1:43" ht="18" customHeight="1" thickTop="1">
      <c r="A39" s="7"/>
      <c r="B39" s="1330" t="s">
        <v>455</v>
      </c>
      <c r="C39" s="7"/>
      <c r="D39" s="124"/>
      <c r="E39" s="1017">
        <v>1265665.6497761812</v>
      </c>
      <c r="F39" s="1123">
        <v>1188440.9586765941</v>
      </c>
      <c r="G39" s="1123">
        <v>1009312.2319332244</v>
      </c>
      <c r="H39" s="1123">
        <v>36649.390881695675</v>
      </c>
      <c r="I39" s="1123">
        <v>31291.884233760888</v>
      </c>
      <c r="J39" s="1118">
        <v>524667.53691277199</v>
      </c>
      <c r="K39" s="1286">
        <v>416703.41990499658</v>
      </c>
      <c r="L39" s="1123">
        <v>179128.72674337073</v>
      </c>
      <c r="M39" s="1123">
        <v>65853.790638745151</v>
      </c>
      <c r="N39" s="1113">
        <v>36211.333388131701</v>
      </c>
      <c r="O39" s="7"/>
      <c r="P39" s="1330" t="s">
        <v>455</v>
      </c>
      <c r="Q39" s="7"/>
      <c r="R39" s="124"/>
      <c r="S39" s="1113">
        <v>9038.0615534589833</v>
      </c>
      <c r="T39" s="1113">
        <v>5009.0671230661992</v>
      </c>
      <c r="U39" s="1113">
        <v>8229.8410145340968</v>
      </c>
      <c r="V39" s="1113">
        <v>2675.6709889768099</v>
      </c>
      <c r="W39" s="1113">
        <v>4689.8165705773754</v>
      </c>
      <c r="X39" s="1113">
        <v>53182.332342261521</v>
      </c>
      <c r="Y39" s="1113">
        <v>1362.2952249260945</v>
      </c>
      <c r="Z39" s="1113">
        <v>15423.781578059648</v>
      </c>
      <c r="AA39" s="1113">
        <v>1952.9803575505723</v>
      </c>
      <c r="AB39" s="1113">
        <v>41353.546601828079</v>
      </c>
      <c r="AC39" s="1123">
        <v>92648.472677644604</v>
      </c>
      <c r="AD39" s="130">
        <v>0</v>
      </c>
      <c r="AE39" s="955">
        <v>47359278.970093824</v>
      </c>
      <c r="AF39" s="128">
        <v>2272936.5222934959</v>
      </c>
      <c r="AG39" s="128">
        <v>14323215.11578952</v>
      </c>
      <c r="AH39" s="128">
        <v>13677507.454421349</v>
      </c>
      <c r="AK39" s="1446" t="s">
        <v>1105</v>
      </c>
      <c r="AL39" s="1588" t="s">
        <v>1163</v>
      </c>
      <c r="AM39" s="1589"/>
      <c r="AN39" s="1592" t="s">
        <v>1216</v>
      </c>
      <c r="AO39" s="1593"/>
      <c r="AP39" s="1363" t="s">
        <v>1217</v>
      </c>
      <c r="AQ39" s="128"/>
    </row>
    <row r="40" spans="1:43" ht="18" customHeight="1" thickBot="1">
      <c r="A40" s="961"/>
      <c r="B40" s="961" t="s">
        <v>1758</v>
      </c>
      <c r="C40" s="961"/>
      <c r="D40" s="959"/>
      <c r="E40" s="1017">
        <v>274193.78912381618</v>
      </c>
      <c r="F40" s="1123">
        <v>246812.63734201659</v>
      </c>
      <c r="G40" s="1123">
        <v>212251.53020548768</v>
      </c>
      <c r="H40" s="1123">
        <v>12237.672170720396</v>
      </c>
      <c r="I40" s="1123">
        <v>4318.8467226071298</v>
      </c>
      <c r="J40" s="1123">
        <v>118320.03686151981</v>
      </c>
      <c r="K40" s="1123">
        <v>77374.974450640235</v>
      </c>
      <c r="L40" s="1123">
        <v>34561.107136528874</v>
      </c>
      <c r="M40" s="1123">
        <v>16513.234573844689</v>
      </c>
      <c r="N40" s="1113">
        <v>8552.9821526299929</v>
      </c>
      <c r="O40" s="961"/>
      <c r="P40" s="961" t="s">
        <v>1758</v>
      </c>
      <c r="Q40" s="961"/>
      <c r="R40" s="959"/>
      <c r="S40" s="1113">
        <v>2051.4162267983947</v>
      </c>
      <c r="T40" s="1113">
        <v>972.08566112879873</v>
      </c>
      <c r="U40" s="1113">
        <v>2189.2682564129254</v>
      </c>
      <c r="V40" s="1113">
        <v>841.00507901339085</v>
      </c>
      <c r="W40" s="1113">
        <v>1906.4771978611793</v>
      </c>
      <c r="X40" s="1113">
        <v>5507.1963584052255</v>
      </c>
      <c r="Y40" s="1113">
        <v>168.20808900156104</v>
      </c>
      <c r="Z40" s="1113">
        <v>541.26523658227461</v>
      </c>
      <c r="AA40" s="1113">
        <v>1697.4398362754077</v>
      </c>
      <c r="AB40" s="1113">
        <v>10133.763042419685</v>
      </c>
      <c r="AC40" s="1123">
        <v>27922.417018382039</v>
      </c>
      <c r="AD40" s="130">
        <v>0</v>
      </c>
      <c r="AE40" s="955">
        <v>9588105.3373242039</v>
      </c>
      <c r="AF40" s="128">
        <v>1077165.734344461</v>
      </c>
      <c r="AG40" s="128">
        <v>3728872.8974039867</v>
      </c>
      <c r="AH40" s="128">
        <v>2641477.6165701896</v>
      </c>
      <c r="AK40" s="1447"/>
      <c r="AL40" s="1590"/>
      <c r="AM40" s="1591"/>
      <c r="AN40" s="1594"/>
      <c r="AO40" s="1595"/>
      <c r="AP40" s="903" t="s">
        <v>1218</v>
      </c>
      <c r="AQ40" s="128"/>
    </row>
    <row r="41" spans="1:43" ht="18" customHeight="1">
      <c r="A41" s="961"/>
      <c r="B41" s="961" t="s">
        <v>1759</v>
      </c>
      <c r="C41" s="961"/>
      <c r="D41" s="959"/>
      <c r="E41" s="1017">
        <v>756925.88561013539</v>
      </c>
      <c r="F41" s="1123">
        <v>727070.18291606486</v>
      </c>
      <c r="G41" s="1123">
        <v>611307.21137818554</v>
      </c>
      <c r="H41" s="1123">
        <v>15824.234732957641</v>
      </c>
      <c r="I41" s="1123">
        <v>25213.058950260882</v>
      </c>
      <c r="J41" s="1123">
        <v>306078.70736710652</v>
      </c>
      <c r="K41" s="1123">
        <v>264191.21032786038</v>
      </c>
      <c r="L41" s="1123">
        <v>115762.97153787983</v>
      </c>
      <c r="M41" s="1123">
        <v>34257.68807897166</v>
      </c>
      <c r="N41" s="1113">
        <v>20077.828565117157</v>
      </c>
      <c r="O41" s="961"/>
      <c r="P41" s="961" t="s">
        <v>1759</v>
      </c>
      <c r="Q41" s="961"/>
      <c r="R41" s="959"/>
      <c r="S41" s="1113">
        <v>4589.6661012807344</v>
      </c>
      <c r="T41" s="1113">
        <v>2603.4422475305851</v>
      </c>
      <c r="U41" s="1113">
        <v>3852.4147455117491</v>
      </c>
      <c r="V41" s="1113">
        <v>1167.6633107537693</v>
      </c>
      <c r="W41" s="1113">
        <v>1966.6731087776484</v>
      </c>
      <c r="X41" s="1113">
        <v>43319.235612742479</v>
      </c>
      <c r="Y41" s="1113">
        <v>1098.9016264601307</v>
      </c>
      <c r="Z41" s="1113">
        <v>13989.965853064165</v>
      </c>
      <c r="AA41" s="1113">
        <v>171.10488470602527</v>
      </c>
      <c r="AB41" s="1113">
        <v>22926.075481935291</v>
      </c>
      <c r="AC41" s="1123">
        <v>43845.668547133544</v>
      </c>
      <c r="AD41" s="130">
        <v>0</v>
      </c>
      <c r="AE41" s="955">
        <v>27747650.957646202</v>
      </c>
      <c r="AF41" s="128">
        <v>654868.94138422306</v>
      </c>
      <c r="AG41" s="128">
        <v>8804836.969522927</v>
      </c>
      <c r="AH41" s="128">
        <v>10012616.233043542</v>
      </c>
      <c r="AK41" s="1447"/>
      <c r="AL41" s="798" t="s">
        <v>1242</v>
      </c>
      <c r="AM41" s="809" t="s">
        <v>1132</v>
      </c>
      <c r="AN41" s="798" t="s">
        <v>1242</v>
      </c>
      <c r="AO41" s="1350" t="s">
        <v>1132</v>
      </c>
      <c r="AP41" s="903" t="s">
        <v>1130</v>
      </c>
      <c r="AQ41" s="128"/>
    </row>
    <row r="42" spans="1:43" ht="18" customHeight="1">
      <c r="A42" s="961"/>
      <c r="B42" s="961" t="s">
        <v>1760</v>
      </c>
      <c r="C42" s="961"/>
      <c r="D42" s="959"/>
      <c r="E42" s="1017">
        <v>151126.60723650284</v>
      </c>
      <c r="F42" s="1123">
        <v>139169.26501025996</v>
      </c>
      <c r="G42" s="1123">
        <v>122196.08063384135</v>
      </c>
      <c r="H42" s="1123">
        <v>4795.5241086866645</v>
      </c>
      <c r="I42" s="1123">
        <v>1387.8634607191477</v>
      </c>
      <c r="J42" s="1123">
        <v>65472.650253410065</v>
      </c>
      <c r="K42" s="1123">
        <v>50540.042811025458</v>
      </c>
      <c r="L42" s="1123">
        <v>16973.184376418649</v>
      </c>
      <c r="M42" s="1123">
        <v>9449.3450878855219</v>
      </c>
      <c r="N42" s="1113">
        <v>5099.9861493541594</v>
      </c>
      <c r="O42" s="961"/>
      <c r="P42" s="961" t="s">
        <v>1760</v>
      </c>
      <c r="Q42" s="961"/>
      <c r="R42" s="959"/>
      <c r="S42" s="1113">
        <v>1874.3299842295523</v>
      </c>
      <c r="T42" s="1113">
        <v>715.99218397310358</v>
      </c>
      <c r="U42" s="1113">
        <v>1162.8618672706809</v>
      </c>
      <c r="V42" s="1113">
        <v>197.31595866911522</v>
      </c>
      <c r="W42" s="1113">
        <v>398.85894438891034</v>
      </c>
      <c r="X42" s="1113">
        <v>2639.6100467402816</v>
      </c>
      <c r="Y42" s="1113">
        <v>4.5364246666666661</v>
      </c>
      <c r="Z42" s="1113">
        <v>740.05221241152935</v>
      </c>
      <c r="AA42" s="1113">
        <v>64.045357569139526</v>
      </c>
      <c r="AB42" s="1113">
        <v>4075.5952471454984</v>
      </c>
      <c r="AC42" s="1123">
        <v>12697.394438654324</v>
      </c>
      <c r="AD42" s="130">
        <v>0</v>
      </c>
      <c r="AE42" s="955">
        <v>6504557.9782795347</v>
      </c>
      <c r="AF42" s="128">
        <v>248234.39260268779</v>
      </c>
      <c r="AG42" s="128">
        <v>1096534.1311365247</v>
      </c>
      <c r="AH42" s="128">
        <v>810463.47646729497</v>
      </c>
      <c r="AK42" s="1447"/>
      <c r="AL42" s="798" t="s">
        <v>1243</v>
      </c>
      <c r="AM42" s="970" t="s">
        <v>1130</v>
      </c>
      <c r="AN42" s="798" t="s">
        <v>1243</v>
      </c>
      <c r="AO42" s="968" t="s">
        <v>1130</v>
      </c>
      <c r="AP42" s="1287"/>
      <c r="AQ42" s="128"/>
    </row>
    <row r="43" spans="1:43" ht="18" customHeight="1" thickBot="1">
      <c r="A43" s="961"/>
      <c r="B43" s="961" t="s">
        <v>1761</v>
      </c>
      <c r="C43" s="961"/>
      <c r="D43" s="959"/>
      <c r="E43" s="1017">
        <v>83419.367805727423</v>
      </c>
      <c r="F43" s="1123">
        <v>75388.873408254512</v>
      </c>
      <c r="G43" s="1123">
        <v>63557.409715710601</v>
      </c>
      <c r="H43" s="1123">
        <v>3791.9598693310036</v>
      </c>
      <c r="I43" s="1123">
        <v>372.11510017371995</v>
      </c>
      <c r="J43" s="1123">
        <v>34796.142430735694</v>
      </c>
      <c r="K43" s="1123">
        <v>24597.19231547014</v>
      </c>
      <c r="L43" s="1123">
        <v>11831.463692543872</v>
      </c>
      <c r="M43" s="1123">
        <v>5633.5228980433121</v>
      </c>
      <c r="N43" s="1113">
        <v>2480.5365210303798</v>
      </c>
      <c r="O43" s="961"/>
      <c r="P43" s="961" t="s">
        <v>1761</v>
      </c>
      <c r="Q43" s="961"/>
      <c r="R43" s="959"/>
      <c r="S43" s="1113">
        <v>522.64924115030271</v>
      </c>
      <c r="T43" s="1113">
        <v>717.54703043371285</v>
      </c>
      <c r="U43" s="1113">
        <v>1025.2961453387404</v>
      </c>
      <c r="V43" s="1113">
        <v>469.68664054053585</v>
      </c>
      <c r="W43" s="1113">
        <v>417.80731954963744</v>
      </c>
      <c r="X43" s="1113">
        <v>1716.2903243735309</v>
      </c>
      <c r="Y43" s="1113">
        <v>90.649084797736634</v>
      </c>
      <c r="Z43" s="1113">
        <v>152.4982760016787</v>
      </c>
      <c r="AA43" s="1113">
        <v>20.390279</v>
      </c>
      <c r="AB43" s="1113">
        <v>4218.1128303276155</v>
      </c>
      <c r="AC43" s="1123">
        <v>8182.9926734746141</v>
      </c>
      <c r="AD43" s="130">
        <v>0</v>
      </c>
      <c r="AE43" s="955">
        <v>3518964.6968439338</v>
      </c>
      <c r="AF43" s="128">
        <v>292667.45396212291</v>
      </c>
      <c r="AG43" s="128">
        <v>692971.11772607593</v>
      </c>
      <c r="AH43" s="128">
        <v>212950.12834031705</v>
      </c>
      <c r="AK43" s="1587"/>
      <c r="AL43" s="1365" t="s">
        <v>1102</v>
      </c>
      <c r="AM43" s="974"/>
      <c r="AN43" s="1365" t="s">
        <v>1102</v>
      </c>
      <c r="AO43" s="973"/>
      <c r="AP43" s="1288"/>
      <c r="AQ43" s="128"/>
    </row>
    <row r="44" spans="1:43" ht="18" customHeight="1">
      <c r="A44" s="961"/>
      <c r="B44" s="1330" t="s">
        <v>456</v>
      </c>
      <c r="C44" s="961"/>
      <c r="D44" s="959"/>
      <c r="E44" s="1017">
        <v>340223.59246087651</v>
      </c>
      <c r="F44" s="1123">
        <v>306015.97111148637</v>
      </c>
      <c r="G44" s="1123">
        <v>244376.97108493111</v>
      </c>
      <c r="H44" s="1123">
        <v>15269.592405321777</v>
      </c>
      <c r="I44" s="1123">
        <v>4143.4408383961336</v>
      </c>
      <c r="J44" s="1123">
        <v>101154.12795729793</v>
      </c>
      <c r="K44" s="1123">
        <v>123809.80988391532</v>
      </c>
      <c r="L44" s="1123">
        <v>61639.000026555295</v>
      </c>
      <c r="M44" s="1123">
        <v>35836.627743264464</v>
      </c>
      <c r="N44" s="1113">
        <v>11472.29279671955</v>
      </c>
      <c r="O44" s="961"/>
      <c r="P44" s="1330" t="s">
        <v>456</v>
      </c>
      <c r="Q44" s="961"/>
      <c r="R44" s="959"/>
      <c r="S44" s="1113">
        <v>5084.1270773659444</v>
      </c>
      <c r="T44" s="1113">
        <v>3605.8267452660084</v>
      </c>
      <c r="U44" s="1113">
        <v>9225.3991095164529</v>
      </c>
      <c r="V44" s="1113">
        <v>4730.7902850281034</v>
      </c>
      <c r="W44" s="1113">
        <v>1718.1917293683553</v>
      </c>
      <c r="X44" s="1113">
        <v>7147.1985648772088</v>
      </c>
      <c r="Y44" s="1113">
        <v>167.57352144522713</v>
      </c>
      <c r="Z44" s="1113">
        <v>1266.5835742347631</v>
      </c>
      <c r="AA44" s="1113">
        <v>593.18316437047781</v>
      </c>
      <c r="AB44" s="1113">
        <v>16627.83345836322</v>
      </c>
      <c r="AC44" s="1123">
        <v>35474.204923625533</v>
      </c>
      <c r="AD44" s="130">
        <v>0</v>
      </c>
      <c r="AE44" s="955">
        <v>14397117.266354498</v>
      </c>
      <c r="AF44" s="128">
        <v>1885489.3981371853</v>
      </c>
      <c r="AG44" s="128">
        <v>6012715.3008232843</v>
      </c>
      <c r="AH44" s="128">
        <v>2820682.2633245327</v>
      </c>
      <c r="AK44" s="113" t="s">
        <v>1060</v>
      </c>
      <c r="AL44" s="904">
        <f>E27</f>
        <v>2222332.3402221911</v>
      </c>
      <c r="AM44" s="908">
        <v>100</v>
      </c>
      <c r="AN44" s="904">
        <v>2127554</v>
      </c>
      <c r="AO44" s="905">
        <v>100</v>
      </c>
      <c r="AP44" s="913">
        <f>(AL44-AN44)/AN44*100</f>
        <v>4.4548030377697136</v>
      </c>
      <c r="AQ44" s="128"/>
    </row>
    <row r="45" spans="1:43" ht="18" customHeight="1">
      <c r="A45" s="961"/>
      <c r="B45" s="961" t="s">
        <v>1317</v>
      </c>
      <c r="C45" s="961"/>
      <c r="D45" s="959"/>
      <c r="E45" s="1017">
        <v>259454.32213938748</v>
      </c>
      <c r="F45" s="1123">
        <v>234182.81731939808</v>
      </c>
      <c r="G45" s="1123">
        <v>193208.40109420361</v>
      </c>
      <c r="H45" s="1123">
        <v>10245.022255421305</v>
      </c>
      <c r="I45" s="1123">
        <v>3429.6721607422237</v>
      </c>
      <c r="J45" s="1123">
        <v>84624.022882702193</v>
      </c>
      <c r="K45" s="1123">
        <v>94909.683795338075</v>
      </c>
      <c r="L45" s="1123">
        <v>40974.416225194444</v>
      </c>
      <c r="M45" s="1123">
        <v>26874.591393143375</v>
      </c>
      <c r="N45" s="1113">
        <v>10262.689471726651</v>
      </c>
      <c r="O45" s="961"/>
      <c r="P45" s="961" t="s">
        <v>1317</v>
      </c>
      <c r="Q45" s="961"/>
      <c r="R45" s="959"/>
      <c r="S45" s="1113">
        <v>4338.9782905079892</v>
      </c>
      <c r="T45" s="1113">
        <v>2552.7378746249956</v>
      </c>
      <c r="U45" s="1113">
        <v>4544.0850123168257</v>
      </c>
      <c r="V45" s="1113">
        <v>3539.1326243256608</v>
      </c>
      <c r="W45" s="1113">
        <v>1636.9681196412382</v>
      </c>
      <c r="X45" s="1113">
        <v>6437.4173612241057</v>
      </c>
      <c r="Y45" s="1113">
        <v>47.969025289473684</v>
      </c>
      <c r="Z45" s="1113">
        <v>1035.5628180823221</v>
      </c>
      <c r="AA45" s="1113">
        <v>220.16445691372371</v>
      </c>
      <c r="AB45" s="1113">
        <v>6358.7111705414354</v>
      </c>
      <c r="AC45" s="1123">
        <v>26307.067638071763</v>
      </c>
      <c r="AD45" s="130">
        <v>0</v>
      </c>
      <c r="AE45" s="955">
        <v>11835840.899534935</v>
      </c>
      <c r="AF45" s="128">
        <v>947356.03094485949</v>
      </c>
      <c r="AG45" s="128">
        <v>4470718.5331204366</v>
      </c>
      <c r="AH45" s="128">
        <v>2630201.7522725677</v>
      </c>
      <c r="AK45" s="1320" t="s">
        <v>52</v>
      </c>
      <c r="AL45" s="906">
        <f>E32</f>
        <v>1604876.9494486703</v>
      </c>
      <c r="AM45" s="909">
        <f>AL45/$AL$44*100</f>
        <v>72.215884204259623</v>
      </c>
      <c r="AN45" s="906">
        <v>1535591</v>
      </c>
      <c r="AO45" s="907">
        <v>72.2</v>
      </c>
      <c r="AP45" s="914">
        <f t="shared" ref="AP45:AP49" si="7">(AL45-AN45)/AN45*100</f>
        <v>4.5120054395128815</v>
      </c>
      <c r="AQ45" s="128"/>
    </row>
    <row r="46" spans="1:43" ht="18" customHeight="1">
      <c r="A46" s="961"/>
      <c r="B46" s="961" t="s">
        <v>1318</v>
      </c>
      <c r="C46" s="961"/>
      <c r="D46" s="959"/>
      <c r="E46" s="1017">
        <v>80769.270321489603</v>
      </c>
      <c r="F46" s="1123">
        <v>71833.153792088298</v>
      </c>
      <c r="G46" s="1123">
        <v>51168.569990727425</v>
      </c>
      <c r="H46" s="1123">
        <v>5024.570149900479</v>
      </c>
      <c r="I46" s="1123">
        <v>713.76867765391091</v>
      </c>
      <c r="J46" s="1123">
        <v>16530.105074595765</v>
      </c>
      <c r="K46" s="1123">
        <v>28900.126088577246</v>
      </c>
      <c r="L46" s="1123">
        <v>20664.583801360899</v>
      </c>
      <c r="M46" s="1123">
        <v>8962.0363501210613</v>
      </c>
      <c r="N46" s="1113">
        <v>1209.6033249928955</v>
      </c>
      <c r="O46" s="961"/>
      <c r="P46" s="961" t="s">
        <v>1318</v>
      </c>
      <c r="Q46" s="961"/>
      <c r="R46" s="959"/>
      <c r="S46" s="1113">
        <v>745.14878685795441</v>
      </c>
      <c r="T46" s="1113">
        <v>1053.088870641013</v>
      </c>
      <c r="U46" s="1113">
        <v>4681.3140971996381</v>
      </c>
      <c r="V46" s="1113">
        <v>1191.6576607024429</v>
      </c>
      <c r="W46" s="1113">
        <v>81.223609727116937</v>
      </c>
      <c r="X46" s="1113">
        <v>709.78120365310326</v>
      </c>
      <c r="Y46" s="1113">
        <v>119.60449615575344</v>
      </c>
      <c r="Z46" s="1113">
        <v>231.02075615244087</v>
      </c>
      <c r="AA46" s="1113">
        <v>373.01870745675416</v>
      </c>
      <c r="AB46" s="1113">
        <v>10269.122287821781</v>
      </c>
      <c r="AC46" s="1123">
        <v>9167.1372855537447</v>
      </c>
      <c r="AD46" s="130">
        <v>0</v>
      </c>
      <c r="AE46" s="955">
        <v>2561276.3668195549</v>
      </c>
      <c r="AF46" s="128">
        <v>938133.36719232495</v>
      </c>
      <c r="AG46" s="128">
        <v>1541996.7677028507</v>
      </c>
      <c r="AH46" s="128">
        <v>190480.51105196506</v>
      </c>
      <c r="AK46" s="1320" t="s">
        <v>53</v>
      </c>
      <c r="AL46" s="906">
        <f t="shared" ref="AL46:AL49" si="8">E33</f>
        <v>94210.335502356931</v>
      </c>
      <c r="AM46" s="909">
        <f t="shared" ref="AM46:AM49" si="9">AL46/$AL$44*100</f>
        <v>4.2392550293777251</v>
      </c>
      <c r="AN46" s="906">
        <v>82619</v>
      </c>
      <c r="AO46" s="907">
        <v>3.9</v>
      </c>
      <c r="AP46" s="914">
        <f t="shared" si="7"/>
        <v>14.029866619490591</v>
      </c>
    </row>
    <row r="47" spans="1:43" ht="18" customHeight="1">
      <c r="A47" s="961"/>
      <c r="B47" s="1330" t="s">
        <v>457</v>
      </c>
      <c r="C47" s="961"/>
      <c r="D47" s="959"/>
      <c r="E47" s="1017">
        <v>582274.60305364232</v>
      </c>
      <c r="F47" s="1123">
        <v>524465.2953110676</v>
      </c>
      <c r="G47" s="1123">
        <v>410560.13851617847</v>
      </c>
      <c r="H47" s="1123">
        <v>23412.141731278534</v>
      </c>
      <c r="I47" s="1123">
        <v>7939.4777850777382</v>
      </c>
      <c r="J47" s="1123">
        <v>259306.95188040772</v>
      </c>
      <c r="K47" s="1123">
        <v>119901.56711941368</v>
      </c>
      <c r="L47" s="1123">
        <v>113905.15679488964</v>
      </c>
      <c r="M47" s="1123">
        <v>37939.096056471608</v>
      </c>
      <c r="N47" s="1113">
        <v>13751.571312885753</v>
      </c>
      <c r="O47" s="961"/>
      <c r="P47" s="1330" t="s">
        <v>457</v>
      </c>
      <c r="Q47" s="961"/>
      <c r="R47" s="959"/>
      <c r="S47" s="1113">
        <v>7986.164877672396</v>
      </c>
      <c r="T47" s="1113">
        <v>4070.1264379481204</v>
      </c>
      <c r="U47" s="1113">
        <v>9110.8594691625221</v>
      </c>
      <c r="V47" s="1113">
        <v>1323.9950456644378</v>
      </c>
      <c r="W47" s="1113">
        <v>1696.378913138366</v>
      </c>
      <c r="X47" s="1113">
        <v>43037.230766495661</v>
      </c>
      <c r="Y47" s="1113">
        <v>2984.7592497829592</v>
      </c>
      <c r="Z47" s="1113">
        <v>2392.3485257444472</v>
      </c>
      <c r="AA47" s="1113">
        <v>58.991796997418419</v>
      </c>
      <c r="AB47" s="1113">
        <v>27492.730399397518</v>
      </c>
      <c r="AC47" s="1123">
        <v>60201.656268319224</v>
      </c>
      <c r="AD47" s="130">
        <v>0</v>
      </c>
      <c r="AE47" s="955">
        <v>13325610.298459357</v>
      </c>
      <c r="AF47" s="128">
        <v>1855355.25689131</v>
      </c>
      <c r="AG47" s="128">
        <v>6622717.9611983644</v>
      </c>
      <c r="AH47" s="128">
        <v>2452277.9282357306</v>
      </c>
      <c r="AK47" s="1320" t="s">
        <v>54</v>
      </c>
      <c r="AL47" s="906">
        <f t="shared" si="8"/>
        <v>207693.10221358444</v>
      </c>
      <c r="AM47" s="909">
        <f t="shared" si="9"/>
        <v>9.3457264898921046</v>
      </c>
      <c r="AN47" s="906">
        <v>204492</v>
      </c>
      <c r="AO47" s="907">
        <v>9.6</v>
      </c>
      <c r="AP47" s="914">
        <f t="shared" si="7"/>
        <v>1.5653923936312617</v>
      </c>
    </row>
    <row r="48" spans="1:43" ht="18" customHeight="1">
      <c r="A48" s="961"/>
      <c r="B48" s="961" t="s">
        <v>1319</v>
      </c>
      <c r="C48" s="6"/>
      <c r="D48" s="124"/>
      <c r="E48" s="1017">
        <v>117754.45577689423</v>
      </c>
      <c r="F48" s="1123">
        <v>105223.90304849362</v>
      </c>
      <c r="G48" s="1123">
        <v>87913.070514857885</v>
      </c>
      <c r="H48" s="1123">
        <v>4943.7894025991445</v>
      </c>
      <c r="I48" s="1123">
        <v>3832.4420071394024</v>
      </c>
      <c r="J48" s="1123">
        <v>51325.684382323176</v>
      </c>
      <c r="K48" s="1123">
        <v>27811.154722796116</v>
      </c>
      <c r="L48" s="1123">
        <v>17310.832533635767</v>
      </c>
      <c r="M48" s="1123">
        <v>9834.072298664043</v>
      </c>
      <c r="N48" s="1113">
        <v>4549.9576323136707</v>
      </c>
      <c r="O48" s="961"/>
      <c r="P48" s="961" t="s">
        <v>1319</v>
      </c>
      <c r="Q48" s="6"/>
      <c r="R48" s="124"/>
      <c r="S48" s="1113">
        <v>1170.8463203667961</v>
      </c>
      <c r="T48" s="1113">
        <v>737.99818861755818</v>
      </c>
      <c r="U48" s="1113">
        <v>2769.0496569487564</v>
      </c>
      <c r="V48" s="1113">
        <v>501.52342155719992</v>
      </c>
      <c r="W48" s="1113">
        <v>104.69707886006262</v>
      </c>
      <c r="X48" s="1113">
        <v>2209.748525502479</v>
      </c>
      <c r="Y48" s="1113">
        <v>2.7647499999999998</v>
      </c>
      <c r="Z48" s="1113">
        <v>117.525402</v>
      </c>
      <c r="AA48" s="1113">
        <v>3.2259261427540622</v>
      </c>
      <c r="AB48" s="1113">
        <v>5143.4956313264829</v>
      </c>
      <c r="AC48" s="1123">
        <v>12648.078130400721</v>
      </c>
      <c r="AD48" s="130">
        <v>0</v>
      </c>
      <c r="AE48" s="955">
        <v>3590571.0981139303</v>
      </c>
      <c r="AF48" s="128">
        <v>221116.1242698725</v>
      </c>
      <c r="AG48" s="128">
        <v>626327.72812261991</v>
      </c>
      <c r="AH48" s="128">
        <v>261488.97429465217</v>
      </c>
      <c r="AK48" s="1320" t="s">
        <v>1106</v>
      </c>
      <c r="AL48" s="906">
        <f t="shared" si="8"/>
        <v>36958.902476582058</v>
      </c>
      <c r="AM48" s="909">
        <f t="shared" si="9"/>
        <v>1.663068201261332</v>
      </c>
      <c r="AN48" s="906">
        <v>41228</v>
      </c>
      <c r="AO48" s="907">
        <v>1.9</v>
      </c>
      <c r="AP48" s="914">
        <f t="shared" si="7"/>
        <v>-10.354849916119973</v>
      </c>
    </row>
    <row r="49" spans="1:42" ht="18" customHeight="1" thickBot="1">
      <c r="A49" s="961"/>
      <c r="B49" s="961" t="s">
        <v>1320</v>
      </c>
      <c r="C49" s="6"/>
      <c r="D49" s="124"/>
      <c r="E49" s="1017">
        <v>398995.61512618983</v>
      </c>
      <c r="F49" s="1123">
        <v>362049.27365313383</v>
      </c>
      <c r="G49" s="1123">
        <v>277687.71867626521</v>
      </c>
      <c r="H49" s="1123">
        <v>12316.718371996787</v>
      </c>
      <c r="I49" s="1123">
        <v>3959.8590574770965</v>
      </c>
      <c r="J49" s="1123">
        <v>191885.35257478926</v>
      </c>
      <c r="K49" s="1123">
        <v>69525.788672002149</v>
      </c>
      <c r="L49" s="1123">
        <v>84361.554976868487</v>
      </c>
      <c r="M49" s="1123">
        <v>23729.51082526346</v>
      </c>
      <c r="N49" s="1113">
        <v>8026.8423176093165</v>
      </c>
      <c r="O49" s="961"/>
      <c r="P49" s="961" t="s">
        <v>1320</v>
      </c>
      <c r="Q49" s="6"/>
      <c r="R49" s="124"/>
      <c r="S49" s="1113">
        <v>6375.1898544428395</v>
      </c>
      <c r="T49" s="1113">
        <v>2681.1814164582702</v>
      </c>
      <c r="U49" s="1113">
        <v>4875.2322165388605</v>
      </c>
      <c r="V49" s="1113">
        <v>648.65761362537489</v>
      </c>
      <c r="W49" s="1113">
        <v>1122.4074065888105</v>
      </c>
      <c r="X49" s="1113">
        <v>40075.294643139721</v>
      </c>
      <c r="Y49" s="1113">
        <v>2862.7574983904683</v>
      </c>
      <c r="Z49" s="1113">
        <v>1790.5996083381508</v>
      </c>
      <c r="AA49" s="1113">
        <v>55.300157854664356</v>
      </c>
      <c r="AB49" s="1113">
        <v>15848.092243881965</v>
      </c>
      <c r="AC49" s="1123">
        <v>38736.941081394303</v>
      </c>
      <c r="AD49" s="130">
        <v>0</v>
      </c>
      <c r="AE49" s="955">
        <v>6713329.056306378</v>
      </c>
      <c r="AF49" s="128">
        <v>1407184.305734959</v>
      </c>
      <c r="AG49" s="128">
        <v>5234187.0139114885</v>
      </c>
      <c r="AH49" s="128">
        <v>1237712.7711903204</v>
      </c>
      <c r="AK49" s="1321" t="s">
        <v>1107</v>
      </c>
      <c r="AL49" s="910">
        <f t="shared" si="8"/>
        <v>278593.05058100005</v>
      </c>
      <c r="AM49" s="911">
        <f t="shared" si="9"/>
        <v>12.536066075209346</v>
      </c>
      <c r="AN49" s="910">
        <v>263623</v>
      </c>
      <c r="AO49" s="912">
        <v>12.4</v>
      </c>
      <c r="AP49" s="915">
        <f t="shared" si="7"/>
        <v>5.6785828933742684</v>
      </c>
    </row>
    <row r="50" spans="1:42" ht="18" customHeight="1">
      <c r="A50" s="961"/>
      <c r="B50" s="961" t="s">
        <v>1321</v>
      </c>
      <c r="C50" s="6"/>
      <c r="D50" s="124"/>
      <c r="E50" s="1017">
        <v>65524.53215055808</v>
      </c>
      <c r="F50" s="1123">
        <v>57192.118609440171</v>
      </c>
      <c r="G50" s="1123">
        <v>44959.349325054776</v>
      </c>
      <c r="H50" s="1123">
        <v>6151.6339566826045</v>
      </c>
      <c r="I50" s="1123">
        <v>147.17672046123948</v>
      </c>
      <c r="J50" s="1123">
        <v>16095.914923295348</v>
      </c>
      <c r="K50" s="1123">
        <v>22564.623724615576</v>
      </c>
      <c r="L50" s="1123">
        <v>12232.769284385393</v>
      </c>
      <c r="M50" s="1123">
        <v>4375.5129325440803</v>
      </c>
      <c r="N50" s="1113">
        <v>1174.7713629627685</v>
      </c>
      <c r="O50" s="961"/>
      <c r="P50" s="961" t="s">
        <v>1321</v>
      </c>
      <c r="Q50" s="6"/>
      <c r="R50" s="124"/>
      <c r="S50" s="1113">
        <v>440.12870286276012</v>
      </c>
      <c r="T50" s="1113">
        <v>650.9468328722902</v>
      </c>
      <c r="U50" s="1113">
        <v>1466.5775956749023</v>
      </c>
      <c r="V50" s="1113">
        <v>173.8140104818639</v>
      </c>
      <c r="W50" s="1113">
        <v>469.27442768949294</v>
      </c>
      <c r="X50" s="1113">
        <v>752.18759785345389</v>
      </c>
      <c r="Y50" s="1113">
        <v>119.23700139249095</v>
      </c>
      <c r="Z50" s="1113">
        <v>484.223515406297</v>
      </c>
      <c r="AA50" s="1113">
        <v>0.46571299999999999</v>
      </c>
      <c r="AB50" s="1113">
        <v>6501.1425241890738</v>
      </c>
      <c r="AC50" s="1123">
        <v>8816.6370565242014</v>
      </c>
      <c r="AD50" s="130">
        <v>0</v>
      </c>
      <c r="AE50" s="955">
        <v>3021710.1440390488</v>
      </c>
      <c r="AF50" s="128">
        <v>227054.82688647835</v>
      </c>
      <c r="AG50" s="128">
        <v>762203.21916425519</v>
      </c>
      <c r="AH50" s="128">
        <v>953076.18275075825</v>
      </c>
    </row>
    <row r="51" spans="1:42" ht="18" customHeight="1">
      <c r="A51" s="961"/>
      <c r="B51" s="1330" t="s">
        <v>509</v>
      </c>
      <c r="C51" s="6"/>
      <c r="D51" s="124"/>
      <c r="E51" s="1017">
        <v>23271.057345360761</v>
      </c>
      <c r="F51" s="1123">
        <v>20306.402773502941</v>
      </c>
      <c r="G51" s="1123">
        <v>16573.648643737757</v>
      </c>
      <c r="H51" s="1123">
        <v>1850.1593077976697</v>
      </c>
      <c r="I51" s="1123">
        <v>798.96439676782529</v>
      </c>
      <c r="J51" s="1118">
        <v>7107.3044071690874</v>
      </c>
      <c r="K51" s="1123">
        <v>6817.2205320031826</v>
      </c>
      <c r="L51" s="1123">
        <v>3732.7541297651674</v>
      </c>
      <c r="M51" s="1123">
        <v>1887.1289965372894</v>
      </c>
      <c r="N51" s="1113">
        <v>466.26554609804987</v>
      </c>
      <c r="O51" s="961"/>
      <c r="P51" s="1330" t="s">
        <v>509</v>
      </c>
      <c r="Q51" s="6"/>
      <c r="R51" s="124"/>
      <c r="S51" s="1113">
        <v>145.53202738411139</v>
      </c>
      <c r="T51" s="1113">
        <v>421.34190712543477</v>
      </c>
      <c r="U51" s="1113">
        <v>727.47768208034734</v>
      </c>
      <c r="V51" s="1113">
        <v>126.51183384934656</v>
      </c>
      <c r="W51" s="1113">
        <v>0</v>
      </c>
      <c r="X51" s="1113">
        <v>9.580719189469597E-2</v>
      </c>
      <c r="Y51" s="1113">
        <v>0</v>
      </c>
      <c r="Z51" s="1113">
        <v>33.417525999999995</v>
      </c>
      <c r="AA51" s="1113">
        <v>3.560044</v>
      </c>
      <c r="AB51" s="1113">
        <v>1808.5517560359833</v>
      </c>
      <c r="AC51" s="1123">
        <v>2998.0720978578433</v>
      </c>
      <c r="AD51" s="130">
        <v>0</v>
      </c>
      <c r="AE51" s="955">
        <v>684044.18231430894</v>
      </c>
      <c r="AF51" s="128">
        <v>25653.959439581547</v>
      </c>
      <c r="AG51" s="128">
        <v>74310.396557065556</v>
      </c>
      <c r="AH51" s="128">
        <v>23411.937242031596</v>
      </c>
    </row>
    <row r="52" spans="1:42" ht="18" customHeight="1">
      <c r="A52" s="1470" t="s">
        <v>510</v>
      </c>
      <c r="B52" s="1470"/>
      <c r="C52" s="6"/>
      <c r="D52" s="124"/>
      <c r="E52" s="1017">
        <v>10897.437586133072</v>
      </c>
      <c r="F52" s="1123">
        <v>9324.3235587230465</v>
      </c>
      <c r="G52" s="1123">
        <v>7695.8816003102538</v>
      </c>
      <c r="H52" s="1123">
        <v>307.72899310297322</v>
      </c>
      <c r="I52" s="1123">
        <v>148.851391095541</v>
      </c>
      <c r="J52" s="1123">
        <v>2918.7255266221728</v>
      </c>
      <c r="K52" s="1123">
        <v>4320.5756894895685</v>
      </c>
      <c r="L52" s="1123">
        <v>1628.4419584127872</v>
      </c>
      <c r="M52" s="1123">
        <v>797.07807975230594</v>
      </c>
      <c r="N52" s="1113">
        <v>137.58333990802271</v>
      </c>
      <c r="O52" s="1470" t="s">
        <v>510</v>
      </c>
      <c r="P52" s="1470"/>
      <c r="Q52" s="6"/>
      <c r="R52" s="124"/>
      <c r="S52" s="1113">
        <v>24.651592625427735</v>
      </c>
      <c r="T52" s="1113">
        <v>239.38033008420567</v>
      </c>
      <c r="U52" s="1113">
        <v>237.35039147732186</v>
      </c>
      <c r="V52" s="1113">
        <v>152.3311021795825</v>
      </c>
      <c r="W52" s="1114">
        <v>5.7813234777454783</v>
      </c>
      <c r="X52" s="1114">
        <v>0</v>
      </c>
      <c r="Y52" s="1113">
        <v>0</v>
      </c>
      <c r="Z52" s="1113">
        <v>0.31462098174614289</v>
      </c>
      <c r="AA52" s="1114">
        <v>0</v>
      </c>
      <c r="AB52" s="1113">
        <v>831.04925767873522</v>
      </c>
      <c r="AC52" s="1123">
        <v>1573.4286483917786</v>
      </c>
      <c r="AD52" s="130">
        <v>0</v>
      </c>
      <c r="AE52" s="955">
        <v>1338967.5706937215</v>
      </c>
      <c r="AF52" s="128">
        <v>19449.464221319722</v>
      </c>
      <c r="AG52" s="128">
        <v>98512.963068068348</v>
      </c>
      <c r="AH52" s="955">
        <v>24306.15</v>
      </c>
    </row>
    <row r="53" spans="1:42" ht="18" customHeight="1">
      <c r="A53" s="1479" t="s">
        <v>118</v>
      </c>
      <c r="B53" s="1479"/>
      <c r="C53" s="1479"/>
      <c r="D53" s="124"/>
      <c r="E53" s="1017"/>
      <c r="F53" s="1123"/>
      <c r="G53" s="1123"/>
      <c r="H53" s="1123"/>
      <c r="I53" s="1123"/>
      <c r="J53" s="1123"/>
      <c r="K53" s="1123"/>
      <c r="L53" s="1123"/>
      <c r="M53" s="1123"/>
      <c r="N53" s="1123"/>
      <c r="O53" s="1479" t="s">
        <v>118</v>
      </c>
      <c r="P53" s="1479"/>
      <c r="Q53" s="1479"/>
      <c r="R53" s="124"/>
      <c r="S53" s="1123"/>
      <c r="T53" s="1123"/>
      <c r="U53" s="1123"/>
      <c r="V53" s="1123"/>
      <c r="W53" s="1123"/>
      <c r="X53" s="1123"/>
      <c r="Y53" s="1123"/>
      <c r="Z53" s="1123"/>
      <c r="AA53" s="1123"/>
      <c r="AB53" s="1123"/>
      <c r="AC53" s="1123"/>
      <c r="AD53" s="1123"/>
      <c r="AF53" s="128"/>
      <c r="AG53" s="128"/>
    </row>
    <row r="54" spans="1:42" ht="18" customHeight="1">
      <c r="A54" s="1470" t="s">
        <v>511</v>
      </c>
      <c r="B54" s="1470" t="s">
        <v>511</v>
      </c>
      <c r="C54" s="1334"/>
      <c r="D54" s="124"/>
      <c r="E54" s="1017">
        <v>1067405.3406158586</v>
      </c>
      <c r="F54" s="1123">
        <v>969896.14552266523</v>
      </c>
      <c r="G54" s="1123">
        <v>800806.37178456411</v>
      </c>
      <c r="H54" s="1123">
        <v>33116.360506375175</v>
      </c>
      <c r="I54" s="1123">
        <v>10618.701058698131</v>
      </c>
      <c r="J54" s="1123">
        <v>405599.59086793364</v>
      </c>
      <c r="K54" s="1123">
        <v>351471.71935155708</v>
      </c>
      <c r="L54" s="1123">
        <v>169089.77373810121</v>
      </c>
      <c r="M54" s="1123">
        <v>69396.218219271788</v>
      </c>
      <c r="N54" s="1123">
        <v>26346.763828523119</v>
      </c>
      <c r="O54" s="1470" t="s">
        <v>511</v>
      </c>
      <c r="P54" s="1470" t="s">
        <v>511</v>
      </c>
      <c r="Q54" s="1334"/>
      <c r="R54" s="124"/>
      <c r="S54" s="1123">
        <v>9136.8470433704115</v>
      </c>
      <c r="T54" s="1123">
        <v>9132.8597300823876</v>
      </c>
      <c r="U54" s="1123">
        <v>16598.323551249199</v>
      </c>
      <c r="V54" s="1123">
        <v>3371.5544662038528</v>
      </c>
      <c r="W54" s="1123">
        <v>4809.869599842772</v>
      </c>
      <c r="X54" s="1123">
        <v>36967.66746649205</v>
      </c>
      <c r="Y54" s="1123">
        <v>2300.7873928878785</v>
      </c>
      <c r="Z54" s="1123">
        <v>8273.6772495195783</v>
      </c>
      <c r="AA54" s="1123">
        <v>659.34207328612172</v>
      </c>
      <c r="AB54" s="1123">
        <v>51492.081336643954</v>
      </c>
      <c r="AC54" s="1123">
        <v>105782.87234271195</v>
      </c>
      <c r="AD54" s="130">
        <v>0</v>
      </c>
      <c r="AE54" s="955">
        <v>27844125.704006288</v>
      </c>
      <c r="AF54" s="128">
        <v>2731052.8352957256</v>
      </c>
      <c r="AG54" s="128">
        <v>12808108.5540241</v>
      </c>
      <c r="AH54" s="955">
        <v>9673936.5160857383</v>
      </c>
    </row>
    <row r="55" spans="1:42" ht="18" customHeight="1">
      <c r="A55" s="1330"/>
      <c r="B55" s="1330" t="s">
        <v>461</v>
      </c>
      <c r="C55" s="1330"/>
      <c r="D55" s="959"/>
      <c r="E55" s="1017">
        <v>426413.04531314567</v>
      </c>
      <c r="F55" s="1123">
        <v>372207.67540287424</v>
      </c>
      <c r="G55" s="1123">
        <v>301431.01888128539</v>
      </c>
      <c r="H55" s="1123">
        <v>21255.004682766936</v>
      </c>
      <c r="I55" s="1123">
        <v>5118.6553330042052</v>
      </c>
      <c r="J55" s="1123">
        <v>135297.66675911463</v>
      </c>
      <c r="K55" s="1123">
        <v>139759.69210639925</v>
      </c>
      <c r="L55" s="1123">
        <v>70776.656521589583</v>
      </c>
      <c r="M55" s="1123">
        <v>31959.846929019528</v>
      </c>
      <c r="N55" s="1123">
        <v>10473.839350677883</v>
      </c>
      <c r="O55" s="1330"/>
      <c r="P55" s="1330" t="s">
        <v>461</v>
      </c>
      <c r="Q55" s="1330"/>
      <c r="R55" s="959"/>
      <c r="S55" s="1123">
        <v>4370.8548224856622</v>
      </c>
      <c r="T55" s="1123">
        <v>5156.3844305642533</v>
      </c>
      <c r="U55" s="1123">
        <v>8910.7430152954785</v>
      </c>
      <c r="V55" s="1123">
        <v>1839.8174288811686</v>
      </c>
      <c r="W55" s="1123">
        <v>1208.2078811150675</v>
      </c>
      <c r="X55" s="1123">
        <v>7029.4856801116857</v>
      </c>
      <c r="Y55" s="1123">
        <v>603.79110304479252</v>
      </c>
      <c r="Z55" s="1123">
        <v>2125.2038148725123</v>
      </c>
      <c r="AA55" s="1123">
        <v>463.41372487794649</v>
      </c>
      <c r="AB55" s="1123">
        <v>28594.91526966311</v>
      </c>
      <c r="AC55" s="1123">
        <v>56330.573725143666</v>
      </c>
      <c r="AD55" s="130">
        <v>0</v>
      </c>
      <c r="AE55" s="955">
        <v>16932787.128836911</v>
      </c>
      <c r="AF55" s="128">
        <v>1659049.3358955302</v>
      </c>
      <c r="AG55" s="128">
        <v>7298383.179375262</v>
      </c>
      <c r="AH55" s="955">
        <v>4066930.1486545708</v>
      </c>
    </row>
    <row r="56" spans="1:42" ht="18" customHeight="1">
      <c r="A56" s="1330"/>
      <c r="B56" s="1330" t="s">
        <v>462</v>
      </c>
      <c r="C56" s="1330"/>
      <c r="D56" s="959"/>
      <c r="E56" s="1017">
        <v>237651.51567995996</v>
      </c>
      <c r="F56" s="1123">
        <v>217930.27709312862</v>
      </c>
      <c r="G56" s="1123">
        <v>179870.57505318665</v>
      </c>
      <c r="H56" s="1123">
        <v>5398.9713952900256</v>
      </c>
      <c r="I56" s="1123">
        <v>480.44130371343169</v>
      </c>
      <c r="J56" s="1123">
        <v>101889.80697811028</v>
      </c>
      <c r="K56" s="1123">
        <v>72101.355376072926</v>
      </c>
      <c r="L56" s="1123">
        <v>38059.702039942051</v>
      </c>
      <c r="M56" s="1123">
        <v>17369.748156961406</v>
      </c>
      <c r="N56" s="1123">
        <v>9008.5612666043216</v>
      </c>
      <c r="O56" s="1330"/>
      <c r="P56" s="1330" t="s">
        <v>462</v>
      </c>
      <c r="Q56" s="1330"/>
      <c r="R56" s="959"/>
      <c r="S56" s="1123">
        <v>1767.0996194685904</v>
      </c>
      <c r="T56" s="1123">
        <v>1986.7680484419798</v>
      </c>
      <c r="U56" s="1123">
        <v>3268.6214674646517</v>
      </c>
      <c r="V56" s="1123">
        <v>628.47766615937007</v>
      </c>
      <c r="W56" s="1123">
        <v>710.22008882247871</v>
      </c>
      <c r="X56" s="1123">
        <v>6432.2151391867683</v>
      </c>
      <c r="Y56" s="1123">
        <v>312.06790292308165</v>
      </c>
      <c r="Z56" s="1123">
        <v>3412.514075</v>
      </c>
      <c r="AA56" s="1123">
        <v>40.594220397290954</v>
      </c>
      <c r="AB56" s="1123">
        <v>10492.562545473498</v>
      </c>
      <c r="AC56" s="1123">
        <v>23133.7526618314</v>
      </c>
      <c r="AD56" s="130">
        <v>0</v>
      </c>
      <c r="AE56" s="955">
        <v>5673855.0287896618</v>
      </c>
      <c r="AF56" s="128">
        <v>538776.88984155492</v>
      </c>
      <c r="AG56" s="128">
        <v>2683508.5607030508</v>
      </c>
      <c r="AH56" s="955">
        <v>2543609.4758319687</v>
      </c>
    </row>
    <row r="57" spans="1:42" ht="18" customHeight="1">
      <c r="A57" s="1330"/>
      <c r="B57" s="1330" t="s">
        <v>463</v>
      </c>
      <c r="C57" s="1330"/>
      <c r="D57" s="959"/>
      <c r="E57" s="1017">
        <v>403340.77962275164</v>
      </c>
      <c r="F57" s="1123">
        <v>379758.19302666187</v>
      </c>
      <c r="G57" s="1123">
        <v>319504.77785009221</v>
      </c>
      <c r="H57" s="1123">
        <v>6462.3844283181925</v>
      </c>
      <c r="I57" s="1123">
        <v>5019.6044219804862</v>
      </c>
      <c r="J57" s="1123">
        <v>168412.11713070894</v>
      </c>
      <c r="K57" s="1123">
        <v>139610.6718690845</v>
      </c>
      <c r="L57" s="1123">
        <v>60253.415176569753</v>
      </c>
      <c r="M57" s="1123">
        <v>20066.623133290799</v>
      </c>
      <c r="N57" s="1123">
        <v>6864.3632112409177</v>
      </c>
      <c r="O57" s="1330"/>
      <c r="P57" s="1330" t="s">
        <v>463</v>
      </c>
      <c r="Q57" s="1330"/>
      <c r="R57" s="959"/>
      <c r="S57" s="1123">
        <v>2998.892601416158</v>
      </c>
      <c r="T57" s="1123">
        <v>1989.7072510761418</v>
      </c>
      <c r="U57" s="1123">
        <v>4418.9590684890709</v>
      </c>
      <c r="V57" s="1123">
        <v>903.25937116331386</v>
      </c>
      <c r="W57" s="1123">
        <v>2891.4416299052245</v>
      </c>
      <c r="X57" s="1123">
        <v>23505.966647193603</v>
      </c>
      <c r="Y57" s="1123">
        <v>1384.9283869200049</v>
      </c>
      <c r="Z57" s="1123">
        <v>2735.9593596470668</v>
      </c>
      <c r="AA57" s="1123">
        <v>155.33412801088392</v>
      </c>
      <c r="AB57" s="1123">
        <v>12404.603521507357</v>
      </c>
      <c r="AC57" s="1123">
        <v>26318.545955736849</v>
      </c>
      <c r="AD57" s="130">
        <v>0</v>
      </c>
      <c r="AE57" s="955">
        <v>5237483.5463797208</v>
      </c>
      <c r="AF57" s="128">
        <v>533226.60955864005</v>
      </c>
      <c r="AG57" s="128">
        <v>2826216.8139457996</v>
      </c>
      <c r="AH57" s="955">
        <v>3063396.8915991979</v>
      </c>
    </row>
    <row r="58" spans="1:42" ht="18" customHeight="1" thickBot="1">
      <c r="A58" s="1471" t="s">
        <v>515</v>
      </c>
      <c r="B58" s="1471"/>
      <c r="C58" s="1331"/>
      <c r="D58" s="964"/>
      <c r="E58" s="1020">
        <v>1154926.9996063362</v>
      </c>
      <c r="F58" s="1128">
        <v>1078656.8059087095</v>
      </c>
      <c r="G58" s="1128">
        <v>887712.49999381683</v>
      </c>
      <c r="H58" s="1128">
        <v>44372.65281282147</v>
      </c>
      <c r="I58" s="1128">
        <v>33703.917586399992</v>
      </c>
      <c r="J58" s="1128">
        <v>489555.05581633508</v>
      </c>
      <c r="K58" s="1128">
        <v>320080.87377826142</v>
      </c>
      <c r="L58" s="1128">
        <v>190944.30591489264</v>
      </c>
      <c r="M58" s="1128">
        <v>72917.503295498987</v>
      </c>
      <c r="N58" s="1128">
        <v>35692.282555219979</v>
      </c>
      <c r="O58" s="1471" t="s">
        <v>515</v>
      </c>
      <c r="P58" s="1471"/>
      <c r="Q58" s="1331"/>
      <c r="R58" s="964"/>
      <c r="S58" s="1128">
        <v>13141.690085136448</v>
      </c>
      <c r="T58" s="1128">
        <v>4212.8828134075929</v>
      </c>
      <c r="U58" s="1128">
        <v>10932.604115521548</v>
      </c>
      <c r="V58" s="1128">
        <v>5637.7447894944335</v>
      </c>
      <c r="W58" s="1128">
        <v>3300.2989367190717</v>
      </c>
      <c r="X58" s="1128">
        <v>66399.190014334221</v>
      </c>
      <c r="Y58" s="1128">
        <v>2213.840603266402</v>
      </c>
      <c r="Z58" s="1128">
        <v>10842.768575501021</v>
      </c>
      <c r="AA58" s="1128">
        <v>1949.3732896323472</v>
      </c>
      <c r="AB58" s="1128">
        <v>36621.630136659602</v>
      </c>
      <c r="AC58" s="1128">
        <v>87112.962273126934</v>
      </c>
      <c r="AD58" s="731">
        <v>0</v>
      </c>
      <c r="AE58" s="955">
        <v>49260892.5839094</v>
      </c>
      <c r="AF58" s="128">
        <v>3327831.7656871658</v>
      </c>
      <c r="AG58" s="128">
        <v>14323363.183412204</v>
      </c>
      <c r="AH58" s="955">
        <v>9324249.217137903</v>
      </c>
    </row>
    <row r="59" spans="1:42" s="515" customFormat="1" ht="59.25" customHeight="1" thickBot="1">
      <c r="A59" s="1627" t="s">
        <v>1574</v>
      </c>
      <c r="B59" s="1628"/>
      <c r="C59" s="1628"/>
      <c r="D59" s="1628"/>
      <c r="E59" s="1628"/>
      <c r="F59" s="1628"/>
      <c r="G59" s="1628"/>
      <c r="H59" s="1628"/>
      <c r="I59" s="514"/>
      <c r="L59" s="516"/>
      <c r="M59" s="516"/>
      <c r="N59" s="516"/>
      <c r="O59" s="1545" t="s">
        <v>723</v>
      </c>
      <c r="P59" s="1545"/>
      <c r="Q59" s="1545"/>
      <c r="R59" s="1545"/>
      <c r="S59" s="1545"/>
      <c r="T59" s="1545"/>
      <c r="U59" s="1545"/>
      <c r="V59" s="1545"/>
      <c r="W59" s="1545"/>
      <c r="X59" s="1545"/>
      <c r="Y59" s="1545"/>
      <c r="Z59" s="1545"/>
      <c r="AA59" s="1545"/>
      <c r="AB59" s="1545"/>
      <c r="AC59" s="1596"/>
      <c r="AD59" s="1596"/>
    </row>
    <row r="60" spans="1:42" ht="17.25" thickTop="1">
      <c r="A60" s="955"/>
      <c r="H60" s="1453" t="s">
        <v>1078</v>
      </c>
      <c r="I60" s="1451" t="s">
        <v>1060</v>
      </c>
      <c r="J60" s="1373" t="s">
        <v>1061</v>
      </c>
      <c r="K60" s="1373" t="s">
        <v>1063</v>
      </c>
      <c r="L60" s="1373" t="s">
        <v>1064</v>
      </c>
      <c r="M60" s="1322" t="s">
        <v>1065</v>
      </c>
      <c r="N60" s="1374" t="s">
        <v>1067</v>
      </c>
      <c r="S60" s="1453" t="s">
        <v>1078</v>
      </c>
      <c r="T60" s="1451" t="s">
        <v>1060</v>
      </c>
      <c r="U60" s="1373" t="s">
        <v>1061</v>
      </c>
      <c r="V60" s="1373" t="s">
        <v>1063</v>
      </c>
      <c r="W60" s="1373" t="s">
        <v>1064</v>
      </c>
      <c r="X60" s="1322" t="s">
        <v>1065</v>
      </c>
      <c r="Y60" s="1374" t="s">
        <v>1067</v>
      </c>
    </row>
    <row r="61" spans="1:42" ht="17.25" thickBot="1">
      <c r="H61" s="1455"/>
      <c r="I61" s="1452"/>
      <c r="J61" s="1346" t="s">
        <v>1062</v>
      </c>
      <c r="K61" s="1346" t="s">
        <v>1062</v>
      </c>
      <c r="L61" s="1346" t="s">
        <v>1062</v>
      </c>
      <c r="M61" s="1323" t="s">
        <v>1066</v>
      </c>
      <c r="N61" s="1376" t="s">
        <v>1062</v>
      </c>
      <c r="S61" s="1455"/>
      <c r="T61" s="1452"/>
      <c r="U61" s="1346" t="s">
        <v>1062</v>
      </c>
      <c r="V61" s="1346" t="s">
        <v>1062</v>
      </c>
      <c r="W61" s="1346" t="s">
        <v>1062</v>
      </c>
      <c r="X61" s="1323" t="s">
        <v>1066</v>
      </c>
      <c r="Y61" s="1376" t="s">
        <v>1062</v>
      </c>
    </row>
    <row r="62" spans="1:42" ht="21" customHeight="1">
      <c r="H62" s="782" t="s">
        <v>1060</v>
      </c>
      <c r="I62" s="789">
        <f>F27</f>
        <v>2048552.9514313745</v>
      </c>
      <c r="J62" s="789">
        <f>F32</f>
        <v>1523520.8699693824</v>
      </c>
      <c r="K62" s="789">
        <f>F33</f>
        <v>81323.303386509448</v>
      </c>
      <c r="L62" s="789">
        <f>F34</f>
        <v>166062.45260972827</v>
      </c>
      <c r="M62" s="789">
        <f>F35</f>
        <v>23473.847614755447</v>
      </c>
      <c r="N62" s="789">
        <f>F36</f>
        <v>254172.47785100012</v>
      </c>
      <c r="S62" s="782" t="s">
        <v>1060</v>
      </c>
      <c r="T62" s="794">
        <f>I62/I$62*100</f>
        <v>100</v>
      </c>
      <c r="U62" s="794">
        <f t="shared" ref="U62:U80" si="10">J62/J$62*100</f>
        <v>100</v>
      </c>
      <c r="V62" s="794">
        <f t="shared" ref="V62:V80" si="11">K62/K$62*100</f>
        <v>100</v>
      </c>
      <c r="W62" s="794">
        <f t="shared" ref="W62:W80" si="12">L62/L$62*100</f>
        <v>100</v>
      </c>
      <c r="X62" s="794">
        <f t="shared" ref="X62:X80" si="13">M62/M$62*100</f>
        <v>100</v>
      </c>
      <c r="Y62" s="794">
        <f t="shared" ref="Y62:Y80" si="14">N62/N$62*100</f>
        <v>100</v>
      </c>
    </row>
    <row r="63" spans="1:42" ht="21" customHeight="1">
      <c r="H63" s="113" t="s">
        <v>1079</v>
      </c>
      <c r="I63" s="789">
        <f>G27</f>
        <v>1688518.8717783834</v>
      </c>
      <c r="J63" s="789">
        <f>G32</f>
        <v>1312005.2554824902</v>
      </c>
      <c r="K63" s="789">
        <f>G33</f>
        <v>67243.201144259496</v>
      </c>
      <c r="L63" s="789">
        <f>G34</f>
        <v>131685.96191899883</v>
      </c>
      <c r="M63" s="789">
        <f>G35</f>
        <v>18141.117237632912</v>
      </c>
      <c r="N63" s="789">
        <f>G36</f>
        <v>159443.33599500006</v>
      </c>
      <c r="S63" s="113" t="s">
        <v>1079</v>
      </c>
      <c r="T63" s="795">
        <f>I63/I$62*100</f>
        <v>82.424956142753032</v>
      </c>
      <c r="U63" s="795">
        <f t="shared" si="10"/>
        <v>86.11665789053859</v>
      </c>
      <c r="V63" s="795">
        <f t="shared" si="11"/>
        <v>82.686263769524061</v>
      </c>
      <c r="W63" s="795">
        <f t="shared" si="12"/>
        <v>79.299058787527755</v>
      </c>
      <c r="X63" s="795">
        <f t="shared" si="13"/>
        <v>77.282248463731065</v>
      </c>
      <c r="Y63" s="795">
        <f t="shared" si="14"/>
        <v>62.730370079040675</v>
      </c>
    </row>
    <row r="64" spans="1:42" ht="21" customHeight="1">
      <c r="H64" s="784" t="s">
        <v>1080</v>
      </c>
      <c r="I64" s="790">
        <f>H27</f>
        <v>77489.013319196631</v>
      </c>
      <c r="J64" s="790">
        <f>H32</f>
        <v>51776.72831002032</v>
      </c>
      <c r="K64" s="790">
        <f>H33</f>
        <v>6121.6065859968076</v>
      </c>
      <c r="L64" s="790">
        <f>H34</f>
        <v>11774.603431404814</v>
      </c>
      <c r="M64" s="790">
        <f>H35</f>
        <v>2189.0054577747123</v>
      </c>
      <c r="N64" s="790">
        <f>H36</f>
        <v>5627.0695339999993</v>
      </c>
      <c r="S64" s="784" t="s">
        <v>1080</v>
      </c>
      <c r="T64" s="796">
        <f t="shared" ref="T64:T80" si="15">I64/I$62*100</f>
        <v>3.7826219363796842</v>
      </c>
      <c r="U64" s="796">
        <f t="shared" si="10"/>
        <v>3.3984915684851007</v>
      </c>
      <c r="V64" s="796">
        <f t="shared" si="11"/>
        <v>7.5274937577268997</v>
      </c>
      <c r="W64" s="796">
        <f t="shared" si="12"/>
        <v>7.09046701789772</v>
      </c>
      <c r="X64" s="796">
        <f t="shared" si="13"/>
        <v>9.3252946585489607</v>
      </c>
      <c r="Y64" s="796">
        <f t="shared" si="14"/>
        <v>2.2138783795854859</v>
      </c>
    </row>
    <row r="65" spans="1:25" ht="21" customHeight="1">
      <c r="B65" s="969"/>
      <c r="H65" s="784" t="s">
        <v>1081</v>
      </c>
      <c r="I65" s="790">
        <f>I27</f>
        <v>44322.618645098111</v>
      </c>
      <c r="J65" s="790">
        <f>I32</f>
        <v>33311.089524913805</v>
      </c>
      <c r="K65" s="790">
        <f>I33</f>
        <v>2410.686966904203</v>
      </c>
      <c r="L65" s="790">
        <f>I34</f>
        <v>6581.5503158310557</v>
      </c>
      <c r="M65" s="790">
        <f>I35</f>
        <v>105.93628944906604</v>
      </c>
      <c r="N65" s="790">
        <f>I36</f>
        <v>1913.3555479999995</v>
      </c>
      <c r="P65" s="969"/>
      <c r="S65" s="784" t="s">
        <v>1081</v>
      </c>
      <c r="T65" s="796">
        <f>I65/I$62*100</f>
        <v>2.163606198908786</v>
      </c>
      <c r="U65" s="796">
        <f t="shared" si="10"/>
        <v>2.1864544281289202</v>
      </c>
      <c r="V65" s="796">
        <f t="shared" si="11"/>
        <v>2.9643249431799483</v>
      </c>
      <c r="W65" s="796">
        <f t="shared" si="12"/>
        <v>3.9632982726677466</v>
      </c>
      <c r="X65" s="796">
        <f t="shared" si="13"/>
        <v>0.45129495252612722</v>
      </c>
      <c r="Y65" s="796">
        <f t="shared" si="14"/>
        <v>0.75277841416081182</v>
      </c>
    </row>
    <row r="66" spans="1:25" ht="21" customHeight="1">
      <c r="H66" s="784" t="s">
        <v>1082</v>
      </c>
      <c r="I66" s="790">
        <f>J27</f>
        <v>895154.64668426919</v>
      </c>
      <c r="J66" s="790">
        <f>J32</f>
        <v>723194.8369722045</v>
      </c>
      <c r="K66" s="790">
        <f>J33</f>
        <v>30143.380818721835</v>
      </c>
      <c r="L66" s="790">
        <f>J34</f>
        <v>47301.500069602786</v>
      </c>
      <c r="M66" s="790">
        <f>J35</f>
        <v>1744.747273739581</v>
      </c>
      <c r="N66" s="790">
        <f>J36</f>
        <v>92770.181549999936</v>
      </c>
      <c r="S66" s="784" t="s">
        <v>1082</v>
      </c>
      <c r="T66" s="796">
        <f t="shared" si="15"/>
        <v>43.696924995705018</v>
      </c>
      <c r="U66" s="796">
        <f t="shared" si="10"/>
        <v>47.468653119713302</v>
      </c>
      <c r="V66" s="796">
        <f t="shared" si="11"/>
        <v>37.066104749161305</v>
      </c>
      <c r="W66" s="796">
        <f t="shared" si="12"/>
        <v>28.484163232713673</v>
      </c>
      <c r="X66" s="796">
        <f t="shared" si="13"/>
        <v>7.4327281252471318</v>
      </c>
      <c r="Y66" s="796">
        <f t="shared" si="14"/>
        <v>36.498909061422168</v>
      </c>
    </row>
    <row r="67" spans="1:25" ht="21" customHeight="1">
      <c r="H67" s="784" t="s">
        <v>1083</v>
      </c>
      <c r="I67" s="790">
        <f>K27</f>
        <v>671552.59312981996</v>
      </c>
      <c r="J67" s="790">
        <f>K32</f>
        <v>503722.60067535168</v>
      </c>
      <c r="K67" s="790">
        <f>K33</f>
        <v>28567.526772636629</v>
      </c>
      <c r="L67" s="790">
        <f>K34</f>
        <v>66028.308102160066</v>
      </c>
      <c r="M67" s="790">
        <f>K35</f>
        <v>14101.428216669545</v>
      </c>
      <c r="N67" s="790">
        <f>K36</f>
        <v>59132.729362999948</v>
      </c>
      <c r="S67" s="784" t="s">
        <v>1083</v>
      </c>
      <c r="T67" s="796">
        <f t="shared" si="15"/>
        <v>32.781803011759578</v>
      </c>
      <c r="U67" s="796">
        <f t="shared" si="10"/>
        <v>33.063058774211264</v>
      </c>
      <c r="V67" s="796">
        <f t="shared" si="11"/>
        <v>35.12834031945588</v>
      </c>
      <c r="W67" s="796">
        <f t="shared" si="12"/>
        <v>39.761130264248543</v>
      </c>
      <c r="X67" s="796">
        <f t="shared" si="13"/>
        <v>60.07293072740881</v>
      </c>
      <c r="Y67" s="796">
        <f t="shared" si="14"/>
        <v>23.264804223872137</v>
      </c>
    </row>
    <row r="68" spans="1:25" ht="21" customHeight="1">
      <c r="H68" s="113" t="s">
        <v>1084</v>
      </c>
      <c r="I68" s="789">
        <f>L27</f>
        <v>360034.07965299365</v>
      </c>
      <c r="J68" s="789">
        <f>L32</f>
        <v>211515.6144868916</v>
      </c>
      <c r="K68" s="789">
        <f>L33</f>
        <v>14080.102242250023</v>
      </c>
      <c r="L68" s="789">
        <f>L34</f>
        <v>34376.490690729617</v>
      </c>
      <c r="M68" s="789">
        <f>L35</f>
        <v>5332.7303771225443</v>
      </c>
      <c r="N68" s="789">
        <f>L36</f>
        <v>94729.141856000002</v>
      </c>
      <c r="S68" s="113" t="s">
        <v>1084</v>
      </c>
      <c r="T68" s="795">
        <f t="shared" si="15"/>
        <v>17.575043857247085</v>
      </c>
      <c r="U68" s="795">
        <f t="shared" si="10"/>
        <v>13.883342109461378</v>
      </c>
      <c r="V68" s="795">
        <f t="shared" si="11"/>
        <v>17.313736230476025</v>
      </c>
      <c r="W68" s="795">
        <f t="shared" si="12"/>
        <v>20.700941212472358</v>
      </c>
      <c r="X68" s="795">
        <f t="shared" si="13"/>
        <v>22.717751536268977</v>
      </c>
      <c r="Y68" s="795">
        <f t="shared" si="14"/>
        <v>37.269629920959311</v>
      </c>
    </row>
    <row r="69" spans="1:25" ht="21" customHeight="1">
      <c r="A69" s="955"/>
      <c r="B69" s="955"/>
      <c r="C69" s="955"/>
      <c r="D69" s="955"/>
      <c r="H69" s="785" t="s">
        <v>1085</v>
      </c>
      <c r="I69" s="790">
        <f>M27</f>
        <v>142313.72151477059</v>
      </c>
      <c r="J69" s="790">
        <f>M32</f>
        <v>84161.31591372563</v>
      </c>
      <c r="K69" s="790">
        <f>M33</f>
        <v>8404.7553779507107</v>
      </c>
      <c r="L69" s="790">
        <f>M34</f>
        <v>17609.578489842861</v>
      </c>
      <c r="M69" s="790">
        <f>M35</f>
        <v>3671.7445492515094</v>
      </c>
      <c r="N69" s="790">
        <f>M36</f>
        <v>28466.327184000009</v>
      </c>
      <c r="O69" s="955"/>
      <c r="P69" s="955"/>
      <c r="Q69" s="955"/>
      <c r="R69" s="955"/>
      <c r="S69" s="785" t="s">
        <v>1085</v>
      </c>
      <c r="T69" s="796">
        <f t="shared" si="15"/>
        <v>6.9470365125457203</v>
      </c>
      <c r="U69" s="796">
        <f t="shared" si="10"/>
        <v>5.524132788244442</v>
      </c>
      <c r="V69" s="796">
        <f t="shared" si="11"/>
        <v>10.334990129465101</v>
      </c>
      <c r="W69" s="796">
        <f t="shared" si="12"/>
        <v>10.604190298952176</v>
      </c>
      <c r="X69" s="796">
        <f t="shared" si="13"/>
        <v>15.641852198714471</v>
      </c>
      <c r="Y69" s="796">
        <f t="shared" si="14"/>
        <v>11.199610368785647</v>
      </c>
    </row>
    <row r="70" spans="1:25" ht="21" customHeight="1">
      <c r="A70" s="955"/>
      <c r="B70" s="955"/>
      <c r="C70" s="955"/>
      <c r="D70" s="955"/>
      <c r="H70" s="786" t="s">
        <v>1086</v>
      </c>
      <c r="I70" s="790">
        <f>N27</f>
        <v>62039.046383743138</v>
      </c>
      <c r="J70" s="790">
        <f>N32</f>
        <v>40070.702128285338</v>
      </c>
      <c r="K70" s="790">
        <f>N33</f>
        <v>3716.8076924926759</v>
      </c>
      <c r="L70" s="790">
        <f>N34</f>
        <v>4773.6273605326933</v>
      </c>
      <c r="M70" s="790">
        <f>N35</f>
        <v>289.34186343237292</v>
      </c>
      <c r="N70" s="790">
        <f>N36</f>
        <v>13188.567338999996</v>
      </c>
      <c r="O70" s="955"/>
      <c r="P70" s="955"/>
      <c r="Q70" s="955"/>
      <c r="R70" s="955"/>
      <c r="S70" s="786" t="s">
        <v>1086</v>
      </c>
      <c r="T70" s="796">
        <f t="shared" si="15"/>
        <v>3.0284326475620231</v>
      </c>
      <c r="U70" s="796">
        <f t="shared" si="10"/>
        <v>2.6301380518069717</v>
      </c>
      <c r="V70" s="796">
        <f t="shared" si="11"/>
        <v>4.5704091419253006</v>
      </c>
      <c r="W70" s="796">
        <f t="shared" si="12"/>
        <v>2.8745976501692621</v>
      </c>
      <c r="X70" s="796">
        <f t="shared" si="13"/>
        <v>1.2326137077353065</v>
      </c>
      <c r="Y70" s="796">
        <f t="shared" si="14"/>
        <v>5.1888258911853313</v>
      </c>
    </row>
    <row r="71" spans="1:25" ht="21" customHeight="1">
      <c r="A71" s="955"/>
      <c r="B71" s="955"/>
      <c r="C71" s="955"/>
      <c r="D71" s="955"/>
      <c r="H71" s="786" t="s">
        <v>1087</v>
      </c>
      <c r="I71" s="790">
        <f>S27</f>
        <v>22278.537128506861</v>
      </c>
      <c r="J71" s="790">
        <f>S32</f>
        <v>10646.060783242319</v>
      </c>
      <c r="K71" s="790">
        <f>S33</f>
        <v>2240.9676045357855</v>
      </c>
      <c r="L71" s="790">
        <f>S34</f>
        <v>2495.0576093721475</v>
      </c>
      <c r="M71" s="790">
        <f>S35</f>
        <v>257.59989535661038</v>
      </c>
      <c r="N71" s="790">
        <f>S36</f>
        <v>6638.8512360000032</v>
      </c>
      <c r="O71" s="955"/>
      <c r="P71" s="955"/>
      <c r="Q71" s="955"/>
      <c r="R71" s="955"/>
      <c r="S71" s="786" t="s">
        <v>1087</v>
      </c>
      <c r="T71" s="796">
        <f t="shared" si="15"/>
        <v>1.0875255683745102</v>
      </c>
      <c r="U71" s="796">
        <f t="shared" si="10"/>
        <v>0.69878010817510283</v>
      </c>
      <c r="V71" s="796">
        <f t="shared" si="11"/>
        <v>2.7556278596862005</v>
      </c>
      <c r="W71" s="796">
        <f t="shared" si="12"/>
        <v>1.5024814882361806</v>
      </c>
      <c r="X71" s="796">
        <f t="shared" si="13"/>
        <v>1.0973910182269626</v>
      </c>
      <c r="Y71" s="796">
        <f t="shared" si="14"/>
        <v>2.6119473249545928</v>
      </c>
    </row>
    <row r="72" spans="1:25" ht="21" customHeight="1">
      <c r="A72" s="955"/>
      <c r="B72" s="955"/>
      <c r="C72" s="955"/>
      <c r="D72" s="955"/>
      <c r="H72" s="786" t="s">
        <v>1088</v>
      </c>
      <c r="I72" s="790">
        <f>T27</f>
        <v>13345.742543489949</v>
      </c>
      <c r="J72" s="790">
        <f>T32</f>
        <v>7317.3423726801693</v>
      </c>
      <c r="K72" s="790">
        <f>T33</f>
        <v>873.50881683877139</v>
      </c>
      <c r="L72" s="790">
        <f>T34</f>
        <v>3088.2532650965577</v>
      </c>
      <c r="M72" s="790">
        <f>T35</f>
        <v>1426.8519558744704</v>
      </c>
      <c r="N72" s="790">
        <f>T36</f>
        <v>639.78613300000018</v>
      </c>
      <c r="O72" s="955"/>
      <c r="P72" s="955"/>
      <c r="Q72" s="955"/>
      <c r="R72" s="955"/>
      <c r="S72" s="786" t="s">
        <v>1088</v>
      </c>
      <c r="T72" s="796">
        <f t="shared" si="15"/>
        <v>0.65147169050060183</v>
      </c>
      <c r="U72" s="796">
        <f t="shared" si="10"/>
        <v>0.48029157439945169</v>
      </c>
      <c r="V72" s="796">
        <f t="shared" si="11"/>
        <v>1.0741187094764229</v>
      </c>
      <c r="W72" s="796">
        <f t="shared" si="12"/>
        <v>1.8596938781546346</v>
      </c>
      <c r="X72" s="796">
        <f t="shared" si="13"/>
        <v>6.0784749875327826</v>
      </c>
      <c r="Y72" s="796">
        <f t="shared" si="14"/>
        <v>0.25171337920191844</v>
      </c>
    </row>
    <row r="73" spans="1:25" ht="21" customHeight="1">
      <c r="A73" s="955"/>
      <c r="B73" s="955"/>
      <c r="C73" s="955"/>
      <c r="D73" s="955"/>
      <c r="H73" s="786" t="s">
        <v>1089</v>
      </c>
      <c r="I73" s="790">
        <f>U27</f>
        <v>27530.927666770764</v>
      </c>
      <c r="J73" s="790">
        <f>U32</f>
        <v>14620.643820207171</v>
      </c>
      <c r="K73" s="790">
        <f>U33</f>
        <v>1318.0639555417526</v>
      </c>
      <c r="L73" s="790">
        <f>U34</f>
        <v>4705.5746619494657</v>
      </c>
      <c r="M73" s="790">
        <f>U35</f>
        <v>1449.1934910723444</v>
      </c>
      <c r="N73" s="790">
        <f>U36</f>
        <v>5437.4517380000016</v>
      </c>
      <c r="O73" s="955"/>
      <c r="P73" s="955"/>
      <c r="Q73" s="955"/>
      <c r="R73" s="955"/>
      <c r="S73" s="786" t="s">
        <v>1089</v>
      </c>
      <c r="T73" s="796">
        <f t="shared" si="15"/>
        <v>1.3439207245062532</v>
      </c>
      <c r="U73" s="796">
        <f t="shared" si="10"/>
        <v>0.95966153850593428</v>
      </c>
      <c r="V73" s="796">
        <f t="shared" si="11"/>
        <v>1.620770308944931</v>
      </c>
      <c r="W73" s="796">
        <f t="shared" si="12"/>
        <v>2.833617466200065</v>
      </c>
      <c r="X73" s="796">
        <f t="shared" si="13"/>
        <v>6.173651268662895</v>
      </c>
      <c r="Y73" s="796">
        <f t="shared" si="14"/>
        <v>2.1392763622454516</v>
      </c>
    </row>
    <row r="74" spans="1:25" ht="21" customHeight="1">
      <c r="A74" s="955"/>
      <c r="B74" s="955"/>
      <c r="C74" s="955"/>
      <c r="D74" s="955"/>
      <c r="H74" s="786" t="s">
        <v>1090</v>
      </c>
      <c r="I74" s="790">
        <f>V27</f>
        <v>9009.2992556982772</v>
      </c>
      <c r="J74" s="790">
        <f>V32</f>
        <v>6198.0179445657031</v>
      </c>
      <c r="K74" s="790">
        <f>V33</f>
        <v>194.51815637320715</v>
      </c>
      <c r="L74" s="790">
        <f>V34</f>
        <v>971.77000889973749</v>
      </c>
      <c r="M74" s="790">
        <f>V35</f>
        <v>202.5163788596289</v>
      </c>
      <c r="N74" s="790">
        <f>V36</f>
        <v>1442.4767669999994</v>
      </c>
      <c r="O74" s="955"/>
      <c r="P74" s="955"/>
      <c r="Q74" s="955"/>
      <c r="R74" s="955"/>
      <c r="S74" s="786" t="s">
        <v>1090</v>
      </c>
      <c r="T74" s="796">
        <f t="shared" si="15"/>
        <v>0.43978844917839482</v>
      </c>
      <c r="U74" s="796">
        <f t="shared" si="10"/>
        <v>0.40682199152875814</v>
      </c>
      <c r="V74" s="796">
        <f t="shared" si="11"/>
        <v>0.23919116449157346</v>
      </c>
      <c r="W74" s="796">
        <f t="shared" si="12"/>
        <v>0.58518346178081759</v>
      </c>
      <c r="X74" s="796">
        <f t="shared" si="13"/>
        <v>0.86273193122515179</v>
      </c>
      <c r="Y74" s="796">
        <f t="shared" si="14"/>
        <v>0.56751886718655742</v>
      </c>
    </row>
    <row r="75" spans="1:25" ht="21" customHeight="1">
      <c r="A75" s="955"/>
      <c r="B75" s="955"/>
      <c r="C75" s="955"/>
      <c r="D75" s="955"/>
      <c r="H75" s="786" t="s">
        <v>1091</v>
      </c>
      <c r="I75" s="790">
        <f>W27</f>
        <v>8110.1685365618459</v>
      </c>
      <c r="J75" s="790">
        <f>W32</f>
        <v>5308.5488647449729</v>
      </c>
      <c r="K75" s="790">
        <f>W33</f>
        <v>60.889152168522571</v>
      </c>
      <c r="L75" s="790">
        <f>W34</f>
        <v>1575.2955839922638</v>
      </c>
      <c r="M75" s="790">
        <f>W35</f>
        <v>46.240964656084167</v>
      </c>
      <c r="N75" s="790">
        <f>W36</f>
        <v>1119.1939709999999</v>
      </c>
      <c r="O75" s="955"/>
      <c r="P75" s="955"/>
      <c r="Q75" s="955"/>
      <c r="R75" s="955"/>
      <c r="S75" s="786" t="s">
        <v>1091</v>
      </c>
      <c r="T75" s="796">
        <f t="shared" si="15"/>
        <v>0.39589743242394937</v>
      </c>
      <c r="U75" s="796">
        <f t="shared" si="10"/>
        <v>0.34843952382822674</v>
      </c>
      <c r="V75" s="796">
        <f t="shared" si="11"/>
        <v>7.4872944940679018E-2</v>
      </c>
      <c r="W75" s="796">
        <f t="shared" si="12"/>
        <v>0.94861635441121983</v>
      </c>
      <c r="X75" s="796">
        <f t="shared" si="13"/>
        <v>0.19698928533138094</v>
      </c>
      <c r="Y75" s="796">
        <f t="shared" si="14"/>
        <v>0.44032854401179061</v>
      </c>
    </row>
    <row r="76" spans="1:25" ht="21" customHeight="1">
      <c r="A76" s="955"/>
      <c r="B76" s="955"/>
      <c r="C76" s="955"/>
      <c r="D76" s="955"/>
      <c r="H76" s="787" t="s">
        <v>1092</v>
      </c>
      <c r="I76" s="790">
        <f>X27</f>
        <v>103366.85748082626</v>
      </c>
      <c r="J76" s="790">
        <f>X32</f>
        <v>56319.761093187299</v>
      </c>
      <c r="K76" s="790">
        <f>X33</f>
        <v>658.96795767492392</v>
      </c>
      <c r="L76" s="790">
        <f>X34</f>
        <v>1810.7611841110947</v>
      </c>
      <c r="M76" s="790">
        <f>X35</f>
        <v>867.52479185296193</v>
      </c>
      <c r="N76" s="790">
        <f>X36</f>
        <v>43709.842453999998</v>
      </c>
      <c r="O76" s="955"/>
      <c r="P76" s="955"/>
      <c r="Q76" s="955"/>
      <c r="R76" s="955"/>
      <c r="S76" s="787" t="s">
        <v>1092</v>
      </c>
      <c r="T76" s="796">
        <f t="shared" si="15"/>
        <v>5.0458474802226272</v>
      </c>
      <c r="U76" s="796">
        <f t="shared" si="10"/>
        <v>3.696684581309289</v>
      </c>
      <c r="V76" s="796">
        <f t="shared" si="11"/>
        <v>0.81030643153170134</v>
      </c>
      <c r="W76" s="796">
        <f t="shared" si="12"/>
        <v>1.0904097558806118</v>
      </c>
      <c r="X76" s="796">
        <f t="shared" si="13"/>
        <v>3.6957076917703247</v>
      </c>
      <c r="Y76" s="796">
        <f t="shared" si="14"/>
        <v>17.196921879017676</v>
      </c>
    </row>
    <row r="77" spans="1:25" ht="21" customHeight="1">
      <c r="A77" s="955"/>
      <c r="B77" s="955"/>
      <c r="C77" s="955"/>
      <c r="D77" s="955"/>
      <c r="H77" s="787" t="s">
        <v>1093</v>
      </c>
      <c r="I77" s="790">
        <f>Y27</f>
        <v>4514.6279961542814</v>
      </c>
      <c r="J77" s="790">
        <f>Y32</f>
        <v>1296.8177209699691</v>
      </c>
      <c r="K77" s="790">
        <f>Y33</f>
        <v>69.329704581502341</v>
      </c>
      <c r="L77" s="790">
        <f>Y34</f>
        <v>346.42088760281007</v>
      </c>
      <c r="M77" s="790">
        <f>Y35</f>
        <v>0</v>
      </c>
      <c r="N77" s="790">
        <f>Y36</f>
        <v>2802.0596829999995</v>
      </c>
      <c r="O77" s="955"/>
      <c r="P77" s="955"/>
      <c r="Q77" s="955"/>
      <c r="R77" s="955"/>
      <c r="S77" s="787" t="s">
        <v>1093</v>
      </c>
      <c r="T77" s="796">
        <f t="shared" si="15"/>
        <v>0.22038131809088946</v>
      </c>
      <c r="U77" s="796">
        <f t="shared" si="10"/>
        <v>8.5119787101835417E-2</v>
      </c>
      <c r="V77" s="796">
        <f t="shared" si="11"/>
        <v>8.525195324640894E-2</v>
      </c>
      <c r="W77" s="796">
        <f t="shared" si="12"/>
        <v>0.2086087987734056</v>
      </c>
      <c r="X77" s="796">
        <f t="shared" si="13"/>
        <v>0</v>
      </c>
      <c r="Y77" s="796">
        <f t="shared" si="14"/>
        <v>1.1024245058674726</v>
      </c>
    </row>
    <row r="78" spans="1:25" ht="21" customHeight="1">
      <c r="A78" s="955"/>
      <c r="B78" s="955"/>
      <c r="C78" s="955"/>
      <c r="D78" s="955"/>
      <c r="H78" s="787" t="s">
        <v>1094</v>
      </c>
      <c r="I78" s="790">
        <f>Z27</f>
        <v>19116.445825020601</v>
      </c>
      <c r="J78" s="790">
        <f>Z32</f>
        <v>17017.738648384679</v>
      </c>
      <c r="K78" s="790">
        <f>Z33</f>
        <v>64.833919656652469</v>
      </c>
      <c r="L78" s="790">
        <f>Z34</f>
        <v>314.83038497927322</v>
      </c>
      <c r="M78" s="790">
        <f>Z35</f>
        <v>0</v>
      </c>
      <c r="N78" s="790">
        <f>Z36</f>
        <v>1719.042872</v>
      </c>
      <c r="O78" s="955"/>
      <c r="P78" s="955"/>
      <c r="Q78" s="955"/>
      <c r="R78" s="955"/>
      <c r="S78" s="787" t="s">
        <v>1094</v>
      </c>
      <c r="T78" s="796">
        <f t="shared" si="15"/>
        <v>0.9331682547753265</v>
      </c>
      <c r="U78" s="796">
        <f t="shared" si="10"/>
        <v>1.1170006912164372</v>
      </c>
      <c r="V78" s="796">
        <f t="shared" si="11"/>
        <v>7.9723667087787817E-2</v>
      </c>
      <c r="W78" s="796">
        <f t="shared" si="12"/>
        <v>0.18958553244975368</v>
      </c>
      <c r="X78" s="796">
        <f t="shared" si="13"/>
        <v>0</v>
      </c>
      <c r="Y78" s="796">
        <f t="shared" si="14"/>
        <v>0.67632927315117486</v>
      </c>
    </row>
    <row r="79" spans="1:25" ht="21" customHeight="1">
      <c r="H79" s="787" t="s">
        <v>1095</v>
      </c>
      <c r="I79" s="790">
        <f>AA27</f>
        <v>2608.7153629184681</v>
      </c>
      <c r="J79" s="790">
        <f>AA32</f>
        <v>268.48374139138565</v>
      </c>
      <c r="K79" s="790">
        <f>AA33</f>
        <v>1601.9333122755661</v>
      </c>
      <c r="L79" s="790">
        <f>AA34</f>
        <v>491.35245558203763</v>
      </c>
      <c r="M79" s="790">
        <f>AA35</f>
        <v>18.528726669479166</v>
      </c>
      <c r="N79" s="790">
        <f>AA36</f>
        <v>228.41712699999999</v>
      </c>
      <c r="S79" s="787" t="s">
        <v>1095</v>
      </c>
      <c r="T79" s="796">
        <f t="shared" si="15"/>
        <v>0.12734429740250036</v>
      </c>
      <c r="U79" s="796">
        <f t="shared" si="10"/>
        <v>1.7622583758684005E-2</v>
      </c>
      <c r="V79" s="796">
        <f t="shared" si="11"/>
        <v>1.9698330559224522</v>
      </c>
      <c r="W79" s="796">
        <f t="shared" si="12"/>
        <v>0.29588413747976483</v>
      </c>
      <c r="X79" s="796">
        <f t="shared" si="13"/>
        <v>7.8933487912020761E-2</v>
      </c>
      <c r="Y79" s="796">
        <f t="shared" si="14"/>
        <v>8.986697888427625E-2</v>
      </c>
    </row>
    <row r="80" spans="1:25" ht="21" customHeight="1" thickBot="1">
      <c r="H80" s="788" t="s">
        <v>1096</v>
      </c>
      <c r="I80" s="792">
        <f>AB27</f>
        <v>88113.711473303541</v>
      </c>
      <c r="J80" s="792">
        <f>AB32</f>
        <v>52451.497369232718</v>
      </c>
      <c r="K80" s="792">
        <f>AB33</f>
        <v>3280.2819701106582</v>
      </c>
      <c r="L80" s="792">
        <f>AB34</f>
        <v>13803.547288611559</v>
      </c>
      <c r="M80" s="792">
        <f>AB35</f>
        <v>774.93230934859116</v>
      </c>
      <c r="N80" s="792">
        <f>AB36</f>
        <v>17803.452536000004</v>
      </c>
      <c r="S80" s="788" t="s">
        <v>1096</v>
      </c>
      <c r="T80" s="797">
        <f t="shared" si="15"/>
        <v>4.3012659942100262</v>
      </c>
      <c r="U80" s="797">
        <f t="shared" si="10"/>
        <v>3.4427816778306961</v>
      </c>
      <c r="V80" s="797">
        <f t="shared" si="11"/>
        <v>4.0336309932225616</v>
      </c>
      <c r="W80" s="797">
        <f t="shared" si="12"/>
        <v>8.3122626889366558</v>
      </c>
      <c r="X80" s="797">
        <f t="shared" si="13"/>
        <v>3.3012581578721494</v>
      </c>
      <c r="Y80" s="797">
        <f t="shared" si="14"/>
        <v>7.0044769152530622</v>
      </c>
    </row>
    <row r="81" ht="16.5" thickTop="1"/>
  </sheetData>
  <mergeCells count="99">
    <mergeCell ref="AL30:AL31"/>
    <mergeCell ref="AC3:AC5"/>
    <mergeCell ref="A59:H59"/>
    <mergeCell ref="O19:Q19"/>
    <mergeCell ref="A18:C18"/>
    <mergeCell ref="O17:Q17"/>
    <mergeCell ref="A19:C19"/>
    <mergeCell ref="O16:Q16"/>
    <mergeCell ref="A21:C21"/>
    <mergeCell ref="A37:C37"/>
    <mergeCell ref="AA4:AA5"/>
    <mergeCell ref="X3:AB3"/>
    <mergeCell ref="J4:J5"/>
    <mergeCell ref="K4:K5"/>
    <mergeCell ref="A31:C31"/>
    <mergeCell ref="O31:Q31"/>
    <mergeCell ref="A22:D22"/>
    <mergeCell ref="A27:D27"/>
    <mergeCell ref="O27:R27"/>
    <mergeCell ref="A1:H1"/>
    <mergeCell ref="I1:N1"/>
    <mergeCell ref="P1:W1"/>
    <mergeCell ref="A11:C11"/>
    <mergeCell ref="O9:Q9"/>
    <mergeCell ref="O11:Q11"/>
    <mergeCell ref="O7:Q7"/>
    <mergeCell ref="A6:C6"/>
    <mergeCell ref="E3:E5"/>
    <mergeCell ref="O8:Q8"/>
    <mergeCell ref="G4:G5"/>
    <mergeCell ref="A7:C7"/>
    <mergeCell ref="O6:Q6"/>
    <mergeCell ref="A58:B58"/>
    <mergeCell ref="A54:B54"/>
    <mergeCell ref="A52:B52"/>
    <mergeCell ref="O52:P52"/>
    <mergeCell ref="A38:B38"/>
    <mergeCell ref="A53:C53"/>
    <mergeCell ref="O53:Q53"/>
    <mergeCell ref="O38:P38"/>
    <mergeCell ref="O54:P54"/>
    <mergeCell ref="A28:C28"/>
    <mergeCell ref="O28:Q28"/>
    <mergeCell ref="A23:D23"/>
    <mergeCell ref="A24:D24"/>
    <mergeCell ref="A25:D25"/>
    <mergeCell ref="A26:D26"/>
    <mergeCell ref="O23:R23"/>
    <mergeCell ref="O24:R24"/>
    <mergeCell ref="O25:R25"/>
    <mergeCell ref="F3:F5"/>
    <mergeCell ref="L3:N3"/>
    <mergeCell ref="L4:L5"/>
    <mergeCell ref="A12:C12"/>
    <mergeCell ref="A14:C14"/>
    <mergeCell ref="A13:C13"/>
    <mergeCell ref="G3:H3"/>
    <mergeCell ref="I3:K3"/>
    <mergeCell ref="A8:C8"/>
    <mergeCell ref="A10:C10"/>
    <mergeCell ref="A9:C9"/>
    <mergeCell ref="A3:C5"/>
    <mergeCell ref="M4:N4"/>
    <mergeCell ref="H4:H5"/>
    <mergeCell ref="I4:I5"/>
    <mergeCell ref="A20:C20"/>
    <mergeCell ref="O20:Q20"/>
    <mergeCell ref="O13:Q13"/>
    <mergeCell ref="O14:Q14"/>
    <mergeCell ref="A17:C17"/>
    <mergeCell ref="O15:Q15"/>
    <mergeCell ref="A15:C15"/>
    <mergeCell ref="A16:C16"/>
    <mergeCell ref="O18:Q18"/>
    <mergeCell ref="O10:Q10"/>
    <mergeCell ref="AD3:AD5"/>
    <mergeCell ref="O58:P58"/>
    <mergeCell ref="O37:Q37"/>
    <mergeCell ref="Y4:Y5"/>
    <mergeCell ref="O26:R26"/>
    <mergeCell ref="S4:W4"/>
    <mergeCell ref="O21:Q21"/>
    <mergeCell ref="O12:Q12"/>
    <mergeCell ref="O22:R22"/>
    <mergeCell ref="S3:W3"/>
    <mergeCell ref="AL5:AL6"/>
    <mergeCell ref="AB4:AB5"/>
    <mergeCell ref="O3:Q5"/>
    <mergeCell ref="X4:X5"/>
    <mergeCell ref="Z4:Z5"/>
    <mergeCell ref="AK39:AK43"/>
    <mergeCell ref="AL39:AM40"/>
    <mergeCell ref="AN39:AO40"/>
    <mergeCell ref="H60:H61"/>
    <mergeCell ref="I60:I61"/>
    <mergeCell ref="S60:S61"/>
    <mergeCell ref="T60:T61"/>
    <mergeCell ref="O59:W59"/>
    <mergeCell ref="X59:AD59"/>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8" max="58" man="1"/>
    <brk id="14" max="42" man="1"/>
    <brk id="23" max="58"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BC81"/>
  <sheetViews>
    <sheetView tabSelected="1" view="pageBreakPreview" topLeftCell="A47" zoomScaleNormal="50" zoomScaleSheetLayoutView="100" workbookViewId="0">
      <selection activeCell="H30" sqref="H30"/>
    </sheetView>
  </sheetViews>
  <sheetFormatPr defaultColWidth="9.140625" defaultRowHeight="15.75"/>
  <cols>
    <col min="1" max="1" width="2.28515625" style="140" customWidth="1"/>
    <col min="2" max="2" width="28.7109375" style="140" customWidth="1"/>
    <col min="3" max="3" width="2.28515625" style="140" customWidth="1"/>
    <col min="4" max="4" width="1.7109375" style="141" customWidth="1"/>
    <col min="5" max="8" width="20" style="955" customWidth="1"/>
    <col min="9" max="9" width="17.42578125" style="955" customWidth="1"/>
    <col min="10" max="10" width="19.85546875" style="955" customWidth="1"/>
    <col min="11" max="14" width="17.42578125" style="955" customWidth="1"/>
    <col min="15" max="15" width="2.28515625" style="140" customWidth="1"/>
    <col min="16" max="16" width="28.7109375" style="140" customWidth="1"/>
    <col min="17" max="17" width="2.28515625" style="140" customWidth="1"/>
    <col min="18" max="18" width="1.7109375" style="141" customWidth="1"/>
    <col min="19" max="23" width="16" style="955" customWidth="1"/>
    <col min="24" max="28" width="15" style="955" customWidth="1"/>
    <col min="29" max="29" width="15" style="962" customWidth="1"/>
    <col min="30" max="30" width="18" style="962" customWidth="1"/>
    <col min="31" max="32" width="15.5703125" style="955" bestFit="1" customWidth="1"/>
    <col min="33" max="33" width="18.85546875" style="955" bestFit="1" customWidth="1"/>
    <col min="34" max="35" width="20" style="955" bestFit="1" customWidth="1"/>
    <col min="36" max="36" width="18.85546875" style="955" bestFit="1" customWidth="1"/>
    <col min="37" max="37" width="19.42578125" style="955" customWidth="1"/>
    <col min="38" max="38" width="17.140625" style="955" customWidth="1"/>
    <col min="39" max="42" width="7" style="955" customWidth="1"/>
    <col min="43" max="51" width="9.85546875" style="955" customWidth="1"/>
    <col min="52" max="16384" width="9.140625" style="955"/>
  </cols>
  <sheetData>
    <row r="1" spans="1:51" s="116" customFormat="1" ht="35.1" customHeight="1">
      <c r="A1" s="1512" t="s">
        <v>720</v>
      </c>
      <c r="B1" s="1512"/>
      <c r="C1" s="1512"/>
      <c r="D1" s="1512"/>
      <c r="E1" s="1512"/>
      <c r="F1" s="1512"/>
      <c r="G1" s="1512"/>
      <c r="H1" s="1512"/>
      <c r="I1" s="1497" t="s">
        <v>721</v>
      </c>
      <c r="J1" s="1497"/>
      <c r="K1" s="1497"/>
      <c r="L1" s="1497"/>
      <c r="M1" s="1497"/>
      <c r="N1" s="1497"/>
      <c r="O1" s="1342"/>
      <c r="P1" s="1512" t="s">
        <v>719</v>
      </c>
      <c r="Q1" s="1512"/>
      <c r="R1" s="1512"/>
      <c r="S1" s="1512"/>
      <c r="T1" s="1512"/>
      <c r="U1" s="1512"/>
      <c r="V1" s="1512"/>
      <c r="W1" s="1512"/>
      <c r="X1" s="719" t="s">
        <v>722</v>
      </c>
      <c r="Y1" s="719"/>
      <c r="Z1" s="719"/>
      <c r="AB1" s="719"/>
      <c r="AC1" s="720"/>
      <c r="AD1" s="720"/>
      <c r="AE1" s="721"/>
      <c r="AF1" s="721"/>
    </row>
    <row r="2" spans="1:51" ht="15" customHeight="1" thickBot="1">
      <c r="A2" s="955"/>
      <c r="B2" s="119"/>
      <c r="C2" s="119"/>
      <c r="D2" s="120"/>
      <c r="G2" s="956"/>
      <c r="H2" s="956"/>
      <c r="I2" s="956"/>
      <c r="J2" s="956"/>
      <c r="K2" s="956"/>
      <c r="L2" s="956"/>
      <c r="M2" s="956"/>
      <c r="N2" s="722" t="s">
        <v>778</v>
      </c>
      <c r="O2" s="955"/>
      <c r="P2" s="723"/>
      <c r="Q2" s="119"/>
      <c r="R2" s="120"/>
      <c r="Y2" s="722"/>
      <c r="Z2" s="722"/>
      <c r="AC2" s="722"/>
      <c r="AD2" s="722" t="s">
        <v>778</v>
      </c>
    </row>
    <row r="3" spans="1:51" s="715" customFormat="1" ht="15" customHeight="1">
      <c r="A3" s="1633" t="s">
        <v>1</v>
      </c>
      <c r="B3" s="1633"/>
      <c r="C3" s="1633"/>
      <c r="D3" s="1414"/>
      <c r="E3" s="1615" t="s">
        <v>1575</v>
      </c>
      <c r="F3" s="1615" t="s">
        <v>1576</v>
      </c>
      <c r="G3" s="1613" t="s">
        <v>1577</v>
      </c>
      <c r="H3" s="1614"/>
      <c r="I3" s="1621" t="s">
        <v>1578</v>
      </c>
      <c r="J3" s="1621"/>
      <c r="K3" s="1622"/>
      <c r="L3" s="1618" t="s">
        <v>1579</v>
      </c>
      <c r="M3" s="1619"/>
      <c r="N3" s="1619"/>
      <c r="O3" s="1633" t="s">
        <v>1</v>
      </c>
      <c r="P3" s="1633"/>
      <c r="Q3" s="1633"/>
      <c r="R3" s="724"/>
      <c r="S3" s="1613" t="s">
        <v>1754</v>
      </c>
      <c r="T3" s="1614"/>
      <c r="U3" s="1614"/>
      <c r="V3" s="1614"/>
      <c r="W3" s="1614"/>
      <c r="X3" s="1629" t="s">
        <v>783</v>
      </c>
      <c r="Y3" s="1629"/>
      <c r="Z3" s="1629"/>
      <c r="AA3" s="1629"/>
      <c r="AB3" s="1630"/>
      <c r="AC3" s="1606" t="s">
        <v>1580</v>
      </c>
      <c r="AD3" s="1606" t="s">
        <v>1581</v>
      </c>
    </row>
    <row r="4" spans="1:51" s="715" customFormat="1" ht="15" customHeight="1">
      <c r="A4" s="1634"/>
      <c r="B4" s="1634"/>
      <c r="C4" s="1634"/>
      <c r="D4" s="1415"/>
      <c r="E4" s="1616"/>
      <c r="F4" s="1616"/>
      <c r="G4" s="1620" t="s">
        <v>1582</v>
      </c>
      <c r="H4" s="1620" t="s">
        <v>1583</v>
      </c>
      <c r="I4" s="1625" t="s">
        <v>1584</v>
      </c>
      <c r="J4" s="1631" t="s">
        <v>1261</v>
      </c>
      <c r="K4" s="1632" t="s">
        <v>1585</v>
      </c>
      <c r="L4" s="1620" t="s">
        <v>1586</v>
      </c>
      <c r="M4" s="1623" t="s">
        <v>1587</v>
      </c>
      <c r="N4" s="1624"/>
      <c r="O4" s="1634"/>
      <c r="P4" s="1634"/>
      <c r="Q4" s="1634"/>
      <c r="R4" s="716"/>
      <c r="S4" s="1610" t="s">
        <v>1588</v>
      </c>
      <c r="T4" s="1611"/>
      <c r="U4" s="1611"/>
      <c r="V4" s="1611"/>
      <c r="W4" s="1612"/>
      <c r="X4" s="1602" t="s">
        <v>1589</v>
      </c>
      <c r="Y4" s="1609" t="s">
        <v>1047</v>
      </c>
      <c r="Z4" s="1604" t="s">
        <v>1590</v>
      </c>
      <c r="AA4" s="1597" t="s">
        <v>1591</v>
      </c>
      <c r="AB4" s="1597" t="s">
        <v>1592</v>
      </c>
      <c r="AC4" s="1607"/>
      <c r="AD4" s="1607"/>
    </row>
    <row r="5" spans="1:51" s="716" customFormat="1" ht="48.75" customHeight="1">
      <c r="A5" s="1635"/>
      <c r="B5" s="1635"/>
      <c r="C5" s="1635"/>
      <c r="D5" s="1416"/>
      <c r="E5" s="1617"/>
      <c r="F5" s="1617"/>
      <c r="G5" s="1617"/>
      <c r="H5" s="1617"/>
      <c r="I5" s="1625"/>
      <c r="J5" s="1632"/>
      <c r="K5" s="1632"/>
      <c r="L5" s="1617"/>
      <c r="M5" s="1367" t="s">
        <v>1593</v>
      </c>
      <c r="N5" s="1367" t="s">
        <v>1594</v>
      </c>
      <c r="O5" s="1635"/>
      <c r="P5" s="1635"/>
      <c r="Q5" s="1635"/>
      <c r="R5" s="1416"/>
      <c r="S5" s="1366" t="s">
        <v>1595</v>
      </c>
      <c r="T5" s="1366" t="s">
        <v>1596</v>
      </c>
      <c r="U5" s="1366" t="s">
        <v>1597</v>
      </c>
      <c r="V5" s="1366" t="s">
        <v>1598</v>
      </c>
      <c r="W5" s="725" t="s">
        <v>1599</v>
      </c>
      <c r="X5" s="1603"/>
      <c r="Y5" s="1605"/>
      <c r="Z5" s="1605"/>
      <c r="AA5" s="1598"/>
      <c r="AB5" s="1598"/>
      <c r="AC5" s="1608"/>
      <c r="AD5" s="1608"/>
    </row>
    <row r="6" spans="1:51" s="128" customFormat="1" ht="18" hidden="1" customHeight="1">
      <c r="A6" s="1489" t="s">
        <v>1071</v>
      </c>
      <c r="B6" s="1489"/>
      <c r="C6" s="1489"/>
      <c r="D6" s="124"/>
      <c r="E6" s="126">
        <v>884014361</v>
      </c>
      <c r="F6" s="127"/>
      <c r="G6" s="127">
        <v>816615772</v>
      </c>
      <c r="H6" s="127">
        <v>37601085</v>
      </c>
      <c r="I6" s="127">
        <v>19002633</v>
      </c>
      <c r="J6" s="127">
        <v>217723483</v>
      </c>
      <c r="K6" s="127">
        <v>322802954</v>
      </c>
      <c r="L6" s="127"/>
      <c r="M6" s="127">
        <v>115159176</v>
      </c>
      <c r="N6" s="127">
        <v>38654505</v>
      </c>
      <c r="O6" s="1489" t="s">
        <v>1071</v>
      </c>
      <c r="P6" s="1489"/>
      <c r="Q6" s="1489"/>
      <c r="R6" s="124"/>
      <c r="S6" s="126">
        <v>13161363.5</v>
      </c>
      <c r="T6" s="127">
        <v>9300868.9700000007</v>
      </c>
      <c r="U6" s="127">
        <v>24730148.800000001</v>
      </c>
      <c r="V6" s="127">
        <v>14357118.5</v>
      </c>
      <c r="W6" s="127">
        <v>14955171</v>
      </c>
      <c r="X6" s="726" t="s">
        <v>3</v>
      </c>
      <c r="Y6" s="127">
        <v>9054729</v>
      </c>
      <c r="Z6" s="127">
        <v>9054729</v>
      </c>
      <c r="AA6" s="726" t="s">
        <v>3</v>
      </c>
      <c r="AB6" s="130">
        <v>104326441</v>
      </c>
      <c r="AC6" s="127">
        <v>76453319</v>
      </c>
      <c r="AD6" s="127">
        <v>76453319</v>
      </c>
    </row>
    <row r="7" spans="1:51" s="128" customFormat="1" ht="18" hidden="1" customHeight="1">
      <c r="A7" s="1475" t="s">
        <v>1068</v>
      </c>
      <c r="B7" s="1475"/>
      <c r="C7" s="1475"/>
      <c r="D7" s="124"/>
      <c r="E7" s="129">
        <v>1212122873.0867617</v>
      </c>
      <c r="F7" s="130"/>
      <c r="G7" s="130">
        <v>1151826185.799772</v>
      </c>
      <c r="H7" s="130">
        <v>61627792.47016219</v>
      </c>
      <c r="I7" s="130">
        <v>25981233.91723733</v>
      </c>
      <c r="J7" s="130">
        <v>414187546.63982821</v>
      </c>
      <c r="K7" s="130">
        <v>358867629.20500857</v>
      </c>
      <c r="L7" s="130"/>
      <c r="M7" s="130">
        <v>128972230.68458322</v>
      </c>
      <c r="N7" s="130">
        <v>65227930.940402821</v>
      </c>
      <c r="O7" s="1475" t="s">
        <v>1068</v>
      </c>
      <c r="P7" s="1475"/>
      <c r="Q7" s="1475"/>
      <c r="R7" s="124"/>
      <c r="S7" s="129">
        <v>14934836.423175786</v>
      </c>
      <c r="T7" s="130">
        <v>8358378.8585563535</v>
      </c>
      <c r="U7" s="130">
        <v>20710325.182485808</v>
      </c>
      <c r="V7" s="130">
        <v>6131037.8917467138</v>
      </c>
      <c r="W7" s="130">
        <v>13399372.418269351</v>
      </c>
      <c r="X7" s="726" t="s">
        <v>3</v>
      </c>
      <c r="Y7" s="130">
        <v>18379616.300594278</v>
      </c>
      <c r="Z7" s="130">
        <v>18379616.300594278</v>
      </c>
      <c r="AA7" s="130">
        <v>210348.96994636179</v>
      </c>
      <c r="AB7" s="130">
        <v>162189752.88295099</v>
      </c>
      <c r="AC7" s="130">
        <v>78676303.587583244</v>
      </c>
      <c r="AD7" s="130">
        <v>78676303.587583244</v>
      </c>
    </row>
    <row r="8" spans="1:51" s="128" customFormat="1" ht="18" hidden="1" customHeight="1">
      <c r="A8" s="1475" t="s">
        <v>1290</v>
      </c>
      <c r="B8" s="1475"/>
      <c r="C8" s="1475"/>
      <c r="D8" s="124"/>
      <c r="E8" s="129" t="e">
        <f>G8+AD8-#REF!</f>
        <v>#REF!</v>
      </c>
      <c r="F8" s="130"/>
      <c r="G8" s="130" t="e">
        <f>H8+M8+#REF!</f>
        <v>#REF!</v>
      </c>
      <c r="H8" s="130">
        <v>33961983</v>
      </c>
      <c r="I8" s="130">
        <v>12274553</v>
      </c>
      <c r="J8" s="130">
        <v>331576729</v>
      </c>
      <c r="K8" s="130">
        <v>271779495</v>
      </c>
      <c r="L8" s="130"/>
      <c r="M8" s="130">
        <v>281966764</v>
      </c>
      <c r="N8" s="130">
        <v>82824847</v>
      </c>
      <c r="O8" s="1475" t="s">
        <v>1290</v>
      </c>
      <c r="P8" s="1475"/>
      <c r="Q8" s="1475"/>
      <c r="R8" s="124"/>
      <c r="S8" s="129">
        <v>15951384</v>
      </c>
      <c r="T8" s="130">
        <v>12407920</v>
      </c>
      <c r="U8" s="130">
        <v>114995367.11999992</v>
      </c>
      <c r="V8" s="130">
        <v>30836771.879999924</v>
      </c>
      <c r="W8" s="130">
        <v>24950474</v>
      </c>
      <c r="X8" s="726" t="s">
        <v>48</v>
      </c>
      <c r="Y8" s="130">
        <v>1099915</v>
      </c>
      <c r="Z8" s="130">
        <v>1099915</v>
      </c>
      <c r="AA8" s="726" t="s">
        <v>48</v>
      </c>
      <c r="AB8" s="130">
        <v>6398044</v>
      </c>
      <c r="AC8" s="130">
        <v>11727329</v>
      </c>
      <c r="AD8" s="130">
        <v>11727329</v>
      </c>
    </row>
    <row r="9" spans="1:51" s="128" customFormat="1" ht="18" hidden="1" customHeight="1">
      <c r="A9" s="1475" t="s">
        <v>1263</v>
      </c>
      <c r="B9" s="1475"/>
      <c r="C9" s="1475"/>
      <c r="D9" s="124"/>
      <c r="E9" s="129">
        <v>887937777.42154884</v>
      </c>
      <c r="F9" s="130"/>
      <c r="G9" s="130">
        <v>868414421.03194356</v>
      </c>
      <c r="H9" s="130">
        <v>52581956.153102256</v>
      </c>
      <c r="I9" s="130">
        <v>10688689.552511062</v>
      </c>
      <c r="J9" s="130">
        <v>276449626.26490414</v>
      </c>
      <c r="K9" s="130">
        <v>307812038.4449591</v>
      </c>
      <c r="L9" s="130"/>
      <c r="M9" s="130">
        <v>121604697.7510175</v>
      </c>
      <c r="N9" s="130">
        <v>54210746.42529235</v>
      </c>
      <c r="O9" s="1475" t="s">
        <v>1263</v>
      </c>
      <c r="P9" s="1475"/>
      <c r="Q9" s="1475"/>
      <c r="R9" s="124"/>
      <c r="S9" s="129">
        <v>9975501.050405724</v>
      </c>
      <c r="T9" s="130">
        <v>7094721.0586746205</v>
      </c>
      <c r="U9" s="130">
        <v>19192127.933018804</v>
      </c>
      <c r="V9" s="130">
        <v>23702336.870805494</v>
      </c>
      <c r="W9" s="130">
        <v>7167053.1466036355</v>
      </c>
      <c r="X9" s="726" t="s">
        <v>498</v>
      </c>
      <c r="Y9" s="130">
        <v>37167437.464967608</v>
      </c>
      <c r="Z9" s="130">
        <v>37167437.464967608</v>
      </c>
      <c r="AA9" s="130">
        <v>262211.26621657744</v>
      </c>
      <c r="AB9" s="130">
        <v>99277412.865450189</v>
      </c>
      <c r="AC9" s="130">
        <v>56690793.854573004</v>
      </c>
      <c r="AD9" s="130">
        <v>56690793.854573004</v>
      </c>
    </row>
    <row r="10" spans="1:51" s="128" customFormat="1" ht="18" hidden="1" customHeight="1">
      <c r="A10" s="1475" t="s">
        <v>1276</v>
      </c>
      <c r="B10" s="1475"/>
      <c r="C10" s="1475"/>
      <c r="D10" s="124"/>
      <c r="E10" s="129">
        <v>1094008385.2415526</v>
      </c>
      <c r="F10" s="130"/>
      <c r="G10" s="130">
        <v>1050978800.6989181</v>
      </c>
      <c r="H10" s="130">
        <v>141809653.47389013</v>
      </c>
      <c r="I10" s="130">
        <v>20316280.878726214</v>
      </c>
      <c r="J10" s="130">
        <v>296025460.82286692</v>
      </c>
      <c r="K10" s="130">
        <v>359036850.71176863</v>
      </c>
      <c r="L10" s="130"/>
      <c r="M10" s="130">
        <v>118356200.48719232</v>
      </c>
      <c r="N10" s="130">
        <v>56668654.987001732</v>
      </c>
      <c r="O10" s="1475" t="s">
        <v>1276</v>
      </c>
      <c r="P10" s="1475"/>
      <c r="Q10" s="1475"/>
      <c r="R10" s="124"/>
      <c r="S10" s="129">
        <v>18549099.55864086</v>
      </c>
      <c r="T10" s="130">
        <v>7603529.6621497804</v>
      </c>
      <c r="U10" s="130">
        <v>21131095.142126884</v>
      </c>
      <c r="V10" s="130">
        <v>7135229.0334181515</v>
      </c>
      <c r="W10" s="130">
        <v>7268592.103854835</v>
      </c>
      <c r="X10" s="130">
        <v>57305211.741886877</v>
      </c>
      <c r="Y10" s="130">
        <v>13287577.505359702</v>
      </c>
      <c r="Z10" s="130">
        <v>13287577.505359702</v>
      </c>
      <c r="AA10" s="130">
        <v>200175.56460030255</v>
      </c>
      <c r="AB10" s="130">
        <v>57928967.017986692</v>
      </c>
      <c r="AC10" s="130">
        <v>56317162.047994226</v>
      </c>
      <c r="AD10" s="130">
        <v>56317162.047994226</v>
      </c>
    </row>
    <row r="11" spans="1:51" s="128" customFormat="1" ht="18" hidden="1" customHeight="1">
      <c r="A11" s="1475" t="s">
        <v>1069</v>
      </c>
      <c r="B11" s="1475"/>
      <c r="C11" s="1475"/>
      <c r="D11" s="124"/>
      <c r="E11" s="129">
        <v>1104507474.4175601</v>
      </c>
      <c r="F11" s="130"/>
      <c r="G11" s="125">
        <v>1067995063.900094</v>
      </c>
      <c r="H11" s="125">
        <v>83545723.626557037</v>
      </c>
      <c r="I11" s="125">
        <v>16213505.051686004</v>
      </c>
      <c r="J11" s="125">
        <v>331835129.9245007</v>
      </c>
      <c r="K11" s="125">
        <v>412671969.48914409</v>
      </c>
      <c r="L11" s="125"/>
      <c r="M11" s="125">
        <v>106821589.75731826</v>
      </c>
      <c r="N11" s="125">
        <v>51170554.744952828</v>
      </c>
      <c r="O11" s="1475" t="s">
        <v>1069</v>
      </c>
      <c r="P11" s="1475"/>
      <c r="Q11" s="1475"/>
      <c r="R11" s="124"/>
      <c r="S11" s="125">
        <v>11038304.911934117</v>
      </c>
      <c r="T11" s="125">
        <v>6102262.1218957547</v>
      </c>
      <c r="U11" s="125">
        <v>21675359.431122921</v>
      </c>
      <c r="V11" s="125">
        <v>5090005.8642972233</v>
      </c>
      <c r="W11" s="125">
        <v>11745102.683115313</v>
      </c>
      <c r="X11" s="125">
        <v>60633284.890478961</v>
      </c>
      <c r="Y11" s="125">
        <v>17578264.539178129</v>
      </c>
      <c r="Z11" s="125">
        <v>17578264.539178129</v>
      </c>
      <c r="AA11" s="125">
        <v>260847.84887009184</v>
      </c>
      <c r="AB11" s="125">
        <v>56013013.311539777</v>
      </c>
      <c r="AC11" s="130">
        <v>54090675.056642227</v>
      </c>
      <c r="AD11" s="130">
        <v>54090675.056642227</v>
      </c>
      <c r="AJ11" s="128">
        <f t="shared" ref="AJ11:AU11" si="0">SUM(L11:L12,L14)</f>
        <v>0</v>
      </c>
      <c r="AK11" s="128">
        <f t="shared" si="0"/>
        <v>324606142.42675149</v>
      </c>
      <c r="AL11" s="128">
        <f t="shared" si="0"/>
        <v>167366375.99631289</v>
      </c>
      <c r="AM11" s="128">
        <f t="shared" si="0"/>
        <v>0</v>
      </c>
      <c r="AN11" s="128">
        <f t="shared" si="0"/>
        <v>0</v>
      </c>
      <c r="AO11" s="128">
        <f t="shared" si="0"/>
        <v>0</v>
      </c>
      <c r="AP11" s="128">
        <f t="shared" si="0"/>
        <v>0</v>
      </c>
      <c r="AQ11" s="128">
        <f t="shared" si="0"/>
        <v>40020353.495212846</v>
      </c>
      <c r="AR11" s="128">
        <f t="shared" si="0"/>
        <v>18457797.397403415</v>
      </c>
      <c r="AS11" s="128">
        <f t="shared" si="0"/>
        <v>58808304.934959255</v>
      </c>
      <c r="AT11" s="128">
        <f t="shared" si="0"/>
        <v>15773032.382760778</v>
      </c>
      <c r="AU11" s="128">
        <f t="shared" si="0"/>
        <v>24180278.220102184</v>
      </c>
      <c r="AV11" s="128" t="e">
        <f>SUM(#REF!,#REF!)</f>
        <v>#REF!</v>
      </c>
      <c r="AW11" s="128">
        <f>SUM(X11:X12,X14)</f>
        <v>203479062.26744944</v>
      </c>
      <c r="AX11" s="128">
        <f>SUM(AA11:AA12,AA14)</f>
        <v>1102409.1871397241</v>
      </c>
      <c r="AY11" s="128">
        <f>SUM(AB11:AB12,AB14)</f>
        <v>159880358.59312946</v>
      </c>
    </row>
    <row r="12" spans="1:51" s="128" customFormat="1" ht="18" hidden="1" customHeight="1">
      <c r="A12" s="1475" t="s">
        <v>1189</v>
      </c>
      <c r="B12" s="1475"/>
      <c r="C12" s="1475"/>
      <c r="D12" s="124"/>
      <c r="E12" s="129">
        <v>1110604457.444062</v>
      </c>
      <c r="F12" s="130"/>
      <c r="G12" s="125">
        <v>1067774924.8796263</v>
      </c>
      <c r="H12" s="125">
        <v>59000259.028558321</v>
      </c>
      <c r="I12" s="125">
        <v>22343556.438847698</v>
      </c>
      <c r="J12" s="125">
        <v>368720316.52669519</v>
      </c>
      <c r="K12" s="125">
        <v>390060743.2673859</v>
      </c>
      <c r="L12" s="125"/>
      <c r="M12" s="125">
        <v>106536985.83278736</v>
      </c>
      <c r="N12" s="125">
        <v>59212231.787924983</v>
      </c>
      <c r="O12" s="1475" t="s">
        <v>1189</v>
      </c>
      <c r="P12" s="1475"/>
      <c r="Q12" s="1475"/>
      <c r="R12" s="124"/>
      <c r="S12" s="125">
        <v>13264109.14223442</v>
      </c>
      <c r="T12" s="125">
        <v>6443666.8464137558</v>
      </c>
      <c r="U12" s="125">
        <v>16799833.136507984</v>
      </c>
      <c r="V12" s="125">
        <v>5424305.6061611259</v>
      </c>
      <c r="W12" s="125">
        <v>5392839.3135451013</v>
      </c>
      <c r="X12" s="125">
        <v>64287966.028651543</v>
      </c>
      <c r="Y12" s="125">
        <v>22632996.930729311</v>
      </c>
      <c r="Z12" s="125">
        <v>22632996.930729311</v>
      </c>
      <c r="AA12" s="125">
        <v>218282.99935192775</v>
      </c>
      <c r="AB12" s="125">
        <v>56606814.757348619</v>
      </c>
      <c r="AC12" s="130">
        <v>65462529.495163396</v>
      </c>
      <c r="AD12" s="130">
        <v>65462529.495163396</v>
      </c>
      <c r="AJ12" s="128" t="e">
        <f>AJ11/$AF$11</f>
        <v>#DIV/0!</v>
      </c>
      <c r="AL12" s="128">
        <f>AL11/$AK$11</f>
        <v>0.51559830243840721</v>
      </c>
      <c r="AQ12" s="128">
        <f>AQ11/$AK$11</f>
        <v>0.12328895934014428</v>
      </c>
      <c r="AR12" s="128">
        <f>AR11/$AK$11</f>
        <v>5.6862132242517502E-2</v>
      </c>
      <c r="AS12" s="128">
        <f>AS11/$AK$11</f>
        <v>0.18116818275621371</v>
      </c>
      <c r="AT12" s="128">
        <f>AT11/$AK$11</f>
        <v>4.8591293636164073E-2</v>
      </c>
      <c r="AU12" s="128">
        <f>AU11/$AK$11</f>
        <v>7.4491129586552865E-2</v>
      </c>
      <c r="AW12" s="128" t="e">
        <f>AW11/$AV$11</f>
        <v>#REF!</v>
      </c>
      <c r="AX12" s="128" t="e">
        <f>AX11/$AV$11</f>
        <v>#REF!</v>
      </c>
      <c r="AY12" s="128" t="e">
        <f>AY11/$AV$11</f>
        <v>#REF!</v>
      </c>
    </row>
    <row r="13" spans="1:51" s="128" customFormat="1" ht="18" hidden="1" customHeight="1">
      <c r="A13" s="1475" t="s">
        <v>5</v>
      </c>
      <c r="B13" s="1475"/>
      <c r="C13" s="1475"/>
      <c r="D13" s="124"/>
      <c r="E13" s="129" t="e">
        <f>G13+AD13-#REF!</f>
        <v>#REF!</v>
      </c>
      <c r="F13" s="130"/>
      <c r="G13" s="130" t="e">
        <f>H13+M13+#REF!</f>
        <v>#REF!</v>
      </c>
      <c r="H13" s="125">
        <v>100844952.89743455</v>
      </c>
      <c r="I13" s="125">
        <v>25986855.63521735</v>
      </c>
      <c r="J13" s="130">
        <v>914634281.11362004</v>
      </c>
      <c r="K13" s="125">
        <v>486464462.78955406</v>
      </c>
      <c r="L13" s="125"/>
      <c r="M13" s="125">
        <v>116949264.61592844</v>
      </c>
      <c r="N13" s="125">
        <f>$M$13*AL12</f>
        <v>60298842.307392783</v>
      </c>
      <c r="O13" s="1475" t="s">
        <v>5</v>
      </c>
      <c r="P13" s="1475"/>
      <c r="Q13" s="1475"/>
      <c r="R13" s="124"/>
      <c r="S13" s="125">
        <f>$M$13*AQ12</f>
        <v>14418553.130092975</v>
      </c>
      <c r="T13" s="125">
        <f>$M$13*AR12</f>
        <v>6649984.5502560958</v>
      </c>
      <c r="U13" s="125">
        <f>$M$13*AS12</f>
        <v>21187485.74514332</v>
      </c>
      <c r="V13" s="125">
        <f>$M$13*AT12</f>
        <v>5682716.0574860321</v>
      </c>
      <c r="W13" s="125">
        <f>$M$13*AU12</f>
        <v>8711682.8255571872</v>
      </c>
      <c r="X13" s="125" t="e">
        <f>#REF!*AW12</f>
        <v>#REF!</v>
      </c>
      <c r="Y13" s="125">
        <v>18015436.703935511</v>
      </c>
      <c r="Z13" s="125">
        <v>18015436.703935511</v>
      </c>
      <c r="AA13" s="125" t="e">
        <f>#REF!*AX12</f>
        <v>#REF!</v>
      </c>
      <c r="AB13" s="125" t="e">
        <f>#REF!*AY12</f>
        <v>#REF!</v>
      </c>
      <c r="AC13" s="130">
        <v>66151616.111287139</v>
      </c>
      <c r="AD13" s="130">
        <v>66151616.111287139</v>
      </c>
    </row>
    <row r="14" spans="1:51" s="128" customFormat="1" ht="18" hidden="1" customHeight="1">
      <c r="A14" s="1475" t="s">
        <v>1277</v>
      </c>
      <c r="B14" s="1475"/>
      <c r="C14" s="1475"/>
      <c r="D14" s="124"/>
      <c r="E14" s="129" t="e">
        <f>G14+AD14-#REF!</f>
        <v>#REF!</v>
      </c>
      <c r="F14" s="130"/>
      <c r="G14" s="130" t="e">
        <f>H14+M14+#REF!</f>
        <v>#REF!</v>
      </c>
      <c r="H14" s="125">
        <v>111412676.0663711</v>
      </c>
      <c r="I14" s="125">
        <v>26885846.774998259</v>
      </c>
      <c r="J14" s="130">
        <v>1010956523.6246958</v>
      </c>
      <c r="K14" s="125">
        <v>422334669.7564373</v>
      </c>
      <c r="L14" s="125"/>
      <c r="M14" s="125">
        <v>111247566.83664586</v>
      </c>
      <c r="N14" s="125">
        <v>56983589.463435084</v>
      </c>
      <c r="O14" s="1475" t="s">
        <v>1277</v>
      </c>
      <c r="P14" s="1475"/>
      <c r="Q14" s="1475"/>
      <c r="R14" s="124"/>
      <c r="S14" s="125">
        <v>15717939.441044308</v>
      </c>
      <c r="T14" s="125">
        <v>5911868.4290939057</v>
      </c>
      <c r="U14" s="125">
        <v>20333112.367328353</v>
      </c>
      <c r="V14" s="125">
        <v>5258720.9123024298</v>
      </c>
      <c r="W14" s="125">
        <v>7042336.2234417666</v>
      </c>
      <c r="X14" s="125">
        <v>78557811.34831892</v>
      </c>
      <c r="Y14" s="125">
        <v>23694823.365513492</v>
      </c>
      <c r="Z14" s="125">
        <v>23694823.365513492</v>
      </c>
      <c r="AA14" s="125">
        <v>623278.33891770453</v>
      </c>
      <c r="AB14" s="125">
        <v>47260530.524241075</v>
      </c>
      <c r="AC14" s="130">
        <v>72698499.859068632</v>
      </c>
      <c r="AD14" s="130">
        <v>72698499.859068632</v>
      </c>
    </row>
    <row r="15" spans="1:51" s="128" customFormat="1" ht="18" hidden="1" customHeight="1">
      <c r="A15" s="1475" t="s">
        <v>1278</v>
      </c>
      <c r="B15" s="1475"/>
      <c r="C15" s="1475"/>
      <c r="D15" s="124"/>
      <c r="E15" s="129" t="e">
        <f>G15+AD15-#REF!</f>
        <v>#REF!</v>
      </c>
      <c r="F15" s="130"/>
      <c r="G15" s="130" t="e">
        <f>H15+M15+#REF!</f>
        <v>#REF!</v>
      </c>
      <c r="H15" s="130">
        <v>79016195.464908555</v>
      </c>
      <c r="I15" s="130">
        <v>24791256.296694715</v>
      </c>
      <c r="J15" s="130">
        <v>779494678.67999995</v>
      </c>
      <c r="K15" s="130">
        <v>446786704.6134361</v>
      </c>
      <c r="L15" s="130"/>
      <c r="M15" s="130">
        <v>98116735.727064326</v>
      </c>
      <c r="N15" s="130">
        <v>43800542.707088277</v>
      </c>
      <c r="O15" s="1475" t="s">
        <v>1278</v>
      </c>
      <c r="P15" s="1475"/>
      <c r="Q15" s="1475"/>
      <c r="R15" s="124"/>
      <c r="S15" s="129">
        <v>15799152.660084248</v>
      </c>
      <c r="T15" s="130">
        <v>6037330.6721937414</v>
      </c>
      <c r="U15" s="130">
        <v>21121820.533904478</v>
      </c>
      <c r="V15" s="130">
        <v>6447593.0833837194</v>
      </c>
      <c r="W15" s="130">
        <v>4910296.0704094805</v>
      </c>
      <c r="X15" s="125">
        <v>73091234.90766561</v>
      </c>
      <c r="Y15" s="130">
        <v>20053396.057071295</v>
      </c>
      <c r="Z15" s="130">
        <v>20053396.057071295</v>
      </c>
      <c r="AA15" s="130">
        <v>163944.0309401046</v>
      </c>
      <c r="AB15" s="130">
        <v>49902991.837127797</v>
      </c>
      <c r="AC15" s="130">
        <v>85637184.368471995</v>
      </c>
      <c r="AD15" s="130">
        <v>85637184.368471995</v>
      </c>
    </row>
    <row r="16" spans="1:51" s="128" customFormat="1" ht="17.25" hidden="1" customHeight="1">
      <c r="A16" s="1475" t="s">
        <v>1280</v>
      </c>
      <c r="B16" s="1475"/>
      <c r="C16" s="1475"/>
      <c r="D16" s="124"/>
      <c r="E16" s="125">
        <v>1677734614.1587782</v>
      </c>
      <c r="F16" s="125"/>
      <c r="G16" s="130">
        <v>1598848494.3334563</v>
      </c>
      <c r="H16" s="130">
        <v>63098015.97606001</v>
      </c>
      <c r="I16" s="130">
        <v>26089338.459277585</v>
      </c>
      <c r="J16" s="130">
        <v>881921579.78337991</v>
      </c>
      <c r="K16" s="130">
        <v>430666374.68759632</v>
      </c>
      <c r="L16" s="130"/>
      <c r="M16" s="130">
        <v>85089221.744109139</v>
      </c>
      <c r="N16" s="130">
        <v>37835957.86405126</v>
      </c>
      <c r="O16" s="1475" t="s">
        <v>1280</v>
      </c>
      <c r="P16" s="1475"/>
      <c r="Q16" s="1475"/>
      <c r="R16" s="124"/>
      <c r="S16" s="129">
        <v>10949731.279817685</v>
      </c>
      <c r="T16" s="130">
        <v>5866996.5075264461</v>
      </c>
      <c r="U16" s="130">
        <v>15282653.733954567</v>
      </c>
      <c r="V16" s="130">
        <v>9751950.1883288417</v>
      </c>
      <c r="W16" s="130">
        <v>5401932.170430324</v>
      </c>
      <c r="X16" s="125">
        <v>64510374.726414204</v>
      </c>
      <c r="Y16" s="130">
        <v>21200523.00912872</v>
      </c>
      <c r="Z16" s="130">
        <v>21200523.00912872</v>
      </c>
      <c r="AA16" s="130">
        <v>254261.95056054977</v>
      </c>
      <c r="AB16" s="130">
        <v>47219327.006057613</v>
      </c>
      <c r="AC16" s="130">
        <v>100086642.83445083</v>
      </c>
      <c r="AD16" s="130">
        <v>100086642.83445083</v>
      </c>
      <c r="AH16" s="727"/>
      <c r="AI16" s="727"/>
      <c r="AJ16" s="727"/>
      <c r="AK16" s="727"/>
      <c r="AL16" s="727"/>
    </row>
    <row r="17" spans="1:39" s="128" customFormat="1" ht="18" hidden="1" customHeight="1">
      <c r="A17" s="1475" t="s">
        <v>1070</v>
      </c>
      <c r="B17" s="1475"/>
      <c r="C17" s="1475"/>
      <c r="D17" s="124"/>
      <c r="E17" s="130">
        <v>1905911401.124707</v>
      </c>
      <c r="F17" s="130"/>
      <c r="G17" s="130">
        <v>1806885737.2984271</v>
      </c>
      <c r="H17" s="130">
        <v>56035079.219651394</v>
      </c>
      <c r="I17" s="130">
        <v>20293166.304085318</v>
      </c>
      <c r="J17" s="130">
        <v>1037285061.5019439</v>
      </c>
      <c r="K17" s="130">
        <v>479086108.43360746</v>
      </c>
      <c r="L17" s="130"/>
      <c r="M17" s="130">
        <v>91977373.63521269</v>
      </c>
      <c r="N17" s="130">
        <v>37361463.478440605</v>
      </c>
      <c r="O17" s="1475" t="s">
        <v>1070</v>
      </c>
      <c r="P17" s="1475"/>
      <c r="Q17" s="1475"/>
      <c r="R17" s="124"/>
      <c r="S17" s="130">
        <v>13292613.139906682</v>
      </c>
      <c r="T17" s="130">
        <v>6420277.4258636395</v>
      </c>
      <c r="U17" s="130">
        <v>17419931.859455429</v>
      </c>
      <c r="V17" s="130">
        <v>8291295.1321529215</v>
      </c>
      <c r="W17" s="130">
        <v>9191792.5993934143</v>
      </c>
      <c r="X17" s="125">
        <v>71156047.930085033</v>
      </c>
      <c r="Y17" s="130">
        <v>19532168.87302703</v>
      </c>
      <c r="Z17" s="130">
        <v>19532168.87302703</v>
      </c>
      <c r="AA17" s="130">
        <v>352436.01569032727</v>
      </c>
      <c r="AB17" s="130">
        <v>50700464.258149348</v>
      </c>
      <c r="AC17" s="130">
        <v>118557832.6993084</v>
      </c>
      <c r="AD17" s="130">
        <v>118557832.6993084</v>
      </c>
      <c r="AH17" s="728"/>
      <c r="AI17" s="728"/>
      <c r="AJ17" s="729"/>
      <c r="AK17" s="729"/>
      <c r="AL17" s="729"/>
    </row>
    <row r="18" spans="1:39" s="128" customFormat="1" ht="18" hidden="1" customHeight="1">
      <c r="A18" s="1475" t="s">
        <v>1281</v>
      </c>
      <c r="B18" s="1475"/>
      <c r="C18" s="1475"/>
      <c r="D18" s="124"/>
      <c r="E18" s="130" t="e">
        <f>G18+AD18-#REF!</f>
        <v>#REF!</v>
      </c>
      <c r="F18" s="130"/>
      <c r="G18" s="130" t="e">
        <f>H18+L18+#REF!</f>
        <v>#REF!</v>
      </c>
      <c r="H18" s="130">
        <v>48134226.697586112</v>
      </c>
      <c r="I18" s="130">
        <v>21622586.778182603</v>
      </c>
      <c r="J18" s="130">
        <v>855876728.34116554</v>
      </c>
      <c r="K18" s="130">
        <v>396411361.1074006</v>
      </c>
      <c r="L18" s="130"/>
      <c r="M18" s="130">
        <v>79659450.429710269</v>
      </c>
      <c r="N18" s="130">
        <v>34041821.947817221</v>
      </c>
      <c r="O18" s="1475" t="s">
        <v>1281</v>
      </c>
      <c r="P18" s="1475"/>
      <c r="Q18" s="1475"/>
      <c r="R18" s="124"/>
      <c r="S18" s="130">
        <v>11347726.647405256</v>
      </c>
      <c r="T18" s="130">
        <v>5790568.5293154269</v>
      </c>
      <c r="U18" s="130">
        <v>14955011.081214637</v>
      </c>
      <c r="V18" s="130">
        <v>7876796.128277164</v>
      </c>
      <c r="W18" s="130">
        <v>5647526.0956805535</v>
      </c>
      <c r="X18" s="130">
        <v>60473264.517373003</v>
      </c>
      <c r="Y18" s="130">
        <v>11985785.796908749</v>
      </c>
      <c r="Z18" s="130">
        <v>11985785.796908749</v>
      </c>
      <c r="AA18" s="130">
        <v>263743.77673027688</v>
      </c>
      <c r="AB18" s="130">
        <v>44405753.044112645</v>
      </c>
      <c r="AC18" s="130">
        <v>80943746.709172249</v>
      </c>
      <c r="AD18" s="130">
        <v>80943746.709172249</v>
      </c>
      <c r="AJ18" s="128" t="e">
        <f>AH18*(1+#REF!)</f>
        <v>#REF!</v>
      </c>
      <c r="AK18" s="128" t="e">
        <f>(AJ18/AH18)-1</f>
        <v>#REF!</v>
      </c>
      <c r="AL18" s="128" t="e">
        <f>AJ18-AH18</f>
        <v>#REF!</v>
      </c>
      <c r="AM18" s="955"/>
    </row>
    <row r="19" spans="1:39" s="128" customFormat="1" ht="18" hidden="1" customHeight="1">
      <c r="A19" s="1475" t="s">
        <v>1190</v>
      </c>
      <c r="B19" s="1475"/>
      <c r="C19" s="1475"/>
      <c r="D19" s="124"/>
      <c r="E19" s="130">
        <v>1918058080.3343196</v>
      </c>
      <c r="F19" s="130"/>
      <c r="G19" s="130">
        <v>1829300639.4857309</v>
      </c>
      <c r="H19" s="130">
        <v>49794242.92041114</v>
      </c>
      <c r="I19" s="130">
        <v>29229771.450746041</v>
      </c>
      <c r="J19" s="130">
        <v>1052866166.4356915</v>
      </c>
      <c r="K19" s="130">
        <v>472049041.9864639</v>
      </c>
      <c r="L19" s="130"/>
      <c r="M19" s="130">
        <v>101921170.77994193</v>
      </c>
      <c r="N19" s="130">
        <v>41403783.888343148</v>
      </c>
      <c r="O19" s="1475" t="s">
        <v>1190</v>
      </c>
      <c r="P19" s="1475"/>
      <c r="Q19" s="1475"/>
      <c r="R19" s="124"/>
      <c r="S19" s="130">
        <v>15156975.946723636</v>
      </c>
      <c r="T19" s="130">
        <v>9113366.8013288975</v>
      </c>
      <c r="U19" s="130">
        <v>20670375.434653386</v>
      </c>
      <c r="V19" s="130">
        <v>9365918.2748927232</v>
      </c>
      <c r="W19" s="130">
        <v>6210750.434000113</v>
      </c>
      <c r="X19" s="125">
        <v>65709038.855836667</v>
      </c>
      <c r="Y19" s="130">
        <v>19616994.062205464</v>
      </c>
      <c r="Z19" s="130">
        <v>19616994.062205464</v>
      </c>
      <c r="AA19" s="130">
        <v>316509.0393580143</v>
      </c>
      <c r="AB19" s="130">
        <v>57414698.017272882</v>
      </c>
      <c r="AC19" s="130">
        <v>108374434.91079684</v>
      </c>
      <c r="AD19" s="130">
        <v>108374434.91079684</v>
      </c>
      <c r="AM19" s="955"/>
    </row>
    <row r="20" spans="1:39" s="128" customFormat="1" ht="18" hidden="1" customHeight="1">
      <c r="A20" s="1475" t="s">
        <v>1282</v>
      </c>
      <c r="B20" s="1475"/>
      <c r="C20" s="1475"/>
      <c r="D20" s="124"/>
      <c r="E20" s="130">
        <v>2003052329.1130536</v>
      </c>
      <c r="F20" s="130"/>
      <c r="G20" s="130">
        <v>1913570358.5609207</v>
      </c>
      <c r="H20" s="130">
        <v>33742597.498634771</v>
      </c>
      <c r="I20" s="130">
        <v>27969698.550922256</v>
      </c>
      <c r="J20" s="130">
        <v>1129104080.6300826</v>
      </c>
      <c r="K20" s="130">
        <v>501921760.24039036</v>
      </c>
      <c r="L20" s="130"/>
      <c r="M20" s="130">
        <v>100932770.33373679</v>
      </c>
      <c r="N20" s="130">
        <v>43865163.324620284</v>
      </c>
      <c r="O20" s="1475" t="s">
        <v>1282</v>
      </c>
      <c r="P20" s="1475"/>
      <c r="Q20" s="1475"/>
      <c r="R20" s="124"/>
      <c r="S20" s="130">
        <v>17703222.867415816</v>
      </c>
      <c r="T20" s="130">
        <v>8641480.5215690173</v>
      </c>
      <c r="U20" s="130">
        <v>18716342.829991616</v>
      </c>
      <c r="V20" s="130">
        <v>6071608.0709286798</v>
      </c>
      <c r="W20" s="130">
        <v>5934952.7192114126</v>
      </c>
      <c r="X20" s="125">
        <v>70314885.609816074</v>
      </c>
      <c r="Y20" s="130">
        <v>20882258.199627183</v>
      </c>
      <c r="Z20" s="130">
        <v>20882258.199627183</v>
      </c>
      <c r="AA20" s="130">
        <v>451146.73938871425</v>
      </c>
      <c r="AB20" s="130">
        <v>49133418.957960568</v>
      </c>
      <c r="AC20" s="130">
        <v>110364228.7517581</v>
      </c>
      <c r="AD20" s="130">
        <v>110364228.7517581</v>
      </c>
      <c r="AM20" s="955"/>
    </row>
    <row r="21" spans="1:39" s="128" customFormat="1" ht="2.25" hidden="1" customHeight="1">
      <c r="A21" s="1475" t="s">
        <v>1283</v>
      </c>
      <c r="B21" s="1475"/>
      <c r="C21" s="1475"/>
      <c r="D21" s="730"/>
      <c r="E21" s="130">
        <v>1698497265.2204101</v>
      </c>
      <c r="F21" s="130"/>
      <c r="G21" s="130">
        <v>1539118673.3509581</v>
      </c>
      <c r="H21" s="130">
        <v>50438539.856719755</v>
      </c>
      <c r="I21" s="130">
        <v>31515796.894087177</v>
      </c>
      <c r="J21" s="130">
        <v>677894624.52373517</v>
      </c>
      <c r="K21" s="130">
        <v>543696562.71023667</v>
      </c>
      <c r="L21" s="130"/>
      <c r="M21" s="130">
        <v>106637414.54177141</v>
      </c>
      <c r="N21" s="130">
        <v>46067162.217533678</v>
      </c>
      <c r="O21" s="1475" t="s">
        <v>1283</v>
      </c>
      <c r="P21" s="1475"/>
      <c r="Q21" s="1475"/>
      <c r="R21" s="730"/>
      <c r="S21" s="130">
        <v>17925174.73564985</v>
      </c>
      <c r="T21" s="130">
        <v>9105301.5176570937</v>
      </c>
      <c r="U21" s="130">
        <v>21594796.49224304</v>
      </c>
      <c r="V21" s="130">
        <v>5915853.4033916295</v>
      </c>
      <c r="W21" s="130">
        <v>6029126.1752961352</v>
      </c>
      <c r="X21" s="125">
        <v>76298958.686348259</v>
      </c>
      <c r="Y21" s="130">
        <v>20242838.479926176</v>
      </c>
      <c r="Z21" s="130">
        <v>20242838.479926176</v>
      </c>
      <c r="AA21" s="130">
        <v>347299.23651442106</v>
      </c>
      <c r="AB21" s="130">
        <v>52289476.901545256</v>
      </c>
      <c r="AC21" s="130">
        <v>179621430.34937757</v>
      </c>
      <c r="AD21" s="130">
        <v>179621430.34937757</v>
      </c>
      <c r="AM21" s="955"/>
    </row>
    <row r="22" spans="1:39" ht="14.45" hidden="1" customHeight="1">
      <c r="A22" s="1467" t="s">
        <v>1291</v>
      </c>
      <c r="B22" s="1468"/>
      <c r="C22" s="1468"/>
      <c r="D22" s="1469"/>
      <c r="E22" s="130">
        <v>1626676.8226598606</v>
      </c>
      <c r="F22" s="130">
        <v>1511689.9747652616</v>
      </c>
      <c r="G22" s="130">
        <v>1277260.346240931</v>
      </c>
      <c r="H22" s="130">
        <v>56174.469685894561</v>
      </c>
      <c r="I22" s="130">
        <v>36285.352065757252</v>
      </c>
      <c r="J22" s="130">
        <v>657092.39443798747</v>
      </c>
      <c r="K22" s="130">
        <v>527708.13005129236</v>
      </c>
      <c r="L22" s="130">
        <f>M22+X22+AA22+AB22</f>
        <v>234429.62852433062</v>
      </c>
      <c r="M22" s="130">
        <v>103154.63135230134</v>
      </c>
      <c r="N22" s="130">
        <v>45917.886902473125</v>
      </c>
      <c r="O22" s="1467" t="s">
        <v>1291</v>
      </c>
      <c r="P22" s="1468"/>
      <c r="Q22" s="1468"/>
      <c r="R22" s="1469"/>
      <c r="S22" s="130">
        <v>18190.134436892593</v>
      </c>
      <c r="T22" s="130">
        <v>8336.24080689931</v>
      </c>
      <c r="U22" s="130">
        <v>21514.407058516848</v>
      </c>
      <c r="V22" s="130">
        <v>4413.4953153394699</v>
      </c>
      <c r="W22" s="130">
        <v>4782.4668321800764</v>
      </c>
      <c r="X22" s="125">
        <v>73940.940593983978</v>
      </c>
      <c r="Y22" s="507" t="s">
        <v>528</v>
      </c>
      <c r="Z22" s="507" t="s">
        <v>528</v>
      </c>
      <c r="AA22" s="130">
        <v>616.38815218077673</v>
      </c>
      <c r="AB22" s="130">
        <v>56717.668425864525</v>
      </c>
      <c r="AC22" s="130">
        <v>134775.3794253981</v>
      </c>
      <c r="AD22" s="130">
        <v>19788.531530800385</v>
      </c>
    </row>
    <row r="23" spans="1:39" ht="14.45" customHeight="1">
      <c r="A23" s="1467" t="s">
        <v>1308</v>
      </c>
      <c r="B23" s="1468"/>
      <c r="C23" s="1468"/>
      <c r="D23" s="1469"/>
      <c r="E23" s="507" t="s">
        <v>528</v>
      </c>
      <c r="F23" s="507" t="s">
        <v>368</v>
      </c>
      <c r="G23" s="507" t="s">
        <v>528</v>
      </c>
      <c r="H23" s="507" t="s">
        <v>528</v>
      </c>
      <c r="I23" s="507" t="s">
        <v>528</v>
      </c>
      <c r="J23" s="507" t="s">
        <v>528</v>
      </c>
      <c r="K23" s="507" t="s">
        <v>528</v>
      </c>
      <c r="L23" s="507" t="s">
        <v>528</v>
      </c>
      <c r="M23" s="507" t="s">
        <v>528</v>
      </c>
      <c r="N23" s="507" t="s">
        <v>528</v>
      </c>
      <c r="O23" s="1467" t="s">
        <v>1308</v>
      </c>
      <c r="P23" s="1468"/>
      <c r="Q23" s="1468"/>
      <c r="R23" s="1469"/>
      <c r="S23" s="507" t="s">
        <v>528</v>
      </c>
      <c r="T23" s="507" t="s">
        <v>736</v>
      </c>
      <c r="U23" s="507" t="s">
        <v>528</v>
      </c>
      <c r="V23" s="507" t="s">
        <v>528</v>
      </c>
      <c r="W23" s="507" t="s">
        <v>528</v>
      </c>
      <c r="X23" s="507" t="s">
        <v>528</v>
      </c>
      <c r="Y23" s="507" t="s">
        <v>528</v>
      </c>
      <c r="Z23" s="507" t="s">
        <v>528</v>
      </c>
      <c r="AA23" s="507" t="s">
        <v>528</v>
      </c>
      <c r="AB23" s="507" t="s">
        <v>528</v>
      </c>
      <c r="AC23" s="507" t="s">
        <v>528</v>
      </c>
      <c r="AD23" s="507" t="s">
        <v>736</v>
      </c>
    </row>
    <row r="24" spans="1:39" ht="14.45" customHeight="1">
      <c r="A24" s="1467" t="s">
        <v>1309</v>
      </c>
      <c r="B24" s="1468"/>
      <c r="C24" s="1468"/>
      <c r="D24" s="1469"/>
      <c r="E24" s="130">
        <v>1709412.8716277042</v>
      </c>
      <c r="F24" s="130">
        <v>1567436.6700432061</v>
      </c>
      <c r="G24" s="130">
        <v>1324162.4065761706</v>
      </c>
      <c r="H24" s="130">
        <v>55041.749027572791</v>
      </c>
      <c r="I24" s="130">
        <v>44948.460470020451</v>
      </c>
      <c r="J24" s="130">
        <v>665442.27449392143</v>
      </c>
      <c r="K24" s="130">
        <v>558729.92258465616</v>
      </c>
      <c r="L24" s="130">
        <f t="shared" ref="L24:L25" si="1">M24+X24+AA24+AB24</f>
        <v>243274.2634670352</v>
      </c>
      <c r="M24" s="130">
        <v>111303.48984143887</v>
      </c>
      <c r="N24" s="130">
        <v>51310.740930126129</v>
      </c>
      <c r="O24" s="1467" t="s">
        <v>1309</v>
      </c>
      <c r="P24" s="1468"/>
      <c r="Q24" s="1468"/>
      <c r="R24" s="1469"/>
      <c r="S24" s="130">
        <v>17058.261295797733</v>
      </c>
      <c r="T24" s="130">
        <v>10155.973696884654</v>
      </c>
      <c r="U24" s="130">
        <v>23756.456522771969</v>
      </c>
      <c r="V24" s="130">
        <v>5490.3328900969</v>
      </c>
      <c r="W24" s="130">
        <v>3531.7245057614687</v>
      </c>
      <c r="X24" s="125">
        <v>68425.55847311049</v>
      </c>
      <c r="Y24" s="507" t="s">
        <v>528</v>
      </c>
      <c r="Z24" s="507" t="s">
        <v>528</v>
      </c>
      <c r="AA24" s="130">
        <v>172.1328848289495</v>
      </c>
      <c r="AB24" s="130">
        <v>63373.082267656857</v>
      </c>
      <c r="AC24" s="130">
        <v>161914.96376830008</v>
      </c>
      <c r="AD24" s="130">
        <v>19938.762183802315</v>
      </c>
    </row>
    <row r="25" spans="1:39" ht="14.45" customHeight="1">
      <c r="A25" s="1467" t="s">
        <v>1310</v>
      </c>
      <c r="B25" s="1468"/>
      <c r="C25" s="1468"/>
      <c r="D25" s="1469"/>
      <c r="E25" s="130">
        <v>1919414.8003673984</v>
      </c>
      <c r="F25" s="130">
        <v>1802674.4638600477</v>
      </c>
      <c r="G25" s="130">
        <v>1545124.8982817903</v>
      </c>
      <c r="H25" s="130">
        <v>51025.112969116431</v>
      </c>
      <c r="I25" s="130">
        <v>35467.987353790697</v>
      </c>
      <c r="J25" s="130">
        <v>879317.23733015324</v>
      </c>
      <c r="K25" s="130">
        <v>579314.5606287237</v>
      </c>
      <c r="L25" s="130">
        <f t="shared" si="1"/>
        <v>257549.56557825764</v>
      </c>
      <c r="M25" s="130">
        <v>112860.22077171184</v>
      </c>
      <c r="N25" s="130">
        <v>52379.161708348714</v>
      </c>
      <c r="O25" s="1467" t="s">
        <v>1310</v>
      </c>
      <c r="P25" s="1468"/>
      <c r="Q25" s="1468"/>
      <c r="R25" s="1469"/>
      <c r="S25" s="130">
        <v>18626.030709474835</v>
      </c>
      <c r="T25" s="130">
        <v>10031.465018376195</v>
      </c>
      <c r="U25" s="130">
        <v>22738.059428342611</v>
      </c>
      <c r="V25" s="130">
        <v>5126.990088758299</v>
      </c>
      <c r="W25" s="130">
        <v>3958.5138184111433</v>
      </c>
      <c r="X25" s="125">
        <v>80474.230562621131</v>
      </c>
      <c r="Y25" s="507" t="s">
        <v>528</v>
      </c>
      <c r="Z25" s="507" t="s">
        <v>528</v>
      </c>
      <c r="AA25" s="130">
        <v>1169.7074434474705</v>
      </c>
      <c r="AB25" s="130">
        <v>63045.406800477176</v>
      </c>
      <c r="AC25" s="130">
        <v>135738.52224057875</v>
      </c>
      <c r="AD25" s="130">
        <v>18998.185733223632</v>
      </c>
    </row>
    <row r="26" spans="1:39" ht="14.45" customHeight="1">
      <c r="A26" s="1467" t="s">
        <v>1311</v>
      </c>
      <c r="B26" s="1468"/>
      <c r="C26" s="1468"/>
      <c r="D26" s="1469"/>
      <c r="E26" s="129">
        <v>2127553.9255435532</v>
      </c>
      <c r="F26" s="130">
        <v>1973697.3906420439</v>
      </c>
      <c r="G26" s="130">
        <v>1655069.6480344983</v>
      </c>
      <c r="H26" s="130">
        <v>61013.660847066625</v>
      </c>
      <c r="I26" s="130">
        <v>27918.302528482782</v>
      </c>
      <c r="J26" s="130">
        <v>921434.07950688025</v>
      </c>
      <c r="K26" s="130">
        <v>644703.60515206389</v>
      </c>
      <c r="L26" s="130">
        <f>M26+X26+Z26+AA26+AB26</f>
        <v>318627.74260754907</v>
      </c>
      <c r="M26" s="130">
        <v>122199.98701906647</v>
      </c>
      <c r="N26" s="130">
        <v>53386.676422394434</v>
      </c>
      <c r="O26" s="1467" t="s">
        <v>1311</v>
      </c>
      <c r="P26" s="1468"/>
      <c r="Q26" s="1468"/>
      <c r="R26" s="1469"/>
      <c r="S26" s="130">
        <v>19880.892339920556</v>
      </c>
      <c r="T26" s="130">
        <v>11101.902272413659</v>
      </c>
      <c r="U26" s="130">
        <v>26671.865626293791</v>
      </c>
      <c r="V26" s="130">
        <v>6626.3707837414659</v>
      </c>
      <c r="W26" s="130">
        <v>4532.2795743027173</v>
      </c>
      <c r="X26" s="125">
        <v>94421.617170812926</v>
      </c>
      <c r="Y26" s="507" t="s">
        <v>528</v>
      </c>
      <c r="Z26" s="130">
        <v>21241.504336692451</v>
      </c>
      <c r="AA26" s="130">
        <v>829.83897853729616</v>
      </c>
      <c r="AB26" s="130">
        <v>79934.795102439952</v>
      </c>
      <c r="AC26" s="130">
        <v>175098.03923820189</v>
      </c>
      <c r="AD26" s="130">
        <v>0</v>
      </c>
    </row>
    <row r="27" spans="1:39" ht="14.45" customHeight="1">
      <c r="A27" s="1467" t="s">
        <v>1312</v>
      </c>
      <c r="B27" s="1468"/>
      <c r="C27" s="1468"/>
      <c r="D27" s="1469"/>
      <c r="E27" s="129">
        <v>2222332.3402221911</v>
      </c>
      <c r="F27" s="130">
        <v>2048552.9514313745</v>
      </c>
      <c r="G27" s="130">
        <v>1688518.8717783834</v>
      </c>
      <c r="H27" s="130">
        <v>77489.013319196631</v>
      </c>
      <c r="I27" s="130">
        <v>44322.618645098111</v>
      </c>
      <c r="J27" s="130">
        <v>895154.64668426919</v>
      </c>
      <c r="K27" s="130">
        <v>671552.59312981996</v>
      </c>
      <c r="L27" s="130">
        <v>360034.07965299365</v>
      </c>
      <c r="M27" s="130">
        <v>142313.72151477059</v>
      </c>
      <c r="N27" s="130">
        <v>62039.046383743138</v>
      </c>
      <c r="O27" s="1467" t="s">
        <v>1312</v>
      </c>
      <c r="P27" s="1468"/>
      <c r="Q27" s="1468"/>
      <c r="R27" s="1469"/>
      <c r="S27" s="130">
        <v>22278.537128506861</v>
      </c>
      <c r="T27" s="130">
        <v>13345.742543489952</v>
      </c>
      <c r="U27" s="130">
        <v>27530.92766677076</v>
      </c>
      <c r="V27" s="130">
        <v>9009.2992556982772</v>
      </c>
      <c r="W27" s="130">
        <v>8110.1685365618459</v>
      </c>
      <c r="X27" s="125">
        <v>103366.85748082628</v>
      </c>
      <c r="Y27" s="130">
        <v>4514.6279961542814</v>
      </c>
      <c r="Z27" s="130">
        <v>19116.445825020601</v>
      </c>
      <c r="AA27" s="130">
        <v>2608.7153629184681</v>
      </c>
      <c r="AB27" s="130">
        <v>88113.711473303527</v>
      </c>
      <c r="AC27" s="130">
        <v>192895.83461583903</v>
      </c>
      <c r="AD27" s="130">
        <v>0</v>
      </c>
    </row>
    <row r="28" spans="1:39" ht="14.45" customHeight="1">
      <c r="A28" s="1479" t="s">
        <v>447</v>
      </c>
      <c r="B28" s="1479"/>
      <c r="C28" s="1479"/>
      <c r="D28" s="714"/>
      <c r="E28" s="129"/>
      <c r="F28" s="125"/>
      <c r="G28" s="125"/>
      <c r="H28" s="125"/>
      <c r="I28" s="125"/>
      <c r="J28" s="125"/>
      <c r="K28" s="125"/>
      <c r="L28" s="125"/>
      <c r="M28" s="125"/>
      <c r="N28" s="717"/>
      <c r="O28" s="1479" t="s">
        <v>447</v>
      </c>
      <c r="P28" s="1479"/>
      <c r="Q28" s="1479"/>
      <c r="R28" s="124"/>
      <c r="S28" s="125"/>
      <c r="T28" s="125"/>
      <c r="U28" s="125"/>
      <c r="V28" s="125"/>
      <c r="W28" s="125"/>
      <c r="X28" s="125"/>
      <c r="Y28" s="125"/>
      <c r="Z28" s="125"/>
      <c r="AA28" s="125"/>
      <c r="AB28" s="125"/>
      <c r="AC28" s="125"/>
      <c r="AD28" s="125"/>
      <c r="AF28" s="128"/>
      <c r="AG28" s="128"/>
    </row>
    <row r="29" spans="1:39" ht="14.45" customHeight="1">
      <c r="A29" s="1330"/>
      <c r="B29" s="961" t="s">
        <v>1331</v>
      </c>
      <c r="C29" s="1330"/>
      <c r="D29" s="1279"/>
      <c r="E29" s="1017">
        <v>437247.03962102957</v>
      </c>
      <c r="F29" s="1113">
        <v>377091.3173696617</v>
      </c>
      <c r="G29" s="1113">
        <v>304277.32102389663</v>
      </c>
      <c r="H29" s="1113">
        <v>22989.342230059501</v>
      </c>
      <c r="I29" s="1113">
        <v>5980.6868333698458</v>
      </c>
      <c r="J29" s="1113">
        <v>145629.0791598488</v>
      </c>
      <c r="K29" s="1113">
        <v>129678.21280061775</v>
      </c>
      <c r="L29" s="1123">
        <v>72813.996345765772</v>
      </c>
      <c r="M29" s="1113">
        <v>38360.434954648445</v>
      </c>
      <c r="N29" s="1113">
        <v>14011.587478753938</v>
      </c>
      <c r="O29" s="1330"/>
      <c r="P29" s="961" t="s">
        <v>1331</v>
      </c>
      <c r="Q29" s="1330"/>
      <c r="R29" s="959"/>
      <c r="S29" s="1113">
        <v>6567.5438409296621</v>
      </c>
      <c r="T29" s="1113">
        <v>4408.6159917596233</v>
      </c>
      <c r="U29" s="1113">
        <v>9525.9587209610199</v>
      </c>
      <c r="V29" s="1113">
        <v>2162.1755137533714</v>
      </c>
      <c r="W29" s="1113">
        <v>1684.5534084907349</v>
      </c>
      <c r="X29" s="1113">
        <v>6629.1691103686744</v>
      </c>
      <c r="Y29" s="1113">
        <v>2119.4391124813901</v>
      </c>
      <c r="Z29" s="1113">
        <v>1255.061786752595</v>
      </c>
      <c r="AA29" s="1113">
        <v>536.3430471851716</v>
      </c>
      <c r="AB29" s="1113">
        <v>23913.548334329585</v>
      </c>
      <c r="AC29" s="1113">
        <v>61410.784038120786</v>
      </c>
      <c r="AD29" s="130">
        <v>0</v>
      </c>
      <c r="AF29" s="128"/>
      <c r="AG29" s="128"/>
    </row>
    <row r="30" spans="1:39" ht="14.45" customHeight="1">
      <c r="A30" s="1330"/>
      <c r="B30" s="961" t="s">
        <v>1332</v>
      </c>
      <c r="C30" s="1330"/>
      <c r="D30" s="1279"/>
      <c r="E30" s="1017">
        <v>283421.69811473048</v>
      </c>
      <c r="F30" s="1113">
        <v>258459.02905735295</v>
      </c>
      <c r="G30" s="1113">
        <v>210551.59938448027</v>
      </c>
      <c r="H30" s="1113">
        <v>16489.147328159645</v>
      </c>
      <c r="I30" s="1113">
        <v>2869.8025538545194</v>
      </c>
      <c r="J30" s="1113">
        <v>96137.68202836001</v>
      </c>
      <c r="K30" s="1113">
        <v>95054.967474106175</v>
      </c>
      <c r="L30" s="1123">
        <v>47907.429672872422</v>
      </c>
      <c r="M30" s="1113">
        <v>23793.373852169454</v>
      </c>
      <c r="N30" s="1113">
        <v>8785.2914129681831</v>
      </c>
      <c r="O30" s="1330"/>
      <c r="P30" s="961" t="s">
        <v>1332</v>
      </c>
      <c r="Q30" s="1330"/>
      <c r="R30" s="959"/>
      <c r="S30" s="1113">
        <v>2823.1467849204505</v>
      </c>
      <c r="T30" s="1113">
        <v>2837.1879991252299</v>
      </c>
      <c r="U30" s="1113">
        <v>3829.1994377171177</v>
      </c>
      <c r="V30" s="1113">
        <v>3049.2824852579365</v>
      </c>
      <c r="W30" s="1113">
        <v>2469.2657321805359</v>
      </c>
      <c r="X30" s="1113">
        <v>4991.782062776354</v>
      </c>
      <c r="Y30" s="1113">
        <v>303.2656521478396</v>
      </c>
      <c r="Z30" s="1113">
        <v>5633.0219528843627</v>
      </c>
      <c r="AA30" s="1113">
        <v>1696.1571617340442</v>
      </c>
      <c r="AB30" s="1113">
        <v>11489.828991160424</v>
      </c>
      <c r="AC30" s="1113">
        <v>30595.691010261919</v>
      </c>
      <c r="AD30" s="130">
        <v>0</v>
      </c>
      <c r="AF30" s="128"/>
      <c r="AG30" s="128"/>
    </row>
    <row r="31" spans="1:39" ht="14.45" customHeight="1">
      <c r="A31" s="1330"/>
      <c r="B31" s="961" t="s">
        <v>1333</v>
      </c>
      <c r="C31" s="1330"/>
      <c r="D31" s="1279"/>
      <c r="E31" s="1017">
        <v>408027.37794638023</v>
      </c>
      <c r="F31" s="1113">
        <v>372154.11344199005</v>
      </c>
      <c r="G31" s="1113">
        <v>324534.14851154533</v>
      </c>
      <c r="H31" s="1113">
        <v>18361.757091774063</v>
      </c>
      <c r="I31" s="1113">
        <v>16224.786933651045</v>
      </c>
      <c r="J31" s="1113">
        <v>154096.98364001696</v>
      </c>
      <c r="K31" s="1113">
        <v>135850.62084610332</v>
      </c>
      <c r="L31" s="1123">
        <v>47619.964930444658</v>
      </c>
      <c r="M31" s="1113">
        <v>24289.617214153692</v>
      </c>
      <c r="N31" s="1113">
        <v>12714.511627075435</v>
      </c>
      <c r="O31" s="1330"/>
      <c r="P31" s="961" t="s">
        <v>1333</v>
      </c>
      <c r="Q31" s="1330"/>
      <c r="R31" s="959"/>
      <c r="S31" s="1113">
        <v>3329.0420661146268</v>
      </c>
      <c r="T31" s="1113">
        <v>2086.9926081184412</v>
      </c>
      <c r="U31" s="1113">
        <v>3638.7122006917489</v>
      </c>
      <c r="V31" s="1113">
        <v>1473.2652650523266</v>
      </c>
      <c r="W31" s="1113">
        <v>1047.0934471010978</v>
      </c>
      <c r="X31" s="1113">
        <v>5958.5277431541344</v>
      </c>
      <c r="Y31" s="1113">
        <v>176.32865548487075</v>
      </c>
      <c r="Z31" s="1113">
        <v>2527.9870952993142</v>
      </c>
      <c r="AA31" s="1113">
        <v>30.305030373108799</v>
      </c>
      <c r="AB31" s="1113">
        <v>14637.199191979529</v>
      </c>
      <c r="AC31" s="1113">
        <v>38401.25159968988</v>
      </c>
      <c r="AD31" s="130">
        <v>0</v>
      </c>
      <c r="AF31" s="128"/>
      <c r="AG31" s="128"/>
    </row>
    <row r="32" spans="1:39" ht="14.45" customHeight="1">
      <c r="A32" s="1330"/>
      <c r="B32" s="961" t="s">
        <v>1334</v>
      </c>
      <c r="C32" s="1330"/>
      <c r="D32" s="1279"/>
      <c r="E32" s="1017">
        <v>331406.46063655469</v>
      </c>
      <c r="F32" s="1113">
        <v>307328.79998434533</v>
      </c>
      <c r="G32" s="1113">
        <v>230376.70812394755</v>
      </c>
      <c r="H32" s="1113">
        <v>11548.095376392932</v>
      </c>
      <c r="I32" s="1113">
        <v>4407.6859761856695</v>
      </c>
      <c r="J32" s="1113">
        <v>138313.1348316822</v>
      </c>
      <c r="K32" s="1113">
        <v>76107.791939686795</v>
      </c>
      <c r="L32" s="1123">
        <v>76952.091860397719</v>
      </c>
      <c r="M32" s="1113">
        <v>16649.48121714325</v>
      </c>
      <c r="N32" s="1113">
        <v>5115.7943547601044</v>
      </c>
      <c r="O32" s="1330"/>
      <c r="P32" s="961" t="s">
        <v>1334</v>
      </c>
      <c r="Q32" s="1330"/>
      <c r="R32" s="959"/>
      <c r="S32" s="1113">
        <v>3333.1748318511254</v>
      </c>
      <c r="T32" s="1113">
        <v>1914.8788367905315</v>
      </c>
      <c r="U32" s="1113">
        <v>4183.7619659142329</v>
      </c>
      <c r="V32" s="1113">
        <v>1114.784799827258</v>
      </c>
      <c r="W32" s="1113">
        <v>987.08642800000018</v>
      </c>
      <c r="X32" s="1113">
        <v>41788.891869237203</v>
      </c>
      <c r="Y32" s="1113">
        <v>768.71383304018048</v>
      </c>
      <c r="Z32" s="1113">
        <v>1715.1379000000002</v>
      </c>
      <c r="AA32" s="1113">
        <v>71.163977626144089</v>
      </c>
      <c r="AB32" s="1113">
        <v>15958.703063350955</v>
      </c>
      <c r="AC32" s="1113">
        <v>25792.798552209522</v>
      </c>
      <c r="AD32" s="130">
        <v>0</v>
      </c>
      <c r="AF32" s="128"/>
      <c r="AG32" s="128"/>
    </row>
    <row r="33" spans="1:33" ht="14.45" customHeight="1">
      <c r="A33" s="1330"/>
      <c r="B33" s="961" t="s">
        <v>1335</v>
      </c>
      <c r="C33" s="1330"/>
      <c r="D33" s="1279"/>
      <c r="E33" s="1017">
        <v>415568.45599916094</v>
      </c>
      <c r="F33" s="1113">
        <v>398128.0433851477</v>
      </c>
      <c r="G33" s="1113">
        <v>345586.72447577945</v>
      </c>
      <c r="H33" s="1113">
        <v>5361.1266885920686</v>
      </c>
      <c r="I33" s="1113">
        <v>11168.796228037038</v>
      </c>
      <c r="J33" s="1113">
        <v>228486.28955936094</v>
      </c>
      <c r="K33" s="1113">
        <v>100570.51199978958</v>
      </c>
      <c r="L33" s="1123">
        <v>52541.318909367983</v>
      </c>
      <c r="M33" s="1113">
        <v>18237.540721813155</v>
      </c>
      <c r="N33" s="1113">
        <v>8671.6064907258569</v>
      </c>
      <c r="O33" s="1330"/>
      <c r="P33" s="961" t="s">
        <v>1335</v>
      </c>
      <c r="Q33" s="1330"/>
      <c r="R33" s="959"/>
      <c r="S33" s="1113">
        <v>3014.8141963073817</v>
      </c>
      <c r="T33" s="1113">
        <v>833.97124885015364</v>
      </c>
      <c r="U33" s="1113">
        <v>3991.1632843328903</v>
      </c>
      <c r="V33" s="1113">
        <v>556.26694480739366</v>
      </c>
      <c r="W33" s="1113">
        <v>1169.7185567894735</v>
      </c>
      <c r="X33" s="1113">
        <v>18483.537789289905</v>
      </c>
      <c r="Y33" s="1113">
        <v>276.965416</v>
      </c>
      <c r="Z33" s="1113">
        <v>2835.1786170843297</v>
      </c>
      <c r="AA33" s="1113">
        <v>171.66201199999998</v>
      </c>
      <c r="AB33" s="1113">
        <v>12536.434353180593</v>
      </c>
      <c r="AC33" s="1113">
        <v>20275.591231097824</v>
      </c>
      <c r="AD33" s="130">
        <v>0</v>
      </c>
      <c r="AF33" s="128"/>
      <c r="AG33" s="128"/>
    </row>
    <row r="34" spans="1:33" ht="14.45" customHeight="1">
      <c r="A34" s="1330"/>
      <c r="B34" s="961" t="s">
        <v>1336</v>
      </c>
      <c r="C34" s="1330"/>
      <c r="D34" s="1279"/>
      <c r="E34" s="1017">
        <v>346661.30790433707</v>
      </c>
      <c r="F34" s="1113">
        <v>335391.64819287811</v>
      </c>
      <c r="G34" s="1113">
        <v>273192.37025873264</v>
      </c>
      <c r="H34" s="1113">
        <v>2739.5446042184426</v>
      </c>
      <c r="I34" s="1113">
        <v>3670.8601199999998</v>
      </c>
      <c r="J34" s="1113">
        <v>132491.477465</v>
      </c>
      <c r="K34" s="1113">
        <v>134290.48806951431</v>
      </c>
      <c r="L34" s="1123">
        <v>62199.277934145372</v>
      </c>
      <c r="M34" s="1113">
        <v>20983.273554842886</v>
      </c>
      <c r="N34" s="1113">
        <v>12740.255019459548</v>
      </c>
      <c r="O34" s="1330"/>
      <c r="P34" s="961" t="s">
        <v>1336</v>
      </c>
      <c r="Q34" s="1330"/>
      <c r="R34" s="959"/>
      <c r="S34" s="1113">
        <v>3210.8154083836152</v>
      </c>
      <c r="T34" s="1113">
        <v>1264.0958588459896</v>
      </c>
      <c r="U34" s="1113">
        <v>2362.1320571537358</v>
      </c>
      <c r="V34" s="1113">
        <v>653.5242469999987</v>
      </c>
      <c r="W34" s="1113">
        <v>752.450964</v>
      </c>
      <c r="X34" s="1113">
        <v>25514.948905999998</v>
      </c>
      <c r="Y34" s="1113">
        <v>869.91532699999993</v>
      </c>
      <c r="Z34" s="1113">
        <v>5150.058473</v>
      </c>
      <c r="AA34" s="1113">
        <v>103.08413400000001</v>
      </c>
      <c r="AB34" s="1113">
        <v>9577.997539302487</v>
      </c>
      <c r="AC34" s="1113">
        <v>16419.718184458969</v>
      </c>
      <c r="AD34" s="130">
        <v>0</v>
      </c>
      <c r="AF34" s="128"/>
      <c r="AG34" s="128"/>
    </row>
    <row r="35" spans="1:33" ht="14.45" customHeight="1">
      <c r="A35" s="1479" t="s">
        <v>473</v>
      </c>
      <c r="B35" s="1479"/>
      <c r="C35" s="1479"/>
      <c r="D35" s="714"/>
      <c r="E35" s="1017"/>
      <c r="F35" s="1113"/>
      <c r="G35" s="1113"/>
      <c r="H35" s="1113"/>
      <c r="I35" s="1113"/>
      <c r="J35" s="1113"/>
      <c r="K35" s="1113"/>
      <c r="L35" s="1113"/>
      <c r="M35" s="1113"/>
      <c r="N35" s="1113"/>
      <c r="O35" s="1479" t="s">
        <v>473</v>
      </c>
      <c r="P35" s="1479"/>
      <c r="Q35" s="1479"/>
      <c r="R35" s="124"/>
      <c r="S35" s="1113"/>
      <c r="T35" s="1113"/>
      <c r="U35" s="1113"/>
      <c r="W35" s="1113"/>
      <c r="X35" s="1113"/>
      <c r="Y35" s="1113"/>
      <c r="Z35" s="1113"/>
      <c r="AA35" s="1113"/>
      <c r="AB35" s="1113"/>
      <c r="AC35" s="1113"/>
      <c r="AD35" s="1113"/>
      <c r="AF35" s="128"/>
      <c r="AG35" s="128"/>
    </row>
    <row r="36" spans="1:33" ht="14.45" customHeight="1">
      <c r="A36" s="1330"/>
      <c r="B36" s="961" t="s">
        <v>1337</v>
      </c>
      <c r="C36" s="1330"/>
      <c r="D36" s="1279"/>
      <c r="E36" s="1017">
        <v>112507.55253495043</v>
      </c>
      <c r="F36" s="1113">
        <v>97015.117872651463</v>
      </c>
      <c r="G36" s="1113">
        <v>75947.087263014066</v>
      </c>
      <c r="H36" s="1113">
        <v>3828.0030938117261</v>
      </c>
      <c r="I36" s="1113">
        <v>1976.5915528210433</v>
      </c>
      <c r="J36" s="1113">
        <v>32826.884688575716</v>
      </c>
      <c r="K36" s="1113">
        <v>37315.607927805569</v>
      </c>
      <c r="L36" s="1123">
        <v>21068.030609637528</v>
      </c>
      <c r="M36" s="1113">
        <v>10894.328129775293</v>
      </c>
      <c r="N36" s="1113">
        <v>3649.9874705343391</v>
      </c>
      <c r="O36" s="1330"/>
      <c r="P36" s="961" t="s">
        <v>1337</v>
      </c>
      <c r="Q36" s="1330"/>
      <c r="R36" s="959"/>
      <c r="S36" s="1113">
        <v>884.45237499463315</v>
      </c>
      <c r="T36" s="1113">
        <v>1082.2642710046314</v>
      </c>
      <c r="U36" s="1113">
        <v>3964.6488363676986</v>
      </c>
      <c r="V36" s="1113">
        <v>1191.6603971047714</v>
      </c>
      <c r="W36" s="1113">
        <v>121.31477976922753</v>
      </c>
      <c r="X36" s="1113">
        <v>849.74413466609462</v>
      </c>
      <c r="Y36" s="1113">
        <v>23.126474310473895</v>
      </c>
      <c r="Z36" s="1113">
        <v>798.3193322479824</v>
      </c>
      <c r="AA36" s="1113">
        <v>75.002470858863234</v>
      </c>
      <c r="AB36" s="1113">
        <v>8427.5100677787777</v>
      </c>
      <c r="AC36" s="1113">
        <v>16290.753994547</v>
      </c>
      <c r="AD36" s="130">
        <v>0</v>
      </c>
      <c r="AF36" s="128"/>
      <c r="AG36" s="128"/>
    </row>
    <row r="37" spans="1:33" ht="14.45" customHeight="1">
      <c r="A37" s="1330"/>
      <c r="B37" s="961" t="s">
        <v>1347</v>
      </c>
      <c r="C37" s="1330"/>
      <c r="D37" s="1279"/>
      <c r="E37" s="1017">
        <v>48364.10742640384</v>
      </c>
      <c r="F37" s="1113">
        <v>35666.945676252202</v>
      </c>
      <c r="G37" s="1113">
        <v>28902.23816631352</v>
      </c>
      <c r="H37" s="1113">
        <v>2557.703529974835</v>
      </c>
      <c r="I37" s="1113">
        <v>105.94618533441832</v>
      </c>
      <c r="J37" s="1113">
        <v>9820.424773382796</v>
      </c>
      <c r="K37" s="1113">
        <v>16418.163677621462</v>
      </c>
      <c r="L37" s="1123">
        <v>6764.7075099386766</v>
      </c>
      <c r="M37" s="1113">
        <v>4426.4730927008341</v>
      </c>
      <c r="N37" s="1113">
        <v>1593.4973365723342</v>
      </c>
      <c r="O37" s="1330"/>
      <c r="P37" s="961" t="s">
        <v>1347</v>
      </c>
      <c r="Q37" s="1330"/>
      <c r="R37" s="959"/>
      <c r="S37" s="1113">
        <v>292.20015897117617</v>
      </c>
      <c r="T37" s="1113">
        <v>815.231291290066</v>
      </c>
      <c r="U37" s="1113">
        <v>1148.9615709137333</v>
      </c>
      <c r="V37" s="1113">
        <v>147.97841091460776</v>
      </c>
      <c r="W37" s="1113">
        <v>428.60432403891434</v>
      </c>
      <c r="X37" s="1113">
        <v>799.33644346307187</v>
      </c>
      <c r="Y37" s="1113">
        <v>80.704634861947866</v>
      </c>
      <c r="Z37" s="1113">
        <v>145.93913961325416</v>
      </c>
      <c r="AA37" s="1113">
        <v>28.746155334463637</v>
      </c>
      <c r="AB37" s="1113">
        <v>1283.5080439651081</v>
      </c>
      <c r="AC37" s="1113">
        <v>12843.100889764948</v>
      </c>
      <c r="AD37" s="130">
        <v>0</v>
      </c>
      <c r="AF37" s="128"/>
      <c r="AG37" s="128"/>
    </row>
    <row r="38" spans="1:33" ht="14.45" customHeight="1">
      <c r="A38" s="961"/>
      <c r="B38" s="961" t="s">
        <v>1348</v>
      </c>
      <c r="C38" s="961"/>
      <c r="D38" s="1279"/>
      <c r="E38" s="1017">
        <v>82895.193722662792</v>
      </c>
      <c r="F38" s="1113">
        <v>67829.075160884837</v>
      </c>
      <c r="G38" s="1113">
        <v>56443.611733581856</v>
      </c>
      <c r="H38" s="1113">
        <v>5963.9086018146945</v>
      </c>
      <c r="I38" s="1113">
        <v>1992.3023735584368</v>
      </c>
      <c r="J38" s="1113">
        <v>18511.270761421882</v>
      </c>
      <c r="K38" s="1113">
        <v>29976.129996786833</v>
      </c>
      <c r="L38" s="1123">
        <v>11385.463427302993</v>
      </c>
      <c r="M38" s="1113">
        <v>6210.5439373052786</v>
      </c>
      <c r="N38" s="1113">
        <v>2503.7588684396887</v>
      </c>
      <c r="O38" s="961"/>
      <c r="P38" s="961" t="s">
        <v>1348</v>
      </c>
      <c r="Q38" s="961"/>
      <c r="R38" s="959"/>
      <c r="S38" s="1113">
        <v>566.65375494805085</v>
      </c>
      <c r="T38" s="1113">
        <v>1234.6495676195327</v>
      </c>
      <c r="U38" s="1113">
        <v>1022.3828096304424</v>
      </c>
      <c r="V38" s="1113">
        <v>415.40173067051256</v>
      </c>
      <c r="W38" s="1113">
        <v>467.69720599704732</v>
      </c>
      <c r="X38" s="1113">
        <v>1567.1658696452801</v>
      </c>
      <c r="Y38" s="1113">
        <v>111.54220541984871</v>
      </c>
      <c r="Z38" s="1113">
        <v>279.93776610730333</v>
      </c>
      <c r="AA38" s="1113">
        <v>1.4624203335147836</v>
      </c>
      <c r="AB38" s="1113">
        <v>3214.8112284917624</v>
      </c>
      <c r="AC38" s="1113">
        <v>15346.056327885259</v>
      </c>
      <c r="AD38" s="130">
        <v>0</v>
      </c>
      <c r="AF38" s="128"/>
      <c r="AG38" s="128"/>
    </row>
    <row r="39" spans="1:33" ht="14.45" customHeight="1">
      <c r="A39" s="961"/>
      <c r="B39" s="961" t="s">
        <v>1349</v>
      </c>
      <c r="C39" s="961"/>
      <c r="D39" s="1279"/>
      <c r="E39" s="1017">
        <v>215831.8455888957</v>
      </c>
      <c r="F39" s="1113">
        <v>193368.71352947954</v>
      </c>
      <c r="G39" s="1113">
        <v>165601.35318467603</v>
      </c>
      <c r="H39" s="1113">
        <v>9110.869519887121</v>
      </c>
      <c r="I39" s="1113">
        <v>1024.505915136712</v>
      </c>
      <c r="J39" s="1113">
        <v>93557.910846449842</v>
      </c>
      <c r="K39" s="1113">
        <v>61908.066903202394</v>
      </c>
      <c r="L39" s="1123">
        <v>27767.360344803434</v>
      </c>
      <c r="M39" s="1113">
        <v>14001.845059322932</v>
      </c>
      <c r="N39" s="1113">
        <v>6189.7880542499397</v>
      </c>
      <c r="O39" s="961"/>
      <c r="P39" s="961" t="s">
        <v>1349</v>
      </c>
      <c r="Q39" s="961"/>
      <c r="R39" s="959"/>
      <c r="S39" s="1113">
        <v>1764.9977269072674</v>
      </c>
      <c r="T39" s="1113">
        <v>1966.6298415281171</v>
      </c>
      <c r="U39" s="1113">
        <v>3133.976729996341</v>
      </c>
      <c r="V39" s="1113">
        <v>767.72799293371895</v>
      </c>
      <c r="W39" s="1113">
        <v>178.72471370754062</v>
      </c>
      <c r="X39" s="1113">
        <v>2990.9791095523269</v>
      </c>
      <c r="Y39" s="1113">
        <v>152.30234174832344</v>
      </c>
      <c r="Z39" s="1113">
        <v>492.39841399577364</v>
      </c>
      <c r="AA39" s="1113">
        <v>1659.0009994525556</v>
      </c>
      <c r="AB39" s="1113">
        <v>8470.8344207315349</v>
      </c>
      <c r="AC39" s="1113">
        <v>22955.530473412</v>
      </c>
      <c r="AD39" s="130">
        <v>0</v>
      </c>
      <c r="AF39" s="128"/>
      <c r="AG39" s="128"/>
    </row>
    <row r="40" spans="1:33" ht="14.45" customHeight="1">
      <c r="A40" s="961"/>
      <c r="B40" s="961" t="s">
        <v>1350</v>
      </c>
      <c r="C40" s="961"/>
      <c r="D40" s="1279"/>
      <c r="E40" s="1017">
        <v>195573.63897794194</v>
      </c>
      <c r="F40" s="1113">
        <v>171351.1395652988</v>
      </c>
      <c r="G40" s="1113">
        <v>131486.56667699004</v>
      </c>
      <c r="H40" s="1113">
        <v>10424.269920461678</v>
      </c>
      <c r="I40" s="1113">
        <v>3914.0646992464594</v>
      </c>
      <c r="J40" s="1113">
        <v>64068.465866009072</v>
      </c>
      <c r="K40" s="1113">
        <v>53079.766191272909</v>
      </c>
      <c r="L40" s="1123">
        <v>39864.572888308801</v>
      </c>
      <c r="M40" s="1113">
        <v>23451.336403911566</v>
      </c>
      <c r="N40" s="1113">
        <v>6963.65477061414</v>
      </c>
      <c r="O40" s="961"/>
      <c r="P40" s="961" t="s">
        <v>1350</v>
      </c>
      <c r="Q40" s="961"/>
      <c r="R40" s="959"/>
      <c r="S40" s="1113">
        <v>5046.0343031700995</v>
      </c>
      <c r="T40" s="1113">
        <v>1828.3783869818903</v>
      </c>
      <c r="U40" s="1113">
        <v>3952.4861219387085</v>
      </c>
      <c r="V40" s="1113">
        <v>2569.4018540843153</v>
      </c>
      <c r="W40" s="1113">
        <v>3091.380967122428</v>
      </c>
      <c r="X40" s="1113">
        <v>4359.3950677119465</v>
      </c>
      <c r="Y40" s="1113">
        <v>1934.3579359999999</v>
      </c>
      <c r="Z40" s="1113">
        <v>98.743531235950726</v>
      </c>
      <c r="AA40" s="1113">
        <v>66.178578779663297</v>
      </c>
      <c r="AB40" s="1113">
        <v>9954.5613706696495</v>
      </c>
      <c r="AC40" s="1113">
        <v>24321.242943879042</v>
      </c>
      <c r="AD40" s="130">
        <v>0</v>
      </c>
      <c r="AF40" s="128"/>
      <c r="AG40" s="128"/>
    </row>
    <row r="41" spans="1:33" ht="14.45" customHeight="1">
      <c r="A41" s="961"/>
      <c r="B41" s="961" t="s">
        <v>1351</v>
      </c>
      <c r="C41" s="961"/>
      <c r="D41" s="1279"/>
      <c r="E41" s="1017">
        <v>469392.78412065899</v>
      </c>
      <c r="F41" s="1113">
        <v>440770.47821688204</v>
      </c>
      <c r="G41" s="1113">
        <v>375426.59422190482</v>
      </c>
      <c r="H41" s="1113">
        <v>26525.545221865261</v>
      </c>
      <c r="I41" s="1113">
        <v>9310.4289357080906</v>
      </c>
      <c r="J41" s="1113">
        <v>191093.99331534593</v>
      </c>
      <c r="K41" s="1113">
        <v>148496.62674898538</v>
      </c>
      <c r="L41" s="1123">
        <v>65343.883994977114</v>
      </c>
      <c r="M41" s="1113">
        <v>26610.730133865352</v>
      </c>
      <c r="N41" s="1113">
        <v>12878.170592900427</v>
      </c>
      <c r="O41" s="961"/>
      <c r="P41" s="961" t="s">
        <v>1351</v>
      </c>
      <c r="Q41" s="961"/>
      <c r="R41" s="959"/>
      <c r="S41" s="1113">
        <v>4748.2391037152838</v>
      </c>
      <c r="T41" s="1113">
        <v>2357.7579104141255</v>
      </c>
      <c r="U41" s="1113">
        <v>3783.1355373144961</v>
      </c>
      <c r="V41" s="1113">
        <v>1833.036261695906</v>
      </c>
      <c r="W41" s="1113">
        <v>1010.390727825111</v>
      </c>
      <c r="X41" s="1113">
        <v>10418.512736537263</v>
      </c>
      <c r="Y41" s="1113">
        <v>287.88649877350684</v>
      </c>
      <c r="Z41" s="1113">
        <v>7612.9330482958712</v>
      </c>
      <c r="AA41" s="1113">
        <v>563.53760618030958</v>
      </c>
      <c r="AB41" s="1113">
        <v>19850.283971324832</v>
      </c>
      <c r="AC41" s="1113">
        <v>36235.238952073028</v>
      </c>
      <c r="AD41" s="130">
        <v>0</v>
      </c>
      <c r="AF41" s="128"/>
      <c r="AG41" s="128"/>
    </row>
    <row r="42" spans="1:33" ht="14.45" customHeight="1">
      <c r="A42" s="961"/>
      <c r="B42" s="961" t="s">
        <v>1352</v>
      </c>
      <c r="C42" s="961"/>
      <c r="D42" s="1279"/>
      <c r="E42" s="1017">
        <v>226140.67669474494</v>
      </c>
      <c r="F42" s="1113">
        <v>209171.6471718883</v>
      </c>
      <c r="G42" s="1113">
        <v>182798.79773713899</v>
      </c>
      <c r="H42" s="1113">
        <v>8060.3928289623454</v>
      </c>
      <c r="I42" s="1113">
        <v>7107.9219466918739</v>
      </c>
      <c r="J42" s="1113">
        <v>110585.24550751789</v>
      </c>
      <c r="K42" s="1113">
        <v>57045.237453966824</v>
      </c>
      <c r="L42" s="1123">
        <v>26372.849434749362</v>
      </c>
      <c r="M42" s="1113">
        <v>12201.284661601672</v>
      </c>
      <c r="N42" s="1113">
        <v>4158.2214525375739</v>
      </c>
      <c r="O42" s="961"/>
      <c r="P42" s="961" t="s">
        <v>1352</v>
      </c>
      <c r="Q42" s="961"/>
      <c r="R42" s="959"/>
      <c r="S42" s="1113">
        <v>1300.6023828168229</v>
      </c>
      <c r="T42" s="1113">
        <v>1874.577800076087</v>
      </c>
      <c r="U42" s="1113">
        <v>3229.0859636827331</v>
      </c>
      <c r="V42" s="1113">
        <v>626.60954148845849</v>
      </c>
      <c r="W42" s="1113">
        <v>1012.1875210000001</v>
      </c>
      <c r="X42" s="1113">
        <v>4228.342936697225</v>
      </c>
      <c r="Y42" s="1113">
        <v>89.480580040180669</v>
      </c>
      <c r="Z42" s="1113">
        <v>537.65319844013698</v>
      </c>
      <c r="AA42" s="1113">
        <v>15.700021765777015</v>
      </c>
      <c r="AB42" s="1113">
        <v>9300.3880362043601</v>
      </c>
      <c r="AC42" s="1113">
        <v>17506.682721296886</v>
      </c>
      <c r="AD42" s="130">
        <v>0</v>
      </c>
      <c r="AF42" s="128"/>
      <c r="AG42" s="128"/>
    </row>
    <row r="43" spans="1:33" ht="14.45" customHeight="1">
      <c r="A43" s="961"/>
      <c r="B43" s="961" t="s">
        <v>1353</v>
      </c>
      <c r="C43" s="961"/>
      <c r="D43" s="1279"/>
      <c r="E43" s="1017">
        <v>230181.349021353</v>
      </c>
      <c r="F43" s="1113">
        <v>221817.3728790766</v>
      </c>
      <c r="G43" s="1113">
        <v>157772.14257908546</v>
      </c>
      <c r="H43" s="1113">
        <v>4031.3044484190254</v>
      </c>
      <c r="I43" s="1113">
        <v>5650.2152566010809</v>
      </c>
      <c r="J43" s="1113">
        <v>88913.204678522787</v>
      </c>
      <c r="K43" s="1113">
        <v>59177.418195542545</v>
      </c>
      <c r="L43" s="1123">
        <v>64045.230299991235</v>
      </c>
      <c r="M43" s="1113">
        <v>9866.4021534486365</v>
      </c>
      <c r="N43" s="1113">
        <v>5337.8701102871119</v>
      </c>
      <c r="O43" s="961"/>
      <c r="P43" s="961" t="s">
        <v>1353</v>
      </c>
      <c r="Q43" s="961"/>
      <c r="R43" s="959"/>
      <c r="S43" s="1113">
        <v>1782.5771068017784</v>
      </c>
      <c r="T43" s="1113">
        <v>283.88222857551631</v>
      </c>
      <c r="U43" s="1113">
        <v>1784.093394926598</v>
      </c>
      <c r="V43" s="1113">
        <v>343.6324777560547</v>
      </c>
      <c r="W43" s="1113">
        <v>334.34683510157407</v>
      </c>
      <c r="X43" s="1113">
        <v>39465.922679582494</v>
      </c>
      <c r="Y43" s="1113">
        <v>169.52317400000001</v>
      </c>
      <c r="Z43" s="1113">
        <v>1932.7443090843296</v>
      </c>
      <c r="AA43" s="1113">
        <v>64.899294213321966</v>
      </c>
      <c r="AB43" s="1113">
        <v>12545.738689662459</v>
      </c>
      <c r="AC43" s="1113">
        <v>10296.720451360659</v>
      </c>
      <c r="AD43" s="130">
        <v>0</v>
      </c>
      <c r="AF43" s="128"/>
      <c r="AG43" s="128"/>
    </row>
    <row r="44" spans="1:33" ht="14.45" customHeight="1">
      <c r="A44" s="961"/>
      <c r="B44" s="961" t="s">
        <v>1354</v>
      </c>
      <c r="C44" s="961"/>
      <c r="D44" s="1279"/>
      <c r="E44" s="1017">
        <v>316845.79043758201</v>
      </c>
      <c r="F44" s="1113">
        <v>298460.19321596198</v>
      </c>
      <c r="G44" s="1113">
        <v>248552.75520167718</v>
      </c>
      <c r="H44" s="1113">
        <v>4049.8706059999995</v>
      </c>
      <c r="I44" s="1113">
        <v>5239.0320259999999</v>
      </c>
      <c r="J44" s="1113">
        <v>148252.81971504298</v>
      </c>
      <c r="K44" s="1113">
        <v>91011.03285463409</v>
      </c>
      <c r="L44" s="1123">
        <v>49907.438014284846</v>
      </c>
      <c r="M44" s="1113">
        <v>20207.582612839204</v>
      </c>
      <c r="N44" s="1113">
        <v>10802.489458607513</v>
      </c>
      <c r="O44" s="961"/>
      <c r="P44" s="961" t="s">
        <v>1354</v>
      </c>
      <c r="Q44" s="961"/>
      <c r="R44" s="959"/>
      <c r="S44" s="1113">
        <v>3315.5498851817565</v>
      </c>
      <c r="T44" s="1113">
        <v>738.47474100000022</v>
      </c>
      <c r="U44" s="1113">
        <v>3696.9101140000007</v>
      </c>
      <c r="V44" s="1113">
        <v>621.55330204993902</v>
      </c>
      <c r="W44" s="1113">
        <v>1032.605112</v>
      </c>
      <c r="X44" s="1113">
        <v>19394.450673970572</v>
      </c>
      <c r="Y44" s="1113">
        <v>128.34192399999998</v>
      </c>
      <c r="Z44" s="1113">
        <v>1736.389019</v>
      </c>
      <c r="AA44" s="1113">
        <v>78.204805000000022</v>
      </c>
      <c r="AB44" s="1113">
        <v>8362.4689794750575</v>
      </c>
      <c r="AC44" s="1113">
        <v>20121.986240620055</v>
      </c>
      <c r="AD44" s="130">
        <v>0</v>
      </c>
      <c r="AF44" s="128"/>
      <c r="AG44" s="128"/>
    </row>
    <row r="45" spans="1:33" ht="14.45" customHeight="1">
      <c r="A45" s="961"/>
      <c r="B45" s="961" t="s">
        <v>1355</v>
      </c>
      <c r="C45" s="961"/>
      <c r="D45" s="1279"/>
      <c r="E45" s="1017">
        <v>324599.40169699996</v>
      </c>
      <c r="F45" s="1113">
        <v>313102.26814300002</v>
      </c>
      <c r="G45" s="1113">
        <v>265587.72501399991</v>
      </c>
      <c r="H45" s="1113">
        <v>2937.145548</v>
      </c>
      <c r="I45" s="1113">
        <v>8001.6097539999992</v>
      </c>
      <c r="J45" s="1113">
        <v>137524.42653199998</v>
      </c>
      <c r="K45" s="1113">
        <v>117124.54317999998</v>
      </c>
      <c r="L45" s="1123">
        <v>47514.543128999991</v>
      </c>
      <c r="M45" s="1113">
        <v>14443.195329999995</v>
      </c>
      <c r="N45" s="1113">
        <v>7961.6082690000003</v>
      </c>
      <c r="O45" s="961"/>
      <c r="P45" s="961" t="s">
        <v>1355</v>
      </c>
      <c r="Q45" s="961"/>
      <c r="R45" s="959"/>
      <c r="S45" s="1113">
        <v>2577.2303309999998</v>
      </c>
      <c r="T45" s="1113">
        <v>1163.8965049999997</v>
      </c>
      <c r="U45" s="1113">
        <v>1815.246588</v>
      </c>
      <c r="V45" s="1113">
        <v>492.29728699999987</v>
      </c>
      <c r="W45" s="1113">
        <v>432.91635000000008</v>
      </c>
      <c r="X45" s="1113">
        <v>19293.007829000002</v>
      </c>
      <c r="Y45" s="1113">
        <v>1537.3622269999996</v>
      </c>
      <c r="Z45" s="1113">
        <v>5481.3880669999999</v>
      </c>
      <c r="AA45" s="1113">
        <v>55.983010999999998</v>
      </c>
      <c r="AB45" s="1113">
        <v>6703.6066649999975</v>
      </c>
      <c r="AC45" s="1113">
        <v>16978.521621</v>
      </c>
      <c r="AD45" s="130">
        <v>0</v>
      </c>
      <c r="AF45" s="128"/>
      <c r="AG45" s="128"/>
    </row>
    <row r="46" spans="1:33" ht="14.45" customHeight="1">
      <c r="A46" s="1479" t="s">
        <v>448</v>
      </c>
      <c r="B46" s="1479"/>
      <c r="C46" s="1479"/>
      <c r="D46" s="1279"/>
      <c r="E46" s="1017"/>
      <c r="F46" s="1113"/>
      <c r="G46" s="1113"/>
      <c r="H46" s="1113"/>
      <c r="I46" s="1113"/>
      <c r="J46" s="1113"/>
      <c r="K46" s="1113"/>
      <c r="L46" s="1113"/>
      <c r="M46" s="1113"/>
      <c r="N46" s="1113"/>
      <c r="O46" s="1479" t="s">
        <v>448</v>
      </c>
      <c r="P46" s="1479"/>
      <c r="Q46" s="1479"/>
      <c r="R46" s="959"/>
      <c r="S46" s="1113"/>
      <c r="T46" s="1113"/>
      <c r="U46" s="1113"/>
      <c r="V46" s="1113"/>
      <c r="W46" s="1113"/>
      <c r="X46" s="1113"/>
      <c r="Y46" s="1113"/>
      <c r="Z46" s="1113"/>
      <c r="AA46" s="1113"/>
      <c r="AB46" s="1113"/>
      <c r="AC46" s="1113"/>
      <c r="AD46" s="1113"/>
      <c r="AF46" s="128"/>
      <c r="AG46" s="128"/>
    </row>
    <row r="47" spans="1:33" ht="14.45" customHeight="1">
      <c r="A47" s="961"/>
      <c r="B47" s="961" t="s">
        <v>1337</v>
      </c>
      <c r="C47" s="961"/>
      <c r="D47" s="1279"/>
      <c r="E47" s="1017">
        <v>113885.91277213649</v>
      </c>
      <c r="F47" s="1113">
        <v>101413.19314394087</v>
      </c>
      <c r="G47" s="1113">
        <v>73938.553954109462</v>
      </c>
      <c r="H47" s="1113">
        <v>4178.5970978750765</v>
      </c>
      <c r="I47" s="1113">
        <v>2226.1631340824615</v>
      </c>
      <c r="J47" s="1113">
        <v>26219.214699762975</v>
      </c>
      <c r="K47" s="1113">
        <v>41314.579022388956</v>
      </c>
      <c r="L47" s="1123">
        <v>27474.639189831487</v>
      </c>
      <c r="M47" s="1113">
        <v>12567.772116223403</v>
      </c>
      <c r="N47" s="1113">
        <v>4456.4996773757739</v>
      </c>
      <c r="O47" s="961"/>
      <c r="P47" s="961" t="s">
        <v>1337</v>
      </c>
      <c r="Q47" s="961"/>
      <c r="R47" s="959"/>
      <c r="S47" s="1113">
        <v>1454.7434560656063</v>
      </c>
      <c r="T47" s="1113">
        <v>1095.840596923626</v>
      </c>
      <c r="U47" s="1113">
        <v>4057.6079034042723</v>
      </c>
      <c r="V47" s="1113">
        <v>1250.6396816848978</v>
      </c>
      <c r="W47" s="1113">
        <v>252.44080076922751</v>
      </c>
      <c r="X47" s="1113">
        <v>8817.9342047641949</v>
      </c>
      <c r="Y47" s="1113">
        <v>23.318662390468763</v>
      </c>
      <c r="Z47" s="1113">
        <v>1092.9267422479825</v>
      </c>
      <c r="AA47" s="1113">
        <v>77.342468707602734</v>
      </c>
      <c r="AB47" s="1113">
        <v>4895.3449954978041</v>
      </c>
      <c r="AC47" s="1113">
        <v>13565.646370443676</v>
      </c>
      <c r="AD47" s="130">
        <v>0</v>
      </c>
      <c r="AF47" s="128"/>
      <c r="AG47" s="128"/>
    </row>
    <row r="48" spans="1:33" ht="14.45" customHeight="1">
      <c r="A48" s="961"/>
      <c r="B48" s="961" t="s">
        <v>1347</v>
      </c>
      <c r="C48" s="961"/>
      <c r="D48" s="1279"/>
      <c r="E48" s="1017">
        <v>50849.439418894653</v>
      </c>
      <c r="F48" s="1113">
        <v>37501.672814112324</v>
      </c>
      <c r="G48" s="1113">
        <v>29948.488576860844</v>
      </c>
      <c r="H48" s="1113">
        <v>2574.1680094221229</v>
      </c>
      <c r="I48" s="1114">
        <v>963.57578353103315</v>
      </c>
      <c r="J48" s="1113">
        <v>8374.795382749051</v>
      </c>
      <c r="K48" s="1113">
        <v>18035.949401158628</v>
      </c>
      <c r="L48" s="1123">
        <v>7553.1842372514902</v>
      </c>
      <c r="M48" s="1113">
        <v>4456.8101757483091</v>
      </c>
      <c r="N48" s="1113">
        <v>1439.3987198489092</v>
      </c>
      <c r="O48" s="961"/>
      <c r="P48" s="961" t="s">
        <v>1347</v>
      </c>
      <c r="Q48" s="961"/>
      <c r="R48" s="959"/>
      <c r="S48" s="1113">
        <v>240.58966566964025</v>
      </c>
      <c r="T48" s="1113">
        <v>1049.9236133957359</v>
      </c>
      <c r="U48" s="1113">
        <v>1148.0088378301982</v>
      </c>
      <c r="V48" s="1113">
        <v>151.27011496490994</v>
      </c>
      <c r="W48" s="1113">
        <v>427.6192240389143</v>
      </c>
      <c r="X48" s="1113">
        <v>1250.3190931293043</v>
      </c>
      <c r="Y48" s="1113">
        <v>80.568814861947857</v>
      </c>
      <c r="Z48" s="1113">
        <v>1.0649259051209945</v>
      </c>
      <c r="AA48" s="1113">
        <v>27.800668334463637</v>
      </c>
      <c r="AB48" s="1113">
        <v>1736.6205592723447</v>
      </c>
      <c r="AC48" s="1113">
        <v>13348.831530687457</v>
      </c>
      <c r="AD48" s="130">
        <v>0</v>
      </c>
      <c r="AF48" s="128"/>
      <c r="AG48" s="128"/>
    </row>
    <row r="49" spans="1:55" ht="14.45" customHeight="1">
      <c r="A49" s="961"/>
      <c r="B49" s="961" t="s">
        <v>1348</v>
      </c>
      <c r="C49" s="961"/>
      <c r="D49" s="1279"/>
      <c r="E49" s="1017">
        <v>74688.819724505418</v>
      </c>
      <c r="F49" s="1113">
        <v>61691.693999622796</v>
      </c>
      <c r="G49" s="1113">
        <v>51809.634779691405</v>
      </c>
      <c r="H49" s="1113">
        <v>6834.6338070089714</v>
      </c>
      <c r="I49" s="1113">
        <v>1036.738312596993</v>
      </c>
      <c r="J49" s="1113">
        <v>18520.566344885723</v>
      </c>
      <c r="K49" s="1113">
        <v>25417.696315199719</v>
      </c>
      <c r="L49" s="1123">
        <v>9882.0592199313905</v>
      </c>
      <c r="M49" s="1113">
        <v>5884.135332456015</v>
      </c>
      <c r="N49" s="1113">
        <v>2394.8201276289101</v>
      </c>
      <c r="O49" s="961"/>
      <c r="P49" s="961" t="s">
        <v>1348</v>
      </c>
      <c r="Q49" s="961"/>
      <c r="R49" s="959"/>
      <c r="S49" s="1113">
        <v>517.43712601291088</v>
      </c>
      <c r="T49" s="1113">
        <v>1028.1364239683644</v>
      </c>
      <c r="U49" s="1113">
        <v>1087.5937468379616</v>
      </c>
      <c r="V49" s="1113">
        <v>388.45070201082012</v>
      </c>
      <c r="W49" s="1113">
        <v>467.69720599704732</v>
      </c>
      <c r="X49" s="1113">
        <v>556.35450632993229</v>
      </c>
      <c r="Y49" s="1113">
        <v>157.51781518840579</v>
      </c>
      <c r="Z49" s="1113">
        <v>442.75784381543644</v>
      </c>
      <c r="AA49" s="1113">
        <v>2.0738001906576407</v>
      </c>
      <c r="AB49" s="1113">
        <v>2839.219921950938</v>
      </c>
      <c r="AC49" s="1113">
        <v>13439.883568698051</v>
      </c>
      <c r="AD49" s="130">
        <v>0</v>
      </c>
      <c r="AF49" s="128"/>
      <c r="AG49" s="128"/>
    </row>
    <row r="50" spans="1:55" ht="14.45" customHeight="1">
      <c r="A50" s="1330"/>
      <c r="B50" s="961" t="s">
        <v>1349</v>
      </c>
      <c r="C50" s="1330"/>
      <c r="D50" s="1279"/>
      <c r="E50" s="1017">
        <v>208020.64413027233</v>
      </c>
      <c r="F50" s="1113">
        <v>182605.29950815567</v>
      </c>
      <c r="G50" s="1113">
        <v>156067.91299829789</v>
      </c>
      <c r="H50" s="1113">
        <v>8380.1969509980136</v>
      </c>
      <c r="I50" s="1113">
        <v>1892.9811889927441</v>
      </c>
      <c r="J50" s="1113">
        <v>87810.750516808897</v>
      </c>
      <c r="K50" s="1113">
        <v>57983.984341498304</v>
      </c>
      <c r="L50" s="1123">
        <v>26537.386509857719</v>
      </c>
      <c r="M50" s="1113">
        <v>14496.749974852288</v>
      </c>
      <c r="N50" s="1113">
        <v>5950.2617404057191</v>
      </c>
      <c r="O50" s="1330"/>
      <c r="P50" s="961" t="s">
        <v>1349</v>
      </c>
      <c r="Q50" s="1330"/>
      <c r="R50" s="959"/>
      <c r="S50" s="1113">
        <v>1650.7180487996955</v>
      </c>
      <c r="T50" s="1113">
        <v>1892.9860089691267</v>
      </c>
      <c r="U50" s="1113">
        <v>2932.8804215118025</v>
      </c>
      <c r="V50" s="1113">
        <v>689.79115850837297</v>
      </c>
      <c r="W50" s="1113">
        <v>1380.1125966575635</v>
      </c>
      <c r="X50" s="1113">
        <v>2076.0344188759682</v>
      </c>
      <c r="Y50" s="1113">
        <v>106.05225897976635</v>
      </c>
      <c r="Z50" s="1113">
        <v>399.38861243591072</v>
      </c>
      <c r="AA50" s="1113">
        <v>1658.8553978256205</v>
      </c>
      <c r="AB50" s="1113">
        <v>7800.3058468881736</v>
      </c>
      <c r="AC50" s="1113">
        <v>25814.73323455259</v>
      </c>
      <c r="AD50" s="130">
        <v>0</v>
      </c>
      <c r="AF50" s="128"/>
      <c r="AG50" s="128"/>
    </row>
    <row r="51" spans="1:55" ht="14.45" customHeight="1">
      <c r="A51" s="1330"/>
      <c r="B51" s="961" t="s">
        <v>1350</v>
      </c>
      <c r="C51" s="1330"/>
      <c r="D51" s="1279"/>
      <c r="E51" s="1017">
        <v>181887.2678577028</v>
      </c>
      <c r="F51" s="1113">
        <v>159893.26088825121</v>
      </c>
      <c r="G51" s="1113">
        <v>120966.41903098495</v>
      </c>
      <c r="H51" s="1113">
        <v>9173.5771694203995</v>
      </c>
      <c r="I51" s="1113">
        <v>3222.1371437042972</v>
      </c>
      <c r="J51" s="1113">
        <v>54904.500574546459</v>
      </c>
      <c r="K51" s="1113">
        <v>53666.204143313822</v>
      </c>
      <c r="L51" s="1123">
        <v>38926.841857266241</v>
      </c>
      <c r="M51" s="1113">
        <v>21313.592518101868</v>
      </c>
      <c r="N51" s="1113">
        <v>6552.9269729696598</v>
      </c>
      <c r="O51" s="1330"/>
      <c r="P51" s="961" t="s">
        <v>1350</v>
      </c>
      <c r="Q51" s="1330"/>
      <c r="R51" s="959"/>
      <c r="S51" s="1113">
        <v>4724.5069044240936</v>
      </c>
      <c r="T51" s="1113">
        <v>1623.9404176711614</v>
      </c>
      <c r="U51" s="1113">
        <v>3897.5485375507542</v>
      </c>
      <c r="V51" s="1113">
        <v>2606.6012810360476</v>
      </c>
      <c r="W51" s="1113">
        <v>1908.0684044501609</v>
      </c>
      <c r="X51" s="1113">
        <v>4602.6436903990425</v>
      </c>
      <c r="Y51" s="1113">
        <v>1934.3579359999999</v>
      </c>
      <c r="Z51" s="1113">
        <v>764.83856123595069</v>
      </c>
      <c r="AA51" s="1113">
        <v>66.829031779663296</v>
      </c>
      <c r="AB51" s="1113">
        <v>10244.580119749724</v>
      </c>
      <c r="AC51" s="1113">
        <v>22758.845530687515</v>
      </c>
      <c r="AD51" s="130">
        <v>0</v>
      </c>
      <c r="AF51" s="128"/>
      <c r="AG51" s="128"/>
    </row>
    <row r="52" spans="1:55" ht="14.45" customHeight="1">
      <c r="A52" s="1330"/>
      <c r="B52" s="961" t="s">
        <v>1351</v>
      </c>
      <c r="C52" s="1330"/>
      <c r="D52" s="1279"/>
      <c r="E52" s="1017">
        <v>511718.62880062417</v>
      </c>
      <c r="F52" s="1113">
        <v>481952.1490894616</v>
      </c>
      <c r="G52" s="1113">
        <v>407979.04333910183</v>
      </c>
      <c r="H52" s="1113">
        <v>25834.623789058729</v>
      </c>
      <c r="I52" s="1113">
        <v>9664.3907924290124</v>
      </c>
      <c r="J52" s="1113">
        <v>214716.08148561057</v>
      </c>
      <c r="K52" s="1113">
        <v>157763.94727200337</v>
      </c>
      <c r="L52" s="1123">
        <v>73973.105750359508</v>
      </c>
      <c r="M52" s="1113">
        <v>24472.453349282154</v>
      </c>
      <c r="N52" s="1113">
        <v>11875.20251077644</v>
      </c>
      <c r="O52" s="1330"/>
      <c r="P52" s="961" t="s">
        <v>1351</v>
      </c>
      <c r="Q52" s="1330"/>
      <c r="R52" s="959"/>
      <c r="S52" s="1113">
        <v>3857.2995175976216</v>
      </c>
      <c r="T52" s="1113">
        <v>2526.0944743773257</v>
      </c>
      <c r="U52" s="1113">
        <v>3643.0224642041767</v>
      </c>
      <c r="V52" s="1113">
        <v>1782.3921407792247</v>
      </c>
      <c r="W52" s="1113">
        <v>788.44224154735468</v>
      </c>
      <c r="X52" s="1113">
        <v>18233.037088579065</v>
      </c>
      <c r="Y52" s="1113">
        <v>334.58871469351197</v>
      </c>
      <c r="Z52" s="1113">
        <v>7316.9019492958705</v>
      </c>
      <c r="AA52" s="1113">
        <v>566.90820346137809</v>
      </c>
      <c r="AB52" s="1113">
        <v>23049.21644504755</v>
      </c>
      <c r="AC52" s="1113">
        <v>37083.381660458828</v>
      </c>
      <c r="AD52" s="130">
        <v>0</v>
      </c>
      <c r="AF52" s="128"/>
      <c r="AG52" s="128"/>
    </row>
    <row r="53" spans="1:55" ht="14.45" customHeight="1">
      <c r="A53" s="1330"/>
      <c r="B53" s="961" t="s">
        <v>1352</v>
      </c>
      <c r="C53" s="1330"/>
      <c r="D53" s="1279"/>
      <c r="E53" s="1017">
        <v>227620.61298688635</v>
      </c>
      <c r="F53" s="1113">
        <v>208900.54206142365</v>
      </c>
      <c r="G53" s="1113">
        <v>181767.28100034274</v>
      </c>
      <c r="H53" s="1113">
        <v>11292.378274994348</v>
      </c>
      <c r="I53" s="1113">
        <v>7115.0148111604931</v>
      </c>
      <c r="J53" s="1113">
        <v>106476.65777990878</v>
      </c>
      <c r="K53" s="1113">
        <v>56883.230134279009</v>
      </c>
      <c r="L53" s="1123">
        <v>27133.261061080993</v>
      </c>
      <c r="M53" s="1113">
        <v>13522.569284486561</v>
      </c>
      <c r="N53" s="1113">
        <v>6278.438989871599</v>
      </c>
      <c r="O53" s="1330"/>
      <c r="P53" s="961" t="s">
        <v>1352</v>
      </c>
      <c r="Q53" s="1330"/>
      <c r="R53" s="959"/>
      <c r="S53" s="1113">
        <v>2471.1912373723599</v>
      </c>
      <c r="T53" s="1113">
        <v>1251.7858906880588</v>
      </c>
      <c r="U53" s="1113">
        <v>2023.4540810839362</v>
      </c>
      <c r="V53" s="1113">
        <v>499.358283470608</v>
      </c>
      <c r="W53" s="1113">
        <v>998.34080199999994</v>
      </c>
      <c r="X53" s="1113">
        <v>2533.7270221662693</v>
      </c>
      <c r="Y53" s="1113">
        <v>43.325792040180659</v>
      </c>
      <c r="Z53" s="1113">
        <v>727.05728299999987</v>
      </c>
      <c r="AA53" s="1113">
        <v>14.478610765777015</v>
      </c>
      <c r="AB53" s="1113">
        <v>10292.103068622204</v>
      </c>
      <c r="AC53" s="1113">
        <v>19447.128208462746</v>
      </c>
      <c r="AD53" s="130">
        <v>0</v>
      </c>
      <c r="AE53" s="962"/>
      <c r="AF53" s="128"/>
      <c r="AG53" s="128"/>
      <c r="AH53" s="962"/>
      <c r="AI53" s="962"/>
      <c r="AJ53" s="962"/>
      <c r="AK53" s="962"/>
      <c r="AL53" s="962"/>
      <c r="AM53" s="962"/>
      <c r="AN53" s="962"/>
      <c r="AO53" s="962"/>
      <c r="AP53" s="962"/>
      <c r="AQ53" s="962"/>
      <c r="AR53" s="962"/>
      <c r="AS53" s="962"/>
      <c r="AT53" s="962"/>
      <c r="AU53" s="962"/>
      <c r="AV53" s="962"/>
      <c r="AW53" s="962"/>
      <c r="AX53" s="962"/>
      <c r="AY53" s="962"/>
      <c r="AZ53" s="962"/>
      <c r="BA53" s="962"/>
      <c r="BB53" s="962"/>
      <c r="BC53" s="962"/>
    </row>
    <row r="54" spans="1:55" ht="14.45" customHeight="1">
      <c r="A54" s="1330"/>
      <c r="B54" s="961" t="s">
        <v>1353</v>
      </c>
      <c r="C54" s="1330"/>
      <c r="D54" s="1279"/>
      <c r="E54" s="1017">
        <v>248474.98642717148</v>
      </c>
      <c r="F54" s="1113">
        <v>239143.24240340776</v>
      </c>
      <c r="G54" s="1113">
        <v>175329.60208699267</v>
      </c>
      <c r="H54" s="1113">
        <v>3479.3611874190256</v>
      </c>
      <c r="I54" s="1113">
        <v>7921.724060601081</v>
      </c>
      <c r="J54" s="1113">
        <v>91195.114109996488</v>
      </c>
      <c r="K54" s="1113">
        <v>72733.4027289761</v>
      </c>
      <c r="L54" s="1123">
        <v>63813.64031641512</v>
      </c>
      <c r="M54" s="1113">
        <v>12734.229768620189</v>
      </c>
      <c r="N54" s="1113">
        <v>5569.1437348660593</v>
      </c>
      <c r="O54" s="1330"/>
      <c r="P54" s="961" t="s">
        <v>1353</v>
      </c>
      <c r="Q54" s="1330"/>
      <c r="R54" s="959"/>
      <c r="S54" s="1113">
        <v>2028.2792775649359</v>
      </c>
      <c r="T54" s="1113">
        <v>981.86735449656874</v>
      </c>
      <c r="U54" s="1113">
        <v>3232.336639347649</v>
      </c>
      <c r="V54" s="1113">
        <v>521.80986824340073</v>
      </c>
      <c r="W54" s="1113">
        <v>400.79289410157406</v>
      </c>
      <c r="X54" s="1113">
        <v>36213.707309582496</v>
      </c>
      <c r="Y54" s="1113">
        <v>172.73005700000002</v>
      </c>
      <c r="Z54" s="1113">
        <v>1876.8152150843298</v>
      </c>
      <c r="AA54" s="1113">
        <v>63.524449853306017</v>
      </c>
      <c r="AB54" s="1113">
        <v>12752.633516274804</v>
      </c>
      <c r="AC54" s="1113">
        <v>11208.559238848027</v>
      </c>
      <c r="AD54" s="130">
        <v>0</v>
      </c>
      <c r="AE54" s="962"/>
      <c r="AF54" s="128"/>
      <c r="AG54" s="128"/>
      <c r="AH54" s="962"/>
      <c r="AI54" s="962"/>
      <c r="AJ54" s="962"/>
      <c r="AK54" s="962"/>
      <c r="AL54" s="962"/>
      <c r="AM54" s="962"/>
      <c r="AN54" s="962"/>
      <c r="AO54" s="962"/>
      <c r="AP54" s="962"/>
      <c r="AQ54" s="962"/>
      <c r="AR54" s="962"/>
      <c r="AS54" s="962"/>
      <c r="AT54" s="962"/>
      <c r="AU54" s="962"/>
      <c r="AV54" s="962"/>
      <c r="AW54" s="962"/>
      <c r="AX54" s="962"/>
      <c r="AY54" s="962"/>
      <c r="AZ54" s="962"/>
      <c r="BA54" s="962"/>
      <c r="BB54" s="962"/>
      <c r="BC54" s="962"/>
    </row>
    <row r="55" spans="1:55" ht="14.45" customHeight="1">
      <c r="A55" s="1330"/>
      <c r="B55" s="961" t="s">
        <v>1354</v>
      </c>
      <c r="C55" s="1330"/>
      <c r="D55" s="1279"/>
      <c r="E55" s="1017">
        <v>273311.99867900007</v>
      </c>
      <c r="F55" s="1113">
        <v>255238.31426300001</v>
      </c>
      <c r="G55" s="1113">
        <v>215226.60723700008</v>
      </c>
      <c r="H55" s="1113">
        <v>3225.7712339999998</v>
      </c>
      <c r="I55" s="1113">
        <v>2288.110854</v>
      </c>
      <c r="J55" s="1113">
        <v>136091.37927100001</v>
      </c>
      <c r="K55" s="1113">
        <v>73621.345877999993</v>
      </c>
      <c r="L55" s="1123">
        <v>40011.707025999996</v>
      </c>
      <c r="M55" s="1113">
        <v>18703.695359999994</v>
      </c>
      <c r="N55" s="1113">
        <v>9782.5828349999992</v>
      </c>
      <c r="O55" s="1330"/>
      <c r="P55" s="961" t="s">
        <v>1354</v>
      </c>
      <c r="Q55" s="1330"/>
      <c r="R55" s="959"/>
      <c r="S55" s="1113">
        <v>2804.7847819999997</v>
      </c>
      <c r="T55" s="1113">
        <v>744.63655100000028</v>
      </c>
      <c r="U55" s="1113">
        <v>3698.5482610000004</v>
      </c>
      <c r="V55" s="1113">
        <v>632.0477249999999</v>
      </c>
      <c r="W55" s="1113">
        <v>1041.095206</v>
      </c>
      <c r="X55" s="1113">
        <v>11475.741105999998</v>
      </c>
      <c r="Y55" s="1113">
        <v>128.58424299999999</v>
      </c>
      <c r="Z55" s="1113">
        <v>1468.6669900000002</v>
      </c>
      <c r="AA55" s="1113">
        <v>82.068275</v>
      </c>
      <c r="AB55" s="1113">
        <v>8152.9510519999985</v>
      </c>
      <c r="AC55" s="1113">
        <v>19542.351405999994</v>
      </c>
      <c r="AD55" s="130">
        <v>0</v>
      </c>
      <c r="AF55" s="128"/>
      <c r="AG55" s="128"/>
    </row>
    <row r="56" spans="1:55" ht="14.45" customHeight="1">
      <c r="A56" s="1330"/>
      <c r="B56" s="961" t="s">
        <v>1355</v>
      </c>
      <c r="C56" s="1330"/>
      <c r="D56" s="1279"/>
      <c r="E56" s="1017">
        <v>331874.02942499996</v>
      </c>
      <c r="F56" s="1113">
        <v>320213.58326000004</v>
      </c>
      <c r="G56" s="1113">
        <v>275485.32877499994</v>
      </c>
      <c r="H56" s="1113">
        <v>2515.7057990000003</v>
      </c>
      <c r="I56" s="1113">
        <v>7991.7825640000001</v>
      </c>
      <c r="J56" s="1113">
        <v>150845.586519</v>
      </c>
      <c r="K56" s="1113">
        <v>114132.253893</v>
      </c>
      <c r="L56" s="1123">
        <v>44728.254484999998</v>
      </c>
      <c r="M56" s="1113">
        <v>14161.713634999995</v>
      </c>
      <c r="N56" s="1113">
        <v>7739.7710750000006</v>
      </c>
      <c r="O56" s="1330"/>
      <c r="P56" s="961" t="s">
        <v>1355</v>
      </c>
      <c r="Q56" s="1330"/>
      <c r="R56" s="959"/>
      <c r="S56" s="1113">
        <v>2528.9871129999997</v>
      </c>
      <c r="T56" s="1113">
        <v>1150.5312119999999</v>
      </c>
      <c r="U56" s="1113">
        <v>1809.926774</v>
      </c>
      <c r="V56" s="1113">
        <v>486.93829999999986</v>
      </c>
      <c r="W56" s="1113">
        <v>445.55916100000002</v>
      </c>
      <c r="X56" s="1113">
        <v>17607.359041</v>
      </c>
      <c r="Y56" s="1113">
        <v>1533.5837019999997</v>
      </c>
      <c r="Z56" s="1113">
        <v>5026.0277020000003</v>
      </c>
      <c r="AA56" s="1113">
        <v>48.834456999999993</v>
      </c>
      <c r="AB56" s="1113">
        <v>6350.7359479999986</v>
      </c>
      <c r="AC56" s="1113">
        <v>16686.473867000001</v>
      </c>
      <c r="AD56" s="130">
        <v>0</v>
      </c>
      <c r="AF56" s="128"/>
      <c r="AG56" s="128"/>
    </row>
    <row r="57" spans="1:55" ht="14.45" customHeight="1">
      <c r="A57" s="1479" t="s">
        <v>449</v>
      </c>
      <c r="B57" s="1479"/>
      <c r="C57" s="1479"/>
      <c r="D57" s="714"/>
      <c r="E57" s="1017"/>
      <c r="F57" s="1113"/>
      <c r="G57" s="1113"/>
      <c r="H57" s="1113"/>
      <c r="I57" s="1113"/>
      <c r="J57" s="1113"/>
      <c r="K57" s="1113"/>
      <c r="L57" s="1113"/>
      <c r="M57" s="1113"/>
      <c r="N57" s="1113"/>
      <c r="O57" s="1479" t="s">
        <v>449</v>
      </c>
      <c r="P57" s="1479"/>
      <c r="Q57" s="1479"/>
      <c r="R57" s="124"/>
      <c r="S57" s="1113"/>
      <c r="T57" s="1113"/>
      <c r="U57" s="1113"/>
      <c r="V57" s="1113"/>
      <c r="W57" s="1113"/>
      <c r="X57" s="1113"/>
      <c r="Y57" s="1113"/>
      <c r="Z57" s="1113"/>
      <c r="AA57" s="1113"/>
      <c r="AB57" s="1113"/>
      <c r="AC57" s="1113"/>
      <c r="AD57" s="1113"/>
      <c r="AF57" s="128"/>
      <c r="AG57" s="128"/>
    </row>
    <row r="58" spans="1:55" ht="14.45" customHeight="1">
      <c r="A58" s="6"/>
      <c r="B58" s="961" t="s">
        <v>1337</v>
      </c>
      <c r="C58" s="6"/>
      <c r="D58" s="714"/>
      <c r="E58" s="1017">
        <v>17017.302368612436</v>
      </c>
      <c r="F58" s="1113">
        <v>12966.970155245714</v>
      </c>
      <c r="G58" s="1113">
        <v>10646.996484295536</v>
      </c>
      <c r="H58" s="1113">
        <v>1177.4762736145724</v>
      </c>
      <c r="I58" s="1113">
        <v>180.93995214163252</v>
      </c>
      <c r="J58" s="1113">
        <v>660.06509762548376</v>
      </c>
      <c r="K58" s="1113">
        <v>8628.5151609138538</v>
      </c>
      <c r="L58" s="1123">
        <v>2319.9736709501681</v>
      </c>
      <c r="M58" s="1113">
        <v>1763.5112255427716</v>
      </c>
      <c r="N58" s="1113">
        <v>52.414155539290981</v>
      </c>
      <c r="O58" s="6"/>
      <c r="P58" s="961" t="s">
        <v>1337</v>
      </c>
      <c r="Q58" s="6"/>
      <c r="R58" s="124"/>
      <c r="S58" s="1113">
        <v>41.466540223908417</v>
      </c>
      <c r="T58" s="1113">
        <v>855.98247487752735</v>
      </c>
      <c r="U58" s="1113">
        <v>580.05060855596003</v>
      </c>
      <c r="V58" s="1113">
        <v>161.14854712395689</v>
      </c>
      <c r="W58" s="1113">
        <v>72.448899222127963</v>
      </c>
      <c r="X58" s="1113">
        <v>6.8779999999999996E-3</v>
      </c>
      <c r="Y58" s="1114">
        <v>11.196967947112189</v>
      </c>
      <c r="Z58" s="1114">
        <v>0</v>
      </c>
      <c r="AA58" s="1113">
        <v>0</v>
      </c>
      <c r="AB58" s="1113">
        <v>545.25859946028527</v>
      </c>
      <c r="AC58" s="1113">
        <v>4050.332213366722</v>
      </c>
      <c r="AD58" s="130">
        <v>0</v>
      </c>
      <c r="AF58" s="128"/>
      <c r="AG58" s="128"/>
    </row>
    <row r="59" spans="1:55" ht="14.45" customHeight="1">
      <c r="A59" s="6"/>
      <c r="B59" s="961" t="s">
        <v>1347</v>
      </c>
      <c r="C59" s="6"/>
      <c r="D59" s="714"/>
      <c r="E59" s="1017">
        <v>12271.679866591639</v>
      </c>
      <c r="F59" s="1113">
        <v>9396.5287871596574</v>
      </c>
      <c r="G59" s="1113">
        <v>7582.6658035806568</v>
      </c>
      <c r="H59" s="1113">
        <v>713.52173283459001</v>
      </c>
      <c r="I59" s="1114">
        <v>136.49447958458924</v>
      </c>
      <c r="J59" s="1113">
        <v>1031.2045598573322</v>
      </c>
      <c r="K59" s="1113">
        <v>5701.4450313041434</v>
      </c>
      <c r="L59" s="1123">
        <v>1813.8629835790023</v>
      </c>
      <c r="M59" s="1113">
        <v>1358.3478358899354</v>
      </c>
      <c r="N59" s="1113">
        <v>276.56351077292646</v>
      </c>
      <c r="O59" s="6"/>
      <c r="P59" s="961" t="s">
        <v>1347</v>
      </c>
      <c r="Q59" s="6"/>
      <c r="R59" s="124"/>
      <c r="S59" s="1113">
        <v>24.047545330652547</v>
      </c>
      <c r="T59" s="1113">
        <v>478.80858312183443</v>
      </c>
      <c r="U59" s="1113">
        <v>513.81910254717479</v>
      </c>
      <c r="V59" s="1113">
        <v>65.10909411734761</v>
      </c>
      <c r="W59" s="1113">
        <v>0</v>
      </c>
      <c r="X59" s="1113">
        <v>0.66974</v>
      </c>
      <c r="Y59" s="1113">
        <v>0</v>
      </c>
      <c r="Z59" s="1113">
        <v>0</v>
      </c>
      <c r="AA59" s="1113">
        <v>1.2815173335147834</v>
      </c>
      <c r="AB59" s="1113">
        <v>453.56389035555202</v>
      </c>
      <c r="AC59" s="1113">
        <v>2875.1510794319825</v>
      </c>
      <c r="AD59" s="130">
        <v>0</v>
      </c>
      <c r="AF59" s="128"/>
      <c r="AG59" s="128"/>
    </row>
    <row r="60" spans="1:55" ht="14.45" customHeight="1">
      <c r="A60" s="1330"/>
      <c r="B60" s="961" t="s">
        <v>1348</v>
      </c>
      <c r="C60" s="1330"/>
      <c r="D60" s="1279"/>
      <c r="E60" s="1017">
        <v>31488.132193261899</v>
      </c>
      <c r="F60" s="1113">
        <v>22847.235539371442</v>
      </c>
      <c r="G60" s="1113">
        <v>18253.604989765307</v>
      </c>
      <c r="H60" s="1113">
        <v>1574.8841033118692</v>
      </c>
      <c r="I60" s="1113">
        <v>158.7547322166005</v>
      </c>
      <c r="J60" s="1113">
        <v>2612.5064183648569</v>
      </c>
      <c r="K60" s="1113">
        <v>13907.459735871971</v>
      </c>
      <c r="L60" s="1123">
        <v>4593.6305496061441</v>
      </c>
      <c r="M60" s="1113">
        <v>3049.2051969816357</v>
      </c>
      <c r="N60" s="1113">
        <v>619.85102499996572</v>
      </c>
      <c r="O60" s="1330"/>
      <c r="P60" s="961" t="s">
        <v>1348</v>
      </c>
      <c r="Q60" s="1330"/>
      <c r="R60" s="959"/>
      <c r="S60" s="1113">
        <v>352.99255543702668</v>
      </c>
      <c r="T60" s="1113">
        <v>747.88383892042145</v>
      </c>
      <c r="U60" s="1113">
        <v>1071.6651924451794</v>
      </c>
      <c r="V60" s="1113">
        <v>250.4197314800962</v>
      </c>
      <c r="W60" s="1113">
        <v>6.3928536989456877</v>
      </c>
      <c r="X60" s="1113">
        <v>10.753782352941176</v>
      </c>
      <c r="Y60" s="1113">
        <v>0.36666449994444478</v>
      </c>
      <c r="Z60" s="1113">
        <v>19.753124398196018</v>
      </c>
      <c r="AA60" s="1113">
        <v>33.164484245067385</v>
      </c>
      <c r="AB60" s="1113">
        <v>1480.387297128359</v>
      </c>
      <c r="AC60" s="1113">
        <v>8660.6497782886436</v>
      </c>
      <c r="AD60" s="130">
        <v>0</v>
      </c>
      <c r="AF60" s="128"/>
      <c r="AG60" s="128"/>
    </row>
    <row r="61" spans="1:55" ht="14.45" customHeight="1">
      <c r="A61" s="1330"/>
      <c r="B61" s="961" t="s">
        <v>1349</v>
      </c>
      <c r="C61" s="1330"/>
      <c r="D61" s="1279"/>
      <c r="E61" s="1017">
        <v>79846.367637199204</v>
      </c>
      <c r="F61" s="1113">
        <v>60549.533970641722</v>
      </c>
      <c r="G61" s="1113">
        <v>48994.853516596428</v>
      </c>
      <c r="H61" s="1113">
        <v>5242.2088469571627</v>
      </c>
      <c r="I61" s="1113">
        <v>904.36948274702695</v>
      </c>
      <c r="J61" s="1113">
        <v>12048.548131613526</v>
      </c>
      <c r="K61" s="1113">
        <v>30799.727055278778</v>
      </c>
      <c r="L61" s="1123">
        <v>11554.680454045221</v>
      </c>
      <c r="M61" s="1113">
        <v>6792.6204526549091</v>
      </c>
      <c r="N61" s="1113">
        <v>1421.5680763700279</v>
      </c>
      <c r="O61" s="1330"/>
      <c r="P61" s="961" t="s">
        <v>1349</v>
      </c>
      <c r="Q61" s="1330"/>
      <c r="R61" s="959"/>
      <c r="S61" s="1113">
        <v>409.71380762708213</v>
      </c>
      <c r="T61" s="1113">
        <v>1804.5945781148253</v>
      </c>
      <c r="U61" s="1113">
        <v>2389.5428063938039</v>
      </c>
      <c r="V61" s="1113">
        <v>283.63289802991227</v>
      </c>
      <c r="W61" s="1113">
        <v>483.56828611925727</v>
      </c>
      <c r="X61" s="1113">
        <v>1211.9962475495804</v>
      </c>
      <c r="Y61" s="1113">
        <v>25.208890390468763</v>
      </c>
      <c r="Z61" s="1113">
        <v>42.724202401633185</v>
      </c>
      <c r="AA61" s="1113">
        <v>43.394328334463637</v>
      </c>
      <c r="AB61" s="1113">
        <v>3229.8274798180069</v>
      </c>
      <c r="AC61" s="1113">
        <v>19524.605473375734</v>
      </c>
      <c r="AD61" s="130">
        <v>0</v>
      </c>
      <c r="AF61" s="128"/>
      <c r="AG61" s="128"/>
    </row>
    <row r="62" spans="1:55" ht="14.45" customHeight="1">
      <c r="A62" s="1330"/>
      <c r="B62" s="961" t="s">
        <v>1350</v>
      </c>
      <c r="C62" s="1330"/>
      <c r="D62" s="1279"/>
      <c r="E62" s="1017">
        <v>100627.06590297785</v>
      </c>
      <c r="F62" s="1113">
        <v>83517.966964245192</v>
      </c>
      <c r="G62" s="1113">
        <v>69111.993470554589</v>
      </c>
      <c r="H62" s="1113">
        <v>3758.1612103516372</v>
      </c>
      <c r="I62" s="1113">
        <v>2477.5407835727151</v>
      </c>
      <c r="J62" s="1113">
        <v>25718.651949189338</v>
      </c>
      <c r="K62" s="1113">
        <v>37157.639527440879</v>
      </c>
      <c r="L62" s="1123">
        <v>14405.973493690735</v>
      </c>
      <c r="M62" s="1113">
        <v>7486.0827564947349</v>
      </c>
      <c r="N62" s="1113">
        <v>2827.3620207632252</v>
      </c>
      <c r="O62" s="1330"/>
      <c r="P62" s="961" t="s">
        <v>1350</v>
      </c>
      <c r="Q62" s="1330"/>
      <c r="R62" s="959"/>
      <c r="S62" s="1113">
        <v>942.02689332113709</v>
      </c>
      <c r="T62" s="1113">
        <v>1228.8972009055483</v>
      </c>
      <c r="U62" s="1113">
        <v>1897.1615849957304</v>
      </c>
      <c r="V62" s="1113">
        <v>382.21240792748449</v>
      </c>
      <c r="W62" s="1113">
        <v>143.39626584357663</v>
      </c>
      <c r="X62" s="1113">
        <v>674.7096452295566</v>
      </c>
      <c r="Y62" s="1113">
        <v>57.307975248378995</v>
      </c>
      <c r="Z62" s="1113">
        <v>192.00304510730334</v>
      </c>
      <c r="AA62" s="1113">
        <v>3.2378409904265362</v>
      </c>
      <c r="AB62" s="1113">
        <v>5567.9728265700514</v>
      </c>
      <c r="AC62" s="1113">
        <v>17320.375595546382</v>
      </c>
      <c r="AD62" s="130">
        <v>0</v>
      </c>
      <c r="AF62" s="128"/>
      <c r="AG62" s="128"/>
    </row>
    <row r="63" spans="1:55" ht="14.45" customHeight="1">
      <c r="A63" s="1330"/>
      <c r="B63" s="961" t="s">
        <v>1351</v>
      </c>
      <c r="C63" s="1330"/>
      <c r="D63" s="1279"/>
      <c r="E63" s="1017">
        <v>246312.03693152851</v>
      </c>
      <c r="F63" s="1113">
        <v>209297.05785547785</v>
      </c>
      <c r="G63" s="1113">
        <v>172060.86188091667</v>
      </c>
      <c r="H63" s="1113">
        <v>15960.138187307928</v>
      </c>
      <c r="I63" s="1113">
        <v>2826.1534767334656</v>
      </c>
      <c r="J63" s="1113">
        <v>73490.997959220767</v>
      </c>
      <c r="K63" s="1113">
        <v>79783.57225765461</v>
      </c>
      <c r="L63" s="1123">
        <v>37236.195974561066</v>
      </c>
      <c r="M63" s="1113">
        <v>20060.728188265501</v>
      </c>
      <c r="N63" s="1113">
        <v>9891.3730859669831</v>
      </c>
      <c r="O63" s="1330"/>
      <c r="P63" s="961" t="s">
        <v>1351</v>
      </c>
      <c r="Q63" s="1330"/>
      <c r="R63" s="959"/>
      <c r="S63" s="1113">
        <v>2662.6268003899399</v>
      </c>
      <c r="T63" s="1113">
        <v>2353.229298060664</v>
      </c>
      <c r="U63" s="1113">
        <v>3295.5616146542993</v>
      </c>
      <c r="V63" s="1113">
        <v>1010.8382174460575</v>
      </c>
      <c r="W63" s="1113">
        <v>912.12555448557976</v>
      </c>
      <c r="X63" s="1113">
        <v>2555.2693916541944</v>
      </c>
      <c r="Y63" s="1113">
        <v>202.91086021758531</v>
      </c>
      <c r="Z63" s="1113">
        <v>1208.0769729980404</v>
      </c>
      <c r="AA63" s="1113">
        <v>123.51000949661822</v>
      </c>
      <c r="AB63" s="1113">
        <v>13719.268808875613</v>
      </c>
      <c r="AC63" s="1113">
        <v>38018.734832925482</v>
      </c>
      <c r="AD63" s="130">
        <v>0</v>
      </c>
      <c r="AF63" s="128"/>
      <c r="AG63" s="128"/>
    </row>
    <row r="64" spans="1:55" ht="14.45" customHeight="1">
      <c r="A64" s="1330"/>
      <c r="B64" s="961" t="s">
        <v>1352</v>
      </c>
      <c r="C64" s="1330"/>
      <c r="D64" s="1279"/>
      <c r="E64" s="1017">
        <v>146053.74196142066</v>
      </c>
      <c r="F64" s="1113">
        <v>133487.55430586389</v>
      </c>
      <c r="G64" s="1113">
        <v>106897.11328072344</v>
      </c>
      <c r="H64" s="1113">
        <v>10608.208298066947</v>
      </c>
      <c r="I64" s="1113">
        <v>356.19963742981082</v>
      </c>
      <c r="J64" s="1113">
        <v>51898.17211480534</v>
      </c>
      <c r="K64" s="1113">
        <v>44034.533230421344</v>
      </c>
      <c r="L64" s="1123">
        <v>26590.441025140444</v>
      </c>
      <c r="M64" s="1113">
        <v>17127.988171730281</v>
      </c>
      <c r="N64" s="1113">
        <v>6266.6693595319121</v>
      </c>
      <c r="O64" s="1330"/>
      <c r="P64" s="961" t="s">
        <v>1352</v>
      </c>
      <c r="Q64" s="1330"/>
      <c r="R64" s="959"/>
      <c r="S64" s="1113">
        <v>3258.3387441381337</v>
      </c>
      <c r="T64" s="1113">
        <v>920.59650601355963</v>
      </c>
      <c r="U64" s="1113">
        <v>2421.7518197852205</v>
      </c>
      <c r="V64" s="1113">
        <v>1410.8420299170368</v>
      </c>
      <c r="W64" s="1113">
        <v>2847.9751633444203</v>
      </c>
      <c r="X64" s="1113">
        <v>2044.8127253238738</v>
      </c>
      <c r="Y64" s="1113">
        <v>129.81737673485244</v>
      </c>
      <c r="Z64" s="1113">
        <v>113.723113</v>
      </c>
      <c r="AA64" s="1113">
        <v>1787.8160155905853</v>
      </c>
      <c r="AB64" s="1113">
        <v>5174.8868807608633</v>
      </c>
      <c r="AC64" s="1113">
        <v>12486.808615556813</v>
      </c>
      <c r="AD64" s="130">
        <v>0</v>
      </c>
      <c r="AF64" s="128"/>
      <c r="AG64" s="128"/>
    </row>
    <row r="65" spans="1:33" ht="14.45" customHeight="1">
      <c r="A65" s="1330"/>
      <c r="B65" s="961" t="s">
        <v>1353</v>
      </c>
      <c r="C65" s="1330"/>
      <c r="D65" s="1279"/>
      <c r="E65" s="1017">
        <v>246437.17741896855</v>
      </c>
      <c r="F65" s="1113">
        <v>227276.64074074483</v>
      </c>
      <c r="G65" s="1113">
        <v>194967.7502151939</v>
      </c>
      <c r="H65" s="1113">
        <v>16385.901106178517</v>
      </c>
      <c r="I65" s="1113">
        <v>8700.8608938485049</v>
      </c>
      <c r="J65" s="1113">
        <v>100889.60201444157</v>
      </c>
      <c r="K65" s="1113">
        <v>68991.386200725232</v>
      </c>
      <c r="L65" s="1123">
        <v>32308.890525550905</v>
      </c>
      <c r="M65" s="1113">
        <v>17176.326706724223</v>
      </c>
      <c r="N65" s="1113">
        <v>6514.6813869466214</v>
      </c>
      <c r="O65" s="1330"/>
      <c r="P65" s="961" t="s">
        <v>1353</v>
      </c>
      <c r="Q65" s="1330"/>
      <c r="R65" s="959"/>
      <c r="S65" s="1113">
        <v>2646.7812849965744</v>
      </c>
      <c r="T65" s="1113">
        <v>993.50944701239473</v>
      </c>
      <c r="U65" s="1113">
        <v>3530.4932406757539</v>
      </c>
      <c r="V65" s="1113">
        <v>3251.6062189361633</v>
      </c>
      <c r="W65" s="1113">
        <v>221.96808415671583</v>
      </c>
      <c r="X65" s="1113">
        <v>3444.2211546760568</v>
      </c>
      <c r="Y65" s="1113">
        <v>77.232053040180645</v>
      </c>
      <c r="Z65" s="1113">
        <v>1385.9996691045301</v>
      </c>
      <c r="AA65" s="1113">
        <v>19.770783109020968</v>
      </c>
      <c r="AB65" s="1113">
        <v>9961.5683728968979</v>
      </c>
      <c r="AC65" s="1113">
        <v>20860.808773328201</v>
      </c>
      <c r="AD65" s="130">
        <v>0</v>
      </c>
      <c r="AF65" s="128"/>
      <c r="AG65" s="128"/>
    </row>
    <row r="66" spans="1:33" ht="14.45" customHeight="1">
      <c r="A66" s="1330"/>
      <c r="B66" s="961" t="s">
        <v>1354</v>
      </c>
      <c r="C66" s="1330"/>
      <c r="D66" s="1279"/>
      <c r="E66" s="1017">
        <v>395439.63367898227</v>
      </c>
      <c r="F66" s="1113">
        <v>377169.93474081886</v>
      </c>
      <c r="G66" s="1113">
        <v>318547.37065876566</v>
      </c>
      <c r="H66" s="1113">
        <v>15249.017071749357</v>
      </c>
      <c r="I66" s="1113">
        <v>11279.067825786733</v>
      </c>
      <c r="J66" s="1113">
        <v>162294.46666297951</v>
      </c>
      <c r="K66" s="1113">
        <v>129724.81909825024</v>
      </c>
      <c r="L66" s="1123">
        <v>58622.564082052981</v>
      </c>
      <c r="M66" s="1113">
        <v>22046.835296404828</v>
      </c>
      <c r="N66" s="1113">
        <v>11194.329344126261</v>
      </c>
      <c r="O66" s="1330"/>
      <c r="P66" s="961" t="s">
        <v>1354</v>
      </c>
      <c r="Q66" s="1330"/>
      <c r="R66" s="959"/>
      <c r="S66" s="1113">
        <v>3104.0387905350422</v>
      </c>
      <c r="T66" s="1113">
        <v>1881.8469215662647</v>
      </c>
      <c r="U66" s="1113">
        <v>3613.2205240933213</v>
      </c>
      <c r="V66" s="1113">
        <v>918.74678039271191</v>
      </c>
      <c r="W66" s="1113">
        <v>1212.4524016912194</v>
      </c>
      <c r="X66" s="1113">
        <v>10670.105804859324</v>
      </c>
      <c r="Y66" s="1113">
        <v>283.20553307575847</v>
      </c>
      <c r="Z66" s="1113">
        <v>7112.0481249265677</v>
      </c>
      <c r="AA66" s="1113">
        <v>476.37820681877184</v>
      </c>
      <c r="AB66" s="1113">
        <v>17144.526431967752</v>
      </c>
      <c r="AC66" s="1113">
        <v>25935.026235090085</v>
      </c>
      <c r="AD66" s="130">
        <v>0</v>
      </c>
      <c r="AF66" s="128"/>
      <c r="AG66" s="128"/>
    </row>
    <row r="67" spans="1:33" ht="14.45" customHeight="1" thickBot="1">
      <c r="A67" s="1331"/>
      <c r="B67" s="961" t="s">
        <v>1355</v>
      </c>
      <c r="C67" s="1331"/>
      <c r="D67" s="1280"/>
      <c r="E67" s="1020">
        <v>946839.20226265094</v>
      </c>
      <c r="F67" s="1128">
        <v>912043.52837180614</v>
      </c>
      <c r="G67" s="1128">
        <v>741455.66147798963</v>
      </c>
      <c r="H67" s="1128">
        <v>6819.4964888240856</v>
      </c>
      <c r="I67" s="1128">
        <v>17302.237381037037</v>
      </c>
      <c r="J67" s="1128">
        <v>464510.43177617132</v>
      </c>
      <c r="K67" s="1128">
        <v>252823.495831957</v>
      </c>
      <c r="L67" s="1128">
        <v>170587.8668938172</v>
      </c>
      <c r="M67" s="1128">
        <v>45452.075684081967</v>
      </c>
      <c r="N67" s="1128">
        <v>22974.23441872586</v>
      </c>
      <c r="O67" s="1331"/>
      <c r="P67" s="961" t="s">
        <v>1355</v>
      </c>
      <c r="Q67" s="1331"/>
      <c r="R67" s="964"/>
      <c r="S67" s="1128">
        <v>8836.5041665073677</v>
      </c>
      <c r="T67" s="1128">
        <v>2080.3936948969263</v>
      </c>
      <c r="U67" s="1128">
        <v>8217.6611726243027</v>
      </c>
      <c r="V67" s="1128">
        <v>1274.7433303275172</v>
      </c>
      <c r="W67" s="1128">
        <v>2209.8410280000003</v>
      </c>
      <c r="X67" s="1128">
        <v>82754.312111180741</v>
      </c>
      <c r="Y67" s="1128">
        <v>3727.3816750000001</v>
      </c>
      <c r="Z67" s="1128">
        <v>9042.1175730843297</v>
      </c>
      <c r="AA67" s="1128">
        <v>120.16217699999997</v>
      </c>
      <c r="AB67" s="1128">
        <v>30836.450885470167</v>
      </c>
      <c r="AC67" s="1128">
        <v>43163.342018928844</v>
      </c>
      <c r="AD67" s="731">
        <v>0</v>
      </c>
      <c r="AF67" s="128"/>
      <c r="AG67" s="128"/>
    </row>
    <row r="68" spans="1:33" s="515" customFormat="1" ht="59.25" customHeight="1">
      <c r="A68" s="1627" t="s">
        <v>1574</v>
      </c>
      <c r="B68" s="1628"/>
      <c r="C68" s="1628"/>
      <c r="D68" s="1628"/>
      <c r="E68" s="1628"/>
      <c r="F68" s="1628"/>
      <c r="G68" s="1628"/>
      <c r="H68" s="1628"/>
      <c r="I68" s="514"/>
      <c r="L68" s="516"/>
      <c r="M68" s="516"/>
      <c r="N68" s="516"/>
      <c r="O68" s="1545" t="s">
        <v>723</v>
      </c>
      <c r="P68" s="1545"/>
      <c r="Q68" s="1545"/>
      <c r="R68" s="1545"/>
      <c r="S68" s="1545"/>
      <c r="T68" s="1545"/>
      <c r="U68" s="1545"/>
      <c r="V68" s="1545"/>
      <c r="W68" s="1545"/>
      <c r="X68" s="1545"/>
      <c r="Y68" s="1545"/>
      <c r="Z68" s="1545"/>
      <c r="AA68" s="1545"/>
      <c r="AB68" s="1545"/>
      <c r="AC68" s="1596"/>
      <c r="AD68" s="1596"/>
    </row>
    <row r="69" spans="1:33" ht="12.75" customHeight="1">
      <c r="K69" s="962"/>
      <c r="L69" s="962"/>
      <c r="M69" s="962"/>
      <c r="N69" s="140"/>
      <c r="Q69" s="141"/>
      <c r="R69" s="955"/>
      <c r="AC69" s="955"/>
      <c r="AD69" s="955"/>
    </row>
    <row r="70" spans="1:33">
      <c r="L70" s="962"/>
      <c r="M70" s="962"/>
      <c r="N70" s="962"/>
    </row>
    <row r="71" spans="1:33">
      <c r="L71" s="962"/>
      <c r="M71" s="962"/>
      <c r="N71" s="962"/>
    </row>
    <row r="72" spans="1:33" ht="15">
      <c r="A72" s="955"/>
      <c r="B72" s="955"/>
      <c r="C72" s="955"/>
      <c r="D72" s="955"/>
      <c r="L72" s="962"/>
      <c r="M72" s="962"/>
      <c r="N72" s="962"/>
      <c r="O72" s="955"/>
      <c r="P72" s="955"/>
      <c r="Q72" s="955"/>
      <c r="R72" s="955"/>
    </row>
    <row r="73" spans="1:33" ht="15">
      <c r="A73" s="955"/>
      <c r="B73" s="955"/>
      <c r="C73" s="955"/>
      <c r="D73" s="955"/>
      <c r="L73" s="962"/>
      <c r="M73" s="962"/>
      <c r="N73" s="962"/>
      <c r="O73" s="955"/>
      <c r="P73" s="955"/>
      <c r="Q73" s="955"/>
      <c r="R73" s="955"/>
    </row>
    <row r="74" spans="1:33" ht="15">
      <c r="A74" s="955"/>
      <c r="B74" s="955"/>
      <c r="C74" s="955"/>
      <c r="D74" s="955"/>
      <c r="L74" s="962"/>
      <c r="M74" s="962"/>
      <c r="N74" s="962"/>
      <c r="O74" s="955"/>
      <c r="P74" s="955"/>
      <c r="Q74" s="955"/>
      <c r="R74" s="955"/>
    </row>
    <row r="75" spans="1:33" ht="15">
      <c r="A75" s="955"/>
      <c r="B75" s="955"/>
      <c r="C75" s="955"/>
      <c r="D75" s="955"/>
      <c r="L75" s="962"/>
      <c r="M75" s="962"/>
      <c r="N75" s="962"/>
      <c r="O75" s="955"/>
      <c r="P75" s="955"/>
      <c r="Q75" s="955"/>
      <c r="R75" s="955"/>
    </row>
    <row r="76" spans="1:33" ht="15">
      <c r="A76" s="955"/>
      <c r="B76" s="955"/>
      <c r="C76" s="955"/>
      <c r="D76" s="955"/>
      <c r="L76" s="962"/>
      <c r="M76" s="962"/>
      <c r="N76" s="962"/>
      <c r="O76" s="955"/>
      <c r="P76" s="955"/>
      <c r="Q76" s="955"/>
      <c r="R76" s="955"/>
    </row>
    <row r="77" spans="1:33" ht="15">
      <c r="A77" s="955"/>
      <c r="B77" s="955"/>
      <c r="C77" s="955"/>
      <c r="D77" s="955"/>
      <c r="L77" s="962"/>
      <c r="M77" s="962"/>
      <c r="N77" s="962"/>
      <c r="O77" s="955"/>
      <c r="P77" s="955"/>
      <c r="Q77" s="955"/>
      <c r="R77" s="955"/>
    </row>
    <row r="78" spans="1:33" ht="15">
      <c r="A78" s="955"/>
      <c r="B78" s="955"/>
      <c r="C78" s="955"/>
      <c r="D78" s="955"/>
      <c r="L78" s="962"/>
      <c r="M78" s="962"/>
      <c r="N78" s="962"/>
      <c r="O78" s="955"/>
      <c r="P78" s="955"/>
      <c r="Q78" s="955"/>
      <c r="R78" s="955"/>
    </row>
    <row r="79" spans="1:33" ht="15">
      <c r="A79" s="955"/>
      <c r="B79" s="955"/>
      <c r="C79" s="955"/>
      <c r="D79" s="955"/>
      <c r="L79" s="962"/>
      <c r="M79" s="962"/>
      <c r="N79" s="962"/>
      <c r="O79" s="955"/>
      <c r="P79" s="955"/>
      <c r="Q79" s="955"/>
      <c r="R79" s="955"/>
    </row>
    <row r="80" spans="1:33" ht="15">
      <c r="A80" s="955"/>
      <c r="B80" s="955"/>
      <c r="C80" s="955"/>
      <c r="D80" s="955"/>
      <c r="L80" s="962"/>
      <c r="M80" s="962"/>
      <c r="N80" s="962"/>
      <c r="O80" s="955"/>
      <c r="P80" s="955"/>
      <c r="Q80" s="955"/>
      <c r="R80" s="955"/>
    </row>
    <row r="81" spans="1:18" ht="15">
      <c r="A81" s="955"/>
      <c r="B81" s="955"/>
      <c r="C81" s="955"/>
      <c r="D81" s="955"/>
      <c r="L81" s="962"/>
      <c r="M81" s="962"/>
      <c r="N81" s="962"/>
      <c r="O81" s="955"/>
      <c r="P81" s="955"/>
      <c r="Q81" s="955"/>
      <c r="R81" s="955"/>
    </row>
  </sheetData>
  <mergeCells count="82">
    <mergeCell ref="A26:D26"/>
    <mergeCell ref="O22:R22"/>
    <mergeCell ref="O23:R23"/>
    <mergeCell ref="O24:R24"/>
    <mergeCell ref="O25:R25"/>
    <mergeCell ref="O26:R26"/>
    <mergeCell ref="A22:D22"/>
    <mergeCell ref="A23:D23"/>
    <mergeCell ref="A24:D24"/>
    <mergeCell ref="A25:D25"/>
    <mergeCell ref="A68:H68"/>
    <mergeCell ref="O68:W68"/>
    <mergeCell ref="A1:H1"/>
    <mergeCell ref="I1:N1"/>
    <mergeCell ref="O28:Q28"/>
    <mergeCell ref="O35:Q35"/>
    <mergeCell ref="O46:Q46"/>
    <mergeCell ref="O57:Q57"/>
    <mergeCell ref="A28:C28"/>
    <mergeCell ref="A35:C35"/>
    <mergeCell ref="A46:C46"/>
    <mergeCell ref="A57:C57"/>
    <mergeCell ref="A20:C20"/>
    <mergeCell ref="O20:Q20"/>
    <mergeCell ref="A21:C21"/>
    <mergeCell ref="O21:Q21"/>
    <mergeCell ref="A19:C19"/>
    <mergeCell ref="O19:Q19"/>
    <mergeCell ref="A15:C15"/>
    <mergeCell ref="O15:Q15"/>
    <mergeCell ref="A16:C16"/>
    <mergeCell ref="O16:Q16"/>
    <mergeCell ref="A17:C17"/>
    <mergeCell ref="O17:Q17"/>
    <mergeCell ref="A13:C13"/>
    <mergeCell ref="O13:Q13"/>
    <mergeCell ref="A14:C14"/>
    <mergeCell ref="O14:Q14"/>
    <mergeCell ref="A18:C18"/>
    <mergeCell ref="O18:Q18"/>
    <mergeCell ref="A10:C10"/>
    <mergeCell ref="O10:Q10"/>
    <mergeCell ref="A11:C11"/>
    <mergeCell ref="O11:Q11"/>
    <mergeCell ref="A12:C12"/>
    <mergeCell ref="O12:Q12"/>
    <mergeCell ref="A7:C7"/>
    <mergeCell ref="O7:Q7"/>
    <mergeCell ref="A8:C8"/>
    <mergeCell ref="O8:Q8"/>
    <mergeCell ref="A9:C9"/>
    <mergeCell ref="O9:Q9"/>
    <mergeCell ref="AC3:AC5"/>
    <mergeCell ref="G3:H3"/>
    <mergeCell ref="I3:K3"/>
    <mergeCell ref="S3:W3"/>
    <mergeCell ref="A6:C6"/>
    <mergeCell ref="O6:Q6"/>
    <mergeCell ref="M4:N4"/>
    <mergeCell ref="S4:W4"/>
    <mergeCell ref="X4:X5"/>
    <mergeCell ref="AA4:AA5"/>
    <mergeCell ref="AB4:AB5"/>
    <mergeCell ref="Z4:Z5"/>
    <mergeCell ref="X3:AB3"/>
    <mergeCell ref="Y4:Y5"/>
    <mergeCell ref="A27:D27"/>
    <mergeCell ref="O27:R27"/>
    <mergeCell ref="X68:AD68"/>
    <mergeCell ref="P1:W1"/>
    <mergeCell ref="A3:C5"/>
    <mergeCell ref="E3:E5"/>
    <mergeCell ref="F3:F5"/>
    <mergeCell ref="L3:N3"/>
    <mergeCell ref="O3:Q5"/>
    <mergeCell ref="AD3:AD5"/>
    <mergeCell ref="G4:G5"/>
    <mergeCell ref="H4:H5"/>
    <mergeCell ref="I4:I5"/>
    <mergeCell ref="J4:J5"/>
    <mergeCell ref="K4:K5"/>
    <mergeCell ref="L4:L5"/>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8" max="67" man="1"/>
    <brk id="14" max="66" man="1"/>
    <brk id="23" max="67"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N78"/>
  <sheetViews>
    <sheetView tabSelected="1" view="pageBreakPreview" topLeftCell="F5" zoomScaleNormal="50" zoomScaleSheetLayoutView="100" workbookViewId="0">
      <selection activeCell="H30" sqref="H30"/>
    </sheetView>
  </sheetViews>
  <sheetFormatPr defaultColWidth="9.140625" defaultRowHeight="15.75"/>
  <cols>
    <col min="1" max="1" width="2.28515625" style="14" customWidth="1"/>
    <col min="2" max="2" width="18.7109375" style="14" customWidth="1"/>
    <col min="3" max="3" width="2.28515625" style="14" customWidth="1"/>
    <col min="4" max="4" width="1.7109375" style="15" customWidth="1"/>
    <col min="5" max="8" width="20.42578125" style="998" customWidth="1"/>
    <col min="9" max="9" width="17.42578125" style="998" customWidth="1"/>
    <col min="10" max="10" width="20.140625" style="998" customWidth="1"/>
    <col min="11" max="11" width="17.85546875" style="998" customWidth="1"/>
    <col min="12" max="13" width="17.42578125" style="998" customWidth="1"/>
    <col min="14" max="14" width="16.85546875" style="998" customWidth="1"/>
    <col min="15" max="15" width="2.28515625" style="14" customWidth="1"/>
    <col min="16" max="16" width="18.7109375" style="14" customWidth="1"/>
    <col min="17" max="17" width="2.28515625" style="14" customWidth="1"/>
    <col min="18" max="18" width="1.7109375" style="15" customWidth="1"/>
    <col min="19" max="21" width="17.140625" style="998" customWidth="1"/>
    <col min="22" max="23" width="15.7109375" style="998" customWidth="1"/>
    <col min="24" max="28" width="15" style="998" customWidth="1"/>
    <col min="29" max="29" width="15" style="993" customWidth="1"/>
    <col min="30" max="30" width="18" style="993" customWidth="1"/>
    <col min="31" max="32" width="15.5703125" style="998" hidden="1" customWidth="1"/>
    <col min="33" max="33" width="18.85546875" style="998" hidden="1" customWidth="1"/>
    <col min="34" max="35" width="20" style="998" hidden="1" customWidth="1"/>
    <col min="36" max="36" width="18.85546875" style="998" hidden="1" customWidth="1"/>
    <col min="37" max="37" width="19.42578125" style="998" hidden="1" customWidth="1"/>
    <col min="38" max="40" width="9.85546875" style="998" customWidth="1"/>
    <col min="41" max="16384" width="9.140625" style="998"/>
  </cols>
  <sheetData>
    <row r="1" spans="1:40" s="458" customFormat="1" ht="35.1" customHeight="1">
      <c r="A1" s="1636" t="s">
        <v>385</v>
      </c>
      <c r="B1" s="1636"/>
      <c r="C1" s="1636"/>
      <c r="D1" s="1636"/>
      <c r="E1" s="1636"/>
      <c r="F1" s="1636"/>
      <c r="G1" s="1636"/>
      <c r="H1" s="1636"/>
      <c r="I1" s="1637" t="s">
        <v>782</v>
      </c>
      <c r="J1" s="1637"/>
      <c r="K1" s="1637"/>
      <c r="L1" s="1637"/>
      <c r="M1" s="1637"/>
      <c r="N1" s="1637"/>
      <c r="O1" s="1372"/>
      <c r="P1" s="1636" t="s">
        <v>385</v>
      </c>
      <c r="Q1" s="1636"/>
      <c r="R1" s="1636"/>
      <c r="S1" s="1636"/>
      <c r="T1" s="1636"/>
      <c r="U1" s="1636"/>
      <c r="V1" s="1636"/>
      <c r="W1" s="1636"/>
      <c r="X1" s="457" t="s">
        <v>737</v>
      </c>
      <c r="Y1" s="457"/>
      <c r="Z1" s="457"/>
      <c r="AB1" s="457"/>
      <c r="AC1" s="499"/>
      <c r="AD1" s="499"/>
      <c r="AE1" s="500"/>
      <c r="AF1" s="500"/>
    </row>
    <row r="2" spans="1:40" ht="15" customHeight="1" thickBot="1">
      <c r="A2" s="998"/>
      <c r="B2" s="447"/>
      <c r="C2" s="447"/>
      <c r="D2" s="448"/>
      <c r="G2" s="1168"/>
      <c r="H2" s="1168"/>
      <c r="I2" s="1168"/>
      <c r="J2" s="1168"/>
      <c r="K2" s="1168"/>
      <c r="L2" s="1168"/>
      <c r="M2" s="1168"/>
      <c r="N2" s="502" t="s">
        <v>778</v>
      </c>
      <c r="O2" s="998"/>
      <c r="P2" s="501"/>
      <c r="Q2" s="447"/>
      <c r="R2" s="448"/>
      <c r="Z2" s="502"/>
      <c r="AC2" s="502"/>
      <c r="AD2" s="502" t="s">
        <v>778</v>
      </c>
    </row>
    <row r="3" spans="1:40" s="715" customFormat="1" ht="15" customHeight="1">
      <c r="A3" s="1633" t="s">
        <v>775</v>
      </c>
      <c r="B3" s="1633"/>
      <c r="C3" s="1633"/>
      <c r="D3" s="1414"/>
      <c r="E3" s="1615" t="s">
        <v>1529</v>
      </c>
      <c r="F3" s="1615" t="s">
        <v>1752</v>
      </c>
      <c r="G3" s="1617" t="s">
        <v>1753</v>
      </c>
      <c r="H3" s="1617"/>
      <c r="I3" s="1638"/>
      <c r="J3" s="1617"/>
      <c r="K3" s="1617"/>
      <c r="L3" s="1618" t="s">
        <v>1579</v>
      </c>
      <c r="M3" s="1619"/>
      <c r="N3" s="1619"/>
      <c r="O3" s="1633" t="s">
        <v>775</v>
      </c>
      <c r="P3" s="1599"/>
      <c r="Q3" s="1599"/>
      <c r="R3" s="1276"/>
      <c r="S3" s="1613" t="s">
        <v>1754</v>
      </c>
      <c r="T3" s="1614"/>
      <c r="U3" s="1614"/>
      <c r="V3" s="1614"/>
      <c r="W3" s="1614"/>
      <c r="X3" s="1629" t="s">
        <v>783</v>
      </c>
      <c r="Y3" s="1629"/>
      <c r="Z3" s="1629"/>
      <c r="AA3" s="1629"/>
      <c r="AB3" s="1630"/>
      <c r="AC3" s="1606" t="s">
        <v>1533</v>
      </c>
      <c r="AD3" s="1606" t="s">
        <v>1534</v>
      </c>
    </row>
    <row r="4" spans="1:40" s="715" customFormat="1" ht="15" customHeight="1">
      <c r="A4" s="1634"/>
      <c r="B4" s="1634"/>
      <c r="C4" s="1634"/>
      <c r="D4" s="1415"/>
      <c r="E4" s="1616"/>
      <c r="F4" s="1616"/>
      <c r="G4" s="1620" t="s">
        <v>1535</v>
      </c>
      <c r="H4" s="1620" t="s">
        <v>1536</v>
      </c>
      <c r="I4" s="1625" t="s">
        <v>1537</v>
      </c>
      <c r="J4" s="1631" t="s">
        <v>814</v>
      </c>
      <c r="K4" s="1632" t="s">
        <v>1538</v>
      </c>
      <c r="L4" s="1620" t="s">
        <v>1539</v>
      </c>
      <c r="M4" s="1623" t="s">
        <v>1540</v>
      </c>
      <c r="N4" s="1624"/>
      <c r="O4" s="1600"/>
      <c r="P4" s="1600"/>
      <c r="Q4" s="1600"/>
      <c r="R4" s="1277"/>
      <c r="S4" s="1610" t="s">
        <v>1541</v>
      </c>
      <c r="T4" s="1611"/>
      <c r="U4" s="1611"/>
      <c r="V4" s="1611"/>
      <c r="W4" s="1612"/>
      <c r="X4" s="1639" t="s">
        <v>1542</v>
      </c>
      <c r="Y4" s="1609" t="s">
        <v>806</v>
      </c>
      <c r="Z4" s="1641" t="s">
        <v>1543</v>
      </c>
      <c r="AA4" s="1620" t="s">
        <v>1544</v>
      </c>
      <c r="AB4" s="1620" t="s">
        <v>1545</v>
      </c>
      <c r="AC4" s="1607"/>
      <c r="AD4" s="1607"/>
    </row>
    <row r="5" spans="1:40" s="716" customFormat="1" ht="48.75" customHeight="1">
      <c r="A5" s="1635"/>
      <c r="B5" s="1635"/>
      <c r="C5" s="1635"/>
      <c r="D5" s="1416"/>
      <c r="E5" s="1617"/>
      <c r="F5" s="1617"/>
      <c r="G5" s="1617"/>
      <c r="H5" s="1617"/>
      <c r="I5" s="1625"/>
      <c r="J5" s="1632"/>
      <c r="K5" s="1632"/>
      <c r="L5" s="1617"/>
      <c r="M5" s="1367" t="s">
        <v>1546</v>
      </c>
      <c r="N5" s="1367" t="s">
        <v>1547</v>
      </c>
      <c r="O5" s="1601"/>
      <c r="P5" s="1601"/>
      <c r="Q5" s="1601"/>
      <c r="R5" s="1278"/>
      <c r="S5" s="1367" t="s">
        <v>1548</v>
      </c>
      <c r="T5" s="1367" t="s">
        <v>1549</v>
      </c>
      <c r="U5" s="1367" t="s">
        <v>1550</v>
      </c>
      <c r="V5" s="1367" t="s">
        <v>1551</v>
      </c>
      <c r="W5" s="1370" t="s">
        <v>1552</v>
      </c>
      <c r="X5" s="1640"/>
      <c r="Y5" s="1605"/>
      <c r="Z5" s="1642"/>
      <c r="AA5" s="1617"/>
      <c r="AB5" s="1617"/>
      <c r="AC5" s="1608"/>
      <c r="AD5" s="1608"/>
    </row>
    <row r="6" spans="1:40" s="414" customFormat="1" ht="18" hidden="1" customHeight="1">
      <c r="A6" s="1643" t="s">
        <v>1071</v>
      </c>
      <c r="B6" s="1643"/>
      <c r="C6" s="1643"/>
      <c r="D6" s="2"/>
      <c r="E6" s="466">
        <v>884014361</v>
      </c>
      <c r="F6" s="467"/>
      <c r="G6" s="467">
        <v>816615772</v>
      </c>
      <c r="H6" s="467">
        <v>37601085</v>
      </c>
      <c r="I6" s="467">
        <v>19002633</v>
      </c>
      <c r="J6" s="467">
        <v>217723483</v>
      </c>
      <c r="K6" s="467">
        <v>322802954</v>
      </c>
      <c r="L6" s="467"/>
      <c r="M6" s="467">
        <v>115159176</v>
      </c>
      <c r="N6" s="467">
        <v>38654505</v>
      </c>
      <c r="O6" s="1643" t="s">
        <v>1071</v>
      </c>
      <c r="P6" s="1643"/>
      <c r="Q6" s="1643"/>
      <c r="R6" s="2"/>
      <c r="S6" s="466">
        <v>13161363.5</v>
      </c>
      <c r="T6" s="467">
        <v>9300868.9700000007</v>
      </c>
      <c r="U6" s="467">
        <v>24730148.800000001</v>
      </c>
      <c r="V6" s="467">
        <v>14357118.5</v>
      </c>
      <c r="W6" s="467">
        <v>14955171</v>
      </c>
      <c r="X6" s="503" t="s">
        <v>3</v>
      </c>
      <c r="Y6" s="503"/>
      <c r="Z6" s="467">
        <v>9054729</v>
      </c>
      <c r="AA6" s="503" t="s">
        <v>3</v>
      </c>
      <c r="AB6" s="327">
        <v>104326441</v>
      </c>
      <c r="AC6" s="467">
        <v>76453319</v>
      </c>
      <c r="AD6" s="467">
        <v>76453319</v>
      </c>
    </row>
    <row r="7" spans="1:40" s="414" customFormat="1" ht="18" hidden="1" customHeight="1">
      <c r="A7" s="1479" t="s">
        <v>1068</v>
      </c>
      <c r="B7" s="1479"/>
      <c r="C7" s="1479"/>
      <c r="D7" s="2"/>
      <c r="E7" s="413">
        <v>1212122873.0867617</v>
      </c>
      <c r="F7" s="327"/>
      <c r="G7" s="327">
        <v>1151826185.799772</v>
      </c>
      <c r="H7" s="327">
        <v>61627792.47016219</v>
      </c>
      <c r="I7" s="327">
        <v>25981233.91723733</v>
      </c>
      <c r="J7" s="327">
        <v>414187546.63982821</v>
      </c>
      <c r="K7" s="327">
        <v>358867629.20500857</v>
      </c>
      <c r="L7" s="327"/>
      <c r="M7" s="327">
        <v>128972230.68458322</v>
      </c>
      <c r="N7" s="327">
        <v>65227930.940402821</v>
      </c>
      <c r="O7" s="1479" t="s">
        <v>1068</v>
      </c>
      <c r="P7" s="1479"/>
      <c r="Q7" s="1479"/>
      <c r="R7" s="2"/>
      <c r="S7" s="413">
        <v>14934836.423175786</v>
      </c>
      <c r="T7" s="327">
        <v>8358378.8585563535</v>
      </c>
      <c r="U7" s="327">
        <v>20710325.182485808</v>
      </c>
      <c r="V7" s="327">
        <v>6131037.8917467138</v>
      </c>
      <c r="W7" s="327">
        <v>13399372.418269351</v>
      </c>
      <c r="X7" s="503" t="s">
        <v>3</v>
      </c>
      <c r="Y7" s="503"/>
      <c r="Z7" s="327">
        <v>18379616.300594278</v>
      </c>
      <c r="AA7" s="327">
        <v>210348.96994636179</v>
      </c>
      <c r="AB7" s="327">
        <v>162189752.88295099</v>
      </c>
      <c r="AC7" s="327">
        <v>78676303.587583244</v>
      </c>
      <c r="AD7" s="327">
        <v>78676303.587583244</v>
      </c>
    </row>
    <row r="8" spans="1:40" s="414" customFormat="1" ht="18" hidden="1" customHeight="1">
      <c r="A8" s="1479" t="s">
        <v>1290</v>
      </c>
      <c r="B8" s="1479"/>
      <c r="C8" s="1479"/>
      <c r="D8" s="2"/>
      <c r="E8" s="413" t="e">
        <f>G8+AD8-#REF!</f>
        <v>#REF!</v>
      </c>
      <c r="F8" s="327"/>
      <c r="G8" s="327" t="e">
        <f>H8+M8+#REF!</f>
        <v>#REF!</v>
      </c>
      <c r="H8" s="327">
        <v>33961983</v>
      </c>
      <c r="I8" s="327">
        <v>12274553</v>
      </c>
      <c r="J8" s="327">
        <v>331576729</v>
      </c>
      <c r="K8" s="327">
        <v>271779495</v>
      </c>
      <c r="L8" s="327"/>
      <c r="M8" s="327">
        <v>281966764</v>
      </c>
      <c r="N8" s="327">
        <v>82824847</v>
      </c>
      <c r="O8" s="1479" t="s">
        <v>1290</v>
      </c>
      <c r="P8" s="1479"/>
      <c r="Q8" s="1479"/>
      <c r="R8" s="2"/>
      <c r="S8" s="413">
        <v>15951384</v>
      </c>
      <c r="T8" s="327">
        <v>12407920</v>
      </c>
      <c r="U8" s="327">
        <v>114995367.11999992</v>
      </c>
      <c r="V8" s="327">
        <v>30836771.879999924</v>
      </c>
      <c r="W8" s="327">
        <v>24950474</v>
      </c>
      <c r="X8" s="503" t="s">
        <v>48</v>
      </c>
      <c r="Y8" s="503"/>
      <c r="Z8" s="327">
        <v>1099915</v>
      </c>
      <c r="AA8" s="503" t="s">
        <v>48</v>
      </c>
      <c r="AB8" s="327">
        <v>6398044</v>
      </c>
      <c r="AC8" s="327">
        <v>11727329</v>
      </c>
      <c r="AD8" s="327">
        <v>11727329</v>
      </c>
    </row>
    <row r="9" spans="1:40" s="414" customFormat="1" ht="18" hidden="1" customHeight="1">
      <c r="A9" s="1479" t="s">
        <v>1263</v>
      </c>
      <c r="B9" s="1479"/>
      <c r="C9" s="1479"/>
      <c r="D9" s="2"/>
      <c r="E9" s="413">
        <v>887937777.42154884</v>
      </c>
      <c r="F9" s="327"/>
      <c r="G9" s="373">
        <v>868414421.03194356</v>
      </c>
      <c r="H9" s="327">
        <v>52581956.153102256</v>
      </c>
      <c r="I9" s="327">
        <v>10688689.552511062</v>
      </c>
      <c r="J9" s="327">
        <v>276449626.26490414</v>
      </c>
      <c r="K9" s="327">
        <v>307812038.4449591</v>
      </c>
      <c r="L9" s="327"/>
      <c r="M9" s="327">
        <v>121604697.7510175</v>
      </c>
      <c r="N9" s="327">
        <v>54210746.42529235</v>
      </c>
      <c r="O9" s="1479" t="s">
        <v>1263</v>
      </c>
      <c r="P9" s="1479"/>
      <c r="Q9" s="1479"/>
      <c r="R9" s="2"/>
      <c r="S9" s="413">
        <v>9975501.050405724</v>
      </c>
      <c r="T9" s="327">
        <v>7094721.0586746205</v>
      </c>
      <c r="U9" s="327">
        <v>19192127.933018804</v>
      </c>
      <c r="V9" s="327">
        <v>23702336.870805494</v>
      </c>
      <c r="W9" s="327">
        <v>7167053.1466036355</v>
      </c>
      <c r="X9" s="503" t="s">
        <v>498</v>
      </c>
      <c r="Y9" s="503"/>
      <c r="Z9" s="327">
        <v>37167437.464967608</v>
      </c>
      <c r="AA9" s="327">
        <v>262211.26621657744</v>
      </c>
      <c r="AB9" s="327">
        <v>99277412.865450189</v>
      </c>
      <c r="AC9" s="327">
        <v>56690793.854573004</v>
      </c>
      <c r="AD9" s="327">
        <v>56690793.854573004</v>
      </c>
    </row>
    <row r="10" spans="1:40" s="414" customFormat="1" ht="18" hidden="1" customHeight="1">
      <c r="A10" s="1479" t="s">
        <v>1276</v>
      </c>
      <c r="B10" s="1479"/>
      <c r="C10" s="1479"/>
      <c r="D10" s="2"/>
      <c r="E10" s="494">
        <v>1094008385.2415526</v>
      </c>
      <c r="F10" s="373"/>
      <c r="G10" s="373">
        <v>1050978800.6989181</v>
      </c>
      <c r="H10" s="327">
        <v>141809653.47389013</v>
      </c>
      <c r="I10" s="327">
        <v>20316280.878726214</v>
      </c>
      <c r="J10" s="327">
        <v>296025460.82286692</v>
      </c>
      <c r="K10" s="327">
        <v>359036850.71176863</v>
      </c>
      <c r="L10" s="327"/>
      <c r="M10" s="327">
        <v>118356200.48719232</v>
      </c>
      <c r="N10" s="327">
        <v>56668654.987001732</v>
      </c>
      <c r="O10" s="1479" t="s">
        <v>1276</v>
      </c>
      <c r="P10" s="1479"/>
      <c r="Q10" s="1479"/>
      <c r="R10" s="2"/>
      <c r="S10" s="413">
        <v>18549099.55864086</v>
      </c>
      <c r="T10" s="327">
        <v>7603529.6621497804</v>
      </c>
      <c r="U10" s="327">
        <v>21131095.142126884</v>
      </c>
      <c r="V10" s="327">
        <v>7135229.0334181515</v>
      </c>
      <c r="W10" s="327">
        <v>7268592.103854835</v>
      </c>
      <c r="X10" s="327">
        <v>57305211.741886877</v>
      </c>
      <c r="Y10" s="327"/>
      <c r="Z10" s="327">
        <v>13287577.505359702</v>
      </c>
      <c r="AA10" s="327">
        <v>200175.56460030255</v>
      </c>
      <c r="AB10" s="327">
        <v>57928967.017986692</v>
      </c>
      <c r="AC10" s="327">
        <v>56317162.047994226</v>
      </c>
      <c r="AD10" s="327">
        <v>56317162.047994226</v>
      </c>
    </row>
    <row r="11" spans="1:40" s="414" customFormat="1" ht="18" hidden="1" customHeight="1">
      <c r="A11" s="1479" t="s">
        <v>1069</v>
      </c>
      <c r="B11" s="1479"/>
      <c r="C11" s="1479"/>
      <c r="D11" s="2"/>
      <c r="E11" s="494">
        <v>1104507474.4175601</v>
      </c>
      <c r="F11" s="373"/>
      <c r="G11" s="363">
        <v>1067995063.900094</v>
      </c>
      <c r="H11" s="50">
        <v>83545723.626557037</v>
      </c>
      <c r="I11" s="50">
        <v>16213505.051686004</v>
      </c>
      <c r="J11" s="50">
        <v>331835129.9245007</v>
      </c>
      <c r="K11" s="50">
        <v>412671969.48914409</v>
      </c>
      <c r="L11" s="50"/>
      <c r="M11" s="50">
        <v>106821589.75731826</v>
      </c>
      <c r="N11" s="50">
        <v>51170554.744952828</v>
      </c>
      <c r="O11" s="1479" t="s">
        <v>1069</v>
      </c>
      <c r="P11" s="1479"/>
      <c r="Q11" s="1479"/>
      <c r="R11" s="2"/>
      <c r="S11" s="50">
        <v>11038304.911934117</v>
      </c>
      <c r="T11" s="50">
        <v>6102262.1218957547</v>
      </c>
      <c r="U11" s="50">
        <v>21675359.431122921</v>
      </c>
      <c r="V11" s="50">
        <v>5090005.8642972233</v>
      </c>
      <c r="W11" s="50">
        <v>11745102.683115313</v>
      </c>
      <c r="X11" s="50">
        <v>60633284.890478961</v>
      </c>
      <c r="Y11" s="50"/>
      <c r="Z11" s="50">
        <v>17578264.539178129</v>
      </c>
      <c r="AA11" s="50">
        <v>260847.84887009184</v>
      </c>
      <c r="AB11" s="50">
        <v>56013013.311539777</v>
      </c>
      <c r="AC11" s="327">
        <v>54090675.056642227</v>
      </c>
      <c r="AD11" s="327">
        <v>54090675.056642227</v>
      </c>
      <c r="AF11" s="414">
        <f t="shared" ref="AF11:AK11" si="0">SUM(H11:H12,H14)</f>
        <v>253958658.72148645</v>
      </c>
      <c r="AG11" s="414">
        <f t="shared" si="0"/>
        <v>65442908.265531957</v>
      </c>
      <c r="AH11" s="414">
        <f t="shared" si="0"/>
        <v>1711511970.0758917</v>
      </c>
      <c r="AI11" s="414">
        <f t="shared" si="0"/>
        <v>1225067382.5129673</v>
      </c>
      <c r="AJ11" s="414">
        <f t="shared" si="0"/>
        <v>0</v>
      </c>
      <c r="AK11" s="414">
        <f t="shared" si="0"/>
        <v>324606142.42675149</v>
      </c>
      <c r="AL11" s="414">
        <f>SUM(X11:X12,X14)</f>
        <v>203479062.26744944</v>
      </c>
      <c r="AM11" s="414">
        <f>SUM(AA11:AA12,AA14)</f>
        <v>1102409.1871397241</v>
      </c>
      <c r="AN11" s="414">
        <f>SUM(AB11:AB12,AB14)</f>
        <v>159880358.59312946</v>
      </c>
    </row>
    <row r="12" spans="1:40" s="414" customFormat="1" ht="18" hidden="1" customHeight="1">
      <c r="A12" s="1479" t="s">
        <v>1189</v>
      </c>
      <c r="B12" s="1479"/>
      <c r="C12" s="1479"/>
      <c r="D12" s="2"/>
      <c r="E12" s="494">
        <v>1110604457.444062</v>
      </c>
      <c r="F12" s="373"/>
      <c r="G12" s="363">
        <v>1067774924.8796263</v>
      </c>
      <c r="H12" s="50">
        <v>59000259.028558321</v>
      </c>
      <c r="I12" s="50">
        <v>22343556.438847698</v>
      </c>
      <c r="J12" s="50">
        <v>368720316.52669519</v>
      </c>
      <c r="K12" s="50">
        <v>390060743.2673859</v>
      </c>
      <c r="L12" s="50"/>
      <c r="M12" s="50">
        <v>106536985.83278736</v>
      </c>
      <c r="N12" s="50">
        <v>59212231.787924983</v>
      </c>
      <c r="O12" s="1479" t="s">
        <v>1189</v>
      </c>
      <c r="P12" s="1479"/>
      <c r="Q12" s="1479"/>
      <c r="R12" s="2"/>
      <c r="S12" s="50">
        <v>13264109.14223442</v>
      </c>
      <c r="T12" s="50">
        <v>6443666.8464137558</v>
      </c>
      <c r="U12" s="50">
        <v>16799833.136507984</v>
      </c>
      <c r="V12" s="50">
        <v>5424305.6061611259</v>
      </c>
      <c r="W12" s="50">
        <v>5392839.3135451013</v>
      </c>
      <c r="X12" s="50">
        <v>64287966.028651543</v>
      </c>
      <c r="Y12" s="50"/>
      <c r="Z12" s="50">
        <v>22632996.930729311</v>
      </c>
      <c r="AA12" s="50">
        <v>218282.99935192775</v>
      </c>
      <c r="AB12" s="50">
        <v>56606814.757348619</v>
      </c>
      <c r="AC12" s="327">
        <v>65462529.495163396</v>
      </c>
      <c r="AD12" s="327">
        <v>65462529.495163396</v>
      </c>
      <c r="AG12" s="504">
        <f>AG11/$AF$11</f>
        <v>0.25769118719949785</v>
      </c>
      <c r="AH12" s="504">
        <f>AH11/$AF$11</f>
        <v>6.7393330028289657</v>
      </c>
      <c r="AI12" s="504">
        <f>AI11/$AF$11</f>
        <v>4.8238850712173775</v>
      </c>
      <c r="AJ12" s="504">
        <f>AJ11/$AF$11</f>
        <v>0</v>
      </c>
      <c r="AL12" s="414" t="e">
        <f>AL11/#REF!</f>
        <v>#REF!</v>
      </c>
      <c r="AM12" s="414" t="e">
        <f>AM11/#REF!</f>
        <v>#REF!</v>
      </c>
      <c r="AN12" s="414" t="e">
        <f>AN11/#REF!</f>
        <v>#REF!</v>
      </c>
    </row>
    <row r="13" spans="1:40" s="414" customFormat="1" ht="18" hidden="1" customHeight="1">
      <c r="A13" s="1479" t="s">
        <v>5</v>
      </c>
      <c r="B13" s="1479"/>
      <c r="C13" s="1479"/>
      <c r="D13" s="2"/>
      <c r="E13" s="494" t="e">
        <f>G13+AD13-#REF!</f>
        <v>#REF!</v>
      </c>
      <c r="F13" s="373"/>
      <c r="G13" s="373" t="e">
        <f>H13+M13+#REF!</f>
        <v>#REF!</v>
      </c>
      <c r="H13" s="50">
        <v>100844952.89743455</v>
      </c>
      <c r="I13" s="50">
        <v>25986855.63521735</v>
      </c>
      <c r="J13" s="373">
        <v>914634281.11362004</v>
      </c>
      <c r="K13" s="50">
        <v>486464462.78955406</v>
      </c>
      <c r="L13" s="50"/>
      <c r="M13" s="50">
        <v>116949264.61592844</v>
      </c>
      <c r="N13" s="50" t="e">
        <f>$M$13*#REF!</f>
        <v>#REF!</v>
      </c>
      <c r="O13" s="1479" t="s">
        <v>5</v>
      </c>
      <c r="P13" s="1479"/>
      <c r="Q13" s="1479"/>
      <c r="R13" s="2"/>
      <c r="S13" s="50" t="e">
        <f>$M$13*#REF!</f>
        <v>#REF!</v>
      </c>
      <c r="T13" s="50" t="e">
        <f>$M$13*#REF!</f>
        <v>#REF!</v>
      </c>
      <c r="U13" s="50" t="e">
        <f>$M$13*#REF!</f>
        <v>#REF!</v>
      </c>
      <c r="V13" s="50" t="e">
        <f>$M$13*#REF!</f>
        <v>#REF!</v>
      </c>
      <c r="W13" s="50" t="e">
        <f>$M$13*#REF!</f>
        <v>#REF!</v>
      </c>
      <c r="X13" s="50" t="e">
        <f>#REF!*AL12</f>
        <v>#REF!</v>
      </c>
      <c r="Y13" s="50"/>
      <c r="Z13" s="50">
        <v>18015436.703935511</v>
      </c>
      <c r="AA13" s="50" t="e">
        <f>#REF!*AM12</f>
        <v>#REF!</v>
      </c>
      <c r="AB13" s="50" t="e">
        <f>#REF!*AN12</f>
        <v>#REF!</v>
      </c>
      <c r="AC13" s="327">
        <v>66151616.111287139</v>
      </c>
      <c r="AD13" s="327">
        <v>66151616.111287139</v>
      </c>
    </row>
    <row r="14" spans="1:40" s="414" customFormat="1" ht="18" hidden="1" customHeight="1">
      <c r="A14" s="1479" t="s">
        <v>1277</v>
      </c>
      <c r="B14" s="1479"/>
      <c r="C14" s="1479"/>
      <c r="D14" s="2"/>
      <c r="E14" s="494" t="e">
        <f>G14+AD14-#REF!</f>
        <v>#REF!</v>
      </c>
      <c r="F14" s="373"/>
      <c r="G14" s="373" t="e">
        <f>H14+M14+#REF!</f>
        <v>#REF!</v>
      </c>
      <c r="H14" s="50">
        <v>111412676.0663711</v>
      </c>
      <c r="I14" s="50">
        <v>26885846.774998259</v>
      </c>
      <c r="J14" s="373">
        <v>1010956523.6246958</v>
      </c>
      <c r="K14" s="50">
        <v>422334669.7564373</v>
      </c>
      <c r="L14" s="50"/>
      <c r="M14" s="50">
        <v>111247566.83664586</v>
      </c>
      <c r="N14" s="50">
        <v>56983589.463435084</v>
      </c>
      <c r="O14" s="1479" t="s">
        <v>1277</v>
      </c>
      <c r="P14" s="1479"/>
      <c r="Q14" s="1479"/>
      <c r="R14" s="2"/>
      <c r="S14" s="50">
        <v>15717939.441044308</v>
      </c>
      <c r="T14" s="50">
        <v>5911868.4290939057</v>
      </c>
      <c r="U14" s="50">
        <v>20333112.367328353</v>
      </c>
      <c r="V14" s="50">
        <v>5258720.9123024298</v>
      </c>
      <c r="W14" s="50">
        <v>7042336.2234417666</v>
      </c>
      <c r="X14" s="50">
        <v>78557811.34831892</v>
      </c>
      <c r="Y14" s="50"/>
      <c r="Z14" s="50">
        <v>23694823.365513492</v>
      </c>
      <c r="AA14" s="50">
        <v>623278.33891770453</v>
      </c>
      <c r="AB14" s="50">
        <v>47260530.524241075</v>
      </c>
      <c r="AC14" s="327">
        <v>72698499.859068632</v>
      </c>
      <c r="AD14" s="327">
        <v>72698499.859068632</v>
      </c>
    </row>
    <row r="15" spans="1:40" s="414" customFormat="1" ht="18" hidden="1" customHeight="1">
      <c r="A15" s="1479" t="s">
        <v>1278</v>
      </c>
      <c r="B15" s="1479"/>
      <c r="C15" s="1479"/>
      <c r="D15" s="2"/>
      <c r="E15" s="494" t="e">
        <f>G15+AD15-#REF!</f>
        <v>#REF!</v>
      </c>
      <c r="F15" s="373"/>
      <c r="G15" s="373" t="e">
        <f>H15+M15+#REF!</f>
        <v>#REF!</v>
      </c>
      <c r="H15" s="327">
        <v>79016195.464908555</v>
      </c>
      <c r="I15" s="327">
        <v>24791256.296694715</v>
      </c>
      <c r="J15" s="373">
        <v>779494678.67999995</v>
      </c>
      <c r="K15" s="327">
        <v>446786704.6134361</v>
      </c>
      <c r="L15" s="327"/>
      <c r="M15" s="327">
        <v>98116735.727064326</v>
      </c>
      <c r="N15" s="327">
        <v>43800542.707088277</v>
      </c>
      <c r="O15" s="1479" t="s">
        <v>1278</v>
      </c>
      <c r="P15" s="1479"/>
      <c r="Q15" s="1479"/>
      <c r="R15" s="2"/>
      <c r="S15" s="413">
        <v>15799152.660084248</v>
      </c>
      <c r="T15" s="327">
        <v>6037330.6721937414</v>
      </c>
      <c r="U15" s="327">
        <v>21121820.533904478</v>
      </c>
      <c r="V15" s="327">
        <v>6447593.0833837194</v>
      </c>
      <c r="W15" s="327">
        <v>4910296.0704094805</v>
      </c>
      <c r="X15" s="50">
        <v>73091234.90766561</v>
      </c>
      <c r="Y15" s="50"/>
      <c r="Z15" s="327">
        <v>20053396.057071295</v>
      </c>
      <c r="AA15" s="327">
        <v>163944.0309401046</v>
      </c>
      <c r="AB15" s="327">
        <v>49902991.837127797</v>
      </c>
      <c r="AC15" s="327">
        <v>85637184.368471995</v>
      </c>
      <c r="AD15" s="327">
        <v>85637184.368471995</v>
      </c>
    </row>
    <row r="16" spans="1:40" s="414" customFormat="1" ht="17.25" hidden="1" customHeight="1">
      <c r="A16" s="1479" t="s">
        <v>1280</v>
      </c>
      <c r="B16" s="1479"/>
      <c r="C16" s="1479"/>
      <c r="D16" s="2"/>
      <c r="E16" s="363">
        <v>1677734614.1587782</v>
      </c>
      <c r="F16" s="363"/>
      <c r="G16" s="373">
        <v>1598848494.3334563</v>
      </c>
      <c r="H16" s="327">
        <v>63098015.97606001</v>
      </c>
      <c r="I16" s="327">
        <v>26089338.459277585</v>
      </c>
      <c r="J16" s="373">
        <v>881921579.78337991</v>
      </c>
      <c r="K16" s="327">
        <v>430666374.68759632</v>
      </c>
      <c r="L16" s="327"/>
      <c r="M16" s="327">
        <v>85089221.744109139</v>
      </c>
      <c r="N16" s="327">
        <v>37835957.86405126</v>
      </c>
      <c r="O16" s="1479" t="s">
        <v>1280</v>
      </c>
      <c r="P16" s="1479"/>
      <c r="Q16" s="1479"/>
      <c r="R16" s="2"/>
      <c r="S16" s="413">
        <v>10949731.279817685</v>
      </c>
      <c r="T16" s="327">
        <v>5866996.5075264461</v>
      </c>
      <c r="U16" s="327">
        <v>15282653.733954567</v>
      </c>
      <c r="V16" s="327">
        <v>9751950.1883288417</v>
      </c>
      <c r="W16" s="327">
        <v>5401932.170430324</v>
      </c>
      <c r="X16" s="50">
        <v>64510374.726414204</v>
      </c>
      <c r="Y16" s="50"/>
      <c r="Z16" s="327">
        <v>21200523.00912872</v>
      </c>
      <c r="AA16" s="327">
        <v>254261.95056054977</v>
      </c>
      <c r="AB16" s="327">
        <v>47219327.006057613</v>
      </c>
      <c r="AC16" s="327">
        <v>100086642.83445083</v>
      </c>
      <c r="AD16" s="327">
        <v>100086642.83445083</v>
      </c>
      <c r="AH16" s="492" t="s">
        <v>496</v>
      </c>
      <c r="AI16" s="492" t="s">
        <v>497</v>
      </c>
      <c r="AJ16" s="492"/>
      <c r="AK16" s="492"/>
    </row>
    <row r="17" spans="1:37" s="414" customFormat="1" ht="18" hidden="1" customHeight="1">
      <c r="A17" s="1479" t="s">
        <v>1070</v>
      </c>
      <c r="B17" s="1479"/>
      <c r="C17" s="1479"/>
      <c r="D17" s="2"/>
      <c r="E17" s="418">
        <v>1905911401.124707</v>
      </c>
      <c r="F17" s="418"/>
      <c r="G17" s="418">
        <v>1806885737.2984271</v>
      </c>
      <c r="H17" s="418">
        <v>56035079.219651394</v>
      </c>
      <c r="I17" s="418">
        <v>20293166.304085318</v>
      </c>
      <c r="J17" s="418">
        <v>1037285061.5019439</v>
      </c>
      <c r="K17" s="418">
        <v>479086108.43360746</v>
      </c>
      <c r="L17" s="418"/>
      <c r="M17" s="418">
        <v>91977373.63521269</v>
      </c>
      <c r="N17" s="418">
        <v>37361463.478440605</v>
      </c>
      <c r="O17" s="1479" t="s">
        <v>1070</v>
      </c>
      <c r="P17" s="1479"/>
      <c r="Q17" s="1479"/>
      <c r="R17" s="2"/>
      <c r="S17" s="418">
        <v>13292613.139906682</v>
      </c>
      <c r="T17" s="418">
        <v>6420277.4258636395</v>
      </c>
      <c r="U17" s="418">
        <v>17419931.859455429</v>
      </c>
      <c r="V17" s="418">
        <v>8291295.1321529215</v>
      </c>
      <c r="W17" s="418">
        <v>9191792.5993934143</v>
      </c>
      <c r="X17" s="393">
        <v>71156047.930085033</v>
      </c>
      <c r="Y17" s="393"/>
      <c r="Z17" s="418">
        <v>19532168.87302703</v>
      </c>
      <c r="AA17" s="418">
        <v>352436.01569032727</v>
      </c>
      <c r="AB17" s="418">
        <v>50700464.258149348</v>
      </c>
      <c r="AC17" s="418">
        <v>118557832.6993084</v>
      </c>
      <c r="AD17" s="418">
        <v>118557832.6993084</v>
      </c>
      <c r="AH17" s="1408" t="s">
        <v>499</v>
      </c>
      <c r="AI17" s="1408" t="s">
        <v>499</v>
      </c>
      <c r="AJ17" s="493"/>
      <c r="AK17" s="493"/>
    </row>
    <row r="18" spans="1:37" s="414" customFormat="1" ht="18" hidden="1" customHeight="1">
      <c r="A18" s="1479" t="s">
        <v>1281</v>
      </c>
      <c r="B18" s="1479"/>
      <c r="C18" s="1479"/>
      <c r="D18" s="2"/>
      <c r="E18" s="418" t="e">
        <f>G18+AD18-#REF!</f>
        <v>#REF!</v>
      </c>
      <c r="F18" s="418"/>
      <c r="G18" s="418" t="e">
        <f>H18+L18+#REF!</f>
        <v>#REF!</v>
      </c>
      <c r="H18" s="418">
        <v>48134226.697586112</v>
      </c>
      <c r="I18" s="418">
        <v>21622586.778182603</v>
      </c>
      <c r="J18" s="418">
        <v>855876728.34116554</v>
      </c>
      <c r="K18" s="418">
        <v>396411361.1074006</v>
      </c>
      <c r="L18" s="418"/>
      <c r="M18" s="418">
        <v>79659450.429710269</v>
      </c>
      <c r="N18" s="418">
        <v>34041821.947817221</v>
      </c>
      <c r="O18" s="1479" t="s">
        <v>1281</v>
      </c>
      <c r="P18" s="1479"/>
      <c r="Q18" s="1479"/>
      <c r="R18" s="2"/>
      <c r="S18" s="418">
        <v>11347726.647405256</v>
      </c>
      <c r="T18" s="418">
        <v>5790568.5293154269</v>
      </c>
      <c r="U18" s="418">
        <v>14955011.081214637</v>
      </c>
      <c r="V18" s="418">
        <v>7876796.128277164</v>
      </c>
      <c r="W18" s="418">
        <v>5647526.0956805535</v>
      </c>
      <c r="X18" s="418">
        <v>60473264.517373003</v>
      </c>
      <c r="Y18" s="418"/>
      <c r="Z18" s="418">
        <v>11985785.796908749</v>
      </c>
      <c r="AA18" s="418">
        <v>263743.77673027688</v>
      </c>
      <c r="AB18" s="418">
        <v>44405753.044112645</v>
      </c>
      <c r="AC18" s="418">
        <v>80943746.709172249</v>
      </c>
      <c r="AD18" s="418">
        <v>80943746.709172249</v>
      </c>
      <c r="AG18" s="414" t="s">
        <v>1264</v>
      </c>
      <c r="AH18" s="414">
        <v>401698753.57278156</v>
      </c>
      <c r="AJ18" s="414">
        <f>AH18*(1+AJ28)</f>
        <v>401698753.57278156</v>
      </c>
      <c r="AK18" s="505">
        <f>(AJ18/AH18)-1</f>
        <v>0</v>
      </c>
    </row>
    <row r="19" spans="1:37" s="414" customFormat="1" ht="18" hidden="1" customHeight="1">
      <c r="A19" s="1479" t="s">
        <v>1190</v>
      </c>
      <c r="B19" s="1479"/>
      <c r="C19" s="1479"/>
      <c r="D19" s="2"/>
      <c r="E19" s="418">
        <v>1918058080.3343196</v>
      </c>
      <c r="F19" s="418"/>
      <c r="G19" s="418">
        <v>1829300639.4857309</v>
      </c>
      <c r="H19" s="418">
        <v>49794242.92041114</v>
      </c>
      <c r="I19" s="418">
        <v>29229771.450746041</v>
      </c>
      <c r="J19" s="418">
        <v>1052866166.4356915</v>
      </c>
      <c r="K19" s="418">
        <v>472049041.9864639</v>
      </c>
      <c r="L19" s="418"/>
      <c r="M19" s="418">
        <v>101921170.77994193</v>
      </c>
      <c r="N19" s="418">
        <v>41403783.888343148</v>
      </c>
      <c r="O19" s="1479" t="s">
        <v>1190</v>
      </c>
      <c r="P19" s="1479"/>
      <c r="Q19" s="1479"/>
      <c r="R19" s="2"/>
      <c r="S19" s="418">
        <v>15156975.946723636</v>
      </c>
      <c r="T19" s="418">
        <v>9113366.8013288975</v>
      </c>
      <c r="U19" s="418">
        <v>20670375.434653386</v>
      </c>
      <c r="V19" s="418">
        <v>9365918.2748927232</v>
      </c>
      <c r="W19" s="418">
        <v>6210750.434000113</v>
      </c>
      <c r="X19" s="393">
        <v>65709038.855836667</v>
      </c>
      <c r="Y19" s="393"/>
      <c r="Z19" s="418">
        <v>19616994.062205464</v>
      </c>
      <c r="AA19" s="418">
        <v>316509.0393580143</v>
      </c>
      <c r="AB19" s="418">
        <v>57414698.017272882</v>
      </c>
      <c r="AC19" s="418">
        <v>108374434.91079684</v>
      </c>
      <c r="AD19" s="418">
        <v>108374434.91079684</v>
      </c>
      <c r="AG19" s="414">
        <v>98</v>
      </c>
      <c r="AH19" s="414">
        <v>409491363.05769229</v>
      </c>
      <c r="AI19" s="414">
        <v>882011101.71667922</v>
      </c>
    </row>
    <row r="20" spans="1:37" s="414" customFormat="1" ht="18" hidden="1" customHeight="1">
      <c r="A20" s="1479" t="s">
        <v>1282</v>
      </c>
      <c r="B20" s="1479"/>
      <c r="C20" s="1479"/>
      <c r="D20" s="2"/>
      <c r="E20" s="418">
        <v>2003052329.1130536</v>
      </c>
      <c r="F20" s="418"/>
      <c r="G20" s="418">
        <v>1913570358.5609207</v>
      </c>
      <c r="H20" s="418">
        <v>33742597.498634771</v>
      </c>
      <c r="I20" s="418">
        <v>27969698.550922256</v>
      </c>
      <c r="J20" s="418">
        <v>1129104080.6300826</v>
      </c>
      <c r="K20" s="418">
        <v>501921760.24039036</v>
      </c>
      <c r="L20" s="418"/>
      <c r="M20" s="418">
        <v>100932770.33373679</v>
      </c>
      <c r="N20" s="418">
        <v>43865163.324620284</v>
      </c>
      <c r="O20" s="1479" t="s">
        <v>1282</v>
      </c>
      <c r="P20" s="1479"/>
      <c r="Q20" s="1479"/>
      <c r="R20" s="2"/>
      <c r="S20" s="418">
        <v>17703222.867415816</v>
      </c>
      <c r="T20" s="418">
        <v>8641480.5215690173</v>
      </c>
      <c r="U20" s="418">
        <v>18716342.829991616</v>
      </c>
      <c r="V20" s="418">
        <v>6071608.0709286798</v>
      </c>
      <c r="W20" s="418">
        <v>5934952.7192114126</v>
      </c>
      <c r="X20" s="393">
        <v>70314885.609816074</v>
      </c>
      <c r="Y20" s="393"/>
      <c r="Z20" s="418">
        <v>20882258.199627183</v>
      </c>
      <c r="AA20" s="418">
        <v>451146.73938871425</v>
      </c>
      <c r="AB20" s="418">
        <v>49133418.957960568</v>
      </c>
      <c r="AC20" s="418">
        <v>110364228.7517581</v>
      </c>
      <c r="AD20" s="418">
        <v>110364228.7517581</v>
      </c>
      <c r="AG20" s="414">
        <v>99</v>
      </c>
      <c r="AH20" s="414">
        <v>438348480.41670144</v>
      </c>
      <c r="AI20" s="414">
        <v>1037309031.7699443</v>
      </c>
    </row>
    <row r="21" spans="1:37" s="414" customFormat="1" ht="18" hidden="1" customHeight="1">
      <c r="A21" s="1479" t="s">
        <v>1283</v>
      </c>
      <c r="B21" s="1479"/>
      <c r="C21" s="1479"/>
      <c r="D21" s="18"/>
      <c r="E21" s="418">
        <v>1698497265.2204101</v>
      </c>
      <c r="F21" s="418"/>
      <c r="G21" s="418">
        <v>1539118673.3509581</v>
      </c>
      <c r="H21" s="418">
        <v>50438539.856719755</v>
      </c>
      <c r="I21" s="418">
        <v>31515796.894087177</v>
      </c>
      <c r="J21" s="418">
        <v>677894624.52373517</v>
      </c>
      <c r="K21" s="418">
        <v>543696562.71023667</v>
      </c>
      <c r="L21" s="418"/>
      <c r="M21" s="418">
        <v>106637414.54177141</v>
      </c>
      <c r="N21" s="418">
        <v>46067162.217533678</v>
      </c>
      <c r="O21" s="1479" t="s">
        <v>1283</v>
      </c>
      <c r="P21" s="1479"/>
      <c r="Q21" s="1479"/>
      <c r="R21" s="18"/>
      <c r="S21" s="418">
        <v>17925174.73564985</v>
      </c>
      <c r="T21" s="418">
        <v>9105301.5176570937</v>
      </c>
      <c r="U21" s="418">
        <v>21594796.49224304</v>
      </c>
      <c r="V21" s="418">
        <v>5915853.4033916295</v>
      </c>
      <c r="W21" s="418">
        <v>6029126.1752961352</v>
      </c>
      <c r="X21" s="393">
        <v>76298958.686348259</v>
      </c>
      <c r="Y21" s="393"/>
      <c r="Z21" s="418">
        <v>20242838.479926176</v>
      </c>
      <c r="AA21" s="418">
        <v>347299.23651442106</v>
      </c>
      <c r="AB21" s="418">
        <v>52289476.901545256</v>
      </c>
      <c r="AC21" s="418">
        <v>179621430.34937757</v>
      </c>
      <c r="AD21" s="418">
        <v>179621430.34937757</v>
      </c>
    </row>
    <row r="22" spans="1:37" ht="15.75" hidden="1" customHeight="1">
      <c r="A22" s="1467" t="s">
        <v>1291</v>
      </c>
      <c r="B22" s="1468"/>
      <c r="C22" s="1468"/>
      <c r="D22" s="1469"/>
      <c r="E22" s="130">
        <v>1691717.6445246083</v>
      </c>
      <c r="F22" s="130">
        <v>1576730.7966300084</v>
      </c>
      <c r="G22" s="130">
        <v>1277260.346240931</v>
      </c>
      <c r="H22" s="130">
        <v>56174.469685894561</v>
      </c>
      <c r="I22" s="130">
        <v>36285.352065757252</v>
      </c>
      <c r="J22" s="130">
        <v>657092.39443798747</v>
      </c>
      <c r="K22" s="130">
        <v>527708.13005129236</v>
      </c>
      <c r="L22" s="130">
        <f>M22+X22+AA22+AB22</f>
        <v>299470.45038907736</v>
      </c>
      <c r="M22" s="130">
        <v>168195.45321704808</v>
      </c>
      <c r="N22" s="130">
        <v>45917.886902473125</v>
      </c>
      <c r="O22" s="1467" t="s">
        <v>1291</v>
      </c>
      <c r="P22" s="1468"/>
      <c r="Q22" s="1468"/>
      <c r="R22" s="1469"/>
      <c r="S22" s="130">
        <v>26840.620359138054</v>
      </c>
      <c r="T22" s="130">
        <v>20466.839389939632</v>
      </c>
      <c r="U22" s="130">
        <v>56513.397555471733</v>
      </c>
      <c r="V22" s="130">
        <v>13674.242177845366</v>
      </c>
      <c r="W22" s="130">
        <v>4782.4668321800764</v>
      </c>
      <c r="X22" s="130">
        <v>73940.940593983978</v>
      </c>
      <c r="Y22" s="130"/>
      <c r="Z22" s="507" t="s">
        <v>528</v>
      </c>
      <c r="AA22" s="130">
        <v>616.38815218077673</v>
      </c>
      <c r="AB22" s="130">
        <v>56717.668425864525</v>
      </c>
      <c r="AC22" s="130">
        <v>134775.3794253981</v>
      </c>
      <c r="AD22" s="130">
        <v>19788.531530800399</v>
      </c>
    </row>
    <row r="23" spans="1:37" ht="15.75" customHeight="1">
      <c r="A23" s="1467" t="s">
        <v>1308</v>
      </c>
      <c r="B23" s="1468"/>
      <c r="C23" s="1468"/>
      <c r="D23" s="1469"/>
      <c r="E23" s="507" t="s">
        <v>528</v>
      </c>
      <c r="F23" s="507" t="s">
        <v>528</v>
      </c>
      <c r="G23" s="507" t="s">
        <v>528</v>
      </c>
      <c r="H23" s="507" t="s">
        <v>528</v>
      </c>
      <c r="I23" s="507" t="s">
        <v>528</v>
      </c>
      <c r="J23" s="507" t="s">
        <v>528</v>
      </c>
      <c r="K23" s="507" t="s">
        <v>528</v>
      </c>
      <c r="L23" s="507" t="s">
        <v>528</v>
      </c>
      <c r="M23" s="507" t="s">
        <v>528</v>
      </c>
      <c r="N23" s="507" t="s">
        <v>528</v>
      </c>
      <c r="O23" s="1467" t="s">
        <v>1308</v>
      </c>
      <c r="P23" s="1468"/>
      <c r="Q23" s="1468"/>
      <c r="R23" s="1469"/>
      <c r="S23" s="507" t="s">
        <v>528</v>
      </c>
      <c r="T23" s="507" t="s">
        <v>528</v>
      </c>
      <c r="U23" s="507" t="s">
        <v>528</v>
      </c>
      <c r="V23" s="507" t="s">
        <v>528</v>
      </c>
      <c r="W23" s="507" t="s">
        <v>528</v>
      </c>
      <c r="X23" s="507" t="s">
        <v>528</v>
      </c>
      <c r="Y23" s="507" t="s">
        <v>528</v>
      </c>
      <c r="Z23" s="507" t="s">
        <v>528</v>
      </c>
      <c r="AA23" s="507" t="s">
        <v>528</v>
      </c>
      <c r="AB23" s="507" t="s">
        <v>528</v>
      </c>
      <c r="AC23" s="507" t="s">
        <v>528</v>
      </c>
      <c r="AD23" s="507" t="s">
        <v>528</v>
      </c>
    </row>
    <row r="24" spans="1:37" ht="15.75" customHeight="1">
      <c r="A24" s="1467" t="s">
        <v>1309</v>
      </c>
      <c r="B24" s="1468"/>
      <c r="C24" s="1468"/>
      <c r="D24" s="1469"/>
      <c r="E24" s="130">
        <v>1788413.321782948</v>
      </c>
      <c r="F24" s="130">
        <v>1646437.1201984501</v>
      </c>
      <c r="G24" s="130">
        <v>1324162.4065761706</v>
      </c>
      <c r="H24" s="130">
        <v>55041.749027572791</v>
      </c>
      <c r="I24" s="130">
        <v>44948.460470020451</v>
      </c>
      <c r="J24" s="130">
        <v>665442.27449392143</v>
      </c>
      <c r="K24" s="130">
        <v>558729.92258465616</v>
      </c>
      <c r="L24" s="130">
        <f t="shared" ref="L24:L25" si="1">M24+X24+AA24+AB24</f>
        <v>257380.87965493035</v>
      </c>
      <c r="M24" s="130">
        <v>190303.93999668307</v>
      </c>
      <c r="N24" s="130">
        <v>51310.740930126129</v>
      </c>
      <c r="O24" s="1467" t="s">
        <v>1309</v>
      </c>
      <c r="P24" s="1468"/>
      <c r="Q24" s="1468"/>
      <c r="R24" s="1469"/>
      <c r="S24" s="130">
        <v>25826.613823156498</v>
      </c>
      <c r="T24" s="130">
        <v>25826.613823156535</v>
      </c>
      <c r="U24" s="130">
        <v>24362.362820060232</v>
      </c>
      <c r="V24" s="130">
        <v>70425.131783785037</v>
      </c>
      <c r="W24" s="130">
        <v>14847.366133793726</v>
      </c>
      <c r="X24" s="130">
        <v>3531.7245057614687</v>
      </c>
      <c r="Y24" s="507" t="s">
        <v>528</v>
      </c>
      <c r="Z24" s="507">
        <v>68425.55847311049</v>
      </c>
      <c r="AA24" s="130">
        <v>172.1328848289495</v>
      </c>
      <c r="AB24" s="130">
        <v>63373.082267656857</v>
      </c>
      <c r="AC24" s="130">
        <v>161914.96376830008</v>
      </c>
      <c r="AD24" s="130">
        <v>19938.762183802315</v>
      </c>
    </row>
    <row r="25" spans="1:37" ht="15.75" customHeight="1">
      <c r="A25" s="1467" t="s">
        <v>1310</v>
      </c>
      <c r="B25" s="1468"/>
      <c r="C25" s="1468"/>
      <c r="D25" s="1469"/>
      <c r="E25" s="130">
        <v>2004095.2860047147</v>
      </c>
      <c r="F25" s="130">
        <v>1887354.9494973596</v>
      </c>
      <c r="G25" s="130">
        <v>1545124.8982817903</v>
      </c>
      <c r="H25" s="130">
        <v>51025.112969116431</v>
      </c>
      <c r="I25" s="130">
        <v>35467.987353790697</v>
      </c>
      <c r="J25" s="130">
        <v>879317.23733015324</v>
      </c>
      <c r="K25" s="130">
        <v>579314.5606287237</v>
      </c>
      <c r="L25" s="130">
        <f t="shared" si="1"/>
        <v>265714.33447135927</v>
      </c>
      <c r="M25" s="130">
        <v>197540.70640902349</v>
      </c>
      <c r="N25" s="130">
        <v>52379.161708348714</v>
      </c>
      <c r="O25" s="1467" t="s">
        <v>1310</v>
      </c>
      <c r="P25" s="1468"/>
      <c r="Q25" s="1468"/>
      <c r="R25" s="1469"/>
      <c r="S25" s="130">
        <v>29187.0788800638</v>
      </c>
      <c r="T25" s="130">
        <v>29187.078880063789</v>
      </c>
      <c r="U25" s="130">
        <v>24887.528119006056</v>
      </c>
      <c r="V25" s="130">
        <v>72137.517293381912</v>
      </c>
      <c r="W25" s="130">
        <v>14990.906589812059</v>
      </c>
      <c r="X25" s="130">
        <v>3958.5138184111433</v>
      </c>
      <c r="Y25" s="507" t="s">
        <v>528</v>
      </c>
      <c r="Z25" s="507">
        <v>80474.230562621131</v>
      </c>
      <c r="AA25" s="130">
        <v>1169.7074434474705</v>
      </c>
      <c r="AB25" s="130">
        <v>63045.406800477176</v>
      </c>
      <c r="AC25" s="130">
        <v>135738.52224057875</v>
      </c>
      <c r="AD25" s="130">
        <v>18998.185733223632</v>
      </c>
      <c r="AE25" s="998">
        <v>77105018.287915587</v>
      </c>
      <c r="AF25" s="998">
        <v>6058884.6009828895</v>
      </c>
      <c r="AG25" s="998">
        <v>27131471.737436265</v>
      </c>
      <c r="AH25" s="998">
        <v>18998185.733223632</v>
      </c>
    </row>
    <row r="26" spans="1:37" ht="15.75" customHeight="1">
      <c r="A26" s="1467" t="s">
        <v>1311</v>
      </c>
      <c r="B26" s="1468"/>
      <c r="C26" s="1468"/>
      <c r="D26" s="1469"/>
      <c r="E26" s="130">
        <v>2214820.0188472457</v>
      </c>
      <c r="F26" s="130">
        <v>2060963.4839457311</v>
      </c>
      <c r="G26" s="130">
        <v>1655069.6480344983</v>
      </c>
      <c r="H26" s="130">
        <v>61013.660847066625</v>
      </c>
      <c r="I26" s="130">
        <v>27918.302528482782</v>
      </c>
      <c r="J26" s="130">
        <v>921434.07950688025</v>
      </c>
      <c r="K26" s="130">
        <v>644703.60515206389</v>
      </c>
      <c r="L26" s="130">
        <f t="shared" ref="L26" si="2">M26+X26+Z26+AA26+AB26</f>
        <v>405893.83591123688</v>
      </c>
      <c r="M26" s="130">
        <v>209466.08032275428</v>
      </c>
      <c r="N26" s="130">
        <v>53386.676422394434</v>
      </c>
      <c r="O26" s="1467" t="s">
        <v>1311</v>
      </c>
      <c r="P26" s="1468"/>
      <c r="Q26" s="1468"/>
      <c r="R26" s="1469"/>
      <c r="S26" s="130">
        <v>30275.904158799338</v>
      </c>
      <c r="T26" s="130">
        <v>26655.408856394948</v>
      </c>
      <c r="U26" s="130">
        <v>77185.670215319755</v>
      </c>
      <c r="V26" s="130">
        <v>17430.141095543055</v>
      </c>
      <c r="W26" s="130">
        <v>4532.2795743027173</v>
      </c>
      <c r="X26" s="125">
        <v>94421.617170812926</v>
      </c>
      <c r="Y26" s="507" t="s">
        <v>528</v>
      </c>
      <c r="Z26" s="130">
        <v>21241.504336692451</v>
      </c>
      <c r="AA26" s="130">
        <v>829.83897853729616</v>
      </c>
      <c r="AB26" s="130">
        <v>79934.795102439952</v>
      </c>
      <c r="AC26" s="130">
        <v>175098.03923820189</v>
      </c>
      <c r="AD26" s="507" t="s">
        <v>738</v>
      </c>
    </row>
    <row r="27" spans="1:37" ht="15.75" customHeight="1">
      <c r="A27" s="1467" t="s">
        <v>1312</v>
      </c>
      <c r="B27" s="1468"/>
      <c r="C27" s="1468"/>
      <c r="D27" s="1469"/>
      <c r="E27" s="130">
        <v>2307218.7123638289</v>
      </c>
      <c r="F27" s="130">
        <v>2133439.3235730138</v>
      </c>
      <c r="G27" s="130">
        <v>1688518.8717783834</v>
      </c>
      <c r="H27" s="130">
        <v>77489.013319196631</v>
      </c>
      <c r="I27" s="130">
        <v>44322.618645098111</v>
      </c>
      <c r="J27" s="130">
        <v>895154.64668426919</v>
      </c>
      <c r="K27" s="130">
        <v>671552.59312981996</v>
      </c>
      <c r="L27" s="130">
        <v>444920.45179463283</v>
      </c>
      <c r="M27" s="130">
        <v>227200.09365640904</v>
      </c>
      <c r="N27" s="130">
        <v>62039.046383743138</v>
      </c>
      <c r="O27" s="1467" t="s">
        <v>1312</v>
      </c>
      <c r="P27" s="1468"/>
      <c r="Q27" s="1468"/>
      <c r="R27" s="1469"/>
      <c r="S27" s="130">
        <v>33442.630857926415</v>
      </c>
      <c r="T27" s="130">
        <v>29259.815926258438</v>
      </c>
      <c r="U27" s="130">
        <v>74052.213901124269</v>
      </c>
      <c r="V27" s="130">
        <v>20296.218050795203</v>
      </c>
      <c r="W27" s="130">
        <v>8110.1685365618459</v>
      </c>
      <c r="X27" s="125">
        <v>103366.85748082626</v>
      </c>
      <c r="Y27" s="125">
        <v>4514.6279961542814</v>
      </c>
      <c r="Z27" s="130">
        <v>19116.445825020601</v>
      </c>
      <c r="AA27" s="130">
        <v>2608.7153629184681</v>
      </c>
      <c r="AB27" s="130">
        <v>88113.711473303541</v>
      </c>
      <c r="AC27" s="130">
        <v>192895.83461583898</v>
      </c>
      <c r="AD27" s="507" t="s">
        <v>738</v>
      </c>
    </row>
    <row r="28" spans="1:37" ht="18" customHeight="1">
      <c r="A28" s="1479" t="s">
        <v>43</v>
      </c>
      <c r="B28" s="1479"/>
      <c r="C28" s="1479"/>
      <c r="D28" s="2"/>
      <c r="E28" s="1113"/>
      <c r="F28" s="1113"/>
      <c r="G28" s="1113"/>
      <c r="H28" s="1113"/>
      <c r="I28" s="1113"/>
      <c r="J28" s="955"/>
      <c r="K28" s="955"/>
      <c r="L28" s="1113"/>
      <c r="M28" s="1113"/>
      <c r="N28" s="1113"/>
      <c r="O28" s="1479" t="s">
        <v>43</v>
      </c>
      <c r="P28" s="1479"/>
      <c r="Q28" s="1479"/>
      <c r="R28" s="2"/>
      <c r="S28" s="1113"/>
      <c r="T28" s="1113"/>
      <c r="U28" s="1113"/>
      <c r="V28" s="1113"/>
      <c r="W28" s="1113"/>
      <c r="X28" s="1113"/>
      <c r="Y28" s="1113"/>
      <c r="Z28" s="1113"/>
      <c r="AA28" s="1113"/>
      <c r="AB28" s="1113"/>
      <c r="AC28" s="1123"/>
      <c r="AD28" s="1123"/>
      <c r="AF28" s="414"/>
      <c r="AG28" s="414"/>
      <c r="AH28" s="414"/>
      <c r="AI28" s="414">
        <v>1052921280.2666944</v>
      </c>
      <c r="AJ28" s="414"/>
      <c r="AK28" s="414"/>
    </row>
    <row r="29" spans="1:37" ht="18" customHeight="1">
      <c r="A29" s="1330"/>
      <c r="B29" s="1330" t="s">
        <v>44</v>
      </c>
      <c r="C29" s="1330"/>
      <c r="D29" s="992"/>
      <c r="E29" s="1113">
        <v>2278647.9244117476</v>
      </c>
      <c r="F29" s="1113">
        <v>2114196.5173538518</v>
      </c>
      <c r="G29" s="1113">
        <v>1675782.1352605189</v>
      </c>
      <c r="H29" s="1113">
        <v>75881.299084138111</v>
      </c>
      <c r="I29" s="1113">
        <v>44218.340659285452</v>
      </c>
      <c r="J29" s="1113">
        <v>893817.13112310471</v>
      </c>
      <c r="K29" s="1113">
        <v>661865.36439398979</v>
      </c>
      <c r="L29" s="1123">
        <v>438414.3820933348</v>
      </c>
      <c r="M29" s="1113">
        <v>221273.14617797767</v>
      </c>
      <c r="N29" s="1113">
        <v>62016.223851892551</v>
      </c>
      <c r="O29" s="1330"/>
      <c r="P29" s="1330" t="s">
        <v>500</v>
      </c>
      <c r="Q29" s="1330"/>
      <c r="R29" s="992"/>
      <c r="S29" s="1113">
        <v>33415.768299970819</v>
      </c>
      <c r="T29" s="1113">
        <v>26649.061458821503</v>
      </c>
      <c r="U29" s="1113">
        <v>71489.624977366067</v>
      </c>
      <c r="V29" s="1113">
        <v>19635.687958820614</v>
      </c>
      <c r="W29" s="1113">
        <v>8066.7796311064067</v>
      </c>
      <c r="X29" s="1113">
        <v>103366.85748082626</v>
      </c>
      <c r="Y29" s="1113">
        <v>4514.6279961542814</v>
      </c>
      <c r="Z29" s="1113">
        <v>19116.445825020601</v>
      </c>
      <c r="AA29" s="1113">
        <v>2591.3820295825039</v>
      </c>
      <c r="AB29" s="1113">
        <v>87551.92258377315</v>
      </c>
      <c r="AC29" s="1123">
        <v>183567.85288291873</v>
      </c>
      <c r="AD29" s="507" t="s">
        <v>738</v>
      </c>
      <c r="AE29" s="998">
        <v>70191758.088730752</v>
      </c>
      <c r="AF29" s="414">
        <v>5469414.5859478517</v>
      </c>
      <c r="AG29" s="414">
        <v>25736863.650656547</v>
      </c>
      <c r="AH29" s="414">
        <v>18998185.733223632</v>
      </c>
      <c r="AI29" s="414">
        <f>SUM(AI19:AI28)</f>
        <v>2972241413.7533178</v>
      </c>
      <c r="AJ29" s="505">
        <f>(AI29/AH29)-1</f>
        <v>155.44869754881509</v>
      </c>
      <c r="AK29" s="414"/>
    </row>
    <row r="30" spans="1:37" ht="18" customHeight="1">
      <c r="A30" s="1330"/>
      <c r="B30" s="1330" t="s">
        <v>501</v>
      </c>
      <c r="C30" s="1330"/>
      <c r="D30" s="992"/>
      <c r="E30" s="1113">
        <v>28570.787952083327</v>
      </c>
      <c r="F30" s="1113">
        <v>19242.806219163249</v>
      </c>
      <c r="G30" s="1113">
        <v>12736.736517865502</v>
      </c>
      <c r="H30" s="1113">
        <v>1607.7142350584993</v>
      </c>
      <c r="I30" s="1113">
        <v>104.27798581265839</v>
      </c>
      <c r="J30" s="1113">
        <v>1337.5155611643524</v>
      </c>
      <c r="K30" s="1113">
        <v>9687.22873583</v>
      </c>
      <c r="L30" s="1123">
        <v>6506.0697012977289</v>
      </c>
      <c r="M30" s="1113">
        <v>5926.9474784313616</v>
      </c>
      <c r="N30" s="1113">
        <v>22.822531850584483</v>
      </c>
      <c r="O30" s="1330"/>
      <c r="P30" s="1330" t="s">
        <v>501</v>
      </c>
      <c r="Q30" s="1330"/>
      <c r="R30" s="992"/>
      <c r="S30" s="1113">
        <v>26.862557955595815</v>
      </c>
      <c r="T30" s="1113">
        <v>2610.754467436936</v>
      </c>
      <c r="U30" s="1113">
        <v>2562.5889237582178</v>
      </c>
      <c r="V30" s="1113">
        <v>660.53009197459062</v>
      </c>
      <c r="W30" s="1113">
        <v>43.388905455438383</v>
      </c>
      <c r="X30" s="1113">
        <v>0</v>
      </c>
      <c r="Y30" s="1113">
        <v>0</v>
      </c>
      <c r="Z30" s="1113">
        <v>0</v>
      </c>
      <c r="AA30" s="1113">
        <v>17.33333333596438</v>
      </c>
      <c r="AB30" s="1113">
        <v>561.78888953040212</v>
      </c>
      <c r="AC30" s="1123">
        <v>9327.9817329200796</v>
      </c>
      <c r="AD30" s="507" t="s">
        <v>738</v>
      </c>
      <c r="AE30" s="998">
        <v>6913260.1991849625</v>
      </c>
      <c r="AF30" s="414">
        <v>589470.01503503823</v>
      </c>
      <c r="AG30" s="414">
        <v>1394608.0867797192</v>
      </c>
      <c r="AH30" s="414">
        <v>0</v>
      </c>
    </row>
    <row r="31" spans="1:37" ht="18" customHeight="1">
      <c r="A31" s="1479" t="s">
        <v>502</v>
      </c>
      <c r="B31" s="1479"/>
      <c r="C31" s="1479"/>
      <c r="D31" s="2"/>
      <c r="E31" s="1113"/>
      <c r="F31" s="1113"/>
      <c r="G31" s="1113"/>
      <c r="H31" s="1113"/>
      <c r="I31" s="1113"/>
      <c r="J31" s="1113"/>
      <c r="K31" s="1113"/>
      <c r="L31" s="1113"/>
      <c r="M31" s="1113"/>
      <c r="N31" s="1113"/>
      <c r="O31" s="1479" t="s">
        <v>502</v>
      </c>
      <c r="P31" s="1479"/>
      <c r="Q31" s="1479"/>
      <c r="R31" s="2"/>
      <c r="S31" s="1113"/>
      <c r="T31" s="1113"/>
      <c r="U31" s="1113"/>
      <c r="V31" s="1113"/>
      <c r="W31" s="1113"/>
      <c r="X31" s="1113"/>
      <c r="Y31" s="1113"/>
      <c r="Z31" s="1113"/>
      <c r="AA31" s="1113"/>
      <c r="AB31" s="1113"/>
      <c r="AC31" s="1123"/>
      <c r="AD31" s="1123"/>
      <c r="AF31" s="414"/>
      <c r="AG31" s="414"/>
      <c r="AH31" s="414"/>
    </row>
    <row r="32" spans="1:37" ht="18" customHeight="1">
      <c r="A32" s="1330"/>
      <c r="B32" s="1330" t="s">
        <v>52</v>
      </c>
      <c r="C32" s="1330"/>
      <c r="D32" s="992"/>
      <c r="E32" s="1113">
        <v>1647125.9894316776</v>
      </c>
      <c r="F32" s="1113">
        <v>1565769.90995239</v>
      </c>
      <c r="G32" s="1113">
        <v>1312005.2554824902</v>
      </c>
      <c r="H32" s="1113">
        <v>51776.72831002032</v>
      </c>
      <c r="I32" s="1113">
        <v>33311.089524913805</v>
      </c>
      <c r="J32" s="1113">
        <v>723194.8369722045</v>
      </c>
      <c r="K32" s="1113">
        <v>503722.60067535168</v>
      </c>
      <c r="L32" s="1123">
        <v>253764.65446989913</v>
      </c>
      <c r="M32" s="1113">
        <v>126410.35589673305</v>
      </c>
      <c r="N32" s="1113">
        <v>40070.702128285338</v>
      </c>
      <c r="O32" s="1330"/>
      <c r="P32" s="1330" t="s">
        <v>52</v>
      </c>
      <c r="Q32" s="1330"/>
      <c r="R32" s="992"/>
      <c r="S32" s="1113">
        <v>15590.611365055549</v>
      </c>
      <c r="T32" s="1113">
        <v>15050.743850004823</v>
      </c>
      <c r="U32" s="1113">
        <v>37916.604972899768</v>
      </c>
      <c r="V32" s="1113">
        <v>12473.144715742568</v>
      </c>
      <c r="W32" s="1113">
        <v>5308.5488647449729</v>
      </c>
      <c r="X32" s="1113">
        <v>56319.761093187299</v>
      </c>
      <c r="Y32" s="1113">
        <v>1296.8177209699691</v>
      </c>
      <c r="Z32" s="1113">
        <v>17017.738648384679</v>
      </c>
      <c r="AA32" s="1113">
        <v>268.48374139138565</v>
      </c>
      <c r="AB32" s="1113">
        <v>52451.497369232718</v>
      </c>
      <c r="AC32" s="1123">
        <v>98373.818127673003</v>
      </c>
      <c r="AD32" s="507" t="s">
        <v>738</v>
      </c>
      <c r="AE32" s="998">
        <v>29988287.095860038</v>
      </c>
      <c r="AF32" s="414">
        <v>2550307.9668278904</v>
      </c>
      <c r="AG32" s="414">
        <v>14813842.966336133</v>
      </c>
      <c r="AH32" s="414">
        <v>14624766.562833574</v>
      </c>
    </row>
    <row r="33" spans="1:34" ht="18" customHeight="1">
      <c r="A33" s="1330"/>
      <c r="B33" s="1330" t="s">
        <v>53</v>
      </c>
      <c r="C33" s="1330"/>
      <c r="D33" s="992"/>
      <c r="E33" s="1113">
        <v>98314.168396753943</v>
      </c>
      <c r="F33" s="1113">
        <v>85427.136280906561</v>
      </c>
      <c r="G33" s="1113">
        <v>67243.201144259496</v>
      </c>
      <c r="H33" s="1113">
        <v>6121.6065859968076</v>
      </c>
      <c r="I33" s="1113">
        <v>2410.686966904203</v>
      </c>
      <c r="J33" s="1113">
        <v>30143.380818721835</v>
      </c>
      <c r="K33" s="1113">
        <v>28567.526772636629</v>
      </c>
      <c r="L33" s="1123">
        <v>18183.935136647026</v>
      </c>
      <c r="M33" s="1113">
        <v>12508.588272347724</v>
      </c>
      <c r="N33" s="1113">
        <v>3716.8076924926759</v>
      </c>
      <c r="O33" s="1330"/>
      <c r="P33" s="1330" t="s">
        <v>53</v>
      </c>
      <c r="Q33" s="1330"/>
      <c r="R33" s="992"/>
      <c r="S33" s="1113">
        <v>2391.7389775090273</v>
      </c>
      <c r="T33" s="1113">
        <v>2108.3693544482612</v>
      </c>
      <c r="U33" s="1113">
        <v>3703.3366495783735</v>
      </c>
      <c r="V33" s="1113">
        <v>527.44644615087054</v>
      </c>
      <c r="W33" s="1113">
        <v>60.889152168522571</v>
      </c>
      <c r="X33" s="1113">
        <v>658.96795767492392</v>
      </c>
      <c r="Y33" s="1113">
        <v>69.329704581502341</v>
      </c>
      <c r="Z33" s="1113">
        <v>64.833919656652469</v>
      </c>
      <c r="AA33" s="1113">
        <v>1601.9333122755661</v>
      </c>
      <c r="AB33" s="1113">
        <v>3280.2819701106582</v>
      </c>
      <c r="AC33" s="1123">
        <v>12951.866035504054</v>
      </c>
      <c r="AD33" s="507" t="s">
        <v>738</v>
      </c>
      <c r="AE33" s="998">
        <v>6505857.7319133785</v>
      </c>
      <c r="AF33" s="414">
        <v>597480.22674211313</v>
      </c>
      <c r="AG33" s="414">
        <v>2554018.7770417039</v>
      </c>
      <c r="AH33" s="414">
        <v>996503.29740860208</v>
      </c>
    </row>
    <row r="34" spans="1:34" ht="18" customHeight="1">
      <c r="A34" s="1330"/>
      <c r="B34" s="1330" t="s">
        <v>54</v>
      </c>
      <c r="C34" s="1330"/>
      <c r="D34" s="992"/>
      <c r="E34" s="1113">
        <v>222506.61760503237</v>
      </c>
      <c r="F34" s="1113">
        <v>180875.96800117654</v>
      </c>
      <c r="G34" s="1113">
        <v>131685.96191899883</v>
      </c>
      <c r="H34" s="1113">
        <v>11774.603431404814</v>
      </c>
      <c r="I34" s="1113">
        <v>6581.5503158310557</v>
      </c>
      <c r="J34" s="1113">
        <v>47301.500069602786</v>
      </c>
      <c r="K34" s="1113">
        <v>66028.308102160066</v>
      </c>
      <c r="L34" s="1123">
        <v>49190.006082177773</v>
      </c>
      <c r="M34" s="1113">
        <v>32423.093881291017</v>
      </c>
      <c r="N34" s="1113">
        <v>4773.6273605326933</v>
      </c>
      <c r="O34" s="1330"/>
      <c r="P34" s="1330" t="s">
        <v>54</v>
      </c>
      <c r="Q34" s="1330"/>
      <c r="R34" s="992"/>
      <c r="S34" s="1113">
        <v>4064.310952867017</v>
      </c>
      <c r="T34" s="1113">
        <v>7102.3499134256926</v>
      </c>
      <c r="U34" s="1113">
        <v>11661.530040499825</v>
      </c>
      <c r="V34" s="1113">
        <v>3245.9800299735343</v>
      </c>
      <c r="W34" s="1113">
        <v>1575.2955839922638</v>
      </c>
      <c r="X34" s="1113">
        <v>1810.7611841110947</v>
      </c>
      <c r="Y34" s="1113">
        <v>346.42088760281007</v>
      </c>
      <c r="Z34" s="1113">
        <v>314.83038497927322</v>
      </c>
      <c r="AA34" s="1113">
        <v>491.35245558203763</v>
      </c>
      <c r="AB34" s="1113">
        <v>13803.547288611559</v>
      </c>
      <c r="AC34" s="1123">
        <v>41945.479988835265</v>
      </c>
      <c r="AD34" s="507" t="s">
        <v>738</v>
      </c>
      <c r="AE34" s="998">
        <v>21404207.429324057</v>
      </c>
      <c r="AF34" s="414">
        <v>1592011.3051349488</v>
      </c>
      <c r="AG34" s="414">
        <v>5853667.4093132326</v>
      </c>
      <c r="AH34" s="414">
        <v>865158.15998146893</v>
      </c>
    </row>
    <row r="35" spans="1:34" ht="18" customHeight="1">
      <c r="A35" s="1330"/>
      <c r="B35" s="1330" t="s">
        <v>503</v>
      </c>
      <c r="C35" s="1330"/>
      <c r="D35" s="992"/>
      <c r="E35" s="1113">
        <v>41885.912659368056</v>
      </c>
      <c r="F35" s="1113">
        <v>28400.857797541415</v>
      </c>
      <c r="G35" s="1192">
        <v>18141.117237632912</v>
      </c>
      <c r="H35" s="1113">
        <v>2189.0054577747123</v>
      </c>
      <c r="I35" s="1113">
        <v>105.93628944906604</v>
      </c>
      <c r="J35" s="1114">
        <v>1744.747273739581</v>
      </c>
      <c r="K35" s="1192">
        <v>14101.428216669545</v>
      </c>
      <c r="L35" s="1123">
        <v>10259.740559908523</v>
      </c>
      <c r="M35" s="1113">
        <v>8598.7547320374906</v>
      </c>
      <c r="N35" s="1113">
        <v>289.34186343237292</v>
      </c>
      <c r="O35" s="1330"/>
      <c r="P35" s="1330" t="s">
        <v>503</v>
      </c>
      <c r="Q35" s="1330"/>
      <c r="R35" s="992"/>
      <c r="S35" s="1113">
        <v>261.57996249484643</v>
      </c>
      <c r="T35" s="1113">
        <v>3435.9535433796523</v>
      </c>
      <c r="U35" s="1113">
        <v>3788.8624391463104</v>
      </c>
      <c r="V35" s="1113">
        <v>776.77595892821876</v>
      </c>
      <c r="W35" s="1113">
        <v>46.240964656084167</v>
      </c>
      <c r="X35" s="1113">
        <v>867.52479185296193</v>
      </c>
      <c r="Y35" s="1113">
        <v>0</v>
      </c>
      <c r="Z35" s="1113">
        <v>0</v>
      </c>
      <c r="AA35" s="1113">
        <v>18.528726669479166</v>
      </c>
      <c r="AB35" s="1113">
        <v>774.93230934859116</v>
      </c>
      <c r="AC35" s="1123">
        <v>13485.0548618266</v>
      </c>
      <c r="AD35" s="507" t="s">
        <v>738</v>
      </c>
      <c r="AE35" s="998">
        <v>11814297.062818307</v>
      </c>
      <c r="AF35" s="414">
        <v>869038.56127793912</v>
      </c>
      <c r="AG35" s="414">
        <v>1895457.1647452191</v>
      </c>
      <c r="AH35" s="414">
        <v>0</v>
      </c>
    </row>
    <row r="36" spans="1:34" ht="13.5" customHeight="1">
      <c r="A36" s="1330"/>
      <c r="B36" s="1330" t="s">
        <v>504</v>
      </c>
      <c r="C36" s="1330"/>
      <c r="D36" s="992"/>
      <c r="E36" s="1113">
        <v>297386.02427099994</v>
      </c>
      <c r="F36" s="1113">
        <v>272965.45154099999</v>
      </c>
      <c r="G36" s="1123">
        <v>159443.33599500006</v>
      </c>
      <c r="H36" s="1123">
        <v>5627.0695339999993</v>
      </c>
      <c r="I36" s="1123">
        <v>1913.3555479999995</v>
      </c>
      <c r="J36" s="1123">
        <v>92770.181549999936</v>
      </c>
      <c r="K36" s="1123">
        <v>59132.729362999948</v>
      </c>
      <c r="L36" s="1123">
        <v>113522.115546</v>
      </c>
      <c r="M36" s="1113">
        <v>47259.300874000022</v>
      </c>
      <c r="N36" s="1113">
        <v>13188.567338999996</v>
      </c>
      <c r="O36" s="1330"/>
      <c r="P36" s="1330" t="s">
        <v>504</v>
      </c>
      <c r="Q36" s="1330"/>
      <c r="R36" s="992"/>
      <c r="S36" s="1113">
        <v>11134.389600000004</v>
      </c>
      <c r="T36" s="1113">
        <v>1562.3992649999998</v>
      </c>
      <c r="U36" s="1113">
        <v>16981.879798999998</v>
      </c>
      <c r="V36" s="1113">
        <v>3272.8709000000026</v>
      </c>
      <c r="W36" s="1113">
        <v>1119.1939709999999</v>
      </c>
      <c r="X36" s="1113">
        <v>43709.842453999998</v>
      </c>
      <c r="Y36" s="1113">
        <v>2802.0596829999995</v>
      </c>
      <c r="Z36" s="1113">
        <v>1719.042872</v>
      </c>
      <c r="AA36" s="1113">
        <v>228.41712699999999</v>
      </c>
      <c r="AB36" s="1113">
        <v>17803.452536000004</v>
      </c>
      <c r="AC36" s="1123">
        <v>26139.615601999983</v>
      </c>
      <c r="AD36" s="507" t="s">
        <v>738</v>
      </c>
      <c r="AE36" s="998">
        <v>7392368.9680000003</v>
      </c>
      <c r="AF36" s="414">
        <v>450046.54100000003</v>
      </c>
      <c r="AG36" s="414">
        <v>2014485.4199999997</v>
      </c>
      <c r="AH36" s="414">
        <v>2511757.7129999995</v>
      </c>
    </row>
    <row r="37" spans="1:34" ht="18" customHeight="1">
      <c r="A37" s="1479" t="s">
        <v>505</v>
      </c>
      <c r="B37" s="1479"/>
      <c r="C37" s="1479"/>
      <c r="D37" s="2"/>
      <c r="E37" s="1113"/>
      <c r="F37" s="1113"/>
      <c r="G37" s="1118"/>
      <c r="H37" s="1118"/>
      <c r="I37" s="1118"/>
      <c r="J37" s="1118"/>
      <c r="K37" s="1118"/>
      <c r="L37" s="1118"/>
      <c r="M37" s="1113"/>
      <c r="N37" s="1113"/>
      <c r="O37" s="1479" t="s">
        <v>505</v>
      </c>
      <c r="P37" s="1479"/>
      <c r="Q37" s="1479"/>
      <c r="R37" s="2"/>
      <c r="S37" s="1113"/>
      <c r="T37" s="1113"/>
      <c r="U37" s="1113"/>
      <c r="V37" s="1113"/>
      <c r="W37" s="1113"/>
      <c r="X37" s="1113"/>
      <c r="Y37" s="1113"/>
      <c r="Z37" s="1113"/>
      <c r="AA37" s="1113"/>
      <c r="AB37" s="1113"/>
      <c r="AC37" s="1123"/>
      <c r="AD37" s="1123"/>
      <c r="AF37" s="414"/>
      <c r="AG37" s="414"/>
      <c r="AH37" s="414"/>
    </row>
    <row r="38" spans="1:34" ht="18" customHeight="1">
      <c r="A38" s="1470" t="s">
        <v>45</v>
      </c>
      <c r="B38" s="1470"/>
      <c r="C38" s="6"/>
      <c r="D38" s="2"/>
      <c r="E38" s="1113">
        <v>2295090.1675682878</v>
      </c>
      <c r="F38" s="1113">
        <v>2122883.8928048834</v>
      </c>
      <c r="G38" s="1123">
        <v>1680822.9901780726</v>
      </c>
      <c r="H38" s="1123">
        <v>77181.28432609365</v>
      </c>
      <c r="I38" s="1123">
        <v>44173.767254002581</v>
      </c>
      <c r="J38" s="1123">
        <v>892235.92115764739</v>
      </c>
      <c r="K38" s="1123">
        <v>667232.01744032977</v>
      </c>
      <c r="L38" s="1123">
        <v>442060.90262681228</v>
      </c>
      <c r="M38" s="1113">
        <v>225171.90836724898</v>
      </c>
      <c r="N38" s="1113">
        <v>61901.463043835101</v>
      </c>
      <c r="O38" s="1470" t="s">
        <v>45</v>
      </c>
      <c r="P38" s="1470"/>
      <c r="Q38" s="6"/>
      <c r="R38" s="2"/>
      <c r="S38" s="1113">
        <v>33385.93606942617</v>
      </c>
      <c r="T38" s="1113">
        <v>28732.710291271844</v>
      </c>
      <c r="U38" s="1113">
        <v>73135.063006955912</v>
      </c>
      <c r="V38" s="1113">
        <v>19912.348742676029</v>
      </c>
      <c r="W38" s="1113">
        <v>8104.3872130841</v>
      </c>
      <c r="X38" s="1113">
        <v>103366.85748082626</v>
      </c>
      <c r="Y38" s="1113">
        <v>4514.6279961542814</v>
      </c>
      <c r="Z38" s="1113">
        <v>19116.131204038851</v>
      </c>
      <c r="AA38" s="1113">
        <v>2608.7153629184681</v>
      </c>
      <c r="AB38" s="1113">
        <v>87282.66221562482</v>
      </c>
      <c r="AC38" s="1123">
        <v>191322.40596744724</v>
      </c>
      <c r="AD38" s="507" t="s">
        <v>738</v>
      </c>
      <c r="AE38" s="998">
        <v>75766050.717221871</v>
      </c>
      <c r="AF38" s="414">
        <v>6039435.1367615694</v>
      </c>
      <c r="AG38" s="414">
        <v>27032958.774368193</v>
      </c>
      <c r="AH38" s="414">
        <v>18973879.583223633</v>
      </c>
    </row>
    <row r="39" spans="1:34" ht="18" customHeight="1">
      <c r="A39" s="7"/>
      <c r="B39" s="1330" t="s">
        <v>506</v>
      </c>
      <c r="C39" s="7"/>
      <c r="D39" s="2"/>
      <c r="E39" s="1113">
        <v>1299760.6067750803</v>
      </c>
      <c r="F39" s="1113">
        <v>1222535.9156754951</v>
      </c>
      <c r="G39" s="1123">
        <v>1009312.2319332244</v>
      </c>
      <c r="H39" s="1123">
        <v>36649.390881695675</v>
      </c>
      <c r="I39" s="1123">
        <v>31291.884233760888</v>
      </c>
      <c r="J39" s="1123">
        <v>524667.53691277199</v>
      </c>
      <c r="K39" s="1123">
        <v>416703.41990499658</v>
      </c>
      <c r="L39" s="1123">
        <v>213223.68374227037</v>
      </c>
      <c r="M39" s="1113">
        <v>99948.747637644425</v>
      </c>
      <c r="N39" s="1113">
        <v>36211.333388131701</v>
      </c>
      <c r="O39" s="7"/>
      <c r="P39" s="1330" t="s">
        <v>506</v>
      </c>
      <c r="Q39" s="7"/>
      <c r="R39" s="2"/>
      <c r="S39" s="1113">
        <v>14026.931643475311</v>
      </c>
      <c r="T39" s="1113">
        <v>11336.882785489806</v>
      </c>
      <c r="U39" s="1113">
        <v>25756.201615397084</v>
      </c>
      <c r="V39" s="1113">
        <v>7927.5816345732064</v>
      </c>
      <c r="W39" s="1113">
        <v>4689.8165705773754</v>
      </c>
      <c r="X39" s="1113">
        <v>53182.332342261521</v>
      </c>
      <c r="Y39" s="1113">
        <v>1362.2952249260945</v>
      </c>
      <c r="Z39" s="1113">
        <v>15423.781578059648</v>
      </c>
      <c r="AA39" s="1113">
        <v>1952.9803575505723</v>
      </c>
      <c r="AB39" s="1113">
        <v>41353.546601828079</v>
      </c>
      <c r="AC39" s="1123">
        <v>92648.472677644604</v>
      </c>
      <c r="AD39" s="507" t="s">
        <v>738</v>
      </c>
      <c r="AE39" s="998">
        <v>47359278.970093824</v>
      </c>
      <c r="AF39" s="414">
        <v>2272936.5222934959</v>
      </c>
      <c r="AG39" s="414">
        <v>14323215.11578952</v>
      </c>
      <c r="AH39" s="414">
        <v>13677507.454421349</v>
      </c>
    </row>
    <row r="40" spans="1:34" ht="18" customHeight="1">
      <c r="A40" s="961"/>
      <c r="B40" s="961" t="s">
        <v>1313</v>
      </c>
      <c r="C40" s="961"/>
      <c r="D40" s="992"/>
      <c r="E40" s="1113">
        <v>282106.78226740262</v>
      </c>
      <c r="F40" s="1113">
        <v>254725.63048560292</v>
      </c>
      <c r="G40" s="1113">
        <v>212251.53020548768</v>
      </c>
      <c r="H40" s="1113">
        <v>12237.672170720396</v>
      </c>
      <c r="I40" s="1113">
        <v>4318.8467226071298</v>
      </c>
      <c r="J40" s="1113">
        <v>118320.03686151981</v>
      </c>
      <c r="K40" s="1113">
        <v>77374.974450640235</v>
      </c>
      <c r="L40" s="1123">
        <v>42474.100280115148</v>
      </c>
      <c r="M40" s="1113">
        <v>24426.227717431004</v>
      </c>
      <c r="N40" s="1113">
        <v>8552.9821526299929</v>
      </c>
      <c r="O40" s="961"/>
      <c r="P40" s="961" t="s">
        <v>1313</v>
      </c>
      <c r="Q40" s="961"/>
      <c r="R40" s="992"/>
      <c r="S40" s="1113">
        <v>2670.4977144691516</v>
      </c>
      <c r="T40" s="1113">
        <v>2558.6600555018654</v>
      </c>
      <c r="U40" s="1113">
        <v>6794.1903728194757</v>
      </c>
      <c r="V40" s="1113">
        <v>1943.4202241493326</v>
      </c>
      <c r="W40" s="1113">
        <v>1906.4771978611793</v>
      </c>
      <c r="X40" s="1113">
        <v>5507.1963584052255</v>
      </c>
      <c r="Y40" s="1113">
        <v>168.20808900156104</v>
      </c>
      <c r="Z40" s="1113">
        <v>541.26523658227461</v>
      </c>
      <c r="AA40" s="1113">
        <v>1697.4398362754077</v>
      </c>
      <c r="AB40" s="1113">
        <v>10133.763042419685</v>
      </c>
      <c r="AC40" s="1123">
        <v>27922.417018382039</v>
      </c>
      <c r="AD40" s="507" t="s">
        <v>738</v>
      </c>
      <c r="AE40" s="998">
        <v>9588105.3373242039</v>
      </c>
      <c r="AF40" s="414">
        <v>1077165.734344461</v>
      </c>
      <c r="AG40" s="414">
        <v>3728872.8974039867</v>
      </c>
      <c r="AH40" s="414">
        <v>2641477.6165701896</v>
      </c>
    </row>
    <row r="41" spans="1:34" ht="18" customHeight="1">
      <c r="A41" s="961"/>
      <c r="B41" s="961" t="s">
        <v>1314</v>
      </c>
      <c r="C41" s="961"/>
      <c r="D41" s="992"/>
      <c r="E41" s="1113">
        <v>773142.90882761637</v>
      </c>
      <c r="F41" s="1113">
        <v>743287.20613354573</v>
      </c>
      <c r="G41" s="1113">
        <v>611307.21137818554</v>
      </c>
      <c r="H41" s="1113">
        <v>15824.234732957641</v>
      </c>
      <c r="I41" s="1113">
        <v>25213.058950260882</v>
      </c>
      <c r="J41" s="1113">
        <v>306078.70736710652</v>
      </c>
      <c r="K41" s="1113">
        <v>264191.21032786038</v>
      </c>
      <c r="L41" s="1123">
        <v>131979.99475536085</v>
      </c>
      <c r="M41" s="1113">
        <v>50474.711296452755</v>
      </c>
      <c r="N41" s="1113">
        <v>20077.828565117157</v>
      </c>
      <c r="O41" s="961"/>
      <c r="P41" s="961" t="s">
        <v>1314</v>
      </c>
      <c r="Q41" s="961"/>
      <c r="R41" s="992"/>
      <c r="S41" s="1113">
        <v>7940.504116120871</v>
      </c>
      <c r="T41" s="1113">
        <v>4909.8579819486258</v>
      </c>
      <c r="U41" s="1113">
        <v>11701.391380843366</v>
      </c>
      <c r="V41" s="1113">
        <v>3878.4561436451067</v>
      </c>
      <c r="W41" s="1113">
        <v>1966.6731087776484</v>
      </c>
      <c r="X41" s="1113">
        <v>43319.235612742479</v>
      </c>
      <c r="Y41" s="1113">
        <v>1098.9016264601307</v>
      </c>
      <c r="Z41" s="1113">
        <v>13989.965853064165</v>
      </c>
      <c r="AA41" s="1113">
        <v>171.10488470602527</v>
      </c>
      <c r="AB41" s="1113">
        <v>22926.075481935291</v>
      </c>
      <c r="AC41" s="1123">
        <v>43845.668547133544</v>
      </c>
      <c r="AD41" s="507" t="s">
        <v>738</v>
      </c>
      <c r="AE41" s="998">
        <v>27747650.957646202</v>
      </c>
      <c r="AF41" s="414">
        <v>654868.94138422306</v>
      </c>
      <c r="AG41" s="414">
        <v>8804836.969522927</v>
      </c>
      <c r="AH41" s="414">
        <v>10012616.233043542</v>
      </c>
    </row>
    <row r="42" spans="1:34" ht="18" customHeight="1">
      <c r="A42" s="961"/>
      <c r="B42" s="961" t="s">
        <v>1315</v>
      </c>
      <c r="C42" s="961"/>
      <c r="D42" s="992"/>
      <c r="E42" s="1113">
        <v>156200.21660664474</v>
      </c>
      <c r="F42" s="1113">
        <v>144242.87438040183</v>
      </c>
      <c r="G42" s="1113">
        <v>122196.08063384135</v>
      </c>
      <c r="H42" s="1113">
        <v>4795.5241086866645</v>
      </c>
      <c r="I42" s="1113">
        <v>1387.8634607191477</v>
      </c>
      <c r="J42" s="1113">
        <v>65472.650253410065</v>
      </c>
      <c r="K42" s="1113">
        <v>50540.042811025458</v>
      </c>
      <c r="L42" s="1123">
        <v>22046.793746560543</v>
      </c>
      <c r="M42" s="1113">
        <v>14522.954458027425</v>
      </c>
      <c r="N42" s="1113">
        <v>5099.9861493541594</v>
      </c>
      <c r="O42" s="961"/>
      <c r="P42" s="961" t="s">
        <v>1315</v>
      </c>
      <c r="Q42" s="961"/>
      <c r="R42" s="992"/>
      <c r="S42" s="1113">
        <v>2628.1443292350878</v>
      </c>
      <c r="T42" s="1113">
        <v>1991.7298341041646</v>
      </c>
      <c r="U42" s="1113">
        <v>3601.63404514286</v>
      </c>
      <c r="V42" s="1113">
        <v>802.60115580224158</v>
      </c>
      <c r="W42" s="1113">
        <v>398.85894438891034</v>
      </c>
      <c r="X42" s="1113">
        <v>2639.6100467402816</v>
      </c>
      <c r="Y42" s="1113">
        <v>4.5364246666666661</v>
      </c>
      <c r="Z42" s="1113">
        <v>740.05221241152935</v>
      </c>
      <c r="AA42" s="1113">
        <v>64.045357569139526</v>
      </c>
      <c r="AB42" s="1113">
        <v>4075.5952471454984</v>
      </c>
      <c r="AC42" s="1123">
        <v>12697.394438654324</v>
      </c>
      <c r="AD42" s="507" t="s">
        <v>738</v>
      </c>
      <c r="AE42" s="998">
        <v>6504557.9782795347</v>
      </c>
      <c r="AF42" s="414">
        <v>248234.39260268779</v>
      </c>
      <c r="AG42" s="414">
        <v>1096534.1311365247</v>
      </c>
      <c r="AH42" s="414">
        <v>810463.47646729497</v>
      </c>
    </row>
    <row r="43" spans="1:34" ht="18" customHeight="1">
      <c r="A43" s="961"/>
      <c r="B43" s="961" t="s">
        <v>1316</v>
      </c>
      <c r="C43" s="961"/>
      <c r="D43" s="992"/>
      <c r="E43" s="1113">
        <v>88310.699073417389</v>
      </c>
      <c r="F43" s="1113">
        <v>80280.20467594442</v>
      </c>
      <c r="G43" s="1113">
        <v>63557.409715710601</v>
      </c>
      <c r="H43" s="1113">
        <v>3791.9598693310036</v>
      </c>
      <c r="I43" s="1113">
        <v>372.11510017371995</v>
      </c>
      <c r="J43" s="1113">
        <v>34796.142430735694</v>
      </c>
      <c r="K43" s="1113">
        <v>24597.19231547014</v>
      </c>
      <c r="L43" s="1123">
        <v>16722.794960233816</v>
      </c>
      <c r="M43" s="1113">
        <v>10524.854165733263</v>
      </c>
      <c r="N43" s="1113">
        <v>2480.5365210303798</v>
      </c>
      <c r="O43" s="961"/>
      <c r="P43" s="961" t="s">
        <v>1316</v>
      </c>
      <c r="Q43" s="961"/>
      <c r="R43" s="992"/>
      <c r="S43" s="1113">
        <v>787.78548365020993</v>
      </c>
      <c r="T43" s="1113">
        <v>1876.6349139351407</v>
      </c>
      <c r="U43" s="1113">
        <v>3658.9858165913615</v>
      </c>
      <c r="V43" s="1113">
        <v>1303.1041109765297</v>
      </c>
      <c r="W43" s="1113">
        <v>417.80731954963744</v>
      </c>
      <c r="X43" s="1113">
        <v>1716.2903243735309</v>
      </c>
      <c r="Y43" s="1113">
        <v>90.649084797736634</v>
      </c>
      <c r="Z43" s="1113">
        <v>152.4982760016787</v>
      </c>
      <c r="AA43" s="1113">
        <v>20.390279</v>
      </c>
      <c r="AB43" s="1113">
        <v>4218.1128303276155</v>
      </c>
      <c r="AC43" s="1123">
        <v>8182.9926734746141</v>
      </c>
      <c r="AD43" s="507" t="s">
        <v>738</v>
      </c>
      <c r="AE43" s="998">
        <v>3518964.6968439338</v>
      </c>
      <c r="AF43" s="414">
        <v>292667.45396212291</v>
      </c>
      <c r="AG43" s="414">
        <v>692971.11772607593</v>
      </c>
      <c r="AH43" s="414">
        <v>212950.12834031705</v>
      </c>
    </row>
    <row r="44" spans="1:34" ht="18" customHeight="1">
      <c r="A44" s="961"/>
      <c r="B44" s="1330" t="s">
        <v>507</v>
      </c>
      <c r="C44" s="961"/>
      <c r="D44" s="992"/>
      <c r="E44" s="1113">
        <v>357878.96439341764</v>
      </c>
      <c r="F44" s="1113">
        <v>323671.34304402681</v>
      </c>
      <c r="G44" s="1113">
        <v>244376.97108493111</v>
      </c>
      <c r="H44" s="1113">
        <v>15269.592405321777</v>
      </c>
      <c r="I44" s="1113">
        <v>4143.4408383961336</v>
      </c>
      <c r="J44" s="1113">
        <v>101154.12795729793</v>
      </c>
      <c r="K44" s="1113">
        <v>123809.80988391532</v>
      </c>
      <c r="L44" s="1123">
        <v>79294.371959095544</v>
      </c>
      <c r="M44" s="1113">
        <v>53491.999675804756</v>
      </c>
      <c r="N44" s="1113">
        <v>11472.29279671955</v>
      </c>
      <c r="O44" s="961"/>
      <c r="P44" s="1330" t="s">
        <v>507</v>
      </c>
      <c r="Q44" s="961"/>
      <c r="R44" s="992"/>
      <c r="S44" s="1113">
        <v>6561.3819129795384</v>
      </c>
      <c r="T44" s="1113">
        <v>7917.3437941359234</v>
      </c>
      <c r="U44" s="1113">
        <v>17861.768960369034</v>
      </c>
      <c r="V44" s="1113">
        <v>7961.0204822323403</v>
      </c>
      <c r="W44" s="1113">
        <v>1718.1917293683553</v>
      </c>
      <c r="X44" s="1113">
        <v>7147.1985648772088</v>
      </c>
      <c r="Y44" s="1113">
        <v>167.57352144522713</v>
      </c>
      <c r="Z44" s="1113">
        <v>1266.5835742347631</v>
      </c>
      <c r="AA44" s="1113">
        <v>593.18316437047781</v>
      </c>
      <c r="AB44" s="1113">
        <v>16627.83345836322</v>
      </c>
      <c r="AC44" s="1123">
        <v>35474.204923625533</v>
      </c>
      <c r="AD44" s="507" t="s">
        <v>738</v>
      </c>
      <c r="AE44" s="998">
        <v>14397117.266354498</v>
      </c>
      <c r="AF44" s="414">
        <v>1885489.3981371853</v>
      </c>
      <c r="AG44" s="414">
        <v>6012715.3008232843</v>
      </c>
      <c r="AH44" s="414">
        <v>2820682.2633245327</v>
      </c>
    </row>
    <row r="45" spans="1:34" ht="18" customHeight="1">
      <c r="A45" s="961"/>
      <c r="B45" s="961" t="s">
        <v>1317</v>
      </c>
      <c r="C45" s="961"/>
      <c r="D45" s="992"/>
      <c r="E45" s="1113">
        <v>271811.36554316443</v>
      </c>
      <c r="F45" s="1113">
        <v>246539.86072317522</v>
      </c>
      <c r="G45" s="1113">
        <v>193208.40109420361</v>
      </c>
      <c r="H45" s="1113">
        <v>10245.022255421305</v>
      </c>
      <c r="I45" s="1113">
        <v>3429.6721607422237</v>
      </c>
      <c r="J45" s="1113">
        <v>84624.022882702193</v>
      </c>
      <c r="K45" s="1113">
        <v>94909.683795338075</v>
      </c>
      <c r="L45" s="1123">
        <v>53331.459628971359</v>
      </c>
      <c r="M45" s="1113">
        <v>39231.634796920298</v>
      </c>
      <c r="N45" s="1113">
        <v>10262.689471726651</v>
      </c>
      <c r="O45" s="961"/>
      <c r="P45" s="961" t="s">
        <v>1317</v>
      </c>
      <c r="Q45" s="961"/>
      <c r="R45" s="992"/>
      <c r="S45" s="1113">
        <v>5662.5087433402687</v>
      </c>
      <c r="T45" s="1113">
        <v>5284.8156593221565</v>
      </c>
      <c r="U45" s="1113">
        <v>10246.439437506147</v>
      </c>
      <c r="V45" s="1113">
        <v>6138.2133653838246</v>
      </c>
      <c r="W45" s="1113">
        <v>1636.9681196412382</v>
      </c>
      <c r="X45" s="1113">
        <v>6437.4173612241057</v>
      </c>
      <c r="Y45" s="1113">
        <v>47.969025289473684</v>
      </c>
      <c r="Z45" s="1113">
        <v>1035.5628180823221</v>
      </c>
      <c r="AA45" s="1113">
        <v>220.16445691372371</v>
      </c>
      <c r="AB45" s="1113">
        <v>6358.7111705414354</v>
      </c>
      <c r="AC45" s="1123">
        <v>26307.067638071763</v>
      </c>
      <c r="AD45" s="507" t="s">
        <v>738</v>
      </c>
      <c r="AE45" s="998">
        <v>11835840.899534935</v>
      </c>
      <c r="AF45" s="414">
        <v>947356.03094485949</v>
      </c>
      <c r="AG45" s="414">
        <v>4470718.5331204366</v>
      </c>
      <c r="AH45" s="414">
        <v>2630201.7522725677</v>
      </c>
    </row>
    <row r="46" spans="1:34" ht="18" customHeight="1">
      <c r="A46" s="961"/>
      <c r="B46" s="961" t="s">
        <v>1318</v>
      </c>
      <c r="C46" s="961"/>
      <c r="D46" s="992"/>
      <c r="E46" s="1113">
        <v>86067.598850253009</v>
      </c>
      <c r="F46" s="1113">
        <v>77131.482320851603</v>
      </c>
      <c r="G46" s="1113">
        <v>51168.569990727425</v>
      </c>
      <c r="H46" s="1113">
        <v>5024.570149900479</v>
      </c>
      <c r="I46" s="1113">
        <v>713.76867765391091</v>
      </c>
      <c r="J46" s="1113">
        <v>16530.105074595765</v>
      </c>
      <c r="K46" s="1113">
        <v>28900.126088577246</v>
      </c>
      <c r="L46" s="1123">
        <v>25962.912330124283</v>
      </c>
      <c r="M46" s="1113">
        <v>14260.364878884442</v>
      </c>
      <c r="N46" s="1113">
        <v>1209.6033249928955</v>
      </c>
      <c r="O46" s="961"/>
      <c r="P46" s="961" t="s">
        <v>1318</v>
      </c>
      <c r="Q46" s="961"/>
      <c r="R46" s="992"/>
      <c r="S46" s="1113">
        <v>898.87316963927208</v>
      </c>
      <c r="T46" s="1113">
        <v>2632.5281348137628</v>
      </c>
      <c r="U46" s="1113">
        <v>7615.3295228628785</v>
      </c>
      <c r="V46" s="1113">
        <v>1822.8071168485124</v>
      </c>
      <c r="W46" s="1113">
        <v>81.223609727116937</v>
      </c>
      <c r="X46" s="1113">
        <v>709.78120365310326</v>
      </c>
      <c r="Y46" s="1113">
        <v>119.60449615575344</v>
      </c>
      <c r="Z46" s="1113">
        <v>231.02075615244087</v>
      </c>
      <c r="AA46" s="1113">
        <v>373.01870745675416</v>
      </c>
      <c r="AB46" s="1113">
        <v>10269.122287821781</v>
      </c>
      <c r="AC46" s="1123">
        <v>9167.1372855537447</v>
      </c>
      <c r="AD46" s="507" t="s">
        <v>738</v>
      </c>
      <c r="AE46" s="998">
        <v>2561276.3668195549</v>
      </c>
      <c r="AF46" s="414">
        <v>938133.36719232495</v>
      </c>
      <c r="AG46" s="414">
        <v>1541996.7677028507</v>
      </c>
      <c r="AH46" s="414">
        <v>190480.51105196506</v>
      </c>
    </row>
    <row r="47" spans="1:34" ht="18" customHeight="1">
      <c r="A47" s="961"/>
      <c r="B47" s="1330" t="s">
        <v>508</v>
      </c>
      <c r="C47" s="961"/>
      <c r="D47" s="992"/>
      <c r="E47" s="1113">
        <v>611777.00278054178</v>
      </c>
      <c r="F47" s="1113">
        <v>553967.69503796636</v>
      </c>
      <c r="G47" s="1113">
        <v>410560.13851617847</v>
      </c>
      <c r="H47" s="1113">
        <v>23412.141731278534</v>
      </c>
      <c r="I47" s="1113">
        <v>7939.4777850777382</v>
      </c>
      <c r="J47" s="1113">
        <v>259306.95188040772</v>
      </c>
      <c r="K47" s="1113">
        <v>119901.56711941368</v>
      </c>
      <c r="L47" s="1123">
        <v>143407.55652178879</v>
      </c>
      <c r="M47" s="1113">
        <v>67441.495783370876</v>
      </c>
      <c r="N47" s="1113">
        <v>13751.571312885753</v>
      </c>
      <c r="O47" s="961"/>
      <c r="P47" s="1330" t="s">
        <v>508</v>
      </c>
      <c r="Q47" s="961"/>
      <c r="R47" s="992"/>
      <c r="S47" s="1113">
        <v>12606.979844292784</v>
      </c>
      <c r="T47" s="1113">
        <v>8310.86438726089</v>
      </c>
      <c r="U47" s="1113">
        <v>27392.787495947643</v>
      </c>
      <c r="V47" s="1113">
        <v>3682.9138298454254</v>
      </c>
      <c r="W47" s="1113">
        <v>1696.378913138366</v>
      </c>
      <c r="X47" s="1113">
        <v>43037.230766495661</v>
      </c>
      <c r="Y47" s="1113">
        <v>2984.7592497829592</v>
      </c>
      <c r="Z47" s="1113">
        <v>2392.3485257444472</v>
      </c>
      <c r="AA47" s="1113">
        <v>58.991796997418419</v>
      </c>
      <c r="AB47" s="1113">
        <v>27492.730399397518</v>
      </c>
      <c r="AC47" s="1123">
        <v>60201.656268319224</v>
      </c>
      <c r="AD47" s="507" t="s">
        <v>738</v>
      </c>
      <c r="AE47" s="998">
        <v>13325610.298459357</v>
      </c>
      <c r="AF47" s="414">
        <v>1855355.25689131</v>
      </c>
      <c r="AG47" s="414">
        <v>6622717.9611983644</v>
      </c>
      <c r="AH47" s="414">
        <v>2452277.9282357306</v>
      </c>
    </row>
    <row r="48" spans="1:34" ht="18" customHeight="1">
      <c r="A48" s="961"/>
      <c r="B48" s="961" t="s">
        <v>1319</v>
      </c>
      <c r="C48" s="6"/>
      <c r="D48" s="2"/>
      <c r="E48" s="1113">
        <v>124687.36071184545</v>
      </c>
      <c r="F48" s="1113">
        <v>112156.80798344471</v>
      </c>
      <c r="G48" s="1113">
        <v>87913.070514857885</v>
      </c>
      <c r="H48" s="1113">
        <v>4943.7894025991445</v>
      </c>
      <c r="I48" s="1113">
        <v>3832.4420071394024</v>
      </c>
      <c r="J48" s="1113">
        <v>51325.684382323176</v>
      </c>
      <c r="K48" s="1113">
        <v>27811.154722796116</v>
      </c>
      <c r="L48" s="1123">
        <v>24243.737468586889</v>
      </c>
      <c r="M48" s="1113">
        <v>16766.977233615158</v>
      </c>
      <c r="N48" s="1113">
        <v>4549.9576323136707</v>
      </c>
      <c r="O48" s="961"/>
      <c r="P48" s="961" t="s">
        <v>1319</v>
      </c>
      <c r="Q48" s="6"/>
      <c r="R48" s="2"/>
      <c r="S48" s="1113">
        <v>1788.8254020057948</v>
      </c>
      <c r="T48" s="1113">
        <v>1845.1566311009256</v>
      </c>
      <c r="U48" s="1113">
        <v>7340.5738742259509</v>
      </c>
      <c r="V48" s="1113">
        <v>1137.7666151087669</v>
      </c>
      <c r="W48" s="1113">
        <v>104.69707886006262</v>
      </c>
      <c r="X48" s="1113">
        <v>2209.748525502479</v>
      </c>
      <c r="Y48" s="1113">
        <v>2.7647499999999998</v>
      </c>
      <c r="Z48" s="1113">
        <v>117.525402</v>
      </c>
      <c r="AA48" s="1113">
        <v>3.2259261427540622</v>
      </c>
      <c r="AB48" s="1113">
        <v>5143.4956313264829</v>
      </c>
      <c r="AC48" s="1123">
        <v>12648.078130400721</v>
      </c>
      <c r="AD48" s="507" t="s">
        <v>738</v>
      </c>
      <c r="AE48" s="998">
        <v>3590571.0981139303</v>
      </c>
      <c r="AF48" s="414">
        <v>221116.1242698725</v>
      </c>
      <c r="AG48" s="414">
        <v>626327.72812261991</v>
      </c>
      <c r="AH48" s="414">
        <v>261488.97429465217</v>
      </c>
    </row>
    <row r="49" spans="1:34" ht="18" customHeight="1">
      <c r="A49" s="961"/>
      <c r="B49" s="961" t="s">
        <v>1320</v>
      </c>
      <c r="C49" s="6"/>
      <c r="D49" s="2"/>
      <c r="E49" s="1113">
        <v>417282.82428144454</v>
      </c>
      <c r="F49" s="1113">
        <v>380336.48280838836</v>
      </c>
      <c r="G49" s="1113">
        <v>277687.71867626521</v>
      </c>
      <c r="H49" s="1113">
        <v>12316.718371996787</v>
      </c>
      <c r="I49" s="1113">
        <v>3959.8590574770965</v>
      </c>
      <c r="J49" s="1113">
        <v>191885.35257478926</v>
      </c>
      <c r="K49" s="1113">
        <v>69525.788672002149</v>
      </c>
      <c r="L49" s="1123">
        <v>102648.76413212322</v>
      </c>
      <c r="M49" s="1113">
        <v>42016.719980518195</v>
      </c>
      <c r="N49" s="1113">
        <v>8026.8423176093165</v>
      </c>
      <c r="O49" s="961"/>
      <c r="P49" s="961" t="s">
        <v>1320</v>
      </c>
      <c r="Q49" s="6"/>
      <c r="R49" s="2"/>
      <c r="S49" s="1113">
        <v>10112.108361849543</v>
      </c>
      <c r="T49" s="1113">
        <v>4800.9248098951721</v>
      </c>
      <c r="U49" s="1113">
        <v>15989.810909370437</v>
      </c>
      <c r="V49" s="1113">
        <v>1964.6261752049454</v>
      </c>
      <c r="W49" s="1113">
        <v>1122.4074065888105</v>
      </c>
      <c r="X49" s="1113">
        <v>40075.294643139721</v>
      </c>
      <c r="Y49" s="1113">
        <v>2862.7574983904683</v>
      </c>
      <c r="Z49" s="1113">
        <v>1790.5996083381508</v>
      </c>
      <c r="AA49" s="1113">
        <v>55.300157854664356</v>
      </c>
      <c r="AB49" s="1113">
        <v>15848.092243881965</v>
      </c>
      <c r="AC49" s="1123">
        <v>38736.941081394303</v>
      </c>
      <c r="AD49" s="507" t="s">
        <v>738</v>
      </c>
      <c r="AE49" s="998">
        <v>6713329.056306378</v>
      </c>
      <c r="AF49" s="414">
        <v>1407184.305734959</v>
      </c>
      <c r="AG49" s="414">
        <v>5234187.0139114885</v>
      </c>
      <c r="AH49" s="414">
        <v>1237712.7711903204</v>
      </c>
    </row>
    <row r="50" spans="1:34" ht="18" customHeight="1">
      <c r="A50" s="961"/>
      <c r="B50" s="961" t="s">
        <v>1321</v>
      </c>
      <c r="C50" s="6"/>
      <c r="D50" s="2"/>
      <c r="E50" s="1113">
        <v>69806.817787251421</v>
      </c>
      <c r="F50" s="1113">
        <v>61474.404246133563</v>
      </c>
      <c r="G50" s="1113">
        <v>44959.349325054776</v>
      </c>
      <c r="H50" s="1113">
        <v>6151.6339566826045</v>
      </c>
      <c r="I50" s="1113">
        <v>147.17672046123948</v>
      </c>
      <c r="J50" s="1113">
        <v>16095.914923295348</v>
      </c>
      <c r="K50" s="1113">
        <v>22564.623724615576</v>
      </c>
      <c r="L50" s="1123">
        <v>16515.05492107879</v>
      </c>
      <c r="M50" s="1113">
        <v>8657.7985692374805</v>
      </c>
      <c r="N50" s="1113">
        <v>1174.7713629627685</v>
      </c>
      <c r="O50" s="961"/>
      <c r="P50" s="961" t="s">
        <v>1321</v>
      </c>
      <c r="Q50" s="6"/>
      <c r="R50" s="2"/>
      <c r="S50" s="1113">
        <v>706.04608043744349</v>
      </c>
      <c r="T50" s="1113">
        <v>1664.7829462647878</v>
      </c>
      <c r="U50" s="1113">
        <v>4062.4027123512687</v>
      </c>
      <c r="V50" s="1113">
        <v>580.52103953171456</v>
      </c>
      <c r="W50" s="1113">
        <v>469.27442768949294</v>
      </c>
      <c r="X50" s="1113">
        <v>752.18759785345389</v>
      </c>
      <c r="Y50" s="1113">
        <v>119.23700139249095</v>
      </c>
      <c r="Z50" s="1113">
        <v>484.223515406297</v>
      </c>
      <c r="AA50" s="1113">
        <v>0.46571299999999999</v>
      </c>
      <c r="AB50" s="1113">
        <v>6501.1425241890738</v>
      </c>
      <c r="AC50" s="1123">
        <v>8816.6370565242014</v>
      </c>
      <c r="AD50" s="507" t="s">
        <v>738</v>
      </c>
      <c r="AE50" s="998">
        <v>3021710.1440390488</v>
      </c>
      <c r="AF50" s="414">
        <v>227054.82688647835</v>
      </c>
      <c r="AG50" s="414">
        <v>762203.21916425519</v>
      </c>
      <c r="AH50" s="414">
        <v>953076.18275075825</v>
      </c>
    </row>
    <row r="51" spans="1:34" ht="18" customHeight="1">
      <c r="A51" s="961"/>
      <c r="B51" s="1330" t="s">
        <v>509</v>
      </c>
      <c r="C51" s="6"/>
      <c r="D51" s="2"/>
      <c r="E51" s="1113">
        <v>25673.593619252606</v>
      </c>
      <c r="F51" s="1113">
        <v>22708.939047394771</v>
      </c>
      <c r="G51" s="1113">
        <v>16573.648643737757</v>
      </c>
      <c r="H51" s="1113">
        <v>1850.1593077976697</v>
      </c>
      <c r="I51" s="1113">
        <v>798.96439676782529</v>
      </c>
      <c r="J51" s="1114">
        <v>7107.3044071690874</v>
      </c>
      <c r="K51" s="1113">
        <v>6817.2205320031826</v>
      </c>
      <c r="L51" s="1123">
        <v>6135.2904036570062</v>
      </c>
      <c r="M51" s="1113">
        <v>4289.6652704291319</v>
      </c>
      <c r="N51" s="1113">
        <v>466.26554609804987</v>
      </c>
      <c r="O51" s="961"/>
      <c r="P51" s="1330" t="s">
        <v>509</v>
      </c>
      <c r="Q51" s="6"/>
      <c r="R51" s="2"/>
      <c r="S51" s="1113">
        <v>190.6426686785465</v>
      </c>
      <c r="T51" s="1113">
        <v>1167.6193243852242</v>
      </c>
      <c r="U51" s="1113">
        <v>2124.3049352422418</v>
      </c>
      <c r="V51" s="1113">
        <v>340.83279602506855</v>
      </c>
      <c r="W51" s="1113">
        <v>0</v>
      </c>
      <c r="X51" s="1113">
        <v>9.580719189469597E-2</v>
      </c>
      <c r="Y51" s="1113">
        <v>0</v>
      </c>
      <c r="Z51" s="1113">
        <v>33.417525999999995</v>
      </c>
      <c r="AA51" s="1113">
        <v>3.560044</v>
      </c>
      <c r="AB51" s="1113">
        <v>1808.5517560359833</v>
      </c>
      <c r="AC51" s="1123">
        <v>2998.0720978578433</v>
      </c>
      <c r="AD51" s="507" t="s">
        <v>738</v>
      </c>
      <c r="AE51" s="998">
        <v>684044.18231430894</v>
      </c>
      <c r="AF51" s="414">
        <v>25653.959439581547</v>
      </c>
      <c r="AG51" s="414">
        <v>74310.396557065556</v>
      </c>
      <c r="AH51" s="414">
        <v>23411.937242031596</v>
      </c>
    </row>
    <row r="52" spans="1:34" ht="18" customHeight="1">
      <c r="A52" s="1470" t="s">
        <v>510</v>
      </c>
      <c r="B52" s="1470"/>
      <c r="C52" s="6"/>
      <c r="D52" s="2"/>
      <c r="E52" s="1113">
        <v>12128.544795540865</v>
      </c>
      <c r="F52" s="1113">
        <v>10555.430768130833</v>
      </c>
      <c r="G52" s="1113">
        <v>7695.8816003102538</v>
      </c>
      <c r="H52" s="1113">
        <v>307.72899310297322</v>
      </c>
      <c r="I52" s="1113">
        <v>148.851391095541</v>
      </c>
      <c r="J52" s="1113">
        <v>2918.7255266221728</v>
      </c>
      <c r="K52" s="1113">
        <v>4320.5756894895685</v>
      </c>
      <c r="L52" s="1123">
        <v>2859.5491678205831</v>
      </c>
      <c r="M52" s="1113">
        <v>2028.1852891601013</v>
      </c>
      <c r="N52" s="1113">
        <v>137.58333990802271</v>
      </c>
      <c r="O52" s="1470" t="s">
        <v>510</v>
      </c>
      <c r="P52" s="1470"/>
      <c r="Q52" s="6"/>
      <c r="R52" s="2"/>
      <c r="S52" s="1113">
        <v>56.694788500250482</v>
      </c>
      <c r="T52" s="1113">
        <v>527.10563498660144</v>
      </c>
      <c r="U52" s="1113">
        <v>917.15089416831836</v>
      </c>
      <c r="V52" s="1113">
        <v>383.86930811916261</v>
      </c>
      <c r="W52" s="1114">
        <v>5.7813234777454783</v>
      </c>
      <c r="X52" s="1114">
        <v>0</v>
      </c>
      <c r="Y52" s="1114">
        <v>0</v>
      </c>
      <c r="Z52" s="1113">
        <v>0.31462098174614289</v>
      </c>
      <c r="AA52" s="1114">
        <v>0</v>
      </c>
      <c r="AB52" s="1113">
        <v>831.04925767873522</v>
      </c>
      <c r="AC52" s="1123">
        <v>1573.4286483917786</v>
      </c>
      <c r="AD52" s="507" t="s">
        <v>738</v>
      </c>
      <c r="AE52" s="998">
        <v>1338967.5706937215</v>
      </c>
      <c r="AF52" s="414">
        <v>19449.464221319722</v>
      </c>
      <c r="AG52" s="414">
        <v>98512.963068068348</v>
      </c>
      <c r="AH52" s="998">
        <v>24306.15</v>
      </c>
    </row>
    <row r="53" spans="1:34" ht="18" customHeight="1">
      <c r="A53" s="1479" t="s">
        <v>118</v>
      </c>
      <c r="B53" s="1479"/>
      <c r="C53" s="1479"/>
      <c r="D53" s="2"/>
      <c r="E53" s="1123"/>
      <c r="F53" s="1123"/>
      <c r="G53" s="1123"/>
      <c r="H53" s="1123"/>
      <c r="I53" s="1123"/>
      <c r="J53" s="1123"/>
      <c r="K53" s="1123"/>
      <c r="L53" s="1123"/>
      <c r="M53" s="1123"/>
      <c r="N53" s="1123"/>
      <c r="O53" s="1479" t="s">
        <v>118</v>
      </c>
      <c r="P53" s="1479"/>
      <c r="Q53" s="1479"/>
      <c r="R53" s="2"/>
      <c r="S53" s="1123"/>
      <c r="T53" s="1123"/>
      <c r="U53" s="1123"/>
      <c r="V53" s="1123"/>
      <c r="W53" s="1123"/>
      <c r="X53" s="1123"/>
      <c r="Y53" s="1123"/>
      <c r="Z53" s="1123"/>
      <c r="AA53" s="1123"/>
      <c r="AB53" s="1123"/>
      <c r="AC53" s="1123"/>
      <c r="AD53" s="1123"/>
      <c r="AF53" s="414"/>
      <c r="AG53" s="414"/>
    </row>
    <row r="54" spans="1:34" ht="18" customHeight="1">
      <c r="A54" s="1470" t="s">
        <v>511</v>
      </c>
      <c r="B54" s="1470" t="s">
        <v>511</v>
      </c>
      <c r="C54" s="1334"/>
      <c r="D54" s="2"/>
      <c r="E54" s="1123">
        <v>1118345.6969997955</v>
      </c>
      <c r="F54" s="1123">
        <v>1020836.5019066019</v>
      </c>
      <c r="G54" s="1123">
        <v>800806.37178456411</v>
      </c>
      <c r="H54" s="1113">
        <v>33116.360506375175</v>
      </c>
      <c r="I54" s="1123">
        <v>10618.701058698131</v>
      </c>
      <c r="J54" s="1123">
        <v>405599.59086793364</v>
      </c>
      <c r="K54" s="1123">
        <v>351471.71935155708</v>
      </c>
      <c r="L54" s="1123">
        <v>220030.13012203798</v>
      </c>
      <c r="M54" s="1123">
        <v>120336.57460320846</v>
      </c>
      <c r="N54" s="1123">
        <v>26346.763828523119</v>
      </c>
      <c r="O54" s="1470" t="s">
        <v>511</v>
      </c>
      <c r="P54" s="1470" t="s">
        <v>511</v>
      </c>
      <c r="Q54" s="1334"/>
      <c r="R54" s="2"/>
      <c r="S54" s="1123">
        <v>14715.31600295011</v>
      </c>
      <c r="T54" s="1123">
        <v>19088.235531596463</v>
      </c>
      <c r="U54" s="1123">
        <v>45156.17943355583</v>
      </c>
      <c r="V54" s="1123">
        <v>10220.210206740217</v>
      </c>
      <c r="W54" s="1123">
        <v>4809.869599842772</v>
      </c>
      <c r="X54" s="1123">
        <v>36967.66746649205</v>
      </c>
      <c r="Y54" s="1123">
        <v>2300.7873928878785</v>
      </c>
      <c r="Z54" s="1123">
        <v>8273.6772495195783</v>
      </c>
      <c r="AA54" s="1123">
        <v>659.34207328612172</v>
      </c>
      <c r="AB54" s="1123">
        <v>51492.081336643954</v>
      </c>
      <c r="AC54" s="1123">
        <v>105782.87234271195</v>
      </c>
      <c r="AD54" s="507" t="s">
        <v>738</v>
      </c>
      <c r="AE54" s="998">
        <v>27844125.704006288</v>
      </c>
      <c r="AF54" s="414">
        <v>2731052.8352957256</v>
      </c>
      <c r="AG54" s="414">
        <v>12808108.5540241</v>
      </c>
      <c r="AH54" s="998">
        <v>9673936.5160857383</v>
      </c>
    </row>
    <row r="55" spans="1:34" ht="18" customHeight="1">
      <c r="A55" s="1330"/>
      <c r="B55" s="1330" t="s">
        <v>512</v>
      </c>
      <c r="C55" s="1330"/>
      <c r="D55" s="992"/>
      <c r="E55" s="1123">
        <v>453541.43887951842</v>
      </c>
      <c r="F55" s="1123">
        <v>399336.06896924711</v>
      </c>
      <c r="G55" s="1123">
        <v>301431.01888128539</v>
      </c>
      <c r="H55" s="1123">
        <v>21255.004682766936</v>
      </c>
      <c r="I55" s="1123">
        <v>5118.6553330042052</v>
      </c>
      <c r="J55" s="1123">
        <v>135297.66675911463</v>
      </c>
      <c r="K55" s="1123">
        <v>139759.69210639925</v>
      </c>
      <c r="L55" s="1123">
        <v>97905.050087962576</v>
      </c>
      <c r="M55" s="1123">
        <v>59088.240495392529</v>
      </c>
      <c r="N55" s="1123">
        <v>10473.839350677883</v>
      </c>
      <c r="O55" s="1330"/>
      <c r="P55" s="1330" t="s">
        <v>512</v>
      </c>
      <c r="Q55" s="1330"/>
      <c r="R55" s="992"/>
      <c r="S55" s="1123">
        <v>5819.0301767526526</v>
      </c>
      <c r="T55" s="1123">
        <v>11805.510955154044</v>
      </c>
      <c r="U55" s="1123">
        <v>23886.489894424867</v>
      </c>
      <c r="V55" s="1123">
        <v>5895.1622372679958</v>
      </c>
      <c r="W55" s="1123">
        <v>1208.2078811150675</v>
      </c>
      <c r="X55" s="1123">
        <v>7029.4856801116857</v>
      </c>
      <c r="Y55" s="1123">
        <v>603.79110304479252</v>
      </c>
      <c r="Z55" s="1123">
        <v>2125.2038148725123</v>
      </c>
      <c r="AA55" s="1123">
        <v>463.41372487794649</v>
      </c>
      <c r="AB55" s="1123">
        <v>28594.91526966311</v>
      </c>
      <c r="AC55" s="1123">
        <v>56330.573725143666</v>
      </c>
      <c r="AD55" s="507" t="s">
        <v>738</v>
      </c>
      <c r="AE55" s="998">
        <v>16932787.128836911</v>
      </c>
      <c r="AF55" s="414">
        <v>1659049.3358955302</v>
      </c>
      <c r="AG55" s="414">
        <v>7298383.179375262</v>
      </c>
      <c r="AH55" s="998">
        <v>4066930.1486545708</v>
      </c>
    </row>
    <row r="56" spans="1:34" ht="18" customHeight="1">
      <c r="A56" s="1330"/>
      <c r="B56" s="1330" t="s">
        <v>513</v>
      </c>
      <c r="C56" s="1330"/>
      <c r="D56" s="992"/>
      <c r="E56" s="1123">
        <v>247651.38918654333</v>
      </c>
      <c r="F56" s="1123">
        <v>227930.15059971192</v>
      </c>
      <c r="G56" s="1123">
        <v>179870.57505318665</v>
      </c>
      <c r="H56" s="1123">
        <v>5398.9713952900256</v>
      </c>
      <c r="I56" s="1123">
        <v>480.44130371343169</v>
      </c>
      <c r="J56" s="1123">
        <v>101889.80697811028</v>
      </c>
      <c r="K56" s="1123">
        <v>72101.355376072926</v>
      </c>
      <c r="L56" s="1123">
        <v>48059.575546525404</v>
      </c>
      <c r="M56" s="1123">
        <v>27369.621663544745</v>
      </c>
      <c r="N56" s="1123">
        <v>9008.5612666043216</v>
      </c>
      <c r="O56" s="1330"/>
      <c r="P56" s="1330" t="s">
        <v>513</v>
      </c>
      <c r="Q56" s="1330"/>
      <c r="R56" s="992"/>
      <c r="S56" s="1123">
        <v>2928.2627109314949</v>
      </c>
      <c r="T56" s="1123">
        <v>4154.9962683962476</v>
      </c>
      <c r="U56" s="1123">
        <v>8855.2831791452409</v>
      </c>
      <c r="V56" s="1123">
        <v>1712.2981496449715</v>
      </c>
      <c r="W56" s="1123">
        <v>710.22008882247871</v>
      </c>
      <c r="X56" s="1123">
        <v>6432.2151391867683</v>
      </c>
      <c r="Y56" s="1123">
        <v>312.06790292308165</v>
      </c>
      <c r="Z56" s="1123">
        <v>3412.514075</v>
      </c>
      <c r="AA56" s="1123">
        <v>40.594220397290954</v>
      </c>
      <c r="AB56" s="1123">
        <v>10492.562545473498</v>
      </c>
      <c r="AC56" s="1123">
        <v>23133.7526618314</v>
      </c>
      <c r="AD56" s="507" t="s">
        <v>738</v>
      </c>
      <c r="AE56" s="998">
        <v>5673855.0287896618</v>
      </c>
      <c r="AF56" s="414">
        <v>538776.88984155492</v>
      </c>
      <c r="AG56" s="414">
        <v>2683508.5607030508</v>
      </c>
      <c r="AH56" s="998">
        <v>2543609.4758319687</v>
      </c>
    </row>
    <row r="57" spans="1:34" ht="18" customHeight="1">
      <c r="A57" s="1330"/>
      <c r="B57" s="1330" t="s">
        <v>514</v>
      </c>
      <c r="C57" s="1330"/>
      <c r="D57" s="992"/>
      <c r="E57" s="1123">
        <v>417152.86893373186</v>
      </c>
      <c r="F57" s="1123">
        <v>393570.28233764193</v>
      </c>
      <c r="G57" s="1123">
        <v>319504.77785009221</v>
      </c>
      <c r="H57" s="1123">
        <v>6462.3844283181925</v>
      </c>
      <c r="I57" s="1123">
        <v>5019.6044219804862</v>
      </c>
      <c r="J57" s="1123">
        <v>168412.11713070894</v>
      </c>
      <c r="K57" s="1123">
        <v>139610.6718690845</v>
      </c>
      <c r="L57" s="1123">
        <v>74065.504487550032</v>
      </c>
      <c r="M57" s="1123">
        <v>33878.71244427115</v>
      </c>
      <c r="N57" s="1123">
        <v>6864.3632112409177</v>
      </c>
      <c r="O57" s="1330"/>
      <c r="P57" s="1330" t="s">
        <v>514</v>
      </c>
      <c r="Q57" s="1330"/>
      <c r="R57" s="992"/>
      <c r="S57" s="1123">
        <v>5968.0231152659653</v>
      </c>
      <c r="T57" s="1123">
        <v>3127.7283080461743</v>
      </c>
      <c r="U57" s="1123">
        <v>12414.406359985642</v>
      </c>
      <c r="V57" s="1123">
        <v>2612.7498198272438</v>
      </c>
      <c r="W57" s="1123">
        <v>2891.4416299052245</v>
      </c>
      <c r="X57" s="1123">
        <v>23505.966647193603</v>
      </c>
      <c r="Y57" s="1123">
        <v>1384.9283869200049</v>
      </c>
      <c r="Z57" s="1123">
        <v>2735.9593596470668</v>
      </c>
      <c r="AA57" s="1123">
        <v>155.33412801088392</v>
      </c>
      <c r="AB57" s="1123">
        <v>12404.603521507357</v>
      </c>
      <c r="AC57" s="1123">
        <v>26318.545955736849</v>
      </c>
      <c r="AD57" s="507" t="s">
        <v>738</v>
      </c>
      <c r="AE57" s="998">
        <v>5237483.5463797208</v>
      </c>
      <c r="AF57" s="414">
        <v>533226.60955864005</v>
      </c>
      <c r="AG57" s="414">
        <v>2826216.8139457996</v>
      </c>
      <c r="AH57" s="998">
        <v>3063396.8915991979</v>
      </c>
    </row>
    <row r="58" spans="1:34" ht="18" customHeight="1" thickBot="1">
      <c r="A58" s="1471" t="s">
        <v>515</v>
      </c>
      <c r="B58" s="1471"/>
      <c r="C58" s="1331"/>
      <c r="D58" s="996"/>
      <c r="E58" s="1128">
        <v>1188873.0153640369</v>
      </c>
      <c r="F58" s="1128">
        <v>1112602.8216664111</v>
      </c>
      <c r="G58" s="1128">
        <v>887712.49999381683</v>
      </c>
      <c r="H58" s="1128">
        <v>44372.65281282147</v>
      </c>
      <c r="I58" s="1128">
        <v>33703.917586399992</v>
      </c>
      <c r="J58" s="1128">
        <v>489555.05581633508</v>
      </c>
      <c r="K58" s="1128">
        <v>320080.87377826142</v>
      </c>
      <c r="L58" s="1128">
        <v>224890.32167259432</v>
      </c>
      <c r="M58" s="1128">
        <v>106863.51905320086</v>
      </c>
      <c r="N58" s="1128">
        <v>35692.282555219979</v>
      </c>
      <c r="O58" s="1471" t="s">
        <v>515</v>
      </c>
      <c r="P58" s="1471"/>
      <c r="Q58" s="1331"/>
      <c r="R58" s="996"/>
      <c r="S58" s="1128">
        <v>18727.314854976328</v>
      </c>
      <c r="T58" s="1128">
        <v>10171.58039466198</v>
      </c>
      <c r="U58" s="1128">
        <v>28896.034467568537</v>
      </c>
      <c r="V58" s="1128">
        <v>10076.007844054995</v>
      </c>
      <c r="W58" s="1128">
        <v>3300.2989367190717</v>
      </c>
      <c r="X58" s="1128">
        <v>66399.190014334221</v>
      </c>
      <c r="Y58" s="1128">
        <v>2213.840603266402</v>
      </c>
      <c r="Z58" s="1128">
        <v>10842.768575501021</v>
      </c>
      <c r="AA58" s="1128">
        <v>1949.3732896323472</v>
      </c>
      <c r="AB58" s="1128">
        <v>36621.630136659602</v>
      </c>
      <c r="AC58" s="1128">
        <v>87112.962273126934</v>
      </c>
      <c r="AD58" s="718" t="s">
        <v>738</v>
      </c>
      <c r="AE58" s="998">
        <v>49260892.5839094</v>
      </c>
      <c r="AF58" s="414">
        <v>3327831.7656871658</v>
      </c>
      <c r="AG58" s="414">
        <v>14323363.183412204</v>
      </c>
      <c r="AH58" s="998">
        <v>9324249.217137903</v>
      </c>
    </row>
    <row r="59" spans="1:34" s="510" customFormat="1" ht="61.5" customHeight="1">
      <c r="A59" s="1627" t="s">
        <v>1553</v>
      </c>
      <c r="B59" s="1628"/>
      <c r="C59" s="1628"/>
      <c r="D59" s="1628"/>
      <c r="E59" s="1628"/>
      <c r="F59" s="1628"/>
      <c r="G59" s="1628"/>
      <c r="H59" s="1628"/>
      <c r="I59" s="509"/>
      <c r="L59" s="511"/>
      <c r="M59" s="511"/>
      <c r="N59" s="511"/>
      <c r="O59" s="1644" t="s">
        <v>723</v>
      </c>
      <c r="P59" s="1644"/>
      <c r="Q59" s="1644"/>
      <c r="R59" s="1644"/>
      <c r="S59" s="1644"/>
      <c r="T59" s="1644"/>
      <c r="U59" s="1644"/>
      <c r="V59" s="1644"/>
      <c r="W59" s="1644"/>
      <c r="X59" s="1644"/>
      <c r="Y59" s="1644"/>
      <c r="Z59" s="1644"/>
      <c r="AA59" s="1644"/>
      <c r="AB59" s="1644"/>
      <c r="AC59" s="1645"/>
      <c r="AD59" s="1645"/>
    </row>
    <row r="60" spans="1:34">
      <c r="A60" s="998"/>
      <c r="L60" s="993"/>
      <c r="M60" s="993"/>
      <c r="N60" s="993"/>
    </row>
    <row r="61" spans="1:34">
      <c r="L61" s="993"/>
      <c r="M61" s="993"/>
      <c r="N61" s="993"/>
    </row>
    <row r="62" spans="1:34">
      <c r="L62" s="993"/>
      <c r="M62" s="993"/>
      <c r="N62" s="993"/>
    </row>
    <row r="63" spans="1:34">
      <c r="L63" s="993"/>
      <c r="M63" s="993"/>
      <c r="N63" s="993"/>
    </row>
    <row r="64" spans="1:34">
      <c r="L64" s="993"/>
      <c r="M64" s="993"/>
      <c r="N64" s="993"/>
    </row>
    <row r="65" spans="1:18">
      <c r="B65" s="961"/>
      <c r="P65" s="961"/>
    </row>
    <row r="66" spans="1:18">
      <c r="L66" s="993"/>
      <c r="M66" s="993"/>
      <c r="N66" s="993"/>
    </row>
    <row r="67" spans="1:18">
      <c r="L67" s="993"/>
      <c r="M67" s="993"/>
      <c r="N67" s="993"/>
    </row>
    <row r="68" spans="1:18">
      <c r="L68" s="993"/>
      <c r="M68" s="993"/>
      <c r="N68" s="993"/>
    </row>
    <row r="69" spans="1:18" ht="15">
      <c r="A69" s="998"/>
      <c r="B69" s="998"/>
      <c r="C69" s="998"/>
      <c r="D69" s="998"/>
      <c r="L69" s="993"/>
      <c r="M69" s="993"/>
      <c r="N69" s="993"/>
      <c r="O69" s="998"/>
      <c r="P69" s="998"/>
      <c r="Q69" s="998"/>
      <c r="R69" s="998"/>
    </row>
    <row r="70" spans="1:18" ht="15">
      <c r="A70" s="998"/>
      <c r="B70" s="998"/>
      <c r="C70" s="998"/>
      <c r="D70" s="998"/>
      <c r="L70" s="993"/>
      <c r="M70" s="993"/>
      <c r="N70" s="993"/>
      <c r="O70" s="998"/>
      <c r="P70" s="998"/>
      <c r="Q70" s="998"/>
      <c r="R70" s="998"/>
    </row>
    <row r="71" spans="1:18" ht="15">
      <c r="A71" s="998"/>
      <c r="B71" s="998"/>
      <c r="C71" s="998"/>
      <c r="D71" s="998"/>
      <c r="L71" s="993"/>
      <c r="M71" s="993"/>
      <c r="N71" s="993"/>
      <c r="O71" s="998"/>
      <c r="P71" s="998"/>
      <c r="Q71" s="998"/>
      <c r="R71" s="998"/>
    </row>
    <row r="72" spans="1:18" ht="15">
      <c r="A72" s="998"/>
      <c r="B72" s="998"/>
      <c r="C72" s="998"/>
      <c r="D72" s="998"/>
      <c r="L72" s="993"/>
      <c r="M72" s="993"/>
      <c r="N72" s="993"/>
      <c r="O72" s="998"/>
      <c r="P72" s="998"/>
      <c r="Q72" s="998"/>
      <c r="R72" s="998"/>
    </row>
    <row r="73" spans="1:18" ht="15">
      <c r="A73" s="998"/>
      <c r="B73" s="998"/>
      <c r="C73" s="998"/>
      <c r="D73" s="998"/>
      <c r="L73" s="993"/>
      <c r="M73" s="993"/>
      <c r="N73" s="993"/>
      <c r="O73" s="998"/>
      <c r="P73" s="998"/>
      <c r="Q73" s="998"/>
      <c r="R73" s="998"/>
    </row>
    <row r="74" spans="1:18" ht="15">
      <c r="A74" s="998"/>
      <c r="B74" s="998"/>
      <c r="C74" s="998"/>
      <c r="D74" s="998"/>
      <c r="L74" s="993"/>
      <c r="M74" s="993"/>
      <c r="N74" s="993"/>
      <c r="O74" s="998"/>
      <c r="P74" s="998"/>
      <c r="Q74" s="998"/>
      <c r="R74" s="998"/>
    </row>
    <row r="75" spans="1:18" ht="15">
      <c r="A75" s="998"/>
      <c r="B75" s="998"/>
      <c r="C75" s="998"/>
      <c r="D75" s="998"/>
      <c r="L75" s="993"/>
      <c r="M75" s="993"/>
      <c r="N75" s="993"/>
      <c r="O75" s="998"/>
      <c r="P75" s="998"/>
      <c r="Q75" s="998"/>
      <c r="R75" s="998"/>
    </row>
    <row r="76" spans="1:18" ht="15">
      <c r="A76" s="998"/>
      <c r="B76" s="998"/>
      <c r="C76" s="998"/>
      <c r="D76" s="998"/>
      <c r="L76" s="993"/>
      <c r="M76" s="993"/>
      <c r="N76" s="993"/>
      <c r="O76" s="998"/>
      <c r="P76" s="998"/>
      <c r="Q76" s="998"/>
      <c r="R76" s="998"/>
    </row>
    <row r="77" spans="1:18" ht="15">
      <c r="A77" s="998"/>
      <c r="B77" s="998"/>
      <c r="C77" s="998"/>
      <c r="D77" s="998"/>
      <c r="L77" s="993"/>
      <c r="M77" s="993"/>
      <c r="N77" s="993"/>
      <c r="O77" s="998"/>
      <c r="P77" s="998"/>
      <c r="Q77" s="998"/>
      <c r="R77" s="998"/>
    </row>
    <row r="78" spans="1:18" ht="15">
      <c r="A78" s="998"/>
      <c r="B78" s="998"/>
      <c r="C78" s="998"/>
      <c r="D78" s="998"/>
      <c r="L78" s="993"/>
      <c r="M78" s="993"/>
      <c r="N78" s="993"/>
      <c r="O78" s="998"/>
      <c r="P78" s="998"/>
      <c r="Q78" s="998"/>
      <c r="R78" s="998"/>
    </row>
  </sheetData>
  <mergeCells count="89">
    <mergeCell ref="Y4:Y5"/>
    <mergeCell ref="A52:B52"/>
    <mergeCell ref="O52:P52"/>
    <mergeCell ref="O59:W59"/>
    <mergeCell ref="X59:AD59"/>
    <mergeCell ref="A53:C53"/>
    <mergeCell ref="O53:Q53"/>
    <mergeCell ref="A54:B54"/>
    <mergeCell ref="O54:P54"/>
    <mergeCell ref="A58:B58"/>
    <mergeCell ref="O58:P58"/>
    <mergeCell ref="A59:H59"/>
    <mergeCell ref="A31:C31"/>
    <mergeCell ref="O31:Q31"/>
    <mergeCell ref="A37:C37"/>
    <mergeCell ref="O37:Q37"/>
    <mergeCell ref="A38:B38"/>
    <mergeCell ref="O38:P38"/>
    <mergeCell ref="A28:C28"/>
    <mergeCell ref="O28:Q28"/>
    <mergeCell ref="A25:D25"/>
    <mergeCell ref="A26:D26"/>
    <mergeCell ref="O25:R25"/>
    <mergeCell ref="O26:R26"/>
    <mergeCell ref="A27:D27"/>
    <mergeCell ref="O27:R27"/>
    <mergeCell ref="A22:D22"/>
    <mergeCell ref="A23:D23"/>
    <mergeCell ref="A24:D24"/>
    <mergeCell ref="O22:R22"/>
    <mergeCell ref="O23:R23"/>
    <mergeCell ref="O24:R24"/>
    <mergeCell ref="A19:C19"/>
    <mergeCell ref="O19:Q19"/>
    <mergeCell ref="A20:C20"/>
    <mergeCell ref="O20:Q20"/>
    <mergeCell ref="A21:C21"/>
    <mergeCell ref="O21:Q21"/>
    <mergeCell ref="A16:C16"/>
    <mergeCell ref="O16:Q16"/>
    <mergeCell ref="A17:C17"/>
    <mergeCell ref="O17:Q17"/>
    <mergeCell ref="A18:C18"/>
    <mergeCell ref="O18:Q18"/>
    <mergeCell ref="A13:C13"/>
    <mergeCell ref="O13:Q13"/>
    <mergeCell ref="A14:C14"/>
    <mergeCell ref="O14:Q14"/>
    <mergeCell ref="A15:C15"/>
    <mergeCell ref="O15:Q15"/>
    <mergeCell ref="A10:C10"/>
    <mergeCell ref="O10:Q10"/>
    <mergeCell ref="A11:C11"/>
    <mergeCell ref="O11:Q11"/>
    <mergeCell ref="A12:C12"/>
    <mergeCell ref="O12:Q12"/>
    <mergeCell ref="O6:Q6"/>
    <mergeCell ref="A8:C8"/>
    <mergeCell ref="O8:Q8"/>
    <mergeCell ref="A9:C9"/>
    <mergeCell ref="O9:Q9"/>
    <mergeCell ref="A7:C7"/>
    <mergeCell ref="O7:Q7"/>
    <mergeCell ref="A6:C6"/>
    <mergeCell ref="AD3:AD5"/>
    <mergeCell ref="G4:G5"/>
    <mergeCell ref="H4:H5"/>
    <mergeCell ref="I4:I5"/>
    <mergeCell ref="J4:J5"/>
    <mergeCell ref="K4:K5"/>
    <mergeCell ref="L4:L5"/>
    <mergeCell ref="M4:N4"/>
    <mergeCell ref="S4:W4"/>
    <mergeCell ref="X4:X5"/>
    <mergeCell ref="Z4:Z5"/>
    <mergeCell ref="AA4:AA5"/>
    <mergeCell ref="AB4:AB5"/>
    <mergeCell ref="AC3:AC5"/>
    <mergeCell ref="S3:W3"/>
    <mergeCell ref="X3:AB3"/>
    <mergeCell ref="A1:H1"/>
    <mergeCell ref="I1:N1"/>
    <mergeCell ref="P1:W1"/>
    <mergeCell ref="A3:C5"/>
    <mergeCell ref="E3:E5"/>
    <mergeCell ref="F3:F5"/>
    <mergeCell ref="G3:K3"/>
    <mergeCell ref="L3:N3"/>
    <mergeCell ref="O3:Q5"/>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8" max="58" man="1"/>
    <brk id="14" max="42" man="1"/>
    <brk id="23" max="58"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C81"/>
  <sheetViews>
    <sheetView tabSelected="1" view="pageBreakPreview" topLeftCell="A44" zoomScaleNormal="50" zoomScaleSheetLayoutView="100" workbookViewId="0">
      <selection activeCell="H30" sqref="H30"/>
    </sheetView>
  </sheetViews>
  <sheetFormatPr defaultColWidth="9.140625" defaultRowHeight="15.75"/>
  <cols>
    <col min="1" max="1" width="2.28515625" style="14" customWidth="1"/>
    <col min="2" max="2" width="28.7109375" style="14" customWidth="1"/>
    <col min="3" max="3" width="2.28515625" style="14" customWidth="1"/>
    <col min="4" max="4" width="1.7109375" style="15" customWidth="1"/>
    <col min="5" max="8" width="20" style="998" customWidth="1"/>
    <col min="9" max="11" width="18.140625" style="998" customWidth="1"/>
    <col min="12" max="14" width="17.42578125" style="998" customWidth="1"/>
    <col min="15" max="15" width="2.28515625" style="14" customWidth="1"/>
    <col min="16" max="16" width="28.7109375" style="14" customWidth="1"/>
    <col min="17" max="17" width="2.28515625" style="14" customWidth="1"/>
    <col min="18" max="18" width="1.7109375" style="15" customWidth="1"/>
    <col min="19" max="23" width="15.85546875" style="998" customWidth="1"/>
    <col min="24" max="28" width="15" style="998" customWidth="1"/>
    <col min="29" max="29" width="15" style="993" customWidth="1"/>
    <col min="30" max="30" width="18" style="993" customWidth="1"/>
    <col min="31" max="32" width="15.5703125" style="998" bestFit="1" customWidth="1"/>
    <col min="33" max="33" width="18.85546875" style="998" bestFit="1" customWidth="1"/>
    <col min="34" max="35" width="20" style="998" bestFit="1" customWidth="1"/>
    <col min="36" max="36" width="18.85546875" style="998" bestFit="1" customWidth="1"/>
    <col min="37" max="37" width="19.42578125" style="998" customWidth="1"/>
    <col min="38" max="38" width="17.140625" style="998" customWidth="1"/>
    <col min="39" max="42" width="7" style="998" customWidth="1"/>
    <col min="43" max="51" width="9.85546875" style="998" customWidth="1"/>
    <col min="52" max="16384" width="9.140625" style="998"/>
  </cols>
  <sheetData>
    <row r="1" spans="1:51" s="458" customFormat="1" ht="35.1" customHeight="1">
      <c r="A1" s="1636" t="s">
        <v>734</v>
      </c>
      <c r="B1" s="1636"/>
      <c r="C1" s="1636"/>
      <c r="D1" s="1636"/>
      <c r="E1" s="1636"/>
      <c r="F1" s="1636"/>
      <c r="G1" s="1636"/>
      <c r="H1" s="1636"/>
      <c r="I1" s="1637" t="s">
        <v>724</v>
      </c>
      <c r="J1" s="1637"/>
      <c r="K1" s="1637"/>
      <c r="L1" s="1637"/>
      <c r="M1" s="1637"/>
      <c r="N1" s="1637"/>
      <c r="O1" s="1372"/>
      <c r="P1" s="1636" t="s">
        <v>734</v>
      </c>
      <c r="Q1" s="1636"/>
      <c r="R1" s="1636"/>
      <c r="S1" s="1636"/>
      <c r="T1" s="1636"/>
      <c r="U1" s="1636"/>
      <c r="V1" s="1636"/>
      <c r="W1" s="1636"/>
      <c r="X1" s="457" t="s">
        <v>725</v>
      </c>
      <c r="Y1" s="457"/>
      <c r="Z1" s="457"/>
      <c r="AB1" s="457"/>
      <c r="AC1" s="499"/>
      <c r="AD1" s="499"/>
      <c r="AE1" s="500"/>
      <c r="AF1" s="500"/>
    </row>
    <row r="2" spans="1:51" ht="15" customHeight="1" thickBot="1">
      <c r="A2" s="998"/>
      <c r="B2" s="447"/>
      <c r="C2" s="447"/>
      <c r="D2" s="448"/>
      <c r="G2" s="1168"/>
      <c r="H2" s="1168"/>
      <c r="I2" s="1168"/>
      <c r="J2" s="1168"/>
      <c r="K2" s="1168"/>
      <c r="L2" s="1168"/>
      <c r="M2" s="1168"/>
      <c r="N2" s="502" t="s">
        <v>778</v>
      </c>
      <c r="O2" s="998"/>
      <c r="P2" s="501"/>
      <c r="Q2" s="447"/>
      <c r="R2" s="448"/>
      <c r="Z2" s="502"/>
      <c r="AC2" s="502"/>
      <c r="AD2" s="502" t="s">
        <v>778</v>
      </c>
    </row>
    <row r="3" spans="1:51" s="715" customFormat="1" ht="15" customHeight="1">
      <c r="A3" s="1633" t="s">
        <v>781</v>
      </c>
      <c r="B3" s="1633"/>
      <c r="C3" s="1633"/>
      <c r="D3" s="1414"/>
      <c r="E3" s="1615" t="s">
        <v>1529</v>
      </c>
      <c r="F3" s="1615" t="s">
        <v>1752</v>
      </c>
      <c r="G3" s="1617" t="s">
        <v>1753</v>
      </c>
      <c r="H3" s="1617"/>
      <c r="I3" s="1638"/>
      <c r="J3" s="1617"/>
      <c r="K3" s="1617"/>
      <c r="L3" s="1618" t="s">
        <v>1532</v>
      </c>
      <c r="M3" s="1619"/>
      <c r="N3" s="1619"/>
      <c r="O3" s="1633" t="s">
        <v>781</v>
      </c>
      <c r="P3" s="1599"/>
      <c r="Q3" s="1599"/>
      <c r="R3" s="1276"/>
      <c r="S3" s="1618" t="s">
        <v>1532</v>
      </c>
      <c r="T3" s="1619"/>
      <c r="U3" s="1619"/>
      <c r="V3" s="1619"/>
      <c r="W3" s="1619"/>
      <c r="X3" s="1619"/>
      <c r="Y3" s="1619"/>
      <c r="Z3" s="1619"/>
      <c r="AA3" s="1619"/>
      <c r="AB3" s="1646"/>
      <c r="AC3" s="1606" t="s">
        <v>1533</v>
      </c>
      <c r="AD3" s="1606" t="s">
        <v>1534</v>
      </c>
    </row>
    <row r="4" spans="1:51" s="715" customFormat="1" ht="15" customHeight="1">
      <c r="A4" s="1634"/>
      <c r="B4" s="1634"/>
      <c r="C4" s="1634"/>
      <c r="D4" s="1415"/>
      <c r="E4" s="1616"/>
      <c r="F4" s="1616"/>
      <c r="G4" s="1620" t="s">
        <v>1535</v>
      </c>
      <c r="H4" s="1620" t="s">
        <v>1536</v>
      </c>
      <c r="I4" s="1625" t="s">
        <v>1537</v>
      </c>
      <c r="J4" s="1631" t="s">
        <v>814</v>
      </c>
      <c r="K4" s="1632" t="s">
        <v>1538</v>
      </c>
      <c r="L4" s="1620" t="s">
        <v>1539</v>
      </c>
      <c r="M4" s="1623" t="s">
        <v>1540</v>
      </c>
      <c r="N4" s="1624"/>
      <c r="O4" s="1600"/>
      <c r="P4" s="1600"/>
      <c r="Q4" s="1600"/>
      <c r="R4" s="1277"/>
      <c r="S4" s="1610" t="s">
        <v>1541</v>
      </c>
      <c r="T4" s="1611"/>
      <c r="U4" s="1611"/>
      <c r="V4" s="1611"/>
      <c r="W4" s="1612"/>
      <c r="X4" s="1639" t="s">
        <v>1542</v>
      </c>
      <c r="Y4" s="1609" t="s">
        <v>1047</v>
      </c>
      <c r="Z4" s="1641" t="s">
        <v>1543</v>
      </c>
      <c r="AA4" s="1620" t="s">
        <v>1544</v>
      </c>
      <c r="AB4" s="1620" t="s">
        <v>1545</v>
      </c>
      <c r="AC4" s="1607"/>
      <c r="AD4" s="1607"/>
    </row>
    <row r="5" spans="1:51" s="716" customFormat="1" ht="48.75" customHeight="1">
      <c r="A5" s="1635"/>
      <c r="B5" s="1635"/>
      <c r="C5" s="1635"/>
      <c r="D5" s="1416"/>
      <c r="E5" s="1617"/>
      <c r="F5" s="1617"/>
      <c r="G5" s="1617"/>
      <c r="H5" s="1617"/>
      <c r="I5" s="1625"/>
      <c r="J5" s="1632"/>
      <c r="K5" s="1632"/>
      <c r="L5" s="1617"/>
      <c r="M5" s="1367" t="s">
        <v>1546</v>
      </c>
      <c r="N5" s="1367" t="s">
        <v>1547</v>
      </c>
      <c r="O5" s="1601"/>
      <c r="P5" s="1601"/>
      <c r="Q5" s="1601"/>
      <c r="R5" s="1278"/>
      <c r="S5" s="1367" t="s">
        <v>1548</v>
      </c>
      <c r="T5" s="1367" t="s">
        <v>1549</v>
      </c>
      <c r="U5" s="1367" t="s">
        <v>1550</v>
      </c>
      <c r="V5" s="1367" t="s">
        <v>1551</v>
      </c>
      <c r="W5" s="1370" t="s">
        <v>1552</v>
      </c>
      <c r="X5" s="1640"/>
      <c r="Y5" s="1605"/>
      <c r="Z5" s="1642"/>
      <c r="AA5" s="1617"/>
      <c r="AB5" s="1617"/>
      <c r="AC5" s="1608"/>
      <c r="AD5" s="1608"/>
    </row>
    <row r="6" spans="1:51" s="414" customFormat="1" ht="18" hidden="1" customHeight="1">
      <c r="A6" s="1643" t="s">
        <v>1071</v>
      </c>
      <c r="B6" s="1643"/>
      <c r="C6" s="1643"/>
      <c r="D6" s="2"/>
      <c r="E6" s="466">
        <v>884014361</v>
      </c>
      <c r="F6" s="467"/>
      <c r="G6" s="467">
        <v>816615772</v>
      </c>
      <c r="H6" s="467">
        <v>37601085</v>
      </c>
      <c r="I6" s="467">
        <v>19002633</v>
      </c>
      <c r="J6" s="467">
        <v>217723483</v>
      </c>
      <c r="K6" s="467">
        <v>322802954</v>
      </c>
      <c r="L6" s="467"/>
      <c r="M6" s="467">
        <v>115159176</v>
      </c>
      <c r="N6" s="467">
        <v>38654505</v>
      </c>
      <c r="O6" s="1643" t="s">
        <v>1071</v>
      </c>
      <c r="P6" s="1643"/>
      <c r="Q6" s="1643"/>
      <c r="R6" s="2"/>
      <c r="S6" s="466">
        <v>13161363.5</v>
      </c>
      <c r="T6" s="467">
        <v>9300868.9700000007</v>
      </c>
      <c r="U6" s="467">
        <v>24730148.800000001</v>
      </c>
      <c r="V6" s="467">
        <v>14357118.5</v>
      </c>
      <c r="W6" s="467">
        <v>14955171</v>
      </c>
      <c r="X6" s="503" t="s">
        <v>3</v>
      </c>
      <c r="Y6" s="503"/>
      <c r="Z6" s="467">
        <v>9054729</v>
      </c>
      <c r="AA6" s="503" t="s">
        <v>3</v>
      </c>
      <c r="AB6" s="327">
        <v>104326441</v>
      </c>
      <c r="AC6" s="467">
        <v>76453319</v>
      </c>
      <c r="AD6" s="467">
        <v>76453319</v>
      </c>
    </row>
    <row r="7" spans="1:51" s="414" customFormat="1" ht="18" hidden="1" customHeight="1">
      <c r="A7" s="1479" t="s">
        <v>1068</v>
      </c>
      <c r="B7" s="1479"/>
      <c r="C7" s="1479"/>
      <c r="D7" s="2"/>
      <c r="E7" s="413">
        <v>1212122873.0867617</v>
      </c>
      <c r="F7" s="327"/>
      <c r="G7" s="327">
        <v>1151826185.799772</v>
      </c>
      <c r="H7" s="327">
        <v>61627792.47016219</v>
      </c>
      <c r="I7" s="327">
        <v>25981233.91723733</v>
      </c>
      <c r="J7" s="327">
        <v>414187546.63982821</v>
      </c>
      <c r="K7" s="327">
        <v>358867629.20500857</v>
      </c>
      <c r="L7" s="327"/>
      <c r="M7" s="327">
        <v>128972230.68458322</v>
      </c>
      <c r="N7" s="327">
        <v>65227930.940402821</v>
      </c>
      <c r="O7" s="1479" t="s">
        <v>1068</v>
      </c>
      <c r="P7" s="1479"/>
      <c r="Q7" s="1479"/>
      <c r="R7" s="2"/>
      <c r="S7" s="413">
        <v>14934836.423175786</v>
      </c>
      <c r="T7" s="327">
        <v>8358378.8585563535</v>
      </c>
      <c r="U7" s="327">
        <v>20710325.182485808</v>
      </c>
      <c r="V7" s="327">
        <v>6131037.8917467138</v>
      </c>
      <c r="W7" s="327">
        <v>13399372.418269351</v>
      </c>
      <c r="X7" s="503" t="s">
        <v>3</v>
      </c>
      <c r="Y7" s="503"/>
      <c r="Z7" s="327">
        <v>18379616.300594278</v>
      </c>
      <c r="AA7" s="327">
        <v>210348.96994636179</v>
      </c>
      <c r="AB7" s="327">
        <v>162189752.88295099</v>
      </c>
      <c r="AC7" s="327">
        <v>78676303.587583244</v>
      </c>
      <c r="AD7" s="327">
        <v>78676303.587583244</v>
      </c>
    </row>
    <row r="8" spans="1:51" s="414" customFormat="1" ht="18" hidden="1" customHeight="1">
      <c r="A8" s="1479" t="s">
        <v>1290</v>
      </c>
      <c r="B8" s="1479"/>
      <c r="C8" s="1479"/>
      <c r="D8" s="2"/>
      <c r="E8" s="413" t="e">
        <f>G8+AD8-#REF!</f>
        <v>#REF!</v>
      </c>
      <c r="F8" s="327"/>
      <c r="G8" s="327" t="e">
        <f>H8+M8+#REF!</f>
        <v>#REF!</v>
      </c>
      <c r="H8" s="327">
        <v>33961983</v>
      </c>
      <c r="I8" s="327">
        <v>12274553</v>
      </c>
      <c r="J8" s="327">
        <v>331576729</v>
      </c>
      <c r="K8" s="327">
        <v>271779495</v>
      </c>
      <c r="L8" s="327"/>
      <c r="M8" s="327">
        <v>281966764</v>
      </c>
      <c r="N8" s="327">
        <v>82824847</v>
      </c>
      <c r="O8" s="1479" t="s">
        <v>1290</v>
      </c>
      <c r="P8" s="1479"/>
      <c r="Q8" s="1479"/>
      <c r="R8" s="2"/>
      <c r="S8" s="413">
        <v>15951384</v>
      </c>
      <c r="T8" s="327">
        <v>12407920</v>
      </c>
      <c r="U8" s="327">
        <v>114995367.11999992</v>
      </c>
      <c r="V8" s="327">
        <v>30836771.879999924</v>
      </c>
      <c r="W8" s="327">
        <v>24950474</v>
      </c>
      <c r="X8" s="503" t="s">
        <v>48</v>
      </c>
      <c r="Y8" s="503"/>
      <c r="Z8" s="327">
        <v>1099915</v>
      </c>
      <c r="AA8" s="503" t="s">
        <v>48</v>
      </c>
      <c r="AB8" s="327">
        <v>6398044</v>
      </c>
      <c r="AC8" s="327">
        <v>11727329</v>
      </c>
      <c r="AD8" s="327">
        <v>11727329</v>
      </c>
    </row>
    <row r="9" spans="1:51" s="414" customFormat="1" ht="18" hidden="1" customHeight="1">
      <c r="A9" s="1479" t="s">
        <v>1263</v>
      </c>
      <c r="B9" s="1479"/>
      <c r="C9" s="1479"/>
      <c r="D9" s="2"/>
      <c r="E9" s="413">
        <v>887937777.42154884</v>
      </c>
      <c r="F9" s="327"/>
      <c r="G9" s="373">
        <v>868414421.03194356</v>
      </c>
      <c r="H9" s="327">
        <v>52581956.153102256</v>
      </c>
      <c r="I9" s="327">
        <v>10688689.552511062</v>
      </c>
      <c r="J9" s="327">
        <v>276449626.26490414</v>
      </c>
      <c r="K9" s="327">
        <v>307812038.4449591</v>
      </c>
      <c r="L9" s="327"/>
      <c r="M9" s="327">
        <v>121604697.7510175</v>
      </c>
      <c r="N9" s="327">
        <v>54210746.42529235</v>
      </c>
      <c r="O9" s="1479" t="s">
        <v>1263</v>
      </c>
      <c r="P9" s="1479"/>
      <c r="Q9" s="1479"/>
      <c r="R9" s="2"/>
      <c r="S9" s="413">
        <v>9975501.050405724</v>
      </c>
      <c r="T9" s="327">
        <v>7094721.0586746205</v>
      </c>
      <c r="U9" s="327">
        <v>19192127.933018804</v>
      </c>
      <c r="V9" s="327">
        <v>23702336.870805494</v>
      </c>
      <c r="W9" s="327">
        <v>7167053.1466036355</v>
      </c>
      <c r="X9" s="503" t="s">
        <v>498</v>
      </c>
      <c r="Y9" s="503"/>
      <c r="Z9" s="327">
        <v>37167437.464967608</v>
      </c>
      <c r="AA9" s="327">
        <v>262211.26621657744</v>
      </c>
      <c r="AB9" s="327">
        <v>99277412.865450189</v>
      </c>
      <c r="AC9" s="327">
        <v>56690793.854573004</v>
      </c>
      <c r="AD9" s="327">
        <v>56690793.854573004</v>
      </c>
    </row>
    <row r="10" spans="1:51" s="414" customFormat="1" ht="18" hidden="1" customHeight="1">
      <c r="A10" s="1479" t="s">
        <v>1276</v>
      </c>
      <c r="B10" s="1479"/>
      <c r="C10" s="1479"/>
      <c r="D10" s="2"/>
      <c r="E10" s="494">
        <v>1094008385.2415526</v>
      </c>
      <c r="F10" s="373"/>
      <c r="G10" s="373">
        <v>1050978800.6989181</v>
      </c>
      <c r="H10" s="327">
        <v>141809653.47389013</v>
      </c>
      <c r="I10" s="327">
        <v>20316280.878726214</v>
      </c>
      <c r="J10" s="327">
        <v>296025460.82286692</v>
      </c>
      <c r="K10" s="327">
        <v>359036850.71176863</v>
      </c>
      <c r="L10" s="327"/>
      <c r="M10" s="327">
        <v>118356200.48719232</v>
      </c>
      <c r="N10" s="327">
        <v>56668654.987001732</v>
      </c>
      <c r="O10" s="1479" t="s">
        <v>1276</v>
      </c>
      <c r="P10" s="1479"/>
      <c r="Q10" s="1479"/>
      <c r="R10" s="2"/>
      <c r="S10" s="413">
        <v>18549099.55864086</v>
      </c>
      <c r="T10" s="327">
        <v>7603529.6621497804</v>
      </c>
      <c r="U10" s="327">
        <v>21131095.142126884</v>
      </c>
      <c r="V10" s="327">
        <v>7135229.0334181515</v>
      </c>
      <c r="W10" s="327">
        <v>7268592.103854835</v>
      </c>
      <c r="X10" s="327">
        <v>57305211.741886877</v>
      </c>
      <c r="Y10" s="327"/>
      <c r="Z10" s="327">
        <v>13287577.505359702</v>
      </c>
      <c r="AA10" s="327">
        <v>200175.56460030255</v>
      </c>
      <c r="AB10" s="327">
        <v>57928967.017986692</v>
      </c>
      <c r="AC10" s="327">
        <v>56317162.047994226</v>
      </c>
      <c r="AD10" s="327">
        <v>56317162.047994226</v>
      </c>
    </row>
    <row r="11" spans="1:51" s="414" customFormat="1" ht="18" hidden="1" customHeight="1">
      <c r="A11" s="1479" t="s">
        <v>1069</v>
      </c>
      <c r="B11" s="1479"/>
      <c r="C11" s="1479"/>
      <c r="D11" s="2"/>
      <c r="E11" s="494">
        <v>1104507474.4175601</v>
      </c>
      <c r="F11" s="373"/>
      <c r="G11" s="363">
        <v>1067995063.900094</v>
      </c>
      <c r="H11" s="50">
        <v>83545723.626557037</v>
      </c>
      <c r="I11" s="50">
        <v>16213505.051686004</v>
      </c>
      <c r="J11" s="50">
        <v>331835129.9245007</v>
      </c>
      <c r="K11" s="50">
        <v>412671969.48914409</v>
      </c>
      <c r="L11" s="50"/>
      <c r="M11" s="50">
        <v>106821589.75731826</v>
      </c>
      <c r="N11" s="50">
        <v>51170554.744952828</v>
      </c>
      <c r="O11" s="1479" t="s">
        <v>1069</v>
      </c>
      <c r="P11" s="1479"/>
      <c r="Q11" s="1479"/>
      <c r="R11" s="2"/>
      <c r="S11" s="50">
        <v>11038304.911934117</v>
      </c>
      <c r="T11" s="50">
        <v>6102262.1218957547</v>
      </c>
      <c r="U11" s="50">
        <v>21675359.431122921</v>
      </c>
      <c r="V11" s="50">
        <v>5090005.8642972233</v>
      </c>
      <c r="W11" s="50">
        <v>11745102.683115313</v>
      </c>
      <c r="X11" s="50">
        <v>60633284.890478961</v>
      </c>
      <c r="Y11" s="50"/>
      <c r="Z11" s="50">
        <v>17578264.539178129</v>
      </c>
      <c r="AA11" s="50">
        <v>260847.84887009184</v>
      </c>
      <c r="AB11" s="50">
        <v>56013013.311539777</v>
      </c>
      <c r="AC11" s="327">
        <v>54090675.056642227</v>
      </c>
      <c r="AD11" s="327">
        <v>54090675.056642227</v>
      </c>
      <c r="AI11" s="414">
        <f t="shared" ref="AI11:AU11" si="0">SUM(K11:K12,K14)</f>
        <v>1225067382.5129673</v>
      </c>
      <c r="AJ11" s="414">
        <f t="shared" si="0"/>
        <v>0</v>
      </c>
      <c r="AK11" s="414">
        <f t="shared" si="0"/>
        <v>324606142.42675149</v>
      </c>
      <c r="AL11" s="414">
        <f t="shared" si="0"/>
        <v>167366375.99631289</v>
      </c>
      <c r="AM11" s="414">
        <f t="shared" si="0"/>
        <v>0</v>
      </c>
      <c r="AN11" s="414">
        <f t="shared" si="0"/>
        <v>0</v>
      </c>
      <c r="AO11" s="414">
        <f t="shared" si="0"/>
        <v>0</v>
      </c>
      <c r="AP11" s="414">
        <f t="shared" si="0"/>
        <v>0</v>
      </c>
      <c r="AQ11" s="414">
        <f t="shared" si="0"/>
        <v>40020353.495212846</v>
      </c>
      <c r="AR11" s="414">
        <f t="shared" si="0"/>
        <v>18457797.397403415</v>
      </c>
      <c r="AS11" s="414">
        <f t="shared" si="0"/>
        <v>58808304.934959255</v>
      </c>
      <c r="AT11" s="414">
        <f t="shared" si="0"/>
        <v>15773032.382760778</v>
      </c>
      <c r="AU11" s="414">
        <f t="shared" si="0"/>
        <v>24180278.220102184</v>
      </c>
      <c r="AV11" s="414" t="e">
        <f>SUM(#REF!,#REF!)</f>
        <v>#REF!</v>
      </c>
      <c r="AW11" s="414">
        <f>SUM(X11:X12,X14)</f>
        <v>203479062.26744944</v>
      </c>
      <c r="AX11" s="414">
        <f>SUM(AA11:AA12,AA14)</f>
        <v>1102409.1871397241</v>
      </c>
      <c r="AY11" s="414">
        <f>SUM(AB11:AB12,AB14)</f>
        <v>159880358.59312946</v>
      </c>
    </row>
    <row r="12" spans="1:51" s="414" customFormat="1" ht="18" hidden="1" customHeight="1">
      <c r="A12" s="1479" t="s">
        <v>1189</v>
      </c>
      <c r="B12" s="1479"/>
      <c r="C12" s="1479"/>
      <c r="D12" s="2"/>
      <c r="E12" s="494">
        <v>1110604457.444062</v>
      </c>
      <c r="F12" s="373"/>
      <c r="G12" s="363">
        <v>1067774924.8796263</v>
      </c>
      <c r="H12" s="50">
        <v>59000259.028558321</v>
      </c>
      <c r="I12" s="50">
        <v>22343556.438847698</v>
      </c>
      <c r="J12" s="50">
        <v>368720316.52669519</v>
      </c>
      <c r="K12" s="50">
        <v>390060743.2673859</v>
      </c>
      <c r="L12" s="50"/>
      <c r="M12" s="50">
        <v>106536985.83278736</v>
      </c>
      <c r="N12" s="50">
        <v>59212231.787924983</v>
      </c>
      <c r="O12" s="1479" t="s">
        <v>1189</v>
      </c>
      <c r="P12" s="1479"/>
      <c r="Q12" s="1479"/>
      <c r="R12" s="2"/>
      <c r="S12" s="50">
        <v>13264109.14223442</v>
      </c>
      <c r="T12" s="50">
        <v>6443666.8464137558</v>
      </c>
      <c r="U12" s="50">
        <v>16799833.136507984</v>
      </c>
      <c r="V12" s="50">
        <v>5424305.6061611259</v>
      </c>
      <c r="W12" s="50">
        <v>5392839.3135451013</v>
      </c>
      <c r="X12" s="50">
        <v>64287966.028651543</v>
      </c>
      <c r="Y12" s="50"/>
      <c r="Z12" s="50">
        <v>22632996.930729311</v>
      </c>
      <c r="AA12" s="50">
        <v>218282.99935192775</v>
      </c>
      <c r="AB12" s="50">
        <v>56606814.757348619</v>
      </c>
      <c r="AC12" s="327">
        <v>65462529.495163396</v>
      </c>
      <c r="AD12" s="327">
        <v>65462529.495163396</v>
      </c>
      <c r="AG12" s="504"/>
      <c r="AH12" s="504"/>
      <c r="AI12" s="504" t="e">
        <f>AI11/$AF$11</f>
        <v>#DIV/0!</v>
      </c>
      <c r="AJ12" s="504" t="e">
        <f>AJ11/$AF$11</f>
        <v>#DIV/0!</v>
      </c>
      <c r="AL12" s="414">
        <f>AL11/$AK$11</f>
        <v>0.51559830243840721</v>
      </c>
      <c r="AQ12" s="414">
        <f>AQ11/$AK$11</f>
        <v>0.12328895934014428</v>
      </c>
      <c r="AR12" s="414">
        <f>AR11/$AK$11</f>
        <v>5.6862132242517502E-2</v>
      </c>
      <c r="AS12" s="414">
        <f>AS11/$AK$11</f>
        <v>0.18116818275621371</v>
      </c>
      <c r="AT12" s="414">
        <f>AT11/$AK$11</f>
        <v>4.8591293636164073E-2</v>
      </c>
      <c r="AU12" s="414">
        <f>AU11/$AK$11</f>
        <v>7.4491129586552865E-2</v>
      </c>
      <c r="AW12" s="414" t="e">
        <f>AW11/$AV$11</f>
        <v>#REF!</v>
      </c>
      <c r="AX12" s="414" t="e">
        <f>AX11/$AV$11</f>
        <v>#REF!</v>
      </c>
      <c r="AY12" s="414" t="e">
        <f>AY11/$AV$11</f>
        <v>#REF!</v>
      </c>
    </row>
    <row r="13" spans="1:51" s="414" customFormat="1" ht="18" hidden="1" customHeight="1">
      <c r="A13" s="1479" t="s">
        <v>5</v>
      </c>
      <c r="B13" s="1479"/>
      <c r="C13" s="1479"/>
      <c r="D13" s="2"/>
      <c r="E13" s="494" t="e">
        <f>G13+AD13-#REF!</f>
        <v>#REF!</v>
      </c>
      <c r="F13" s="373"/>
      <c r="G13" s="373" t="e">
        <f>H13+M13+#REF!</f>
        <v>#REF!</v>
      </c>
      <c r="H13" s="50">
        <v>100844952.89743455</v>
      </c>
      <c r="I13" s="50">
        <v>25986855.63521735</v>
      </c>
      <c r="J13" s="373">
        <v>914634281.11362004</v>
      </c>
      <c r="K13" s="50">
        <v>486464462.78955406</v>
      </c>
      <c r="L13" s="50"/>
      <c r="M13" s="50">
        <v>116949264.61592844</v>
      </c>
      <c r="N13" s="50">
        <f>$M$13*AL12</f>
        <v>60298842.307392783</v>
      </c>
      <c r="O13" s="1479" t="s">
        <v>5</v>
      </c>
      <c r="P13" s="1479"/>
      <c r="Q13" s="1479"/>
      <c r="R13" s="2"/>
      <c r="S13" s="50">
        <f>$M$13*AQ12</f>
        <v>14418553.130092975</v>
      </c>
      <c r="T13" s="50">
        <f>$M$13*AR12</f>
        <v>6649984.5502560958</v>
      </c>
      <c r="U13" s="50">
        <f>$M$13*AS12</f>
        <v>21187485.74514332</v>
      </c>
      <c r="V13" s="50">
        <f>$M$13*AT12</f>
        <v>5682716.0574860321</v>
      </c>
      <c r="W13" s="50">
        <f>$M$13*AU12</f>
        <v>8711682.8255571872</v>
      </c>
      <c r="X13" s="50" t="e">
        <f>#REF!*AW12</f>
        <v>#REF!</v>
      </c>
      <c r="Y13" s="50"/>
      <c r="Z13" s="50">
        <v>18015436.703935511</v>
      </c>
      <c r="AA13" s="50" t="e">
        <f>#REF!*AX12</f>
        <v>#REF!</v>
      </c>
      <c r="AB13" s="50" t="e">
        <f>#REF!*AY12</f>
        <v>#REF!</v>
      </c>
      <c r="AC13" s="327">
        <v>66151616.111287139</v>
      </c>
      <c r="AD13" s="327">
        <v>66151616.111287139</v>
      </c>
    </row>
    <row r="14" spans="1:51" s="414" customFormat="1" ht="18" hidden="1" customHeight="1">
      <c r="A14" s="1479" t="s">
        <v>1277</v>
      </c>
      <c r="B14" s="1479"/>
      <c r="C14" s="1479"/>
      <c r="D14" s="2"/>
      <c r="E14" s="494" t="e">
        <f>G14+AD14-#REF!</f>
        <v>#REF!</v>
      </c>
      <c r="F14" s="373"/>
      <c r="G14" s="373" t="e">
        <f>H14+M14+#REF!</f>
        <v>#REF!</v>
      </c>
      <c r="H14" s="50">
        <v>111412676.0663711</v>
      </c>
      <c r="I14" s="50">
        <v>26885846.774998259</v>
      </c>
      <c r="J14" s="373">
        <v>1010956523.6246958</v>
      </c>
      <c r="K14" s="50">
        <v>422334669.7564373</v>
      </c>
      <c r="L14" s="50"/>
      <c r="M14" s="50">
        <v>111247566.83664586</v>
      </c>
      <c r="N14" s="50">
        <v>56983589.463435084</v>
      </c>
      <c r="O14" s="1479" t="s">
        <v>1277</v>
      </c>
      <c r="P14" s="1479"/>
      <c r="Q14" s="1479"/>
      <c r="R14" s="2"/>
      <c r="S14" s="50">
        <v>15717939.441044308</v>
      </c>
      <c r="T14" s="50">
        <v>5911868.4290939057</v>
      </c>
      <c r="U14" s="50">
        <v>20333112.367328353</v>
      </c>
      <c r="V14" s="50">
        <v>5258720.9123024298</v>
      </c>
      <c r="W14" s="50">
        <v>7042336.2234417666</v>
      </c>
      <c r="X14" s="50">
        <v>78557811.34831892</v>
      </c>
      <c r="Y14" s="50"/>
      <c r="Z14" s="50">
        <v>23694823.365513492</v>
      </c>
      <c r="AA14" s="50">
        <v>623278.33891770453</v>
      </c>
      <c r="AB14" s="50">
        <v>47260530.524241075</v>
      </c>
      <c r="AC14" s="327">
        <v>72698499.859068632</v>
      </c>
      <c r="AD14" s="327">
        <v>72698499.859068632</v>
      </c>
    </row>
    <row r="15" spans="1:51" s="414" customFormat="1" ht="18" hidden="1" customHeight="1">
      <c r="A15" s="1479" t="s">
        <v>1278</v>
      </c>
      <c r="B15" s="1479"/>
      <c r="C15" s="1479"/>
      <c r="D15" s="2"/>
      <c r="E15" s="494" t="e">
        <f>G15+AD15-#REF!</f>
        <v>#REF!</v>
      </c>
      <c r="F15" s="373"/>
      <c r="G15" s="373" t="e">
        <f>H15+M15+#REF!</f>
        <v>#REF!</v>
      </c>
      <c r="H15" s="327">
        <v>79016195.464908555</v>
      </c>
      <c r="I15" s="327">
        <v>24791256.296694715</v>
      </c>
      <c r="J15" s="373">
        <v>779494678.67999995</v>
      </c>
      <c r="K15" s="327">
        <v>446786704.6134361</v>
      </c>
      <c r="L15" s="327"/>
      <c r="M15" s="327">
        <v>98116735.727064326</v>
      </c>
      <c r="N15" s="327">
        <v>43800542.707088277</v>
      </c>
      <c r="O15" s="1479" t="s">
        <v>1278</v>
      </c>
      <c r="P15" s="1479"/>
      <c r="Q15" s="1479"/>
      <c r="R15" s="2"/>
      <c r="S15" s="413">
        <v>15799152.660084248</v>
      </c>
      <c r="T15" s="327">
        <v>6037330.6721937414</v>
      </c>
      <c r="U15" s="327">
        <v>21121820.533904478</v>
      </c>
      <c r="V15" s="327">
        <v>6447593.0833837194</v>
      </c>
      <c r="W15" s="327">
        <v>4910296.0704094805</v>
      </c>
      <c r="X15" s="50">
        <v>73091234.90766561</v>
      </c>
      <c r="Y15" s="50"/>
      <c r="Z15" s="327">
        <v>20053396.057071295</v>
      </c>
      <c r="AA15" s="327">
        <v>163944.0309401046</v>
      </c>
      <c r="AB15" s="327">
        <v>49902991.837127797</v>
      </c>
      <c r="AC15" s="327">
        <v>85637184.368471995</v>
      </c>
      <c r="AD15" s="327">
        <v>85637184.368471995</v>
      </c>
    </row>
    <row r="16" spans="1:51" s="414" customFormat="1" ht="17.25" hidden="1" customHeight="1">
      <c r="A16" s="1479" t="s">
        <v>1280</v>
      </c>
      <c r="B16" s="1479"/>
      <c r="C16" s="1479"/>
      <c r="D16" s="2"/>
      <c r="E16" s="363">
        <v>1677734614.1587782</v>
      </c>
      <c r="F16" s="363"/>
      <c r="G16" s="373">
        <v>1598848494.3334563</v>
      </c>
      <c r="H16" s="327">
        <v>63098015.97606001</v>
      </c>
      <c r="I16" s="327">
        <v>26089338.459277585</v>
      </c>
      <c r="J16" s="373">
        <v>881921579.78337991</v>
      </c>
      <c r="K16" s="327">
        <v>430666374.68759632</v>
      </c>
      <c r="L16" s="327"/>
      <c r="M16" s="327">
        <v>85089221.744109139</v>
      </c>
      <c r="N16" s="327">
        <v>37835957.86405126</v>
      </c>
      <c r="O16" s="1479" t="s">
        <v>1280</v>
      </c>
      <c r="P16" s="1479"/>
      <c r="Q16" s="1479"/>
      <c r="R16" s="2"/>
      <c r="S16" s="413">
        <v>10949731.279817685</v>
      </c>
      <c r="T16" s="327">
        <v>5866996.5075264461</v>
      </c>
      <c r="U16" s="327">
        <v>15282653.733954567</v>
      </c>
      <c r="V16" s="327">
        <v>9751950.1883288417</v>
      </c>
      <c r="W16" s="327">
        <v>5401932.170430324</v>
      </c>
      <c r="X16" s="50">
        <v>64510374.726414204</v>
      </c>
      <c r="Y16" s="50"/>
      <c r="Z16" s="327">
        <v>21200523.00912872</v>
      </c>
      <c r="AA16" s="327">
        <v>254261.95056054977</v>
      </c>
      <c r="AB16" s="327">
        <v>47219327.006057613</v>
      </c>
      <c r="AC16" s="327">
        <v>100086642.83445083</v>
      </c>
      <c r="AD16" s="327">
        <v>100086642.83445083</v>
      </c>
      <c r="AH16" s="492"/>
      <c r="AI16" s="492" t="s">
        <v>497</v>
      </c>
      <c r="AJ16" s="492"/>
      <c r="AK16" s="492"/>
      <c r="AL16" s="492"/>
    </row>
    <row r="17" spans="1:39" s="414" customFormat="1" ht="18" hidden="1" customHeight="1">
      <c r="A17" s="1479" t="s">
        <v>1070</v>
      </c>
      <c r="B17" s="1479"/>
      <c r="C17" s="1479"/>
      <c r="D17" s="2"/>
      <c r="E17" s="418">
        <v>1905911401.124707</v>
      </c>
      <c r="F17" s="418"/>
      <c r="G17" s="418">
        <v>1806885737.2984271</v>
      </c>
      <c r="H17" s="418">
        <v>56035079.219651394</v>
      </c>
      <c r="I17" s="418">
        <v>20293166.304085318</v>
      </c>
      <c r="J17" s="418">
        <v>1037285061.5019439</v>
      </c>
      <c r="K17" s="418">
        <v>479086108.43360746</v>
      </c>
      <c r="L17" s="418"/>
      <c r="M17" s="418">
        <v>91977373.63521269</v>
      </c>
      <c r="N17" s="418">
        <v>37361463.478440605</v>
      </c>
      <c r="O17" s="1479" t="s">
        <v>1070</v>
      </c>
      <c r="P17" s="1479"/>
      <c r="Q17" s="1479"/>
      <c r="R17" s="2"/>
      <c r="S17" s="418">
        <v>13292613.139906682</v>
      </c>
      <c r="T17" s="418">
        <v>6420277.4258636395</v>
      </c>
      <c r="U17" s="418">
        <v>17419931.859455429</v>
      </c>
      <c r="V17" s="418">
        <v>8291295.1321529215</v>
      </c>
      <c r="W17" s="418">
        <v>9191792.5993934143</v>
      </c>
      <c r="X17" s="393">
        <v>71156047.930085033</v>
      </c>
      <c r="Y17" s="393"/>
      <c r="Z17" s="418">
        <v>19532168.87302703</v>
      </c>
      <c r="AA17" s="418">
        <v>352436.01569032727</v>
      </c>
      <c r="AB17" s="418">
        <v>50700464.258149348</v>
      </c>
      <c r="AC17" s="418">
        <v>118557832.6993084</v>
      </c>
      <c r="AD17" s="418">
        <v>118557832.6993084</v>
      </c>
      <c r="AH17" s="1408"/>
      <c r="AI17" s="1408" t="s">
        <v>499</v>
      </c>
      <c r="AJ17" s="493"/>
      <c r="AK17" s="493"/>
      <c r="AL17" s="493"/>
    </row>
    <row r="18" spans="1:39" s="414" customFormat="1" ht="18" hidden="1" customHeight="1">
      <c r="A18" s="1479" t="s">
        <v>1281</v>
      </c>
      <c r="B18" s="1479"/>
      <c r="C18" s="1479"/>
      <c r="D18" s="2"/>
      <c r="E18" s="418" t="e">
        <f>G18+AD18-#REF!</f>
        <v>#REF!</v>
      </c>
      <c r="F18" s="418"/>
      <c r="G18" s="418" t="e">
        <f>H18+L18+#REF!</f>
        <v>#REF!</v>
      </c>
      <c r="H18" s="418">
        <v>48134226.697586112</v>
      </c>
      <c r="I18" s="418">
        <v>21622586.778182603</v>
      </c>
      <c r="J18" s="418">
        <v>855876728.34116554</v>
      </c>
      <c r="K18" s="418">
        <v>396411361.1074006</v>
      </c>
      <c r="L18" s="418"/>
      <c r="M18" s="418">
        <v>79659450.429710269</v>
      </c>
      <c r="N18" s="418">
        <v>34041821.947817221</v>
      </c>
      <c r="O18" s="1479" t="s">
        <v>1281</v>
      </c>
      <c r="P18" s="1479"/>
      <c r="Q18" s="1479"/>
      <c r="R18" s="2"/>
      <c r="S18" s="418">
        <v>11347726.647405256</v>
      </c>
      <c r="T18" s="418">
        <v>5790568.5293154269</v>
      </c>
      <c r="U18" s="418">
        <v>14955011.081214637</v>
      </c>
      <c r="V18" s="418">
        <v>7876796.128277164</v>
      </c>
      <c r="W18" s="418">
        <v>5647526.0956805535</v>
      </c>
      <c r="X18" s="418">
        <v>60473264.517373003</v>
      </c>
      <c r="Y18" s="418"/>
      <c r="Z18" s="418">
        <v>11985785.796908749</v>
      </c>
      <c r="AA18" s="418">
        <v>263743.77673027688</v>
      </c>
      <c r="AB18" s="418">
        <v>44405753.044112645</v>
      </c>
      <c r="AC18" s="418">
        <v>80943746.709172249</v>
      </c>
      <c r="AD18" s="418">
        <v>80943746.709172249</v>
      </c>
      <c r="AJ18" s="414" t="e">
        <f>AH18*(1+#REF!)</f>
        <v>#REF!</v>
      </c>
      <c r="AK18" s="505" t="e">
        <f>(AJ18/AH18)-1</f>
        <v>#REF!</v>
      </c>
      <c r="AL18" s="414" t="e">
        <f>AJ18-AH18</f>
        <v>#REF!</v>
      </c>
      <c r="AM18" s="998"/>
    </row>
    <row r="19" spans="1:39" s="414" customFormat="1" ht="18" hidden="1" customHeight="1">
      <c r="A19" s="1479" t="s">
        <v>1190</v>
      </c>
      <c r="B19" s="1479"/>
      <c r="C19" s="1479"/>
      <c r="D19" s="2"/>
      <c r="E19" s="418">
        <v>1918058080.3343196</v>
      </c>
      <c r="F19" s="418"/>
      <c r="G19" s="418">
        <v>1829300639.4857309</v>
      </c>
      <c r="H19" s="418">
        <v>49794242.92041114</v>
      </c>
      <c r="I19" s="418">
        <v>29229771.450746041</v>
      </c>
      <c r="J19" s="418">
        <v>1052866166.4356915</v>
      </c>
      <c r="K19" s="418">
        <v>472049041.9864639</v>
      </c>
      <c r="L19" s="418"/>
      <c r="M19" s="418">
        <v>101921170.77994193</v>
      </c>
      <c r="N19" s="418">
        <v>41403783.888343148</v>
      </c>
      <c r="O19" s="1479" t="s">
        <v>1190</v>
      </c>
      <c r="P19" s="1479"/>
      <c r="Q19" s="1479"/>
      <c r="R19" s="2"/>
      <c r="S19" s="418">
        <v>15156975.946723636</v>
      </c>
      <c r="T19" s="418">
        <v>9113366.8013288975</v>
      </c>
      <c r="U19" s="418">
        <v>20670375.434653386</v>
      </c>
      <c r="V19" s="418">
        <v>9365918.2748927232</v>
      </c>
      <c r="W19" s="418">
        <v>6210750.434000113</v>
      </c>
      <c r="X19" s="393">
        <v>65709038.855836667</v>
      </c>
      <c r="Y19" s="393"/>
      <c r="Z19" s="418">
        <v>19616994.062205464</v>
      </c>
      <c r="AA19" s="418">
        <v>316509.0393580143</v>
      </c>
      <c r="AB19" s="418">
        <v>57414698.017272882</v>
      </c>
      <c r="AC19" s="418">
        <v>108374434.91079684</v>
      </c>
      <c r="AD19" s="418">
        <v>108374434.91079684</v>
      </c>
      <c r="AI19" s="414">
        <v>882011101.71667922</v>
      </c>
      <c r="AM19" s="998"/>
    </row>
    <row r="20" spans="1:39" s="414" customFormat="1" ht="18" hidden="1" customHeight="1">
      <c r="A20" s="1479" t="s">
        <v>1282</v>
      </c>
      <c r="B20" s="1479"/>
      <c r="C20" s="1479"/>
      <c r="D20" s="2"/>
      <c r="E20" s="418">
        <v>2003052329.1130536</v>
      </c>
      <c r="F20" s="418"/>
      <c r="G20" s="418">
        <v>1913570358.5609207</v>
      </c>
      <c r="H20" s="418">
        <v>33742597.498634771</v>
      </c>
      <c r="I20" s="418">
        <v>27969698.550922256</v>
      </c>
      <c r="J20" s="418">
        <v>1129104080.6300826</v>
      </c>
      <c r="K20" s="418">
        <v>501921760.24039036</v>
      </c>
      <c r="L20" s="418"/>
      <c r="M20" s="418">
        <v>100932770.33373679</v>
      </c>
      <c r="N20" s="418">
        <v>43865163.324620284</v>
      </c>
      <c r="O20" s="1479" t="s">
        <v>1282</v>
      </c>
      <c r="P20" s="1479"/>
      <c r="Q20" s="1479"/>
      <c r="R20" s="2"/>
      <c r="S20" s="418">
        <v>17703222.867415816</v>
      </c>
      <c r="T20" s="418">
        <v>8641480.5215690173</v>
      </c>
      <c r="U20" s="418">
        <v>18716342.829991616</v>
      </c>
      <c r="V20" s="418">
        <v>6071608.0709286798</v>
      </c>
      <c r="W20" s="418">
        <v>5934952.7192114126</v>
      </c>
      <c r="X20" s="393">
        <v>70314885.609816074</v>
      </c>
      <c r="Y20" s="393"/>
      <c r="Z20" s="418">
        <v>20882258.199627183</v>
      </c>
      <c r="AA20" s="418">
        <v>451146.73938871425</v>
      </c>
      <c r="AB20" s="418">
        <v>49133418.957960568</v>
      </c>
      <c r="AC20" s="418">
        <v>110364228.7517581</v>
      </c>
      <c r="AD20" s="418">
        <v>110364228.7517581</v>
      </c>
      <c r="AI20" s="414">
        <v>1037309031.7699443</v>
      </c>
      <c r="AM20" s="998"/>
    </row>
    <row r="21" spans="1:39" s="414" customFormat="1" ht="18" hidden="1" customHeight="1">
      <c r="A21" s="1479" t="s">
        <v>1283</v>
      </c>
      <c r="B21" s="1479"/>
      <c r="C21" s="1479"/>
      <c r="D21" s="18"/>
      <c r="E21" s="418">
        <v>1698497265.2204101</v>
      </c>
      <c r="F21" s="418"/>
      <c r="G21" s="418">
        <v>1539118673.3509581</v>
      </c>
      <c r="H21" s="418">
        <v>50438539.856719755</v>
      </c>
      <c r="I21" s="418">
        <v>31515796.894087177</v>
      </c>
      <c r="J21" s="418">
        <v>677894624.52373517</v>
      </c>
      <c r="K21" s="418">
        <v>543696562.71023667</v>
      </c>
      <c r="L21" s="418"/>
      <c r="M21" s="418">
        <v>106637414.54177141</v>
      </c>
      <c r="N21" s="418">
        <v>46067162.217533678</v>
      </c>
      <c r="O21" s="1479" t="s">
        <v>1283</v>
      </c>
      <c r="P21" s="1479"/>
      <c r="Q21" s="1479"/>
      <c r="R21" s="18"/>
      <c r="S21" s="418">
        <v>17925174.73564985</v>
      </c>
      <c r="T21" s="418">
        <v>9105301.5176570937</v>
      </c>
      <c r="U21" s="418">
        <v>21594796.49224304</v>
      </c>
      <c r="V21" s="418">
        <v>5915853.4033916295</v>
      </c>
      <c r="W21" s="418">
        <v>6029126.1752961352</v>
      </c>
      <c r="X21" s="393">
        <v>76298958.686348259</v>
      </c>
      <c r="Y21" s="393"/>
      <c r="Z21" s="418">
        <v>20242838.479926176</v>
      </c>
      <c r="AA21" s="418">
        <v>347299.23651442106</v>
      </c>
      <c r="AB21" s="418">
        <v>52289476.901545256</v>
      </c>
      <c r="AC21" s="418">
        <v>179621430.34937757</v>
      </c>
      <c r="AD21" s="418">
        <v>179621430.34937757</v>
      </c>
      <c r="AM21" s="998"/>
    </row>
    <row r="22" spans="1:39" ht="14.45" hidden="1" customHeight="1">
      <c r="A22" s="1467" t="s">
        <v>1291</v>
      </c>
      <c r="B22" s="1468"/>
      <c r="C22" s="1468"/>
      <c r="D22" s="1469"/>
      <c r="E22" s="130">
        <v>1691717.6445246083</v>
      </c>
      <c r="F22" s="130">
        <v>1576730.7966300084</v>
      </c>
      <c r="G22" s="130">
        <v>1277260.346240931</v>
      </c>
      <c r="H22" s="130">
        <v>56174.469685894561</v>
      </c>
      <c r="I22" s="130">
        <v>36285.352065757252</v>
      </c>
      <c r="J22" s="130">
        <v>657092.39443798747</v>
      </c>
      <c r="K22" s="130">
        <v>527708.13005129236</v>
      </c>
      <c r="L22" s="130">
        <f>M22+X22+AA22+AB22</f>
        <v>299470.45038907736</v>
      </c>
      <c r="M22" s="130">
        <v>168195.45321704808</v>
      </c>
      <c r="N22" s="130">
        <v>45917.886902473125</v>
      </c>
      <c r="O22" s="1467" t="s">
        <v>1291</v>
      </c>
      <c r="P22" s="1468"/>
      <c r="Q22" s="1468"/>
      <c r="R22" s="1469"/>
      <c r="S22" s="130">
        <v>26840.620359138054</v>
      </c>
      <c r="T22" s="130">
        <v>20466.839389939632</v>
      </c>
      <c r="U22" s="130">
        <v>56513.397555471733</v>
      </c>
      <c r="V22" s="130">
        <v>13674.242177845366</v>
      </c>
      <c r="W22" s="130">
        <v>4782.4668321800764</v>
      </c>
      <c r="X22" s="130">
        <v>73940.940593983978</v>
      </c>
      <c r="Y22" s="130"/>
      <c r="Z22" s="507" t="s">
        <v>528</v>
      </c>
      <c r="AA22" s="130">
        <v>616.38815218077673</v>
      </c>
      <c r="AB22" s="130">
        <v>56717.668425864525</v>
      </c>
      <c r="AC22" s="130">
        <v>134775.3794253981</v>
      </c>
      <c r="AD22" s="130">
        <v>19788.531530800399</v>
      </c>
    </row>
    <row r="23" spans="1:39" ht="14.45" customHeight="1">
      <c r="A23" s="1467" t="s">
        <v>1308</v>
      </c>
      <c r="B23" s="1468"/>
      <c r="C23" s="1468"/>
      <c r="D23" s="1469"/>
      <c r="E23" s="507" t="s">
        <v>528</v>
      </c>
      <c r="F23" s="507" t="s">
        <v>528</v>
      </c>
      <c r="G23" s="507" t="s">
        <v>528</v>
      </c>
      <c r="H23" s="507" t="s">
        <v>528</v>
      </c>
      <c r="I23" s="507" t="s">
        <v>528</v>
      </c>
      <c r="J23" s="507" t="s">
        <v>528</v>
      </c>
      <c r="K23" s="507" t="s">
        <v>528</v>
      </c>
      <c r="L23" s="507" t="s">
        <v>528</v>
      </c>
      <c r="M23" s="507" t="s">
        <v>528</v>
      </c>
      <c r="N23" s="507" t="s">
        <v>528</v>
      </c>
      <c r="O23" s="1467" t="s">
        <v>1308</v>
      </c>
      <c r="P23" s="1468"/>
      <c r="Q23" s="1468"/>
      <c r="R23" s="1469"/>
      <c r="S23" s="507" t="s">
        <v>528</v>
      </c>
      <c r="T23" s="507" t="s">
        <v>528</v>
      </c>
      <c r="U23" s="507" t="s">
        <v>528</v>
      </c>
      <c r="V23" s="507" t="s">
        <v>528</v>
      </c>
      <c r="W23" s="507" t="s">
        <v>528</v>
      </c>
      <c r="X23" s="507" t="s">
        <v>528</v>
      </c>
      <c r="Y23" s="507" t="s">
        <v>528</v>
      </c>
      <c r="Z23" s="507" t="s">
        <v>528</v>
      </c>
      <c r="AA23" s="507" t="s">
        <v>528</v>
      </c>
      <c r="AB23" s="507" t="s">
        <v>528</v>
      </c>
      <c r="AC23" s="507" t="s">
        <v>528</v>
      </c>
      <c r="AD23" s="507" t="s">
        <v>528</v>
      </c>
    </row>
    <row r="24" spans="1:39" ht="14.45" customHeight="1">
      <c r="A24" s="1467" t="s">
        <v>1309</v>
      </c>
      <c r="B24" s="1468"/>
      <c r="C24" s="1468"/>
      <c r="D24" s="1469"/>
      <c r="E24" s="130">
        <v>1788413.321782948</v>
      </c>
      <c r="F24" s="130">
        <v>1646437.1201984501</v>
      </c>
      <c r="G24" s="130">
        <v>1324162.4065761706</v>
      </c>
      <c r="H24" s="130">
        <v>55041.749027572791</v>
      </c>
      <c r="I24" s="130">
        <v>44948.460470020451</v>
      </c>
      <c r="J24" s="130">
        <v>665442.27449392143</v>
      </c>
      <c r="K24" s="130">
        <v>558729.92258465616</v>
      </c>
      <c r="L24" s="130">
        <f t="shared" ref="L24:L25" si="1">M24+X24+AA24+AB24</f>
        <v>257380.87965493035</v>
      </c>
      <c r="M24" s="130">
        <v>190303.93999668307</v>
      </c>
      <c r="N24" s="130">
        <v>51310.740930126129</v>
      </c>
      <c r="O24" s="1467" t="s">
        <v>1309</v>
      </c>
      <c r="P24" s="1468"/>
      <c r="Q24" s="1468"/>
      <c r="R24" s="1469"/>
      <c r="S24" s="130">
        <v>25826.613823156498</v>
      </c>
      <c r="T24" s="130">
        <v>25826.613823156535</v>
      </c>
      <c r="U24" s="130">
        <v>24362.362820060232</v>
      </c>
      <c r="V24" s="130">
        <v>70425.131783785037</v>
      </c>
      <c r="W24" s="130">
        <v>14847.366133793726</v>
      </c>
      <c r="X24" s="130">
        <v>3531.7245057614687</v>
      </c>
      <c r="Y24" s="507" t="s">
        <v>528</v>
      </c>
      <c r="Z24" s="507">
        <v>68425.55847311049</v>
      </c>
      <c r="AA24" s="130">
        <v>172.1328848289495</v>
      </c>
      <c r="AB24" s="130">
        <v>63373.082267656857</v>
      </c>
      <c r="AC24" s="130">
        <v>161914.96376830008</v>
      </c>
      <c r="AD24" s="130">
        <v>19938.762183802315</v>
      </c>
    </row>
    <row r="25" spans="1:39" ht="14.45" customHeight="1">
      <c r="A25" s="1467" t="s">
        <v>1310</v>
      </c>
      <c r="B25" s="1468"/>
      <c r="C25" s="1468"/>
      <c r="D25" s="1469"/>
      <c r="E25" s="130">
        <v>2004095.2860047147</v>
      </c>
      <c r="F25" s="130">
        <v>1887354.9494973596</v>
      </c>
      <c r="G25" s="130">
        <v>1545124.8982817903</v>
      </c>
      <c r="H25" s="130">
        <v>51025.112969116431</v>
      </c>
      <c r="I25" s="130">
        <v>35467.987353790697</v>
      </c>
      <c r="J25" s="130">
        <v>879317.23733015324</v>
      </c>
      <c r="K25" s="130">
        <v>579314.5606287237</v>
      </c>
      <c r="L25" s="130">
        <f t="shared" si="1"/>
        <v>265714.33447135927</v>
      </c>
      <c r="M25" s="130">
        <v>197540.70640902349</v>
      </c>
      <c r="N25" s="130">
        <v>52379.161708348714</v>
      </c>
      <c r="O25" s="1467" t="s">
        <v>1310</v>
      </c>
      <c r="P25" s="1468"/>
      <c r="Q25" s="1468"/>
      <c r="R25" s="1469"/>
      <c r="S25" s="130">
        <v>29187.0788800638</v>
      </c>
      <c r="T25" s="130">
        <v>29187.078880063789</v>
      </c>
      <c r="U25" s="130">
        <v>24887.528119006056</v>
      </c>
      <c r="V25" s="130">
        <v>72137.517293381912</v>
      </c>
      <c r="W25" s="130">
        <v>14990.906589812059</v>
      </c>
      <c r="X25" s="130">
        <v>3958.5138184111433</v>
      </c>
      <c r="Y25" s="507" t="s">
        <v>528</v>
      </c>
      <c r="Z25" s="507">
        <v>80474.230562621131</v>
      </c>
      <c r="AA25" s="130">
        <v>1169.7074434474705</v>
      </c>
      <c r="AB25" s="130">
        <v>63045.406800477176</v>
      </c>
      <c r="AC25" s="130">
        <v>135738.52224057875</v>
      </c>
      <c r="AD25" s="130">
        <v>18998.185733223632</v>
      </c>
    </row>
    <row r="26" spans="1:39" ht="14.45" customHeight="1">
      <c r="A26" s="1467" t="s">
        <v>1311</v>
      </c>
      <c r="B26" s="1468"/>
      <c r="C26" s="1468"/>
      <c r="D26" s="1469"/>
      <c r="E26" s="130">
        <v>2214820.0188472457</v>
      </c>
      <c r="F26" s="130">
        <v>2060963.4839457311</v>
      </c>
      <c r="G26" s="130">
        <v>1655069.6480344983</v>
      </c>
      <c r="H26" s="130">
        <v>61013.660847066625</v>
      </c>
      <c r="I26" s="130">
        <v>27918.302528482782</v>
      </c>
      <c r="J26" s="130">
        <v>921434.07950688025</v>
      </c>
      <c r="K26" s="130">
        <v>644703.60515206389</v>
      </c>
      <c r="L26" s="130">
        <f t="shared" ref="L26" si="2">M26+X26+Z26+AA26+AB26</f>
        <v>405893.83591123688</v>
      </c>
      <c r="M26" s="130">
        <v>209466.08032275428</v>
      </c>
      <c r="N26" s="130">
        <v>53386.676422394434</v>
      </c>
      <c r="O26" s="1467" t="s">
        <v>1311</v>
      </c>
      <c r="P26" s="1468"/>
      <c r="Q26" s="1468"/>
      <c r="R26" s="1469"/>
      <c r="S26" s="130">
        <v>30275.904158799338</v>
      </c>
      <c r="T26" s="130">
        <v>26655.408856394948</v>
      </c>
      <c r="U26" s="130">
        <v>77185.670215319755</v>
      </c>
      <c r="V26" s="130">
        <v>17430.141095543055</v>
      </c>
      <c r="W26" s="130">
        <v>4532.2795743027173</v>
      </c>
      <c r="X26" s="125">
        <v>94421.617170812926</v>
      </c>
      <c r="Y26" s="507" t="s">
        <v>528</v>
      </c>
      <c r="Z26" s="130">
        <v>21241.504336692451</v>
      </c>
      <c r="AA26" s="130">
        <v>829.83897853729616</v>
      </c>
      <c r="AB26" s="130">
        <v>79934.795102439952</v>
      </c>
      <c r="AC26" s="130">
        <v>175098.03923820189</v>
      </c>
      <c r="AD26" s="507" t="s">
        <v>738</v>
      </c>
    </row>
    <row r="27" spans="1:39" ht="14.45" customHeight="1">
      <c r="A27" s="1467" t="s">
        <v>1312</v>
      </c>
      <c r="B27" s="1468"/>
      <c r="C27" s="1468"/>
      <c r="D27" s="1469"/>
      <c r="E27" s="130">
        <v>2307218.7123638289</v>
      </c>
      <c r="F27" s="130">
        <v>2133439.3235730138</v>
      </c>
      <c r="G27" s="130">
        <v>1688518.8717783834</v>
      </c>
      <c r="H27" s="130">
        <v>77489.013319196631</v>
      </c>
      <c r="I27" s="130">
        <v>44322.618645098111</v>
      </c>
      <c r="J27" s="130">
        <v>895154.64668426919</v>
      </c>
      <c r="K27" s="130">
        <v>671552.59312981996</v>
      </c>
      <c r="L27" s="130">
        <v>444920.45179463283</v>
      </c>
      <c r="M27" s="130">
        <v>227200.09365640904</v>
      </c>
      <c r="N27" s="130">
        <v>62039.046383743138</v>
      </c>
      <c r="O27" s="1467" t="s">
        <v>1312</v>
      </c>
      <c r="P27" s="1468"/>
      <c r="Q27" s="1468"/>
      <c r="R27" s="1469"/>
      <c r="S27" s="130">
        <v>33442.630857926415</v>
      </c>
      <c r="T27" s="130">
        <v>29259.815926258438</v>
      </c>
      <c r="U27" s="130">
        <v>74052.213901124269</v>
      </c>
      <c r="V27" s="130">
        <v>20296.218050795203</v>
      </c>
      <c r="W27" s="130">
        <v>8110.1685365618459</v>
      </c>
      <c r="X27" s="125">
        <v>103366.85748082626</v>
      </c>
      <c r="Y27" s="125">
        <v>4514.6279961542814</v>
      </c>
      <c r="Z27" s="130">
        <v>19116.445825020601</v>
      </c>
      <c r="AA27" s="130">
        <v>2608.7153629184681</v>
      </c>
      <c r="AB27" s="130">
        <v>88113.711473303541</v>
      </c>
      <c r="AC27" s="130">
        <v>192895.83461583898</v>
      </c>
      <c r="AD27" s="507" t="s">
        <v>738</v>
      </c>
    </row>
    <row r="28" spans="1:39" ht="14.45" customHeight="1">
      <c r="A28" s="1479" t="s">
        <v>447</v>
      </c>
      <c r="B28" s="1479"/>
      <c r="C28" s="1479"/>
      <c r="D28" s="412"/>
      <c r="E28" s="129"/>
      <c r="F28" s="125"/>
      <c r="G28" s="125"/>
      <c r="H28" s="125"/>
      <c r="I28" s="125"/>
      <c r="J28" s="125"/>
      <c r="K28" s="125"/>
      <c r="L28" s="125"/>
      <c r="M28" s="125"/>
      <c r="N28" s="717"/>
      <c r="O28" s="1479" t="s">
        <v>447</v>
      </c>
      <c r="P28" s="1479"/>
      <c r="Q28" s="1479"/>
      <c r="R28" s="2"/>
      <c r="S28" s="125"/>
      <c r="T28" s="125"/>
      <c r="U28" s="125"/>
      <c r="V28" s="125"/>
      <c r="W28" s="125"/>
      <c r="X28" s="125"/>
      <c r="Y28" s="125"/>
      <c r="Z28" s="125"/>
      <c r="AA28" s="125"/>
      <c r="AB28" s="125"/>
      <c r="AC28" s="125"/>
      <c r="AD28" s="125"/>
      <c r="AF28" s="414"/>
      <c r="AG28" s="414"/>
    </row>
    <row r="29" spans="1:39" ht="14.45" customHeight="1">
      <c r="A29" s="1330"/>
      <c r="B29" s="961" t="s">
        <v>1331</v>
      </c>
      <c r="C29" s="1330"/>
      <c r="D29" s="1184"/>
      <c r="E29" s="1017">
        <v>463897.15095948975</v>
      </c>
      <c r="F29" s="1113">
        <v>403741.42870812165</v>
      </c>
      <c r="G29" s="1113">
        <v>304277.32102389663</v>
      </c>
      <c r="H29" s="1113">
        <v>22989.342230059501</v>
      </c>
      <c r="I29" s="1113">
        <v>5980.6868333698458</v>
      </c>
      <c r="J29" s="1113">
        <v>145629.0791598488</v>
      </c>
      <c r="K29" s="1113">
        <v>129678.21280061775</v>
      </c>
      <c r="L29" s="1123">
        <v>99464.107684225412</v>
      </c>
      <c r="M29" s="1113">
        <v>65010.546293108062</v>
      </c>
      <c r="N29" s="1113">
        <v>14011.587478753938</v>
      </c>
      <c r="O29" s="1330"/>
      <c r="P29" s="961" t="s">
        <v>1331</v>
      </c>
      <c r="Q29" s="1330"/>
      <c r="R29" s="992"/>
      <c r="S29" s="1113">
        <v>8768.1997086215906</v>
      </c>
      <c r="T29" s="1113">
        <v>11225.397487586286</v>
      </c>
      <c r="U29" s="1113">
        <v>24345.912687595574</v>
      </c>
      <c r="V29" s="1113">
        <v>4974.8955220599446</v>
      </c>
      <c r="W29" s="1113">
        <v>1684.5534084907349</v>
      </c>
      <c r="X29" s="1113">
        <v>6629.1691103686744</v>
      </c>
      <c r="Y29" s="1113">
        <v>2119.4391124813901</v>
      </c>
      <c r="Z29" s="1113">
        <v>1255.061786752595</v>
      </c>
      <c r="AA29" s="1113">
        <v>536.3430471851716</v>
      </c>
      <c r="AB29" s="1113">
        <v>23913.548334329589</v>
      </c>
      <c r="AC29" s="1113">
        <v>61410.784038120786</v>
      </c>
      <c r="AD29" s="507" t="s">
        <v>738</v>
      </c>
      <c r="AF29" s="414"/>
      <c r="AG29" s="414"/>
    </row>
    <row r="30" spans="1:39" ht="14.45" customHeight="1">
      <c r="A30" s="1330"/>
      <c r="B30" s="961" t="s">
        <v>1332</v>
      </c>
      <c r="C30" s="1330"/>
      <c r="D30" s="1184"/>
      <c r="E30" s="1017">
        <v>297712.13276256243</v>
      </c>
      <c r="F30" s="1113">
        <v>272749.46370518528</v>
      </c>
      <c r="G30" s="1113">
        <v>210551.59938448027</v>
      </c>
      <c r="H30" s="1113">
        <v>16489.147328159645</v>
      </c>
      <c r="I30" s="1113">
        <v>2869.8025538545194</v>
      </c>
      <c r="J30" s="1113">
        <v>96137.68202836001</v>
      </c>
      <c r="K30" s="1113">
        <v>95054.967474106175</v>
      </c>
      <c r="L30" s="1123">
        <v>62197.86432070459</v>
      </c>
      <c r="M30" s="1113">
        <v>38083.808500001629</v>
      </c>
      <c r="N30" s="1113">
        <v>8785.2914129681831</v>
      </c>
      <c r="O30" s="1330"/>
      <c r="P30" s="961" t="s">
        <v>1332</v>
      </c>
      <c r="Q30" s="1330"/>
      <c r="R30" s="992"/>
      <c r="S30" s="1113">
        <v>3704.9085394971917</v>
      </c>
      <c r="T30" s="1113">
        <v>6402.7331979477422</v>
      </c>
      <c r="U30" s="1113">
        <v>10900.691629118473</v>
      </c>
      <c r="V30" s="1113">
        <v>5820.9179882895005</v>
      </c>
      <c r="W30" s="1113">
        <v>2469.2657321805364</v>
      </c>
      <c r="X30" s="1113">
        <v>4991.782062776354</v>
      </c>
      <c r="Y30" s="1113">
        <v>303.2656521478396</v>
      </c>
      <c r="Z30" s="1113">
        <v>5633.0219528843627</v>
      </c>
      <c r="AA30" s="1113">
        <v>1696.1571617340444</v>
      </c>
      <c r="AB30" s="1113">
        <v>11489.828991160424</v>
      </c>
      <c r="AC30" s="1113">
        <v>30595.691010261919</v>
      </c>
      <c r="AD30" s="507" t="s">
        <v>738</v>
      </c>
      <c r="AF30" s="414"/>
      <c r="AG30" s="414"/>
    </row>
    <row r="31" spans="1:39" ht="14.45" customHeight="1">
      <c r="A31" s="1330"/>
      <c r="B31" s="961" t="s">
        <v>1333</v>
      </c>
      <c r="C31" s="1330"/>
      <c r="D31" s="1184"/>
      <c r="E31" s="1017">
        <v>421381.39404760499</v>
      </c>
      <c r="F31" s="1113">
        <v>385508.12954321457</v>
      </c>
      <c r="G31" s="1113">
        <v>324534.14851154533</v>
      </c>
      <c r="H31" s="1113">
        <v>18361.757091774063</v>
      </c>
      <c r="I31" s="1113">
        <v>16224.786933651045</v>
      </c>
      <c r="J31" s="1113">
        <v>154096.98364001696</v>
      </c>
      <c r="K31" s="1113">
        <v>135850.62084610332</v>
      </c>
      <c r="L31" s="1123">
        <v>60973.981031669377</v>
      </c>
      <c r="M31" s="1113">
        <v>37643.633315378393</v>
      </c>
      <c r="N31" s="1113">
        <v>12714.511627075435</v>
      </c>
      <c r="O31" s="1330"/>
      <c r="P31" s="961" t="s">
        <v>1333</v>
      </c>
      <c r="Q31" s="1330"/>
      <c r="R31" s="992"/>
      <c r="S31" s="1113">
        <v>4716.3173240091483</v>
      </c>
      <c r="T31" s="1113">
        <v>5102.0595861392258</v>
      </c>
      <c r="U31" s="1113">
        <v>10460.425218024555</v>
      </c>
      <c r="V31" s="1113">
        <v>3603.2261130289312</v>
      </c>
      <c r="W31" s="1113">
        <v>1047.0934471010978</v>
      </c>
      <c r="X31" s="1113">
        <v>5958.5277431541344</v>
      </c>
      <c r="Y31" s="1113">
        <v>176.32865548487075</v>
      </c>
      <c r="Z31" s="1113">
        <v>2527.9870952993142</v>
      </c>
      <c r="AA31" s="1113">
        <v>30.305030373108799</v>
      </c>
      <c r="AB31" s="1113">
        <v>14637.199191979529</v>
      </c>
      <c r="AC31" s="1113">
        <v>38401.25159968988</v>
      </c>
      <c r="AD31" s="507" t="s">
        <v>738</v>
      </c>
      <c r="AF31" s="414"/>
      <c r="AG31" s="414"/>
    </row>
    <row r="32" spans="1:39" ht="14.45" customHeight="1">
      <c r="A32" s="1330"/>
      <c r="B32" s="961" t="s">
        <v>1334</v>
      </c>
      <c r="C32" s="1330"/>
      <c r="D32" s="1184"/>
      <c r="E32" s="1017">
        <v>341323.14039045479</v>
      </c>
      <c r="F32" s="1113">
        <v>317245.47973824531</v>
      </c>
      <c r="G32" s="1113">
        <v>230376.70812394755</v>
      </c>
      <c r="H32" s="1113">
        <v>11548.095376392932</v>
      </c>
      <c r="I32" s="1113">
        <v>4407.6859761856695</v>
      </c>
      <c r="J32" s="1113">
        <v>138313.1348316822</v>
      </c>
      <c r="K32" s="1113">
        <v>76107.791939686795</v>
      </c>
      <c r="L32" s="1123">
        <v>86868.771614297555</v>
      </c>
      <c r="M32" s="1113">
        <v>26566.160971043097</v>
      </c>
      <c r="N32" s="1113">
        <v>5115.7943547601044</v>
      </c>
      <c r="O32" s="1330"/>
      <c r="P32" s="961" t="s">
        <v>1334</v>
      </c>
      <c r="Q32" s="1330"/>
      <c r="R32" s="992"/>
      <c r="S32" s="1113">
        <v>5562.0639749919465</v>
      </c>
      <c r="T32" s="1113">
        <v>3002.2377373103313</v>
      </c>
      <c r="U32" s="1113">
        <v>9515.4167461257293</v>
      </c>
      <c r="V32" s="1113">
        <v>2383.5617298549828</v>
      </c>
      <c r="W32" s="1113">
        <v>987.08642800000007</v>
      </c>
      <c r="X32" s="1113">
        <v>41788.891869237195</v>
      </c>
      <c r="Y32" s="1113">
        <v>768.71383304018048</v>
      </c>
      <c r="Z32" s="1113">
        <v>1715.1379000000002</v>
      </c>
      <c r="AA32" s="1113">
        <v>71.163977626144089</v>
      </c>
      <c r="AB32" s="1113">
        <v>15958.703063350955</v>
      </c>
      <c r="AC32" s="1113">
        <v>25792.798552209522</v>
      </c>
      <c r="AD32" s="507" t="s">
        <v>738</v>
      </c>
      <c r="AF32" s="414"/>
      <c r="AG32" s="414"/>
    </row>
    <row r="33" spans="1:33" ht="14.45" customHeight="1">
      <c r="A33" s="1330"/>
      <c r="B33" s="961" t="s">
        <v>1335</v>
      </c>
      <c r="C33" s="1330"/>
      <c r="D33" s="1184"/>
      <c r="E33" s="1017">
        <v>425397.34391769342</v>
      </c>
      <c r="F33" s="1113">
        <v>407956.93130367977</v>
      </c>
      <c r="G33" s="1113">
        <v>345586.72447577945</v>
      </c>
      <c r="H33" s="1113">
        <v>5361.1266885920686</v>
      </c>
      <c r="I33" s="1113">
        <v>11168.796228037038</v>
      </c>
      <c r="J33" s="1113">
        <v>228486.28955936094</v>
      </c>
      <c r="K33" s="1113">
        <v>100570.51199978958</v>
      </c>
      <c r="L33" s="1123">
        <v>62370.206827900263</v>
      </c>
      <c r="M33" s="1113">
        <v>28066.428640345439</v>
      </c>
      <c r="N33" s="1113">
        <v>8671.6064907258569</v>
      </c>
      <c r="O33" s="1330"/>
      <c r="P33" s="961" t="s">
        <v>1335</v>
      </c>
      <c r="Q33" s="1330"/>
      <c r="R33" s="992"/>
      <c r="S33" s="1113">
        <v>4332.0430424998867</v>
      </c>
      <c r="T33" s="1113">
        <v>1631.0991690445542</v>
      </c>
      <c r="U33" s="1113">
        <v>10960.852592954543</v>
      </c>
      <c r="V33" s="1113">
        <v>1301.1087883311247</v>
      </c>
      <c r="W33" s="1113">
        <v>1169.7185567894735</v>
      </c>
      <c r="X33" s="1113">
        <v>18483.537789289905</v>
      </c>
      <c r="Y33" s="1113">
        <v>276.96541600000006</v>
      </c>
      <c r="Z33" s="1113">
        <v>2835.1786170843297</v>
      </c>
      <c r="AA33" s="1113">
        <v>171.66201199999998</v>
      </c>
      <c r="AB33" s="1113">
        <v>12536.434353180593</v>
      </c>
      <c r="AC33" s="1113">
        <v>20275.591231097824</v>
      </c>
      <c r="AD33" s="507" t="s">
        <v>738</v>
      </c>
      <c r="AF33" s="414"/>
      <c r="AG33" s="414"/>
    </row>
    <row r="34" spans="1:33" ht="14.45" customHeight="1">
      <c r="A34" s="1330"/>
      <c r="B34" s="961" t="s">
        <v>1336</v>
      </c>
      <c r="C34" s="1330"/>
      <c r="D34" s="1184"/>
      <c r="E34" s="1017">
        <v>357507.55028602679</v>
      </c>
      <c r="F34" s="1113">
        <v>346237.89057456783</v>
      </c>
      <c r="G34" s="1113">
        <v>273192.37025873264</v>
      </c>
      <c r="H34" s="1113">
        <v>2739.5446042184426</v>
      </c>
      <c r="I34" s="1113">
        <v>3670.8601199999998</v>
      </c>
      <c r="J34" s="1113">
        <v>132491.477465</v>
      </c>
      <c r="K34" s="1113">
        <v>134290.48806951431</v>
      </c>
      <c r="L34" s="1123">
        <v>73045.520315835136</v>
      </c>
      <c r="M34" s="1113">
        <v>31829.515936532662</v>
      </c>
      <c r="N34" s="1113">
        <v>12740.255019459548</v>
      </c>
      <c r="O34" s="1330"/>
      <c r="P34" s="961" t="s">
        <v>1336</v>
      </c>
      <c r="Q34" s="1330"/>
      <c r="R34" s="992"/>
      <c r="S34" s="1113">
        <v>6359.0982683066723</v>
      </c>
      <c r="T34" s="1113">
        <v>1896.2887482303031</v>
      </c>
      <c r="U34" s="1113">
        <v>7868.9150273054165</v>
      </c>
      <c r="V34" s="1113">
        <v>2212.5079092307228</v>
      </c>
      <c r="W34" s="1113">
        <v>752.450964</v>
      </c>
      <c r="X34" s="1113">
        <v>25514.948905999994</v>
      </c>
      <c r="Y34" s="1113">
        <v>869.91532699999993</v>
      </c>
      <c r="Z34" s="1113">
        <v>5150.058473</v>
      </c>
      <c r="AA34" s="1113">
        <v>103.08413399999999</v>
      </c>
      <c r="AB34" s="1113">
        <v>9577.9975393024888</v>
      </c>
      <c r="AC34" s="1113">
        <v>16419.718184458969</v>
      </c>
      <c r="AD34" s="507" t="s">
        <v>738</v>
      </c>
      <c r="AF34" s="414"/>
      <c r="AG34" s="414"/>
    </row>
    <row r="35" spans="1:33" ht="14.45" customHeight="1">
      <c r="A35" s="1479" t="s">
        <v>473</v>
      </c>
      <c r="B35" s="1479"/>
      <c r="C35" s="1479"/>
      <c r="D35" s="412"/>
      <c r="E35" s="1017"/>
      <c r="F35" s="1113"/>
      <c r="G35" s="1113"/>
      <c r="H35" s="1113"/>
      <c r="I35" s="1113"/>
      <c r="J35" s="1113"/>
      <c r="K35" s="1113"/>
      <c r="L35" s="1113"/>
      <c r="M35" s="1113"/>
      <c r="N35" s="1113"/>
      <c r="O35" s="1479" t="s">
        <v>473</v>
      </c>
      <c r="P35" s="1479"/>
      <c r="Q35" s="1479"/>
      <c r="R35" s="2"/>
      <c r="S35" s="1113"/>
      <c r="T35" s="1113"/>
      <c r="U35" s="1113"/>
      <c r="V35" s="955"/>
      <c r="W35" s="1113"/>
      <c r="X35" s="1113"/>
      <c r="Y35" s="1113"/>
      <c r="Z35" s="1113"/>
      <c r="AA35" s="1113"/>
      <c r="AB35" s="1113"/>
      <c r="AC35" s="1113"/>
      <c r="AD35" s="1113"/>
      <c r="AF35" s="414"/>
      <c r="AG35" s="414"/>
    </row>
    <row r="36" spans="1:33" ht="14.45" customHeight="1">
      <c r="A36" s="1330"/>
      <c r="B36" s="961" t="s">
        <v>1337</v>
      </c>
      <c r="C36" s="1330"/>
      <c r="D36" s="1184"/>
      <c r="E36" s="1017">
        <v>117564.85406860718</v>
      </c>
      <c r="F36" s="1113">
        <v>102072.41940630812</v>
      </c>
      <c r="G36" s="1113">
        <v>75947.087263014066</v>
      </c>
      <c r="H36" s="1113">
        <v>3828.0030938117261</v>
      </c>
      <c r="I36" s="1113">
        <v>1976.5915528210433</v>
      </c>
      <c r="J36" s="1113">
        <v>32826.884688575716</v>
      </c>
      <c r="K36" s="1113">
        <v>37315.607927805569</v>
      </c>
      <c r="L36" s="1123">
        <v>26125.332143294083</v>
      </c>
      <c r="M36" s="1113">
        <v>15951.629663431917</v>
      </c>
      <c r="N36" s="1113">
        <v>3649.9874705343391</v>
      </c>
      <c r="O36" s="1330"/>
      <c r="P36" s="961" t="s">
        <v>1337</v>
      </c>
      <c r="Q36" s="1330"/>
      <c r="R36" s="992"/>
      <c r="S36" s="1113">
        <v>1156.5100077961288</v>
      </c>
      <c r="T36" s="1113">
        <v>3002.353110595684</v>
      </c>
      <c r="U36" s="1113">
        <v>6078.4032383661188</v>
      </c>
      <c r="V36" s="1113">
        <v>1943.0610563704058</v>
      </c>
      <c r="W36" s="1113">
        <v>121.31477976922753</v>
      </c>
      <c r="X36" s="1113">
        <v>849.74413466609462</v>
      </c>
      <c r="Y36" s="1113">
        <v>23.126474310473895</v>
      </c>
      <c r="Z36" s="1113">
        <v>798.3193322479824</v>
      </c>
      <c r="AA36" s="1113">
        <v>75.002470858863248</v>
      </c>
      <c r="AB36" s="1113">
        <v>8427.5100677787777</v>
      </c>
      <c r="AC36" s="1113">
        <v>16290.753994546998</v>
      </c>
      <c r="AD36" s="507" t="s">
        <v>738</v>
      </c>
      <c r="AF36" s="414"/>
      <c r="AG36" s="414"/>
    </row>
    <row r="37" spans="1:33" ht="14.45" customHeight="1">
      <c r="A37" s="1330"/>
      <c r="B37" s="961" t="s">
        <v>1347</v>
      </c>
      <c r="C37" s="1330"/>
      <c r="D37" s="1184"/>
      <c r="E37" s="1017">
        <v>51891.34164035532</v>
      </c>
      <c r="F37" s="1113">
        <v>39194.179890203646</v>
      </c>
      <c r="G37" s="1113">
        <v>28902.23816631352</v>
      </c>
      <c r="H37" s="1113">
        <v>2557.703529974835</v>
      </c>
      <c r="I37" s="1113">
        <v>105.94618533441832</v>
      </c>
      <c r="J37" s="1113">
        <v>9820.424773382796</v>
      </c>
      <c r="K37" s="1113">
        <v>16418.163677621462</v>
      </c>
      <c r="L37" s="1123">
        <v>10291.94172389013</v>
      </c>
      <c r="M37" s="1113">
        <v>7953.707306652278</v>
      </c>
      <c r="N37" s="1113">
        <v>1593.4973365723342</v>
      </c>
      <c r="O37" s="1330"/>
      <c r="P37" s="961" t="s">
        <v>1347</v>
      </c>
      <c r="Q37" s="1330"/>
      <c r="R37" s="992"/>
      <c r="S37" s="1113">
        <v>384.80261728245188</v>
      </c>
      <c r="T37" s="1113">
        <v>2069.3243484044574</v>
      </c>
      <c r="U37" s="1113">
        <v>2887.9022610802031</v>
      </c>
      <c r="V37" s="1113">
        <v>589.57641927391614</v>
      </c>
      <c r="W37" s="1113">
        <v>428.60432403891429</v>
      </c>
      <c r="X37" s="1113">
        <v>799.33644346307187</v>
      </c>
      <c r="Y37" s="1113">
        <v>80.704634861947866</v>
      </c>
      <c r="Z37" s="1113">
        <v>145.93913961325416</v>
      </c>
      <c r="AA37" s="1113">
        <v>28.746155334463637</v>
      </c>
      <c r="AB37" s="1113">
        <v>1283.5080439651081</v>
      </c>
      <c r="AC37" s="1113">
        <v>12843.100889764948</v>
      </c>
      <c r="AD37" s="507" t="s">
        <v>738</v>
      </c>
      <c r="AF37" s="414"/>
      <c r="AG37" s="414"/>
    </row>
    <row r="38" spans="1:33" ht="14.45" customHeight="1">
      <c r="A38" s="961"/>
      <c r="B38" s="961" t="s">
        <v>1348</v>
      </c>
      <c r="C38" s="961"/>
      <c r="D38" s="1184"/>
      <c r="E38" s="1017">
        <v>88297.928038029291</v>
      </c>
      <c r="F38" s="1113">
        <v>73231.809476251292</v>
      </c>
      <c r="G38" s="1113">
        <v>56443.611733581856</v>
      </c>
      <c r="H38" s="1113">
        <v>5963.9086018146945</v>
      </c>
      <c r="I38" s="1113">
        <v>1992.3023735584368</v>
      </c>
      <c r="J38" s="1113">
        <v>18511.270761421882</v>
      </c>
      <c r="K38" s="1113">
        <v>29976.129996786833</v>
      </c>
      <c r="L38" s="1123">
        <v>16788.197742669439</v>
      </c>
      <c r="M38" s="1113">
        <v>11613.27825267174</v>
      </c>
      <c r="N38" s="1113">
        <v>2503.7588684396887</v>
      </c>
      <c r="O38" s="961"/>
      <c r="P38" s="961" t="s">
        <v>1348</v>
      </c>
      <c r="Q38" s="961"/>
      <c r="R38" s="992"/>
      <c r="S38" s="1113">
        <v>937.89783430661157</v>
      </c>
      <c r="T38" s="1113">
        <v>2890.2437200553986</v>
      </c>
      <c r="U38" s="1113">
        <v>3657.0646279238335</v>
      </c>
      <c r="V38" s="1113">
        <v>1156.6159959491565</v>
      </c>
      <c r="W38" s="1113">
        <v>467.69720599704732</v>
      </c>
      <c r="X38" s="1113">
        <v>1567.1658696452798</v>
      </c>
      <c r="Y38" s="1113">
        <v>111.54220541984871</v>
      </c>
      <c r="Z38" s="1113">
        <v>279.93776610730333</v>
      </c>
      <c r="AA38" s="1113">
        <v>1.4624203335147836</v>
      </c>
      <c r="AB38" s="1113">
        <v>3214.811228491762</v>
      </c>
      <c r="AC38" s="1113">
        <v>15346.056327885259</v>
      </c>
      <c r="AD38" s="507" t="s">
        <v>738</v>
      </c>
      <c r="AF38" s="414"/>
      <c r="AG38" s="414"/>
    </row>
    <row r="39" spans="1:33" ht="14.45" customHeight="1">
      <c r="A39" s="961"/>
      <c r="B39" s="961" t="s">
        <v>1349</v>
      </c>
      <c r="C39" s="961"/>
      <c r="D39" s="1184"/>
      <c r="E39" s="1017">
        <v>228406.00238358593</v>
      </c>
      <c r="F39" s="1113">
        <v>205942.87032416949</v>
      </c>
      <c r="G39" s="1113">
        <v>165601.35318467603</v>
      </c>
      <c r="H39" s="1113">
        <v>9110.869519887121</v>
      </c>
      <c r="I39" s="1113">
        <v>1024.505915136712</v>
      </c>
      <c r="J39" s="1113">
        <v>93557.910846449842</v>
      </c>
      <c r="K39" s="1113">
        <v>61908.066903202394</v>
      </c>
      <c r="L39" s="1123">
        <v>40341.517139493633</v>
      </c>
      <c r="M39" s="1113">
        <v>26576.00185401311</v>
      </c>
      <c r="N39" s="1113">
        <v>6189.7880542499397</v>
      </c>
      <c r="O39" s="961"/>
      <c r="P39" s="961" t="s">
        <v>1349</v>
      </c>
      <c r="Q39" s="961"/>
      <c r="R39" s="992"/>
      <c r="S39" s="1113">
        <v>2410.2828533410275</v>
      </c>
      <c r="T39" s="1113">
        <v>5227.2715938957181</v>
      </c>
      <c r="U39" s="1113">
        <v>9423.5137462215462</v>
      </c>
      <c r="V39" s="1113">
        <v>3146.4208925973385</v>
      </c>
      <c r="W39" s="1113">
        <v>178.72471370754064</v>
      </c>
      <c r="X39" s="1113">
        <v>2990.9791095523269</v>
      </c>
      <c r="Y39" s="1113">
        <v>152.30234174832341</v>
      </c>
      <c r="Z39" s="1113">
        <v>492.39841399577369</v>
      </c>
      <c r="AA39" s="1113">
        <v>1659.0009994525556</v>
      </c>
      <c r="AB39" s="1113">
        <v>8470.8344207315349</v>
      </c>
      <c r="AC39" s="1113">
        <v>22955.530473412</v>
      </c>
      <c r="AD39" s="507" t="s">
        <v>738</v>
      </c>
      <c r="AF39" s="414"/>
      <c r="AG39" s="414"/>
    </row>
    <row r="40" spans="1:33" ht="14.45" customHeight="1">
      <c r="A40" s="961"/>
      <c r="B40" s="961" t="s">
        <v>1350</v>
      </c>
      <c r="C40" s="961"/>
      <c r="D40" s="1184"/>
      <c r="E40" s="1017">
        <v>209819.05974766877</v>
      </c>
      <c r="F40" s="1113">
        <v>185596.56033502566</v>
      </c>
      <c r="G40" s="1113">
        <v>131486.56667699004</v>
      </c>
      <c r="H40" s="1113">
        <v>10424.269920461678</v>
      </c>
      <c r="I40" s="1113">
        <v>3914.0646992464594</v>
      </c>
      <c r="J40" s="1113">
        <v>64068.465866009072</v>
      </c>
      <c r="K40" s="1113">
        <v>53079.766191272909</v>
      </c>
      <c r="L40" s="1123">
        <v>54109.993658035732</v>
      </c>
      <c r="M40" s="1113">
        <v>37696.757173638536</v>
      </c>
      <c r="N40" s="1113">
        <v>6963.65477061414</v>
      </c>
      <c r="O40" s="961"/>
      <c r="P40" s="961" t="s">
        <v>1350</v>
      </c>
      <c r="Q40" s="961"/>
      <c r="R40" s="992"/>
      <c r="S40" s="1113">
        <v>6687.072205422679</v>
      </c>
      <c r="T40" s="1113">
        <v>4077.1482457866232</v>
      </c>
      <c r="U40" s="1113">
        <v>13145.672382103663</v>
      </c>
      <c r="V40" s="1113">
        <v>3731.8286025889547</v>
      </c>
      <c r="W40" s="1113">
        <v>3091.380967122428</v>
      </c>
      <c r="X40" s="1113">
        <v>4359.3950677119465</v>
      </c>
      <c r="Y40" s="1113">
        <v>1934.3579359999999</v>
      </c>
      <c r="Z40" s="1113">
        <v>98.743531235950726</v>
      </c>
      <c r="AA40" s="1113">
        <v>66.178578779663297</v>
      </c>
      <c r="AB40" s="1113">
        <v>9954.5613706696495</v>
      </c>
      <c r="AC40" s="1113">
        <v>24321.242943879042</v>
      </c>
      <c r="AD40" s="507" t="s">
        <v>738</v>
      </c>
      <c r="AF40" s="414"/>
      <c r="AG40" s="414"/>
    </row>
    <row r="41" spans="1:33" ht="14.45" customHeight="1">
      <c r="A41" s="961"/>
      <c r="B41" s="961" t="s">
        <v>1351</v>
      </c>
      <c r="C41" s="961"/>
      <c r="D41" s="1184"/>
      <c r="E41" s="1017">
        <v>483627.29294632311</v>
      </c>
      <c r="F41" s="1113">
        <v>455004.9870425461</v>
      </c>
      <c r="G41" s="1113">
        <v>375426.59422190482</v>
      </c>
      <c r="H41" s="1113">
        <v>26525.545221865261</v>
      </c>
      <c r="I41" s="1113">
        <v>9310.4289357080906</v>
      </c>
      <c r="J41" s="1113">
        <v>191093.99331534593</v>
      </c>
      <c r="K41" s="1113">
        <v>148496.62674898538</v>
      </c>
      <c r="L41" s="1123">
        <v>79578.392820641326</v>
      </c>
      <c r="M41" s="1113">
        <v>40845.238959529539</v>
      </c>
      <c r="N41" s="1113">
        <v>12878.170592900427</v>
      </c>
      <c r="O41" s="961"/>
      <c r="P41" s="961" t="s">
        <v>1351</v>
      </c>
      <c r="Q41" s="961"/>
      <c r="R41" s="992"/>
      <c r="S41" s="1113">
        <v>6281.5974717359559</v>
      </c>
      <c r="T41" s="1113">
        <v>5055.1687748241611</v>
      </c>
      <c r="U41" s="1113">
        <v>11400.643622142092</v>
      </c>
      <c r="V41" s="1113">
        <v>4219.2677701018438</v>
      </c>
      <c r="W41" s="1113">
        <v>1010.390727825111</v>
      </c>
      <c r="X41" s="1113">
        <v>10418.512736537261</v>
      </c>
      <c r="Y41" s="1113">
        <v>287.88649877350684</v>
      </c>
      <c r="Z41" s="1113">
        <v>7612.9330482958703</v>
      </c>
      <c r="AA41" s="1113">
        <v>563.53760618030958</v>
      </c>
      <c r="AB41" s="1113">
        <v>19850.283971324829</v>
      </c>
      <c r="AC41" s="1113">
        <v>36235.238952073036</v>
      </c>
      <c r="AD41" s="507" t="s">
        <v>738</v>
      </c>
      <c r="AF41" s="414"/>
      <c r="AG41" s="414"/>
    </row>
    <row r="42" spans="1:33" ht="14.45" customHeight="1">
      <c r="A42" s="961"/>
      <c r="B42" s="961" t="s">
        <v>1352</v>
      </c>
      <c r="C42" s="961"/>
      <c r="D42" s="1184"/>
      <c r="E42" s="1017">
        <v>233309.53221353723</v>
      </c>
      <c r="F42" s="1113">
        <v>216340.50269068053</v>
      </c>
      <c r="G42" s="1113">
        <v>182798.79773713899</v>
      </c>
      <c r="H42" s="1113">
        <v>8060.3928289623454</v>
      </c>
      <c r="I42" s="1113">
        <v>7107.9219466918739</v>
      </c>
      <c r="J42" s="1113">
        <v>110585.24550751789</v>
      </c>
      <c r="K42" s="1113">
        <v>57045.237453966824</v>
      </c>
      <c r="L42" s="1123">
        <v>33541.704953541543</v>
      </c>
      <c r="M42" s="1113">
        <v>19370.140180393857</v>
      </c>
      <c r="N42" s="1113">
        <v>4158.2214525375739</v>
      </c>
      <c r="O42" s="961"/>
      <c r="P42" s="961" t="s">
        <v>1352</v>
      </c>
      <c r="Q42" s="961"/>
      <c r="R42" s="992"/>
      <c r="S42" s="1113">
        <v>2021.8650703701903</v>
      </c>
      <c r="T42" s="1113">
        <v>3225.9497401595454</v>
      </c>
      <c r="U42" s="1113">
        <v>7759.8933930363701</v>
      </c>
      <c r="V42" s="1113">
        <v>1192.0230032901818</v>
      </c>
      <c r="W42" s="1113">
        <v>1012.1875210000001</v>
      </c>
      <c r="X42" s="1113">
        <v>4228.342936697225</v>
      </c>
      <c r="Y42" s="1113">
        <v>89.480580040180655</v>
      </c>
      <c r="Z42" s="1113">
        <v>537.65319844013698</v>
      </c>
      <c r="AA42" s="1113">
        <v>15.700021765777015</v>
      </c>
      <c r="AB42" s="1113">
        <v>9300.3880362043601</v>
      </c>
      <c r="AC42" s="1113">
        <v>17506.682721296889</v>
      </c>
      <c r="AD42" s="507" t="s">
        <v>738</v>
      </c>
      <c r="AF42" s="414"/>
      <c r="AG42" s="414"/>
    </row>
    <row r="43" spans="1:33" ht="14.45" customHeight="1">
      <c r="A43" s="961"/>
      <c r="B43" s="961" t="s">
        <v>1353</v>
      </c>
      <c r="C43" s="961"/>
      <c r="D43" s="1184"/>
      <c r="E43" s="1017">
        <v>233898.5151411462</v>
      </c>
      <c r="F43" s="1113">
        <v>225534.53899886986</v>
      </c>
      <c r="G43" s="1113">
        <v>157772.14257908546</v>
      </c>
      <c r="H43" s="1113">
        <v>4031.3044484190254</v>
      </c>
      <c r="I43" s="1113">
        <v>5650.2152566010809</v>
      </c>
      <c r="J43" s="1113">
        <v>88913.204678522787</v>
      </c>
      <c r="K43" s="1113">
        <v>59177.418195542545</v>
      </c>
      <c r="L43" s="1123">
        <v>67762.396419784389</v>
      </c>
      <c r="M43" s="1113">
        <v>13583.568273241784</v>
      </c>
      <c r="N43" s="1113">
        <v>5337.8701102871119</v>
      </c>
      <c r="O43" s="961"/>
      <c r="P43" s="961" t="s">
        <v>1353</v>
      </c>
      <c r="Q43" s="961"/>
      <c r="R43" s="992"/>
      <c r="S43" s="1113">
        <v>2644.629708324489</v>
      </c>
      <c r="T43" s="1113">
        <v>685.67783753684444</v>
      </c>
      <c r="U43" s="1113">
        <v>3495.8945082504692</v>
      </c>
      <c r="V43" s="1113">
        <v>1085.1492737413002</v>
      </c>
      <c r="W43" s="1113">
        <v>334.34683510157407</v>
      </c>
      <c r="X43" s="1113">
        <v>39465.922679582494</v>
      </c>
      <c r="Y43" s="1113">
        <v>169.52317400000001</v>
      </c>
      <c r="Z43" s="1113">
        <v>1932.7443090843296</v>
      </c>
      <c r="AA43" s="1113">
        <v>64.899294213321966</v>
      </c>
      <c r="AB43" s="1113">
        <v>12545.738689662458</v>
      </c>
      <c r="AC43" s="1113">
        <v>10296.720451360659</v>
      </c>
      <c r="AD43" s="507" t="s">
        <v>738</v>
      </c>
      <c r="AF43" s="414"/>
      <c r="AG43" s="414"/>
    </row>
    <row r="44" spans="1:33" ht="14.45" customHeight="1">
      <c r="A44" s="961"/>
      <c r="B44" s="961" t="s">
        <v>1354</v>
      </c>
      <c r="C44" s="961"/>
      <c r="D44" s="1184"/>
      <c r="E44" s="1017">
        <v>325799.97414957936</v>
      </c>
      <c r="F44" s="1113">
        <v>307414.37692795921</v>
      </c>
      <c r="G44" s="1113">
        <v>248552.75520167718</v>
      </c>
      <c r="H44" s="1113">
        <v>4049.8706059999995</v>
      </c>
      <c r="I44" s="1113">
        <v>5239.0320259999999</v>
      </c>
      <c r="J44" s="1113">
        <v>148252.81971504298</v>
      </c>
      <c r="K44" s="1113">
        <v>91011.03285463409</v>
      </c>
      <c r="L44" s="1123">
        <v>58861.621726282145</v>
      </c>
      <c r="M44" s="1113">
        <v>29161.766324836524</v>
      </c>
      <c r="N44" s="1113">
        <v>10802.489458607513</v>
      </c>
      <c r="O44" s="961"/>
      <c r="P44" s="961" t="s">
        <v>1354</v>
      </c>
      <c r="Q44" s="961"/>
      <c r="R44" s="992"/>
      <c r="S44" s="1113">
        <v>5031.5228373469035</v>
      </c>
      <c r="T44" s="1113">
        <v>1384.3721529999996</v>
      </c>
      <c r="U44" s="1113">
        <v>9535.0440920000001</v>
      </c>
      <c r="V44" s="1113">
        <v>1375.7326718821118</v>
      </c>
      <c r="W44" s="1113">
        <v>1032.605112</v>
      </c>
      <c r="X44" s="1113">
        <v>19394.450673970572</v>
      </c>
      <c r="Y44" s="1113">
        <v>128.34192399999998</v>
      </c>
      <c r="Z44" s="1113">
        <v>1736.389019</v>
      </c>
      <c r="AA44" s="1113">
        <v>78.204805000000007</v>
      </c>
      <c r="AB44" s="1113">
        <v>8362.4689794750575</v>
      </c>
      <c r="AC44" s="1113">
        <v>20121.986240620055</v>
      </c>
      <c r="AD44" s="507" t="s">
        <v>738</v>
      </c>
      <c r="AF44" s="414"/>
      <c r="AG44" s="414"/>
    </row>
    <row r="45" spans="1:33" ht="14.45" customHeight="1">
      <c r="A45" s="961"/>
      <c r="B45" s="961" t="s">
        <v>1355</v>
      </c>
      <c r="C45" s="961"/>
      <c r="D45" s="1184"/>
      <c r="E45" s="1017">
        <v>334604.21203499998</v>
      </c>
      <c r="F45" s="1113">
        <v>323107.07848099997</v>
      </c>
      <c r="G45" s="1113">
        <v>265587.72501399991</v>
      </c>
      <c r="H45" s="1113">
        <v>2937.145548</v>
      </c>
      <c r="I45" s="1113">
        <v>8001.6097539999992</v>
      </c>
      <c r="J45" s="1113">
        <v>137524.42653199998</v>
      </c>
      <c r="K45" s="1113">
        <v>117124.54317999998</v>
      </c>
      <c r="L45" s="1123">
        <v>57519.353467000001</v>
      </c>
      <c r="M45" s="1113">
        <v>24448.005668000002</v>
      </c>
      <c r="N45" s="1113">
        <v>7961.6082690000003</v>
      </c>
      <c r="O45" s="961"/>
      <c r="P45" s="961" t="s">
        <v>1355</v>
      </c>
      <c r="Q45" s="961"/>
      <c r="R45" s="992"/>
      <c r="S45" s="1113">
        <v>5886.4502520000005</v>
      </c>
      <c r="T45" s="1113">
        <v>1642.3064019999999</v>
      </c>
      <c r="U45" s="1113">
        <v>6668.182029999999</v>
      </c>
      <c r="V45" s="1113">
        <v>1856.542365</v>
      </c>
      <c r="W45" s="1113">
        <v>432.91635000000002</v>
      </c>
      <c r="X45" s="1113">
        <v>19293.007829000002</v>
      </c>
      <c r="Y45" s="1113">
        <v>1537.3622269999996</v>
      </c>
      <c r="Z45" s="1113">
        <v>5481.3880669999999</v>
      </c>
      <c r="AA45" s="1113">
        <v>55.983010999999991</v>
      </c>
      <c r="AB45" s="1113">
        <v>6703.6066649999984</v>
      </c>
      <c r="AC45" s="1113">
        <v>16978.521621</v>
      </c>
      <c r="AD45" s="507" t="s">
        <v>738</v>
      </c>
      <c r="AF45" s="414"/>
      <c r="AG45" s="414"/>
    </row>
    <row r="46" spans="1:33" ht="14.45" customHeight="1">
      <c r="A46" s="1479" t="s">
        <v>448</v>
      </c>
      <c r="B46" s="1479"/>
      <c r="C46" s="1479"/>
      <c r="D46" s="1184"/>
      <c r="E46" s="1017"/>
      <c r="F46" s="1113"/>
      <c r="G46" s="1113"/>
      <c r="H46" s="1113"/>
      <c r="I46" s="1113"/>
      <c r="J46" s="1113"/>
      <c r="K46" s="1113"/>
      <c r="L46" s="1113"/>
      <c r="M46" s="1113"/>
      <c r="N46" s="1113"/>
      <c r="O46" s="1479" t="s">
        <v>448</v>
      </c>
      <c r="P46" s="1479"/>
      <c r="Q46" s="1479"/>
      <c r="R46" s="992"/>
      <c r="S46" s="1113"/>
      <c r="T46" s="1113"/>
      <c r="U46" s="1113"/>
      <c r="V46" s="1113"/>
      <c r="W46" s="1113"/>
      <c r="X46" s="1113"/>
      <c r="Y46" s="1113"/>
      <c r="Z46" s="1113"/>
      <c r="AA46" s="1113"/>
      <c r="AB46" s="1113"/>
      <c r="AC46" s="1113"/>
      <c r="AD46" s="1113"/>
      <c r="AF46" s="414"/>
      <c r="AG46" s="414"/>
    </row>
    <row r="47" spans="1:33" ht="14.45" customHeight="1">
      <c r="A47" s="961"/>
      <c r="B47" s="961" t="s">
        <v>1337</v>
      </c>
      <c r="C47" s="961"/>
      <c r="D47" s="1184"/>
      <c r="E47" s="1017">
        <v>119886.17259110724</v>
      </c>
      <c r="F47" s="1113">
        <v>107413.45296291151</v>
      </c>
      <c r="G47" s="1113">
        <v>73938.553954109462</v>
      </c>
      <c r="H47" s="1113">
        <v>4178.5970978750765</v>
      </c>
      <c r="I47" s="1113">
        <v>2226.1631340824615</v>
      </c>
      <c r="J47" s="1113">
        <v>26219.214699762975</v>
      </c>
      <c r="K47" s="1113">
        <v>41314.579022388956</v>
      </c>
      <c r="L47" s="1123">
        <v>33474.899008802109</v>
      </c>
      <c r="M47" s="1113">
        <v>18568.031935194038</v>
      </c>
      <c r="N47" s="1113">
        <v>4456.4996773757739</v>
      </c>
      <c r="O47" s="961"/>
      <c r="P47" s="961" t="s">
        <v>1337</v>
      </c>
      <c r="Q47" s="961"/>
      <c r="R47" s="992"/>
      <c r="S47" s="1113">
        <v>1933.4623808529316</v>
      </c>
      <c r="T47" s="1113">
        <v>3008.0239206635374</v>
      </c>
      <c r="U47" s="1113">
        <v>6963.0031689861944</v>
      </c>
      <c r="V47" s="1113">
        <v>1954.6019865463734</v>
      </c>
      <c r="W47" s="1113">
        <v>252.44080076922751</v>
      </c>
      <c r="X47" s="1113">
        <v>8817.9342047641949</v>
      </c>
      <c r="Y47" s="1113">
        <v>23.318662390468763</v>
      </c>
      <c r="Z47" s="1113">
        <v>1092.9267422479825</v>
      </c>
      <c r="AA47" s="1113">
        <v>77.342468707602734</v>
      </c>
      <c r="AB47" s="1113">
        <v>4895.3449954978041</v>
      </c>
      <c r="AC47" s="1113">
        <v>13565.646370443676</v>
      </c>
      <c r="AD47" s="507" t="s">
        <v>738</v>
      </c>
      <c r="AF47" s="414"/>
      <c r="AG47" s="414"/>
    </row>
    <row r="48" spans="1:33" ht="14.45" customHeight="1">
      <c r="A48" s="961"/>
      <c r="B48" s="961" t="s">
        <v>1347</v>
      </c>
      <c r="C48" s="961"/>
      <c r="D48" s="1184"/>
      <c r="E48" s="1017">
        <v>54759.627321893691</v>
      </c>
      <c r="F48" s="1113">
        <v>41411.860717111347</v>
      </c>
      <c r="G48" s="1113">
        <v>29948.488576860844</v>
      </c>
      <c r="H48" s="1113">
        <v>2574.1680094221229</v>
      </c>
      <c r="I48" s="1114">
        <v>963.57578353103315</v>
      </c>
      <c r="J48" s="1113">
        <v>8374.795382749051</v>
      </c>
      <c r="K48" s="1113">
        <v>18035.949401158628</v>
      </c>
      <c r="L48" s="1123">
        <v>11463.372140250509</v>
      </c>
      <c r="M48" s="1113">
        <v>8366.9980787473196</v>
      </c>
      <c r="N48" s="1113">
        <v>1439.3987198489092</v>
      </c>
      <c r="O48" s="961"/>
      <c r="P48" s="961" t="s">
        <v>1347</v>
      </c>
      <c r="Q48" s="961"/>
      <c r="R48" s="992"/>
      <c r="S48" s="1113">
        <v>338.58913117902017</v>
      </c>
      <c r="T48" s="1113">
        <v>2498.2591645659218</v>
      </c>
      <c r="U48" s="1113">
        <v>3051.2435868117182</v>
      </c>
      <c r="V48" s="1113">
        <v>611.88825230283385</v>
      </c>
      <c r="W48" s="1113">
        <v>427.6192240389143</v>
      </c>
      <c r="X48" s="1113">
        <v>1250.3190931293043</v>
      </c>
      <c r="Y48" s="1113">
        <v>80.568814861947857</v>
      </c>
      <c r="Z48" s="1113">
        <v>1.0649259051209945</v>
      </c>
      <c r="AA48" s="1113">
        <v>27.800668334463637</v>
      </c>
      <c r="AB48" s="1113">
        <v>1736.6205592723447</v>
      </c>
      <c r="AC48" s="1113">
        <v>13348.831530687457</v>
      </c>
      <c r="AD48" s="507" t="s">
        <v>738</v>
      </c>
      <c r="AF48" s="414"/>
      <c r="AG48" s="414"/>
    </row>
    <row r="49" spans="1:55" ht="14.45" customHeight="1">
      <c r="A49" s="961"/>
      <c r="B49" s="961" t="s">
        <v>1348</v>
      </c>
      <c r="C49" s="961"/>
      <c r="D49" s="1184"/>
      <c r="E49" s="1017">
        <v>79507.321682402384</v>
      </c>
      <c r="F49" s="1113">
        <v>66510.195957519725</v>
      </c>
      <c r="G49" s="1113">
        <v>51809.634779691405</v>
      </c>
      <c r="H49" s="1113">
        <v>6834.6338070089714</v>
      </c>
      <c r="I49" s="1113">
        <v>1036.738312596993</v>
      </c>
      <c r="J49" s="1113">
        <v>18520.566344885723</v>
      </c>
      <c r="K49" s="1113">
        <v>25417.696315199719</v>
      </c>
      <c r="L49" s="1123">
        <v>14700.561177828336</v>
      </c>
      <c r="M49" s="1113">
        <v>10702.63729035297</v>
      </c>
      <c r="N49" s="1113">
        <v>2394.8201276289101</v>
      </c>
      <c r="O49" s="961"/>
      <c r="P49" s="961" t="s">
        <v>1348</v>
      </c>
      <c r="Q49" s="961"/>
      <c r="R49" s="992"/>
      <c r="S49" s="1113">
        <v>830.85951338299765</v>
      </c>
      <c r="T49" s="1113">
        <v>2537.1543042942626</v>
      </c>
      <c r="U49" s="1113">
        <v>3398.4305260862625</v>
      </c>
      <c r="V49" s="1113">
        <v>1073.6756129634882</v>
      </c>
      <c r="W49" s="1113">
        <v>467.69720599704732</v>
      </c>
      <c r="X49" s="1113">
        <v>556.35450632993229</v>
      </c>
      <c r="Y49" s="1113">
        <v>157.51781518840579</v>
      </c>
      <c r="Z49" s="1113">
        <v>442.75784381543644</v>
      </c>
      <c r="AA49" s="1113">
        <v>2.0738001906576407</v>
      </c>
      <c r="AB49" s="1113">
        <v>2839.219921950938</v>
      </c>
      <c r="AC49" s="1113">
        <v>13439.883568698051</v>
      </c>
      <c r="AD49" s="507" t="s">
        <v>738</v>
      </c>
      <c r="AF49" s="414"/>
      <c r="AG49" s="414"/>
    </row>
    <row r="50" spans="1:55" ht="14.45" customHeight="1">
      <c r="A50" s="1330"/>
      <c r="B50" s="961" t="s">
        <v>1349</v>
      </c>
      <c r="C50" s="1330"/>
      <c r="D50" s="1184"/>
      <c r="E50" s="1017">
        <v>219624.67294040634</v>
      </c>
      <c r="F50" s="1113">
        <v>194209.32831828945</v>
      </c>
      <c r="G50" s="1113">
        <v>156067.91299829789</v>
      </c>
      <c r="H50" s="1113">
        <v>8380.1969509980136</v>
      </c>
      <c r="I50" s="1113">
        <v>1892.9811889927441</v>
      </c>
      <c r="J50" s="1113">
        <v>87810.750516808897</v>
      </c>
      <c r="K50" s="1113">
        <v>57983.984341498304</v>
      </c>
      <c r="L50" s="1123">
        <v>38141.415319991604</v>
      </c>
      <c r="M50" s="1113">
        <v>26100.778784986178</v>
      </c>
      <c r="N50" s="1113">
        <v>5950.2617404057191</v>
      </c>
      <c r="O50" s="1330"/>
      <c r="P50" s="961" t="s">
        <v>1349</v>
      </c>
      <c r="Q50" s="1330"/>
      <c r="R50" s="992"/>
      <c r="S50" s="1113">
        <v>2298.7528221182683</v>
      </c>
      <c r="T50" s="1113">
        <v>4969.8556140632754</v>
      </c>
      <c r="U50" s="1113">
        <v>8597.6988524733115</v>
      </c>
      <c r="V50" s="1113">
        <v>2904.0971592680376</v>
      </c>
      <c r="W50" s="1113">
        <v>1380.1125966575635</v>
      </c>
      <c r="X50" s="1113">
        <v>2076.0344188759682</v>
      </c>
      <c r="Y50" s="1113">
        <v>106.05225897976635</v>
      </c>
      <c r="Z50" s="1113">
        <v>399.38861243591072</v>
      </c>
      <c r="AA50" s="1113">
        <v>1658.8553978256205</v>
      </c>
      <c r="AB50" s="1113">
        <v>7800.3058468881736</v>
      </c>
      <c r="AC50" s="1113">
        <v>25814.73323455259</v>
      </c>
      <c r="AD50" s="507" t="s">
        <v>738</v>
      </c>
      <c r="AF50" s="414"/>
      <c r="AG50" s="414"/>
    </row>
    <row r="51" spans="1:55" ht="14.45" customHeight="1">
      <c r="A51" s="1330"/>
      <c r="B51" s="961" t="s">
        <v>1350</v>
      </c>
      <c r="C51" s="1330"/>
      <c r="D51" s="1184"/>
      <c r="E51" s="1017">
        <v>195871.08524739358</v>
      </c>
      <c r="F51" s="1113">
        <v>173877.07827794208</v>
      </c>
      <c r="G51" s="1113">
        <v>120966.41903098495</v>
      </c>
      <c r="H51" s="1113">
        <v>9173.5771694203995</v>
      </c>
      <c r="I51" s="1113">
        <v>3222.1371437042972</v>
      </c>
      <c r="J51" s="1113">
        <v>54904.500574546459</v>
      </c>
      <c r="K51" s="1113">
        <v>53666.204143313822</v>
      </c>
      <c r="L51" s="1123">
        <v>52910.659246957206</v>
      </c>
      <c r="M51" s="1113">
        <v>35297.409907792782</v>
      </c>
      <c r="N51" s="1113">
        <v>6552.9269729696598</v>
      </c>
      <c r="O51" s="1330"/>
      <c r="P51" s="961" t="s">
        <v>1350</v>
      </c>
      <c r="Q51" s="1330"/>
      <c r="R51" s="992"/>
      <c r="S51" s="1113">
        <v>6316.0823807572197</v>
      </c>
      <c r="T51" s="1113">
        <v>3823.7477466807786</v>
      </c>
      <c r="U51" s="1113">
        <v>12865.152651554105</v>
      </c>
      <c r="V51" s="1113">
        <v>3831.4317513808601</v>
      </c>
      <c r="W51" s="1113">
        <v>1908.0684044501609</v>
      </c>
      <c r="X51" s="1113">
        <v>4602.6436903990425</v>
      </c>
      <c r="Y51" s="1113">
        <v>1934.3579359999999</v>
      </c>
      <c r="Z51" s="1113">
        <v>764.83856123595069</v>
      </c>
      <c r="AA51" s="1113">
        <v>66.829031779663296</v>
      </c>
      <c r="AB51" s="1113">
        <v>10244.580119749724</v>
      </c>
      <c r="AC51" s="1113">
        <v>22758.845530687515</v>
      </c>
      <c r="AD51" s="507" t="s">
        <v>738</v>
      </c>
      <c r="AF51" s="414"/>
      <c r="AG51" s="414"/>
    </row>
    <row r="52" spans="1:55" ht="14.45" customHeight="1">
      <c r="A52" s="1330"/>
      <c r="B52" s="961" t="s">
        <v>1351</v>
      </c>
      <c r="C52" s="1330"/>
      <c r="D52" s="1184"/>
      <c r="E52" s="1017">
        <v>525598.75563237653</v>
      </c>
      <c r="F52" s="1113">
        <v>495832.27592121396</v>
      </c>
      <c r="G52" s="1113">
        <v>407979.04333910183</v>
      </c>
      <c r="H52" s="1113">
        <v>25834.623789058729</v>
      </c>
      <c r="I52" s="1113">
        <v>9664.3907924290124</v>
      </c>
      <c r="J52" s="1113">
        <v>214716.08148561057</v>
      </c>
      <c r="K52" s="1113">
        <v>157763.94727200337</v>
      </c>
      <c r="L52" s="1123">
        <v>87853.232582111959</v>
      </c>
      <c r="M52" s="1113">
        <v>38352.580181034667</v>
      </c>
      <c r="N52" s="1113">
        <v>11875.20251077644</v>
      </c>
      <c r="O52" s="1330"/>
      <c r="P52" s="961" t="s">
        <v>1351</v>
      </c>
      <c r="Q52" s="1330"/>
      <c r="R52" s="992"/>
      <c r="S52" s="1113">
        <v>5231.4058516412751</v>
      </c>
      <c r="T52" s="1113">
        <v>5285.1786594765754</v>
      </c>
      <c r="U52" s="1113">
        <v>11100.574582719408</v>
      </c>
      <c r="V52" s="1113">
        <v>4071.7763348736198</v>
      </c>
      <c r="W52" s="1113">
        <v>788.44224154735468</v>
      </c>
      <c r="X52" s="1113">
        <v>18233.037088579065</v>
      </c>
      <c r="Y52" s="1113">
        <v>334.58871469351197</v>
      </c>
      <c r="Z52" s="1113">
        <v>7316.9019492958705</v>
      </c>
      <c r="AA52" s="1113">
        <v>566.90820346137809</v>
      </c>
      <c r="AB52" s="1113">
        <v>23049.21644504755</v>
      </c>
      <c r="AC52" s="1113">
        <v>37083.381660458828</v>
      </c>
      <c r="AD52" s="507" t="s">
        <v>738</v>
      </c>
      <c r="AF52" s="414"/>
      <c r="AG52" s="414"/>
    </row>
    <row r="53" spans="1:55" ht="14.45" customHeight="1">
      <c r="A53" s="1330"/>
      <c r="B53" s="961" t="s">
        <v>1352</v>
      </c>
      <c r="C53" s="1330"/>
      <c r="D53" s="1184"/>
      <c r="E53" s="1017">
        <v>235229.54315705737</v>
      </c>
      <c r="F53" s="1113">
        <v>216509.47223159467</v>
      </c>
      <c r="G53" s="1113">
        <v>181767.28100034274</v>
      </c>
      <c r="H53" s="1113">
        <v>11292.378274994348</v>
      </c>
      <c r="I53" s="1113">
        <v>7115.0148111604931</v>
      </c>
      <c r="J53" s="1113">
        <v>106476.65777990878</v>
      </c>
      <c r="K53" s="1113">
        <v>56883.230134279009</v>
      </c>
      <c r="L53" s="1123">
        <v>34742.191231251956</v>
      </c>
      <c r="M53" s="1113">
        <v>21131.499454657518</v>
      </c>
      <c r="N53" s="1113">
        <v>6278.438989871599</v>
      </c>
      <c r="O53" s="1330"/>
      <c r="P53" s="961" t="s">
        <v>1352</v>
      </c>
      <c r="Q53" s="1330"/>
      <c r="R53" s="992"/>
      <c r="S53" s="1113">
        <v>3397.9015993281305</v>
      </c>
      <c r="T53" s="1113">
        <v>2622.8811386614448</v>
      </c>
      <c r="U53" s="1113">
        <v>6514.755401216521</v>
      </c>
      <c r="V53" s="1113">
        <v>1319.1815235798294</v>
      </c>
      <c r="W53" s="1113">
        <v>998.34080199999994</v>
      </c>
      <c r="X53" s="1113">
        <v>2533.7270221662693</v>
      </c>
      <c r="Y53" s="1113">
        <v>43.325792040180659</v>
      </c>
      <c r="Z53" s="1113">
        <v>727.05728299999987</v>
      </c>
      <c r="AA53" s="1113">
        <v>14.478610765777015</v>
      </c>
      <c r="AB53" s="1113">
        <v>10292.103068622204</v>
      </c>
      <c r="AC53" s="1113">
        <v>19447.128208462746</v>
      </c>
      <c r="AD53" s="507" t="s">
        <v>738</v>
      </c>
      <c r="AE53" s="993"/>
      <c r="AF53" s="414"/>
      <c r="AG53" s="414"/>
      <c r="AH53" s="993"/>
      <c r="AI53" s="993"/>
      <c r="AJ53" s="993"/>
      <c r="AK53" s="993"/>
      <c r="AL53" s="993"/>
      <c r="AM53" s="993"/>
      <c r="AN53" s="993"/>
      <c r="AO53" s="993"/>
      <c r="AP53" s="993"/>
      <c r="AQ53" s="993"/>
      <c r="AR53" s="993"/>
      <c r="AS53" s="993"/>
      <c r="AT53" s="993"/>
      <c r="AU53" s="993"/>
      <c r="AV53" s="993"/>
      <c r="AW53" s="993"/>
      <c r="AX53" s="993"/>
      <c r="AY53" s="993"/>
      <c r="AZ53" s="993"/>
      <c r="BA53" s="993"/>
      <c r="BB53" s="993"/>
      <c r="BC53" s="993"/>
    </row>
    <row r="54" spans="1:55" ht="14.45" customHeight="1">
      <c r="A54" s="1330"/>
      <c r="B54" s="961" t="s">
        <v>1353</v>
      </c>
      <c r="C54" s="1330"/>
      <c r="D54" s="1184"/>
      <c r="E54" s="1017">
        <v>252621.67287919507</v>
      </c>
      <c r="F54" s="1113">
        <v>243289.92885543141</v>
      </c>
      <c r="G54" s="1113">
        <v>175329.60208699267</v>
      </c>
      <c r="H54" s="1113">
        <v>3479.3611874190256</v>
      </c>
      <c r="I54" s="1113">
        <v>7921.724060601081</v>
      </c>
      <c r="J54" s="1113">
        <v>91195.114109996488</v>
      </c>
      <c r="K54" s="1113">
        <v>72733.4027289761</v>
      </c>
      <c r="L54" s="1123">
        <v>67960.326768438739</v>
      </c>
      <c r="M54" s="1113">
        <v>16880.916220643812</v>
      </c>
      <c r="N54" s="1113">
        <v>5569.1437348660593</v>
      </c>
      <c r="O54" s="1330"/>
      <c r="P54" s="961" t="s">
        <v>1353</v>
      </c>
      <c r="Q54" s="1330"/>
      <c r="R54" s="992"/>
      <c r="S54" s="1113">
        <v>2830.2317166665944</v>
      </c>
      <c r="T54" s="1113">
        <v>1519.8153338526338</v>
      </c>
      <c r="U54" s="1113">
        <v>5283.4413602767854</v>
      </c>
      <c r="V54" s="1113">
        <v>1277.4911808801698</v>
      </c>
      <c r="W54" s="1113">
        <v>400.79289410157406</v>
      </c>
      <c r="X54" s="1113">
        <v>36213.707309582496</v>
      </c>
      <c r="Y54" s="1113">
        <v>172.73005700000002</v>
      </c>
      <c r="Z54" s="1113">
        <v>1876.8152150843298</v>
      </c>
      <c r="AA54" s="1113">
        <v>63.524449853306017</v>
      </c>
      <c r="AB54" s="1113">
        <v>12752.633516274804</v>
      </c>
      <c r="AC54" s="1113">
        <v>11208.559238848027</v>
      </c>
      <c r="AD54" s="507" t="s">
        <v>738</v>
      </c>
      <c r="AE54" s="993"/>
      <c r="AF54" s="414"/>
      <c r="AG54" s="414"/>
      <c r="AH54" s="993"/>
      <c r="AI54" s="993"/>
      <c r="AJ54" s="993"/>
      <c r="AK54" s="993"/>
      <c r="AL54" s="993"/>
      <c r="AM54" s="993"/>
      <c r="AN54" s="993"/>
      <c r="AO54" s="993"/>
      <c r="AP54" s="993"/>
      <c r="AQ54" s="993"/>
      <c r="AR54" s="993"/>
      <c r="AS54" s="993"/>
      <c r="AT54" s="993"/>
      <c r="AU54" s="993"/>
      <c r="AV54" s="993"/>
      <c r="AW54" s="993"/>
      <c r="AX54" s="993"/>
      <c r="AY54" s="993"/>
      <c r="AZ54" s="993"/>
      <c r="BA54" s="993"/>
      <c r="BB54" s="993"/>
      <c r="BC54" s="993"/>
    </row>
    <row r="55" spans="1:55" ht="14.45" customHeight="1">
      <c r="A55" s="1330"/>
      <c r="B55" s="961" t="s">
        <v>1354</v>
      </c>
      <c r="C55" s="1330"/>
      <c r="D55" s="1184"/>
      <c r="E55" s="1017">
        <v>282367.55651299999</v>
      </c>
      <c r="F55" s="1113">
        <v>264293.87209700007</v>
      </c>
      <c r="G55" s="1113">
        <v>215226.60723700008</v>
      </c>
      <c r="H55" s="1113">
        <v>3225.7712339999998</v>
      </c>
      <c r="I55" s="1113">
        <v>2288.110854</v>
      </c>
      <c r="J55" s="1113">
        <v>136091.37927100001</v>
      </c>
      <c r="K55" s="1113">
        <v>73621.345877999993</v>
      </c>
      <c r="L55" s="1123">
        <v>49067.264859999981</v>
      </c>
      <c r="M55" s="1113">
        <v>27759.253193999994</v>
      </c>
      <c r="N55" s="1113">
        <v>9782.5828349999992</v>
      </c>
      <c r="O55" s="1330"/>
      <c r="P55" s="961" t="s">
        <v>1354</v>
      </c>
      <c r="Q55" s="1330"/>
      <c r="R55" s="992"/>
      <c r="S55" s="1113">
        <v>4486.4684109999998</v>
      </c>
      <c r="T55" s="1113">
        <v>1399.4566689999997</v>
      </c>
      <c r="U55" s="1113">
        <v>9637.2409009999992</v>
      </c>
      <c r="V55" s="1113">
        <v>1412.4091720000001</v>
      </c>
      <c r="W55" s="1113">
        <v>1041.095206</v>
      </c>
      <c r="X55" s="1113">
        <v>11475.741105999998</v>
      </c>
      <c r="Y55" s="1113">
        <v>128.58424299999999</v>
      </c>
      <c r="Z55" s="1113">
        <v>1468.6669900000002</v>
      </c>
      <c r="AA55" s="1113">
        <v>82.068275</v>
      </c>
      <c r="AB55" s="1113">
        <v>8152.9510519999985</v>
      </c>
      <c r="AC55" s="1113">
        <v>19542.351405999994</v>
      </c>
      <c r="AD55" s="507" t="s">
        <v>738</v>
      </c>
      <c r="AF55" s="414"/>
      <c r="AG55" s="414"/>
    </row>
    <row r="56" spans="1:55" ht="14.45" customHeight="1">
      <c r="A56" s="1330"/>
      <c r="B56" s="961" t="s">
        <v>1355</v>
      </c>
      <c r="C56" s="1330"/>
      <c r="D56" s="1184"/>
      <c r="E56" s="1017">
        <v>341752.30439900002</v>
      </c>
      <c r="F56" s="1113">
        <v>330091.85823400004</v>
      </c>
      <c r="G56" s="1113">
        <v>275485.32877499994</v>
      </c>
      <c r="H56" s="1113">
        <v>2515.7057990000003</v>
      </c>
      <c r="I56" s="1113">
        <v>7991.7825640000001</v>
      </c>
      <c r="J56" s="1113">
        <v>150845.586519</v>
      </c>
      <c r="K56" s="1113">
        <v>114132.253893</v>
      </c>
      <c r="L56" s="1123">
        <v>54606.529459000005</v>
      </c>
      <c r="M56" s="1113">
        <v>24039.988609</v>
      </c>
      <c r="N56" s="1113">
        <v>7739.7710750000006</v>
      </c>
      <c r="O56" s="1330"/>
      <c r="P56" s="961" t="s">
        <v>1355</v>
      </c>
      <c r="Q56" s="1330"/>
      <c r="R56" s="992"/>
      <c r="S56" s="1113">
        <v>5778.8770510000004</v>
      </c>
      <c r="T56" s="1113">
        <v>1595.4433749999998</v>
      </c>
      <c r="U56" s="1113">
        <v>6640.6728699999994</v>
      </c>
      <c r="V56" s="1113">
        <v>1839.6650769999997</v>
      </c>
      <c r="W56" s="1113">
        <v>445.55916100000002</v>
      </c>
      <c r="X56" s="1113">
        <v>17607.359041</v>
      </c>
      <c r="Y56" s="1113">
        <v>1533.5837019999997</v>
      </c>
      <c r="Z56" s="1113">
        <v>5026.0277020000003</v>
      </c>
      <c r="AA56" s="1113">
        <v>48.834456999999993</v>
      </c>
      <c r="AB56" s="1113">
        <v>6350.7359479999986</v>
      </c>
      <c r="AC56" s="1113">
        <v>16686.473867000001</v>
      </c>
      <c r="AD56" s="507" t="s">
        <v>738</v>
      </c>
      <c r="AF56" s="414"/>
      <c r="AG56" s="414"/>
    </row>
    <row r="57" spans="1:55" ht="14.45" customHeight="1">
      <c r="A57" s="1479" t="s">
        <v>449</v>
      </c>
      <c r="B57" s="1479"/>
      <c r="C57" s="1479"/>
      <c r="D57" s="412"/>
      <c r="E57" s="1017"/>
      <c r="F57" s="1113"/>
      <c r="G57" s="1113"/>
      <c r="H57" s="1113"/>
      <c r="I57" s="1113"/>
      <c r="J57" s="1113"/>
      <c r="K57" s="1113"/>
      <c r="L57" s="1113"/>
      <c r="M57" s="1113"/>
      <c r="N57" s="1113"/>
      <c r="O57" s="1479" t="s">
        <v>449</v>
      </c>
      <c r="P57" s="1479"/>
      <c r="Q57" s="1479"/>
      <c r="R57" s="2"/>
      <c r="S57" s="1113"/>
      <c r="T57" s="1113"/>
      <c r="U57" s="1113"/>
      <c r="V57" s="1113"/>
      <c r="W57" s="1113"/>
      <c r="X57" s="1113"/>
      <c r="Y57" s="1113"/>
      <c r="Z57" s="1113"/>
      <c r="AA57" s="1113"/>
      <c r="AB57" s="1113"/>
      <c r="AC57" s="1113"/>
      <c r="AD57" s="1113"/>
      <c r="AF57" s="414"/>
      <c r="AG57" s="414"/>
    </row>
    <row r="58" spans="1:55" ht="14.45" customHeight="1">
      <c r="A58" s="6"/>
      <c r="B58" s="961" t="s">
        <v>1337</v>
      </c>
      <c r="C58" s="6"/>
      <c r="D58" s="412"/>
      <c r="E58" s="1017">
        <v>20270.45203675735</v>
      </c>
      <c r="F58" s="1113">
        <v>16220.119823390634</v>
      </c>
      <c r="G58" s="1113">
        <v>10646.996484295536</v>
      </c>
      <c r="H58" s="1113">
        <v>1177.4762736145724</v>
      </c>
      <c r="I58" s="1113">
        <v>180.93995214163252</v>
      </c>
      <c r="J58" s="1113">
        <v>660.06509762548376</v>
      </c>
      <c r="K58" s="1113">
        <v>8628.5151609138538</v>
      </c>
      <c r="L58" s="1123">
        <v>5573.1233390950847</v>
      </c>
      <c r="M58" s="1113">
        <v>5016.6608936876901</v>
      </c>
      <c r="N58" s="1113">
        <v>52.414155539290981</v>
      </c>
      <c r="O58" s="6"/>
      <c r="P58" s="961" t="s">
        <v>1337</v>
      </c>
      <c r="Q58" s="6"/>
      <c r="R58" s="2"/>
      <c r="S58" s="1113">
        <v>48.789476083856108</v>
      </c>
      <c r="T58" s="1113">
        <v>2251.3972703449954</v>
      </c>
      <c r="U58" s="1113">
        <v>2004.4822610379001</v>
      </c>
      <c r="V58" s="1113">
        <v>587.1288314595181</v>
      </c>
      <c r="W58" s="1113">
        <v>72.448899222127963</v>
      </c>
      <c r="X58" s="1113">
        <v>6.8779999999999996E-3</v>
      </c>
      <c r="Y58" s="1113">
        <v>11.196967947112189</v>
      </c>
      <c r="Z58" s="1114">
        <v>0</v>
      </c>
      <c r="AA58" s="1113">
        <v>0</v>
      </c>
      <c r="AB58" s="1113">
        <v>545.25859946028527</v>
      </c>
      <c r="AC58" s="1113">
        <v>4050.332213366722</v>
      </c>
      <c r="AD58" s="507" t="s">
        <v>738</v>
      </c>
      <c r="AF58" s="414"/>
      <c r="AG58" s="414"/>
    </row>
    <row r="59" spans="1:55" ht="14.45" customHeight="1">
      <c r="A59" s="6"/>
      <c r="B59" s="961" t="s">
        <v>1347</v>
      </c>
      <c r="C59" s="6"/>
      <c r="D59" s="412"/>
      <c r="E59" s="1017">
        <v>14053.9908343814</v>
      </c>
      <c r="F59" s="1113">
        <v>11178.839754949415</v>
      </c>
      <c r="G59" s="1113">
        <v>7582.6658035806568</v>
      </c>
      <c r="H59" s="1113">
        <v>713.52173283459001</v>
      </c>
      <c r="I59" s="1114">
        <v>136.49447958458924</v>
      </c>
      <c r="J59" s="1113">
        <v>1031.2045598573322</v>
      </c>
      <c r="K59" s="1113">
        <v>5701.4450313041434</v>
      </c>
      <c r="L59" s="1123">
        <v>3596.173951368768</v>
      </c>
      <c r="M59" s="1113">
        <v>3140.6588036797007</v>
      </c>
      <c r="N59" s="1113">
        <v>276.56351077292646</v>
      </c>
      <c r="O59" s="6"/>
      <c r="P59" s="961" t="s">
        <v>1347</v>
      </c>
      <c r="Q59" s="6"/>
      <c r="R59" s="2"/>
      <c r="S59" s="1113">
        <v>44.770595486845707</v>
      </c>
      <c r="T59" s="1113">
        <v>1213.4672388969436</v>
      </c>
      <c r="U59" s="1113">
        <v>1415.283337889244</v>
      </c>
      <c r="V59" s="1113">
        <v>190.57412063373934</v>
      </c>
      <c r="W59" s="1113">
        <v>0</v>
      </c>
      <c r="X59" s="1113">
        <v>0.66974</v>
      </c>
      <c r="Y59" s="1113">
        <v>0</v>
      </c>
      <c r="Z59" s="1113">
        <v>0</v>
      </c>
      <c r="AA59" s="1113">
        <v>1.2815173335147836</v>
      </c>
      <c r="AB59" s="1113">
        <v>453.56389035555202</v>
      </c>
      <c r="AC59" s="1113">
        <v>2875.1510794319825</v>
      </c>
      <c r="AD59" s="507" t="s">
        <v>738</v>
      </c>
      <c r="AF59" s="414"/>
      <c r="AG59" s="414"/>
    </row>
    <row r="60" spans="1:55" ht="14.45" customHeight="1">
      <c r="A60" s="1330"/>
      <c r="B60" s="961" t="s">
        <v>1348</v>
      </c>
      <c r="C60" s="1330"/>
      <c r="D60" s="1184"/>
      <c r="E60" s="1017">
        <v>34484.052726371709</v>
      </c>
      <c r="F60" s="1113">
        <v>25843.156072481281</v>
      </c>
      <c r="G60" s="1113">
        <v>18253.604989765307</v>
      </c>
      <c r="H60" s="1113">
        <v>1574.8841033118692</v>
      </c>
      <c r="I60" s="1113">
        <v>158.7547322166005</v>
      </c>
      <c r="J60" s="1113">
        <v>2612.5064183648569</v>
      </c>
      <c r="K60" s="1113">
        <v>13907.459735871971</v>
      </c>
      <c r="L60" s="1123">
        <v>7589.5510827159715</v>
      </c>
      <c r="M60" s="1113">
        <v>6045.1257300914631</v>
      </c>
      <c r="N60" s="1113">
        <v>619.85102499996572</v>
      </c>
      <c r="O60" s="1330"/>
      <c r="P60" s="961" t="s">
        <v>1348</v>
      </c>
      <c r="Q60" s="1330"/>
      <c r="R60" s="992"/>
      <c r="S60" s="1113">
        <v>387.05567901869989</v>
      </c>
      <c r="T60" s="1113">
        <v>1829.2847490954646</v>
      </c>
      <c r="U60" s="1113">
        <v>2450.8201240840076</v>
      </c>
      <c r="V60" s="1113">
        <v>751.72129919438123</v>
      </c>
      <c r="W60" s="1113">
        <v>6.3928536989456877</v>
      </c>
      <c r="X60" s="1113">
        <v>10.753782352941176</v>
      </c>
      <c r="Y60" s="1113">
        <v>0.36666449994444478</v>
      </c>
      <c r="Z60" s="1113">
        <v>19.753124398196022</v>
      </c>
      <c r="AA60" s="1113">
        <v>33.164484245067385</v>
      </c>
      <c r="AB60" s="1113">
        <v>1480.387297128359</v>
      </c>
      <c r="AC60" s="1113">
        <v>8660.6497782886418</v>
      </c>
      <c r="AD60" s="507" t="s">
        <v>738</v>
      </c>
      <c r="AF60" s="414"/>
      <c r="AG60" s="414"/>
    </row>
    <row r="61" spans="1:55" ht="14.45" customHeight="1">
      <c r="A61" s="1330"/>
      <c r="B61" s="961" t="s">
        <v>1349</v>
      </c>
      <c r="C61" s="1330"/>
      <c r="D61" s="1184"/>
      <c r="E61" s="1017">
        <v>86269.909500284251</v>
      </c>
      <c r="F61" s="1113">
        <v>66973.075833726791</v>
      </c>
      <c r="G61" s="1113">
        <v>48994.853516596428</v>
      </c>
      <c r="H61" s="1113">
        <v>5242.2088469571627</v>
      </c>
      <c r="I61" s="1113">
        <v>904.36948274702695</v>
      </c>
      <c r="J61" s="1113">
        <v>12048.548131613526</v>
      </c>
      <c r="K61" s="1113">
        <v>30799.727055278778</v>
      </c>
      <c r="L61" s="1123">
        <v>17978.222317130298</v>
      </c>
      <c r="M61" s="1113">
        <v>13216.162315739984</v>
      </c>
      <c r="N61" s="1113">
        <v>1421.5680763700279</v>
      </c>
      <c r="O61" s="1330"/>
      <c r="P61" s="961" t="s">
        <v>1349</v>
      </c>
      <c r="Q61" s="1330"/>
      <c r="R61" s="992"/>
      <c r="S61" s="1113">
        <v>588.10693012321872</v>
      </c>
      <c r="T61" s="1113">
        <v>4301.4017585078373</v>
      </c>
      <c r="U61" s="1113">
        <v>5541.1897526077191</v>
      </c>
      <c r="V61" s="1113">
        <v>880.32751201192491</v>
      </c>
      <c r="W61" s="1113">
        <v>483.56828611925727</v>
      </c>
      <c r="X61" s="1113">
        <v>1211.9962475495804</v>
      </c>
      <c r="Y61" s="1113">
        <v>25.208890390468763</v>
      </c>
      <c r="Z61" s="1113">
        <v>234.72724750893653</v>
      </c>
      <c r="AA61" s="1113">
        <v>43.394328334463637</v>
      </c>
      <c r="AB61" s="1113">
        <v>3246.7332876068658</v>
      </c>
      <c r="AC61" s="1113">
        <v>19531.560914066431</v>
      </c>
      <c r="AD61" s="507" t="s">
        <v>738</v>
      </c>
      <c r="AF61" s="414"/>
      <c r="AG61" s="414"/>
    </row>
    <row r="62" spans="1:55" ht="14.45" customHeight="1">
      <c r="A62" s="1330"/>
      <c r="B62" s="961" t="s">
        <v>1350</v>
      </c>
      <c r="C62" s="1330"/>
      <c r="D62" s="1184"/>
      <c r="E62" s="1017">
        <v>107320.62695113207</v>
      </c>
      <c r="F62" s="1113">
        <v>90211.528012399402</v>
      </c>
      <c r="G62" s="1113">
        <v>69111.993470554589</v>
      </c>
      <c r="H62" s="1113">
        <v>3758.1612103516372</v>
      </c>
      <c r="I62" s="1113">
        <v>2477.5407835727151</v>
      </c>
      <c r="J62" s="1113">
        <v>25718.651949189338</v>
      </c>
      <c r="K62" s="1113">
        <v>37157.639527440879</v>
      </c>
      <c r="L62" s="1123">
        <v>21099.534541844845</v>
      </c>
      <c r="M62" s="1113">
        <v>14179.643804648851</v>
      </c>
      <c r="N62" s="1113">
        <v>2827.3620207632252</v>
      </c>
      <c r="O62" s="1330"/>
      <c r="P62" s="961" t="s">
        <v>1350</v>
      </c>
      <c r="Q62" s="1330"/>
      <c r="R62" s="992"/>
      <c r="S62" s="1113">
        <v>1285.2015864787727</v>
      </c>
      <c r="T62" s="1113">
        <v>3166.8702805615326</v>
      </c>
      <c r="U62" s="1113">
        <v>5566.9102710751949</v>
      </c>
      <c r="V62" s="1113">
        <v>1160.8336124856862</v>
      </c>
      <c r="W62" s="1113">
        <v>172.46603328443504</v>
      </c>
      <c r="X62" s="1113">
        <v>675.86678808642137</v>
      </c>
      <c r="Y62" s="1113">
        <v>57.307975248378995</v>
      </c>
      <c r="Z62" s="1113">
        <v>556.0762840683102</v>
      </c>
      <c r="AA62" s="1113">
        <v>61.377375872143382</v>
      </c>
      <c r="AB62" s="1113">
        <v>5569.2623139207371</v>
      </c>
      <c r="AC62" s="1113">
        <v>17665.175222800899</v>
      </c>
      <c r="AD62" s="507" t="s">
        <v>738</v>
      </c>
      <c r="AF62" s="414"/>
      <c r="AG62" s="414"/>
    </row>
    <row r="63" spans="1:55" ht="14.45" customHeight="1">
      <c r="A63" s="1330"/>
      <c r="B63" s="961" t="s">
        <v>1351</v>
      </c>
      <c r="C63" s="1330"/>
      <c r="D63" s="1184"/>
      <c r="E63" s="1017">
        <v>261357.04185311004</v>
      </c>
      <c r="F63" s="1113">
        <v>224342.06277705968</v>
      </c>
      <c r="G63" s="1113">
        <v>172060.86188091667</v>
      </c>
      <c r="H63" s="1113">
        <v>15960.138187307928</v>
      </c>
      <c r="I63" s="1113">
        <v>2826.1534767334656</v>
      </c>
      <c r="J63" s="1113">
        <v>73490.997959220767</v>
      </c>
      <c r="K63" s="1113">
        <v>79783.57225765461</v>
      </c>
      <c r="L63" s="1123">
        <v>52281.200896142938</v>
      </c>
      <c r="M63" s="1113">
        <v>35105.733109847301</v>
      </c>
      <c r="N63" s="1113">
        <v>9891.3730859669831</v>
      </c>
      <c r="O63" s="1330"/>
      <c r="P63" s="961" t="s">
        <v>1351</v>
      </c>
      <c r="Q63" s="1330"/>
      <c r="R63" s="992"/>
      <c r="S63" s="1113">
        <v>3895.1984422462251</v>
      </c>
      <c r="T63" s="1113">
        <v>5346.6772424775563</v>
      </c>
      <c r="U63" s="1113">
        <v>11114.790816590246</v>
      </c>
      <c r="V63" s="1113">
        <v>3974.6377355216023</v>
      </c>
      <c r="W63" s="1113">
        <v>883.05578704472134</v>
      </c>
      <c r="X63" s="1113">
        <v>2554.1122487973294</v>
      </c>
      <c r="Y63" s="1113">
        <v>202.91086021758534</v>
      </c>
      <c r="Z63" s="1113">
        <v>652.00068892973013</v>
      </c>
      <c r="AA63" s="1113">
        <v>65.370474614901369</v>
      </c>
      <c r="AB63" s="1113">
        <v>13701.07351373607</v>
      </c>
      <c r="AC63" s="1113">
        <v>37666.979764980264</v>
      </c>
      <c r="AD63" s="507" t="s">
        <v>738</v>
      </c>
      <c r="AF63" s="414"/>
      <c r="AG63" s="414"/>
    </row>
    <row r="64" spans="1:55" ht="14.45" customHeight="1">
      <c r="A64" s="1330"/>
      <c r="B64" s="961" t="s">
        <v>1352</v>
      </c>
      <c r="C64" s="1330"/>
      <c r="D64" s="1184"/>
      <c r="E64" s="1017">
        <v>151962.6365495534</v>
      </c>
      <c r="F64" s="1113">
        <v>139396.44889399671</v>
      </c>
      <c r="G64" s="1113">
        <v>106897.11328072344</v>
      </c>
      <c r="H64" s="1113">
        <v>10608.208298066947</v>
      </c>
      <c r="I64" s="1113">
        <v>356.19963742981082</v>
      </c>
      <c r="J64" s="1113">
        <v>51898.17211480534</v>
      </c>
      <c r="K64" s="1113">
        <v>44034.533230421344</v>
      </c>
      <c r="L64" s="1123">
        <v>32499.335613273233</v>
      </c>
      <c r="M64" s="1113">
        <v>23036.882759863071</v>
      </c>
      <c r="N64" s="1113">
        <v>6266.6693595319121</v>
      </c>
      <c r="O64" s="1330"/>
      <c r="P64" s="961" t="s">
        <v>1352</v>
      </c>
      <c r="Q64" s="1330"/>
      <c r="R64" s="992"/>
      <c r="S64" s="1113">
        <v>3803.1781935442614</v>
      </c>
      <c r="T64" s="1113">
        <v>2156.4389770155813</v>
      </c>
      <c r="U64" s="1113">
        <v>5687.4260371545161</v>
      </c>
      <c r="V64" s="1113">
        <v>2275.1950292723659</v>
      </c>
      <c r="W64" s="1113">
        <v>2847.9751633444203</v>
      </c>
      <c r="X64" s="1113">
        <v>2044.812725323874</v>
      </c>
      <c r="Y64" s="1113">
        <v>129.81737673485244</v>
      </c>
      <c r="Z64" s="1113">
        <v>315.44153800000004</v>
      </c>
      <c r="AA64" s="1113">
        <v>1787.8691265905852</v>
      </c>
      <c r="AB64" s="1113">
        <v>5184.5120867608639</v>
      </c>
      <c r="AC64" s="1113">
        <v>12881.629193556812</v>
      </c>
      <c r="AD64" s="507" t="s">
        <v>738</v>
      </c>
      <c r="AF64" s="414"/>
      <c r="AG64" s="414"/>
    </row>
    <row r="65" spans="1:33" ht="14.45" customHeight="1">
      <c r="A65" s="1330"/>
      <c r="B65" s="961" t="s">
        <v>1353</v>
      </c>
      <c r="C65" s="1330"/>
      <c r="D65" s="1184"/>
      <c r="E65" s="1017">
        <v>252538.34904074037</v>
      </c>
      <c r="F65" s="1113">
        <v>233377.81236251665</v>
      </c>
      <c r="G65" s="1113">
        <v>194967.7502151939</v>
      </c>
      <c r="H65" s="1113">
        <v>16385.901106178517</v>
      </c>
      <c r="I65" s="1113">
        <v>8700.8608938485049</v>
      </c>
      <c r="J65" s="1113">
        <v>100889.60201444157</v>
      </c>
      <c r="K65" s="1113">
        <v>68991.386200725232</v>
      </c>
      <c r="L65" s="1123">
        <v>38410.062147322707</v>
      </c>
      <c r="M65" s="1113">
        <v>23277.498328496007</v>
      </c>
      <c r="N65" s="1113">
        <v>6514.6813869466214</v>
      </c>
      <c r="O65" s="1330"/>
      <c r="P65" s="961" t="s">
        <v>1353</v>
      </c>
      <c r="Q65" s="1330"/>
      <c r="R65" s="992"/>
      <c r="S65" s="1113">
        <v>3575.7003953936928</v>
      </c>
      <c r="T65" s="1113">
        <v>2160.2621540071855</v>
      </c>
      <c r="U65" s="1113">
        <v>6247.8918758618311</v>
      </c>
      <c r="V65" s="1113">
        <v>4556.9944321299654</v>
      </c>
      <c r="W65" s="1113">
        <v>221.96808415671586</v>
      </c>
      <c r="X65" s="1113">
        <v>3468.2732946760566</v>
      </c>
      <c r="Y65" s="1113">
        <v>77.232053040180645</v>
      </c>
      <c r="Z65" s="1113">
        <v>1539.2252161045305</v>
      </c>
      <c r="AA65" s="1113">
        <v>20.697355109020968</v>
      </c>
      <c r="AB65" s="1113">
        <v>10027.135899896897</v>
      </c>
      <c r="AC65" s="1113">
        <v>20699.761894328203</v>
      </c>
      <c r="AD65" s="507" t="s">
        <v>738</v>
      </c>
      <c r="AF65" s="414"/>
      <c r="AG65" s="414"/>
    </row>
    <row r="66" spans="1:33" ht="14.45" customHeight="1">
      <c r="A66" s="1330"/>
      <c r="B66" s="961" t="s">
        <v>1354</v>
      </c>
      <c r="C66" s="1330"/>
      <c r="D66" s="1184"/>
      <c r="E66" s="1017">
        <v>404792.2214071356</v>
      </c>
      <c r="F66" s="1113">
        <v>386522.52246897214</v>
      </c>
      <c r="G66" s="1113">
        <v>318547.37065876566</v>
      </c>
      <c r="H66" s="1113">
        <v>15249.017071749357</v>
      </c>
      <c r="I66" s="1113">
        <v>11279.067825786733</v>
      </c>
      <c r="J66" s="1113">
        <v>162294.46666297951</v>
      </c>
      <c r="K66" s="1113">
        <v>129724.81909825024</v>
      </c>
      <c r="L66" s="1123">
        <v>67975.151810206371</v>
      </c>
      <c r="M66" s="1113">
        <v>31399.423024558193</v>
      </c>
      <c r="N66" s="1113">
        <v>11194.329344126261</v>
      </c>
      <c r="O66" s="1330"/>
      <c r="P66" s="961" t="s">
        <v>1354</v>
      </c>
      <c r="Q66" s="1330"/>
      <c r="R66" s="992"/>
      <c r="S66" s="1113">
        <v>4711.1949430510958</v>
      </c>
      <c r="T66" s="1113">
        <v>3057.2333779459873</v>
      </c>
      <c r="U66" s="1113">
        <v>8867.5873910119099</v>
      </c>
      <c r="V66" s="1113">
        <v>2356.6255667317105</v>
      </c>
      <c r="W66" s="1113">
        <v>1212.4524016912189</v>
      </c>
      <c r="X66" s="1113">
        <v>10729.136862859323</v>
      </c>
      <c r="Y66" s="1113">
        <v>283.20553307575847</v>
      </c>
      <c r="Z66" s="1113">
        <v>7910.3931899265672</v>
      </c>
      <c r="AA66" s="1113">
        <v>475.39852381877182</v>
      </c>
      <c r="AB66" s="1113">
        <v>17177.594675967757</v>
      </c>
      <c r="AC66" s="1113">
        <v>26180.092128090087</v>
      </c>
      <c r="AD66" s="507" t="s">
        <v>738</v>
      </c>
      <c r="AF66" s="414"/>
      <c r="AG66" s="414"/>
    </row>
    <row r="67" spans="1:33" ht="14.45" customHeight="1" thickBot="1">
      <c r="A67" s="1331"/>
      <c r="B67" s="961" t="s">
        <v>1355</v>
      </c>
      <c r="C67" s="1331"/>
      <c r="D67" s="1191"/>
      <c r="E67" s="1020">
        <v>974169.43146436627</v>
      </c>
      <c r="F67" s="1128">
        <v>939373.75757352158</v>
      </c>
      <c r="G67" s="1128">
        <v>741455.66147798963</v>
      </c>
      <c r="H67" s="1128">
        <v>6819.4964888240856</v>
      </c>
      <c r="I67" s="1128">
        <v>17302.237381037037</v>
      </c>
      <c r="J67" s="1128">
        <v>464510.43177617132</v>
      </c>
      <c r="K67" s="1128">
        <v>252823.495831957</v>
      </c>
      <c r="L67" s="1128">
        <v>197918.09609553224</v>
      </c>
      <c r="M67" s="1128">
        <v>72782.304885797028</v>
      </c>
      <c r="N67" s="1128">
        <v>22974.23441872586</v>
      </c>
      <c r="O67" s="1331"/>
      <c r="P67" s="961" t="s">
        <v>1355</v>
      </c>
      <c r="Q67" s="1331"/>
      <c r="R67" s="996"/>
      <c r="S67" s="1128">
        <v>15103.434616499768</v>
      </c>
      <c r="T67" s="1128">
        <v>3776.7828774053537</v>
      </c>
      <c r="U67" s="1128">
        <v>25155.83203381173</v>
      </c>
      <c r="V67" s="1128">
        <v>3562.1799113543207</v>
      </c>
      <c r="W67" s="1128">
        <v>2209.8410279999998</v>
      </c>
      <c r="X67" s="1128">
        <v>82671.228913180734</v>
      </c>
      <c r="Y67" s="1128">
        <v>3727.3816749999996</v>
      </c>
      <c r="Z67" s="1128">
        <v>7888.8285360843292</v>
      </c>
      <c r="AA67" s="1128">
        <v>120.16217699999996</v>
      </c>
      <c r="AB67" s="1128">
        <v>30728.189908470162</v>
      </c>
      <c r="AC67" s="1128">
        <v>42684.502426928848</v>
      </c>
      <c r="AD67" s="718" t="s">
        <v>738</v>
      </c>
      <c r="AF67" s="414"/>
      <c r="AG67" s="414"/>
    </row>
    <row r="68" spans="1:33" s="510" customFormat="1" ht="61.5" customHeight="1">
      <c r="A68" s="1627" t="s">
        <v>1553</v>
      </c>
      <c r="B68" s="1628"/>
      <c r="C68" s="1628"/>
      <c r="D68" s="1628"/>
      <c r="E68" s="1628"/>
      <c r="F68" s="1628"/>
      <c r="G68" s="1628"/>
      <c r="H68" s="1628"/>
      <c r="I68" s="509"/>
      <c r="L68" s="511"/>
      <c r="M68" s="511"/>
      <c r="N68" s="511"/>
      <c r="O68" s="1644" t="s">
        <v>723</v>
      </c>
      <c r="P68" s="1644"/>
      <c r="Q68" s="1644"/>
      <c r="R68" s="1644"/>
      <c r="S68" s="1644"/>
      <c r="T68" s="1644"/>
      <c r="U68" s="1644"/>
      <c r="V68" s="1644"/>
      <c r="W68" s="1644"/>
      <c r="X68" s="1644"/>
      <c r="Y68" s="1644"/>
      <c r="Z68" s="1644"/>
      <c r="AA68" s="1644"/>
      <c r="AB68" s="1644"/>
      <c r="AC68" s="1645"/>
      <c r="AD68" s="1645"/>
    </row>
    <row r="69" spans="1:33" ht="12.75" customHeight="1">
      <c r="K69" s="993"/>
      <c r="L69" s="993"/>
      <c r="M69" s="993"/>
      <c r="N69" s="14"/>
      <c r="Q69" s="15"/>
      <c r="R69" s="998"/>
      <c r="AC69" s="998"/>
      <c r="AD69" s="998"/>
    </row>
    <row r="70" spans="1:33">
      <c r="L70" s="993"/>
      <c r="M70" s="993"/>
      <c r="N70" s="993"/>
    </row>
    <row r="71" spans="1:33">
      <c r="L71" s="993"/>
      <c r="M71" s="993"/>
      <c r="N71" s="993"/>
    </row>
    <row r="72" spans="1:33" ht="15">
      <c r="A72" s="998"/>
      <c r="B72" s="998"/>
      <c r="C72" s="998"/>
      <c r="D72" s="998"/>
      <c r="L72" s="993"/>
      <c r="M72" s="993"/>
      <c r="N72" s="993"/>
      <c r="O72" s="998"/>
      <c r="P72" s="998"/>
      <c r="Q72" s="998"/>
      <c r="R72" s="998"/>
    </row>
    <row r="73" spans="1:33" ht="15">
      <c r="A73" s="998"/>
      <c r="B73" s="998"/>
      <c r="C73" s="998"/>
      <c r="D73" s="998"/>
      <c r="L73" s="993"/>
      <c r="M73" s="993"/>
      <c r="N73" s="993"/>
      <c r="O73" s="998"/>
      <c r="P73" s="998"/>
      <c r="Q73" s="998"/>
      <c r="R73" s="998"/>
    </row>
    <row r="74" spans="1:33" ht="15">
      <c r="A74" s="998"/>
      <c r="B74" s="998"/>
      <c r="C74" s="998"/>
      <c r="D74" s="998"/>
      <c r="L74" s="993"/>
      <c r="M74" s="993"/>
      <c r="N74" s="993"/>
      <c r="O74" s="998"/>
      <c r="P74" s="998"/>
      <c r="Q74" s="998"/>
      <c r="R74" s="998"/>
    </row>
    <row r="75" spans="1:33" ht="15">
      <c r="A75" s="998"/>
      <c r="B75" s="998"/>
      <c r="C75" s="998"/>
      <c r="D75" s="998"/>
      <c r="L75" s="993"/>
      <c r="M75" s="993"/>
      <c r="N75" s="993"/>
      <c r="O75" s="998"/>
      <c r="P75" s="998"/>
      <c r="Q75" s="998"/>
      <c r="R75" s="998"/>
    </row>
    <row r="76" spans="1:33" ht="15">
      <c r="A76" s="998"/>
      <c r="B76" s="998"/>
      <c r="C76" s="998"/>
      <c r="D76" s="998"/>
      <c r="L76" s="993"/>
      <c r="M76" s="993"/>
      <c r="N76" s="993"/>
      <c r="O76" s="998"/>
      <c r="P76" s="998"/>
      <c r="Q76" s="998"/>
      <c r="R76" s="998"/>
    </row>
    <row r="77" spans="1:33" ht="15">
      <c r="A77" s="998"/>
      <c r="B77" s="998"/>
      <c r="C77" s="998"/>
      <c r="D77" s="998"/>
      <c r="L77" s="993"/>
      <c r="M77" s="993"/>
      <c r="N77" s="993"/>
      <c r="O77" s="998"/>
      <c r="P77" s="998"/>
      <c r="Q77" s="998"/>
      <c r="R77" s="998"/>
    </row>
    <row r="78" spans="1:33" ht="15">
      <c r="A78" s="998"/>
      <c r="B78" s="998"/>
      <c r="C78" s="998"/>
      <c r="D78" s="998"/>
      <c r="L78" s="993"/>
      <c r="M78" s="993"/>
      <c r="N78" s="993"/>
      <c r="O78" s="998"/>
      <c r="P78" s="998"/>
      <c r="Q78" s="998"/>
      <c r="R78" s="998"/>
    </row>
    <row r="79" spans="1:33" ht="15">
      <c r="A79" s="998"/>
      <c r="B79" s="998"/>
      <c r="C79" s="998"/>
      <c r="D79" s="998"/>
      <c r="L79" s="993"/>
      <c r="M79" s="993"/>
      <c r="N79" s="993"/>
      <c r="O79" s="998"/>
      <c r="P79" s="998"/>
      <c r="Q79" s="998"/>
      <c r="R79" s="998"/>
    </row>
    <row r="80" spans="1:33" ht="15">
      <c r="A80" s="998"/>
      <c r="B80" s="998"/>
      <c r="C80" s="998"/>
      <c r="D80" s="998"/>
      <c r="L80" s="993"/>
      <c r="M80" s="993"/>
      <c r="N80" s="993"/>
      <c r="O80" s="998"/>
      <c r="P80" s="998"/>
      <c r="Q80" s="998"/>
      <c r="R80" s="998"/>
    </row>
    <row r="81" spans="1:18" ht="15">
      <c r="A81" s="998"/>
      <c r="B81" s="998"/>
      <c r="C81" s="998"/>
      <c r="D81" s="998"/>
      <c r="L81" s="993"/>
      <c r="M81" s="993"/>
      <c r="N81" s="993"/>
      <c r="O81" s="998"/>
      <c r="P81" s="998"/>
      <c r="Q81" s="998"/>
      <c r="R81" s="998"/>
    </row>
  </sheetData>
  <mergeCells count="80">
    <mergeCell ref="O68:W68"/>
    <mergeCell ref="A35:C35"/>
    <mergeCell ref="O35:Q35"/>
    <mergeCell ref="A46:C46"/>
    <mergeCell ref="O46:Q46"/>
    <mergeCell ref="A57:C57"/>
    <mergeCell ref="O57:Q57"/>
    <mergeCell ref="A68:H68"/>
    <mergeCell ref="A28:C28"/>
    <mergeCell ref="O28:Q28"/>
    <mergeCell ref="A25:D25"/>
    <mergeCell ref="A26:D26"/>
    <mergeCell ref="O25:R25"/>
    <mergeCell ref="O26:R26"/>
    <mergeCell ref="A27:D27"/>
    <mergeCell ref="O27:R27"/>
    <mergeCell ref="A21:C21"/>
    <mergeCell ref="O21:Q21"/>
    <mergeCell ref="A22:D22"/>
    <mergeCell ref="A23:D23"/>
    <mergeCell ref="A24:D24"/>
    <mergeCell ref="O22:R22"/>
    <mergeCell ref="O23:R23"/>
    <mergeCell ref="O24:R24"/>
    <mergeCell ref="A18:C18"/>
    <mergeCell ref="O18:Q18"/>
    <mergeCell ref="A19:C19"/>
    <mergeCell ref="O19:Q19"/>
    <mergeCell ref="A20:C20"/>
    <mergeCell ref="O20:Q20"/>
    <mergeCell ref="A15:C15"/>
    <mergeCell ref="O15:Q15"/>
    <mergeCell ref="A16:C16"/>
    <mergeCell ref="O16:Q16"/>
    <mergeCell ref="A17:C17"/>
    <mergeCell ref="O17:Q17"/>
    <mergeCell ref="A12:C12"/>
    <mergeCell ref="O12:Q12"/>
    <mergeCell ref="A13:C13"/>
    <mergeCell ref="O13:Q13"/>
    <mergeCell ref="A14:C14"/>
    <mergeCell ref="O14:Q14"/>
    <mergeCell ref="A6:C6"/>
    <mergeCell ref="A10:C10"/>
    <mergeCell ref="O10:Q10"/>
    <mergeCell ref="A11:C11"/>
    <mergeCell ref="O11:Q11"/>
    <mergeCell ref="A8:C8"/>
    <mergeCell ref="O8:Q8"/>
    <mergeCell ref="A9:C9"/>
    <mergeCell ref="O9:Q9"/>
    <mergeCell ref="A7:C7"/>
    <mergeCell ref="O7:Q7"/>
    <mergeCell ref="Z4:Z5"/>
    <mergeCell ref="AA4:AA5"/>
    <mergeCell ref="AB4:AB5"/>
    <mergeCell ref="AC3:AC5"/>
    <mergeCell ref="O6:Q6"/>
    <mergeCell ref="Y4:Y5"/>
    <mergeCell ref="K4:K5"/>
    <mergeCell ref="L4:L5"/>
    <mergeCell ref="M4:N4"/>
    <mergeCell ref="S4:W4"/>
    <mergeCell ref="X4:X5"/>
    <mergeCell ref="X68:AD68"/>
    <mergeCell ref="A1:H1"/>
    <mergeCell ref="I1:N1"/>
    <mergeCell ref="P1:W1"/>
    <mergeCell ref="A3:C5"/>
    <mergeCell ref="E3:E5"/>
    <mergeCell ref="F3:F5"/>
    <mergeCell ref="G3:K3"/>
    <mergeCell ref="L3:N3"/>
    <mergeCell ref="O3:Q5"/>
    <mergeCell ref="S3:AB3"/>
    <mergeCell ref="AD3:AD5"/>
    <mergeCell ref="G4:G5"/>
    <mergeCell ref="H4:H5"/>
    <mergeCell ref="I4:I5"/>
    <mergeCell ref="J4:J5"/>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8" max="67" man="1"/>
    <brk id="14" max="66" man="1"/>
    <brk id="23" max="67"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W97"/>
  <sheetViews>
    <sheetView tabSelected="1" view="pageBreakPreview" topLeftCell="A2" zoomScaleNormal="50" zoomScaleSheetLayoutView="100" workbookViewId="0">
      <selection activeCell="H30" sqref="H30"/>
    </sheetView>
  </sheetViews>
  <sheetFormatPr defaultColWidth="9.140625" defaultRowHeight="15.75"/>
  <cols>
    <col min="1" max="1" width="2.28515625" style="14" customWidth="1"/>
    <col min="2" max="2" width="18.7109375" style="14" customWidth="1"/>
    <col min="3" max="3" width="2.28515625" style="14" customWidth="1"/>
    <col min="4" max="4" width="1.7109375" style="15" customWidth="1"/>
    <col min="5" max="7" width="27.140625" style="998" customWidth="1"/>
    <col min="8" max="12" width="21.140625" style="998" customWidth="1"/>
    <col min="13" max="16384" width="9.140625" style="998"/>
  </cols>
  <sheetData>
    <row r="1" spans="1:12" s="458" customFormat="1" ht="35.1" customHeight="1">
      <c r="A1" s="1636" t="s">
        <v>386</v>
      </c>
      <c r="B1" s="1636"/>
      <c r="C1" s="1636"/>
      <c r="D1" s="1636"/>
      <c r="E1" s="1636"/>
      <c r="F1" s="1636"/>
      <c r="G1" s="1636"/>
      <c r="H1" s="1637" t="s">
        <v>706</v>
      </c>
      <c r="I1" s="1637"/>
      <c r="J1" s="1637"/>
      <c r="K1" s="1637"/>
      <c r="L1" s="1637"/>
    </row>
    <row r="2" spans="1:12" ht="15" customHeight="1" thickBot="1">
      <c r="A2" s="1168"/>
      <c r="B2" s="501"/>
      <c r="C2" s="501"/>
      <c r="D2" s="459"/>
      <c r="E2" s="1168"/>
      <c r="F2" s="1168"/>
      <c r="G2" s="1168"/>
      <c r="H2" s="1168"/>
      <c r="I2" s="1168"/>
      <c r="J2" s="1168"/>
      <c r="K2" s="1168"/>
      <c r="L2" s="502" t="s">
        <v>778</v>
      </c>
    </row>
    <row r="3" spans="1:12" s="1194" customFormat="1" ht="20.100000000000001" customHeight="1">
      <c r="A3" s="1483" t="s">
        <v>10</v>
      </c>
      <c r="B3" s="1483"/>
      <c r="C3" s="1483"/>
      <c r="D3" s="1336"/>
      <c r="E3" s="1472" t="s">
        <v>698</v>
      </c>
      <c r="F3" s="1658" t="s">
        <v>770</v>
      </c>
      <c r="G3" s="1659"/>
      <c r="H3" s="1656" t="s">
        <v>784</v>
      </c>
      <c r="I3" s="1657"/>
      <c r="J3" s="1660" t="s">
        <v>699</v>
      </c>
      <c r="K3" s="1661"/>
      <c r="L3" s="1661"/>
    </row>
    <row r="4" spans="1:12" s="1194" customFormat="1" ht="20.100000000000001" customHeight="1">
      <c r="A4" s="1484"/>
      <c r="B4" s="1484"/>
      <c r="C4" s="1484"/>
      <c r="D4" s="1336"/>
      <c r="E4" s="1473"/>
      <c r="F4" s="1653" t="s">
        <v>47</v>
      </c>
      <c r="G4" s="1653" t="s">
        <v>142</v>
      </c>
      <c r="H4" s="1655" t="s">
        <v>143</v>
      </c>
      <c r="I4" s="1653" t="s">
        <v>144</v>
      </c>
      <c r="J4" s="1653" t="s">
        <v>47</v>
      </c>
      <c r="K4" s="1653" t="s">
        <v>701</v>
      </c>
      <c r="L4" s="1654" t="s">
        <v>700</v>
      </c>
    </row>
    <row r="5" spans="1:12" s="1194" customFormat="1" ht="33" customHeight="1">
      <c r="A5" s="1485"/>
      <c r="B5" s="1485"/>
      <c r="C5" s="1485"/>
      <c r="D5" s="1337"/>
      <c r="E5" s="1474"/>
      <c r="F5" s="1474"/>
      <c r="G5" s="1474"/>
      <c r="H5" s="1482"/>
      <c r="I5" s="1474"/>
      <c r="J5" s="1474"/>
      <c r="K5" s="1474"/>
      <c r="L5" s="1478"/>
    </row>
    <row r="6" spans="1:12" s="414" customFormat="1" ht="15.75" hidden="1" customHeight="1">
      <c r="A6" s="1643" t="s">
        <v>1068</v>
      </c>
      <c r="B6" s="1643"/>
      <c r="C6" s="1643"/>
      <c r="D6" s="2"/>
      <c r="E6" s="466">
        <v>1151826185.799772</v>
      </c>
      <c r="F6" s="467">
        <v>893350322.77902472</v>
      </c>
      <c r="G6" s="467">
        <v>804470584.85440421</v>
      </c>
      <c r="H6" s="467">
        <v>57677724.437222272</v>
      </c>
      <c r="I6" s="467">
        <v>31202013.487398982</v>
      </c>
      <c r="J6" s="467">
        <v>258475863.02074483</v>
      </c>
      <c r="K6" s="467">
        <v>265380930.84711596</v>
      </c>
      <c r="L6" s="467">
        <v>-6905067.8263727287</v>
      </c>
    </row>
    <row r="7" spans="1:12" s="414" customFormat="1" ht="15.75" hidden="1" customHeight="1">
      <c r="A7" s="1479" t="s">
        <v>1399</v>
      </c>
      <c r="B7" s="1479"/>
      <c r="C7" s="1479"/>
      <c r="D7" s="2"/>
      <c r="E7" s="583" t="s">
        <v>3</v>
      </c>
      <c r="F7" s="583" t="s">
        <v>3</v>
      </c>
      <c r="G7" s="583" t="s">
        <v>3</v>
      </c>
      <c r="H7" s="583" t="s">
        <v>3</v>
      </c>
      <c r="I7" s="583" t="s">
        <v>3</v>
      </c>
      <c r="J7" s="583" t="s">
        <v>3</v>
      </c>
      <c r="K7" s="583" t="s">
        <v>3</v>
      </c>
      <c r="L7" s="583" t="s">
        <v>3</v>
      </c>
    </row>
    <row r="8" spans="1:12" s="414" customFormat="1" ht="15.75" hidden="1" customHeight="1">
      <c r="A8" s="1479" t="s">
        <v>1400</v>
      </c>
      <c r="B8" s="1479"/>
      <c r="C8" s="1479"/>
      <c r="D8" s="2"/>
      <c r="E8" s="494">
        <v>868414421.03194356</v>
      </c>
      <c r="F8" s="327">
        <v>646892774.75283229</v>
      </c>
      <c r="G8" s="327">
        <v>549642144.51203966</v>
      </c>
      <c r="H8" s="327">
        <v>67344228.417728901</v>
      </c>
      <c r="I8" s="327">
        <v>29906401.823062155</v>
      </c>
      <c r="J8" s="327">
        <v>221484047.46170244</v>
      </c>
      <c r="K8" s="327">
        <v>247400044.96104524</v>
      </c>
      <c r="L8" s="327">
        <v>-25915997.499343891</v>
      </c>
    </row>
    <row r="9" spans="1:12" s="414" customFormat="1" ht="15.75" hidden="1" customHeight="1">
      <c r="A9" s="1479" t="s">
        <v>1401</v>
      </c>
      <c r="B9" s="1479"/>
      <c r="C9" s="1479"/>
      <c r="D9" s="2"/>
      <c r="E9" s="494">
        <v>1050978800.6989181</v>
      </c>
      <c r="F9" s="327">
        <v>797727295.55094707</v>
      </c>
      <c r="G9" s="327">
        <v>683303155.25964534</v>
      </c>
      <c r="H9" s="327">
        <v>68486492.789971858</v>
      </c>
      <c r="I9" s="327">
        <v>45937647.501329675</v>
      </c>
      <c r="J9" s="327">
        <v>253251505.14797112</v>
      </c>
      <c r="K9" s="327">
        <v>282425075.65857679</v>
      </c>
      <c r="L9" s="327">
        <v>-29173570.510605689</v>
      </c>
    </row>
    <row r="10" spans="1:12" s="414" customFormat="1" ht="15.75" hidden="1" customHeight="1">
      <c r="A10" s="1479" t="s">
        <v>1402</v>
      </c>
      <c r="B10" s="1479"/>
      <c r="C10" s="1479"/>
      <c r="D10" s="2"/>
      <c r="E10" s="363">
        <v>1067995063.900098</v>
      </c>
      <c r="F10" s="50">
        <v>831434490.03410792</v>
      </c>
      <c r="G10" s="50">
        <v>722722020.65428984</v>
      </c>
      <c r="H10" s="50">
        <v>72261525.734537184</v>
      </c>
      <c r="I10" s="50">
        <v>36450943.645281695</v>
      </c>
      <c r="J10" s="50">
        <v>236560573.86598521</v>
      </c>
      <c r="K10" s="50">
        <v>259722000.93643349</v>
      </c>
      <c r="L10" s="50">
        <v>-23161427.07044746</v>
      </c>
    </row>
    <row r="11" spans="1:12" s="414" customFormat="1" ht="15.75" hidden="1" customHeight="1">
      <c r="A11" s="1479" t="s">
        <v>1403</v>
      </c>
      <c r="B11" s="1479"/>
      <c r="C11" s="1479"/>
      <c r="D11" s="2"/>
      <c r="E11" s="363">
        <v>1067774924.8796263</v>
      </c>
      <c r="F11" s="50">
        <v>819185648.9277606</v>
      </c>
      <c r="G11" s="50">
        <v>719392843.58047867</v>
      </c>
      <c r="H11" s="50">
        <v>66133630.380050376</v>
      </c>
      <c r="I11" s="50">
        <v>33659174.967231058</v>
      </c>
      <c r="J11" s="50">
        <v>248589275.95186689</v>
      </c>
      <c r="K11" s="50">
        <v>271931798.65626091</v>
      </c>
      <c r="L11" s="50">
        <v>-23342522.704393949</v>
      </c>
    </row>
    <row r="12" spans="1:12" s="414" customFormat="1" ht="15.75" hidden="1" customHeight="1">
      <c r="A12" s="1479" t="s">
        <v>1404</v>
      </c>
      <c r="B12" s="1479"/>
      <c r="C12" s="1479"/>
      <c r="D12" s="2"/>
      <c r="E12" s="328" t="s">
        <v>300</v>
      </c>
      <c r="F12" s="328" t="s">
        <v>300</v>
      </c>
      <c r="G12" s="328" t="s">
        <v>300</v>
      </c>
      <c r="H12" s="328" t="s">
        <v>300</v>
      </c>
      <c r="I12" s="328" t="s">
        <v>300</v>
      </c>
      <c r="J12" s="328" t="s">
        <v>300</v>
      </c>
      <c r="K12" s="328" t="s">
        <v>300</v>
      </c>
      <c r="L12" s="328" t="s">
        <v>300</v>
      </c>
    </row>
    <row r="13" spans="1:12" s="414" customFormat="1" ht="15.75" hidden="1" customHeight="1">
      <c r="A13" s="1479" t="s">
        <v>1405</v>
      </c>
      <c r="B13" s="1479"/>
      <c r="C13" s="1479"/>
      <c r="D13" s="2"/>
      <c r="E13" s="494">
        <f>F13+J13</f>
        <v>1809278903.2706246</v>
      </c>
      <c r="F13" s="373">
        <f>G13+H13+I13</f>
        <v>1506128939.8401039</v>
      </c>
      <c r="G13" s="373">
        <v>1386454876.1232986</v>
      </c>
      <c r="H13" s="327">
        <v>75937739.828953728</v>
      </c>
      <c r="I13" s="50">
        <v>43736323.887851544</v>
      </c>
      <c r="J13" s="50">
        <v>303149963.43052077</v>
      </c>
      <c r="K13" s="50">
        <v>301856174.15928048</v>
      </c>
      <c r="L13" s="50">
        <v>1293789.2712404351</v>
      </c>
    </row>
    <row r="14" spans="1:12" s="414" customFormat="1" ht="15.75" hidden="1" customHeight="1">
      <c r="A14" s="1479" t="s">
        <v>1406</v>
      </c>
      <c r="B14" s="1479"/>
      <c r="C14" s="1479"/>
      <c r="D14" s="2"/>
      <c r="E14" s="494">
        <f>F14+J14</f>
        <v>1551363741.8683434</v>
      </c>
      <c r="F14" s="373">
        <f>G14+H14+I14</f>
        <v>1274736725.3060017</v>
      </c>
      <c r="G14" s="373">
        <v>1151627766</v>
      </c>
      <c r="H14" s="327">
        <v>87250605.80941993</v>
      </c>
      <c r="I14" s="327">
        <v>35858353.4965818</v>
      </c>
      <c r="J14" s="327">
        <v>276627016.56234175</v>
      </c>
      <c r="K14" s="327">
        <v>291833489.91973096</v>
      </c>
      <c r="L14" s="327">
        <v>-15206473.357389038</v>
      </c>
    </row>
    <row r="15" spans="1:12" s="414" customFormat="1" ht="15.75" hidden="1" customHeight="1">
      <c r="A15" s="1479" t="s">
        <v>1601</v>
      </c>
      <c r="B15" s="1479"/>
      <c r="C15" s="1479"/>
      <c r="D15" s="2"/>
      <c r="E15" s="373">
        <v>1598848494.3334563</v>
      </c>
      <c r="F15" s="373">
        <v>1312842590.7319293</v>
      </c>
      <c r="G15" s="373">
        <v>1238450976.7702041</v>
      </c>
      <c r="H15" s="327">
        <v>32845041.98960245</v>
      </c>
      <c r="I15" s="327">
        <v>41546571.972124033</v>
      </c>
      <c r="J15" s="327">
        <v>286005903.60152584</v>
      </c>
      <c r="K15" s="327">
        <v>288555885.87464345</v>
      </c>
      <c r="L15" s="327">
        <v>-2549982.2731193737</v>
      </c>
    </row>
    <row r="16" spans="1:12" s="414" customFormat="1" ht="16.5" hidden="1" customHeight="1">
      <c r="A16" s="1479" t="s">
        <v>1623</v>
      </c>
      <c r="B16" s="1479"/>
      <c r="C16" s="1479"/>
      <c r="D16" s="2"/>
      <c r="E16" s="418">
        <v>1806885737.2984271</v>
      </c>
      <c r="F16" s="418">
        <v>1486225843.0230834</v>
      </c>
      <c r="G16" s="418">
        <v>1401126342.5779359</v>
      </c>
      <c r="H16" s="418">
        <v>34014531.525050156</v>
      </c>
      <c r="I16" s="418">
        <v>51084968.920095801</v>
      </c>
      <c r="J16" s="418">
        <v>320659894.27534473</v>
      </c>
      <c r="K16" s="418">
        <v>310325617.37253189</v>
      </c>
      <c r="L16" s="418">
        <v>10334276.90281258</v>
      </c>
    </row>
    <row r="17" spans="1:12" s="414" customFormat="1" ht="15.75" hidden="1" customHeight="1">
      <c r="A17" s="1479" t="s">
        <v>1624</v>
      </c>
      <c r="B17" s="1479"/>
      <c r="C17" s="1479"/>
      <c r="D17" s="2"/>
      <c r="E17" s="392" t="s">
        <v>520</v>
      </c>
      <c r="F17" s="392" t="s">
        <v>520</v>
      </c>
      <c r="G17" s="392" t="s">
        <v>520</v>
      </c>
      <c r="H17" s="392" t="s">
        <v>520</v>
      </c>
      <c r="I17" s="392" t="s">
        <v>520</v>
      </c>
      <c r="J17" s="392" t="s">
        <v>520</v>
      </c>
      <c r="K17" s="392" t="s">
        <v>520</v>
      </c>
      <c r="L17" s="392" t="s">
        <v>520</v>
      </c>
    </row>
    <row r="18" spans="1:12" s="414" customFormat="1" ht="15.75" hidden="1" customHeight="1">
      <c r="A18" s="1479" t="s">
        <v>1625</v>
      </c>
      <c r="B18" s="1479"/>
      <c r="C18" s="1479"/>
      <c r="D18" s="2"/>
      <c r="E18" s="418">
        <v>1829300639.4857309</v>
      </c>
      <c r="F18" s="418">
        <v>1468974356.7092235</v>
      </c>
      <c r="G18" s="418">
        <v>1400273915.3743753</v>
      </c>
      <c r="H18" s="418">
        <v>39172976.468415625</v>
      </c>
      <c r="I18" s="418">
        <v>29527464.866432294</v>
      </c>
      <c r="J18" s="418">
        <v>360326282.77650476</v>
      </c>
      <c r="K18" s="418">
        <v>339716985.98869389</v>
      </c>
      <c r="L18" s="418">
        <v>20609296.787810676</v>
      </c>
    </row>
    <row r="19" spans="1:12" s="414" customFormat="1" ht="15.75" hidden="1" customHeight="1">
      <c r="A19" s="1479" t="s">
        <v>1626</v>
      </c>
      <c r="B19" s="1479"/>
      <c r="C19" s="1479"/>
      <c r="D19" s="2"/>
      <c r="E19" s="418">
        <v>1913570358.5609207</v>
      </c>
      <c r="F19" s="418">
        <v>1552484302.749403</v>
      </c>
      <c r="G19" s="418">
        <v>1477562456.9443328</v>
      </c>
      <c r="H19" s="418">
        <v>40045147.25936126</v>
      </c>
      <c r="I19" s="418">
        <v>34876698.545709863</v>
      </c>
      <c r="J19" s="418">
        <v>361086055.8115235</v>
      </c>
      <c r="K19" s="418">
        <v>319772959.59404767</v>
      </c>
      <c r="L19" s="418">
        <v>41313096.217477351</v>
      </c>
    </row>
    <row r="20" spans="1:12" s="414" customFormat="1" ht="15.75" hidden="1" customHeight="1">
      <c r="A20" s="1479" t="s">
        <v>1627</v>
      </c>
      <c r="B20" s="1479"/>
      <c r="C20" s="1479"/>
      <c r="D20" s="2"/>
      <c r="E20" s="418">
        <v>1539118673.3509581</v>
      </c>
      <c r="F20" s="418">
        <f>G20+H20+I20</f>
        <v>1166920151.6425643</v>
      </c>
      <c r="G20" s="418">
        <v>1062087252.4524095</v>
      </c>
      <c r="H20" s="418">
        <v>56827116.239590183</v>
      </c>
      <c r="I20" s="418">
        <v>48005782.95056469</v>
      </c>
      <c r="J20" s="418">
        <v>372198521.70839393</v>
      </c>
      <c r="K20" s="418">
        <v>332871018.11529732</v>
      </c>
      <c r="L20" s="418">
        <v>39327503.59309642</v>
      </c>
    </row>
    <row r="21" spans="1:12" s="414" customFormat="1" ht="15.75" hidden="1" customHeight="1">
      <c r="A21" s="1467" t="s">
        <v>1367</v>
      </c>
      <c r="B21" s="1467"/>
      <c r="C21" s="1467"/>
      <c r="D21" s="1516"/>
      <c r="E21" s="134">
        <v>1511689.974765263</v>
      </c>
      <c r="F21" s="134">
        <v>1133574.1099142069</v>
      </c>
      <c r="G21" s="134">
        <v>1031174.4961632238</v>
      </c>
      <c r="H21" s="134">
        <v>52105.190225929604</v>
      </c>
      <c r="I21" s="134">
        <v>50294.423525053833</v>
      </c>
      <c r="J21" s="134">
        <v>378115.86485105444</v>
      </c>
      <c r="K21" s="134">
        <v>336693.17474083923</v>
      </c>
      <c r="L21" s="134">
        <v>41422.690110215888</v>
      </c>
    </row>
    <row r="22" spans="1:12" s="414" customFormat="1" ht="15.75" customHeight="1">
      <c r="A22" s="1467" t="s">
        <v>1308</v>
      </c>
      <c r="B22" s="1467"/>
      <c r="C22" s="1467"/>
      <c r="D22" s="1516"/>
      <c r="E22" s="507" t="s">
        <v>528</v>
      </c>
      <c r="F22" s="507" t="s">
        <v>528</v>
      </c>
      <c r="G22" s="507" t="s">
        <v>528</v>
      </c>
      <c r="H22" s="507" t="s">
        <v>528</v>
      </c>
      <c r="I22" s="507" t="s">
        <v>528</v>
      </c>
      <c r="J22" s="507" t="s">
        <v>528</v>
      </c>
      <c r="K22" s="507" t="s">
        <v>528</v>
      </c>
      <c r="L22" s="507" t="s">
        <v>528</v>
      </c>
    </row>
    <row r="23" spans="1:12" s="414" customFormat="1" ht="15.75" customHeight="1">
      <c r="A23" s="1467" t="s">
        <v>1309</v>
      </c>
      <c r="B23" s="1467"/>
      <c r="C23" s="1467"/>
      <c r="D23" s="1516"/>
      <c r="E23" s="134">
        <v>1567436.6700432058</v>
      </c>
      <c r="F23" s="134">
        <v>1147874.1120064601</v>
      </c>
      <c r="G23" s="134">
        <v>1024533.6821974041</v>
      </c>
      <c r="H23" s="134">
        <v>78055.215714696067</v>
      </c>
      <c r="I23" s="134">
        <v>45285.214094360766</v>
      </c>
      <c r="J23" s="134">
        <v>419562.55803674506</v>
      </c>
      <c r="K23" s="134">
        <v>343623.49772454583</v>
      </c>
      <c r="L23" s="134">
        <v>75939.060312199188</v>
      </c>
    </row>
    <row r="24" spans="1:12" s="414" customFormat="1" ht="15.75" customHeight="1">
      <c r="A24" s="1467" t="s">
        <v>1310</v>
      </c>
      <c r="B24" s="1467"/>
      <c r="C24" s="1467"/>
      <c r="D24" s="1516"/>
      <c r="E24" s="134">
        <v>1802674.4638600431</v>
      </c>
      <c r="F24" s="134">
        <v>1378698.8855560005</v>
      </c>
      <c r="G24" s="134">
        <v>1277319.5295257152</v>
      </c>
      <c r="H24" s="134">
        <v>57076.741036398002</v>
      </c>
      <c r="I24" s="134">
        <v>44302.61499388994</v>
      </c>
      <c r="J24" s="134">
        <v>423975.57830404252</v>
      </c>
      <c r="K24" s="134">
        <v>349985.5430560516</v>
      </c>
      <c r="L24" s="134">
        <v>73990.035247990993</v>
      </c>
    </row>
    <row r="25" spans="1:12" s="414" customFormat="1" ht="15.75" customHeight="1">
      <c r="A25" s="1467" t="s">
        <v>1311</v>
      </c>
      <c r="B25" s="1467"/>
      <c r="C25" s="1467"/>
      <c r="D25" s="1516"/>
      <c r="E25" s="134">
        <v>1973697.3906420439</v>
      </c>
      <c r="F25" s="134">
        <v>1501600.9350715925</v>
      </c>
      <c r="G25" s="134">
        <v>1380553.0862041668</v>
      </c>
      <c r="H25" s="134">
        <v>68928.175869411323</v>
      </c>
      <c r="I25" s="134">
        <v>52119.672998014736</v>
      </c>
      <c r="J25" s="134">
        <v>472096.45557044714</v>
      </c>
      <c r="K25" s="134">
        <v>386292.53309259622</v>
      </c>
      <c r="L25" s="134">
        <v>85803.92247785168</v>
      </c>
    </row>
    <row r="26" spans="1:12" ht="18.600000000000001" customHeight="1">
      <c r="A26" s="1467" t="s">
        <v>1312</v>
      </c>
      <c r="B26" s="1468"/>
      <c r="C26" s="1468"/>
      <c r="D26" s="1469"/>
      <c r="E26" s="134">
        <v>2048552.9514313745</v>
      </c>
      <c r="F26" s="134">
        <v>1548973.6390909809</v>
      </c>
      <c r="G26" s="134">
        <v>1414915.6693067485</v>
      </c>
      <c r="H26" s="134">
        <v>75107.627915270161</v>
      </c>
      <c r="I26" s="134">
        <v>58950.341868965072</v>
      </c>
      <c r="J26" s="134">
        <v>499579.31234039227</v>
      </c>
      <c r="K26" s="134">
        <v>401502.83310422202</v>
      </c>
      <c r="L26" s="134">
        <v>98076.479236169791</v>
      </c>
    </row>
    <row r="27" spans="1:12" ht="18.600000000000001" customHeight="1">
      <c r="A27" s="1479" t="s">
        <v>43</v>
      </c>
      <c r="B27" s="1479"/>
      <c r="C27" s="1479"/>
      <c r="D27" s="2"/>
      <c r="E27" s="134"/>
      <c r="F27" s="134"/>
      <c r="G27" s="134"/>
      <c r="H27" s="134"/>
      <c r="I27" s="134"/>
      <c r="J27" s="134"/>
      <c r="K27" s="134"/>
      <c r="L27" s="134"/>
    </row>
    <row r="28" spans="1:12" ht="18.600000000000001" customHeight="1">
      <c r="A28" s="1330"/>
      <c r="B28" s="1330" t="s">
        <v>44</v>
      </c>
      <c r="C28" s="1330"/>
      <c r="D28" s="992"/>
      <c r="E28" s="957">
        <v>2033058.0817639309</v>
      </c>
      <c r="F28" s="958">
        <v>1542891.2819075661</v>
      </c>
      <c r="G28" s="957">
        <v>1409623.1173227455</v>
      </c>
      <c r="H28" s="957">
        <v>74832.22586095579</v>
      </c>
      <c r="I28" s="957">
        <v>58435.938723866879</v>
      </c>
      <c r="J28" s="957">
        <v>490166.79985636153</v>
      </c>
      <c r="K28" s="957">
        <v>395136.62936944218</v>
      </c>
      <c r="L28" s="957">
        <v>95030.170486918665</v>
      </c>
    </row>
    <row r="29" spans="1:12" ht="18.600000000000001" customHeight="1">
      <c r="A29" s="1330"/>
      <c r="B29" s="1330" t="s">
        <v>450</v>
      </c>
      <c r="C29" s="1330"/>
      <c r="D29" s="992"/>
      <c r="E29" s="957">
        <v>15494.869667445035</v>
      </c>
      <c r="F29" s="957">
        <v>6082.3571834140675</v>
      </c>
      <c r="G29" s="957">
        <v>5292.5519840014913</v>
      </c>
      <c r="H29" s="957">
        <v>275.40205431438989</v>
      </c>
      <c r="I29" s="957">
        <v>514.40314509818631</v>
      </c>
      <c r="J29" s="957">
        <v>9412.5124840309636</v>
      </c>
      <c r="K29" s="957">
        <v>6366.2037347797677</v>
      </c>
      <c r="L29" s="957">
        <v>3046.3087492511891</v>
      </c>
    </row>
    <row r="30" spans="1:12" ht="18.600000000000001" customHeight="1">
      <c r="A30" s="1479" t="s">
        <v>13</v>
      </c>
      <c r="B30" s="1479"/>
      <c r="C30" s="1479"/>
      <c r="D30" s="2"/>
      <c r="E30" s="957"/>
      <c r="F30" s="957"/>
      <c r="G30" s="957"/>
      <c r="H30" s="957"/>
      <c r="I30" s="957"/>
      <c r="J30" s="957"/>
      <c r="K30" s="957"/>
      <c r="L30" s="957"/>
    </row>
    <row r="31" spans="1:12" ht="18.600000000000001" customHeight="1">
      <c r="A31" s="1330"/>
      <c r="B31" s="1330" t="s">
        <v>52</v>
      </c>
      <c r="C31" s="1330"/>
      <c r="D31" s="992"/>
      <c r="E31" s="957">
        <v>1523520.8699693824</v>
      </c>
      <c r="F31" s="957">
        <v>1188776.6872218295</v>
      </c>
      <c r="G31" s="957">
        <v>1103412.3823192329</v>
      </c>
      <c r="H31" s="957">
        <v>45588.419620796325</v>
      </c>
      <c r="I31" s="957">
        <v>39775.885281800227</v>
      </c>
      <c r="J31" s="957">
        <v>334744.18274755188</v>
      </c>
      <c r="K31" s="957">
        <v>281414.52076971414</v>
      </c>
      <c r="L31" s="957">
        <v>53329.661977837924</v>
      </c>
    </row>
    <row r="32" spans="1:12" ht="18.600000000000001" customHeight="1">
      <c r="A32" s="1330"/>
      <c r="B32" s="1330" t="s">
        <v>53</v>
      </c>
      <c r="C32" s="1330"/>
      <c r="D32" s="992"/>
      <c r="E32" s="957">
        <v>81323.303386509448</v>
      </c>
      <c r="F32" s="957">
        <v>59913.046155617012</v>
      </c>
      <c r="G32" s="957">
        <v>53305.076044047521</v>
      </c>
      <c r="H32" s="957">
        <v>3399.5919924338182</v>
      </c>
      <c r="I32" s="957">
        <v>3208.3781191356702</v>
      </c>
      <c r="J32" s="957">
        <v>21410.257230892494</v>
      </c>
      <c r="K32" s="957">
        <v>19426.146150531113</v>
      </c>
      <c r="L32" s="957">
        <v>1984.1110803613769</v>
      </c>
    </row>
    <row r="33" spans="1:12" ht="18.600000000000001" customHeight="1">
      <c r="A33" s="1330"/>
      <c r="B33" s="1330" t="s">
        <v>54</v>
      </c>
      <c r="C33" s="1330"/>
      <c r="D33" s="992"/>
      <c r="E33" s="957">
        <v>166062.45260972827</v>
      </c>
      <c r="F33" s="957">
        <v>116958.59141135709</v>
      </c>
      <c r="G33" s="957">
        <v>106324.44155694258</v>
      </c>
      <c r="H33" s="957">
        <v>7165.097239628516</v>
      </c>
      <c r="I33" s="957">
        <v>3469.0526147859682</v>
      </c>
      <c r="J33" s="957">
        <v>49103.861198371145</v>
      </c>
      <c r="K33" s="957">
        <v>41596.63270638854</v>
      </c>
      <c r="L33" s="957">
        <v>7507.2284919826971</v>
      </c>
    </row>
    <row r="34" spans="1:12" ht="18.600000000000001" customHeight="1">
      <c r="A34" s="1330"/>
      <c r="B34" s="1330" t="s">
        <v>257</v>
      </c>
      <c r="C34" s="1330"/>
      <c r="D34" s="992"/>
      <c r="E34" s="957">
        <v>23473.847614755447</v>
      </c>
      <c r="F34" s="957">
        <v>10482.835964178468</v>
      </c>
      <c r="G34" s="957">
        <v>8711.6048075237159</v>
      </c>
      <c r="H34" s="957">
        <v>437.7123494115321</v>
      </c>
      <c r="I34" s="957">
        <v>1333.5188072432165</v>
      </c>
      <c r="J34" s="957">
        <v>12991.011650576987</v>
      </c>
      <c r="K34" s="957">
        <v>9539.0127605891994</v>
      </c>
      <c r="L34" s="957">
        <v>3451.9988899877758</v>
      </c>
    </row>
    <row r="35" spans="1:12" ht="18.600000000000001" customHeight="1">
      <c r="A35" s="1330"/>
      <c r="B35" s="1330" t="s">
        <v>256</v>
      </c>
      <c r="C35" s="1330"/>
      <c r="D35" s="992"/>
      <c r="E35" s="957">
        <v>254172.47785100012</v>
      </c>
      <c r="F35" s="957">
        <v>172842.47833799999</v>
      </c>
      <c r="G35" s="957">
        <v>143162.16457900003</v>
      </c>
      <c r="H35" s="957">
        <v>18516.806712999994</v>
      </c>
      <c r="I35" s="957">
        <v>11163.507046000001</v>
      </c>
      <c r="J35" s="957">
        <v>81329.999513000075</v>
      </c>
      <c r="K35" s="957">
        <v>49526.520716999992</v>
      </c>
      <c r="L35" s="957">
        <v>31803.478795999989</v>
      </c>
    </row>
    <row r="36" spans="1:12" ht="13.5" customHeight="1">
      <c r="A36" s="1479" t="s">
        <v>14</v>
      </c>
      <c r="B36" s="1479"/>
      <c r="C36" s="1479"/>
      <c r="D36" s="2"/>
      <c r="E36" s="957"/>
      <c r="F36" s="957"/>
      <c r="G36" s="957"/>
      <c r="H36" s="957"/>
      <c r="I36" s="957"/>
      <c r="J36" s="957"/>
      <c r="K36" s="957"/>
      <c r="L36" s="957"/>
    </row>
    <row r="37" spans="1:12" ht="18.600000000000001" customHeight="1">
      <c r="A37" s="1470" t="s">
        <v>45</v>
      </c>
      <c r="B37" s="1470"/>
      <c r="C37" s="6"/>
      <c r="D37" s="2"/>
      <c r="E37" s="957">
        <v>2039228.6278726514</v>
      </c>
      <c r="F37" s="957">
        <v>1543435.1466185781</v>
      </c>
      <c r="G37" s="957">
        <v>1410373.9491541595</v>
      </c>
      <c r="H37" s="957">
        <v>74182.030949717795</v>
      </c>
      <c r="I37" s="957">
        <v>58879.166514704164</v>
      </c>
      <c r="J37" s="957">
        <v>495793.48125407175</v>
      </c>
      <c r="K37" s="957">
        <v>398397.4787897268</v>
      </c>
      <c r="L37" s="957">
        <v>97396.002464344565</v>
      </c>
    </row>
    <row r="38" spans="1:12" ht="18.600000000000001" customHeight="1">
      <c r="A38" s="7"/>
      <c r="B38" s="1330" t="s">
        <v>15</v>
      </c>
      <c r="C38" s="6"/>
      <c r="D38" s="2"/>
      <c r="E38" s="957">
        <v>1188440.9586765941</v>
      </c>
      <c r="F38" s="957">
        <v>904907.46682133351</v>
      </c>
      <c r="G38" s="957">
        <v>833921.60691037658</v>
      </c>
      <c r="H38" s="957">
        <v>38990.368168748864</v>
      </c>
      <c r="I38" s="957">
        <v>31995.491742207851</v>
      </c>
      <c r="J38" s="957">
        <v>283533.4918552629</v>
      </c>
      <c r="K38" s="957">
        <v>222961.82762386743</v>
      </c>
      <c r="L38" s="957">
        <v>60571.664231395494</v>
      </c>
    </row>
    <row r="39" spans="1:12" ht="18.600000000000001" customHeight="1">
      <c r="A39" s="961"/>
      <c r="B39" s="961" t="s">
        <v>1313</v>
      </c>
      <c r="C39" s="961"/>
      <c r="D39" s="992"/>
      <c r="E39" s="957">
        <v>246812.63734201659</v>
      </c>
      <c r="F39" s="957">
        <v>196177.38066124145</v>
      </c>
      <c r="G39" s="957">
        <v>183801.09746514849</v>
      </c>
      <c r="H39" s="957">
        <v>5287.837281059321</v>
      </c>
      <c r="I39" s="957">
        <v>7088.4459150335069</v>
      </c>
      <c r="J39" s="957">
        <v>50635.256680775237</v>
      </c>
      <c r="K39" s="957">
        <v>44788.204068647756</v>
      </c>
      <c r="L39" s="957">
        <v>5847.0526121274561</v>
      </c>
    </row>
    <row r="40" spans="1:12" ht="18.600000000000001" customHeight="1">
      <c r="A40" s="961"/>
      <c r="B40" s="961" t="s">
        <v>1314</v>
      </c>
      <c r="C40" s="961"/>
      <c r="D40" s="992"/>
      <c r="E40" s="957">
        <v>727070.18291606486</v>
      </c>
      <c r="F40" s="957">
        <v>545836.40139426501</v>
      </c>
      <c r="G40" s="957">
        <v>497969.65389402764</v>
      </c>
      <c r="H40" s="957">
        <v>26004.867171631697</v>
      </c>
      <c r="I40" s="957">
        <v>21861.88032860585</v>
      </c>
      <c r="J40" s="957">
        <v>181233.78152179977</v>
      </c>
      <c r="K40" s="957">
        <v>130902.89321383902</v>
      </c>
      <c r="L40" s="957">
        <v>50330.888307960573</v>
      </c>
    </row>
    <row r="41" spans="1:12" ht="18.600000000000001" customHeight="1">
      <c r="A41" s="961"/>
      <c r="B41" s="961" t="s">
        <v>1315</v>
      </c>
      <c r="C41" s="961"/>
      <c r="D41" s="992"/>
      <c r="E41" s="957">
        <v>139169.26501025996</v>
      </c>
      <c r="F41" s="957">
        <v>108511.03083106605</v>
      </c>
      <c r="G41" s="957">
        <v>100139.72757677632</v>
      </c>
      <c r="H41" s="957">
        <v>6300.9065167719818</v>
      </c>
      <c r="I41" s="957">
        <v>2070.3967375177435</v>
      </c>
      <c r="J41" s="957">
        <v>30658.234179193903</v>
      </c>
      <c r="K41" s="957">
        <v>28234.656590559276</v>
      </c>
      <c r="L41" s="957">
        <v>2423.5775886346619</v>
      </c>
    </row>
    <row r="42" spans="1:12" ht="18.600000000000001" customHeight="1">
      <c r="A42" s="961"/>
      <c r="B42" s="961" t="s">
        <v>1316</v>
      </c>
      <c r="C42" s="961"/>
      <c r="D42" s="992"/>
      <c r="E42" s="957">
        <v>75388.873408254512</v>
      </c>
      <c r="F42" s="957">
        <v>54382.653934760216</v>
      </c>
      <c r="G42" s="957">
        <v>52011.127974423565</v>
      </c>
      <c r="H42" s="957">
        <v>1396.7571992858761</v>
      </c>
      <c r="I42" s="957">
        <v>974.76876105075848</v>
      </c>
      <c r="J42" s="957">
        <v>21006.219473494213</v>
      </c>
      <c r="K42" s="957">
        <v>19036.073750821441</v>
      </c>
      <c r="L42" s="957">
        <v>1970.1457226727807</v>
      </c>
    </row>
    <row r="43" spans="1:12" ht="18.600000000000001" customHeight="1">
      <c r="A43" s="961"/>
      <c r="B43" s="1330" t="s">
        <v>17</v>
      </c>
      <c r="C43" s="961"/>
      <c r="D43" s="992"/>
      <c r="E43" s="957">
        <v>306015.97111148637</v>
      </c>
      <c r="F43" s="957">
        <v>224841.57758697716</v>
      </c>
      <c r="G43" s="957">
        <v>197295.30990869951</v>
      </c>
      <c r="H43" s="957">
        <v>12945.1065382334</v>
      </c>
      <c r="I43" s="957">
        <v>14601.161140044414</v>
      </c>
      <c r="J43" s="957">
        <v>81174.393524509011</v>
      </c>
      <c r="K43" s="957">
        <v>71898.788885609727</v>
      </c>
      <c r="L43" s="957">
        <v>9275.6046388995037</v>
      </c>
    </row>
    <row r="44" spans="1:12" ht="18.600000000000001" customHeight="1">
      <c r="A44" s="961"/>
      <c r="B44" s="961" t="s">
        <v>1317</v>
      </c>
      <c r="C44" s="961"/>
      <c r="D44" s="992"/>
      <c r="E44" s="957">
        <v>234182.81731939808</v>
      </c>
      <c r="F44" s="957">
        <v>174097.10496460012</v>
      </c>
      <c r="G44" s="957">
        <v>154309.65874931155</v>
      </c>
      <c r="H44" s="957">
        <v>9137.4361740170425</v>
      </c>
      <c r="I44" s="957">
        <v>10650.010041271633</v>
      </c>
      <c r="J44" s="957">
        <v>60085.71235479787</v>
      </c>
      <c r="K44" s="957">
        <v>51980.179189404946</v>
      </c>
      <c r="L44" s="957">
        <v>8105.5331653929343</v>
      </c>
    </row>
    <row r="45" spans="1:12" ht="18.600000000000001" customHeight="1">
      <c r="A45" s="961"/>
      <c r="B45" s="961" t="s">
        <v>1318</v>
      </c>
      <c r="C45" s="961"/>
      <c r="D45" s="992"/>
      <c r="E45" s="957">
        <v>71833.153792088298</v>
      </c>
      <c r="F45" s="957">
        <v>50744.472622377209</v>
      </c>
      <c r="G45" s="957">
        <v>42985.651159388071</v>
      </c>
      <c r="H45" s="957">
        <v>3807.6703642163639</v>
      </c>
      <c r="I45" s="957">
        <v>3951.1510987727802</v>
      </c>
      <c r="J45" s="957">
        <v>21088.681169711115</v>
      </c>
      <c r="K45" s="957">
        <v>19918.609696204556</v>
      </c>
      <c r="L45" s="957">
        <v>1170.071473506553</v>
      </c>
    </row>
    <row r="46" spans="1:12" ht="18.600000000000001" customHeight="1">
      <c r="A46" s="961"/>
      <c r="B46" s="1330" t="s">
        <v>18</v>
      </c>
      <c r="C46" s="961"/>
      <c r="D46" s="992"/>
      <c r="E46" s="957">
        <v>524465.2953110676</v>
      </c>
      <c r="F46" s="957">
        <v>398306.10371181503</v>
      </c>
      <c r="G46" s="957">
        <v>364657.5896791335</v>
      </c>
      <c r="H46" s="957">
        <v>21741.820958728593</v>
      </c>
      <c r="I46" s="957">
        <v>11906.693073952711</v>
      </c>
      <c r="J46" s="957">
        <v>126159.19159925236</v>
      </c>
      <c r="K46" s="957">
        <v>98428.483808596633</v>
      </c>
      <c r="L46" s="957">
        <v>27730.707790655506</v>
      </c>
    </row>
    <row r="47" spans="1:12" ht="18.600000000000001" customHeight="1">
      <c r="A47" s="961"/>
      <c r="B47" s="961" t="s">
        <v>1319</v>
      </c>
      <c r="C47" s="6"/>
      <c r="D47" s="2"/>
      <c r="E47" s="957">
        <v>105223.90304849362</v>
      </c>
      <c r="F47" s="957">
        <v>83433.829885023035</v>
      </c>
      <c r="G47" s="957">
        <v>76208.260223949736</v>
      </c>
      <c r="H47" s="957">
        <v>3968.7161711539275</v>
      </c>
      <c r="I47" s="957">
        <v>3256.8534899193992</v>
      </c>
      <c r="J47" s="957">
        <v>21790.073163470552</v>
      </c>
      <c r="K47" s="957">
        <v>17773.732081867282</v>
      </c>
      <c r="L47" s="957">
        <v>4016.3410816032811</v>
      </c>
    </row>
    <row r="48" spans="1:12" ht="18.600000000000001" customHeight="1">
      <c r="A48" s="961"/>
      <c r="B48" s="961" t="s">
        <v>1320</v>
      </c>
      <c r="C48" s="6"/>
      <c r="D48" s="2"/>
      <c r="E48" s="957">
        <v>362049.27365313383</v>
      </c>
      <c r="F48" s="957">
        <v>278755.03566803195</v>
      </c>
      <c r="G48" s="957">
        <v>255116.48223399729</v>
      </c>
      <c r="H48" s="957">
        <v>16121.858298115414</v>
      </c>
      <c r="I48" s="957">
        <v>7516.6951359189825</v>
      </c>
      <c r="J48" s="957">
        <v>83294.237985101747</v>
      </c>
      <c r="K48" s="957">
        <v>64519.954244473513</v>
      </c>
      <c r="L48" s="957">
        <v>18774.283740628318</v>
      </c>
    </row>
    <row r="49" spans="1:12" ht="18.600000000000001" customHeight="1">
      <c r="A49" s="961"/>
      <c r="B49" s="961" t="s">
        <v>1321</v>
      </c>
      <c r="C49" s="6"/>
      <c r="D49" s="2"/>
      <c r="E49" s="957">
        <v>57192.118609440171</v>
      </c>
      <c r="F49" s="957">
        <v>36117.238158760192</v>
      </c>
      <c r="G49" s="957">
        <v>33332.847221186617</v>
      </c>
      <c r="H49" s="957">
        <v>1651.2464894592554</v>
      </c>
      <c r="I49" s="957">
        <v>1133.1444481143319</v>
      </c>
      <c r="J49" s="957">
        <v>21074.880450679964</v>
      </c>
      <c r="K49" s="957">
        <v>16134.797482256048</v>
      </c>
      <c r="L49" s="957">
        <v>4940.082968423927</v>
      </c>
    </row>
    <row r="50" spans="1:12" ht="18.600000000000001" customHeight="1">
      <c r="A50" s="961"/>
      <c r="B50" s="1330" t="s">
        <v>20</v>
      </c>
      <c r="C50" s="6"/>
      <c r="D50" s="2"/>
      <c r="E50" s="957">
        <v>20306.402773502941</v>
      </c>
      <c r="F50" s="957">
        <v>15379.998498455256</v>
      </c>
      <c r="G50" s="957">
        <v>14499.442655949204</v>
      </c>
      <c r="H50" s="957">
        <v>504.73528400691265</v>
      </c>
      <c r="I50" s="957">
        <v>375.8205584991386</v>
      </c>
      <c r="J50" s="957">
        <v>4926.4042750476765</v>
      </c>
      <c r="K50" s="957">
        <v>5108.3784716536684</v>
      </c>
      <c r="L50" s="957">
        <v>-181.97419660599351</v>
      </c>
    </row>
    <row r="51" spans="1:12" ht="18.600000000000001" customHeight="1">
      <c r="A51" s="1470" t="s">
        <v>21</v>
      </c>
      <c r="B51" s="1470"/>
      <c r="C51" s="6"/>
      <c r="D51" s="2"/>
      <c r="E51" s="957">
        <v>9324.3235587230465</v>
      </c>
      <c r="F51" s="957">
        <v>5538.4924724024686</v>
      </c>
      <c r="G51" s="957">
        <v>4541.7201525891887</v>
      </c>
      <c r="H51" s="957">
        <v>925.59696555237099</v>
      </c>
      <c r="I51" s="957">
        <v>71.175354260909415</v>
      </c>
      <c r="J51" s="957">
        <v>3785.831086320572</v>
      </c>
      <c r="K51" s="957">
        <v>3105.3543144953401</v>
      </c>
      <c r="L51" s="957">
        <v>680.47677182523194</v>
      </c>
    </row>
    <row r="52" spans="1:12" ht="18.600000000000001" customHeight="1">
      <c r="A52" s="1479" t="s">
        <v>118</v>
      </c>
      <c r="B52" s="1479"/>
      <c r="C52" s="1479"/>
      <c r="D52" s="992"/>
      <c r="E52" s="957"/>
      <c r="F52" s="957"/>
      <c r="G52" s="957"/>
      <c r="H52" s="957"/>
      <c r="I52" s="957"/>
      <c r="J52" s="957"/>
      <c r="K52" s="957"/>
      <c r="L52" s="957"/>
    </row>
    <row r="53" spans="1:12" ht="18.600000000000001" customHeight="1">
      <c r="A53" s="1470" t="s">
        <v>22</v>
      </c>
      <c r="B53" s="1470" t="s">
        <v>22</v>
      </c>
      <c r="C53" s="1334"/>
      <c r="D53" s="992"/>
      <c r="E53" s="957">
        <v>969896.14552266523</v>
      </c>
      <c r="F53" s="957">
        <v>719396.51669870375</v>
      </c>
      <c r="G53" s="957">
        <v>653600.53573803604</v>
      </c>
      <c r="H53" s="957">
        <v>31456.047478937686</v>
      </c>
      <c r="I53" s="957">
        <v>34339.933481730775</v>
      </c>
      <c r="J53" s="957">
        <v>250499.62882396078</v>
      </c>
      <c r="K53" s="957">
        <v>189870.94317253609</v>
      </c>
      <c r="L53" s="957">
        <v>60628.685651424901</v>
      </c>
    </row>
    <row r="54" spans="1:12" ht="18.600000000000001" customHeight="1">
      <c r="A54" s="1330"/>
      <c r="B54" s="1330" t="s">
        <v>23</v>
      </c>
      <c r="C54" s="1330"/>
      <c r="D54" s="992"/>
      <c r="E54" s="957">
        <v>372207.67540287424</v>
      </c>
      <c r="F54" s="957">
        <v>264293.10545863002</v>
      </c>
      <c r="G54" s="957">
        <v>239263.45891990876</v>
      </c>
      <c r="H54" s="957">
        <v>10151.972819506444</v>
      </c>
      <c r="I54" s="957">
        <v>14877.673719214814</v>
      </c>
      <c r="J54" s="957">
        <v>107914.56994424479</v>
      </c>
      <c r="K54" s="957">
        <v>90736.68547888918</v>
      </c>
      <c r="L54" s="957">
        <v>17177.884465355397</v>
      </c>
    </row>
    <row r="55" spans="1:12" ht="18.600000000000001" customHeight="1">
      <c r="A55" s="1330"/>
      <c r="B55" s="1330" t="s">
        <v>24</v>
      </c>
      <c r="C55" s="1330"/>
      <c r="D55" s="992"/>
      <c r="E55" s="957">
        <v>217930.27709312862</v>
      </c>
      <c r="F55" s="957">
        <v>161291.56752566766</v>
      </c>
      <c r="G55" s="957">
        <v>142140.08469315185</v>
      </c>
      <c r="H55" s="957">
        <v>13080.365939332982</v>
      </c>
      <c r="I55" s="957">
        <v>6071.1168931828151</v>
      </c>
      <c r="J55" s="957">
        <v>56638.709567460945</v>
      </c>
      <c r="K55" s="957">
        <v>48925.749094991399</v>
      </c>
      <c r="L55" s="957">
        <v>7712.9604724695409</v>
      </c>
    </row>
    <row r="56" spans="1:12" ht="18.600000000000001" customHeight="1">
      <c r="A56" s="1330"/>
      <c r="B56" s="1330" t="s">
        <v>25</v>
      </c>
      <c r="C56" s="1330"/>
      <c r="D56" s="992"/>
      <c r="E56" s="957">
        <v>379758.19302666187</v>
      </c>
      <c r="F56" s="957">
        <v>293811.84371440671</v>
      </c>
      <c r="G56" s="957">
        <v>272196.99212497502</v>
      </c>
      <c r="H56" s="957">
        <v>8223.7087200982769</v>
      </c>
      <c r="I56" s="957">
        <v>13391.142869333142</v>
      </c>
      <c r="J56" s="957">
        <v>85946.349312255406</v>
      </c>
      <c r="K56" s="957">
        <v>50208.508598655419</v>
      </c>
      <c r="L56" s="957">
        <v>35737.840713599981</v>
      </c>
    </row>
    <row r="57" spans="1:12" ht="18.600000000000001" customHeight="1" thickBot="1">
      <c r="A57" s="1471" t="s">
        <v>26</v>
      </c>
      <c r="B57" s="1471"/>
      <c r="C57" s="1331"/>
      <c r="D57" s="1203"/>
      <c r="E57" s="965">
        <v>1078656.8059087095</v>
      </c>
      <c r="F57" s="965">
        <v>829577.12239227991</v>
      </c>
      <c r="G57" s="965">
        <v>761315.13356871228</v>
      </c>
      <c r="H57" s="965">
        <v>43651.580436332464</v>
      </c>
      <c r="I57" s="965">
        <v>24610.408387234264</v>
      </c>
      <c r="J57" s="965">
        <v>249079.6835164314</v>
      </c>
      <c r="K57" s="965">
        <v>211631.88993168718</v>
      </c>
      <c r="L57" s="965">
        <v>37447.793584744883</v>
      </c>
    </row>
    <row r="58" spans="1:12" s="1187" customFormat="1" ht="19.5" customHeight="1" thickBot="1">
      <c r="A58" s="495" t="s">
        <v>769</v>
      </c>
      <c r="B58" s="496"/>
      <c r="C58" s="497"/>
      <c r="D58" s="498"/>
      <c r="H58" s="1188"/>
    </row>
    <row r="59" spans="1:12" ht="17.25" thickTop="1">
      <c r="E59" s="1449" t="s">
        <v>1097</v>
      </c>
      <c r="F59" s="1648" t="s">
        <v>1098</v>
      </c>
      <c r="G59" s="1649"/>
      <c r="H59" s="1650"/>
      <c r="I59" s="1374" t="s">
        <v>1099</v>
      </c>
    </row>
    <row r="60" spans="1:12" ht="17.25" thickBot="1">
      <c r="E60" s="1647"/>
      <c r="F60" s="1511"/>
      <c r="G60" s="1651"/>
      <c r="H60" s="1652"/>
      <c r="I60" s="1346" t="s">
        <v>1098</v>
      </c>
    </row>
    <row r="61" spans="1:12" ht="16.5">
      <c r="E61" s="1647"/>
      <c r="F61" s="798" t="s">
        <v>1101</v>
      </c>
      <c r="G61" s="799" t="s">
        <v>1103</v>
      </c>
      <c r="H61" s="1344" t="s">
        <v>1104</v>
      </c>
      <c r="I61" s="781" t="s">
        <v>1100</v>
      </c>
    </row>
    <row r="62" spans="1:12" ht="17.25" thickBot="1">
      <c r="B62" s="961"/>
      <c r="E62" s="1450"/>
      <c r="F62" s="1365" t="s">
        <v>1102</v>
      </c>
      <c r="G62" s="800" t="s">
        <v>1102</v>
      </c>
      <c r="H62" s="808" t="s">
        <v>1102</v>
      </c>
      <c r="I62" s="973"/>
    </row>
    <row r="63" spans="1:12" ht="16.5">
      <c r="E63" s="113" t="s">
        <v>1060</v>
      </c>
      <c r="F63" s="801">
        <f>E26</f>
        <v>2048552.9514313745</v>
      </c>
      <c r="G63" s="801">
        <f>F26</f>
        <v>1548973.6390909809</v>
      </c>
      <c r="H63" s="801">
        <f>J26</f>
        <v>499579.31234039227</v>
      </c>
      <c r="I63" s="801">
        <f>'41'!E26</f>
        <v>130589.210904438</v>
      </c>
      <c r="J63" s="1096">
        <f>G63/$F$63*100</f>
        <v>75.613063260516384</v>
      </c>
      <c r="K63" s="1096">
        <f>H63/$F$63*100</f>
        <v>24.386936739483538</v>
      </c>
    </row>
    <row r="64" spans="1:12" ht="16.5">
      <c r="E64" s="113" t="s">
        <v>1105</v>
      </c>
      <c r="F64" s="791"/>
      <c r="G64" s="791"/>
      <c r="H64" s="791"/>
      <c r="I64" s="791"/>
    </row>
    <row r="65" spans="5:9">
      <c r="E65" s="1324" t="s">
        <v>52</v>
      </c>
      <c r="F65" s="802">
        <f>E31</f>
        <v>1523520.8699693824</v>
      </c>
      <c r="G65" s="802">
        <f>F31</f>
        <v>1188776.6872218295</v>
      </c>
      <c r="H65" s="802">
        <f>J31</f>
        <v>334744.18274755188</v>
      </c>
      <c r="I65" s="802">
        <f>'41'!E31</f>
        <v>601944.23941170971</v>
      </c>
    </row>
    <row r="66" spans="5:9">
      <c r="E66" s="1324" t="s">
        <v>53</v>
      </c>
      <c r="F66" s="802">
        <f t="shared" ref="F66:G69" si="0">E32</f>
        <v>81323.303386509448</v>
      </c>
      <c r="G66" s="802">
        <f t="shared" si="0"/>
        <v>59913.046155617012</v>
      </c>
      <c r="H66" s="802">
        <f t="shared" ref="H66:H85" si="1">J32</f>
        <v>21410.257230892494</v>
      </c>
      <c r="I66" s="802">
        <f>'41'!E32</f>
        <v>78573.239986802379</v>
      </c>
    </row>
    <row r="67" spans="5:9">
      <c r="E67" s="1324" t="s">
        <v>54</v>
      </c>
      <c r="F67" s="802">
        <f t="shared" si="0"/>
        <v>166062.45260972827</v>
      </c>
      <c r="G67" s="802">
        <f t="shared" si="0"/>
        <v>116958.59141135709</v>
      </c>
      <c r="H67" s="802">
        <f t="shared" si="1"/>
        <v>49103.861198371145</v>
      </c>
      <c r="I67" s="802">
        <f>'41'!E33</f>
        <v>28430.48324179124</v>
      </c>
    </row>
    <row r="68" spans="5:9">
      <c r="E68" s="1324" t="s">
        <v>1106</v>
      </c>
      <c r="F68" s="802">
        <f t="shared" si="0"/>
        <v>23473.847614755447</v>
      </c>
      <c r="G68" s="802">
        <f t="shared" si="0"/>
        <v>10482.835964178468</v>
      </c>
      <c r="H68" s="802">
        <f t="shared" si="1"/>
        <v>12991.011650576987</v>
      </c>
      <c r="I68" s="802">
        <f>'41'!E34</f>
        <v>3998.9518935118886</v>
      </c>
    </row>
    <row r="69" spans="5:9">
      <c r="E69" s="1324" t="s">
        <v>1107</v>
      </c>
      <c r="F69" s="802">
        <f t="shared" si="0"/>
        <v>254172.47785100012</v>
      </c>
      <c r="G69" s="802">
        <f t="shared" si="0"/>
        <v>172842.47833799999</v>
      </c>
      <c r="H69" s="802">
        <f t="shared" si="1"/>
        <v>81329.999513000075</v>
      </c>
      <c r="I69" s="802">
        <f>'41'!E35</f>
        <v>619932.87280731706</v>
      </c>
    </row>
    <row r="70" spans="5:9" ht="16.5">
      <c r="E70" s="113" t="s">
        <v>1108</v>
      </c>
      <c r="F70" s="791"/>
      <c r="G70" s="802"/>
      <c r="H70" s="802"/>
      <c r="I70" s="802"/>
    </row>
    <row r="71" spans="5:9">
      <c r="E71" s="1324" t="s">
        <v>45</v>
      </c>
      <c r="F71" s="802">
        <f>E37</f>
        <v>2039228.6278726514</v>
      </c>
      <c r="G71" s="802">
        <f t="shared" ref="G71" si="2">F37</f>
        <v>1543435.1466185781</v>
      </c>
      <c r="H71" s="802">
        <f t="shared" si="1"/>
        <v>495793.48125407175</v>
      </c>
      <c r="I71" s="802">
        <f>'41'!E37</f>
        <v>133553.51548233238</v>
      </c>
    </row>
    <row r="72" spans="5:9">
      <c r="E72" s="804" t="s">
        <v>1109</v>
      </c>
      <c r="F72" s="802">
        <f t="shared" ref="F72:G85" si="3">E38</f>
        <v>1188440.9586765941</v>
      </c>
      <c r="G72" s="802">
        <f t="shared" si="3"/>
        <v>904907.46682133351</v>
      </c>
      <c r="H72" s="802">
        <f t="shared" si="1"/>
        <v>283533.4918552629</v>
      </c>
      <c r="I72" s="802">
        <f>'41'!E38</f>
        <v>238978.67658646934</v>
      </c>
    </row>
    <row r="73" spans="5:9">
      <c r="E73" s="1324" t="s">
        <v>1110</v>
      </c>
      <c r="F73" s="802">
        <f t="shared" si="3"/>
        <v>246812.63734201659</v>
      </c>
      <c r="G73" s="802">
        <f t="shared" si="3"/>
        <v>196177.38066124145</v>
      </c>
      <c r="H73" s="802">
        <f t="shared" si="1"/>
        <v>50635.256680775237</v>
      </c>
      <c r="I73" s="802">
        <f>'41'!E39</f>
        <v>168703.10139341778</v>
      </c>
    </row>
    <row r="74" spans="5:9">
      <c r="E74" s="1324" t="s">
        <v>1111</v>
      </c>
      <c r="F74" s="802">
        <f t="shared" si="3"/>
        <v>727070.18291606486</v>
      </c>
      <c r="G74" s="802">
        <f t="shared" si="3"/>
        <v>545836.40139426501</v>
      </c>
      <c r="H74" s="802">
        <f t="shared" si="1"/>
        <v>181233.78152179977</v>
      </c>
      <c r="I74" s="802">
        <f>'41'!E40</f>
        <v>712813.90481970983</v>
      </c>
    </row>
    <row r="75" spans="5:9">
      <c r="E75" s="1324" t="s">
        <v>1112</v>
      </c>
      <c r="F75" s="802">
        <f t="shared" si="3"/>
        <v>139169.26501025996</v>
      </c>
      <c r="G75" s="802">
        <f t="shared" si="3"/>
        <v>108511.03083106605</v>
      </c>
      <c r="H75" s="802">
        <f t="shared" si="1"/>
        <v>30658.234179193903</v>
      </c>
      <c r="I75" s="802">
        <f>'41'!E41</f>
        <v>115397.40050875004</v>
      </c>
    </row>
    <row r="76" spans="5:9">
      <c r="E76" s="1324" t="s">
        <v>1113</v>
      </c>
      <c r="F76" s="802">
        <f t="shared" si="3"/>
        <v>75388.873408254512</v>
      </c>
      <c r="G76" s="802">
        <f t="shared" si="3"/>
        <v>54382.653934760216</v>
      </c>
      <c r="H76" s="802">
        <f t="shared" si="1"/>
        <v>21006.219473494213</v>
      </c>
      <c r="I76" s="802">
        <f>'41'!E42</f>
        <v>58714.075860441335</v>
      </c>
    </row>
    <row r="77" spans="5:9">
      <c r="E77" s="804" t="s">
        <v>1114</v>
      </c>
      <c r="F77" s="802">
        <f t="shared" si="3"/>
        <v>306015.97111148637</v>
      </c>
      <c r="G77" s="802">
        <f t="shared" si="3"/>
        <v>224841.57758697716</v>
      </c>
      <c r="H77" s="802">
        <f t="shared" si="1"/>
        <v>81174.393524509011</v>
      </c>
      <c r="I77" s="802">
        <f>'41'!E43</f>
        <v>66051.364369984381</v>
      </c>
    </row>
    <row r="78" spans="5:9">
      <c r="E78" s="1324" t="s">
        <v>1115</v>
      </c>
      <c r="F78" s="802">
        <f t="shared" si="3"/>
        <v>234182.81731939808</v>
      </c>
      <c r="G78" s="802">
        <f t="shared" si="3"/>
        <v>174097.10496460012</v>
      </c>
      <c r="H78" s="802">
        <f t="shared" si="1"/>
        <v>60085.71235479787</v>
      </c>
      <c r="I78" s="802">
        <f>'41'!E44</f>
        <v>101996.00057783637</v>
      </c>
    </row>
    <row r="79" spans="5:9">
      <c r="E79" s="1324" t="s">
        <v>1116</v>
      </c>
      <c r="F79" s="802">
        <f t="shared" si="3"/>
        <v>71833.153792088298</v>
      </c>
      <c r="G79" s="802">
        <f t="shared" si="3"/>
        <v>50744.472622377209</v>
      </c>
      <c r="H79" s="802">
        <f t="shared" si="1"/>
        <v>21088.681169711115</v>
      </c>
      <c r="I79" s="802">
        <f>'41'!E45</f>
        <v>30737.335813736459</v>
      </c>
    </row>
    <row r="80" spans="5:9">
      <c r="E80" s="804" t="s">
        <v>1117</v>
      </c>
      <c r="F80" s="802">
        <f t="shared" si="3"/>
        <v>524465.2953110676</v>
      </c>
      <c r="G80" s="802">
        <f t="shared" si="3"/>
        <v>398306.10371181503</v>
      </c>
      <c r="H80" s="802">
        <f t="shared" si="1"/>
        <v>126159.19159925236</v>
      </c>
      <c r="I80" s="802">
        <f>'41'!E46</f>
        <v>106490.41529224343</v>
      </c>
    </row>
    <row r="81" spans="5:9">
      <c r="E81" s="1324" t="s">
        <v>1118</v>
      </c>
      <c r="F81" s="802">
        <f t="shared" si="3"/>
        <v>105223.90304849362</v>
      </c>
      <c r="G81" s="802">
        <f t="shared" si="3"/>
        <v>83433.829885023035</v>
      </c>
      <c r="H81" s="802">
        <f t="shared" si="1"/>
        <v>21790.073163470552</v>
      </c>
      <c r="I81" s="802">
        <f>'41'!E47</f>
        <v>75591.884376788978</v>
      </c>
    </row>
    <row r="82" spans="5:9">
      <c r="E82" s="1324" t="s">
        <v>1119</v>
      </c>
      <c r="F82" s="802">
        <f t="shared" si="3"/>
        <v>362049.27365313383</v>
      </c>
      <c r="G82" s="802">
        <f t="shared" si="3"/>
        <v>278755.03566803195</v>
      </c>
      <c r="H82" s="802">
        <f t="shared" si="1"/>
        <v>83294.237985101747</v>
      </c>
      <c r="I82" s="802">
        <f>'41'!E48</f>
        <v>189455.40222942486</v>
      </c>
    </row>
    <row r="83" spans="5:9">
      <c r="E83" s="1324" t="s">
        <v>1120</v>
      </c>
      <c r="F83" s="802">
        <f t="shared" si="3"/>
        <v>57192.118609440171</v>
      </c>
      <c r="G83" s="802">
        <f t="shared" si="3"/>
        <v>36117.238158760192</v>
      </c>
      <c r="H83" s="802">
        <f t="shared" si="1"/>
        <v>21074.880450679964</v>
      </c>
      <c r="I83" s="802">
        <f>'41'!E49</f>
        <v>35260.245750485861</v>
      </c>
    </row>
    <row r="84" spans="5:9">
      <c r="E84" s="804" t="s">
        <v>1121</v>
      </c>
      <c r="F84" s="802">
        <f t="shared" si="3"/>
        <v>20306.402773502941</v>
      </c>
      <c r="G84" s="802">
        <f t="shared" si="3"/>
        <v>15379.998498455256</v>
      </c>
      <c r="H84" s="802">
        <f t="shared" si="1"/>
        <v>4926.4042750476765</v>
      </c>
      <c r="I84" s="802">
        <f>'41'!E50</f>
        <v>27515.450912649565</v>
      </c>
    </row>
    <row r="85" spans="5:9">
      <c r="E85" s="804" t="s">
        <v>1122</v>
      </c>
      <c r="F85" s="802">
        <f t="shared" si="3"/>
        <v>9324.3235587230465</v>
      </c>
      <c r="G85" s="802">
        <f t="shared" si="3"/>
        <v>5538.4924724024686</v>
      </c>
      <c r="H85" s="802">
        <f t="shared" si="1"/>
        <v>3785.831086320572</v>
      </c>
      <c r="I85" s="802">
        <f>'41'!E51</f>
        <v>22306.994159650956</v>
      </c>
    </row>
    <row r="86" spans="5:9" ht="16.5">
      <c r="E86" s="113" t="s">
        <v>1123</v>
      </c>
      <c r="F86" s="783"/>
      <c r="G86" s="805"/>
      <c r="H86" s="805"/>
      <c r="I86" s="805"/>
    </row>
    <row r="87" spans="5:9">
      <c r="E87" s="1274" t="s">
        <v>1124</v>
      </c>
      <c r="F87" s="802">
        <f>'14'!E29</f>
        <v>377091.3173696617</v>
      </c>
      <c r="G87" s="802">
        <f>'14'!F29</f>
        <v>268823.49114346755</v>
      </c>
      <c r="H87" s="802">
        <f>'14'!J29</f>
        <v>108267.82622619448</v>
      </c>
      <c r="I87" s="802">
        <f>'42'!E29</f>
        <v>30107.302734633638</v>
      </c>
    </row>
    <row r="88" spans="5:9">
      <c r="E88" s="1274" t="s">
        <v>1748</v>
      </c>
      <c r="F88" s="802">
        <f>'14'!E30</f>
        <v>258459.02905735295</v>
      </c>
      <c r="G88" s="802">
        <f>'14'!F30</f>
        <v>194452.33050957762</v>
      </c>
      <c r="H88" s="802">
        <f>'14'!J30</f>
        <v>64006.698547775093</v>
      </c>
      <c r="I88" s="802">
        <f>'42'!E30</f>
        <v>135196.14120871967</v>
      </c>
    </row>
    <row r="89" spans="5:9">
      <c r="E89" s="1274" t="s">
        <v>1749</v>
      </c>
      <c r="F89" s="802">
        <f>'14'!E31</f>
        <v>372154.11344199005</v>
      </c>
      <c r="G89" s="802">
        <f>'14'!F31</f>
        <v>292599.06253440218</v>
      </c>
      <c r="H89" s="802">
        <f>'14'!J31</f>
        <v>79555.050907587982</v>
      </c>
      <c r="I89" s="802">
        <f>'42'!E31</f>
        <v>401486.20218656282</v>
      </c>
    </row>
    <row r="90" spans="5:9">
      <c r="E90" s="1274" t="s">
        <v>1750</v>
      </c>
      <c r="F90" s="802">
        <f>'14'!E32</f>
        <v>307328.79998434533</v>
      </c>
      <c r="G90" s="802">
        <f>'14'!F32</f>
        <v>227908.5449638321</v>
      </c>
      <c r="H90" s="802">
        <f>'14'!J32</f>
        <v>79420.255020513301</v>
      </c>
      <c r="I90" s="802">
        <f>'42'!E32</f>
        <v>1569735.2152405686</v>
      </c>
    </row>
    <row r="91" spans="5:9">
      <c r="E91" s="1274" t="s">
        <v>1751</v>
      </c>
      <c r="F91" s="802">
        <f>'14'!E33</f>
        <v>398128.0433851477</v>
      </c>
      <c r="G91" s="802">
        <f>'14'!F33</f>
        <v>324265.43910664303</v>
      </c>
      <c r="H91" s="802">
        <f>'14'!J33</f>
        <v>73862.604278504572</v>
      </c>
      <c r="I91" s="802">
        <f>'42'!E33</f>
        <v>4273245.1695116227</v>
      </c>
    </row>
    <row r="92" spans="5:9" ht="16.5" thickBot="1">
      <c r="E92" s="1275" t="s">
        <v>1125</v>
      </c>
      <c r="F92" s="806">
        <f>'14'!E34</f>
        <v>335391.64819287811</v>
      </c>
      <c r="G92" s="807">
        <f>'14'!F34</f>
        <v>240924.7708330607</v>
      </c>
      <c r="H92" s="807">
        <f>'14'!J34</f>
        <v>94466.877359817401</v>
      </c>
      <c r="I92" s="807">
        <f>'42'!E34</f>
        <v>9732346.9344129525</v>
      </c>
    </row>
    <row r="93" spans="5:9" ht="16.5" thickTop="1"/>
    <row r="97" spans="23:23">
      <c r="W97" s="998" t="s">
        <v>1262</v>
      </c>
    </row>
  </sheetData>
  <mergeCells count="45">
    <mergeCell ref="A14:C14"/>
    <mergeCell ref="I4:I5"/>
    <mergeCell ref="L4:L5"/>
    <mergeCell ref="K4:K5"/>
    <mergeCell ref="E3:E5"/>
    <mergeCell ref="H4:H5"/>
    <mergeCell ref="J4:J5"/>
    <mergeCell ref="A6:C6"/>
    <mergeCell ref="A8:C8"/>
    <mergeCell ref="A13:C13"/>
    <mergeCell ref="H3:I3"/>
    <mergeCell ref="F3:G3"/>
    <mergeCell ref="J3:L3"/>
    <mergeCell ref="H1:L1"/>
    <mergeCell ref="A12:C12"/>
    <mergeCell ref="A11:C11"/>
    <mergeCell ref="A10:C10"/>
    <mergeCell ref="A1:G1"/>
    <mergeCell ref="A9:C9"/>
    <mergeCell ref="A7:C7"/>
    <mergeCell ref="F4:F5"/>
    <mergeCell ref="G4:G5"/>
    <mergeCell ref="A3:C5"/>
    <mergeCell ref="A21:D21"/>
    <mergeCell ref="A22:D22"/>
    <mergeCell ref="A23:D23"/>
    <mergeCell ref="A24:D24"/>
    <mergeCell ref="A25:D25"/>
    <mergeCell ref="A15:C15"/>
    <mergeCell ref="A20:C20"/>
    <mergeCell ref="A18:C18"/>
    <mergeCell ref="A16:C16"/>
    <mergeCell ref="A17:C17"/>
    <mergeCell ref="A19:C19"/>
    <mergeCell ref="E59:E62"/>
    <mergeCell ref="F59:H60"/>
    <mergeCell ref="A27:C27"/>
    <mergeCell ref="A26:D26"/>
    <mergeCell ref="A57:B57"/>
    <mergeCell ref="A51:B51"/>
    <mergeCell ref="A30:C30"/>
    <mergeCell ref="A53:B53"/>
    <mergeCell ref="A36:C36"/>
    <mergeCell ref="A52:C52"/>
    <mergeCell ref="A37:B37"/>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7" max="30"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K76"/>
  <sheetViews>
    <sheetView tabSelected="1" view="pageBreakPreview" topLeftCell="A26" zoomScaleNormal="50" zoomScaleSheetLayoutView="100" workbookViewId="0">
      <selection activeCell="H30" sqref="H30"/>
    </sheetView>
  </sheetViews>
  <sheetFormatPr defaultColWidth="9.140625" defaultRowHeight="15.75"/>
  <cols>
    <col min="1" max="1" width="2.28515625" style="14" customWidth="1"/>
    <col min="2" max="2" width="28.7109375" style="14" customWidth="1"/>
    <col min="3" max="3" width="2.28515625" style="14" customWidth="1"/>
    <col min="4" max="4" width="1.7109375" style="15" customWidth="1"/>
    <col min="5" max="7" width="26.140625" style="998" customWidth="1"/>
    <col min="8" max="10" width="22.140625" style="998" customWidth="1"/>
    <col min="11" max="11" width="21" style="998" customWidth="1"/>
    <col min="12" max="12" width="20.42578125" style="998" customWidth="1"/>
    <col min="13" max="13" width="9.140625" style="998"/>
    <col min="14" max="14" width="14.140625" style="998" bestFit="1" customWidth="1"/>
    <col min="15" max="16384" width="9.140625" style="998"/>
  </cols>
  <sheetData>
    <row r="1" spans="1:12" s="458" customFormat="1" ht="28.5" customHeight="1">
      <c r="A1" s="1636" t="s">
        <v>387</v>
      </c>
      <c r="B1" s="1636"/>
      <c r="C1" s="1636"/>
      <c r="D1" s="1636"/>
      <c r="E1" s="1636"/>
      <c r="F1" s="1636"/>
      <c r="G1" s="1636"/>
      <c r="H1" s="1637" t="s">
        <v>785</v>
      </c>
      <c r="I1" s="1637"/>
      <c r="J1" s="1637"/>
      <c r="K1" s="1637"/>
      <c r="L1" s="1637"/>
    </row>
    <row r="2" spans="1:12" ht="15" customHeight="1" thickBot="1">
      <c r="A2" s="998"/>
      <c r="B2" s="447"/>
      <c r="C2" s="447"/>
      <c r="D2" s="459"/>
      <c r="F2" s="1168"/>
      <c r="G2" s="1168"/>
      <c r="H2" s="1168"/>
      <c r="I2" s="1168"/>
      <c r="J2" s="1168"/>
      <c r="K2" s="1168"/>
      <c r="L2" s="491" t="s">
        <v>778</v>
      </c>
    </row>
    <row r="3" spans="1:12" s="1194" customFormat="1" ht="20.100000000000001" customHeight="1">
      <c r="A3" s="1483" t="s">
        <v>781</v>
      </c>
      <c r="B3" s="1483"/>
      <c r="C3" s="1483"/>
      <c r="D3" s="1336"/>
      <c r="E3" s="1472" t="s">
        <v>698</v>
      </c>
      <c r="F3" s="1658" t="s">
        <v>786</v>
      </c>
      <c r="G3" s="1659"/>
      <c r="H3" s="1656" t="s">
        <v>787</v>
      </c>
      <c r="I3" s="1657"/>
      <c r="J3" s="1660" t="s">
        <v>699</v>
      </c>
      <c r="K3" s="1661"/>
      <c r="L3" s="1661"/>
    </row>
    <row r="4" spans="1:12" s="1194" customFormat="1" ht="20.100000000000001" customHeight="1">
      <c r="A4" s="1484"/>
      <c r="B4" s="1484"/>
      <c r="C4" s="1484"/>
      <c r="D4" s="1336"/>
      <c r="E4" s="1473"/>
      <c r="F4" s="1653" t="s">
        <v>47</v>
      </c>
      <c r="G4" s="1653" t="s">
        <v>142</v>
      </c>
      <c r="H4" s="1655" t="s">
        <v>143</v>
      </c>
      <c r="I4" s="1653" t="s">
        <v>144</v>
      </c>
      <c r="J4" s="1653" t="s">
        <v>47</v>
      </c>
      <c r="K4" s="1653" t="s">
        <v>701</v>
      </c>
      <c r="L4" s="1654" t="s">
        <v>700</v>
      </c>
    </row>
    <row r="5" spans="1:12" s="1194" customFormat="1" ht="33" customHeight="1">
      <c r="A5" s="1485"/>
      <c r="B5" s="1485"/>
      <c r="C5" s="1485"/>
      <c r="D5" s="1337"/>
      <c r="E5" s="1474"/>
      <c r="F5" s="1474"/>
      <c r="G5" s="1474"/>
      <c r="H5" s="1482"/>
      <c r="I5" s="1474"/>
      <c r="J5" s="1474"/>
      <c r="K5" s="1474"/>
      <c r="L5" s="1478"/>
    </row>
    <row r="6" spans="1:12" s="414" customFormat="1" ht="13.5" hidden="1" customHeight="1">
      <c r="A6" s="1643" t="s">
        <v>1071</v>
      </c>
      <c r="B6" s="1643"/>
      <c r="C6" s="1643"/>
      <c r="D6" s="412"/>
      <c r="E6" s="466">
        <v>884014361</v>
      </c>
      <c r="F6" s="467">
        <v>816615772</v>
      </c>
      <c r="G6" s="467">
        <v>597130155</v>
      </c>
      <c r="H6" s="467">
        <v>37601085</v>
      </c>
      <c r="I6" s="467">
        <v>19002633</v>
      </c>
      <c r="J6" s="467">
        <v>217723483</v>
      </c>
      <c r="K6" s="467">
        <v>322802954</v>
      </c>
      <c r="L6" s="467">
        <v>38654505</v>
      </c>
    </row>
    <row r="7" spans="1:12" s="414" customFormat="1" ht="13.5" hidden="1" customHeight="1">
      <c r="A7" s="1479" t="s">
        <v>1068</v>
      </c>
      <c r="B7" s="1479"/>
      <c r="C7" s="1479"/>
      <c r="D7" s="412"/>
      <c r="E7" s="413">
        <v>1212122873.0867617</v>
      </c>
      <c r="F7" s="327">
        <v>1151826185.799772</v>
      </c>
      <c r="G7" s="327">
        <v>860664202.23223579</v>
      </c>
      <c r="H7" s="327">
        <v>61627792.47016219</v>
      </c>
      <c r="I7" s="327">
        <v>25981233.91723733</v>
      </c>
      <c r="J7" s="327">
        <v>414187546.63982821</v>
      </c>
      <c r="K7" s="327">
        <v>358867629.20500857</v>
      </c>
      <c r="L7" s="327">
        <v>65227930.940402821</v>
      </c>
    </row>
    <row r="8" spans="1:12" s="414" customFormat="1" ht="13.5" hidden="1" customHeight="1">
      <c r="A8" s="1479" t="s">
        <v>1399</v>
      </c>
      <c r="B8" s="1479"/>
      <c r="C8" s="1479"/>
      <c r="D8" s="412"/>
      <c r="E8" s="413">
        <v>948584982</v>
      </c>
      <c r="F8" s="327">
        <v>937957568</v>
      </c>
      <c r="G8" s="327">
        <v>649592760</v>
      </c>
      <c r="H8" s="327">
        <v>33961983</v>
      </c>
      <c r="I8" s="327">
        <v>12274553</v>
      </c>
      <c r="J8" s="327">
        <v>331576729</v>
      </c>
      <c r="K8" s="327">
        <v>271779495</v>
      </c>
      <c r="L8" s="327">
        <v>82824847</v>
      </c>
    </row>
    <row r="9" spans="1:12" s="414" customFormat="1" ht="13.5" hidden="1" customHeight="1">
      <c r="A9" s="1479" t="s">
        <v>1400</v>
      </c>
      <c r="B9" s="1479"/>
      <c r="C9" s="1479"/>
      <c r="D9" s="412"/>
      <c r="E9" s="494">
        <v>887937777.42154884</v>
      </c>
      <c r="F9" s="373">
        <v>868414421.03194356</v>
      </c>
      <c r="G9" s="373">
        <v>647532310.41547668</v>
      </c>
      <c r="H9" s="373">
        <v>52581956.153102256</v>
      </c>
      <c r="I9" s="373">
        <v>10688689.552511062</v>
      </c>
      <c r="J9" s="373">
        <v>276449626.26490414</v>
      </c>
      <c r="K9" s="373">
        <v>307812038.4449591</v>
      </c>
      <c r="L9" s="373">
        <v>54210746.42529235</v>
      </c>
    </row>
    <row r="10" spans="1:12" s="414" customFormat="1" ht="13.5" hidden="1" customHeight="1">
      <c r="A10" s="1479" t="s">
        <v>1401</v>
      </c>
      <c r="B10" s="1479"/>
      <c r="C10" s="1479"/>
      <c r="D10" s="412"/>
      <c r="E10" s="494">
        <v>1094008385.2415526</v>
      </c>
      <c r="F10" s="373">
        <v>1050978800.6989181</v>
      </c>
      <c r="G10" s="373">
        <v>817188245.88725257</v>
      </c>
      <c r="H10" s="373">
        <v>141809653.47389013</v>
      </c>
      <c r="I10" s="373">
        <v>20316280.878726214</v>
      </c>
      <c r="J10" s="373">
        <v>296025460.82286692</v>
      </c>
      <c r="K10" s="373">
        <v>359036850.71176863</v>
      </c>
      <c r="L10" s="373">
        <v>56668654.987001732</v>
      </c>
    </row>
    <row r="11" spans="1:12" s="414" customFormat="1" ht="13.7" hidden="1" customHeight="1">
      <c r="A11" s="1479" t="s">
        <v>1402</v>
      </c>
      <c r="B11" s="1479"/>
      <c r="C11" s="1479"/>
      <c r="D11" s="412"/>
      <c r="E11" s="494">
        <v>1104507474.4175601</v>
      </c>
      <c r="F11" s="363">
        <v>1067995063.900094</v>
      </c>
      <c r="G11" s="363">
        <v>844266328.09188735</v>
      </c>
      <c r="H11" s="363">
        <v>83545723.626557037</v>
      </c>
      <c r="I11" s="363">
        <v>16213505.051686004</v>
      </c>
      <c r="J11" s="363">
        <v>331835129.9245007</v>
      </c>
      <c r="K11" s="363">
        <v>412671969.48914409</v>
      </c>
      <c r="L11" s="363">
        <v>51170554.744952828</v>
      </c>
    </row>
    <row r="12" spans="1:12" s="414" customFormat="1" ht="13.7" hidden="1" customHeight="1">
      <c r="A12" s="1479" t="s">
        <v>1403</v>
      </c>
      <c r="B12" s="1479"/>
      <c r="C12" s="1479"/>
      <c r="D12" s="412"/>
      <c r="E12" s="494">
        <v>1110604457.444062</v>
      </c>
      <c r="F12" s="363">
        <v>1067774924.8796263</v>
      </c>
      <c r="G12" s="363">
        <v>840124875.26148772</v>
      </c>
      <c r="H12" s="363">
        <v>59000259.028558321</v>
      </c>
      <c r="I12" s="363">
        <v>22343556.438847698</v>
      </c>
      <c r="J12" s="363">
        <v>368720316.52669519</v>
      </c>
      <c r="K12" s="363">
        <v>390060743.2673859</v>
      </c>
      <c r="L12" s="363">
        <v>59212231.787924983</v>
      </c>
    </row>
    <row r="13" spans="1:12" s="414" customFormat="1" ht="13.7" hidden="1" customHeight="1">
      <c r="A13" s="1479" t="s">
        <v>1404</v>
      </c>
      <c r="B13" s="1479"/>
      <c r="C13" s="1479"/>
      <c r="D13" s="2"/>
      <c r="E13" s="328" t="s">
        <v>300</v>
      </c>
      <c r="F13" s="328" t="s">
        <v>300</v>
      </c>
      <c r="G13" s="328" t="s">
        <v>300</v>
      </c>
      <c r="H13" s="328" t="s">
        <v>300</v>
      </c>
      <c r="I13" s="328" t="s">
        <v>300</v>
      </c>
      <c r="J13" s="328" t="s">
        <v>300</v>
      </c>
      <c r="K13" s="328" t="s">
        <v>300</v>
      </c>
      <c r="L13" s="328" t="s">
        <v>300</v>
      </c>
    </row>
    <row r="14" spans="1:12" s="414" customFormat="1" ht="13.7" hidden="1" customHeight="1">
      <c r="A14" s="1479" t="s">
        <v>1405</v>
      </c>
      <c r="B14" s="1479"/>
      <c r="C14" s="1479"/>
      <c r="D14" s="412"/>
      <c r="E14" s="494">
        <f>F14+J14</f>
        <v>1809278903.2706246</v>
      </c>
      <c r="F14" s="373">
        <f>G14+H14+I14</f>
        <v>1506128939.8401039</v>
      </c>
      <c r="G14" s="373">
        <v>1386454876.1232986</v>
      </c>
      <c r="H14" s="363">
        <v>75937739.828953728</v>
      </c>
      <c r="I14" s="363">
        <v>43736323.887851544</v>
      </c>
      <c r="J14" s="363">
        <v>303149963.43052077</v>
      </c>
      <c r="K14" s="363">
        <v>301856174.15928048</v>
      </c>
      <c r="L14" s="363">
        <v>1293789.2712404351</v>
      </c>
    </row>
    <row r="15" spans="1:12" s="414" customFormat="1" ht="13.7" hidden="1" customHeight="1">
      <c r="A15" s="1479" t="s">
        <v>1406</v>
      </c>
      <c r="B15" s="1479"/>
      <c r="C15" s="1479"/>
      <c r="D15" s="412"/>
      <c r="E15" s="494">
        <f>F15+J15</f>
        <v>1551363741.8683434</v>
      </c>
      <c r="F15" s="373">
        <f>G15+H15+I15</f>
        <v>1274736725.3060017</v>
      </c>
      <c r="G15" s="373">
        <v>1151627766</v>
      </c>
      <c r="H15" s="373">
        <v>87250605.80941993</v>
      </c>
      <c r="I15" s="373">
        <v>35858353.4965818</v>
      </c>
      <c r="J15" s="373">
        <v>276627016.56234175</v>
      </c>
      <c r="K15" s="373">
        <v>291833489.91973096</v>
      </c>
      <c r="L15" s="373">
        <v>-15206473.357389038</v>
      </c>
    </row>
    <row r="16" spans="1:12" s="414" customFormat="1" ht="15.75" hidden="1" customHeight="1">
      <c r="A16" s="1479" t="s">
        <v>1601</v>
      </c>
      <c r="B16" s="1479"/>
      <c r="C16" s="1479"/>
      <c r="D16" s="2"/>
      <c r="E16" s="373">
        <v>1598848494.3334563</v>
      </c>
      <c r="F16" s="373">
        <v>1312842590.7319293</v>
      </c>
      <c r="G16" s="373">
        <v>1238450976.7702041</v>
      </c>
      <c r="H16" s="327">
        <v>32845041.98960245</v>
      </c>
      <c r="I16" s="327">
        <v>41546571.972124033</v>
      </c>
      <c r="J16" s="327">
        <v>286005903.60152584</v>
      </c>
      <c r="K16" s="327">
        <v>288555885.87464345</v>
      </c>
      <c r="L16" s="327">
        <v>-2549982.2731193737</v>
      </c>
    </row>
    <row r="17" spans="1:15" s="414" customFormat="1" ht="16.5" hidden="1" customHeight="1">
      <c r="A17" s="1479" t="s">
        <v>1623</v>
      </c>
      <c r="B17" s="1479"/>
      <c r="C17" s="1479"/>
      <c r="D17" s="2"/>
      <c r="E17" s="418">
        <v>1806885737.2984271</v>
      </c>
      <c r="F17" s="418">
        <v>1486225843.0230834</v>
      </c>
      <c r="G17" s="418">
        <v>1401126342.5779359</v>
      </c>
      <c r="H17" s="418">
        <v>34014531.525050156</v>
      </c>
      <c r="I17" s="418">
        <v>51084968.920095801</v>
      </c>
      <c r="J17" s="418">
        <v>320659894.27534473</v>
      </c>
      <c r="K17" s="418">
        <v>310325617.37253189</v>
      </c>
      <c r="L17" s="418">
        <v>10334276.90281258</v>
      </c>
    </row>
    <row r="18" spans="1:15" s="414" customFormat="1" ht="15" hidden="1" customHeight="1">
      <c r="A18" s="1479" t="s">
        <v>1624</v>
      </c>
      <c r="B18" s="1479"/>
      <c r="C18" s="1479"/>
      <c r="D18" s="2"/>
      <c r="E18" s="392" t="s">
        <v>520</v>
      </c>
      <c r="F18" s="392" t="s">
        <v>520</v>
      </c>
      <c r="G18" s="392" t="s">
        <v>520</v>
      </c>
      <c r="H18" s="392" t="s">
        <v>520</v>
      </c>
      <c r="I18" s="392" t="s">
        <v>520</v>
      </c>
      <c r="J18" s="392" t="s">
        <v>520</v>
      </c>
      <c r="K18" s="392" t="s">
        <v>520</v>
      </c>
      <c r="L18" s="392" t="s">
        <v>520</v>
      </c>
    </row>
    <row r="19" spans="1:15" s="414" customFormat="1" ht="15" hidden="1" customHeight="1">
      <c r="A19" s="1479" t="s">
        <v>1625</v>
      </c>
      <c r="B19" s="1479"/>
      <c r="C19" s="1479"/>
      <c r="D19" s="2"/>
      <c r="E19" s="418">
        <v>1829300639.4857309</v>
      </c>
      <c r="F19" s="418">
        <v>1468974356.7092235</v>
      </c>
      <c r="G19" s="418">
        <v>1400273915.3743753</v>
      </c>
      <c r="H19" s="418">
        <v>39172976.468415625</v>
      </c>
      <c r="I19" s="418">
        <v>29527464.866432294</v>
      </c>
      <c r="J19" s="418">
        <v>360326282.77650476</v>
      </c>
      <c r="K19" s="418">
        <v>339716985.98869389</v>
      </c>
      <c r="L19" s="418">
        <v>20609296.787810676</v>
      </c>
    </row>
    <row r="20" spans="1:15" s="414" customFormat="1" ht="15" hidden="1" customHeight="1">
      <c r="A20" s="1479" t="s">
        <v>1626</v>
      </c>
      <c r="B20" s="1479"/>
      <c r="C20" s="1479"/>
      <c r="D20" s="2"/>
      <c r="E20" s="418">
        <v>1913570358.5609207</v>
      </c>
      <c r="F20" s="418">
        <v>1552484302.749403</v>
      </c>
      <c r="G20" s="418">
        <v>1477562456.9443328</v>
      </c>
      <c r="H20" s="418">
        <v>40045147.25936126</v>
      </c>
      <c r="I20" s="418">
        <v>34876698.545709863</v>
      </c>
      <c r="J20" s="418">
        <v>361086055.8115235</v>
      </c>
      <c r="K20" s="418">
        <v>319772959.59404767</v>
      </c>
      <c r="L20" s="418">
        <v>41313096.217477351</v>
      </c>
    </row>
    <row r="21" spans="1:15" s="414" customFormat="1" ht="15" hidden="1" customHeight="1">
      <c r="A21" s="1479" t="s">
        <v>1627</v>
      </c>
      <c r="B21" s="1479"/>
      <c r="C21" s="1479"/>
      <c r="D21" s="2"/>
      <c r="E21" s="418">
        <v>1539118673.3509581</v>
      </c>
      <c r="F21" s="418">
        <f>G21+H21+I21</f>
        <v>1166920151.6425643</v>
      </c>
      <c r="G21" s="418">
        <v>1062087252.4524095</v>
      </c>
      <c r="H21" s="418">
        <v>56827116.239590183</v>
      </c>
      <c r="I21" s="418">
        <v>48005782.95056469</v>
      </c>
      <c r="J21" s="418">
        <v>372198521.70839393</v>
      </c>
      <c r="K21" s="418">
        <v>332871018.11529732</v>
      </c>
      <c r="L21" s="418">
        <v>39327503.59309642</v>
      </c>
    </row>
    <row r="22" spans="1:15" s="414" customFormat="1" ht="14.45" hidden="1" customHeight="1">
      <c r="A22" s="1467" t="s">
        <v>1367</v>
      </c>
      <c r="B22" s="1468"/>
      <c r="C22" s="1468"/>
      <c r="D22" s="1469"/>
      <c r="E22" s="134">
        <v>1511689.974765263</v>
      </c>
      <c r="F22" s="134">
        <v>1133574.1099142069</v>
      </c>
      <c r="G22" s="134">
        <v>1031174.4961632238</v>
      </c>
      <c r="H22" s="134">
        <v>52105.190225929604</v>
      </c>
      <c r="I22" s="134">
        <v>50294.423525053833</v>
      </c>
      <c r="J22" s="134">
        <v>378115.86485105444</v>
      </c>
      <c r="K22" s="134">
        <v>336693.17474083923</v>
      </c>
      <c r="L22" s="134">
        <v>41422.690110215888</v>
      </c>
    </row>
    <row r="23" spans="1:15" s="414" customFormat="1" ht="14.45" customHeight="1">
      <c r="A23" s="1467" t="s">
        <v>1308</v>
      </c>
      <c r="B23" s="1468"/>
      <c r="C23" s="1468"/>
      <c r="D23" s="1469"/>
      <c r="E23" s="507" t="s">
        <v>528</v>
      </c>
      <c r="F23" s="507" t="s">
        <v>528</v>
      </c>
      <c r="G23" s="507" t="s">
        <v>528</v>
      </c>
      <c r="H23" s="507" t="s">
        <v>528</v>
      </c>
      <c r="I23" s="507" t="s">
        <v>528</v>
      </c>
      <c r="J23" s="507" t="s">
        <v>528</v>
      </c>
      <c r="K23" s="507" t="s">
        <v>528</v>
      </c>
      <c r="L23" s="507" t="s">
        <v>528</v>
      </c>
    </row>
    <row r="24" spans="1:15" s="414" customFormat="1" ht="14.45" customHeight="1">
      <c r="A24" s="1467" t="s">
        <v>1309</v>
      </c>
      <c r="B24" s="1468"/>
      <c r="C24" s="1468"/>
      <c r="D24" s="1469"/>
      <c r="E24" s="134">
        <v>1567436.6700432058</v>
      </c>
      <c r="F24" s="134">
        <v>1147874.1120064601</v>
      </c>
      <c r="G24" s="134">
        <v>1024533.6821974041</v>
      </c>
      <c r="H24" s="134">
        <v>78055.215714696067</v>
      </c>
      <c r="I24" s="134">
        <v>45285.214094360766</v>
      </c>
      <c r="J24" s="134">
        <v>419562.55803674506</v>
      </c>
      <c r="K24" s="134">
        <v>343623.49772454583</v>
      </c>
      <c r="L24" s="134">
        <v>75939.060312199188</v>
      </c>
    </row>
    <row r="25" spans="1:15" s="414" customFormat="1" ht="14.45" customHeight="1">
      <c r="A25" s="1467" t="s">
        <v>1310</v>
      </c>
      <c r="B25" s="1468"/>
      <c r="C25" s="1468"/>
      <c r="D25" s="1469"/>
      <c r="E25" s="134">
        <v>1802674.4638600431</v>
      </c>
      <c r="F25" s="134">
        <v>1378698.8855560005</v>
      </c>
      <c r="G25" s="134">
        <v>1277319.5295257152</v>
      </c>
      <c r="H25" s="134">
        <v>57076.741036398002</v>
      </c>
      <c r="I25" s="134">
        <v>44302.61499388994</v>
      </c>
      <c r="J25" s="134">
        <v>423975.57830404252</v>
      </c>
      <c r="K25" s="134">
        <v>349985.5430560516</v>
      </c>
      <c r="L25" s="134">
        <v>73990.035247990993</v>
      </c>
    </row>
    <row r="26" spans="1:15" s="414" customFormat="1" ht="14.45" customHeight="1">
      <c r="A26" s="1467" t="s">
        <v>1311</v>
      </c>
      <c r="B26" s="1468"/>
      <c r="C26" s="1468"/>
      <c r="D26" s="1469"/>
      <c r="E26" s="134">
        <v>1973697.3906420439</v>
      </c>
      <c r="F26" s="134">
        <v>1501600.9350715925</v>
      </c>
      <c r="G26" s="134">
        <v>1380553.0862041668</v>
      </c>
      <c r="H26" s="134">
        <v>68928.175869411323</v>
      </c>
      <c r="I26" s="134">
        <v>52119.672998014736</v>
      </c>
      <c r="J26" s="134">
        <v>472096.45557044714</v>
      </c>
      <c r="K26" s="134">
        <v>386292.53309259622</v>
      </c>
      <c r="L26" s="134">
        <v>85803.92247785168</v>
      </c>
    </row>
    <row r="27" spans="1:15" s="414" customFormat="1" ht="14.45" customHeight="1">
      <c r="A27" s="1467" t="s">
        <v>1312</v>
      </c>
      <c r="B27" s="1468"/>
      <c r="C27" s="1468"/>
      <c r="D27" s="1469"/>
      <c r="E27" s="134">
        <v>2048552.9514313745</v>
      </c>
      <c r="F27" s="134">
        <v>1548973.6390909809</v>
      </c>
      <c r="G27" s="134">
        <v>1414915.6693067485</v>
      </c>
      <c r="H27" s="134">
        <v>75107.627915270161</v>
      </c>
      <c r="I27" s="134">
        <v>58950.341868965072</v>
      </c>
      <c r="J27" s="134">
        <v>499579.31234039227</v>
      </c>
      <c r="K27" s="134">
        <v>401502.83310422202</v>
      </c>
      <c r="L27" s="134">
        <v>98076.479236169791</v>
      </c>
    </row>
    <row r="28" spans="1:15" ht="14.45" customHeight="1">
      <c r="A28" s="1479" t="s">
        <v>447</v>
      </c>
      <c r="B28" s="1479"/>
      <c r="C28" s="1479"/>
      <c r="D28" s="412"/>
      <c r="E28" s="249"/>
      <c r="F28" s="133"/>
      <c r="G28" s="133"/>
      <c r="H28" s="133"/>
      <c r="I28" s="133"/>
      <c r="J28" s="133"/>
      <c r="K28" s="133"/>
      <c r="L28" s="133"/>
      <c r="N28" s="414"/>
      <c r="O28" s="414"/>
    </row>
    <row r="29" spans="1:15" ht="14.45" customHeight="1">
      <c r="A29" s="1330"/>
      <c r="B29" s="961" t="s">
        <v>1331</v>
      </c>
      <c r="C29" s="1330"/>
      <c r="D29" s="1184"/>
      <c r="E29" s="1185">
        <v>377091.3173696617</v>
      </c>
      <c r="F29" s="1140">
        <v>268823.49114346755</v>
      </c>
      <c r="G29" s="1140">
        <v>240131.56269401006</v>
      </c>
      <c r="H29" s="1140">
        <v>14127.37618739844</v>
      </c>
      <c r="I29" s="1140">
        <v>14564.552262059129</v>
      </c>
      <c r="J29" s="1140">
        <v>108267.82622619448</v>
      </c>
      <c r="K29" s="1140">
        <v>110395.36381869818</v>
      </c>
      <c r="L29" s="1140">
        <v>-2127.5375925038297</v>
      </c>
      <c r="N29" s="414"/>
      <c r="O29" s="414"/>
    </row>
    <row r="30" spans="1:15" ht="14.45" customHeight="1">
      <c r="A30" s="1330"/>
      <c r="B30" s="961" t="s">
        <v>1332</v>
      </c>
      <c r="C30" s="1330"/>
      <c r="D30" s="1184"/>
      <c r="E30" s="1185">
        <v>258459.02905735295</v>
      </c>
      <c r="F30" s="1140">
        <v>194452.33050957762</v>
      </c>
      <c r="G30" s="1140">
        <v>176793.50147155329</v>
      </c>
      <c r="H30" s="1140">
        <v>12584.50538695153</v>
      </c>
      <c r="I30" s="1140">
        <v>5074.3236510728884</v>
      </c>
      <c r="J30" s="1140">
        <v>64006.698547775093</v>
      </c>
      <c r="K30" s="1140">
        <v>62020.339764618657</v>
      </c>
      <c r="L30" s="1140">
        <v>1986.3587831565007</v>
      </c>
      <c r="N30" s="414"/>
      <c r="O30" s="414"/>
    </row>
    <row r="31" spans="1:15" ht="14.45" customHeight="1">
      <c r="A31" s="1330"/>
      <c r="B31" s="961" t="s">
        <v>1333</v>
      </c>
      <c r="C31" s="1330"/>
      <c r="D31" s="1184"/>
      <c r="E31" s="1185">
        <v>372154.11344199005</v>
      </c>
      <c r="F31" s="1140">
        <v>292599.06253440218</v>
      </c>
      <c r="G31" s="1140">
        <v>269961.21717495029</v>
      </c>
      <c r="H31" s="1140">
        <v>8809.9701407046014</v>
      </c>
      <c r="I31" s="1140">
        <v>13827.875218747184</v>
      </c>
      <c r="J31" s="1140">
        <v>79555.050907587982</v>
      </c>
      <c r="K31" s="1140">
        <v>67763.354985418773</v>
      </c>
      <c r="L31" s="1140">
        <v>11791.69592216921</v>
      </c>
      <c r="N31" s="414"/>
      <c r="O31" s="414"/>
    </row>
    <row r="32" spans="1:15" ht="14.45" customHeight="1">
      <c r="A32" s="1330"/>
      <c r="B32" s="961" t="s">
        <v>1334</v>
      </c>
      <c r="C32" s="1330"/>
      <c r="D32" s="1184"/>
      <c r="E32" s="1185">
        <v>307328.79998434533</v>
      </c>
      <c r="F32" s="1140">
        <v>227908.5449638321</v>
      </c>
      <c r="G32" s="1140">
        <v>204711.13304490977</v>
      </c>
      <c r="H32" s="1140">
        <v>16806.580484490143</v>
      </c>
      <c r="I32" s="1140">
        <v>6390.8314344321161</v>
      </c>
      <c r="J32" s="1140">
        <v>79420.255020513301</v>
      </c>
      <c r="K32" s="1140">
        <v>59273.284735961301</v>
      </c>
      <c r="L32" s="1140">
        <v>20146.970284551997</v>
      </c>
      <c r="N32" s="414"/>
      <c r="O32" s="414"/>
    </row>
    <row r="33" spans="1:15" ht="14.45" customHeight="1">
      <c r="A33" s="1330"/>
      <c r="B33" s="961" t="s">
        <v>1335</v>
      </c>
      <c r="C33" s="1330"/>
      <c r="D33" s="1184"/>
      <c r="E33" s="1185">
        <v>398128.0433851477</v>
      </c>
      <c r="F33" s="1140">
        <v>324265.43910664303</v>
      </c>
      <c r="G33" s="1140">
        <v>309533.45634226361</v>
      </c>
      <c r="H33" s="1140">
        <v>8791.3919227254646</v>
      </c>
      <c r="I33" s="1140">
        <v>5940.5908416537177</v>
      </c>
      <c r="J33" s="1140">
        <v>73862.604278504572</v>
      </c>
      <c r="K33" s="1140">
        <v>42901.592333090543</v>
      </c>
      <c r="L33" s="1140">
        <v>30961.011945414019</v>
      </c>
      <c r="N33" s="414"/>
      <c r="O33" s="414"/>
    </row>
    <row r="34" spans="1:15" ht="14.45" customHeight="1">
      <c r="A34" s="1330"/>
      <c r="B34" s="961" t="s">
        <v>1336</v>
      </c>
      <c r="C34" s="1330"/>
      <c r="D34" s="1184"/>
      <c r="E34" s="1185">
        <v>335391.64819287811</v>
      </c>
      <c r="F34" s="1140">
        <v>240924.7708330607</v>
      </c>
      <c r="G34" s="1140">
        <v>213784.79857906068</v>
      </c>
      <c r="H34" s="1140">
        <v>13987.803792999999</v>
      </c>
      <c r="I34" s="1140">
        <v>13152.168460999999</v>
      </c>
      <c r="J34" s="1140">
        <v>94466.877359817401</v>
      </c>
      <c r="K34" s="1140">
        <v>59148.897466435556</v>
      </c>
      <c r="L34" s="1140">
        <v>35317.979893381824</v>
      </c>
      <c r="N34" s="414"/>
      <c r="O34" s="414"/>
    </row>
    <row r="35" spans="1:15" ht="14.45" customHeight="1">
      <c r="A35" s="1479" t="s">
        <v>473</v>
      </c>
      <c r="B35" s="1479"/>
      <c r="C35" s="1479"/>
      <c r="D35" s="2"/>
      <c r="E35" s="1185"/>
      <c r="F35" s="1140"/>
      <c r="G35" s="1140"/>
      <c r="H35" s="1140"/>
      <c r="I35" s="1140"/>
      <c r="J35" s="1140"/>
      <c r="K35" s="1140"/>
      <c r="L35" s="1140"/>
      <c r="N35" s="414"/>
      <c r="O35" s="414"/>
    </row>
    <row r="36" spans="1:15" ht="14.45" customHeight="1">
      <c r="A36" s="1330"/>
      <c r="B36" s="961" t="s">
        <v>1337</v>
      </c>
      <c r="C36" s="1330"/>
      <c r="D36" s="992"/>
      <c r="E36" s="1185">
        <v>97015.117872651463</v>
      </c>
      <c r="F36" s="1140">
        <v>70100.925562583245</v>
      </c>
      <c r="G36" s="1140">
        <v>61926.855605981938</v>
      </c>
      <c r="H36" s="1140">
        <v>4102.114481023621</v>
      </c>
      <c r="I36" s="1140">
        <v>4071.9554755777517</v>
      </c>
      <c r="J36" s="1140">
        <v>26914.192310068243</v>
      </c>
      <c r="K36" s="1140">
        <v>43815.873494147098</v>
      </c>
      <c r="L36" s="1140">
        <v>-16901.68118407888</v>
      </c>
      <c r="N36" s="414"/>
      <c r="O36" s="414"/>
    </row>
    <row r="37" spans="1:15" ht="14.45" customHeight="1">
      <c r="A37" s="1330"/>
      <c r="B37" s="961" t="s">
        <v>1347</v>
      </c>
      <c r="C37" s="1330"/>
      <c r="D37" s="992"/>
      <c r="E37" s="1185">
        <v>35666.945676252202</v>
      </c>
      <c r="F37" s="1140">
        <v>19835.713936463515</v>
      </c>
      <c r="G37" s="1140">
        <v>17222.230523003094</v>
      </c>
      <c r="H37" s="1140">
        <v>1861.9872990633423</v>
      </c>
      <c r="I37" s="1140">
        <v>751.49611439707519</v>
      </c>
      <c r="J37" s="1140">
        <v>15831.231739788685</v>
      </c>
      <c r="K37" s="1140">
        <v>15842.662421906818</v>
      </c>
      <c r="L37" s="1140">
        <v>-11.430682118131763</v>
      </c>
      <c r="N37" s="414"/>
      <c r="O37" s="414"/>
    </row>
    <row r="38" spans="1:15" ht="14.45" customHeight="1">
      <c r="A38" s="961"/>
      <c r="B38" s="961" t="s">
        <v>1348</v>
      </c>
      <c r="C38" s="961"/>
      <c r="D38" s="992"/>
      <c r="E38" s="1185">
        <v>67829.075160884837</v>
      </c>
      <c r="F38" s="1140">
        <v>43128.697659114623</v>
      </c>
      <c r="G38" s="1140">
        <v>38192.284841658868</v>
      </c>
      <c r="H38" s="1140">
        <v>1760.6860783724705</v>
      </c>
      <c r="I38" s="1140">
        <v>3175.7267390833258</v>
      </c>
      <c r="J38" s="1140">
        <v>24700.377501770217</v>
      </c>
      <c r="K38" s="1140">
        <v>24367.126984033628</v>
      </c>
      <c r="L38" s="1140">
        <v>333.25051773658095</v>
      </c>
      <c r="N38" s="414"/>
      <c r="O38" s="414"/>
    </row>
    <row r="39" spans="1:15" ht="14.45" customHeight="1">
      <c r="A39" s="961"/>
      <c r="B39" s="961" t="s">
        <v>1349</v>
      </c>
      <c r="C39" s="961"/>
      <c r="D39" s="992"/>
      <c r="E39" s="1185">
        <v>193368.71352947954</v>
      </c>
      <c r="F39" s="1140">
        <v>145634.46626712309</v>
      </c>
      <c r="G39" s="1140">
        <v>136611.79953816463</v>
      </c>
      <c r="H39" s="1140">
        <v>4076.1329868843413</v>
      </c>
      <c r="I39" s="1140">
        <v>4946.5337420740561</v>
      </c>
      <c r="J39" s="1140">
        <v>47734.247262356614</v>
      </c>
      <c r="K39" s="1140">
        <v>43666.445004533743</v>
      </c>
      <c r="L39" s="1140">
        <v>4067.8022578228743</v>
      </c>
      <c r="N39" s="414"/>
      <c r="O39" s="414"/>
    </row>
    <row r="40" spans="1:15" ht="14.45" customHeight="1">
      <c r="A40" s="961"/>
      <c r="B40" s="961" t="s">
        <v>1350</v>
      </c>
      <c r="C40" s="961"/>
      <c r="D40" s="992"/>
      <c r="E40" s="1185">
        <v>171351.1395652988</v>
      </c>
      <c r="F40" s="1140">
        <v>127234.63421080721</v>
      </c>
      <c r="G40" s="1140">
        <v>111488.09027442268</v>
      </c>
      <c r="H40" s="1140">
        <v>9307.9859612843356</v>
      </c>
      <c r="I40" s="1140">
        <v>6438.5579751001878</v>
      </c>
      <c r="J40" s="1140">
        <v>44116.505354491725</v>
      </c>
      <c r="K40" s="1140">
        <v>37679.20666776022</v>
      </c>
      <c r="L40" s="1140">
        <v>6437.2986867314648</v>
      </c>
      <c r="N40" s="414"/>
      <c r="O40" s="414"/>
    </row>
    <row r="41" spans="1:15" ht="14.45" customHeight="1">
      <c r="A41" s="961"/>
      <c r="B41" s="961" t="s">
        <v>1351</v>
      </c>
      <c r="C41" s="961"/>
      <c r="D41" s="992"/>
      <c r="E41" s="1185">
        <v>440770.47821688204</v>
      </c>
      <c r="F41" s="1140">
        <v>352605.08755971142</v>
      </c>
      <c r="G41" s="1140">
        <v>323127.0328067494</v>
      </c>
      <c r="H41" s="1140">
        <v>16106.632848704883</v>
      </c>
      <c r="I41" s="1140">
        <v>13371.421904256978</v>
      </c>
      <c r="J41" s="1140">
        <v>88165.390657170588</v>
      </c>
      <c r="K41" s="1140">
        <v>75908.272533813826</v>
      </c>
      <c r="L41" s="1140">
        <v>12257.118123356775</v>
      </c>
      <c r="N41" s="414"/>
      <c r="O41" s="414"/>
    </row>
    <row r="42" spans="1:15" ht="14.45" customHeight="1">
      <c r="A42" s="961"/>
      <c r="B42" s="961" t="s">
        <v>1352</v>
      </c>
      <c r="C42" s="961"/>
      <c r="D42" s="992"/>
      <c r="E42" s="1185">
        <v>209171.6471718883</v>
      </c>
      <c r="F42" s="1140">
        <v>173116.69199118996</v>
      </c>
      <c r="G42" s="1140">
        <v>163866.63984341294</v>
      </c>
      <c r="H42" s="1140">
        <v>5300.9430400024848</v>
      </c>
      <c r="I42" s="1140">
        <v>3949.1091077745796</v>
      </c>
      <c r="J42" s="1140">
        <v>36054.955180698249</v>
      </c>
      <c r="K42" s="1140">
        <v>27228.564563148619</v>
      </c>
      <c r="L42" s="1140">
        <v>8826.390617549614</v>
      </c>
      <c r="N42" s="414"/>
      <c r="O42" s="414"/>
    </row>
    <row r="43" spans="1:15" ht="14.45" customHeight="1">
      <c r="A43" s="961"/>
      <c r="B43" s="961" t="s">
        <v>1353</v>
      </c>
      <c r="C43" s="961"/>
      <c r="D43" s="992"/>
      <c r="E43" s="1185">
        <v>221817.3728790766</v>
      </c>
      <c r="F43" s="1140">
        <v>159299.8144508148</v>
      </c>
      <c r="G43" s="1140">
        <v>142854.7419736181</v>
      </c>
      <c r="H43" s="1140">
        <v>11144.7228599347</v>
      </c>
      <c r="I43" s="1140">
        <v>5300.3496172620407</v>
      </c>
      <c r="J43" s="1140">
        <v>62517.558428261858</v>
      </c>
      <c r="K43" s="1140">
        <v>47567.19203885708</v>
      </c>
      <c r="L43" s="1140">
        <v>14950.366389404779</v>
      </c>
      <c r="N43" s="414"/>
      <c r="O43" s="414"/>
    </row>
    <row r="44" spans="1:15" ht="14.45" customHeight="1">
      <c r="A44" s="961"/>
      <c r="B44" s="961" t="s">
        <v>1354</v>
      </c>
      <c r="C44" s="961"/>
      <c r="D44" s="992"/>
      <c r="E44" s="1185">
        <v>298460.19321596198</v>
      </c>
      <c r="F44" s="1140">
        <v>226644.73561917539</v>
      </c>
      <c r="G44" s="1140">
        <v>205230.71537773643</v>
      </c>
      <c r="H44" s="1140">
        <v>14721.128269999997</v>
      </c>
      <c r="I44" s="1140">
        <v>6692.8919714390349</v>
      </c>
      <c r="J44" s="1140">
        <v>71815.457596786524</v>
      </c>
      <c r="K44" s="1140">
        <v>36476.802198021811</v>
      </c>
      <c r="L44" s="1140">
        <v>35338.655398764691</v>
      </c>
      <c r="N44" s="414"/>
      <c r="O44" s="414"/>
    </row>
    <row r="45" spans="1:15" ht="14.45" customHeight="1">
      <c r="A45" s="961"/>
      <c r="B45" s="961" t="s">
        <v>1355</v>
      </c>
      <c r="C45" s="961"/>
      <c r="D45" s="992"/>
      <c r="E45" s="1185">
        <v>313102.26814300002</v>
      </c>
      <c r="F45" s="1140">
        <v>231372.87183400002</v>
      </c>
      <c r="G45" s="1140">
        <v>214395.27852200001</v>
      </c>
      <c r="H45" s="1140">
        <v>6725.2940899999985</v>
      </c>
      <c r="I45" s="1140">
        <v>10252.299222</v>
      </c>
      <c r="J45" s="1140">
        <v>81729.396308999989</v>
      </c>
      <c r="K45" s="1140">
        <v>48950.687197999985</v>
      </c>
      <c r="L45" s="1140">
        <v>32778.709110999996</v>
      </c>
      <c r="N45" s="414"/>
      <c r="O45" s="414"/>
    </row>
    <row r="46" spans="1:15" ht="14.45" customHeight="1">
      <c r="A46" s="1479" t="s">
        <v>448</v>
      </c>
      <c r="B46" s="1479"/>
      <c r="C46" s="1479"/>
      <c r="D46" s="992"/>
      <c r="E46" s="1185"/>
      <c r="F46" s="1140"/>
      <c r="G46" s="1140"/>
      <c r="H46" s="1140"/>
      <c r="I46" s="1140"/>
      <c r="J46" s="1140"/>
      <c r="K46" s="1140"/>
      <c r="L46" s="1140"/>
      <c r="N46" s="414"/>
      <c r="O46" s="414"/>
    </row>
    <row r="47" spans="1:15" ht="14.45" customHeight="1">
      <c r="A47" s="961"/>
      <c r="B47" s="961" t="s">
        <v>1337</v>
      </c>
      <c r="C47" s="961"/>
      <c r="D47" s="992"/>
      <c r="E47" s="1185">
        <v>101413.19314394087</v>
      </c>
      <c r="F47" s="1140">
        <v>65620.8811920023</v>
      </c>
      <c r="G47" s="1140">
        <v>55816.129089927446</v>
      </c>
      <c r="H47" s="1140">
        <v>5433.6893694771452</v>
      </c>
      <c r="I47" s="1140">
        <v>4371.0627325976957</v>
      </c>
      <c r="J47" s="1140">
        <v>35792.311951938631</v>
      </c>
      <c r="K47" s="1140">
        <v>52004.396798276954</v>
      </c>
      <c r="L47" s="1140">
        <v>-16212.084846338295</v>
      </c>
      <c r="N47" s="414"/>
      <c r="O47" s="414"/>
    </row>
    <row r="48" spans="1:15" ht="14.45" customHeight="1">
      <c r="A48" s="961"/>
      <c r="B48" s="961" t="s">
        <v>1347</v>
      </c>
      <c r="C48" s="961"/>
      <c r="D48" s="992"/>
      <c r="E48" s="1185">
        <v>37501.672814112324</v>
      </c>
      <c r="F48" s="1140">
        <v>20449.013260488293</v>
      </c>
      <c r="G48" s="1140">
        <v>16455.880543926727</v>
      </c>
      <c r="H48" s="1140">
        <v>1903.725222250911</v>
      </c>
      <c r="I48" s="1140">
        <v>2089.4074943106593</v>
      </c>
      <c r="J48" s="1140">
        <v>17052.659553624046</v>
      </c>
      <c r="K48" s="1140">
        <v>16345.075223146394</v>
      </c>
      <c r="L48" s="1140">
        <v>707.58433047764834</v>
      </c>
      <c r="N48" s="414"/>
      <c r="O48" s="414"/>
    </row>
    <row r="49" spans="1:37" ht="14.45" customHeight="1">
      <c r="A49" s="961"/>
      <c r="B49" s="961" t="s">
        <v>1348</v>
      </c>
      <c r="C49" s="961"/>
      <c r="D49" s="992"/>
      <c r="E49" s="1185">
        <v>61691.693999622796</v>
      </c>
      <c r="F49" s="1140">
        <v>40225.414397095468</v>
      </c>
      <c r="G49" s="1140">
        <v>36787.524945179539</v>
      </c>
      <c r="H49" s="1140">
        <v>1555.2886799327814</v>
      </c>
      <c r="I49" s="1140">
        <v>1882.6007719831555</v>
      </c>
      <c r="J49" s="1140">
        <v>21466.279602527342</v>
      </c>
      <c r="K49" s="1140">
        <v>20770.417035561703</v>
      </c>
      <c r="L49" s="1140">
        <v>695.86256696563464</v>
      </c>
      <c r="N49" s="414"/>
      <c r="O49" s="414"/>
    </row>
    <row r="50" spans="1:37" ht="14.45" customHeight="1">
      <c r="A50" s="1330"/>
      <c r="B50" s="961" t="s">
        <v>1349</v>
      </c>
      <c r="C50" s="1330"/>
      <c r="D50" s="992"/>
      <c r="E50" s="1185">
        <v>182605.29950815567</v>
      </c>
      <c r="F50" s="1140">
        <v>139090.64136792821</v>
      </c>
      <c r="G50" s="1140">
        <v>130241.94655067161</v>
      </c>
      <c r="H50" s="1140">
        <v>3913.7210561329307</v>
      </c>
      <c r="I50" s="1140">
        <v>4934.9737611235269</v>
      </c>
      <c r="J50" s="1140">
        <v>43514.65814022765</v>
      </c>
      <c r="K50" s="1140">
        <v>41541.890866712703</v>
      </c>
      <c r="L50" s="1140">
        <v>1972.7672735149099</v>
      </c>
      <c r="N50" s="414"/>
      <c r="O50" s="414"/>
    </row>
    <row r="51" spans="1:37" ht="14.45" customHeight="1">
      <c r="A51" s="1330"/>
      <c r="B51" s="961" t="s">
        <v>1350</v>
      </c>
      <c r="C51" s="1330"/>
      <c r="D51" s="992"/>
      <c r="E51" s="1185">
        <v>159893.26088825121</v>
      </c>
      <c r="F51" s="1140">
        <v>114982.93120478635</v>
      </c>
      <c r="G51" s="1140">
        <v>102537.37567604746</v>
      </c>
      <c r="H51" s="1140">
        <v>8065.0267453248262</v>
      </c>
      <c r="I51" s="1140">
        <v>4380.5287834140345</v>
      </c>
      <c r="J51" s="1140">
        <v>44910.329683464923</v>
      </c>
      <c r="K51" s="1140">
        <v>37794.5872001096</v>
      </c>
      <c r="L51" s="1140">
        <v>7115.7424833553241</v>
      </c>
      <c r="N51" s="414"/>
      <c r="O51" s="414"/>
    </row>
    <row r="52" spans="1:37" ht="14.45" customHeight="1">
      <c r="A52" s="1330"/>
      <c r="B52" s="961" t="s">
        <v>1351</v>
      </c>
      <c r="C52" s="1330"/>
      <c r="D52" s="992"/>
      <c r="E52" s="1185">
        <v>481952.1490894616</v>
      </c>
      <c r="F52" s="1140">
        <v>381871.57340796915</v>
      </c>
      <c r="G52" s="1140">
        <v>354383.65454969165</v>
      </c>
      <c r="H52" s="1140">
        <v>17319.093011908135</v>
      </c>
      <c r="I52" s="1140">
        <v>10168.825846369196</v>
      </c>
      <c r="J52" s="1140">
        <v>100080.57568149212</v>
      </c>
      <c r="K52" s="1140">
        <v>80725.895189259041</v>
      </c>
      <c r="L52" s="1140">
        <v>19354.68049223311</v>
      </c>
      <c r="N52" s="414"/>
      <c r="O52" s="414"/>
    </row>
    <row r="53" spans="1:37" ht="14.45" customHeight="1">
      <c r="A53" s="1330"/>
      <c r="B53" s="961" t="s">
        <v>1352</v>
      </c>
      <c r="C53" s="1330"/>
      <c r="D53" s="992"/>
      <c r="E53" s="1185">
        <v>208900.54206142365</v>
      </c>
      <c r="F53" s="1140">
        <v>171348.5336688167</v>
      </c>
      <c r="G53" s="1140">
        <v>158029.6839196033</v>
      </c>
      <c r="H53" s="1140">
        <v>4223.2995625192743</v>
      </c>
      <c r="I53" s="1140">
        <v>9095.5501866941995</v>
      </c>
      <c r="J53" s="1140">
        <v>37552.008392606891</v>
      </c>
      <c r="K53" s="1140">
        <v>29786.581763938662</v>
      </c>
      <c r="L53" s="1140">
        <v>7765.4266286682187</v>
      </c>
      <c r="M53" s="993"/>
      <c r="N53" s="414"/>
      <c r="O53" s="414"/>
      <c r="P53" s="993"/>
      <c r="Q53" s="993"/>
      <c r="R53" s="993"/>
      <c r="S53" s="993"/>
      <c r="T53" s="993"/>
      <c r="U53" s="993"/>
      <c r="V53" s="993"/>
      <c r="W53" s="993"/>
      <c r="X53" s="993"/>
      <c r="Y53" s="993"/>
      <c r="Z53" s="993"/>
      <c r="AA53" s="993"/>
      <c r="AB53" s="993"/>
      <c r="AC53" s="993"/>
      <c r="AD53" s="993"/>
      <c r="AE53" s="993"/>
      <c r="AF53" s="993"/>
      <c r="AG53" s="993"/>
      <c r="AH53" s="993"/>
      <c r="AI53" s="993"/>
      <c r="AJ53" s="993"/>
      <c r="AK53" s="993"/>
    </row>
    <row r="54" spans="1:37" ht="14.45" customHeight="1">
      <c r="A54" s="1330"/>
      <c r="B54" s="961" t="s">
        <v>1353</v>
      </c>
      <c r="C54" s="1330"/>
      <c r="D54" s="992"/>
      <c r="E54" s="1185">
        <v>239143.24240340776</v>
      </c>
      <c r="F54" s="1140">
        <v>171950.55918689672</v>
      </c>
      <c r="G54" s="1140">
        <v>152747.26290470001</v>
      </c>
      <c r="H54" s="1140">
        <v>12602.530257724175</v>
      </c>
      <c r="I54" s="1140">
        <v>6600.7660244725676</v>
      </c>
      <c r="J54" s="1140">
        <v>67192.683216511068</v>
      </c>
      <c r="K54" s="1140">
        <v>46869.883156217809</v>
      </c>
      <c r="L54" s="1140">
        <v>20322.800060293237</v>
      </c>
      <c r="M54" s="993"/>
      <c r="N54" s="414"/>
      <c r="O54" s="414"/>
      <c r="P54" s="993"/>
      <c r="Q54" s="993"/>
      <c r="R54" s="993"/>
      <c r="S54" s="993"/>
      <c r="T54" s="993"/>
      <c r="U54" s="993"/>
      <c r="V54" s="993"/>
      <c r="W54" s="993"/>
      <c r="X54" s="993"/>
      <c r="Y54" s="993"/>
      <c r="Z54" s="993"/>
      <c r="AA54" s="993"/>
      <c r="AB54" s="993"/>
      <c r="AC54" s="993"/>
      <c r="AD54" s="993"/>
      <c r="AE54" s="993"/>
      <c r="AF54" s="993"/>
      <c r="AG54" s="993"/>
      <c r="AH54" s="993"/>
      <c r="AI54" s="993"/>
      <c r="AJ54" s="993"/>
      <c r="AK54" s="993"/>
    </row>
    <row r="55" spans="1:37" ht="14.45" customHeight="1">
      <c r="A55" s="1330"/>
      <c r="B55" s="961" t="s">
        <v>1354</v>
      </c>
      <c r="C55" s="1330"/>
      <c r="D55" s="992"/>
      <c r="E55" s="1185">
        <v>255238.31426300001</v>
      </c>
      <c r="F55" s="1140">
        <v>196867.64699299997</v>
      </c>
      <c r="G55" s="1140">
        <v>178301.812707</v>
      </c>
      <c r="H55" s="1140">
        <v>13438.530338999997</v>
      </c>
      <c r="I55" s="1140">
        <v>5127.3039469999994</v>
      </c>
      <c r="J55" s="1140">
        <v>58370.667270000005</v>
      </c>
      <c r="K55" s="1140">
        <v>31386.706853</v>
      </c>
      <c r="L55" s="1140">
        <v>26983.960417000002</v>
      </c>
      <c r="N55" s="414"/>
      <c r="O55" s="414"/>
    </row>
    <row r="56" spans="1:37" ht="14.45" customHeight="1">
      <c r="A56" s="1330"/>
      <c r="B56" s="961" t="s">
        <v>1355</v>
      </c>
      <c r="C56" s="1330"/>
      <c r="D56" s="992"/>
      <c r="E56" s="1185">
        <v>320213.58326000004</v>
      </c>
      <c r="F56" s="1140">
        <v>246566.44441200001</v>
      </c>
      <c r="G56" s="1140">
        <v>229614.39841999998</v>
      </c>
      <c r="H56" s="1140">
        <v>6652.7236709999997</v>
      </c>
      <c r="I56" s="1140">
        <v>10299.322321</v>
      </c>
      <c r="J56" s="1140">
        <v>73647.138847999973</v>
      </c>
      <c r="K56" s="1140">
        <v>44277.399017999989</v>
      </c>
      <c r="L56" s="1140">
        <v>29369.739829999999</v>
      </c>
      <c r="N56" s="414"/>
      <c r="O56" s="414"/>
    </row>
    <row r="57" spans="1:37" ht="14.45" customHeight="1">
      <c r="A57" s="1479" t="s">
        <v>449</v>
      </c>
      <c r="B57" s="1479"/>
      <c r="C57" s="1479"/>
      <c r="D57" s="2"/>
      <c r="E57" s="1185"/>
      <c r="F57" s="1140"/>
      <c r="G57" s="1140"/>
      <c r="H57" s="1140"/>
      <c r="I57" s="1140"/>
      <c r="J57" s="1140"/>
      <c r="K57" s="1140"/>
      <c r="L57" s="1140"/>
      <c r="N57" s="414"/>
      <c r="O57" s="414"/>
    </row>
    <row r="58" spans="1:37" ht="14.45" customHeight="1">
      <c r="A58" s="6"/>
      <c r="B58" s="961" t="s">
        <v>1337</v>
      </c>
      <c r="C58" s="6"/>
      <c r="D58" s="994"/>
      <c r="E58" s="1185">
        <v>12966.970155245714</v>
      </c>
      <c r="F58" s="1140">
        <v>3234.7510691259481</v>
      </c>
      <c r="G58" s="1140">
        <v>2935.1425374531491</v>
      </c>
      <c r="H58" s="1140">
        <v>56.74998455417574</v>
      </c>
      <c r="I58" s="1140">
        <v>242.85854711862146</v>
      </c>
      <c r="J58" s="1140">
        <v>9732.2190861197596</v>
      </c>
      <c r="K58" s="1140">
        <v>10136.888947927524</v>
      </c>
      <c r="L58" s="1140">
        <v>-404.6698618077528</v>
      </c>
      <c r="N58" s="414"/>
      <c r="O58" s="414"/>
    </row>
    <row r="59" spans="1:37" ht="14.45" customHeight="1">
      <c r="A59" s="6"/>
      <c r="B59" s="961" t="s">
        <v>1347</v>
      </c>
      <c r="C59" s="6"/>
      <c r="D59" s="2"/>
      <c r="E59" s="1185">
        <v>9396.5287871596574</v>
      </c>
      <c r="F59" s="1140">
        <v>4285.1118816426088</v>
      </c>
      <c r="G59" s="1140">
        <v>3573.0280910316897</v>
      </c>
      <c r="H59" s="1140">
        <v>192.34033454565287</v>
      </c>
      <c r="I59" s="1140">
        <v>519.74345606526731</v>
      </c>
      <c r="J59" s="1140">
        <v>5111.4169055170487</v>
      </c>
      <c r="K59" s="1140">
        <v>5257.781550909117</v>
      </c>
      <c r="L59" s="1140">
        <v>-146.36464539206941</v>
      </c>
      <c r="N59" s="414"/>
      <c r="O59" s="414"/>
    </row>
    <row r="60" spans="1:37" ht="14.45" customHeight="1">
      <c r="A60" s="1330"/>
      <c r="B60" s="961" t="s">
        <v>1348</v>
      </c>
      <c r="C60" s="1330"/>
      <c r="D60" s="992"/>
      <c r="E60" s="1185">
        <v>22847.235539371442</v>
      </c>
      <c r="F60" s="1140">
        <v>10591.032917474458</v>
      </c>
      <c r="G60" s="1140">
        <v>9382.2330514157038</v>
      </c>
      <c r="H60" s="1140">
        <v>461.92775268979545</v>
      </c>
      <c r="I60" s="1140">
        <v>746.87211336895712</v>
      </c>
      <c r="J60" s="1140">
        <v>12256.202621896986</v>
      </c>
      <c r="K60" s="1140">
        <v>12754.701499223978</v>
      </c>
      <c r="L60" s="1140">
        <v>-498.49887732698585</v>
      </c>
      <c r="N60" s="414"/>
      <c r="O60" s="414"/>
    </row>
    <row r="61" spans="1:37" ht="14.45" customHeight="1">
      <c r="A61" s="1330"/>
      <c r="B61" s="961" t="s">
        <v>1349</v>
      </c>
      <c r="C61" s="1330"/>
      <c r="D61" s="992"/>
      <c r="E61" s="1185">
        <v>60549.533970641722</v>
      </c>
      <c r="F61" s="1140">
        <v>35660.028090195352</v>
      </c>
      <c r="G61" s="1140">
        <v>31562.36571603733</v>
      </c>
      <c r="H61" s="1140">
        <v>2686.725541292753</v>
      </c>
      <c r="I61" s="1140">
        <v>1410.9368328652465</v>
      </c>
      <c r="J61" s="1140">
        <v>24889.505880446348</v>
      </c>
      <c r="K61" s="1140">
        <v>26907.837438569401</v>
      </c>
      <c r="L61" s="1140">
        <v>-2018.3315581230363</v>
      </c>
      <c r="N61" s="414"/>
      <c r="O61" s="414"/>
    </row>
    <row r="62" spans="1:37" ht="14.45" customHeight="1">
      <c r="A62" s="1330"/>
      <c r="B62" s="961" t="s">
        <v>1350</v>
      </c>
      <c r="C62" s="1330"/>
      <c r="D62" s="992"/>
      <c r="E62" s="1185">
        <v>83517.966964245192</v>
      </c>
      <c r="F62" s="1140">
        <v>54045.531799497119</v>
      </c>
      <c r="G62" s="1140">
        <v>48710.261282798601</v>
      </c>
      <c r="H62" s="1140">
        <v>3180.186766569157</v>
      </c>
      <c r="I62" s="1140">
        <v>2155.0837501294004</v>
      </c>
      <c r="J62" s="1140">
        <v>29472.435164748153</v>
      </c>
      <c r="K62" s="1140">
        <v>27985.142104385428</v>
      </c>
      <c r="L62" s="1140">
        <v>1487.2930603627146</v>
      </c>
      <c r="N62" s="414"/>
      <c r="O62" s="414"/>
    </row>
    <row r="63" spans="1:37" ht="14.45" customHeight="1">
      <c r="A63" s="1330"/>
      <c r="B63" s="961" t="s">
        <v>1351</v>
      </c>
      <c r="C63" s="1330"/>
      <c r="D63" s="992"/>
      <c r="E63" s="1185">
        <v>209297.05785547785</v>
      </c>
      <c r="F63" s="1140">
        <v>154976.13674112759</v>
      </c>
      <c r="G63" s="1140">
        <v>141994.44256340203</v>
      </c>
      <c r="H63" s="1140">
        <v>6231.1164510107265</v>
      </c>
      <c r="I63" s="1140">
        <v>6750.5777267148023</v>
      </c>
      <c r="J63" s="1140">
        <v>54320.92111435024</v>
      </c>
      <c r="K63" s="1140">
        <v>59938.830662594315</v>
      </c>
      <c r="L63" s="1140">
        <v>-5617.9095482440944</v>
      </c>
      <c r="N63" s="414"/>
      <c r="O63" s="414"/>
    </row>
    <row r="64" spans="1:37" ht="14.45" customHeight="1">
      <c r="A64" s="1330"/>
      <c r="B64" s="961" t="s">
        <v>1352</v>
      </c>
      <c r="C64" s="1330"/>
      <c r="D64" s="992"/>
      <c r="E64" s="1185">
        <v>133487.55430586389</v>
      </c>
      <c r="F64" s="1140">
        <v>102423.5201974353</v>
      </c>
      <c r="G64" s="1140">
        <v>91405.850818339124</v>
      </c>
      <c r="H64" s="1140">
        <v>4535.0033108717107</v>
      </c>
      <c r="I64" s="1140">
        <v>6482.6660682244683</v>
      </c>
      <c r="J64" s="1140">
        <v>31064.034108428583</v>
      </c>
      <c r="K64" s="1140">
        <v>28296.075076794503</v>
      </c>
      <c r="L64" s="1140">
        <v>2767.9590316340741</v>
      </c>
      <c r="N64" s="414"/>
      <c r="O64" s="414"/>
    </row>
    <row r="65" spans="1:15" ht="14.45" customHeight="1">
      <c r="A65" s="1330"/>
      <c r="B65" s="961" t="s">
        <v>1353</v>
      </c>
      <c r="C65" s="1330"/>
      <c r="D65" s="992"/>
      <c r="E65" s="1185">
        <v>227276.64074074483</v>
      </c>
      <c r="F65" s="1140">
        <v>177544.06683439971</v>
      </c>
      <c r="G65" s="1140">
        <v>165277.18620385844</v>
      </c>
      <c r="H65" s="1140">
        <v>7323.5646714807999</v>
      </c>
      <c r="I65" s="1140">
        <v>4943.3159590604446</v>
      </c>
      <c r="J65" s="1140">
        <v>49732.573906345155</v>
      </c>
      <c r="K65" s="1140">
        <v>42846.636813969315</v>
      </c>
      <c r="L65" s="1140">
        <v>6885.9370923758415</v>
      </c>
      <c r="N65" s="414"/>
      <c r="O65" s="414"/>
    </row>
    <row r="66" spans="1:15" ht="14.45" customHeight="1">
      <c r="A66" s="1330"/>
      <c r="B66" s="961" t="s">
        <v>1354</v>
      </c>
      <c r="C66" s="1330"/>
      <c r="D66" s="992"/>
      <c r="E66" s="1185">
        <v>377169.93474081886</v>
      </c>
      <c r="F66" s="1140">
        <v>307017.3961707463</v>
      </c>
      <c r="G66" s="1140">
        <v>279597.01076114661</v>
      </c>
      <c r="H66" s="1140">
        <v>14596.81114087218</v>
      </c>
      <c r="I66" s="1140">
        <v>12823.574268727289</v>
      </c>
      <c r="J66" s="1140">
        <v>70152.538570072691</v>
      </c>
      <c r="K66" s="1140">
        <v>58309.919540479568</v>
      </c>
      <c r="L66" s="1140">
        <v>11842.61902959311</v>
      </c>
      <c r="N66" s="414"/>
      <c r="O66" s="414"/>
    </row>
    <row r="67" spans="1:15" ht="14.45" customHeight="1" thickBot="1">
      <c r="A67" s="1331"/>
      <c r="B67" s="1319" t="s">
        <v>1355</v>
      </c>
      <c r="C67" s="1331"/>
      <c r="D67" s="996"/>
      <c r="E67" s="1186">
        <v>912043.52837180614</v>
      </c>
      <c r="F67" s="1149">
        <v>699196.06338933914</v>
      </c>
      <c r="G67" s="1149">
        <v>640478.14828126493</v>
      </c>
      <c r="H67" s="1149">
        <v>35843.201961383224</v>
      </c>
      <c r="I67" s="1149">
        <v>22874.713146690534</v>
      </c>
      <c r="J67" s="1149">
        <v>212847.46498246776</v>
      </c>
      <c r="K67" s="1149">
        <v>129069.01946936984</v>
      </c>
      <c r="L67" s="1149">
        <v>83778.445513097948</v>
      </c>
      <c r="N67" s="414"/>
      <c r="O67" s="414"/>
    </row>
    <row r="68" spans="1:15" s="1187" customFormat="1" ht="19.5" customHeight="1">
      <c r="A68" s="495" t="s">
        <v>769</v>
      </c>
      <c r="B68" s="496"/>
      <c r="C68" s="497"/>
      <c r="D68" s="498"/>
      <c r="H68" s="1188"/>
    </row>
    <row r="69" spans="1:15" ht="12.75" customHeight="1">
      <c r="K69" s="993"/>
      <c r="L69" s="993"/>
    </row>
    <row r="70" spans="1:15">
      <c r="K70" s="993"/>
      <c r="L70" s="993"/>
    </row>
    <row r="71" spans="1:15">
      <c r="K71" s="993"/>
      <c r="L71" s="993"/>
    </row>
    <row r="72" spans="1:15" ht="15">
      <c r="A72" s="998"/>
      <c r="B72" s="998"/>
      <c r="C72" s="998"/>
      <c r="D72" s="998"/>
      <c r="K72" s="993"/>
      <c r="L72" s="993"/>
    </row>
    <row r="73" spans="1:15" ht="15">
      <c r="A73" s="998"/>
      <c r="B73" s="998"/>
      <c r="C73" s="998"/>
      <c r="D73" s="998"/>
      <c r="K73" s="993"/>
      <c r="L73" s="993"/>
    </row>
    <row r="74" spans="1:15" ht="15">
      <c r="A74" s="998"/>
      <c r="B74" s="998"/>
      <c r="C74" s="998"/>
      <c r="D74" s="998"/>
      <c r="K74" s="993"/>
      <c r="L74" s="993"/>
    </row>
    <row r="75" spans="1:15" ht="15">
      <c r="A75" s="998"/>
      <c r="B75" s="998"/>
      <c r="C75" s="998"/>
      <c r="D75" s="998"/>
      <c r="K75" s="993"/>
      <c r="L75" s="993"/>
    </row>
    <row r="76" spans="1:15" ht="15">
      <c r="A76" s="998"/>
      <c r="B76" s="998"/>
      <c r="C76" s="998"/>
      <c r="D76" s="998"/>
      <c r="K76" s="993"/>
      <c r="L76" s="993"/>
    </row>
  </sheetData>
  <mergeCells count="40">
    <mergeCell ref="A26:D26"/>
    <mergeCell ref="F3:G3"/>
    <mergeCell ref="H3:I3"/>
    <mergeCell ref="A46:C46"/>
    <mergeCell ref="A57:C57"/>
    <mergeCell ref="A16:C16"/>
    <mergeCell ref="A28:C28"/>
    <mergeCell ref="A35:C35"/>
    <mergeCell ref="A21:C21"/>
    <mergeCell ref="A22:D22"/>
    <mergeCell ref="A23:D23"/>
    <mergeCell ref="A24:D24"/>
    <mergeCell ref="A25:D25"/>
    <mergeCell ref="A9:C9"/>
    <mergeCell ref="A7:C7"/>
    <mergeCell ref="A10:C10"/>
    <mergeCell ref="H1:L1"/>
    <mergeCell ref="G4:G5"/>
    <mergeCell ref="H4:H5"/>
    <mergeCell ref="I4:I5"/>
    <mergeCell ref="J3:L3"/>
    <mergeCell ref="L4:L5"/>
    <mergeCell ref="K4:K5"/>
    <mergeCell ref="A1:G1"/>
    <mergeCell ref="A27:D27"/>
    <mergeCell ref="A14:C14"/>
    <mergeCell ref="J4:J5"/>
    <mergeCell ref="A20:C20"/>
    <mergeCell ref="A17:C17"/>
    <mergeCell ref="A19:C19"/>
    <mergeCell ref="A8:C8"/>
    <mergeCell ref="A15:C15"/>
    <mergeCell ref="A13:C13"/>
    <mergeCell ref="A18:C18"/>
    <mergeCell ref="A12:C12"/>
    <mergeCell ref="A6:C6"/>
    <mergeCell ref="A11:C11"/>
    <mergeCell ref="E3:E5"/>
    <mergeCell ref="F4:F5"/>
    <mergeCell ref="A3:C5"/>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A74"/>
  <sheetViews>
    <sheetView tabSelected="1" view="pageBreakPreview" zoomScaleNormal="50" zoomScaleSheetLayoutView="100" workbookViewId="0">
      <selection activeCell="H30" sqref="H30"/>
    </sheetView>
  </sheetViews>
  <sheetFormatPr defaultColWidth="9.140625" defaultRowHeight="15.75"/>
  <cols>
    <col min="1" max="1" width="2.28515625" style="14" customWidth="1"/>
    <col min="2" max="2" width="18.7109375" style="14" customWidth="1"/>
    <col min="3" max="3" width="2.28515625" style="14" customWidth="1"/>
    <col min="4" max="4" width="1.7109375" style="15" customWidth="1"/>
    <col min="5" max="5" width="21.28515625" style="15" customWidth="1"/>
    <col min="6" max="6" width="20.140625" style="998" customWidth="1"/>
    <col min="7" max="7" width="20.42578125" style="998" customWidth="1"/>
    <col min="8" max="8" width="20.28515625" style="998" customWidth="1"/>
    <col min="9" max="10" width="20.5703125" style="998" customWidth="1"/>
    <col min="11" max="11" width="22.85546875" style="998" customWidth="1"/>
    <col min="12" max="12" width="22.42578125" style="998" customWidth="1"/>
    <col min="13" max="13" width="20.5703125" style="998" customWidth="1"/>
    <col min="14" max="20" width="9.140625" style="998"/>
    <col min="21" max="22" width="14.140625" style="998" bestFit="1" customWidth="1"/>
    <col min="23" max="23" width="12.85546875" style="998" bestFit="1" customWidth="1"/>
    <col min="24" max="25" width="14.140625" style="998" bestFit="1" customWidth="1"/>
    <col min="26" max="26" width="11.5703125" style="998" bestFit="1" customWidth="1"/>
    <col min="27" max="16384" width="9.140625" style="998"/>
  </cols>
  <sheetData>
    <row r="1" spans="1:53" s="458" customFormat="1" ht="34.5" customHeight="1">
      <c r="A1" s="1371"/>
      <c r="B1" s="1371"/>
      <c r="C1" s="1371"/>
      <c r="D1" s="1371"/>
      <c r="E1" s="1371"/>
      <c r="F1" s="1371"/>
      <c r="G1" s="1371"/>
      <c r="H1" s="1371" t="s">
        <v>388</v>
      </c>
      <c r="I1" s="1372" t="s">
        <v>265</v>
      </c>
      <c r="J1" s="1372"/>
      <c r="K1" s="1372"/>
      <c r="L1" s="1372"/>
      <c r="M1" s="1372"/>
    </row>
    <row r="2" spans="1:53" ht="15" customHeight="1" thickBot="1">
      <c r="A2" s="998"/>
      <c r="B2" s="447"/>
      <c r="C2" s="447"/>
      <c r="D2" s="448"/>
      <c r="E2" s="448"/>
      <c r="M2" s="491" t="s">
        <v>778</v>
      </c>
    </row>
    <row r="3" spans="1:53" s="122" customFormat="1" ht="15" customHeight="1">
      <c r="A3" s="1483" t="s">
        <v>10</v>
      </c>
      <c r="B3" s="1483"/>
      <c r="C3" s="1483"/>
      <c r="D3" s="1335"/>
      <c r="E3" s="1615" t="s">
        <v>1739</v>
      </c>
      <c r="F3" s="1615" t="s">
        <v>1740</v>
      </c>
      <c r="G3" s="1615" t="s">
        <v>1741</v>
      </c>
      <c r="H3" s="1615" t="s">
        <v>1742</v>
      </c>
      <c r="I3" s="1670" t="s">
        <v>1743</v>
      </c>
      <c r="J3" s="1670" t="s">
        <v>1744</v>
      </c>
      <c r="K3" s="1664" t="s">
        <v>1745</v>
      </c>
      <c r="L3" s="1667" t="s">
        <v>1746</v>
      </c>
      <c r="M3" s="1476" t="s">
        <v>1747</v>
      </c>
    </row>
    <row r="4" spans="1:53" s="122" customFormat="1" ht="15" customHeight="1">
      <c r="A4" s="1484"/>
      <c r="B4" s="1484"/>
      <c r="C4" s="1484"/>
      <c r="D4" s="1336"/>
      <c r="E4" s="1616"/>
      <c r="F4" s="1616"/>
      <c r="G4" s="1616"/>
      <c r="H4" s="1616"/>
      <c r="I4" s="1671"/>
      <c r="J4" s="1671"/>
      <c r="K4" s="1665"/>
      <c r="L4" s="1668"/>
      <c r="M4" s="1663"/>
    </row>
    <row r="5" spans="1:53" s="1339" customFormat="1" ht="48.75" customHeight="1">
      <c r="A5" s="1485"/>
      <c r="B5" s="1485"/>
      <c r="C5" s="1485"/>
      <c r="D5" s="1337"/>
      <c r="E5" s="1617"/>
      <c r="F5" s="1617"/>
      <c r="G5" s="1617"/>
      <c r="H5" s="1617"/>
      <c r="I5" s="1640"/>
      <c r="J5" s="1640"/>
      <c r="K5" s="1666"/>
      <c r="L5" s="1669"/>
      <c r="M5" s="1642"/>
    </row>
    <row r="6" spans="1:53" s="414" customFormat="1" ht="12.75" hidden="1" customHeight="1">
      <c r="A6" s="1643" t="s">
        <v>1398</v>
      </c>
      <c r="B6" s="1643"/>
      <c r="C6" s="1643"/>
      <c r="D6" s="2"/>
      <c r="E6" s="328">
        <v>0</v>
      </c>
      <c r="F6" s="467">
        <f t="shared" ref="F6:F12" si="0">G6-H6+J6+K6-L6-M6</f>
        <v>126226820</v>
      </c>
      <c r="G6" s="467">
        <v>741559210</v>
      </c>
      <c r="H6" s="467">
        <v>200806813</v>
      </c>
      <c r="I6" s="467"/>
      <c r="J6" s="467">
        <v>134398980</v>
      </c>
      <c r="K6" s="467">
        <v>554575873</v>
      </c>
      <c r="L6" s="467">
        <v>526282949</v>
      </c>
      <c r="M6" s="467">
        <v>577217481</v>
      </c>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8"/>
      <c r="AN6" s="468"/>
      <c r="AO6" s="468"/>
      <c r="AP6" s="468"/>
      <c r="AQ6" s="468"/>
      <c r="AR6" s="468"/>
      <c r="AS6" s="468"/>
      <c r="AT6" s="468"/>
      <c r="AU6" s="468"/>
      <c r="AV6" s="468"/>
      <c r="AW6" s="468"/>
      <c r="AX6" s="468"/>
      <c r="AY6" s="468"/>
      <c r="AZ6" s="468"/>
      <c r="BA6" s="468"/>
    </row>
    <row r="7" spans="1:53" s="414" customFormat="1" ht="12.75" hidden="1" customHeight="1">
      <c r="A7" s="1479" t="s">
        <v>1068</v>
      </c>
      <c r="B7" s="1479"/>
      <c r="C7" s="1479"/>
      <c r="D7" s="2"/>
      <c r="E7" s="328">
        <v>0</v>
      </c>
      <c r="F7" s="327">
        <f t="shared" si="0"/>
        <v>119186128.76965982</v>
      </c>
      <c r="G7" s="327">
        <v>756432558.290663</v>
      </c>
      <c r="H7" s="327">
        <v>271812621.98691934</v>
      </c>
      <c r="I7" s="327"/>
      <c r="J7" s="327">
        <v>123272356.01037998</v>
      </c>
      <c r="K7" s="327">
        <v>501494769.53363603</v>
      </c>
      <c r="L7" s="327">
        <v>500259936.87579286</v>
      </c>
      <c r="M7" s="327">
        <v>489940996.20230705</v>
      </c>
      <c r="N7" s="468"/>
      <c r="O7" s="468"/>
      <c r="P7" s="468"/>
      <c r="Q7" s="468"/>
      <c r="R7" s="468"/>
      <c r="S7" s="468"/>
      <c r="T7" s="468"/>
      <c r="U7" s="468"/>
      <c r="V7" s="468"/>
      <c r="W7" s="468"/>
      <c r="X7" s="468"/>
      <c r="Y7" s="468"/>
      <c r="Z7" s="468"/>
      <c r="AA7" s="468"/>
      <c r="AB7" s="468"/>
      <c r="AC7" s="468"/>
      <c r="AD7" s="468"/>
      <c r="AE7" s="468"/>
      <c r="AF7" s="468"/>
      <c r="AG7" s="468"/>
      <c r="AH7" s="468"/>
      <c r="AI7" s="468"/>
      <c r="AJ7" s="468"/>
      <c r="AK7" s="468"/>
      <c r="AL7" s="468"/>
      <c r="AM7" s="468"/>
      <c r="AN7" s="468"/>
      <c r="AO7" s="468"/>
      <c r="AP7" s="468"/>
      <c r="AQ7" s="468"/>
      <c r="AR7" s="468"/>
      <c r="AS7" s="468"/>
      <c r="AT7" s="468"/>
      <c r="AU7" s="468"/>
      <c r="AV7" s="468"/>
      <c r="AW7" s="468"/>
      <c r="AX7" s="468"/>
      <c r="AY7" s="468"/>
      <c r="AZ7" s="468"/>
      <c r="BA7" s="468"/>
    </row>
    <row r="8" spans="1:53" s="414" customFormat="1" ht="12.75" hidden="1" customHeight="1">
      <c r="A8" s="1479" t="s">
        <v>1399</v>
      </c>
      <c r="B8" s="1479"/>
      <c r="C8" s="1479"/>
      <c r="D8" s="2"/>
      <c r="E8" s="328">
        <v>0</v>
      </c>
      <c r="F8" s="327">
        <f t="shared" si="0"/>
        <v>121896435</v>
      </c>
      <c r="G8" s="327">
        <v>664797824</v>
      </c>
      <c r="H8" s="327">
        <v>171446835</v>
      </c>
      <c r="I8" s="327"/>
      <c r="J8" s="327">
        <v>94437596</v>
      </c>
      <c r="K8" s="327">
        <v>506459891</v>
      </c>
      <c r="L8" s="327">
        <v>489213132</v>
      </c>
      <c r="M8" s="327">
        <v>483138909</v>
      </c>
      <c r="N8" s="468"/>
      <c r="O8" s="468"/>
      <c r="P8" s="468"/>
      <c r="Q8" s="468"/>
      <c r="R8" s="468"/>
      <c r="S8" s="468"/>
      <c r="T8" s="468"/>
      <c r="U8" s="468"/>
      <c r="V8" s="468"/>
      <c r="W8" s="468"/>
      <c r="X8" s="468"/>
      <c r="Y8" s="468"/>
      <c r="Z8" s="468"/>
      <c r="AA8" s="468"/>
      <c r="AB8" s="468"/>
      <c r="AC8" s="468"/>
      <c r="AD8" s="468"/>
      <c r="AE8" s="468"/>
      <c r="AF8" s="468"/>
      <c r="AG8" s="468"/>
      <c r="AH8" s="468"/>
      <c r="AI8" s="468"/>
      <c r="AJ8" s="468"/>
      <c r="AK8" s="468"/>
      <c r="AL8" s="468"/>
      <c r="AM8" s="468"/>
      <c r="AN8" s="468"/>
      <c r="AO8" s="468"/>
      <c r="AP8" s="468"/>
      <c r="AQ8" s="468"/>
      <c r="AR8" s="468"/>
      <c r="AS8" s="468"/>
      <c r="AT8" s="468"/>
      <c r="AU8" s="468"/>
      <c r="AV8" s="468"/>
      <c r="AW8" s="468"/>
      <c r="AX8" s="468"/>
      <c r="AY8" s="468"/>
      <c r="AZ8" s="468"/>
      <c r="BA8" s="468"/>
    </row>
    <row r="9" spans="1:53" s="414" customFormat="1" ht="12.75" hidden="1" customHeight="1">
      <c r="A9" s="1479" t="s">
        <v>1400</v>
      </c>
      <c r="B9" s="1479"/>
      <c r="C9" s="1479"/>
      <c r="D9" s="2"/>
      <c r="E9" s="328">
        <v>0</v>
      </c>
      <c r="F9" s="327">
        <f t="shared" si="0"/>
        <v>54053922.637355268</v>
      </c>
      <c r="G9" s="327">
        <v>618526174.8069942</v>
      </c>
      <c r="H9" s="327">
        <v>229549165.78038287</v>
      </c>
      <c r="I9" s="327"/>
      <c r="J9" s="327">
        <v>91350274.64845255</v>
      </c>
      <c r="K9" s="327">
        <v>401820999.30479008</v>
      </c>
      <c r="L9" s="327">
        <v>419108300.79884535</v>
      </c>
      <c r="M9" s="327">
        <v>408986059.54365325</v>
      </c>
      <c r="N9" s="468"/>
      <c r="O9" s="468"/>
      <c r="P9" s="468"/>
      <c r="Q9" s="468"/>
      <c r="R9" s="468"/>
      <c r="S9" s="468"/>
      <c r="T9" s="468"/>
      <c r="U9" s="468"/>
      <c r="V9" s="468"/>
      <c r="W9" s="468"/>
      <c r="X9" s="468"/>
      <c r="Y9" s="468"/>
      <c r="Z9" s="468"/>
      <c r="AA9" s="468"/>
      <c r="AB9" s="468"/>
      <c r="AC9" s="468"/>
      <c r="AD9" s="468"/>
      <c r="AE9" s="468"/>
      <c r="AF9" s="468"/>
      <c r="AG9" s="468"/>
      <c r="AH9" s="468"/>
      <c r="AI9" s="468"/>
      <c r="AJ9" s="468"/>
      <c r="AK9" s="468"/>
      <c r="AL9" s="468"/>
      <c r="AM9" s="468"/>
      <c r="AN9" s="468"/>
      <c r="AO9" s="468"/>
      <c r="AP9" s="468"/>
      <c r="AQ9" s="468"/>
      <c r="AR9" s="468"/>
      <c r="AS9" s="468"/>
      <c r="AT9" s="468"/>
      <c r="AU9" s="468"/>
      <c r="AV9" s="468"/>
      <c r="AW9" s="468"/>
      <c r="AX9" s="468"/>
      <c r="AY9" s="468"/>
      <c r="AZ9" s="468"/>
      <c r="BA9" s="468"/>
    </row>
    <row r="10" spans="1:53" s="414" customFormat="1" ht="12.75" hidden="1" customHeight="1">
      <c r="A10" s="1479" t="s">
        <v>1401</v>
      </c>
      <c r="B10" s="1479"/>
      <c r="C10" s="1479"/>
      <c r="D10" s="2"/>
      <c r="E10" s="328">
        <v>0</v>
      </c>
      <c r="F10" s="327">
        <f t="shared" si="0"/>
        <v>17516259.56893599</v>
      </c>
      <c r="G10" s="327">
        <v>702432333.95259309</v>
      </c>
      <c r="H10" s="327">
        <v>276989951.66201019</v>
      </c>
      <c r="I10" s="327"/>
      <c r="J10" s="327">
        <v>100773783.08861336</v>
      </c>
      <c r="K10" s="327">
        <v>444122840.59282225</v>
      </c>
      <c r="L10" s="327">
        <v>476703908.25929618</v>
      </c>
      <c r="M10" s="327">
        <v>476118838.14378631</v>
      </c>
      <c r="N10" s="468"/>
      <c r="O10" s="468"/>
      <c r="P10" s="468"/>
      <c r="Q10" s="468"/>
      <c r="R10" s="468"/>
      <c r="S10" s="468"/>
      <c r="T10" s="468"/>
      <c r="U10" s="468"/>
      <c r="V10" s="468"/>
      <c r="W10" s="468"/>
      <c r="X10" s="468"/>
      <c r="Y10" s="468"/>
      <c r="Z10" s="468"/>
      <c r="AA10" s="468"/>
      <c r="AB10" s="468"/>
      <c r="AC10" s="468"/>
      <c r="AD10" s="468"/>
      <c r="AE10" s="468"/>
      <c r="AF10" s="468"/>
      <c r="AG10" s="468"/>
      <c r="AH10" s="468"/>
      <c r="AI10" s="468"/>
      <c r="AJ10" s="468"/>
      <c r="AK10" s="468"/>
      <c r="AL10" s="468"/>
      <c r="AM10" s="468"/>
      <c r="AN10" s="468"/>
      <c r="AO10" s="468"/>
      <c r="AP10" s="468"/>
      <c r="AQ10" s="468"/>
      <c r="AR10" s="468"/>
      <c r="AS10" s="468"/>
      <c r="AT10" s="468"/>
      <c r="AU10" s="468"/>
      <c r="AV10" s="468"/>
      <c r="AW10" s="468"/>
      <c r="AX10" s="468"/>
      <c r="AY10" s="468"/>
      <c r="AZ10" s="468"/>
      <c r="BA10" s="468"/>
    </row>
    <row r="11" spans="1:53" s="414" customFormat="1" ht="12.75" hidden="1" customHeight="1">
      <c r="A11" s="1479" t="s">
        <v>1402</v>
      </c>
      <c r="B11" s="1479"/>
      <c r="C11" s="1479"/>
      <c r="D11" s="2"/>
      <c r="E11" s="328">
        <v>0</v>
      </c>
      <c r="F11" s="327">
        <f t="shared" si="0"/>
        <v>529227099.5126642</v>
      </c>
      <c r="G11" s="50">
        <v>774876938.08685613</v>
      </c>
      <c r="H11" s="328">
        <v>318129140.68098992</v>
      </c>
      <c r="I11" s="328"/>
      <c r="J11" s="50">
        <v>35521358.976925708</v>
      </c>
      <c r="K11" s="50">
        <v>381497471.03714108</v>
      </c>
      <c r="L11" s="50">
        <v>340666948.07070595</v>
      </c>
      <c r="M11" s="50">
        <v>3872579.8365629241</v>
      </c>
      <c r="N11" s="468"/>
      <c r="O11" s="468"/>
      <c r="P11" s="468"/>
      <c r="Q11" s="468"/>
      <c r="R11" s="468"/>
      <c r="S11" s="468"/>
      <c r="T11" s="468"/>
      <c r="U11" s="468"/>
      <c r="V11" s="468"/>
      <c r="W11" s="468"/>
      <c r="X11" s="468"/>
      <c r="Y11" s="468"/>
      <c r="Z11" s="468"/>
      <c r="AA11" s="468"/>
      <c r="AB11" s="468"/>
      <c r="AC11" s="468"/>
      <c r="AD11" s="468"/>
      <c r="AE11" s="468"/>
      <c r="AF11" s="468"/>
      <c r="AG11" s="468"/>
      <c r="AH11" s="468"/>
      <c r="AI11" s="468"/>
      <c r="AJ11" s="468"/>
      <c r="AK11" s="468"/>
      <c r="AL11" s="468"/>
      <c r="AM11" s="468"/>
      <c r="AN11" s="468"/>
      <c r="AO11" s="468"/>
      <c r="AP11" s="468"/>
      <c r="AQ11" s="468"/>
      <c r="AR11" s="468"/>
      <c r="AS11" s="468"/>
      <c r="AT11" s="468"/>
      <c r="AU11" s="468"/>
      <c r="AV11" s="468"/>
      <c r="AW11" s="468"/>
      <c r="AX11" s="468"/>
      <c r="AY11" s="468"/>
      <c r="AZ11" s="468"/>
      <c r="BA11" s="468"/>
    </row>
    <row r="12" spans="1:53" s="414" customFormat="1" ht="19.5" hidden="1" customHeight="1">
      <c r="A12" s="1479" t="s">
        <v>1403</v>
      </c>
      <c r="B12" s="1479"/>
      <c r="C12" s="1479"/>
      <c r="D12" s="2"/>
      <c r="E12" s="328">
        <v>0</v>
      </c>
      <c r="F12" s="327">
        <f t="shared" si="0"/>
        <v>552581020.29235148</v>
      </c>
      <c r="G12" s="50">
        <v>894111596.32216477</v>
      </c>
      <c r="H12" s="328">
        <v>407598370.52959192</v>
      </c>
      <c r="I12" s="328"/>
      <c r="J12" s="50">
        <v>27358185.305937532</v>
      </c>
      <c r="K12" s="50">
        <v>415806488.11875683</v>
      </c>
      <c r="L12" s="50">
        <v>372508410.50904661</v>
      </c>
      <c r="M12" s="50">
        <v>4588468.4158692267</v>
      </c>
      <c r="N12" s="468"/>
      <c r="O12" s="468"/>
      <c r="P12" s="468"/>
      <c r="Q12" s="468"/>
      <c r="R12" s="468"/>
      <c r="S12" s="468"/>
      <c r="T12" s="468"/>
      <c r="U12" s="468"/>
      <c r="V12" s="468"/>
      <c r="W12" s="468"/>
      <c r="X12" s="468"/>
      <c r="Y12" s="468"/>
      <c r="Z12" s="468"/>
      <c r="AA12" s="468"/>
      <c r="AB12" s="468"/>
      <c r="AC12" s="468"/>
      <c r="AD12" s="468"/>
      <c r="AE12" s="468"/>
      <c r="AF12" s="468"/>
      <c r="AG12" s="468"/>
      <c r="AH12" s="468"/>
      <c r="AI12" s="468"/>
      <c r="AJ12" s="468"/>
      <c r="AK12" s="468"/>
      <c r="AL12" s="468"/>
      <c r="AM12" s="468"/>
      <c r="AN12" s="468"/>
      <c r="AO12" s="468"/>
      <c r="AP12" s="468"/>
      <c r="AQ12" s="468"/>
      <c r="AR12" s="468"/>
      <c r="AS12" s="468"/>
      <c r="AT12" s="468"/>
      <c r="AU12" s="468"/>
      <c r="AV12" s="468"/>
      <c r="AW12" s="468"/>
      <c r="AX12" s="468"/>
      <c r="AY12" s="468"/>
      <c r="AZ12" s="468"/>
      <c r="BA12" s="468"/>
    </row>
    <row r="13" spans="1:53" s="414" customFormat="1" ht="18" hidden="1" customHeight="1">
      <c r="A13" s="1479" t="s">
        <v>1404</v>
      </c>
      <c r="B13" s="1479"/>
      <c r="C13" s="1479"/>
      <c r="D13" s="2"/>
      <c r="E13" s="328">
        <v>0</v>
      </c>
      <c r="F13" s="712">
        <v>601944046.60906851</v>
      </c>
      <c r="G13" s="328">
        <v>964138796.51983845</v>
      </c>
      <c r="H13" s="328">
        <v>420174749.07216549</v>
      </c>
      <c r="I13" s="328">
        <v>0</v>
      </c>
      <c r="J13" s="442">
        <v>35762875.215576738</v>
      </c>
      <c r="K13" s="442">
        <v>0</v>
      </c>
      <c r="L13" s="442">
        <v>0</v>
      </c>
      <c r="M13" s="442">
        <v>4368036.0241957745</v>
      </c>
      <c r="N13" s="1059"/>
      <c r="O13" s="1059"/>
      <c r="P13" s="1059"/>
      <c r="Q13" s="1059"/>
      <c r="R13" s="1059"/>
      <c r="S13" s="1059"/>
      <c r="T13" s="468"/>
      <c r="U13" s="468"/>
      <c r="V13" s="468"/>
      <c r="W13" s="468"/>
      <c r="X13" s="468"/>
      <c r="Y13" s="468"/>
      <c r="Z13" s="468"/>
      <c r="AA13" s="468"/>
      <c r="AB13" s="468"/>
      <c r="AC13" s="468"/>
      <c r="AD13" s="468"/>
      <c r="AE13" s="468"/>
      <c r="AF13" s="468"/>
      <c r="AG13" s="468"/>
      <c r="AH13" s="468"/>
      <c r="AI13" s="468"/>
      <c r="AJ13" s="468"/>
      <c r="AK13" s="468"/>
      <c r="AL13" s="468"/>
      <c r="AM13" s="468"/>
      <c r="AN13" s="468"/>
      <c r="AO13" s="468"/>
      <c r="AP13" s="468"/>
      <c r="AQ13" s="468"/>
      <c r="AR13" s="468"/>
      <c r="AS13" s="468"/>
      <c r="AT13" s="468"/>
      <c r="AU13" s="468"/>
      <c r="AV13" s="468"/>
      <c r="AW13" s="468"/>
      <c r="AX13" s="468"/>
      <c r="AY13" s="468"/>
      <c r="AZ13" s="468"/>
      <c r="BA13" s="468"/>
    </row>
    <row r="14" spans="1:53" s="414" customFormat="1" ht="18" hidden="1" customHeight="1">
      <c r="A14" s="1479" t="s">
        <v>1405</v>
      </c>
      <c r="B14" s="1479"/>
      <c r="C14" s="1479"/>
      <c r="D14" s="2"/>
      <c r="E14" s="328">
        <v>0</v>
      </c>
      <c r="F14" s="327">
        <f>G14-H14+J14+K14-L14-M14</f>
        <v>577199200.16932869</v>
      </c>
      <c r="G14" s="50">
        <v>983599304.593889</v>
      </c>
      <c r="H14" s="328">
        <v>430278692.11617327</v>
      </c>
      <c r="I14" s="328">
        <v>0</v>
      </c>
      <c r="J14" s="50">
        <v>22681192.851184607</v>
      </c>
      <c r="K14" s="50">
        <v>383445661.14301842</v>
      </c>
      <c r="L14" s="50">
        <v>377850606.00065422</v>
      </c>
      <c r="M14" s="50">
        <v>4397660.3019358907</v>
      </c>
      <c r="N14" s="468"/>
      <c r="O14" s="468"/>
      <c r="P14" s="468"/>
      <c r="Q14" s="468"/>
      <c r="R14" s="468"/>
      <c r="S14" s="468"/>
      <c r="T14" s="468"/>
      <c r="U14" s="468"/>
      <c r="V14" s="468"/>
      <c r="W14" s="468"/>
      <c r="X14" s="468"/>
      <c r="Y14" s="468"/>
      <c r="Z14" s="468"/>
      <c r="AA14" s="468"/>
      <c r="AB14" s="468"/>
      <c r="AC14" s="468"/>
      <c r="AD14" s="468"/>
      <c r="AE14" s="468"/>
      <c r="AF14" s="468"/>
      <c r="AG14" s="468"/>
      <c r="AH14" s="468"/>
      <c r="AI14" s="468"/>
      <c r="AJ14" s="468"/>
      <c r="AK14" s="468"/>
      <c r="AL14" s="468"/>
      <c r="AM14" s="468"/>
      <c r="AN14" s="468"/>
      <c r="AO14" s="468"/>
      <c r="AP14" s="468"/>
      <c r="AQ14" s="468"/>
      <c r="AR14" s="468"/>
      <c r="AS14" s="468"/>
      <c r="AT14" s="468"/>
      <c r="AU14" s="468"/>
      <c r="AV14" s="468"/>
      <c r="AW14" s="468"/>
      <c r="AX14" s="468"/>
      <c r="AY14" s="468"/>
      <c r="AZ14" s="468"/>
      <c r="BA14" s="468"/>
    </row>
    <row r="15" spans="1:53" s="414" customFormat="1" ht="18" hidden="1" customHeight="1">
      <c r="A15" s="1479" t="s">
        <v>1406</v>
      </c>
      <c r="B15" s="1479"/>
      <c r="C15" s="1479"/>
      <c r="D15" s="2"/>
      <c r="E15" s="328">
        <v>0</v>
      </c>
      <c r="F15" s="327">
        <f>G15-H15+J15+K15-L15-M15</f>
        <v>591176187.09769225</v>
      </c>
      <c r="G15" s="50">
        <v>968305206.06731093</v>
      </c>
      <c r="H15" s="328">
        <v>425949152.6498071</v>
      </c>
      <c r="I15" s="328">
        <v>0</v>
      </c>
      <c r="J15" s="374">
        <v>37406337.186333112</v>
      </c>
      <c r="K15" s="374">
        <v>426671623.98629969</v>
      </c>
      <c r="L15" s="374">
        <v>408187718.46355063</v>
      </c>
      <c r="M15" s="374">
        <v>7070109.0288936626</v>
      </c>
      <c r="N15" s="468"/>
      <c r="O15" s="468"/>
      <c r="P15" s="468"/>
      <c r="Q15" s="468"/>
      <c r="R15" s="468"/>
      <c r="S15" s="468"/>
      <c r="T15" s="468"/>
      <c r="U15" s="468"/>
      <c r="V15" s="468"/>
      <c r="W15" s="468"/>
      <c r="X15" s="468"/>
      <c r="Y15" s="468"/>
      <c r="Z15" s="468"/>
      <c r="AA15" s="468"/>
      <c r="AB15" s="468"/>
      <c r="AC15" s="468"/>
      <c r="AD15" s="468"/>
      <c r="AE15" s="468"/>
      <c r="AF15" s="468"/>
      <c r="AG15" s="468"/>
      <c r="AH15" s="468"/>
      <c r="AI15" s="468"/>
      <c r="AJ15" s="468"/>
      <c r="AK15" s="468"/>
      <c r="AL15" s="468"/>
      <c r="AM15" s="468"/>
      <c r="AN15" s="468"/>
      <c r="AO15" s="468"/>
      <c r="AP15" s="468"/>
      <c r="AQ15" s="468"/>
      <c r="AR15" s="468"/>
      <c r="AS15" s="468"/>
      <c r="AT15" s="468"/>
      <c r="AU15" s="468"/>
      <c r="AV15" s="468"/>
      <c r="AW15" s="468"/>
      <c r="AX15" s="468"/>
      <c r="AY15" s="468"/>
      <c r="AZ15" s="468"/>
      <c r="BA15" s="468"/>
    </row>
    <row r="16" spans="1:53" s="414" customFormat="1" ht="17.25" hidden="1" customHeight="1">
      <c r="A16" s="1479" t="s">
        <v>1601</v>
      </c>
      <c r="B16" s="1479"/>
      <c r="C16" s="1479"/>
      <c r="D16" s="2"/>
      <c r="E16" s="328">
        <v>579860441.43710458</v>
      </c>
      <c r="F16" s="327">
        <v>521853082.56788772</v>
      </c>
      <c r="G16" s="50">
        <v>868105175.52775121</v>
      </c>
      <c r="H16" s="50">
        <v>357466959.9643718</v>
      </c>
      <c r="I16" s="50">
        <v>299459601.09515411</v>
      </c>
      <c r="J16" s="374">
        <v>21692557.30789056</v>
      </c>
      <c r="K16" s="374">
        <v>502300405.08922678</v>
      </c>
      <c r="L16" s="374">
        <v>505889501.15825289</v>
      </c>
      <c r="M16" s="374">
        <v>6888594.2343562962</v>
      </c>
      <c r="N16" s="1059"/>
      <c r="O16" s="1059"/>
      <c r="P16" s="1059"/>
      <c r="Q16" s="1059"/>
      <c r="R16" s="1059"/>
      <c r="S16" s="1059"/>
      <c r="T16" s="468"/>
      <c r="U16" s="468"/>
      <c r="V16" s="468"/>
      <c r="W16" s="468"/>
      <c r="X16" s="468"/>
      <c r="Y16" s="468"/>
      <c r="Z16" s="468"/>
      <c r="AA16" s="468"/>
      <c r="AB16" s="468"/>
      <c r="AC16" s="468"/>
      <c r="AD16" s="468"/>
      <c r="AE16" s="468"/>
      <c r="AF16" s="468"/>
      <c r="AG16" s="468"/>
      <c r="AH16" s="468"/>
      <c r="AI16" s="468"/>
      <c r="AJ16" s="468"/>
      <c r="AK16" s="468"/>
      <c r="AL16" s="468"/>
      <c r="AM16" s="468"/>
      <c r="AN16" s="468"/>
      <c r="AO16" s="468"/>
      <c r="AP16" s="468"/>
      <c r="AQ16" s="468"/>
      <c r="AR16" s="468"/>
      <c r="AS16" s="468"/>
      <c r="AT16" s="468"/>
      <c r="AU16" s="468"/>
      <c r="AV16" s="468"/>
      <c r="AW16" s="468"/>
      <c r="AX16" s="468"/>
      <c r="AY16" s="468"/>
      <c r="AZ16" s="468"/>
      <c r="BA16" s="468"/>
    </row>
    <row r="17" spans="1:53" s="414" customFormat="1" ht="18" hidden="1" customHeight="1">
      <c r="A17" s="1479" t="s">
        <v>1623</v>
      </c>
      <c r="B17" s="1479"/>
      <c r="C17" s="1479"/>
      <c r="D17" s="2"/>
      <c r="E17" s="529">
        <v>681935234.71638656</v>
      </c>
      <c r="F17" s="529">
        <v>590578353.62427771</v>
      </c>
      <c r="G17" s="529">
        <v>937044383.52443826</v>
      </c>
      <c r="H17" s="529">
        <v>381261277.62549567</v>
      </c>
      <c r="I17" s="529">
        <v>289904396.53338641</v>
      </c>
      <c r="J17" s="540">
        <v>18475678.485761065</v>
      </c>
      <c r="K17" s="540">
        <v>596990781.119326</v>
      </c>
      <c r="L17" s="540">
        <v>578160728.5131588</v>
      </c>
      <c r="M17" s="540">
        <v>2510483.3665946699</v>
      </c>
      <c r="N17" s="1059"/>
      <c r="O17" s="1059"/>
      <c r="P17" s="1059"/>
      <c r="Q17" s="1059"/>
      <c r="R17" s="1059"/>
      <c r="S17" s="1059"/>
      <c r="T17" s="468"/>
      <c r="U17" s="468"/>
      <c r="V17" s="468"/>
      <c r="W17" s="468"/>
      <c r="X17" s="468"/>
      <c r="Y17" s="468"/>
      <c r="Z17" s="468"/>
      <c r="AA17" s="468"/>
      <c r="AB17" s="468"/>
      <c r="AC17" s="468"/>
      <c r="AD17" s="468"/>
      <c r="AE17" s="468"/>
      <c r="AF17" s="468"/>
      <c r="AG17" s="468"/>
      <c r="AH17" s="468"/>
      <c r="AI17" s="468"/>
      <c r="AJ17" s="468"/>
      <c r="AK17" s="468"/>
      <c r="AL17" s="468"/>
      <c r="AM17" s="468"/>
      <c r="AN17" s="468"/>
      <c r="AO17" s="468"/>
      <c r="AP17" s="468"/>
      <c r="AQ17" s="468"/>
      <c r="AR17" s="468"/>
      <c r="AS17" s="468"/>
      <c r="AT17" s="468"/>
      <c r="AU17" s="468"/>
      <c r="AV17" s="468"/>
      <c r="AW17" s="468"/>
      <c r="AX17" s="468"/>
      <c r="AY17" s="468"/>
      <c r="AZ17" s="468"/>
      <c r="BA17" s="468"/>
    </row>
    <row r="18" spans="1:53" s="414" customFormat="1" ht="18" hidden="1" customHeight="1">
      <c r="A18" s="1479" t="s">
        <v>1624</v>
      </c>
      <c r="B18" s="1479"/>
      <c r="C18" s="1479"/>
      <c r="D18" s="2"/>
      <c r="E18" s="470">
        <v>0</v>
      </c>
      <c r="F18" s="529">
        <v>607232241.20353246</v>
      </c>
      <c r="G18" s="529">
        <v>1003221608.936448</v>
      </c>
      <c r="H18" s="529">
        <v>403309013.92628628</v>
      </c>
      <c r="I18" s="470">
        <v>0</v>
      </c>
      <c r="J18" s="529">
        <v>6972609.8170829285</v>
      </c>
      <c r="K18" s="529">
        <v>543367712.19140029</v>
      </c>
      <c r="L18" s="529">
        <v>539216484.37587118</v>
      </c>
      <c r="M18" s="529">
        <v>3804191.4392418195</v>
      </c>
      <c r="N18" s="1059"/>
      <c r="O18" s="1059"/>
      <c r="P18" s="1059"/>
      <c r="Q18" s="1059"/>
      <c r="R18" s="1059"/>
      <c r="S18" s="1059"/>
      <c r="T18" s="468"/>
      <c r="U18" s="468"/>
      <c r="V18" s="468"/>
      <c r="W18" s="468"/>
      <c r="X18" s="468"/>
      <c r="Y18" s="468"/>
      <c r="Z18" s="468"/>
      <c r="AA18" s="468"/>
      <c r="AB18" s="468"/>
      <c r="AC18" s="468"/>
      <c r="AD18" s="468"/>
      <c r="AE18" s="468"/>
      <c r="AF18" s="468"/>
      <c r="AG18" s="468"/>
      <c r="AH18" s="468"/>
      <c r="AI18" s="468"/>
      <c r="AJ18" s="468"/>
      <c r="AK18" s="468"/>
      <c r="AL18" s="468"/>
      <c r="AM18" s="468"/>
      <c r="AN18" s="468"/>
      <c r="AO18" s="468"/>
      <c r="AP18" s="468"/>
      <c r="AQ18" s="468"/>
      <c r="AR18" s="468"/>
      <c r="AS18" s="468"/>
      <c r="AT18" s="468"/>
      <c r="AU18" s="468"/>
      <c r="AV18" s="468"/>
      <c r="AW18" s="468"/>
      <c r="AX18" s="468"/>
      <c r="AY18" s="468"/>
      <c r="AZ18" s="468"/>
      <c r="BA18" s="468"/>
    </row>
    <row r="19" spans="1:53" s="414" customFormat="1" ht="19.5" hidden="1" customHeight="1">
      <c r="A19" s="1479" t="s">
        <v>1625</v>
      </c>
      <c r="B19" s="1479"/>
      <c r="C19" s="1479"/>
      <c r="D19" s="2"/>
      <c r="E19" s="529">
        <v>683633555.04922509</v>
      </c>
      <c r="F19" s="529">
        <v>574744237.52682424</v>
      </c>
      <c r="G19" s="529">
        <v>970849266.94598389</v>
      </c>
      <c r="H19" s="529">
        <v>419903502.28074831</v>
      </c>
      <c r="I19" s="529">
        <v>311014184.75834781</v>
      </c>
      <c r="J19" s="540">
        <v>26626161.534641959</v>
      </c>
      <c r="K19" s="540">
        <v>471136516.85751724</v>
      </c>
      <c r="L19" s="540">
        <v>472749175.82649487</v>
      </c>
      <c r="M19" s="540">
        <v>1215029.7040749842</v>
      </c>
      <c r="N19" s="1059"/>
      <c r="O19" s="1059"/>
      <c r="P19" s="1059"/>
      <c r="Q19" s="1059"/>
      <c r="R19" s="1059"/>
      <c r="S19" s="1059"/>
      <c r="T19" s="468"/>
      <c r="U19" s="468"/>
      <c r="V19" s="468"/>
      <c r="W19" s="468"/>
      <c r="X19" s="468"/>
      <c r="Y19" s="468"/>
      <c r="Z19" s="468"/>
      <c r="AA19" s="468"/>
      <c r="AB19" s="468"/>
      <c r="AC19" s="468"/>
      <c r="AD19" s="468"/>
      <c r="AE19" s="468"/>
      <c r="AF19" s="468"/>
      <c r="AG19" s="468"/>
      <c r="AH19" s="468"/>
      <c r="AI19" s="468"/>
      <c r="AJ19" s="468"/>
      <c r="AK19" s="468"/>
      <c r="AL19" s="468"/>
      <c r="AM19" s="468"/>
      <c r="AN19" s="468"/>
      <c r="AO19" s="468"/>
      <c r="AP19" s="468"/>
      <c r="AQ19" s="468"/>
      <c r="AR19" s="468"/>
      <c r="AS19" s="468"/>
      <c r="AT19" s="468"/>
      <c r="AU19" s="468"/>
      <c r="AV19" s="468"/>
      <c r="AW19" s="468"/>
      <c r="AX19" s="468"/>
      <c r="AY19" s="468"/>
      <c r="AZ19" s="468"/>
      <c r="BA19" s="468"/>
    </row>
    <row r="20" spans="1:53" s="414" customFormat="1" ht="18" hidden="1" customHeight="1">
      <c r="A20" s="1479" t="s">
        <v>1626</v>
      </c>
      <c r="B20" s="1479"/>
      <c r="C20" s="1479"/>
      <c r="D20" s="2"/>
      <c r="E20" s="50">
        <v>662761579.58153081</v>
      </c>
      <c r="F20" s="50">
        <v>567799791.59006059</v>
      </c>
      <c r="G20" s="50">
        <v>973437226.63850653</v>
      </c>
      <c r="H20" s="50">
        <v>440547245.66964597</v>
      </c>
      <c r="I20" s="50">
        <v>345585457.67817688</v>
      </c>
      <c r="J20" s="374">
        <v>19356673.986337218</v>
      </c>
      <c r="K20" s="374">
        <v>472565988.36896783</v>
      </c>
      <c r="L20" s="374">
        <v>453305260.32758719</v>
      </c>
      <c r="M20" s="374">
        <v>3707591.4065191075</v>
      </c>
      <c r="N20" s="1059"/>
      <c r="O20" s="1059"/>
      <c r="P20" s="1059"/>
      <c r="Q20" s="1059"/>
      <c r="R20" s="1059"/>
      <c r="S20" s="1059"/>
      <c r="T20" s="468"/>
      <c r="U20" s="468"/>
      <c r="V20" s="468"/>
      <c r="W20" s="468"/>
      <c r="X20" s="468"/>
      <c r="Y20" s="468"/>
      <c r="Z20" s="468"/>
      <c r="AA20" s="468"/>
      <c r="AB20" s="468"/>
      <c r="AC20" s="468"/>
      <c r="AD20" s="468"/>
      <c r="AE20" s="468"/>
      <c r="AF20" s="468"/>
      <c r="AG20" s="468"/>
      <c r="AH20" s="468"/>
      <c r="AI20" s="468"/>
      <c r="AJ20" s="468"/>
      <c r="AK20" s="468"/>
      <c r="AL20" s="468"/>
      <c r="AM20" s="468"/>
      <c r="AN20" s="468"/>
      <c r="AO20" s="468"/>
      <c r="AP20" s="468"/>
      <c r="AQ20" s="468"/>
      <c r="AR20" s="468"/>
      <c r="AS20" s="468"/>
      <c r="AT20" s="468"/>
      <c r="AU20" s="468"/>
      <c r="AV20" s="468"/>
      <c r="AW20" s="468"/>
      <c r="AX20" s="468"/>
      <c r="AY20" s="468"/>
      <c r="AZ20" s="468"/>
      <c r="BA20" s="468"/>
    </row>
    <row r="21" spans="1:53" s="414" customFormat="1" ht="18" hidden="1" customHeight="1">
      <c r="A21" s="1479" t="s">
        <v>1627</v>
      </c>
      <c r="B21" s="1479"/>
      <c r="C21" s="1479"/>
      <c r="D21" s="2"/>
      <c r="E21" s="529">
        <v>716262327.50647795</v>
      </c>
      <c r="F21" s="529">
        <v>610787773.83475637</v>
      </c>
      <c r="G21" s="393">
        <v>1030147265.4051361</v>
      </c>
      <c r="H21" s="529">
        <v>454560295.94557261</v>
      </c>
      <c r="I21" s="529">
        <v>349085742.27385134</v>
      </c>
      <c r="J21" s="540">
        <v>20125074.550239943</v>
      </c>
      <c r="K21" s="540">
        <v>467124506.29757822</v>
      </c>
      <c r="L21" s="540">
        <v>449083899.65039593</v>
      </c>
      <c r="M21" s="540">
        <v>2964876.8222299484</v>
      </c>
      <c r="N21" s="1059"/>
      <c r="O21" s="1059"/>
      <c r="P21" s="1059"/>
      <c r="Q21" s="1059"/>
      <c r="R21" s="1059"/>
      <c r="S21" s="1059"/>
      <c r="T21" s="468"/>
      <c r="U21" s="468"/>
      <c r="V21" s="468"/>
      <c r="W21" s="468"/>
      <c r="X21" s="468"/>
      <c r="Y21" s="468"/>
      <c r="Z21" s="468"/>
      <c r="AA21" s="468"/>
      <c r="AB21" s="468"/>
      <c r="AC21" s="468"/>
      <c r="AD21" s="468"/>
      <c r="AE21" s="468"/>
      <c r="AF21" s="468"/>
      <c r="AG21" s="468"/>
      <c r="AH21" s="468"/>
      <c r="AI21" s="468"/>
      <c r="AJ21" s="468"/>
      <c r="AK21" s="468"/>
      <c r="AL21" s="468"/>
      <c r="AM21" s="468"/>
      <c r="AN21" s="468"/>
      <c r="AO21" s="468"/>
      <c r="AP21" s="468"/>
      <c r="AQ21" s="468"/>
      <c r="AR21" s="468"/>
      <c r="AS21" s="468"/>
      <c r="AT21" s="468"/>
      <c r="AU21" s="468"/>
      <c r="AV21" s="468"/>
      <c r="AW21" s="468"/>
      <c r="AX21" s="468"/>
      <c r="AY21" s="468"/>
      <c r="AZ21" s="468"/>
      <c r="BA21" s="468"/>
    </row>
    <row r="22" spans="1:53" s="414" customFormat="1" ht="18" hidden="1" customHeight="1">
      <c r="A22" s="1467" t="s">
        <v>1367</v>
      </c>
      <c r="B22" s="1468"/>
      <c r="C22" s="1468"/>
      <c r="D22" s="1469"/>
      <c r="E22" s="125">
        <v>724364.66316857818</v>
      </c>
      <c r="F22" s="125">
        <v>591629.89836522436</v>
      </c>
      <c r="G22" s="125">
        <v>1032399.7752184964</v>
      </c>
      <c r="H22" s="125">
        <v>475031.708663809</v>
      </c>
      <c r="I22" s="125">
        <v>342296.94386045472</v>
      </c>
      <c r="J22" s="421">
        <v>24804.570290867643</v>
      </c>
      <c r="K22" s="421">
        <v>513062.53733096854</v>
      </c>
      <c r="L22" s="421">
        <v>501070.75358251139</v>
      </c>
      <c r="M22" s="421">
        <v>2534.5222287871907</v>
      </c>
      <c r="N22" s="468"/>
      <c r="O22" s="468"/>
      <c r="P22" s="468"/>
      <c r="Q22" s="468"/>
      <c r="R22" s="468"/>
      <c r="S22" s="468"/>
      <c r="T22" s="468"/>
      <c r="U22" s="468"/>
      <c r="V22" s="468"/>
      <c r="W22" s="468"/>
      <c r="X22" s="468"/>
      <c r="Y22" s="468"/>
      <c r="Z22" s="468"/>
      <c r="AA22" s="468"/>
      <c r="AB22" s="468"/>
      <c r="AC22" s="468"/>
      <c r="AD22" s="468"/>
      <c r="AE22" s="468"/>
      <c r="AF22" s="468"/>
      <c r="AG22" s="468"/>
      <c r="AH22" s="468"/>
      <c r="AI22" s="468"/>
      <c r="AJ22" s="468"/>
      <c r="AK22" s="468"/>
      <c r="AL22" s="468"/>
      <c r="AM22" s="468"/>
      <c r="AN22" s="468"/>
      <c r="AO22" s="468"/>
      <c r="AP22" s="468"/>
      <c r="AQ22" s="468"/>
      <c r="AR22" s="468"/>
      <c r="AS22" s="468"/>
      <c r="AT22" s="468"/>
      <c r="AU22" s="468"/>
      <c r="AV22" s="468"/>
      <c r="AW22" s="468"/>
      <c r="AX22" s="468"/>
      <c r="AY22" s="468"/>
      <c r="AZ22" s="468"/>
      <c r="BA22" s="468"/>
    </row>
    <row r="23" spans="1:53" s="414" customFormat="1" ht="18" customHeight="1">
      <c r="A23" s="1467" t="s">
        <v>1308</v>
      </c>
      <c r="B23" s="1468"/>
      <c r="C23" s="1468"/>
      <c r="D23" s="1469"/>
      <c r="E23" s="131" t="s">
        <v>517</v>
      </c>
      <c r="F23" s="125">
        <v>547611.81277995161</v>
      </c>
      <c r="G23" s="125">
        <v>964911.57901463204</v>
      </c>
      <c r="H23" s="125">
        <v>397665.19740919786</v>
      </c>
      <c r="I23" s="131" t="s">
        <v>517</v>
      </c>
      <c r="J23" s="421">
        <v>9682.279325438436</v>
      </c>
      <c r="K23" s="421">
        <v>269631.4900439101</v>
      </c>
      <c r="L23" s="421">
        <v>293813.18471593724</v>
      </c>
      <c r="M23" s="421">
        <v>5135.1534788963636</v>
      </c>
      <c r="N23" s="468"/>
      <c r="O23" s="468"/>
      <c r="P23" s="468"/>
      <c r="Q23" s="468"/>
      <c r="R23" s="468"/>
      <c r="S23" s="468"/>
      <c r="T23" s="468"/>
      <c r="U23" s="468"/>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468"/>
      <c r="AV23" s="468"/>
      <c r="AW23" s="468"/>
      <c r="AX23" s="468"/>
      <c r="AY23" s="468"/>
      <c r="AZ23" s="468"/>
      <c r="BA23" s="468"/>
    </row>
    <row r="24" spans="1:53" s="414" customFormat="1" ht="18" customHeight="1">
      <c r="A24" s="1467" t="s">
        <v>1309</v>
      </c>
      <c r="B24" s="1468"/>
      <c r="C24" s="1468"/>
      <c r="D24" s="1469"/>
      <c r="E24" s="125">
        <v>708940.19825449632</v>
      </c>
      <c r="F24" s="125">
        <v>567102.42923699063</v>
      </c>
      <c r="G24" s="125">
        <v>984714.76754821243</v>
      </c>
      <c r="H24" s="125">
        <v>449262.02067258739</v>
      </c>
      <c r="I24" s="125">
        <v>307424.2516550821</v>
      </c>
      <c r="J24" s="421">
        <v>33402.695785703654</v>
      </c>
      <c r="K24" s="421">
        <v>382269.4839282473</v>
      </c>
      <c r="L24" s="421">
        <v>381803.42749317776</v>
      </c>
      <c r="M24" s="421">
        <v>2219.0698594061723</v>
      </c>
      <c r="N24" s="468"/>
      <c r="O24" s="468"/>
      <c r="P24" s="468"/>
      <c r="Q24" s="468"/>
      <c r="R24" s="468"/>
      <c r="S24" s="468"/>
      <c r="T24" s="468"/>
      <c r="U24" s="468"/>
      <c r="V24" s="468"/>
      <c r="W24" s="468"/>
      <c r="X24" s="468"/>
      <c r="Y24" s="468"/>
      <c r="Z24" s="468"/>
      <c r="AA24" s="468"/>
      <c r="AB24" s="468"/>
      <c r="AC24" s="468"/>
      <c r="AD24" s="468"/>
      <c r="AE24" s="468"/>
      <c r="AF24" s="468"/>
      <c r="AG24" s="468"/>
      <c r="AH24" s="468"/>
      <c r="AI24" s="468"/>
      <c r="AJ24" s="468"/>
      <c r="AK24" s="468"/>
      <c r="AL24" s="468"/>
      <c r="AM24" s="468"/>
      <c r="AN24" s="468"/>
      <c r="AO24" s="468"/>
      <c r="AP24" s="468"/>
      <c r="AQ24" s="468"/>
      <c r="AR24" s="468"/>
      <c r="AS24" s="468"/>
      <c r="AT24" s="468"/>
      <c r="AU24" s="468"/>
      <c r="AV24" s="468"/>
      <c r="AW24" s="468"/>
      <c r="AX24" s="468"/>
      <c r="AY24" s="468"/>
      <c r="AZ24" s="468"/>
      <c r="BA24" s="468"/>
    </row>
    <row r="25" spans="1:53" s="414" customFormat="1" ht="18" customHeight="1">
      <c r="A25" s="1467" t="s">
        <v>1310</v>
      </c>
      <c r="B25" s="1468"/>
      <c r="C25" s="1468"/>
      <c r="D25" s="1469"/>
      <c r="E25" s="125">
        <v>722039.41392717231</v>
      </c>
      <c r="F25" s="125">
        <v>595707.11230569519</v>
      </c>
      <c r="G25" s="125">
        <v>1042311.8568282637</v>
      </c>
      <c r="H25" s="125">
        <v>457751.88970682363</v>
      </c>
      <c r="I25" s="125">
        <v>331419.58808534633</v>
      </c>
      <c r="J25" s="421">
        <v>13782.461485977667</v>
      </c>
      <c r="K25" s="421">
        <v>395867.76492653601</v>
      </c>
      <c r="L25" s="421">
        <v>394024.02729688911</v>
      </c>
      <c r="M25" s="421">
        <v>4479.0539313703448</v>
      </c>
      <c r="N25" s="468"/>
      <c r="O25" s="468"/>
      <c r="P25" s="468"/>
      <c r="Q25" s="468"/>
      <c r="R25" s="468"/>
      <c r="S25" s="468"/>
      <c r="T25" s="468"/>
      <c r="U25" s="468"/>
      <c r="V25" s="468"/>
      <c r="W25" s="468"/>
      <c r="X25" s="468"/>
      <c r="Y25" s="468"/>
      <c r="Z25" s="468"/>
      <c r="AA25" s="468"/>
      <c r="AB25" s="468"/>
      <c r="AC25" s="468"/>
      <c r="AD25" s="468"/>
      <c r="AE25" s="468"/>
      <c r="AF25" s="468"/>
      <c r="AG25" s="468"/>
      <c r="AH25" s="468"/>
      <c r="AI25" s="468"/>
      <c r="AJ25" s="468"/>
      <c r="AK25" s="468"/>
      <c r="AL25" s="468"/>
      <c r="AM25" s="468"/>
      <c r="AN25" s="468"/>
      <c r="AO25" s="468"/>
      <c r="AP25" s="468"/>
      <c r="AQ25" s="468"/>
      <c r="AR25" s="468"/>
      <c r="AS25" s="468"/>
      <c r="AT25" s="468"/>
      <c r="AU25" s="468"/>
      <c r="AV25" s="468"/>
      <c r="AW25" s="468"/>
      <c r="AX25" s="468"/>
      <c r="AY25" s="468"/>
      <c r="AZ25" s="468"/>
      <c r="BA25" s="468"/>
    </row>
    <row r="26" spans="1:53" s="414" customFormat="1" ht="18" customHeight="1">
      <c r="A26" s="1467" t="s">
        <v>1311</v>
      </c>
      <c r="B26" s="1468"/>
      <c r="C26" s="1468"/>
      <c r="D26" s="1469"/>
      <c r="E26" s="125">
        <v>795115.20119996963</v>
      </c>
      <c r="F26" s="125">
        <v>645268.72433871333</v>
      </c>
      <c r="G26" s="125">
        <v>1126518.7400739766</v>
      </c>
      <c r="H26" s="125">
        <v>503373.67235709436</v>
      </c>
      <c r="I26" s="125">
        <v>353527.19549583778</v>
      </c>
      <c r="J26" s="421">
        <v>20626.742568031848</v>
      </c>
      <c r="K26" s="421">
        <v>409850.3756051755</v>
      </c>
      <c r="L26" s="421">
        <v>404086.95367496519</v>
      </c>
      <c r="M26" s="421">
        <v>4266.5078764110003</v>
      </c>
      <c r="N26" s="1059"/>
      <c r="O26" s="1059"/>
      <c r="P26" s="1059"/>
      <c r="Q26" s="1059"/>
      <c r="R26" s="1059"/>
      <c r="S26" s="1059"/>
      <c r="T26" s="468"/>
      <c r="U26" s="468"/>
      <c r="V26" s="468"/>
      <c r="W26" s="468"/>
      <c r="X26" s="468"/>
      <c r="Y26" s="468"/>
      <c r="Z26" s="468"/>
      <c r="AA26" s="468"/>
      <c r="AB26" s="468"/>
      <c r="AC26" s="468"/>
      <c r="AD26" s="468"/>
      <c r="AE26" s="468"/>
      <c r="AF26" s="468"/>
      <c r="AG26" s="468"/>
      <c r="AH26" s="468"/>
      <c r="AI26" s="468"/>
      <c r="AJ26" s="468"/>
      <c r="AK26" s="468"/>
      <c r="AL26" s="468"/>
      <c r="AM26" s="468"/>
      <c r="AN26" s="468"/>
      <c r="AO26" s="468"/>
      <c r="AP26" s="468"/>
      <c r="AQ26" s="468"/>
      <c r="AR26" s="468"/>
      <c r="AS26" s="468"/>
      <c r="AT26" s="468"/>
      <c r="AU26" s="468"/>
      <c r="AV26" s="468"/>
      <c r="AW26" s="468"/>
      <c r="AX26" s="468"/>
      <c r="AY26" s="468"/>
      <c r="AZ26" s="468"/>
      <c r="BA26" s="468"/>
    </row>
    <row r="27" spans="1:53" s="414" customFormat="1" ht="18" customHeight="1">
      <c r="A27" s="1467" t="s">
        <v>1312</v>
      </c>
      <c r="B27" s="1468"/>
      <c r="C27" s="1468"/>
      <c r="D27" s="1469"/>
      <c r="E27" s="125">
        <v>855933.99290308438</v>
      </c>
      <c r="F27" s="125">
        <v>688049.72330288822</v>
      </c>
      <c r="G27" s="125">
        <v>1217327.4783639472</v>
      </c>
      <c r="H27" s="125">
        <v>558214.72124357242</v>
      </c>
      <c r="I27" s="125">
        <v>390330.45164337719</v>
      </c>
      <c r="J27" s="421">
        <v>30701.409825774503</v>
      </c>
      <c r="K27" s="421">
        <v>754934.17911685596</v>
      </c>
      <c r="L27" s="421">
        <v>748932.49891146598</v>
      </c>
      <c r="M27" s="421">
        <v>7766.1238486531884</v>
      </c>
      <c r="N27" s="1059"/>
      <c r="O27" s="1059"/>
      <c r="P27" s="1059"/>
      <c r="Q27" s="1059"/>
      <c r="R27" s="1059"/>
      <c r="S27" s="1059"/>
      <c r="T27" s="468"/>
      <c r="U27" s="468"/>
      <c r="V27" s="468"/>
      <c r="W27" s="468"/>
      <c r="X27" s="468"/>
      <c r="Y27" s="468"/>
      <c r="Z27" s="468"/>
      <c r="AA27" s="468"/>
      <c r="AB27" s="468"/>
      <c r="AC27" s="468"/>
      <c r="AD27" s="468"/>
      <c r="AE27" s="468"/>
      <c r="AF27" s="468"/>
      <c r="AG27" s="468"/>
      <c r="AH27" s="468"/>
      <c r="AI27" s="468"/>
      <c r="AJ27" s="468"/>
      <c r="AK27" s="468"/>
      <c r="AL27" s="468"/>
      <c r="AM27" s="468"/>
      <c r="AN27" s="468"/>
      <c r="AO27" s="468"/>
      <c r="AP27" s="468"/>
      <c r="AQ27" s="468"/>
      <c r="AR27" s="468"/>
      <c r="AS27" s="468"/>
      <c r="AT27" s="468"/>
      <c r="AU27" s="468"/>
      <c r="AV27" s="468"/>
      <c r="AW27" s="468"/>
      <c r="AX27" s="468"/>
      <c r="AY27" s="468"/>
      <c r="AZ27" s="468"/>
      <c r="BA27" s="468"/>
    </row>
    <row r="28" spans="1:53" ht="18" customHeight="1">
      <c r="A28" s="1479" t="s">
        <v>43</v>
      </c>
      <c r="B28" s="1479"/>
      <c r="C28" s="1479"/>
      <c r="D28" s="2"/>
      <c r="E28" s="714"/>
      <c r="F28" s="125"/>
      <c r="G28" s="125"/>
      <c r="H28" s="125"/>
      <c r="I28" s="125"/>
      <c r="J28" s="1113"/>
      <c r="K28" s="1113"/>
      <c r="L28" s="1113"/>
      <c r="M28" s="1113"/>
      <c r="N28" s="1059"/>
      <c r="O28" s="1059"/>
      <c r="P28" s="1059"/>
      <c r="Q28" s="1059"/>
      <c r="R28" s="1059"/>
      <c r="S28" s="1059"/>
      <c r="T28" s="1117"/>
      <c r="U28" s="468"/>
      <c r="V28" s="468"/>
      <c r="W28" s="468"/>
      <c r="X28" s="468"/>
      <c r="Y28" s="468"/>
      <c r="Z28" s="468"/>
      <c r="AA28" s="1117"/>
      <c r="AB28" s="1117"/>
      <c r="AC28" s="1117"/>
      <c r="AD28" s="1117"/>
      <c r="AE28" s="1117"/>
      <c r="AF28" s="1117"/>
      <c r="AG28" s="1117"/>
      <c r="AH28" s="1117"/>
      <c r="AI28" s="1117"/>
      <c r="AJ28" s="1117"/>
      <c r="AK28" s="1117"/>
      <c r="AL28" s="1117"/>
      <c r="AM28" s="1117"/>
      <c r="AN28" s="1117"/>
      <c r="AO28" s="1117"/>
      <c r="AP28" s="1117"/>
      <c r="AQ28" s="1117"/>
      <c r="AR28" s="1117"/>
      <c r="AS28" s="1117"/>
      <c r="AT28" s="1117"/>
      <c r="AU28" s="1117"/>
      <c r="AV28" s="1117"/>
      <c r="AW28" s="1117"/>
      <c r="AX28" s="1117"/>
      <c r="AY28" s="1117"/>
      <c r="AZ28" s="1117"/>
      <c r="BA28" s="1117"/>
    </row>
    <row r="29" spans="1:53" ht="18" customHeight="1">
      <c r="A29" s="1330"/>
      <c r="B29" s="1330" t="s">
        <v>44</v>
      </c>
      <c r="C29" s="1330"/>
      <c r="D29" s="992"/>
      <c r="E29" s="1113">
        <v>819381.9994982311</v>
      </c>
      <c r="F29" s="1113">
        <v>654395.1783686647</v>
      </c>
      <c r="G29" s="1113">
        <v>1180157.9281970738</v>
      </c>
      <c r="H29" s="1113">
        <v>552900.61605795973</v>
      </c>
      <c r="I29" s="1113">
        <v>387913.79492839432</v>
      </c>
      <c r="J29" s="1113">
        <v>29070.453984798438</v>
      </c>
      <c r="K29" s="1113">
        <v>754080.64492160827</v>
      </c>
      <c r="L29" s="1113">
        <v>748247.19046487159</v>
      </c>
      <c r="M29" s="1113">
        <v>7766.0422119865289</v>
      </c>
      <c r="N29" s="1059"/>
      <c r="O29" s="1059"/>
      <c r="P29" s="1059"/>
      <c r="Q29" s="1059"/>
      <c r="R29" s="1059"/>
      <c r="S29" s="1059"/>
      <c r="T29" s="1117"/>
      <c r="U29" s="468"/>
      <c r="V29" s="468"/>
      <c r="W29" s="468"/>
      <c r="X29" s="468"/>
      <c r="Y29" s="468"/>
      <c r="Z29" s="468"/>
      <c r="AA29" s="1117"/>
      <c r="AB29" s="1117"/>
      <c r="AC29" s="1117"/>
      <c r="AD29" s="1117"/>
      <c r="AE29" s="1117"/>
      <c r="AF29" s="1117"/>
      <c r="AG29" s="1117"/>
      <c r="AH29" s="1117"/>
      <c r="AI29" s="1117"/>
      <c r="AJ29" s="1117"/>
      <c r="AK29" s="1117"/>
      <c r="AL29" s="1117"/>
      <c r="AM29" s="1117"/>
      <c r="AN29" s="1117"/>
      <c r="AO29" s="1117"/>
      <c r="AP29" s="1117"/>
      <c r="AQ29" s="1117"/>
      <c r="AR29" s="1117"/>
      <c r="AS29" s="1117"/>
      <c r="AT29" s="1117"/>
      <c r="AU29" s="1117"/>
      <c r="AV29" s="1117"/>
      <c r="AW29" s="1117"/>
      <c r="AX29" s="1117"/>
      <c r="AY29" s="1117"/>
      <c r="AZ29" s="1117"/>
      <c r="BA29" s="1117"/>
    </row>
    <row r="30" spans="1:53" ht="18" customHeight="1">
      <c r="A30" s="1330"/>
      <c r="B30" s="1330" t="s">
        <v>12</v>
      </c>
      <c r="C30" s="1330"/>
      <c r="D30" s="992"/>
      <c r="E30" s="1113">
        <v>36551.99340485299</v>
      </c>
      <c r="F30" s="1113">
        <v>33654.544934223428</v>
      </c>
      <c r="G30" s="1113">
        <v>37169.55016687337</v>
      </c>
      <c r="H30" s="1113">
        <v>5314.1051856125678</v>
      </c>
      <c r="I30" s="1113">
        <v>2416.6567149830094</v>
      </c>
      <c r="J30" s="1113">
        <v>1630.9558409760666</v>
      </c>
      <c r="K30" s="1113">
        <v>853.53419524767946</v>
      </c>
      <c r="L30" s="1113">
        <v>685.30844659447541</v>
      </c>
      <c r="M30" s="1113">
        <v>8.1636666659851226E-2</v>
      </c>
      <c r="N30" s="1059"/>
      <c r="O30" s="1059"/>
      <c r="P30" s="1059"/>
      <c r="Q30" s="1059"/>
      <c r="R30" s="1059"/>
      <c r="S30" s="1059"/>
      <c r="T30" s="1117"/>
      <c r="U30" s="468"/>
      <c r="V30" s="468"/>
      <c r="W30" s="468"/>
      <c r="X30" s="468"/>
      <c r="Y30" s="468"/>
      <c r="Z30" s="468"/>
      <c r="AA30" s="1117"/>
      <c r="AB30" s="1117"/>
      <c r="AC30" s="1117"/>
      <c r="AD30" s="1117"/>
      <c r="AE30" s="1117"/>
      <c r="AF30" s="1117"/>
      <c r="AG30" s="1117"/>
      <c r="AH30" s="1117"/>
      <c r="AI30" s="1117"/>
      <c r="AJ30" s="1117"/>
      <c r="AK30" s="1117"/>
      <c r="AL30" s="1117"/>
      <c r="AM30" s="1117"/>
      <c r="AN30" s="1117"/>
      <c r="AO30" s="1117"/>
      <c r="AP30" s="1117"/>
      <c r="AQ30" s="1117"/>
      <c r="AR30" s="1117"/>
      <c r="AS30" s="1117"/>
      <c r="AT30" s="1117"/>
      <c r="AU30" s="1117"/>
      <c r="AV30" s="1117"/>
      <c r="AW30" s="1117"/>
      <c r="AX30" s="1117"/>
      <c r="AY30" s="1117"/>
      <c r="AZ30" s="1117"/>
      <c r="BA30" s="1117"/>
    </row>
    <row r="31" spans="1:53" ht="18" customHeight="1">
      <c r="A31" s="1479" t="s">
        <v>13</v>
      </c>
      <c r="B31" s="1479"/>
      <c r="C31" s="1479"/>
      <c r="D31" s="2"/>
      <c r="E31" s="1113"/>
      <c r="F31" s="1113"/>
      <c r="G31" s="1113"/>
      <c r="H31" s="1113"/>
      <c r="I31" s="1113"/>
      <c r="J31" s="1113"/>
      <c r="K31" s="1113"/>
      <c r="L31" s="1113"/>
      <c r="M31" s="1113"/>
      <c r="N31" s="1059"/>
      <c r="O31" s="1059"/>
      <c r="P31" s="1059"/>
      <c r="Q31" s="1059"/>
      <c r="R31" s="1059"/>
      <c r="S31" s="1059"/>
      <c r="T31" s="1117"/>
      <c r="U31" s="468"/>
      <c r="V31" s="468"/>
      <c r="W31" s="468"/>
      <c r="X31" s="468"/>
      <c r="Y31" s="468"/>
      <c r="Z31" s="468"/>
      <c r="AA31" s="1117"/>
      <c r="AB31" s="1117"/>
      <c r="AC31" s="1117"/>
      <c r="AD31" s="1117"/>
      <c r="AE31" s="1117"/>
      <c r="AF31" s="1117"/>
      <c r="AG31" s="1117"/>
      <c r="AH31" s="1117"/>
      <c r="AI31" s="1117"/>
      <c r="AJ31" s="1117"/>
      <c r="AK31" s="1117"/>
      <c r="AL31" s="1117"/>
      <c r="AM31" s="1117"/>
      <c r="AN31" s="1117"/>
      <c r="AO31" s="1117"/>
      <c r="AP31" s="1117"/>
      <c r="AQ31" s="1117"/>
      <c r="AR31" s="1117"/>
      <c r="AS31" s="1117"/>
      <c r="AT31" s="1117"/>
      <c r="AU31" s="1117"/>
      <c r="AV31" s="1117"/>
      <c r="AW31" s="1117"/>
      <c r="AX31" s="1117"/>
      <c r="AY31" s="1117"/>
      <c r="AZ31" s="1117"/>
      <c r="BA31" s="1117"/>
    </row>
    <row r="32" spans="1:53" ht="18" customHeight="1">
      <c r="A32" s="1330"/>
      <c r="B32" s="1330" t="s">
        <v>52</v>
      </c>
      <c r="C32" s="1330"/>
      <c r="D32" s="992"/>
      <c r="E32" s="1113">
        <v>499967.44471686182</v>
      </c>
      <c r="F32" s="1113">
        <v>402467.57481383369</v>
      </c>
      <c r="G32" s="1113">
        <v>830660.74498487578</v>
      </c>
      <c r="H32" s="1113">
        <v>431125.24837711401</v>
      </c>
      <c r="I32" s="1113">
        <v>333625.37847408577</v>
      </c>
      <c r="J32" s="1113">
        <v>16154.754515856215</v>
      </c>
      <c r="K32" s="1113">
        <v>599914.25183088856</v>
      </c>
      <c r="L32" s="1113">
        <v>607881.26952226646</v>
      </c>
      <c r="M32" s="1113">
        <v>5255.6586184067173</v>
      </c>
      <c r="N32" s="1059"/>
      <c r="O32" s="1059"/>
      <c r="P32" s="1059"/>
      <c r="Q32" s="1059"/>
      <c r="R32" s="1059"/>
      <c r="S32" s="1059"/>
      <c r="T32" s="1117"/>
      <c r="U32" s="468"/>
      <c r="V32" s="468"/>
      <c r="W32" s="468"/>
      <c r="X32" s="468"/>
      <c r="Y32" s="468"/>
      <c r="Z32" s="468"/>
      <c r="AA32" s="1117"/>
      <c r="AB32" s="1117"/>
      <c r="AC32" s="1117"/>
      <c r="AD32" s="1117"/>
      <c r="AE32" s="1117"/>
      <c r="AF32" s="1117"/>
      <c r="AG32" s="1117"/>
      <c r="AH32" s="1117"/>
      <c r="AI32" s="1117"/>
      <c r="AJ32" s="1117"/>
      <c r="AK32" s="1117"/>
      <c r="AL32" s="1117"/>
      <c r="AM32" s="1117"/>
      <c r="AN32" s="1117"/>
      <c r="AO32" s="1117"/>
      <c r="AP32" s="1117"/>
      <c r="AQ32" s="1117"/>
      <c r="AR32" s="1117"/>
      <c r="AS32" s="1117"/>
      <c r="AT32" s="1117"/>
      <c r="AU32" s="1117"/>
      <c r="AV32" s="1117"/>
      <c r="AW32" s="1117"/>
      <c r="AX32" s="1117"/>
      <c r="AY32" s="1117"/>
      <c r="AZ32" s="1117"/>
      <c r="BA32" s="1117"/>
    </row>
    <row r="33" spans="1:53" ht="18" customHeight="1">
      <c r="A33" s="1330"/>
      <c r="B33" s="1330" t="s">
        <v>53</v>
      </c>
      <c r="C33" s="1330"/>
      <c r="D33" s="992"/>
      <c r="E33" s="1113">
        <v>66211.998127573825</v>
      </c>
      <c r="F33" s="1113">
        <v>51091.61165650373</v>
      </c>
      <c r="G33" s="1113">
        <v>77735.066014965705</v>
      </c>
      <c r="H33" s="1113">
        <v>33142.051489255173</v>
      </c>
      <c r="I33" s="1113">
        <v>18021.665018185075</v>
      </c>
      <c r="J33" s="1113">
        <v>2442.082528274088</v>
      </c>
      <c r="K33" s="1113">
        <v>16358.718053090814</v>
      </c>
      <c r="L33" s="1113">
        <v>11990.447719723572</v>
      </c>
      <c r="M33" s="1114">
        <v>311.75573084811305</v>
      </c>
      <c r="N33" s="1059"/>
      <c r="O33" s="1059"/>
      <c r="P33" s="1059"/>
      <c r="Q33" s="1059"/>
      <c r="R33" s="1059"/>
      <c r="S33" s="1059"/>
      <c r="T33" s="1117"/>
      <c r="U33" s="468"/>
      <c r="V33" s="468"/>
      <c r="W33" s="468"/>
      <c r="X33" s="468"/>
      <c r="Y33" s="468"/>
      <c r="Z33" s="468"/>
      <c r="AA33" s="1117"/>
      <c r="AB33" s="1117"/>
      <c r="AC33" s="1117"/>
      <c r="AD33" s="1117"/>
      <c r="AE33" s="1117"/>
      <c r="AF33" s="1117"/>
      <c r="AG33" s="1117"/>
      <c r="AH33" s="1117"/>
      <c r="AI33" s="1117"/>
      <c r="AJ33" s="1117"/>
      <c r="AK33" s="1117"/>
      <c r="AL33" s="1117"/>
      <c r="AM33" s="1117"/>
      <c r="AN33" s="1117"/>
      <c r="AO33" s="1117"/>
      <c r="AP33" s="1117"/>
      <c r="AQ33" s="1117"/>
      <c r="AR33" s="1117"/>
      <c r="AS33" s="1117"/>
      <c r="AT33" s="1117"/>
      <c r="AU33" s="1117"/>
      <c r="AV33" s="1117"/>
      <c r="AW33" s="1117"/>
      <c r="AX33" s="1117"/>
      <c r="AY33" s="1117"/>
      <c r="AZ33" s="1117"/>
      <c r="BA33" s="1117"/>
    </row>
    <row r="34" spans="1:53" ht="18" customHeight="1">
      <c r="A34" s="1330"/>
      <c r="B34" s="1330" t="s">
        <v>54</v>
      </c>
      <c r="C34" s="1330"/>
      <c r="D34" s="992"/>
      <c r="E34" s="1113">
        <v>147396.15047072651</v>
      </c>
      <c r="F34" s="1113">
        <v>112623.80977291896</v>
      </c>
      <c r="G34" s="1113">
        <v>160659.27868114691</v>
      </c>
      <c r="H34" s="1113">
        <v>58966.394861227323</v>
      </c>
      <c r="I34" s="1113">
        <v>24194.054163419758</v>
      </c>
      <c r="J34" s="1113">
        <v>8761.7882283308772</v>
      </c>
      <c r="K34" s="1113">
        <v>36776.855650134676</v>
      </c>
      <c r="L34" s="1113">
        <v>34552.206281735344</v>
      </c>
      <c r="M34" s="1114">
        <v>55.511643730837172</v>
      </c>
      <c r="N34" s="1059"/>
      <c r="O34" s="1059"/>
      <c r="P34" s="1059"/>
      <c r="Q34" s="1059"/>
      <c r="R34" s="1059"/>
      <c r="S34" s="1059"/>
      <c r="T34" s="1117"/>
      <c r="U34" s="468"/>
      <c r="V34" s="468"/>
      <c r="W34" s="468"/>
      <c r="X34" s="468"/>
      <c r="Y34" s="468"/>
      <c r="Z34" s="468"/>
      <c r="AA34" s="1117"/>
      <c r="AB34" s="1117"/>
      <c r="AC34" s="1117"/>
      <c r="AD34" s="1117"/>
      <c r="AE34" s="1117"/>
      <c r="AF34" s="1117"/>
      <c r="AG34" s="1117"/>
      <c r="AH34" s="1117"/>
      <c r="AI34" s="1117"/>
      <c r="AJ34" s="1117"/>
      <c r="AK34" s="1117"/>
      <c r="AL34" s="1117"/>
      <c r="AM34" s="1117"/>
      <c r="AN34" s="1117"/>
      <c r="AO34" s="1117"/>
      <c r="AP34" s="1117"/>
      <c r="AQ34" s="1117"/>
      <c r="AR34" s="1117"/>
      <c r="AS34" s="1117"/>
      <c r="AT34" s="1117"/>
      <c r="AU34" s="1117"/>
      <c r="AV34" s="1117"/>
      <c r="AW34" s="1117"/>
      <c r="AX34" s="1117"/>
      <c r="AY34" s="1117"/>
      <c r="AZ34" s="1117"/>
      <c r="BA34" s="1117"/>
    </row>
    <row r="35" spans="1:53" ht="18" customHeight="1">
      <c r="A35" s="1330"/>
      <c r="B35" s="1330" t="s">
        <v>257</v>
      </c>
      <c r="C35" s="1330"/>
      <c r="D35" s="992"/>
      <c r="E35" s="1113">
        <v>52142.953466653351</v>
      </c>
      <c r="F35" s="1113">
        <v>47977.360251631158</v>
      </c>
      <c r="G35" s="1113">
        <v>53027.425865959602</v>
      </c>
      <c r="H35" s="1113">
        <v>7635.1103909765143</v>
      </c>
      <c r="I35" s="1113">
        <v>3469.5171759543023</v>
      </c>
      <c r="J35" s="1113">
        <v>2231.3663043133361</v>
      </c>
      <c r="K35" s="1113">
        <v>1380.9731867423893</v>
      </c>
      <c r="L35" s="1113">
        <v>1021.5474827401656</v>
      </c>
      <c r="M35" s="1114">
        <v>5.7472316675198387</v>
      </c>
      <c r="N35" s="1059"/>
      <c r="O35" s="1059"/>
      <c r="P35" s="1059"/>
      <c r="Q35" s="1059"/>
      <c r="R35" s="1059"/>
      <c r="S35" s="1059"/>
      <c r="T35" s="1117"/>
      <c r="U35" s="468"/>
      <c r="V35" s="468"/>
      <c r="W35" s="468"/>
      <c r="X35" s="468"/>
      <c r="Y35" s="468"/>
      <c r="Z35" s="468"/>
      <c r="AA35" s="1117"/>
      <c r="AB35" s="1117"/>
      <c r="AC35" s="1117"/>
      <c r="AD35" s="1117"/>
      <c r="AE35" s="1117"/>
      <c r="AF35" s="1117"/>
      <c r="AG35" s="1117"/>
      <c r="AH35" s="1117"/>
      <c r="AI35" s="1117"/>
      <c r="AJ35" s="1117"/>
      <c r="AK35" s="1117"/>
      <c r="AL35" s="1117"/>
      <c r="AM35" s="1117"/>
      <c r="AN35" s="1117"/>
      <c r="AO35" s="1117"/>
      <c r="AP35" s="1117"/>
      <c r="AQ35" s="1117"/>
      <c r="AR35" s="1117"/>
      <c r="AS35" s="1117"/>
      <c r="AT35" s="1117"/>
      <c r="AU35" s="1117"/>
      <c r="AV35" s="1117"/>
      <c r="AW35" s="1117"/>
      <c r="AX35" s="1117"/>
      <c r="AY35" s="1117"/>
      <c r="AZ35" s="1117"/>
      <c r="BA35" s="1117"/>
    </row>
    <row r="36" spans="1:53" ht="13.5" customHeight="1">
      <c r="A36" s="1330"/>
      <c r="B36" s="1330" t="s">
        <v>256</v>
      </c>
      <c r="C36" s="1330"/>
      <c r="D36" s="992"/>
      <c r="E36" s="1113">
        <v>90215.446121268018</v>
      </c>
      <c r="F36" s="1113">
        <v>73889.36680800005</v>
      </c>
      <c r="G36" s="1113">
        <v>95244.962816999905</v>
      </c>
      <c r="H36" s="1113">
        <v>27345.916125000007</v>
      </c>
      <c r="I36" s="1113">
        <v>11019.836811732006</v>
      </c>
      <c r="J36" s="1113">
        <v>1111.4182490000001</v>
      </c>
      <c r="K36" s="1113">
        <v>100503.38039600002</v>
      </c>
      <c r="L36" s="1113">
        <v>93487.027905000039</v>
      </c>
      <c r="M36" s="1114">
        <v>2137.4506240000005</v>
      </c>
      <c r="N36" s="1059"/>
      <c r="O36" s="1059"/>
      <c r="P36" s="1059"/>
      <c r="Q36" s="1059"/>
      <c r="R36" s="1059"/>
      <c r="S36" s="1059"/>
      <c r="T36" s="1117"/>
      <c r="U36" s="468"/>
      <c r="V36" s="468"/>
      <c r="W36" s="468"/>
      <c r="X36" s="468"/>
      <c r="Y36" s="468"/>
      <c r="Z36" s="468"/>
      <c r="AA36" s="1117"/>
      <c r="AB36" s="1117"/>
      <c r="AC36" s="1117"/>
      <c r="AD36" s="1117"/>
      <c r="AE36" s="1117"/>
      <c r="AF36" s="1117"/>
      <c r="AG36" s="1117"/>
      <c r="AH36" s="1117"/>
      <c r="AI36" s="1117"/>
      <c r="AJ36" s="1117"/>
      <c r="AK36" s="1117"/>
      <c r="AL36" s="1117"/>
      <c r="AM36" s="1117"/>
      <c r="AN36" s="1117"/>
      <c r="AO36" s="1117"/>
      <c r="AP36" s="1117"/>
      <c r="AQ36" s="1117"/>
      <c r="AR36" s="1117"/>
      <c r="AS36" s="1117"/>
      <c r="AT36" s="1117"/>
      <c r="AU36" s="1117"/>
      <c r="AV36" s="1117"/>
      <c r="AW36" s="1117"/>
      <c r="AX36" s="1117"/>
      <c r="AY36" s="1117"/>
      <c r="AZ36" s="1117"/>
      <c r="BA36" s="1117"/>
    </row>
    <row r="37" spans="1:53" ht="18" customHeight="1">
      <c r="A37" s="1479" t="s">
        <v>14</v>
      </c>
      <c r="B37" s="1479"/>
      <c r="C37" s="1479"/>
      <c r="D37" s="2"/>
      <c r="E37" s="714"/>
      <c r="F37" s="1113"/>
      <c r="G37" s="1113"/>
      <c r="H37" s="1113"/>
      <c r="I37" s="1113"/>
      <c r="J37" s="1113"/>
      <c r="K37" s="1113"/>
      <c r="L37" s="1113"/>
      <c r="M37" s="1113"/>
      <c r="N37" s="1059"/>
      <c r="O37" s="1059"/>
      <c r="P37" s="1059"/>
      <c r="Q37" s="1059"/>
      <c r="R37" s="1059"/>
      <c r="S37" s="1059"/>
      <c r="T37" s="1117"/>
      <c r="U37" s="468"/>
      <c r="V37" s="468"/>
      <c r="W37" s="468"/>
      <c r="X37" s="468"/>
      <c r="Y37" s="468"/>
      <c r="Z37" s="468"/>
      <c r="AA37" s="1117"/>
      <c r="AB37" s="1117"/>
      <c r="AC37" s="1117"/>
      <c r="AD37" s="1117"/>
      <c r="AE37" s="1117"/>
      <c r="AF37" s="1117"/>
      <c r="AG37" s="1117"/>
      <c r="AH37" s="1117"/>
      <c r="AI37" s="1117"/>
      <c r="AJ37" s="1117"/>
      <c r="AK37" s="1117"/>
      <c r="AL37" s="1117"/>
      <c r="AM37" s="1117"/>
      <c r="AN37" s="1117"/>
      <c r="AO37" s="1117"/>
      <c r="AP37" s="1117"/>
      <c r="AQ37" s="1117"/>
      <c r="AR37" s="1117"/>
      <c r="AS37" s="1117"/>
      <c r="AT37" s="1117"/>
      <c r="AU37" s="1117"/>
      <c r="AV37" s="1117"/>
      <c r="AW37" s="1117"/>
      <c r="AX37" s="1117"/>
      <c r="AY37" s="1117"/>
      <c r="AZ37" s="1117"/>
      <c r="BA37" s="1117"/>
    </row>
    <row r="38" spans="1:53" ht="18" customHeight="1">
      <c r="A38" s="1470" t="s">
        <v>45</v>
      </c>
      <c r="B38" s="1470"/>
      <c r="C38" s="6"/>
      <c r="D38" s="2"/>
      <c r="E38" s="1113">
        <v>847932.72753894189</v>
      </c>
      <c r="F38" s="1113">
        <v>681424.88987260032</v>
      </c>
      <c r="G38" s="1113">
        <v>1208152.4881457968</v>
      </c>
      <c r="H38" s="1113">
        <v>555398.03973929642</v>
      </c>
      <c r="I38" s="1113">
        <v>388890.2020729559</v>
      </c>
      <c r="J38" s="1113">
        <v>30422.34619555256</v>
      </c>
      <c r="K38" s="1113">
        <v>754928.84153069707</v>
      </c>
      <c r="L38" s="1113">
        <v>748914.75505598681</v>
      </c>
      <c r="M38" s="1113">
        <v>7765.9912041641128</v>
      </c>
      <c r="N38" s="1059"/>
      <c r="O38" s="1059"/>
      <c r="P38" s="1059"/>
      <c r="Q38" s="1059"/>
      <c r="R38" s="1059"/>
      <c r="S38" s="1059"/>
      <c r="T38" s="1117"/>
      <c r="U38" s="468"/>
      <c r="V38" s="468"/>
      <c r="W38" s="468"/>
      <c r="X38" s="468"/>
      <c r="Y38" s="468"/>
      <c r="Z38" s="468"/>
      <c r="AA38" s="1117"/>
      <c r="AB38" s="1117"/>
      <c r="AC38" s="1117"/>
      <c r="AD38" s="1117"/>
      <c r="AE38" s="1117"/>
      <c r="AF38" s="1117"/>
      <c r="AG38" s="1117"/>
      <c r="AH38" s="1117"/>
      <c r="AI38" s="1117"/>
      <c r="AJ38" s="1117"/>
      <c r="AK38" s="1117"/>
      <c r="AL38" s="1117"/>
      <c r="AM38" s="1117"/>
      <c r="AN38" s="1117"/>
      <c r="AO38" s="1117"/>
      <c r="AP38" s="1117"/>
      <c r="AQ38" s="1117"/>
      <c r="AR38" s="1117"/>
      <c r="AS38" s="1117"/>
      <c r="AT38" s="1117"/>
      <c r="AU38" s="1117"/>
      <c r="AV38" s="1117"/>
      <c r="AW38" s="1117"/>
      <c r="AX38" s="1117"/>
      <c r="AY38" s="1117"/>
      <c r="AZ38" s="1117"/>
      <c r="BA38" s="1117"/>
    </row>
    <row r="39" spans="1:53" ht="18" customHeight="1">
      <c r="A39" s="7"/>
      <c r="B39" s="1330" t="s">
        <v>15</v>
      </c>
      <c r="C39" s="7"/>
      <c r="D39" s="2"/>
      <c r="E39" s="1113">
        <v>420767.61127266084</v>
      </c>
      <c r="F39" s="1113">
        <v>347366.50650249858</v>
      </c>
      <c r="G39" s="1113">
        <v>681460.17951558763</v>
      </c>
      <c r="H39" s="1113">
        <v>330704.3235279345</v>
      </c>
      <c r="I39" s="1113">
        <v>257303.2187577727</v>
      </c>
      <c r="J39" s="1113">
        <v>15364.142267763009</v>
      </c>
      <c r="K39" s="1113">
        <v>442333.85137046431</v>
      </c>
      <c r="L39" s="1113">
        <v>455386.58451124484</v>
      </c>
      <c r="M39" s="1113">
        <v>5700.7586121383065</v>
      </c>
      <c r="N39" s="1059"/>
      <c r="O39" s="1059"/>
      <c r="P39" s="1059"/>
      <c r="Q39" s="1059"/>
      <c r="R39" s="1059"/>
      <c r="S39" s="1059"/>
      <c r="T39" s="1117"/>
      <c r="U39" s="468"/>
      <c r="V39" s="468"/>
      <c r="W39" s="468"/>
      <c r="X39" s="468"/>
      <c r="Y39" s="468"/>
      <c r="Z39" s="468"/>
      <c r="AA39" s="1117"/>
      <c r="AB39" s="1117"/>
      <c r="AC39" s="1117"/>
      <c r="AD39" s="1117"/>
      <c r="AE39" s="1117"/>
      <c r="AF39" s="1117"/>
      <c r="AG39" s="1117"/>
      <c r="AH39" s="1117"/>
      <c r="AI39" s="1117"/>
      <c r="AJ39" s="1117"/>
      <c r="AK39" s="1117"/>
      <c r="AL39" s="1117"/>
      <c r="AM39" s="1117"/>
      <c r="AN39" s="1117"/>
      <c r="AO39" s="1117"/>
      <c r="AP39" s="1117"/>
      <c r="AQ39" s="1117"/>
      <c r="AR39" s="1117"/>
      <c r="AS39" s="1117"/>
      <c r="AT39" s="1117"/>
      <c r="AU39" s="1117"/>
      <c r="AV39" s="1117"/>
      <c r="AW39" s="1117"/>
      <c r="AX39" s="1117"/>
      <c r="AY39" s="1117"/>
      <c r="AZ39" s="1117"/>
      <c r="BA39" s="1117"/>
    </row>
    <row r="40" spans="1:53" ht="18" customHeight="1">
      <c r="A40" s="961"/>
      <c r="B40" s="961" t="s">
        <v>1313</v>
      </c>
      <c r="C40" s="961"/>
      <c r="D40" s="992"/>
      <c r="E40" s="1113">
        <v>93423.509371238732</v>
      </c>
      <c r="F40" s="1113">
        <v>73521.1918877547</v>
      </c>
      <c r="G40" s="1113">
        <v>155112.15703765192</v>
      </c>
      <c r="H40" s="1113">
        <v>72454.621659150391</v>
      </c>
      <c r="I40" s="1113">
        <v>52552.304175666373</v>
      </c>
      <c r="J40" s="1113">
        <v>2884.4454804905904</v>
      </c>
      <c r="K40" s="1113">
        <v>56410.368664388392</v>
      </c>
      <c r="L40" s="1113">
        <v>66123.278199396111</v>
      </c>
      <c r="M40" s="1113">
        <v>2307.8794362296517</v>
      </c>
      <c r="N40" s="1059"/>
      <c r="O40" s="1059"/>
      <c r="P40" s="1059"/>
      <c r="Q40" s="1059"/>
      <c r="R40" s="1059"/>
      <c r="S40" s="1059"/>
      <c r="T40" s="1117"/>
      <c r="U40" s="468"/>
      <c r="V40" s="468"/>
      <c r="W40" s="468"/>
      <c r="X40" s="468"/>
      <c r="Y40" s="468"/>
      <c r="Z40" s="468"/>
      <c r="AA40" s="1117"/>
      <c r="AB40" s="1117"/>
      <c r="AC40" s="1117"/>
      <c r="AD40" s="1117"/>
      <c r="AE40" s="1117"/>
      <c r="AF40" s="1117"/>
      <c r="AG40" s="1117"/>
      <c r="AH40" s="1117"/>
      <c r="AI40" s="1117"/>
      <c r="AJ40" s="1117"/>
      <c r="AK40" s="1117"/>
      <c r="AL40" s="1117"/>
      <c r="AM40" s="1117"/>
      <c r="AN40" s="1117"/>
      <c r="AO40" s="1117"/>
      <c r="AP40" s="1117"/>
      <c r="AQ40" s="1117"/>
      <c r="AR40" s="1117"/>
      <c r="AS40" s="1117"/>
      <c r="AT40" s="1117"/>
      <c r="AU40" s="1117"/>
      <c r="AV40" s="1117"/>
      <c r="AW40" s="1117"/>
      <c r="AX40" s="1117"/>
      <c r="AY40" s="1117"/>
      <c r="AZ40" s="1117"/>
      <c r="BA40" s="1117"/>
    </row>
    <row r="41" spans="1:53" ht="18" customHeight="1">
      <c r="A41" s="961"/>
      <c r="B41" s="961" t="s">
        <v>1314</v>
      </c>
      <c r="C41" s="961"/>
      <c r="D41" s="992"/>
      <c r="E41" s="1113">
        <v>201810.9798185644</v>
      </c>
      <c r="F41" s="1113">
        <v>176990.2838250518</v>
      </c>
      <c r="G41" s="1113">
        <v>368169.32279144996</v>
      </c>
      <c r="H41" s="1113">
        <v>192271.47356796404</v>
      </c>
      <c r="I41" s="1113">
        <v>167450.77757445141</v>
      </c>
      <c r="J41" s="1113">
        <v>9526.2481802137627</v>
      </c>
      <c r="K41" s="1113">
        <v>308924.76367105951</v>
      </c>
      <c r="L41" s="1113">
        <v>314402.95055248245</v>
      </c>
      <c r="M41" s="1113">
        <v>2955.6266972247231</v>
      </c>
      <c r="N41" s="1059"/>
      <c r="O41" s="1059"/>
      <c r="P41" s="1059"/>
      <c r="Q41" s="1059"/>
      <c r="R41" s="1059"/>
      <c r="S41" s="1059"/>
      <c r="T41" s="1117"/>
      <c r="U41" s="468"/>
      <c r="V41" s="468"/>
      <c r="W41" s="468"/>
      <c r="X41" s="468"/>
      <c r="Y41" s="468"/>
      <c r="Z41" s="468"/>
      <c r="AA41" s="1117"/>
      <c r="AB41" s="1117"/>
      <c r="AC41" s="1117"/>
      <c r="AD41" s="1117"/>
      <c r="AE41" s="1117"/>
      <c r="AF41" s="1117"/>
      <c r="AG41" s="1117"/>
      <c r="AH41" s="1117"/>
      <c r="AI41" s="1117"/>
      <c r="AJ41" s="1117"/>
      <c r="AK41" s="1117"/>
      <c r="AL41" s="1117"/>
      <c r="AM41" s="1117"/>
      <c r="AN41" s="1117"/>
      <c r="AO41" s="1117"/>
      <c r="AP41" s="1117"/>
      <c r="AQ41" s="1117"/>
      <c r="AR41" s="1117"/>
      <c r="AS41" s="1117"/>
      <c r="AT41" s="1117"/>
      <c r="AU41" s="1117"/>
      <c r="AV41" s="1117"/>
      <c r="AW41" s="1117"/>
      <c r="AX41" s="1117"/>
      <c r="AY41" s="1117"/>
      <c r="AZ41" s="1117"/>
      <c r="BA41" s="1117"/>
    </row>
    <row r="42" spans="1:53" ht="18" customHeight="1">
      <c r="A42" s="961"/>
      <c r="B42" s="961" t="s">
        <v>1315</v>
      </c>
      <c r="C42" s="961"/>
      <c r="D42" s="992"/>
      <c r="E42" s="1113">
        <v>68325.599486312422</v>
      </c>
      <c r="F42" s="1113">
        <v>53547.262638281762</v>
      </c>
      <c r="G42" s="1113">
        <v>90572.911539982364</v>
      </c>
      <c r="H42" s="1113">
        <v>39098.058851488182</v>
      </c>
      <c r="I42" s="1113">
        <v>24319.722003457588</v>
      </c>
      <c r="J42" s="1113">
        <v>960.38348412170876</v>
      </c>
      <c r="K42" s="1113">
        <v>52331.420183938644</v>
      </c>
      <c r="L42" s="1113">
        <v>50975.533785069114</v>
      </c>
      <c r="M42" s="1113">
        <v>243.85993320363673</v>
      </c>
      <c r="N42" s="1059"/>
      <c r="O42" s="1059"/>
      <c r="P42" s="1059"/>
      <c r="Q42" s="1059"/>
      <c r="R42" s="1059"/>
      <c r="S42" s="1059"/>
      <c r="T42" s="1117"/>
      <c r="U42" s="468"/>
      <c r="V42" s="468"/>
      <c r="W42" s="468"/>
      <c r="X42" s="468"/>
      <c r="Y42" s="468"/>
      <c r="Z42" s="468"/>
      <c r="AA42" s="1117"/>
      <c r="AB42" s="1117"/>
      <c r="AC42" s="1117"/>
      <c r="AD42" s="1117"/>
      <c r="AE42" s="1117"/>
      <c r="AF42" s="1117"/>
      <c r="AG42" s="1117"/>
      <c r="AH42" s="1117"/>
      <c r="AI42" s="1117"/>
      <c r="AJ42" s="1117"/>
      <c r="AK42" s="1117"/>
      <c r="AL42" s="1117"/>
      <c r="AM42" s="1117"/>
      <c r="AN42" s="1117"/>
      <c r="AO42" s="1117"/>
      <c r="AP42" s="1117"/>
      <c r="AQ42" s="1117"/>
      <c r="AR42" s="1117"/>
      <c r="AS42" s="1117"/>
      <c r="AT42" s="1117"/>
      <c r="AU42" s="1117"/>
      <c r="AV42" s="1117"/>
      <c r="AW42" s="1117"/>
      <c r="AX42" s="1117"/>
      <c r="AY42" s="1117"/>
      <c r="AZ42" s="1117"/>
      <c r="BA42" s="1117"/>
    </row>
    <row r="43" spans="1:53" ht="18" customHeight="1">
      <c r="A43" s="961"/>
      <c r="B43" s="961" t="s">
        <v>1316</v>
      </c>
      <c r="C43" s="961"/>
      <c r="D43" s="992"/>
      <c r="E43" s="1113">
        <v>57207.522596545328</v>
      </c>
      <c r="F43" s="1113">
        <v>43307.768151410615</v>
      </c>
      <c r="G43" s="1113">
        <v>67605.788146504914</v>
      </c>
      <c r="H43" s="1113">
        <v>26880.169449332072</v>
      </c>
      <c r="I43" s="1113">
        <v>12980.415004197337</v>
      </c>
      <c r="J43" s="1113">
        <v>1993.0651229369462</v>
      </c>
      <c r="K43" s="1113">
        <v>24667.298851077794</v>
      </c>
      <c r="L43" s="1113">
        <v>23884.821974296632</v>
      </c>
      <c r="M43" s="1113">
        <v>193.39254548029444</v>
      </c>
      <c r="N43" s="1059"/>
      <c r="O43" s="1059"/>
      <c r="P43" s="1059"/>
      <c r="Q43" s="1059"/>
      <c r="R43" s="1059"/>
      <c r="S43" s="1059"/>
      <c r="T43" s="1117"/>
      <c r="U43" s="468"/>
      <c r="V43" s="468"/>
      <c r="W43" s="468"/>
      <c r="X43" s="468"/>
      <c r="Y43" s="468"/>
      <c r="Z43" s="468"/>
      <c r="AA43" s="1117"/>
      <c r="AB43" s="1117"/>
      <c r="AC43" s="1117"/>
      <c r="AD43" s="1117"/>
      <c r="AE43" s="1117"/>
      <c r="AF43" s="1117"/>
      <c r="AG43" s="1117"/>
      <c r="AH43" s="1117"/>
      <c r="AI43" s="1117"/>
      <c r="AJ43" s="1117"/>
      <c r="AK43" s="1117"/>
      <c r="AL43" s="1117"/>
      <c r="AM43" s="1117"/>
      <c r="AN43" s="1117"/>
      <c r="AO43" s="1117"/>
      <c r="AP43" s="1117"/>
      <c r="AQ43" s="1117"/>
      <c r="AR43" s="1117"/>
      <c r="AS43" s="1117"/>
      <c r="AT43" s="1117"/>
      <c r="AU43" s="1117"/>
      <c r="AV43" s="1117"/>
      <c r="AW43" s="1117"/>
      <c r="AX43" s="1117"/>
      <c r="AY43" s="1117"/>
      <c r="AZ43" s="1117"/>
      <c r="BA43" s="1117"/>
    </row>
    <row r="44" spans="1:53" ht="18" customHeight="1">
      <c r="A44" s="961"/>
      <c r="B44" s="1330" t="s">
        <v>17</v>
      </c>
      <c r="C44" s="961"/>
      <c r="D44" s="992"/>
      <c r="E44" s="1113">
        <v>194515.54249368003</v>
      </c>
      <c r="F44" s="1113">
        <v>144881.71259572695</v>
      </c>
      <c r="G44" s="1113">
        <v>241219.99602467057</v>
      </c>
      <c r="H44" s="1113">
        <v>109877.3236356882</v>
      </c>
      <c r="I44" s="1113">
        <v>60243.493737735</v>
      </c>
      <c r="J44" s="1113">
        <v>5742.8745469949854</v>
      </c>
      <c r="K44" s="1113">
        <v>82047.98093791322</v>
      </c>
      <c r="L44" s="1113">
        <v>73287.702273867384</v>
      </c>
      <c r="M44" s="1113">
        <v>964.11300429622065</v>
      </c>
      <c r="N44" s="1059"/>
      <c r="O44" s="1059"/>
      <c r="P44" s="1059"/>
      <c r="Q44" s="1059"/>
      <c r="R44" s="1059"/>
      <c r="S44" s="1059"/>
      <c r="T44" s="1117"/>
      <c r="U44" s="468"/>
      <c r="V44" s="468"/>
      <c r="W44" s="468"/>
      <c r="X44" s="468"/>
      <c r="Y44" s="468"/>
      <c r="Z44" s="468"/>
      <c r="AA44" s="1117"/>
      <c r="AB44" s="1117"/>
      <c r="AC44" s="1117"/>
      <c r="AD44" s="1117"/>
      <c r="AE44" s="1117"/>
      <c r="AF44" s="1117"/>
      <c r="AG44" s="1117"/>
      <c r="AH44" s="1117"/>
      <c r="AI44" s="1117"/>
      <c r="AJ44" s="1117"/>
      <c r="AK44" s="1117"/>
      <c r="AL44" s="1117"/>
      <c r="AM44" s="1117"/>
      <c r="AN44" s="1117"/>
      <c r="AO44" s="1117"/>
      <c r="AP44" s="1117"/>
      <c r="AQ44" s="1117"/>
      <c r="AR44" s="1117"/>
      <c r="AS44" s="1117"/>
      <c r="AT44" s="1117"/>
      <c r="AU44" s="1117"/>
      <c r="AV44" s="1117"/>
      <c r="AW44" s="1117"/>
      <c r="AX44" s="1117"/>
      <c r="AY44" s="1117"/>
      <c r="AZ44" s="1117"/>
      <c r="BA44" s="1117"/>
    </row>
    <row r="45" spans="1:53" ht="18" customHeight="1">
      <c r="A45" s="961"/>
      <c r="B45" s="961" t="s">
        <v>1317</v>
      </c>
      <c r="C45" s="961"/>
      <c r="D45" s="992"/>
      <c r="E45" s="1113">
        <v>141356.90316070657</v>
      </c>
      <c r="F45" s="1113">
        <v>101052.31601134475</v>
      </c>
      <c r="G45" s="1113">
        <v>177835.21641425346</v>
      </c>
      <c r="H45" s="1113">
        <v>86830.758326673575</v>
      </c>
      <c r="I45" s="1113">
        <v>46526.171177311713</v>
      </c>
      <c r="J45" s="1113">
        <v>2597.1043372225181</v>
      </c>
      <c r="K45" s="1113">
        <v>71755.525593374186</v>
      </c>
      <c r="L45" s="1113">
        <v>63697.172745198688</v>
      </c>
      <c r="M45" s="1113">
        <v>607.59926163330431</v>
      </c>
      <c r="N45" s="1059"/>
      <c r="O45" s="1059"/>
      <c r="P45" s="1059"/>
      <c r="Q45" s="1059"/>
      <c r="R45" s="1059"/>
      <c r="S45" s="1059"/>
      <c r="T45" s="1117"/>
      <c r="U45" s="468"/>
      <c r="V45" s="468"/>
      <c r="W45" s="468"/>
      <c r="X45" s="468"/>
      <c r="Y45" s="468"/>
      <c r="Z45" s="468"/>
      <c r="AA45" s="1117"/>
      <c r="AB45" s="1117"/>
      <c r="AC45" s="1117"/>
      <c r="AD45" s="1117"/>
      <c r="AE45" s="1117"/>
      <c r="AF45" s="1117"/>
      <c r="AG45" s="1117"/>
      <c r="AH45" s="1117"/>
      <c r="AI45" s="1117"/>
      <c r="AJ45" s="1117"/>
      <c r="AK45" s="1117"/>
      <c r="AL45" s="1117"/>
      <c r="AM45" s="1117"/>
      <c r="AN45" s="1117"/>
      <c r="AO45" s="1117"/>
      <c r="AP45" s="1117"/>
      <c r="AQ45" s="1117"/>
      <c r="AR45" s="1117"/>
      <c r="AS45" s="1117"/>
      <c r="AT45" s="1117"/>
      <c r="AU45" s="1117"/>
      <c r="AV45" s="1117"/>
      <c r="AW45" s="1117"/>
      <c r="AX45" s="1117"/>
      <c r="AY45" s="1117"/>
      <c r="AZ45" s="1117"/>
      <c r="BA45" s="1117"/>
    </row>
    <row r="46" spans="1:53" ht="18" customHeight="1">
      <c r="A46" s="961"/>
      <c r="B46" s="961" t="s">
        <v>1318</v>
      </c>
      <c r="C46" s="961"/>
      <c r="D46" s="992"/>
      <c r="E46" s="1113">
        <v>53158.639332973544</v>
      </c>
      <c r="F46" s="1113">
        <v>43829.396584382164</v>
      </c>
      <c r="G46" s="1113">
        <v>63384.779610416808</v>
      </c>
      <c r="H46" s="1113">
        <v>23046.565309014637</v>
      </c>
      <c r="I46" s="1113">
        <v>13717.322560423272</v>
      </c>
      <c r="J46" s="1113">
        <v>3145.7702097724678</v>
      </c>
      <c r="K46" s="1113">
        <v>10292.455344539088</v>
      </c>
      <c r="L46" s="1113">
        <v>9590.5295286686578</v>
      </c>
      <c r="M46" s="1114">
        <v>356.51374266291634</v>
      </c>
      <c r="N46" s="1059"/>
      <c r="O46" s="1059"/>
      <c r="P46" s="1059"/>
      <c r="Q46" s="1059"/>
      <c r="R46" s="1059"/>
      <c r="S46" s="1059"/>
      <c r="T46" s="1117"/>
      <c r="U46" s="468"/>
      <c r="V46" s="468"/>
      <c r="W46" s="468"/>
      <c r="X46" s="468"/>
      <c r="Y46" s="468"/>
      <c r="Z46" s="468"/>
      <c r="AA46" s="1117"/>
      <c r="AB46" s="1117"/>
      <c r="AC46" s="1117"/>
      <c r="AD46" s="1117"/>
      <c r="AE46" s="1117"/>
      <c r="AF46" s="1117"/>
      <c r="AG46" s="1117"/>
      <c r="AH46" s="1117"/>
      <c r="AI46" s="1117"/>
      <c r="AJ46" s="1117"/>
      <c r="AK46" s="1117"/>
      <c r="AL46" s="1117"/>
      <c r="AM46" s="1117"/>
      <c r="AN46" s="1117"/>
      <c r="AO46" s="1117"/>
      <c r="AP46" s="1117"/>
      <c r="AQ46" s="1117"/>
      <c r="AR46" s="1117"/>
      <c r="AS46" s="1117"/>
      <c r="AT46" s="1117"/>
      <c r="AU46" s="1117"/>
      <c r="AV46" s="1117"/>
      <c r="AW46" s="1117"/>
      <c r="AX46" s="1117"/>
      <c r="AY46" s="1117"/>
      <c r="AZ46" s="1117"/>
      <c r="BA46" s="1117"/>
    </row>
    <row r="47" spans="1:53" ht="18" customHeight="1">
      <c r="A47" s="961"/>
      <c r="B47" s="1330" t="s">
        <v>18</v>
      </c>
      <c r="C47" s="961"/>
      <c r="D47" s="992"/>
      <c r="E47" s="1113">
        <v>209710.56473597378</v>
      </c>
      <c r="F47" s="1113">
        <v>168860.83118906509</v>
      </c>
      <c r="G47" s="1113">
        <v>261013.32814972266</v>
      </c>
      <c r="H47" s="1113">
        <v>109291.82276942073</v>
      </c>
      <c r="I47" s="1113">
        <v>68442.089222512281</v>
      </c>
      <c r="J47" s="1113">
        <v>8318.2808687908437</v>
      </c>
      <c r="K47" s="1113">
        <v>228452.07293128589</v>
      </c>
      <c r="L47" s="1113">
        <v>218529.90840358395</v>
      </c>
      <c r="M47" s="1113">
        <v>1101.1195877295875</v>
      </c>
      <c r="N47" s="1059"/>
      <c r="O47" s="1059"/>
      <c r="P47" s="1059"/>
      <c r="Q47" s="1059"/>
      <c r="R47" s="1059"/>
      <c r="S47" s="1059"/>
      <c r="T47" s="1117"/>
      <c r="U47" s="468"/>
      <c r="V47" s="468"/>
      <c r="W47" s="468"/>
      <c r="X47" s="468"/>
      <c r="Y47" s="468"/>
      <c r="Z47" s="468"/>
      <c r="AA47" s="1117"/>
      <c r="AB47" s="1117"/>
      <c r="AC47" s="1117"/>
      <c r="AD47" s="1117"/>
      <c r="AE47" s="1117"/>
      <c r="AF47" s="1117"/>
      <c r="AG47" s="1117"/>
      <c r="AH47" s="1117"/>
      <c r="AI47" s="1117"/>
      <c r="AJ47" s="1117"/>
      <c r="AK47" s="1117"/>
      <c r="AL47" s="1117"/>
      <c r="AM47" s="1117"/>
      <c r="AN47" s="1117"/>
      <c r="AO47" s="1117"/>
      <c r="AP47" s="1117"/>
      <c r="AQ47" s="1117"/>
      <c r="AR47" s="1117"/>
      <c r="AS47" s="1117"/>
      <c r="AT47" s="1117"/>
      <c r="AU47" s="1117"/>
      <c r="AV47" s="1117"/>
      <c r="AW47" s="1117"/>
      <c r="AX47" s="1117"/>
      <c r="AY47" s="1117"/>
      <c r="AZ47" s="1117"/>
      <c r="BA47" s="1117"/>
    </row>
    <row r="48" spans="1:53" ht="18" customHeight="1">
      <c r="A48" s="961"/>
      <c r="B48" s="961" t="s">
        <v>1319</v>
      </c>
      <c r="C48" s="6"/>
      <c r="D48" s="2"/>
      <c r="E48" s="1113">
        <v>49387.502725704304</v>
      </c>
      <c r="F48" s="1113">
        <v>40973.929810101596</v>
      </c>
      <c r="G48" s="1113">
        <v>60520.953469069827</v>
      </c>
      <c r="H48" s="1113">
        <v>24327.069671704678</v>
      </c>
      <c r="I48" s="1113">
        <v>15913.496756101962</v>
      </c>
      <c r="J48" s="1113">
        <v>4109.5281420168512</v>
      </c>
      <c r="K48" s="1113">
        <v>24408.77353206465</v>
      </c>
      <c r="L48" s="1113">
        <v>23605.531769600046</v>
      </c>
      <c r="M48" s="1113">
        <v>132.72389174499568</v>
      </c>
      <c r="N48" s="1059"/>
      <c r="O48" s="1059"/>
      <c r="P48" s="1059"/>
      <c r="Q48" s="1059"/>
      <c r="R48" s="1059"/>
      <c r="S48" s="1059"/>
      <c r="T48" s="1117"/>
      <c r="U48" s="468"/>
      <c r="V48" s="468"/>
      <c r="W48" s="468"/>
      <c r="X48" s="468"/>
      <c r="Y48" s="468"/>
      <c r="Z48" s="468"/>
      <c r="AA48" s="1117"/>
      <c r="AB48" s="1117"/>
      <c r="AC48" s="1117"/>
      <c r="AD48" s="1117"/>
      <c r="AE48" s="1117"/>
      <c r="AF48" s="1117"/>
      <c r="AG48" s="1117"/>
      <c r="AH48" s="1117"/>
      <c r="AI48" s="1117"/>
      <c r="AJ48" s="1117"/>
      <c r="AK48" s="1117"/>
      <c r="AL48" s="1117"/>
      <c r="AM48" s="1117"/>
      <c r="AN48" s="1117"/>
      <c r="AO48" s="1117"/>
      <c r="AP48" s="1117"/>
      <c r="AQ48" s="1117"/>
      <c r="AR48" s="1117"/>
      <c r="AS48" s="1117"/>
      <c r="AT48" s="1117"/>
      <c r="AU48" s="1117"/>
      <c r="AV48" s="1117"/>
      <c r="AW48" s="1117"/>
      <c r="AX48" s="1117"/>
      <c r="AY48" s="1117"/>
      <c r="AZ48" s="1117"/>
      <c r="BA48" s="1117"/>
    </row>
    <row r="49" spans="1:53" ht="18" customHeight="1">
      <c r="A49" s="961"/>
      <c r="B49" s="961" t="s">
        <v>1320</v>
      </c>
      <c r="C49" s="6"/>
      <c r="D49" s="2"/>
      <c r="E49" s="1113">
        <v>115761.86498027544</v>
      </c>
      <c r="F49" s="1113">
        <v>89032.932059800019</v>
      </c>
      <c r="G49" s="1113">
        <v>150097.63796395325</v>
      </c>
      <c r="H49" s="1113">
        <v>69370.611094347638</v>
      </c>
      <c r="I49" s="1113">
        <v>42641.678173872242</v>
      </c>
      <c r="J49" s="1113">
        <v>1579.1604431987862</v>
      </c>
      <c r="K49" s="1113">
        <v>195070.51685121193</v>
      </c>
      <c r="L49" s="1113">
        <v>187387.79909030718</v>
      </c>
      <c r="M49" s="1113">
        <v>955.9730139090542</v>
      </c>
      <c r="N49" s="1059"/>
      <c r="O49" s="1059"/>
      <c r="P49" s="1059"/>
      <c r="Q49" s="1059"/>
      <c r="R49" s="1059"/>
      <c r="S49" s="1059"/>
      <c r="T49" s="1117"/>
      <c r="U49" s="468"/>
      <c r="V49" s="468"/>
      <c r="W49" s="468"/>
      <c r="X49" s="468"/>
      <c r="Y49" s="468"/>
      <c r="Z49" s="468"/>
      <c r="AA49" s="1117"/>
      <c r="AB49" s="1117"/>
      <c r="AC49" s="1117"/>
      <c r="AD49" s="1117"/>
      <c r="AE49" s="1117"/>
      <c r="AF49" s="1117"/>
      <c r="AG49" s="1117"/>
      <c r="AH49" s="1117"/>
      <c r="AI49" s="1117"/>
      <c r="AJ49" s="1117"/>
      <c r="AK49" s="1117"/>
      <c r="AL49" s="1117"/>
      <c r="AM49" s="1117"/>
      <c r="AN49" s="1117"/>
      <c r="AO49" s="1117"/>
      <c r="AP49" s="1117"/>
      <c r="AQ49" s="1117"/>
      <c r="AR49" s="1117"/>
      <c r="AS49" s="1117"/>
      <c r="AT49" s="1117"/>
      <c r="AU49" s="1117"/>
      <c r="AV49" s="1117"/>
      <c r="AW49" s="1117"/>
      <c r="AX49" s="1117"/>
      <c r="AY49" s="1117"/>
      <c r="AZ49" s="1117"/>
      <c r="BA49" s="1117"/>
    </row>
    <row r="50" spans="1:53" ht="18" customHeight="1">
      <c r="A50" s="961"/>
      <c r="B50" s="961" t="s">
        <v>1321</v>
      </c>
      <c r="C50" s="6"/>
      <c r="D50" s="2"/>
      <c r="E50" s="1113">
        <v>44561.197029993877</v>
      </c>
      <c r="F50" s="1113">
        <v>38853.969319163531</v>
      </c>
      <c r="G50" s="1113">
        <v>50394.736716699634</v>
      </c>
      <c r="H50" s="1113">
        <v>15594.142003368441</v>
      </c>
      <c r="I50" s="1113">
        <v>9886.9142925381184</v>
      </c>
      <c r="J50" s="1113">
        <v>2629.5922835752076</v>
      </c>
      <c r="K50" s="1113">
        <v>8972.782548009427</v>
      </c>
      <c r="L50" s="1113">
        <v>7536.5775436767517</v>
      </c>
      <c r="M50" s="1114">
        <v>12.422682075537164</v>
      </c>
      <c r="N50" s="1059"/>
      <c r="O50" s="1059"/>
      <c r="P50" s="1059"/>
      <c r="Q50" s="1059"/>
      <c r="R50" s="1059"/>
      <c r="S50" s="1059"/>
      <c r="T50" s="1117"/>
      <c r="U50" s="468"/>
      <c r="V50" s="468"/>
      <c r="W50" s="468"/>
      <c r="X50" s="468"/>
      <c r="Y50" s="468"/>
      <c r="Z50" s="468"/>
      <c r="AA50" s="1117"/>
      <c r="AB50" s="1117"/>
      <c r="AC50" s="1117"/>
      <c r="AD50" s="1117"/>
      <c r="AE50" s="1117"/>
      <c r="AF50" s="1117"/>
      <c r="AG50" s="1117"/>
      <c r="AH50" s="1117"/>
      <c r="AI50" s="1117"/>
      <c r="AJ50" s="1117"/>
      <c r="AK50" s="1117"/>
      <c r="AL50" s="1117"/>
      <c r="AM50" s="1117"/>
      <c r="AN50" s="1117"/>
      <c r="AO50" s="1117"/>
      <c r="AP50" s="1117"/>
      <c r="AQ50" s="1117"/>
      <c r="AR50" s="1117"/>
      <c r="AS50" s="1117"/>
      <c r="AT50" s="1117"/>
      <c r="AU50" s="1117"/>
      <c r="AV50" s="1117"/>
      <c r="AW50" s="1117"/>
      <c r="AX50" s="1117"/>
      <c r="AY50" s="1117"/>
      <c r="AZ50" s="1117"/>
      <c r="BA50" s="1117"/>
    </row>
    <row r="51" spans="1:53" ht="18" customHeight="1">
      <c r="A51" s="961"/>
      <c r="B51" s="1330" t="s">
        <v>20</v>
      </c>
      <c r="C51" s="6"/>
      <c r="D51" s="2"/>
      <c r="E51" s="1113">
        <v>22939.009036626874</v>
      </c>
      <c r="F51" s="1113">
        <v>20315.839585308797</v>
      </c>
      <c r="G51" s="1113">
        <v>24458.984455815036</v>
      </c>
      <c r="H51" s="1113">
        <v>5524.5698062536885</v>
      </c>
      <c r="I51" s="1113">
        <v>2901.4003549356107</v>
      </c>
      <c r="J51" s="1113">
        <v>997.04851200373264</v>
      </c>
      <c r="K51" s="1113">
        <v>2094.9362910339992</v>
      </c>
      <c r="L51" s="1113">
        <v>1710.5598672902834</v>
      </c>
      <c r="M51" s="1114">
        <v>0</v>
      </c>
      <c r="N51" s="1059"/>
      <c r="O51" s="1059"/>
      <c r="P51" s="1059"/>
      <c r="Q51" s="1059"/>
      <c r="R51" s="1059"/>
      <c r="S51" s="1059"/>
      <c r="T51" s="1117"/>
      <c r="U51" s="468"/>
      <c r="V51" s="468"/>
      <c r="W51" s="468"/>
      <c r="X51" s="468"/>
      <c r="Y51" s="468"/>
      <c r="Z51" s="468"/>
      <c r="AA51" s="1117"/>
      <c r="AB51" s="1117"/>
      <c r="AC51" s="1117"/>
      <c r="AD51" s="1117"/>
      <c r="AE51" s="1117"/>
      <c r="AF51" s="1117"/>
      <c r="AG51" s="1117"/>
      <c r="AH51" s="1117"/>
      <c r="AI51" s="1117"/>
      <c r="AJ51" s="1117"/>
      <c r="AK51" s="1117"/>
      <c r="AL51" s="1117"/>
      <c r="AM51" s="1117"/>
      <c r="AN51" s="1117"/>
      <c r="AO51" s="1117"/>
      <c r="AP51" s="1117"/>
      <c r="AQ51" s="1117"/>
      <c r="AR51" s="1117"/>
      <c r="AS51" s="1117"/>
      <c r="AT51" s="1117"/>
      <c r="AU51" s="1117"/>
      <c r="AV51" s="1117"/>
      <c r="AW51" s="1117"/>
      <c r="AX51" s="1117"/>
      <c r="AY51" s="1117"/>
      <c r="AZ51" s="1117"/>
      <c r="BA51" s="1117"/>
    </row>
    <row r="52" spans="1:53" ht="18" customHeight="1">
      <c r="A52" s="1470" t="s">
        <v>21</v>
      </c>
      <c r="B52" s="1470"/>
      <c r="C52" s="6"/>
      <c r="D52" s="2"/>
      <c r="E52" s="1113">
        <v>8001.2653641422712</v>
      </c>
      <c r="F52" s="1113">
        <v>6624.8334302875855</v>
      </c>
      <c r="G52" s="1113">
        <v>9174.990218150886</v>
      </c>
      <c r="H52" s="1113">
        <v>2816.681504275934</v>
      </c>
      <c r="I52" s="1113">
        <v>1440.2495704212513</v>
      </c>
      <c r="J52" s="1114">
        <v>279.06363022194159</v>
      </c>
      <c r="K52" s="1113">
        <v>5.3375861588319227</v>
      </c>
      <c r="L52" s="1113">
        <v>17.743855479064162</v>
      </c>
      <c r="M52" s="1114">
        <v>0.13264448907485621</v>
      </c>
      <c r="N52" s="1059"/>
      <c r="O52" s="1059"/>
      <c r="P52" s="1059"/>
      <c r="Q52" s="1059"/>
      <c r="R52" s="1059"/>
      <c r="S52" s="1059"/>
      <c r="T52" s="1117"/>
      <c r="U52" s="468"/>
      <c r="V52" s="468"/>
      <c r="W52" s="468"/>
      <c r="X52" s="468"/>
      <c r="Y52" s="468"/>
      <c r="Z52" s="468"/>
      <c r="AA52" s="1117"/>
      <c r="AB52" s="1117"/>
      <c r="AC52" s="1117"/>
      <c r="AD52" s="1117"/>
      <c r="AE52" s="1117"/>
      <c r="AF52" s="1117"/>
      <c r="AG52" s="1117"/>
      <c r="AH52" s="1117"/>
      <c r="AI52" s="1117"/>
      <c r="AJ52" s="1117"/>
      <c r="AK52" s="1117"/>
      <c r="AL52" s="1117"/>
      <c r="AM52" s="1117"/>
      <c r="AN52" s="1117"/>
      <c r="AO52" s="1117"/>
      <c r="AP52" s="1117"/>
      <c r="AQ52" s="1117"/>
      <c r="AR52" s="1117"/>
      <c r="AS52" s="1117"/>
      <c r="AT52" s="1117"/>
      <c r="AU52" s="1117"/>
      <c r="AV52" s="1117"/>
      <c r="AW52" s="1117"/>
      <c r="AX52" s="1117"/>
      <c r="AY52" s="1117"/>
      <c r="AZ52" s="1117"/>
      <c r="BA52" s="1117"/>
    </row>
    <row r="53" spans="1:53" ht="18" customHeight="1">
      <c r="A53" s="1479" t="s">
        <v>118</v>
      </c>
      <c r="B53" s="1479"/>
      <c r="C53" s="1479"/>
      <c r="D53" s="2"/>
      <c r="E53" s="1113"/>
      <c r="F53" s="1113"/>
      <c r="G53" s="1113"/>
      <c r="H53" s="1113"/>
      <c r="I53" s="1113"/>
      <c r="J53" s="1113"/>
      <c r="K53" s="1113"/>
      <c r="L53" s="1113"/>
      <c r="M53" s="1113"/>
      <c r="N53" s="1059"/>
      <c r="O53" s="1059"/>
      <c r="P53" s="1059"/>
      <c r="Q53" s="1059"/>
      <c r="R53" s="1059"/>
      <c r="S53" s="1059"/>
      <c r="T53" s="1117"/>
      <c r="U53" s="468"/>
      <c r="V53" s="468"/>
      <c r="W53" s="468"/>
      <c r="X53" s="468"/>
      <c r="Y53" s="468"/>
      <c r="Z53" s="468"/>
      <c r="AA53" s="1117"/>
      <c r="AB53" s="1117"/>
      <c r="AC53" s="1117"/>
      <c r="AD53" s="1117"/>
      <c r="AE53" s="1117"/>
      <c r="AF53" s="1117"/>
      <c r="AG53" s="1117"/>
      <c r="AH53" s="1117"/>
      <c r="AI53" s="1117"/>
      <c r="AJ53" s="1117"/>
      <c r="AK53" s="1117"/>
      <c r="AL53" s="1117"/>
      <c r="AM53" s="1117"/>
      <c r="AN53" s="1117"/>
      <c r="AO53" s="1117"/>
      <c r="AP53" s="1117"/>
      <c r="AQ53" s="1117"/>
      <c r="AR53" s="1117"/>
      <c r="AS53" s="1117"/>
      <c r="AT53" s="1117"/>
      <c r="AU53" s="1117"/>
      <c r="AV53" s="1117"/>
      <c r="AW53" s="1117"/>
      <c r="AX53" s="1117"/>
      <c r="AY53" s="1117"/>
      <c r="AZ53" s="1117"/>
      <c r="BA53" s="1117"/>
    </row>
    <row r="54" spans="1:53" ht="18" customHeight="1">
      <c r="A54" s="1470" t="s">
        <v>22</v>
      </c>
      <c r="B54" s="1470" t="s">
        <v>22</v>
      </c>
      <c r="C54" s="1334"/>
      <c r="D54" s="2"/>
      <c r="E54" s="1113">
        <v>443658.46758129256</v>
      </c>
      <c r="F54" s="1113">
        <v>370270.91841465968</v>
      </c>
      <c r="G54" s="1113">
        <v>643779.22250245744</v>
      </c>
      <c r="H54" s="1113">
        <v>283324.38295678905</v>
      </c>
      <c r="I54" s="1113">
        <v>209936.83379015583</v>
      </c>
      <c r="J54" s="1113">
        <v>15463.349231590953</v>
      </c>
      <c r="K54" s="1113">
        <v>392139.92528489872</v>
      </c>
      <c r="L54" s="1113">
        <v>393384.48305621766</v>
      </c>
      <c r="M54" s="1113">
        <v>4402.7125912814527</v>
      </c>
      <c r="N54" s="1059"/>
      <c r="O54" s="1059"/>
      <c r="P54" s="1059"/>
      <c r="Q54" s="1059"/>
      <c r="R54" s="1059"/>
      <c r="S54" s="1059"/>
      <c r="T54" s="1117"/>
      <c r="U54" s="468"/>
      <c r="V54" s="468"/>
      <c r="W54" s="468"/>
      <c r="X54" s="468"/>
      <c r="Y54" s="468"/>
      <c r="Z54" s="468"/>
      <c r="AA54" s="1117"/>
      <c r="AB54" s="1117"/>
      <c r="AC54" s="1117"/>
      <c r="AD54" s="1117"/>
      <c r="AE54" s="1117"/>
      <c r="AF54" s="1117"/>
      <c r="AG54" s="1117"/>
      <c r="AH54" s="1117"/>
      <c r="AI54" s="1117"/>
      <c r="AJ54" s="1117"/>
      <c r="AK54" s="1117"/>
      <c r="AL54" s="1117"/>
      <c r="AM54" s="1117"/>
      <c r="AN54" s="1117"/>
      <c r="AO54" s="1117"/>
      <c r="AP54" s="1117"/>
      <c r="AQ54" s="1117"/>
      <c r="AR54" s="1117"/>
      <c r="AS54" s="1117"/>
      <c r="AT54" s="1117"/>
      <c r="AU54" s="1117"/>
      <c r="AV54" s="1117"/>
      <c r="AW54" s="1117"/>
      <c r="AX54" s="1117"/>
      <c r="AY54" s="1117"/>
      <c r="AZ54" s="1117"/>
      <c r="BA54" s="1117"/>
    </row>
    <row r="55" spans="1:53" ht="18" customHeight="1">
      <c r="A55" s="1330"/>
      <c r="B55" s="1330" t="s">
        <v>23</v>
      </c>
      <c r="C55" s="1330"/>
      <c r="D55" s="992"/>
      <c r="E55" s="1113">
        <v>222715.07347911611</v>
      </c>
      <c r="F55" s="1113">
        <v>187271.37554317719</v>
      </c>
      <c r="G55" s="1113">
        <v>279294.50338325981</v>
      </c>
      <c r="H55" s="1113">
        <v>100360.18388165919</v>
      </c>
      <c r="I55" s="1113">
        <v>64916.485945720233</v>
      </c>
      <c r="J55" s="1113">
        <v>3743.9580895670651</v>
      </c>
      <c r="K55" s="1113">
        <v>58442.35708733552</v>
      </c>
      <c r="L55" s="1113">
        <v>53655.809814363405</v>
      </c>
      <c r="M55" s="1113">
        <v>193.44932096253726</v>
      </c>
      <c r="N55" s="1059"/>
      <c r="O55" s="1059"/>
      <c r="P55" s="1059"/>
      <c r="Q55" s="1059"/>
      <c r="R55" s="1059"/>
      <c r="S55" s="1059"/>
      <c r="T55" s="1117"/>
      <c r="U55" s="468"/>
      <c r="V55" s="468"/>
      <c r="W55" s="468"/>
      <c r="X55" s="468"/>
      <c r="Y55" s="468"/>
      <c r="Z55" s="468"/>
      <c r="AA55" s="1117"/>
      <c r="AB55" s="1117"/>
      <c r="AC55" s="1117"/>
      <c r="AD55" s="1117"/>
      <c r="AE55" s="1117"/>
      <c r="AF55" s="1117"/>
      <c r="AG55" s="1117"/>
      <c r="AH55" s="1117"/>
      <c r="AI55" s="1117"/>
      <c r="AJ55" s="1117"/>
      <c r="AK55" s="1117"/>
      <c r="AL55" s="1117"/>
      <c r="AM55" s="1117"/>
      <c r="AN55" s="1117"/>
      <c r="AO55" s="1117"/>
      <c r="AP55" s="1117"/>
      <c r="AQ55" s="1117"/>
      <c r="AR55" s="1117"/>
      <c r="AS55" s="1117"/>
      <c r="AT55" s="1117"/>
      <c r="AU55" s="1117"/>
      <c r="AV55" s="1117"/>
      <c r="AW55" s="1117"/>
      <c r="AX55" s="1117"/>
      <c r="AY55" s="1117"/>
      <c r="AZ55" s="1117"/>
      <c r="BA55" s="1117"/>
    </row>
    <row r="56" spans="1:53" ht="18" customHeight="1">
      <c r="A56" s="1330"/>
      <c r="B56" s="1330" t="s">
        <v>24</v>
      </c>
      <c r="C56" s="1330"/>
      <c r="D56" s="992"/>
      <c r="E56" s="1113">
        <v>92261.271693504284</v>
      </c>
      <c r="F56" s="1123">
        <v>73037.143526502274</v>
      </c>
      <c r="G56" s="1113">
        <v>126684.60243236614</v>
      </c>
      <c r="H56" s="1113">
        <v>58011.885104889632</v>
      </c>
      <c r="I56" s="1113">
        <v>38787.756937887534</v>
      </c>
      <c r="J56" s="1113">
        <v>2650.8577624758263</v>
      </c>
      <c r="K56" s="1113">
        <v>82169.035364347466</v>
      </c>
      <c r="L56" s="1113">
        <v>80440.483147764535</v>
      </c>
      <c r="M56" s="1113">
        <v>14.983780033003628</v>
      </c>
      <c r="N56" s="1059"/>
      <c r="O56" s="1059"/>
      <c r="P56" s="1059"/>
      <c r="Q56" s="1059"/>
      <c r="R56" s="1059"/>
      <c r="S56" s="1059"/>
      <c r="T56" s="1117"/>
      <c r="U56" s="468"/>
      <c r="V56" s="468"/>
      <c r="W56" s="468"/>
      <c r="X56" s="468"/>
      <c r="Y56" s="468"/>
      <c r="Z56" s="468"/>
      <c r="AA56" s="1117"/>
      <c r="AB56" s="1117"/>
      <c r="AC56" s="1117"/>
      <c r="AD56" s="1117"/>
      <c r="AE56" s="1117"/>
      <c r="AF56" s="1117"/>
      <c r="AG56" s="1117"/>
      <c r="AH56" s="1117"/>
      <c r="AI56" s="1117"/>
      <c r="AJ56" s="1117"/>
      <c r="AK56" s="1117"/>
      <c r="AL56" s="1117"/>
      <c r="AM56" s="1117"/>
      <c r="AN56" s="1117"/>
      <c r="AO56" s="1117"/>
      <c r="AP56" s="1117"/>
      <c r="AQ56" s="1117"/>
      <c r="AR56" s="1117"/>
      <c r="AS56" s="1117"/>
      <c r="AT56" s="1117"/>
      <c r="AU56" s="1117"/>
      <c r="AV56" s="1117"/>
      <c r="AW56" s="1117"/>
      <c r="AX56" s="1117"/>
      <c r="AY56" s="1117"/>
      <c r="AZ56" s="1117"/>
      <c r="BA56" s="1117"/>
    </row>
    <row r="57" spans="1:53" ht="18" customHeight="1">
      <c r="A57" s="1330"/>
      <c r="B57" s="1330" t="s">
        <v>25</v>
      </c>
      <c r="C57" s="1330"/>
      <c r="D57" s="992"/>
      <c r="E57" s="1113">
        <v>128682.12240867222</v>
      </c>
      <c r="F57" s="1123">
        <v>109962.39934497993</v>
      </c>
      <c r="G57" s="1113">
        <v>237800.1166868321</v>
      </c>
      <c r="H57" s="1113">
        <v>124952.31397024012</v>
      </c>
      <c r="I57" s="1113">
        <v>106232.59090654792</v>
      </c>
      <c r="J57" s="1113">
        <v>9068.5333795480583</v>
      </c>
      <c r="K57" s="1113">
        <v>251528.53283321575</v>
      </c>
      <c r="L57" s="1113">
        <v>259288.1900940898</v>
      </c>
      <c r="M57" s="1113">
        <v>4194.2794902859114</v>
      </c>
      <c r="N57" s="1059"/>
      <c r="O57" s="1059"/>
      <c r="P57" s="1059"/>
      <c r="Q57" s="1059"/>
      <c r="R57" s="1059"/>
      <c r="S57" s="1059"/>
      <c r="T57" s="1117"/>
      <c r="U57" s="468"/>
      <c r="V57" s="468"/>
      <c r="W57" s="468"/>
      <c r="X57" s="468"/>
      <c r="Y57" s="468"/>
      <c r="Z57" s="468"/>
      <c r="AA57" s="1117"/>
      <c r="AB57" s="1117"/>
      <c r="AC57" s="1117"/>
      <c r="AD57" s="1117"/>
      <c r="AE57" s="1117"/>
      <c r="AF57" s="1117"/>
      <c r="AG57" s="1117"/>
      <c r="AH57" s="1117"/>
      <c r="AI57" s="1117"/>
      <c r="AJ57" s="1117"/>
      <c r="AK57" s="1117"/>
      <c r="AL57" s="1117"/>
      <c r="AM57" s="1117"/>
      <c r="AN57" s="1117"/>
      <c r="AO57" s="1117"/>
      <c r="AP57" s="1117"/>
      <c r="AQ57" s="1117"/>
      <c r="AR57" s="1117"/>
      <c r="AS57" s="1117"/>
      <c r="AT57" s="1117"/>
      <c r="AU57" s="1117"/>
      <c r="AV57" s="1117"/>
      <c r="AW57" s="1117"/>
      <c r="AX57" s="1117"/>
      <c r="AY57" s="1117"/>
      <c r="AZ57" s="1117"/>
      <c r="BA57" s="1117"/>
    </row>
    <row r="58" spans="1:53" ht="18" customHeight="1" thickBot="1">
      <c r="A58" s="1471" t="s">
        <v>26</v>
      </c>
      <c r="B58" s="1471"/>
      <c r="C58" s="1331"/>
      <c r="D58" s="996"/>
      <c r="E58" s="1128">
        <v>412275.52532179054</v>
      </c>
      <c r="F58" s="1128">
        <v>317778.80488822766</v>
      </c>
      <c r="G58" s="1128">
        <v>573548.2558614898</v>
      </c>
      <c r="H58" s="1128">
        <v>274890.3382867843</v>
      </c>
      <c r="I58" s="1128">
        <v>180393.61785322105</v>
      </c>
      <c r="J58" s="1128">
        <v>15238.060594183562</v>
      </c>
      <c r="K58" s="1128">
        <v>362794.25383195764</v>
      </c>
      <c r="L58" s="1128">
        <v>355548.01585524745</v>
      </c>
      <c r="M58" s="1128">
        <v>3363.4112573717375</v>
      </c>
      <c r="N58" s="1059"/>
      <c r="O58" s="1059"/>
      <c r="P58" s="1059"/>
      <c r="Q58" s="1059"/>
      <c r="R58" s="1059"/>
      <c r="S58" s="1059"/>
      <c r="T58" s="1117"/>
      <c r="U58" s="468"/>
      <c r="V58" s="468"/>
      <c r="W58" s="468"/>
      <c r="X58" s="468"/>
      <c r="Y58" s="468"/>
      <c r="Z58" s="468"/>
      <c r="AA58" s="1117"/>
      <c r="AB58" s="1117"/>
      <c r="AC58" s="1117"/>
      <c r="AD58" s="1117"/>
      <c r="AE58" s="1117"/>
      <c r="AF58" s="1117"/>
      <c r="AG58" s="1117"/>
      <c r="AH58" s="1117"/>
      <c r="AI58" s="1117"/>
      <c r="AJ58" s="1117"/>
      <c r="AK58" s="1117"/>
      <c r="AL58" s="1117"/>
      <c r="AM58" s="1117"/>
      <c r="AN58" s="1117"/>
      <c r="AO58" s="1117"/>
      <c r="AP58" s="1117"/>
      <c r="AQ58" s="1117"/>
      <c r="AR58" s="1117"/>
      <c r="AS58" s="1117"/>
      <c r="AT58" s="1117"/>
      <c r="AU58" s="1117"/>
      <c r="AV58" s="1117"/>
      <c r="AW58" s="1117"/>
      <c r="AX58" s="1117"/>
      <c r="AY58" s="1117"/>
      <c r="AZ58" s="1117"/>
      <c r="BA58" s="1117"/>
    </row>
    <row r="59" spans="1:53" ht="15" customHeight="1">
      <c r="A59" s="713" t="s">
        <v>389</v>
      </c>
      <c r="I59" s="713" t="s">
        <v>266</v>
      </c>
      <c r="N59" s="1117"/>
      <c r="O59" s="1117"/>
      <c r="P59" s="1117"/>
      <c r="Q59" s="1117"/>
      <c r="R59" s="1117"/>
      <c r="S59" s="1117"/>
      <c r="T59" s="1117"/>
      <c r="U59" s="1117"/>
      <c r="V59" s="1117"/>
      <c r="W59" s="1117"/>
      <c r="X59" s="1117"/>
      <c r="Y59" s="1117"/>
      <c r="Z59" s="1117"/>
      <c r="AA59" s="1117"/>
      <c r="AB59" s="1117"/>
      <c r="AC59" s="1117"/>
      <c r="AD59" s="1117"/>
      <c r="AE59" s="1117"/>
      <c r="AF59" s="1117"/>
      <c r="AG59" s="1117"/>
      <c r="AH59" s="1117"/>
      <c r="AI59" s="1117"/>
      <c r="AJ59" s="1117"/>
      <c r="AK59" s="1117"/>
      <c r="AL59" s="1117"/>
      <c r="AM59" s="1117"/>
      <c r="AN59" s="1117"/>
      <c r="AO59" s="1117"/>
      <c r="AP59" s="1117"/>
      <c r="AQ59" s="1117"/>
      <c r="AR59" s="1117"/>
      <c r="AS59" s="1117"/>
      <c r="AT59" s="1117"/>
      <c r="AU59" s="1117"/>
      <c r="AV59" s="1117"/>
      <c r="AW59" s="1117"/>
      <c r="AX59" s="1117"/>
      <c r="AY59" s="1117"/>
      <c r="AZ59" s="1117"/>
      <c r="BA59" s="1117"/>
    </row>
    <row r="60" spans="1:53" ht="15.75" customHeight="1">
      <c r="A60" s="447" t="s">
        <v>267</v>
      </c>
      <c r="I60" s="1662" t="s">
        <v>352</v>
      </c>
      <c r="J60" s="1662"/>
      <c r="K60" s="1662"/>
      <c r="L60" s="1662"/>
      <c r="M60" s="1662"/>
      <c r="N60" s="1117"/>
      <c r="O60" s="1117"/>
      <c r="P60" s="1117"/>
      <c r="Q60" s="1117"/>
      <c r="R60" s="1117"/>
      <c r="S60" s="1117"/>
      <c r="T60" s="1117"/>
      <c r="U60" s="1117"/>
      <c r="V60" s="1117"/>
      <c r="W60" s="1117"/>
      <c r="X60" s="1117"/>
      <c r="Y60" s="1117"/>
      <c r="Z60" s="1117"/>
      <c r="AA60" s="1117"/>
      <c r="AB60" s="1117"/>
      <c r="AC60" s="1117"/>
      <c r="AD60" s="1117"/>
      <c r="AE60" s="1117"/>
      <c r="AF60" s="1117"/>
      <c r="AG60" s="1117"/>
      <c r="AH60" s="1117"/>
      <c r="AI60" s="1117"/>
      <c r="AJ60" s="1117"/>
      <c r="AK60" s="1117"/>
      <c r="AL60" s="1117"/>
      <c r="AM60" s="1117"/>
      <c r="AN60" s="1117"/>
      <c r="AO60" s="1117"/>
      <c r="AP60" s="1117"/>
      <c r="AQ60" s="1117"/>
      <c r="AR60" s="1117"/>
      <c r="AS60" s="1117"/>
      <c r="AT60" s="1117"/>
      <c r="AU60" s="1117"/>
      <c r="AV60" s="1117"/>
      <c r="AW60" s="1117"/>
      <c r="AX60" s="1117"/>
      <c r="AY60" s="1117"/>
      <c r="AZ60" s="1117"/>
      <c r="BA60" s="1117"/>
    </row>
    <row r="61" spans="1:53" ht="12.75" customHeight="1">
      <c r="I61" s="1662"/>
      <c r="J61" s="1662"/>
      <c r="K61" s="1662"/>
      <c r="L61" s="1662"/>
      <c r="M61" s="1662"/>
      <c r="N61" s="1117"/>
      <c r="O61" s="1117"/>
      <c r="P61" s="1117"/>
      <c r="Q61" s="1117"/>
      <c r="R61" s="1117"/>
      <c r="S61" s="1117"/>
      <c r="T61" s="1117"/>
      <c r="U61" s="1117"/>
      <c r="V61" s="1117"/>
      <c r="W61" s="1117"/>
      <c r="X61" s="1117"/>
      <c r="Y61" s="1117"/>
      <c r="Z61" s="1117"/>
      <c r="AA61" s="1117"/>
      <c r="AB61" s="1117"/>
      <c r="AC61" s="1117"/>
      <c r="AD61" s="1117"/>
      <c r="AE61" s="1117"/>
      <c r="AF61" s="1117"/>
      <c r="AG61" s="1117"/>
      <c r="AH61" s="1117"/>
      <c r="AI61" s="1117"/>
      <c r="AJ61" s="1117"/>
      <c r="AK61" s="1117"/>
      <c r="AL61" s="1117"/>
      <c r="AM61" s="1117"/>
      <c r="AN61" s="1117"/>
      <c r="AO61" s="1117"/>
      <c r="AP61" s="1117"/>
      <c r="AQ61" s="1117"/>
      <c r="AR61" s="1117"/>
      <c r="AS61" s="1117"/>
      <c r="AT61" s="1117"/>
      <c r="AU61" s="1117"/>
      <c r="AV61" s="1117"/>
      <c r="AW61" s="1117"/>
      <c r="AX61" s="1117"/>
      <c r="AY61" s="1117"/>
      <c r="AZ61" s="1117"/>
      <c r="BA61" s="1117"/>
    </row>
    <row r="62" spans="1:53" ht="12.75" customHeight="1">
      <c r="N62" s="1117"/>
      <c r="O62" s="1117"/>
      <c r="P62" s="1117"/>
      <c r="Q62" s="1117"/>
      <c r="R62" s="1117"/>
      <c r="S62" s="1117"/>
      <c r="T62" s="1117"/>
      <c r="U62" s="1117"/>
      <c r="V62" s="1117"/>
      <c r="W62" s="1117"/>
      <c r="X62" s="1117"/>
      <c r="Y62" s="1117"/>
      <c r="Z62" s="1117"/>
      <c r="AA62" s="1117"/>
      <c r="AB62" s="1117"/>
      <c r="AC62" s="1117"/>
      <c r="AD62" s="1117"/>
      <c r="AE62" s="1117"/>
      <c r="AF62" s="1117"/>
      <c r="AG62" s="1117"/>
      <c r="AH62" s="1117"/>
      <c r="AI62" s="1117"/>
      <c r="AJ62" s="1117"/>
      <c r="AK62" s="1117"/>
      <c r="AL62" s="1117"/>
      <c r="AM62" s="1117"/>
      <c r="AN62" s="1117"/>
      <c r="AO62" s="1117"/>
      <c r="AP62" s="1117"/>
      <c r="AQ62" s="1117"/>
      <c r="AR62" s="1117"/>
      <c r="AS62" s="1117"/>
      <c r="AT62" s="1117"/>
      <c r="AU62" s="1117"/>
      <c r="AV62" s="1117"/>
      <c r="AW62" s="1117"/>
      <c r="AX62" s="1117"/>
      <c r="AY62" s="1117"/>
      <c r="AZ62" s="1117"/>
      <c r="BA62" s="1117"/>
    </row>
    <row r="63" spans="1:53" ht="12.75" customHeight="1"/>
    <row r="64" spans="1:53" ht="12.75" customHeight="1">
      <c r="N64" s="1117"/>
      <c r="O64" s="1117"/>
      <c r="P64" s="1117"/>
      <c r="Q64" s="1117"/>
      <c r="R64" s="1117"/>
      <c r="S64" s="1117"/>
      <c r="T64" s="1117"/>
      <c r="U64" s="1117"/>
      <c r="V64" s="1117"/>
      <c r="W64" s="1117"/>
      <c r="X64" s="1117"/>
      <c r="Y64" s="1117"/>
      <c r="Z64" s="1117"/>
      <c r="AA64" s="1117"/>
      <c r="AB64" s="1117"/>
      <c r="AC64" s="1117"/>
      <c r="AD64" s="1117"/>
      <c r="AE64" s="1117"/>
      <c r="AF64" s="1117"/>
      <c r="AG64" s="1117"/>
      <c r="AH64" s="1117"/>
      <c r="AI64" s="1117"/>
      <c r="AJ64" s="1117"/>
      <c r="AK64" s="1117"/>
      <c r="AL64" s="1117"/>
      <c r="AM64" s="1117"/>
      <c r="AN64" s="1117"/>
      <c r="AO64" s="1117"/>
      <c r="AP64" s="1117"/>
      <c r="AQ64" s="1117"/>
      <c r="AR64" s="1117"/>
      <c r="AS64" s="1117"/>
      <c r="AT64" s="1117"/>
      <c r="AU64" s="1117"/>
      <c r="AV64" s="1117"/>
      <c r="AW64" s="1117"/>
      <c r="AX64" s="1117"/>
      <c r="AY64" s="1117"/>
      <c r="AZ64" s="1117"/>
      <c r="BA64" s="1117"/>
    </row>
    <row r="65" spans="1:53" ht="12.75" customHeight="1">
      <c r="N65" s="1117"/>
      <c r="O65" s="1117"/>
      <c r="P65" s="1117"/>
      <c r="Q65" s="1117"/>
      <c r="R65" s="1117"/>
      <c r="S65" s="1117"/>
      <c r="T65" s="1117"/>
      <c r="U65" s="1117"/>
      <c r="V65" s="1117"/>
      <c r="W65" s="1117"/>
      <c r="X65" s="1117"/>
      <c r="Y65" s="1117"/>
      <c r="Z65" s="1117"/>
      <c r="AA65" s="1117"/>
      <c r="AB65" s="1117"/>
      <c r="AC65" s="1117"/>
      <c r="AD65" s="1117"/>
      <c r="AE65" s="1117"/>
      <c r="AF65" s="1117"/>
      <c r="AG65" s="1117"/>
      <c r="AH65" s="1117"/>
      <c r="AI65" s="1117"/>
      <c r="AJ65" s="1117"/>
      <c r="AK65" s="1117"/>
      <c r="AL65" s="1117"/>
      <c r="AM65" s="1117"/>
      <c r="AN65" s="1117"/>
      <c r="AO65" s="1117"/>
      <c r="AP65" s="1117"/>
      <c r="AQ65" s="1117"/>
      <c r="AR65" s="1117"/>
      <c r="AS65" s="1117"/>
      <c r="AT65" s="1117"/>
      <c r="AU65" s="1117"/>
      <c r="AV65" s="1117"/>
      <c r="AW65" s="1117"/>
      <c r="AX65" s="1117"/>
      <c r="AY65" s="1117"/>
      <c r="AZ65" s="1117"/>
      <c r="BA65" s="1117"/>
    </row>
    <row r="66" spans="1:53" ht="16.5" customHeight="1">
      <c r="B66" s="961"/>
      <c r="F66" s="15"/>
      <c r="G66" s="15"/>
      <c r="H66" s="15"/>
      <c r="I66" s="15"/>
      <c r="J66" s="15"/>
      <c r="K66" s="15"/>
      <c r="L66" s="15"/>
      <c r="M66" s="15"/>
      <c r="N66" s="1117"/>
      <c r="O66" s="1117"/>
      <c r="P66" s="1117"/>
      <c r="Q66" s="1117"/>
      <c r="R66" s="1117"/>
      <c r="S66" s="1117"/>
      <c r="T66" s="1117"/>
      <c r="U66" s="1117"/>
      <c r="V66" s="1117"/>
      <c r="W66" s="1117"/>
      <c r="X66" s="1117"/>
      <c r="Y66" s="1117"/>
      <c r="Z66" s="1117"/>
      <c r="AA66" s="1117"/>
      <c r="AB66" s="1117"/>
      <c r="AC66" s="1117"/>
      <c r="AD66" s="1117"/>
      <c r="AE66" s="1117"/>
      <c r="AF66" s="1117"/>
      <c r="AG66" s="1117"/>
      <c r="AH66" s="1117"/>
      <c r="AI66" s="1117"/>
      <c r="AJ66" s="1117"/>
      <c r="AK66" s="1117"/>
      <c r="AL66" s="1117"/>
      <c r="AM66" s="1117"/>
      <c r="AN66" s="1117"/>
      <c r="AO66" s="1117"/>
      <c r="AP66" s="1117"/>
      <c r="AQ66" s="1117"/>
      <c r="AR66" s="1117"/>
      <c r="AS66" s="1117"/>
      <c r="AT66" s="1117"/>
      <c r="AU66" s="1117"/>
      <c r="AV66" s="1117"/>
      <c r="AW66" s="1117"/>
      <c r="AX66" s="1117"/>
      <c r="AY66" s="1117"/>
      <c r="AZ66" s="1117"/>
      <c r="BA66" s="1117"/>
    </row>
    <row r="67" spans="1:53" ht="12.75" customHeight="1">
      <c r="N67" s="1117"/>
      <c r="O67" s="1117"/>
      <c r="P67" s="1117"/>
      <c r="Q67" s="1117"/>
      <c r="R67" s="1117"/>
      <c r="S67" s="1117"/>
      <c r="T67" s="1117"/>
      <c r="U67" s="1117"/>
      <c r="V67" s="1117"/>
      <c r="W67" s="1117"/>
      <c r="X67" s="1117"/>
      <c r="Y67" s="1117"/>
      <c r="Z67" s="1117"/>
      <c r="AA67" s="1117"/>
      <c r="AB67" s="1117"/>
      <c r="AC67" s="1117"/>
      <c r="AD67" s="1117"/>
      <c r="AE67" s="1117"/>
      <c r="AF67" s="1117"/>
      <c r="AG67" s="1117"/>
      <c r="AH67" s="1117"/>
      <c r="AI67" s="1117"/>
      <c r="AJ67" s="1117"/>
      <c r="AK67" s="1117"/>
      <c r="AL67" s="1117"/>
      <c r="AM67" s="1117"/>
      <c r="AN67" s="1117"/>
      <c r="AO67" s="1117"/>
      <c r="AP67" s="1117"/>
      <c r="AQ67" s="1117"/>
      <c r="AR67" s="1117"/>
      <c r="AS67" s="1117"/>
      <c r="AT67" s="1117"/>
      <c r="AU67" s="1117"/>
      <c r="AV67" s="1117"/>
      <c r="AW67" s="1117"/>
      <c r="AX67" s="1117"/>
      <c r="AY67" s="1117"/>
      <c r="AZ67" s="1117"/>
      <c r="BA67" s="1117"/>
    </row>
    <row r="68" spans="1:53" ht="12.75" customHeight="1">
      <c r="N68" s="1117"/>
      <c r="O68" s="1117"/>
      <c r="P68" s="1117"/>
      <c r="Q68" s="1117"/>
      <c r="R68" s="1117"/>
      <c r="S68" s="1117"/>
      <c r="T68" s="1117"/>
      <c r="U68" s="1117"/>
      <c r="V68" s="1117"/>
      <c r="W68" s="1117"/>
      <c r="X68" s="1117"/>
      <c r="Y68" s="1117"/>
      <c r="Z68" s="1117"/>
      <c r="AA68" s="1117"/>
      <c r="AB68" s="1117"/>
      <c r="AC68" s="1117"/>
      <c r="AD68" s="1117"/>
      <c r="AE68" s="1117"/>
      <c r="AF68" s="1117"/>
      <c r="AG68" s="1117"/>
      <c r="AH68" s="1117"/>
      <c r="AI68" s="1117"/>
      <c r="AJ68" s="1117"/>
      <c r="AK68" s="1117"/>
      <c r="AL68" s="1117"/>
      <c r="AM68" s="1117"/>
      <c r="AN68" s="1117"/>
      <c r="AO68" s="1117"/>
      <c r="AP68" s="1117"/>
      <c r="AQ68" s="1117"/>
      <c r="AR68" s="1117"/>
      <c r="AS68" s="1117"/>
      <c r="AT68" s="1117"/>
      <c r="AU68" s="1117"/>
      <c r="AV68" s="1117"/>
      <c r="AW68" s="1117"/>
      <c r="AX68" s="1117"/>
      <c r="AY68" s="1117"/>
      <c r="AZ68" s="1117"/>
      <c r="BA68" s="1117"/>
    </row>
    <row r="69" spans="1:53" ht="12.75" customHeight="1">
      <c r="N69" s="1117"/>
      <c r="O69" s="1117"/>
      <c r="P69" s="1117"/>
      <c r="Q69" s="1117"/>
      <c r="R69" s="1117"/>
      <c r="S69" s="1117"/>
      <c r="T69" s="1117"/>
      <c r="U69" s="1117"/>
      <c r="V69" s="1117"/>
      <c r="W69" s="1117"/>
      <c r="X69" s="1117"/>
      <c r="Y69" s="1117"/>
      <c r="Z69" s="1117"/>
      <c r="AA69" s="1117"/>
      <c r="AB69" s="1117"/>
      <c r="AC69" s="1117"/>
      <c r="AD69" s="1117"/>
      <c r="AE69" s="1117"/>
      <c r="AF69" s="1117"/>
      <c r="AG69" s="1117"/>
      <c r="AH69" s="1117"/>
      <c r="AI69" s="1117"/>
      <c r="AJ69" s="1117"/>
      <c r="AK69" s="1117"/>
      <c r="AL69" s="1117"/>
      <c r="AM69" s="1117"/>
      <c r="AN69" s="1117"/>
      <c r="AO69" s="1117"/>
      <c r="AP69" s="1117"/>
      <c r="AQ69" s="1117"/>
      <c r="AR69" s="1117"/>
      <c r="AS69" s="1117"/>
      <c r="AT69" s="1117"/>
      <c r="AU69" s="1117"/>
      <c r="AV69" s="1117"/>
      <c r="AW69" s="1117"/>
      <c r="AX69" s="1117"/>
      <c r="AY69" s="1117"/>
      <c r="AZ69" s="1117"/>
      <c r="BA69" s="1117"/>
    </row>
    <row r="70" spans="1:53" ht="12.75" customHeight="1">
      <c r="N70" s="1117"/>
      <c r="O70" s="1117"/>
      <c r="P70" s="1117"/>
      <c r="Q70" s="1117"/>
      <c r="R70" s="1117"/>
      <c r="S70" s="1117"/>
      <c r="T70" s="1117"/>
      <c r="U70" s="1117"/>
      <c r="V70" s="1117"/>
      <c r="W70" s="1117"/>
      <c r="X70" s="1117"/>
      <c r="Y70" s="1117"/>
      <c r="Z70" s="1117"/>
      <c r="AA70" s="1117"/>
      <c r="AB70" s="1117"/>
      <c r="AC70" s="1117"/>
      <c r="AD70" s="1117"/>
      <c r="AE70" s="1117"/>
      <c r="AF70" s="1117"/>
      <c r="AG70" s="1117"/>
      <c r="AH70" s="1117"/>
      <c r="AI70" s="1117"/>
      <c r="AJ70" s="1117"/>
      <c r="AK70" s="1117"/>
      <c r="AL70" s="1117"/>
      <c r="AM70" s="1117"/>
      <c r="AN70" s="1117"/>
      <c r="AO70" s="1117"/>
      <c r="AP70" s="1117"/>
      <c r="AQ70" s="1117"/>
      <c r="AR70" s="1117"/>
      <c r="AS70" s="1117"/>
      <c r="AT70" s="1117"/>
      <c r="AU70" s="1117"/>
      <c r="AV70" s="1117"/>
      <c r="AW70" s="1117"/>
      <c r="AX70" s="1117"/>
      <c r="AY70" s="1117"/>
      <c r="AZ70" s="1117"/>
      <c r="BA70" s="1117"/>
    </row>
    <row r="71" spans="1:53" s="993" customFormat="1" ht="12.75" customHeight="1">
      <c r="A71" s="14"/>
      <c r="B71" s="14"/>
      <c r="C71" s="14"/>
      <c r="D71" s="15"/>
      <c r="E71" s="15"/>
      <c r="F71" s="998"/>
      <c r="G71" s="998"/>
      <c r="H71" s="998"/>
      <c r="I71" s="998"/>
      <c r="J71" s="998"/>
      <c r="K71" s="998"/>
      <c r="L71" s="998"/>
      <c r="M71" s="998"/>
      <c r="N71" s="1131"/>
      <c r="O71" s="1131"/>
      <c r="P71" s="1131"/>
      <c r="Q71" s="1131"/>
      <c r="R71" s="1131"/>
      <c r="S71" s="1131"/>
      <c r="T71" s="1131"/>
      <c r="U71" s="1131"/>
      <c r="V71" s="1131"/>
      <c r="W71" s="1131"/>
      <c r="X71" s="1131"/>
      <c r="Y71" s="1131"/>
      <c r="Z71" s="1131"/>
      <c r="AA71" s="1131"/>
      <c r="AB71" s="1131"/>
      <c r="AC71" s="1131"/>
      <c r="AD71" s="1131"/>
      <c r="AE71" s="1131"/>
      <c r="AF71" s="1131"/>
      <c r="AG71" s="1131"/>
      <c r="AH71" s="1131"/>
      <c r="AI71" s="1131"/>
      <c r="AJ71" s="1131"/>
      <c r="AK71" s="1131"/>
      <c r="AL71" s="1131"/>
      <c r="AM71" s="1131"/>
      <c r="AN71" s="1131"/>
      <c r="AO71" s="1131"/>
      <c r="AP71" s="1131"/>
      <c r="AQ71" s="1131"/>
      <c r="AR71" s="1131"/>
      <c r="AS71" s="1131"/>
      <c r="AT71" s="1131"/>
      <c r="AU71" s="1131"/>
      <c r="AV71" s="1131"/>
      <c r="AW71" s="1131"/>
      <c r="AX71" s="1131"/>
      <c r="AY71" s="1131"/>
      <c r="AZ71" s="1131"/>
      <c r="BA71" s="1131"/>
    </row>
    <row r="72" spans="1:53" ht="12.75" customHeight="1">
      <c r="N72" s="1117"/>
      <c r="O72" s="1117"/>
      <c r="P72" s="1117"/>
      <c r="Q72" s="1117"/>
      <c r="R72" s="1117"/>
      <c r="S72" s="1117"/>
      <c r="T72" s="1117"/>
      <c r="U72" s="1117"/>
      <c r="V72" s="1117"/>
      <c r="W72" s="1117"/>
      <c r="X72" s="1117"/>
      <c r="Y72" s="1117"/>
      <c r="Z72" s="1117"/>
      <c r="AA72" s="1117"/>
      <c r="AB72" s="1117"/>
      <c r="AC72" s="1117"/>
      <c r="AD72" s="1117"/>
      <c r="AE72" s="1117"/>
      <c r="AF72" s="1117"/>
      <c r="AG72" s="1117"/>
      <c r="AH72" s="1117"/>
      <c r="AI72" s="1117"/>
      <c r="AJ72" s="1117"/>
      <c r="AK72" s="1117"/>
      <c r="AL72" s="1117"/>
      <c r="AM72" s="1117"/>
      <c r="AN72" s="1117"/>
      <c r="AO72" s="1117"/>
      <c r="AP72" s="1117"/>
      <c r="AQ72" s="1117"/>
      <c r="AR72" s="1117"/>
      <c r="AS72" s="1117"/>
      <c r="AT72" s="1117"/>
      <c r="AU72" s="1117"/>
      <c r="AV72" s="1117"/>
      <c r="AW72" s="1117"/>
      <c r="AX72" s="1117"/>
      <c r="AY72" s="1117"/>
      <c r="AZ72" s="1117"/>
      <c r="BA72" s="1117"/>
    </row>
    <row r="73" spans="1:53" ht="19.5" customHeight="1">
      <c r="A73" s="998"/>
      <c r="B73" s="998"/>
      <c r="C73" s="998"/>
      <c r="D73" s="998"/>
      <c r="E73" s="998"/>
    </row>
    <row r="74" spans="1:53" ht="12.75" customHeight="1">
      <c r="A74" s="998"/>
      <c r="B74" s="998"/>
      <c r="C74" s="998"/>
      <c r="D74" s="998"/>
      <c r="E74" s="998"/>
    </row>
  </sheetData>
  <mergeCells count="41">
    <mergeCell ref="A12:C12"/>
    <mergeCell ref="A31:C31"/>
    <mergeCell ref="A8:C8"/>
    <mergeCell ref="J3:J5"/>
    <mergeCell ref="I3:I5"/>
    <mergeCell ref="A10:C10"/>
    <mergeCell ref="A11:C11"/>
    <mergeCell ref="A9:C9"/>
    <mergeCell ref="A22:D22"/>
    <mergeCell ref="A23:D23"/>
    <mergeCell ref="A24:D24"/>
    <mergeCell ref="A25:D25"/>
    <mergeCell ref="A26:D26"/>
    <mergeCell ref="A53:C53"/>
    <mergeCell ref="A37:C37"/>
    <mergeCell ref="A13:C13"/>
    <mergeCell ref="A38:B38"/>
    <mergeCell ref="A28:C28"/>
    <mergeCell ref="A18:C18"/>
    <mergeCell ref="A20:C20"/>
    <mergeCell ref="A17:C17"/>
    <mergeCell ref="A14:C14"/>
    <mergeCell ref="A21:C21"/>
    <mergeCell ref="A15:C15"/>
    <mergeCell ref="A27:D27"/>
    <mergeCell ref="I60:M61"/>
    <mergeCell ref="A7:C7"/>
    <mergeCell ref="A6:C6"/>
    <mergeCell ref="G3:G5"/>
    <mergeCell ref="A3:C5"/>
    <mergeCell ref="E3:E5"/>
    <mergeCell ref="M3:M5"/>
    <mergeCell ref="K3:K5"/>
    <mergeCell ref="A54:B54"/>
    <mergeCell ref="A19:C19"/>
    <mergeCell ref="A58:B58"/>
    <mergeCell ref="A52:B52"/>
    <mergeCell ref="A16:C16"/>
    <mergeCell ref="L3:L5"/>
    <mergeCell ref="F3:F5"/>
    <mergeCell ref="H3:H5"/>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8" max="44"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A72"/>
  <sheetViews>
    <sheetView tabSelected="1" view="pageBreakPreview" topLeftCell="A44" zoomScaleNormal="50" zoomScaleSheetLayoutView="100" workbookViewId="0">
      <selection activeCell="H30" sqref="H30"/>
    </sheetView>
  </sheetViews>
  <sheetFormatPr defaultColWidth="9.140625" defaultRowHeight="15.75"/>
  <cols>
    <col min="1" max="1" width="2.28515625" style="14" customWidth="1"/>
    <col min="2" max="2" width="28.7109375" style="14" customWidth="1"/>
    <col min="3" max="3" width="2.28515625" style="14" customWidth="1"/>
    <col min="4" max="4" width="1.7109375" style="15" customWidth="1"/>
    <col min="5" max="8" width="19.85546875" style="998" customWidth="1"/>
    <col min="9" max="11" width="21.28515625" style="998" customWidth="1"/>
    <col min="12" max="13" width="21.5703125" style="998" customWidth="1"/>
    <col min="14" max="16384" width="9.140625" style="998"/>
  </cols>
  <sheetData>
    <row r="1" spans="1:53" s="458" customFormat="1" ht="34.5" customHeight="1">
      <c r="A1" s="1636" t="s">
        <v>390</v>
      </c>
      <c r="B1" s="1636"/>
      <c r="C1" s="1636"/>
      <c r="D1" s="1636"/>
      <c r="E1" s="1636"/>
      <c r="F1" s="1636"/>
      <c r="G1" s="1636"/>
      <c r="H1" s="1636"/>
      <c r="I1" s="1637" t="s">
        <v>240</v>
      </c>
      <c r="J1" s="1637"/>
      <c r="K1" s="1637"/>
      <c r="L1" s="1637"/>
      <c r="M1" s="1637"/>
    </row>
    <row r="2" spans="1:53" ht="15" customHeight="1" thickBot="1">
      <c r="A2" s="1168"/>
      <c r="B2" s="447"/>
      <c r="C2" s="447"/>
      <c r="D2" s="448"/>
      <c r="M2" s="491" t="s">
        <v>778</v>
      </c>
    </row>
    <row r="3" spans="1:53" s="122" customFormat="1" ht="15" customHeight="1">
      <c r="A3" s="1483" t="s">
        <v>1</v>
      </c>
      <c r="B3" s="1483"/>
      <c r="C3" s="1483"/>
      <c r="D3" s="1335"/>
      <c r="E3" s="1615" t="s">
        <v>1730</v>
      </c>
      <c r="F3" s="1615" t="s">
        <v>1731</v>
      </c>
      <c r="G3" s="1615" t="s">
        <v>1732</v>
      </c>
      <c r="H3" s="1615" t="s">
        <v>1733</v>
      </c>
      <c r="I3" s="1670" t="s">
        <v>1734</v>
      </c>
      <c r="J3" s="1670" t="s">
        <v>1735</v>
      </c>
      <c r="K3" s="1664" t="s">
        <v>1736</v>
      </c>
      <c r="L3" s="1667" t="s">
        <v>1737</v>
      </c>
      <c r="M3" s="1476" t="s">
        <v>1738</v>
      </c>
    </row>
    <row r="4" spans="1:53" s="122" customFormat="1" ht="15" customHeight="1">
      <c r="A4" s="1484"/>
      <c r="B4" s="1484"/>
      <c r="C4" s="1484"/>
      <c r="D4" s="1336"/>
      <c r="E4" s="1616"/>
      <c r="F4" s="1616"/>
      <c r="G4" s="1616"/>
      <c r="H4" s="1616"/>
      <c r="I4" s="1671"/>
      <c r="J4" s="1671"/>
      <c r="K4" s="1665"/>
      <c r="L4" s="1668"/>
      <c r="M4" s="1663"/>
    </row>
    <row r="5" spans="1:53" s="1339" customFormat="1" ht="48.75" customHeight="1">
      <c r="A5" s="1485"/>
      <c r="B5" s="1485"/>
      <c r="C5" s="1485"/>
      <c r="D5" s="1337"/>
      <c r="E5" s="1617"/>
      <c r="F5" s="1617"/>
      <c r="G5" s="1617"/>
      <c r="H5" s="1617"/>
      <c r="I5" s="1640"/>
      <c r="J5" s="1640"/>
      <c r="K5" s="1666"/>
      <c r="L5" s="1669"/>
      <c r="M5" s="1642"/>
    </row>
    <row r="6" spans="1:53" s="414" customFormat="1" ht="12.75" hidden="1" customHeight="1">
      <c r="A6" s="1643" t="s">
        <v>1071</v>
      </c>
      <c r="B6" s="1643"/>
      <c r="C6" s="1643"/>
      <c r="D6" s="2"/>
      <c r="E6" s="466">
        <f t="shared" ref="E6:E11" si="0">F6-G6+H6+I6-J6-K6</f>
        <v>-1360985419</v>
      </c>
      <c r="F6" s="466">
        <f t="shared" ref="F6:F11" si="1">G6-H6+I6+J6-K6-M6</f>
        <v>126226820</v>
      </c>
      <c r="G6" s="467">
        <v>741559210</v>
      </c>
      <c r="H6" s="467">
        <v>200806813</v>
      </c>
      <c r="I6" s="467">
        <v>134398980</v>
      </c>
      <c r="J6" s="467">
        <v>554575873</v>
      </c>
      <c r="K6" s="467">
        <v>526282949</v>
      </c>
      <c r="L6" s="467"/>
      <c r="M6" s="467">
        <v>577217481</v>
      </c>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8"/>
      <c r="AN6" s="468"/>
      <c r="AO6" s="468"/>
      <c r="AP6" s="468"/>
      <c r="AQ6" s="468"/>
      <c r="AR6" s="468"/>
      <c r="AS6" s="468"/>
      <c r="AT6" s="468"/>
      <c r="AU6" s="468"/>
      <c r="AV6" s="468"/>
      <c r="AW6" s="468"/>
      <c r="AX6" s="468"/>
      <c r="AY6" s="468"/>
      <c r="AZ6" s="468"/>
      <c r="BA6" s="468"/>
    </row>
    <row r="7" spans="1:53" s="414" customFormat="1" ht="12.75" hidden="1" customHeight="1">
      <c r="A7" s="1479" t="s">
        <v>1068</v>
      </c>
      <c r="B7" s="1479"/>
      <c r="C7" s="1479"/>
      <c r="D7" s="2"/>
      <c r="E7" s="413">
        <f t="shared" si="0"/>
        <v>-1243916157.9331326</v>
      </c>
      <c r="F7" s="413">
        <f t="shared" si="1"/>
        <v>119186128.76965982</v>
      </c>
      <c r="G7" s="327">
        <v>756432558.290663</v>
      </c>
      <c r="H7" s="327">
        <v>271812621.98691934</v>
      </c>
      <c r="I7" s="327">
        <v>123272356.01037998</v>
      </c>
      <c r="J7" s="327">
        <v>501494769.53363603</v>
      </c>
      <c r="K7" s="327">
        <v>500259936.87579286</v>
      </c>
      <c r="L7" s="327"/>
      <c r="M7" s="327">
        <v>489940996.20230705</v>
      </c>
      <c r="N7" s="468"/>
      <c r="O7" s="468"/>
      <c r="P7" s="468"/>
      <c r="Q7" s="468"/>
      <c r="R7" s="468"/>
      <c r="S7" s="468"/>
      <c r="T7" s="468"/>
      <c r="U7" s="468"/>
      <c r="V7" s="468"/>
      <c r="W7" s="468"/>
      <c r="X7" s="468"/>
      <c r="Y7" s="468"/>
      <c r="Z7" s="468"/>
      <c r="AA7" s="468"/>
      <c r="AB7" s="468"/>
      <c r="AC7" s="468"/>
      <c r="AD7" s="468"/>
      <c r="AE7" s="468"/>
      <c r="AF7" s="468"/>
      <c r="AG7" s="468"/>
      <c r="AH7" s="468"/>
      <c r="AI7" s="468"/>
      <c r="AJ7" s="468"/>
      <c r="AK7" s="468"/>
      <c r="AL7" s="468"/>
      <c r="AM7" s="468"/>
      <c r="AN7" s="468"/>
      <c r="AO7" s="468"/>
      <c r="AP7" s="468"/>
      <c r="AQ7" s="468"/>
      <c r="AR7" s="468"/>
      <c r="AS7" s="468"/>
      <c r="AT7" s="468"/>
      <c r="AU7" s="468"/>
      <c r="AV7" s="468"/>
      <c r="AW7" s="468"/>
      <c r="AX7" s="468"/>
      <c r="AY7" s="468"/>
      <c r="AZ7" s="468"/>
      <c r="BA7" s="468"/>
    </row>
    <row r="8" spans="1:53" s="414" customFormat="1" ht="12.75" hidden="1" customHeight="1">
      <c r="A8" s="1479" t="s">
        <v>1411</v>
      </c>
      <c r="B8" s="1479"/>
      <c r="C8" s="1479"/>
      <c r="D8" s="2"/>
      <c r="E8" s="413">
        <f t="shared" si="0"/>
        <v>-1272689981</v>
      </c>
      <c r="F8" s="413">
        <f t="shared" si="1"/>
        <v>121896435</v>
      </c>
      <c r="G8" s="327">
        <v>664797824</v>
      </c>
      <c r="H8" s="327">
        <v>171446835</v>
      </c>
      <c r="I8" s="327">
        <v>94437596</v>
      </c>
      <c r="J8" s="327">
        <v>506459891</v>
      </c>
      <c r="K8" s="327">
        <v>489213132</v>
      </c>
      <c r="L8" s="327"/>
      <c r="M8" s="327">
        <v>483138909</v>
      </c>
      <c r="N8" s="468"/>
      <c r="O8" s="468"/>
      <c r="P8" s="468"/>
      <c r="Q8" s="468"/>
      <c r="R8" s="468"/>
      <c r="S8" s="468"/>
      <c r="T8" s="468"/>
      <c r="U8" s="468"/>
      <c r="V8" s="468"/>
      <c r="W8" s="468"/>
      <c r="X8" s="468"/>
      <c r="Y8" s="468"/>
      <c r="Z8" s="468"/>
      <c r="AA8" s="468"/>
      <c r="AB8" s="468"/>
      <c r="AC8" s="468"/>
      <c r="AD8" s="468"/>
      <c r="AE8" s="468"/>
      <c r="AF8" s="468"/>
      <c r="AG8" s="468"/>
      <c r="AH8" s="468"/>
      <c r="AI8" s="468"/>
      <c r="AJ8" s="468"/>
      <c r="AK8" s="468"/>
      <c r="AL8" s="468"/>
      <c r="AM8" s="468"/>
      <c r="AN8" s="468"/>
      <c r="AO8" s="468"/>
      <c r="AP8" s="468"/>
      <c r="AQ8" s="468"/>
      <c r="AR8" s="468"/>
      <c r="AS8" s="468"/>
      <c r="AT8" s="468"/>
      <c r="AU8" s="468"/>
      <c r="AV8" s="468"/>
      <c r="AW8" s="468"/>
      <c r="AX8" s="468"/>
      <c r="AY8" s="468"/>
      <c r="AZ8" s="468"/>
      <c r="BA8" s="468"/>
    </row>
    <row r="9" spans="1:53" s="414" customFormat="1" ht="12.75" hidden="1" customHeight="1">
      <c r="A9" s="1479" t="s">
        <v>1412</v>
      </c>
      <c r="B9" s="1479"/>
      <c r="C9" s="1479"/>
      <c r="D9" s="2"/>
      <c r="E9" s="413">
        <f t="shared" si="0"/>
        <v>-1064502111.8444388</v>
      </c>
      <c r="F9" s="413">
        <f t="shared" si="1"/>
        <v>54053922.637355268</v>
      </c>
      <c r="G9" s="327">
        <v>618526174.8069942</v>
      </c>
      <c r="H9" s="327">
        <v>229549165.78038287</v>
      </c>
      <c r="I9" s="327">
        <v>91350274.64845255</v>
      </c>
      <c r="J9" s="327">
        <v>401820999.30479008</v>
      </c>
      <c r="K9" s="327">
        <v>419108300.79884535</v>
      </c>
      <c r="L9" s="327"/>
      <c r="M9" s="327">
        <v>408986059.54365325</v>
      </c>
      <c r="N9" s="468"/>
      <c r="O9" s="468"/>
      <c r="P9" s="468"/>
      <c r="Q9" s="468"/>
      <c r="R9" s="468"/>
      <c r="S9" s="468"/>
      <c r="T9" s="468"/>
      <c r="U9" s="468"/>
      <c r="V9" s="468"/>
      <c r="W9" s="468"/>
      <c r="X9" s="468"/>
      <c r="Y9" s="468"/>
      <c r="Z9" s="468"/>
      <c r="AA9" s="468"/>
      <c r="AB9" s="468"/>
      <c r="AC9" s="468"/>
      <c r="AD9" s="468"/>
      <c r="AE9" s="468"/>
      <c r="AF9" s="468"/>
      <c r="AG9" s="468"/>
      <c r="AH9" s="468"/>
      <c r="AI9" s="468"/>
      <c r="AJ9" s="468"/>
      <c r="AK9" s="468"/>
      <c r="AL9" s="468"/>
      <c r="AM9" s="468"/>
      <c r="AN9" s="468"/>
      <c r="AO9" s="468"/>
      <c r="AP9" s="468"/>
      <c r="AQ9" s="468"/>
      <c r="AR9" s="468"/>
      <c r="AS9" s="468"/>
      <c r="AT9" s="468"/>
      <c r="AU9" s="468"/>
      <c r="AV9" s="468"/>
      <c r="AW9" s="468"/>
      <c r="AX9" s="468"/>
      <c r="AY9" s="468"/>
      <c r="AZ9" s="468"/>
      <c r="BA9" s="468"/>
    </row>
    <row r="10" spans="1:53" s="414" customFormat="1" ht="12.75" hidden="1" customHeight="1">
      <c r="A10" s="1479" t="s">
        <v>1413</v>
      </c>
      <c r="B10" s="1479"/>
      <c r="C10" s="1479"/>
      <c r="D10" s="2"/>
      <c r="E10" s="413">
        <f t="shared" si="0"/>
        <v>-1227979088.485152</v>
      </c>
      <c r="F10" s="413">
        <f t="shared" si="1"/>
        <v>17516259.56893599</v>
      </c>
      <c r="G10" s="327">
        <v>702432333.95259309</v>
      </c>
      <c r="H10" s="327">
        <v>276989951.66201019</v>
      </c>
      <c r="I10" s="327">
        <v>100773783.08861336</v>
      </c>
      <c r="J10" s="327">
        <v>444122840.59282225</v>
      </c>
      <c r="K10" s="327">
        <v>476703908.25929618</v>
      </c>
      <c r="L10" s="327"/>
      <c r="M10" s="327">
        <v>476118838.14378631</v>
      </c>
      <c r="N10" s="468"/>
      <c r="O10" s="468"/>
      <c r="P10" s="468"/>
      <c r="Q10" s="468"/>
      <c r="R10" s="468"/>
      <c r="S10" s="468"/>
      <c r="T10" s="468"/>
      <c r="U10" s="468"/>
      <c r="V10" s="468"/>
      <c r="W10" s="468"/>
      <c r="X10" s="468"/>
      <c r="Y10" s="468"/>
      <c r="Z10" s="468"/>
      <c r="AA10" s="468"/>
      <c r="AB10" s="468"/>
      <c r="AC10" s="468"/>
      <c r="AD10" s="468"/>
      <c r="AE10" s="468"/>
      <c r="AF10" s="468"/>
      <c r="AG10" s="468"/>
      <c r="AH10" s="468"/>
      <c r="AI10" s="468"/>
      <c r="AJ10" s="468"/>
      <c r="AK10" s="468"/>
      <c r="AL10" s="468"/>
      <c r="AM10" s="468"/>
      <c r="AN10" s="468"/>
      <c r="AO10" s="468"/>
      <c r="AP10" s="468"/>
      <c r="AQ10" s="468"/>
      <c r="AR10" s="468"/>
      <c r="AS10" s="468"/>
      <c r="AT10" s="468"/>
      <c r="AU10" s="468"/>
      <c r="AV10" s="468"/>
      <c r="AW10" s="468"/>
      <c r="AX10" s="468"/>
      <c r="AY10" s="468"/>
      <c r="AZ10" s="468"/>
      <c r="BA10" s="468"/>
    </row>
    <row r="11" spans="1:53" s="414" customFormat="1" ht="13.35" hidden="1" customHeight="1">
      <c r="A11" s="1479" t="s">
        <v>1414</v>
      </c>
      <c r="B11" s="1479"/>
      <c r="C11" s="1479"/>
      <c r="D11" s="2"/>
      <c r="E11" s="413">
        <f t="shared" si="0"/>
        <v>-614163758.02412343</v>
      </c>
      <c r="F11" s="413">
        <f t="shared" si="1"/>
        <v>529227099.5126642</v>
      </c>
      <c r="G11" s="50">
        <v>774876938.08685613</v>
      </c>
      <c r="H11" s="328">
        <v>318129140.68098992</v>
      </c>
      <c r="I11" s="50">
        <v>35521358.976925708</v>
      </c>
      <c r="J11" s="50">
        <v>381497471.03714108</v>
      </c>
      <c r="K11" s="50">
        <v>340666948.07070595</v>
      </c>
      <c r="L11" s="50"/>
      <c r="M11" s="50">
        <v>3872579.8365629241</v>
      </c>
      <c r="N11" s="468"/>
      <c r="O11" s="468"/>
      <c r="P11" s="468"/>
      <c r="Q11" s="468"/>
      <c r="R11" s="468"/>
      <c r="S11" s="468"/>
      <c r="T11" s="468"/>
      <c r="U11" s="468"/>
      <c r="V11" s="468"/>
      <c r="W11" s="468"/>
      <c r="X11" s="468"/>
      <c r="Y11" s="468"/>
      <c r="Z11" s="468"/>
      <c r="AA11" s="468"/>
      <c r="AB11" s="468"/>
      <c r="AC11" s="468"/>
      <c r="AD11" s="468"/>
      <c r="AE11" s="468"/>
      <c r="AF11" s="468"/>
      <c r="AG11" s="468"/>
      <c r="AH11" s="468"/>
      <c r="AI11" s="468"/>
      <c r="AJ11" s="468"/>
      <c r="AK11" s="468"/>
      <c r="AL11" s="468"/>
      <c r="AM11" s="468"/>
      <c r="AN11" s="468"/>
      <c r="AO11" s="468"/>
      <c r="AP11" s="468"/>
      <c r="AQ11" s="468"/>
      <c r="AR11" s="468"/>
      <c r="AS11" s="468"/>
      <c r="AT11" s="468"/>
      <c r="AU11" s="468"/>
      <c r="AV11" s="468"/>
      <c r="AW11" s="468"/>
      <c r="AX11" s="468"/>
      <c r="AY11" s="468"/>
      <c r="AZ11" s="468"/>
      <c r="BA11" s="468"/>
    </row>
    <row r="12" spans="1:53" s="414" customFormat="1" ht="13.35" hidden="1" customHeight="1">
      <c r="A12" s="1479" t="s">
        <v>1415</v>
      </c>
      <c r="B12" s="1479"/>
      <c r="C12" s="1479"/>
      <c r="D12" s="2"/>
      <c r="E12" s="50">
        <v>552581020.29235148</v>
      </c>
      <c r="F12" s="50">
        <v>552581020.29235148</v>
      </c>
      <c r="G12" s="50">
        <v>894111596.32216477</v>
      </c>
      <c r="H12" s="328">
        <v>407598370.52959192</v>
      </c>
      <c r="I12" s="50">
        <v>27358185.305937532</v>
      </c>
      <c r="J12" s="50">
        <v>415806488.11875683</v>
      </c>
      <c r="K12" s="50">
        <v>372508410.50904661</v>
      </c>
      <c r="L12" s="50"/>
      <c r="M12" s="50">
        <v>4588468.4158692267</v>
      </c>
      <c r="N12" s="468"/>
      <c r="O12" s="468"/>
      <c r="P12" s="468"/>
      <c r="Q12" s="468"/>
      <c r="R12" s="468"/>
      <c r="S12" s="468"/>
      <c r="T12" s="468"/>
      <c r="U12" s="468"/>
      <c r="V12" s="468"/>
      <c r="W12" s="468"/>
      <c r="X12" s="468"/>
      <c r="Y12" s="468"/>
      <c r="Z12" s="468"/>
      <c r="AA12" s="468"/>
      <c r="AB12" s="468"/>
      <c r="AC12" s="468"/>
      <c r="AD12" s="468"/>
      <c r="AE12" s="468"/>
      <c r="AF12" s="468"/>
      <c r="AG12" s="468"/>
      <c r="AH12" s="468"/>
      <c r="AI12" s="468"/>
      <c r="AJ12" s="468"/>
      <c r="AK12" s="468"/>
      <c r="AL12" s="468"/>
      <c r="AM12" s="468"/>
      <c r="AN12" s="468"/>
      <c r="AO12" s="468"/>
      <c r="AP12" s="468"/>
      <c r="AQ12" s="468"/>
      <c r="AR12" s="468"/>
      <c r="AS12" s="468"/>
      <c r="AT12" s="468"/>
      <c r="AU12" s="468"/>
      <c r="AV12" s="468"/>
      <c r="AW12" s="468"/>
      <c r="AX12" s="468"/>
      <c r="AY12" s="468"/>
      <c r="AZ12" s="468"/>
      <c r="BA12" s="468"/>
    </row>
    <row r="13" spans="1:53" s="414" customFormat="1" ht="17.25" hidden="1" customHeight="1">
      <c r="A13" s="1479" t="s">
        <v>1416</v>
      </c>
      <c r="B13" s="1479"/>
      <c r="C13" s="1479"/>
      <c r="D13" s="2"/>
      <c r="E13" s="328">
        <v>0</v>
      </c>
      <c r="F13" s="712">
        <v>601944046.60906851</v>
      </c>
      <c r="G13" s="328">
        <v>964138796.51983845</v>
      </c>
      <c r="H13" s="328">
        <v>420174749.07216549</v>
      </c>
      <c r="I13" s="328">
        <v>0</v>
      </c>
      <c r="J13" s="442">
        <v>35762875.215576738</v>
      </c>
      <c r="K13" s="442">
        <v>0</v>
      </c>
      <c r="L13" s="442">
        <v>0</v>
      </c>
      <c r="M13" s="442">
        <v>4368036.0241957745</v>
      </c>
      <c r="N13" s="468"/>
      <c r="O13" s="468"/>
      <c r="P13" s="468"/>
      <c r="Q13" s="468"/>
      <c r="R13" s="468"/>
      <c r="S13" s="468"/>
      <c r="T13" s="468"/>
      <c r="U13" s="468"/>
      <c r="V13" s="468"/>
      <c r="W13" s="468"/>
      <c r="X13" s="468"/>
      <c r="Y13" s="468"/>
      <c r="Z13" s="468"/>
      <c r="AA13" s="468"/>
      <c r="AB13" s="468"/>
      <c r="AC13" s="468"/>
      <c r="AD13" s="468"/>
      <c r="AE13" s="468"/>
      <c r="AF13" s="468"/>
      <c r="AG13" s="468"/>
      <c r="AH13" s="468"/>
      <c r="AI13" s="468"/>
      <c r="AJ13" s="468"/>
      <c r="AK13" s="468"/>
      <c r="AL13" s="468"/>
      <c r="AM13" s="468"/>
      <c r="AN13" s="468"/>
      <c r="AO13" s="468"/>
      <c r="AP13" s="468"/>
      <c r="AQ13" s="468"/>
      <c r="AR13" s="468"/>
      <c r="AS13" s="468"/>
      <c r="AT13" s="468"/>
      <c r="AU13" s="468"/>
      <c r="AV13" s="468"/>
      <c r="AW13" s="468"/>
      <c r="AX13" s="468"/>
      <c r="AY13" s="468"/>
      <c r="AZ13" s="468"/>
      <c r="BA13" s="468"/>
    </row>
    <row r="14" spans="1:53" s="414" customFormat="1" ht="17.25" hidden="1" customHeight="1">
      <c r="A14" s="1479" t="s">
        <v>1417</v>
      </c>
      <c r="B14" s="1479"/>
      <c r="C14" s="1479"/>
      <c r="D14" s="2"/>
      <c r="E14" s="328">
        <v>0</v>
      </c>
      <c r="F14" s="327">
        <v>577199200.16932869</v>
      </c>
      <c r="G14" s="50">
        <v>983599304.593889</v>
      </c>
      <c r="H14" s="328">
        <v>430278692.11617327</v>
      </c>
      <c r="I14" s="328">
        <v>0</v>
      </c>
      <c r="J14" s="50">
        <v>22681192.851184607</v>
      </c>
      <c r="K14" s="50">
        <v>383445661.14301842</v>
      </c>
      <c r="L14" s="50">
        <v>377850606.00065422</v>
      </c>
      <c r="M14" s="50">
        <v>4397660.3019358907</v>
      </c>
      <c r="N14" s="468"/>
      <c r="O14" s="468"/>
      <c r="P14" s="468"/>
      <c r="Q14" s="468"/>
      <c r="R14" s="468"/>
      <c r="S14" s="468"/>
      <c r="T14" s="468"/>
      <c r="U14" s="468"/>
      <c r="V14" s="468"/>
      <c r="W14" s="468"/>
      <c r="X14" s="468"/>
      <c r="Y14" s="468"/>
      <c r="Z14" s="468"/>
      <c r="AA14" s="468"/>
      <c r="AB14" s="468"/>
      <c r="AC14" s="468"/>
      <c r="AD14" s="468"/>
      <c r="AE14" s="468"/>
      <c r="AF14" s="468"/>
      <c r="AG14" s="468"/>
      <c r="AH14" s="468"/>
      <c r="AI14" s="468"/>
      <c r="AJ14" s="468"/>
      <c r="AK14" s="468"/>
      <c r="AL14" s="468"/>
      <c r="AM14" s="468"/>
      <c r="AN14" s="468"/>
      <c r="AO14" s="468"/>
      <c r="AP14" s="468"/>
      <c r="AQ14" s="468"/>
      <c r="AR14" s="468"/>
      <c r="AS14" s="468"/>
      <c r="AT14" s="468"/>
      <c r="AU14" s="468"/>
      <c r="AV14" s="468"/>
      <c r="AW14" s="468"/>
      <c r="AX14" s="468"/>
      <c r="AY14" s="468"/>
      <c r="AZ14" s="468"/>
      <c r="BA14" s="468"/>
    </row>
    <row r="15" spans="1:53" s="414" customFormat="1" ht="17.25" hidden="1" customHeight="1">
      <c r="A15" s="1479" t="s">
        <v>1418</v>
      </c>
      <c r="B15" s="1479"/>
      <c r="C15" s="1479"/>
      <c r="D15" s="2"/>
      <c r="E15" s="328">
        <v>0</v>
      </c>
      <c r="F15" s="327">
        <v>591176187.09769225</v>
      </c>
      <c r="G15" s="50">
        <v>968305206.06731093</v>
      </c>
      <c r="H15" s="328">
        <v>425949152.6498071</v>
      </c>
      <c r="I15" s="328">
        <v>0</v>
      </c>
      <c r="J15" s="374">
        <v>37406337.186333112</v>
      </c>
      <c r="K15" s="374">
        <v>426671623.98629969</v>
      </c>
      <c r="L15" s="374">
        <v>408187718.46355063</v>
      </c>
      <c r="M15" s="374">
        <v>7070109.0288936626</v>
      </c>
      <c r="N15" s="468"/>
      <c r="O15" s="468"/>
      <c r="P15" s="468"/>
      <c r="Q15" s="468"/>
      <c r="R15" s="468"/>
      <c r="S15" s="468"/>
      <c r="T15" s="468"/>
      <c r="U15" s="468"/>
      <c r="V15" s="468"/>
      <c r="W15" s="468"/>
      <c r="X15" s="468"/>
      <c r="Y15" s="468"/>
      <c r="Z15" s="468"/>
      <c r="AA15" s="468"/>
      <c r="AB15" s="468"/>
      <c r="AC15" s="468"/>
      <c r="AD15" s="468"/>
      <c r="AE15" s="468"/>
      <c r="AF15" s="468"/>
      <c r="AG15" s="468"/>
      <c r="AH15" s="468"/>
      <c r="AI15" s="468"/>
      <c r="AJ15" s="468"/>
      <c r="AK15" s="468"/>
      <c r="AL15" s="468"/>
      <c r="AM15" s="468"/>
      <c r="AN15" s="468"/>
      <c r="AO15" s="468"/>
      <c r="AP15" s="468"/>
      <c r="AQ15" s="468"/>
      <c r="AR15" s="468"/>
      <c r="AS15" s="468"/>
      <c r="AT15" s="468"/>
      <c r="AU15" s="468"/>
      <c r="AV15" s="468"/>
      <c r="AW15" s="468"/>
      <c r="AX15" s="468"/>
      <c r="AY15" s="468"/>
      <c r="AZ15" s="468"/>
      <c r="BA15" s="468"/>
    </row>
    <row r="16" spans="1:53" s="414" customFormat="1" ht="17.25" hidden="1" customHeight="1">
      <c r="A16" s="1479" t="s">
        <v>1710</v>
      </c>
      <c r="B16" s="1479"/>
      <c r="C16" s="1479"/>
      <c r="D16" s="2"/>
      <c r="E16" s="328">
        <v>579860441.43710458</v>
      </c>
      <c r="F16" s="327">
        <v>521853082.56788772</v>
      </c>
      <c r="G16" s="50">
        <v>868105175.52775121</v>
      </c>
      <c r="H16" s="50">
        <v>357466959.9643718</v>
      </c>
      <c r="I16" s="50">
        <v>299459601.09515411</v>
      </c>
      <c r="J16" s="374">
        <v>21692557.30789056</v>
      </c>
      <c r="K16" s="374">
        <v>502300405.08922678</v>
      </c>
      <c r="L16" s="374">
        <v>505889501.15825289</v>
      </c>
      <c r="M16" s="374">
        <v>6888594.2343562962</v>
      </c>
      <c r="N16" s="1059"/>
      <c r="O16" s="1059"/>
      <c r="P16" s="1059"/>
      <c r="Q16" s="1059"/>
      <c r="R16" s="1059"/>
      <c r="S16" s="1059"/>
      <c r="T16" s="468"/>
      <c r="U16" s="468"/>
      <c r="V16" s="468"/>
      <c r="W16" s="468"/>
      <c r="X16" s="468"/>
      <c r="Y16" s="468"/>
      <c r="Z16" s="468"/>
      <c r="AA16" s="468"/>
      <c r="AB16" s="468"/>
      <c r="AC16" s="468"/>
      <c r="AD16" s="468"/>
      <c r="AE16" s="468"/>
      <c r="AF16" s="468"/>
      <c r="AG16" s="468"/>
      <c r="AH16" s="468"/>
      <c r="AI16" s="468"/>
      <c r="AJ16" s="468"/>
      <c r="AK16" s="468"/>
      <c r="AL16" s="468"/>
      <c r="AM16" s="468"/>
      <c r="AN16" s="468"/>
      <c r="AO16" s="468"/>
      <c r="AP16" s="468"/>
      <c r="AQ16" s="468"/>
      <c r="AR16" s="468"/>
      <c r="AS16" s="468"/>
      <c r="AT16" s="468"/>
      <c r="AU16" s="468"/>
      <c r="AV16" s="468"/>
      <c r="AW16" s="468"/>
      <c r="AX16" s="468"/>
      <c r="AY16" s="468"/>
      <c r="AZ16" s="468"/>
      <c r="BA16" s="468"/>
    </row>
    <row r="17" spans="1:53" s="414" customFormat="1" ht="18" hidden="1" customHeight="1">
      <c r="A17" s="1479" t="s">
        <v>1711</v>
      </c>
      <c r="B17" s="1479"/>
      <c r="C17" s="1479"/>
      <c r="D17" s="2"/>
      <c r="E17" s="393">
        <v>681935234.71638656</v>
      </c>
      <c r="F17" s="393">
        <v>590578353.62427771</v>
      </c>
      <c r="G17" s="393">
        <v>937044383.52443826</v>
      </c>
      <c r="H17" s="393">
        <v>381261277.62549567</v>
      </c>
      <c r="I17" s="393">
        <v>289904396.53338641</v>
      </c>
      <c r="J17" s="419">
        <v>18475678.485761065</v>
      </c>
      <c r="K17" s="419">
        <v>596990781.119326</v>
      </c>
      <c r="L17" s="419">
        <v>578160728.5131588</v>
      </c>
      <c r="M17" s="419">
        <v>2510483.3665946699</v>
      </c>
      <c r="N17" s="1059"/>
      <c r="O17" s="1059"/>
      <c r="P17" s="1059"/>
      <c r="Q17" s="1059"/>
      <c r="R17" s="1059"/>
      <c r="S17" s="1059"/>
      <c r="T17" s="468"/>
      <c r="U17" s="468"/>
      <c r="V17" s="468"/>
      <c r="W17" s="468"/>
      <c r="X17" s="468"/>
      <c r="Y17" s="468"/>
      <c r="Z17" s="468"/>
      <c r="AA17" s="468"/>
      <c r="AB17" s="468"/>
      <c r="AC17" s="468"/>
      <c r="AD17" s="468"/>
      <c r="AE17" s="468"/>
      <c r="AF17" s="468"/>
      <c r="AG17" s="468"/>
      <c r="AH17" s="468"/>
      <c r="AI17" s="468"/>
      <c r="AJ17" s="468"/>
      <c r="AK17" s="468"/>
      <c r="AL17" s="468"/>
      <c r="AM17" s="468"/>
      <c r="AN17" s="468"/>
      <c r="AO17" s="468"/>
      <c r="AP17" s="468"/>
      <c r="AQ17" s="468"/>
      <c r="AR17" s="468"/>
      <c r="AS17" s="468"/>
      <c r="AT17" s="468"/>
      <c r="AU17" s="468"/>
      <c r="AV17" s="468"/>
      <c r="AW17" s="468"/>
      <c r="AX17" s="468"/>
      <c r="AY17" s="468"/>
      <c r="AZ17" s="468"/>
      <c r="BA17" s="468"/>
    </row>
    <row r="18" spans="1:53" s="414" customFormat="1" ht="14.25" hidden="1" customHeight="1">
      <c r="A18" s="1479" t="s">
        <v>1712</v>
      </c>
      <c r="B18" s="1479"/>
      <c r="C18" s="1479"/>
      <c r="D18" s="2"/>
      <c r="E18" s="470">
        <v>0</v>
      </c>
      <c r="F18" s="529">
        <v>607232241.20353246</v>
      </c>
      <c r="G18" s="529">
        <v>1003221608.936448</v>
      </c>
      <c r="H18" s="529">
        <v>403309013.92628628</v>
      </c>
      <c r="I18" s="470">
        <v>0</v>
      </c>
      <c r="J18" s="529">
        <v>6972609.8170829285</v>
      </c>
      <c r="K18" s="529">
        <v>543367712.19140029</v>
      </c>
      <c r="L18" s="529">
        <v>539216484.37587118</v>
      </c>
      <c r="M18" s="529">
        <v>3804191.4392418195</v>
      </c>
      <c r="N18" s="1059"/>
      <c r="O18" s="1059"/>
      <c r="P18" s="1059"/>
      <c r="Q18" s="1059"/>
      <c r="R18" s="1059"/>
      <c r="S18" s="1059"/>
      <c r="T18" s="468"/>
      <c r="U18" s="468"/>
      <c r="V18" s="468"/>
      <c r="W18" s="468"/>
      <c r="X18" s="468"/>
      <c r="Y18" s="468"/>
      <c r="Z18" s="468"/>
      <c r="AA18" s="468"/>
      <c r="AB18" s="468"/>
      <c r="AC18" s="468"/>
      <c r="AD18" s="468"/>
      <c r="AE18" s="468"/>
      <c r="AF18" s="468"/>
      <c r="AG18" s="468"/>
      <c r="AH18" s="468"/>
      <c r="AI18" s="468"/>
      <c r="AJ18" s="468"/>
      <c r="AK18" s="468"/>
      <c r="AL18" s="468"/>
      <c r="AM18" s="468"/>
      <c r="AN18" s="468"/>
      <c r="AO18" s="468"/>
      <c r="AP18" s="468"/>
      <c r="AQ18" s="468"/>
      <c r="AR18" s="468"/>
      <c r="AS18" s="468"/>
      <c r="AT18" s="468"/>
      <c r="AU18" s="468"/>
      <c r="AV18" s="468"/>
      <c r="AW18" s="468"/>
      <c r="AX18" s="468"/>
      <c r="AY18" s="468"/>
      <c r="AZ18" s="468"/>
      <c r="BA18" s="468"/>
    </row>
    <row r="19" spans="1:53" s="414" customFormat="1" ht="15" hidden="1" customHeight="1">
      <c r="A19" s="1479" t="s">
        <v>1713</v>
      </c>
      <c r="B19" s="1479"/>
      <c r="C19" s="1479"/>
      <c r="D19" s="2"/>
      <c r="E19" s="529">
        <v>683633555.04922509</v>
      </c>
      <c r="F19" s="529">
        <v>574744237.52682424</v>
      </c>
      <c r="G19" s="529">
        <v>970849266.94598389</v>
      </c>
      <c r="H19" s="529">
        <v>419903502.28074831</v>
      </c>
      <c r="I19" s="529">
        <v>311014184.75834781</v>
      </c>
      <c r="J19" s="540">
        <v>26626161.534641959</v>
      </c>
      <c r="K19" s="540">
        <v>471136516.85751724</v>
      </c>
      <c r="L19" s="540">
        <v>472749175.82649487</v>
      </c>
      <c r="M19" s="540">
        <v>1215029.7040749842</v>
      </c>
      <c r="N19" s="1059"/>
      <c r="O19" s="1059"/>
      <c r="P19" s="1059"/>
      <c r="Q19" s="1059"/>
      <c r="R19" s="1059"/>
      <c r="S19" s="1059"/>
      <c r="T19" s="468"/>
      <c r="U19" s="468"/>
      <c r="V19" s="468"/>
      <c r="W19" s="468"/>
      <c r="X19" s="468"/>
      <c r="Y19" s="468"/>
      <c r="Z19" s="468"/>
      <c r="AA19" s="468"/>
      <c r="AB19" s="468"/>
      <c r="AC19" s="468"/>
      <c r="AD19" s="468"/>
      <c r="AE19" s="468"/>
      <c r="AF19" s="468"/>
      <c r="AG19" s="468"/>
      <c r="AH19" s="468"/>
      <c r="AI19" s="468"/>
      <c r="AJ19" s="468"/>
      <c r="AK19" s="468"/>
      <c r="AL19" s="468"/>
      <c r="AM19" s="468"/>
      <c r="AN19" s="468"/>
      <c r="AO19" s="468"/>
      <c r="AP19" s="468"/>
      <c r="AQ19" s="468"/>
      <c r="AR19" s="468"/>
      <c r="AS19" s="468"/>
      <c r="AT19" s="468"/>
      <c r="AU19" s="468"/>
      <c r="AV19" s="468"/>
      <c r="AW19" s="468"/>
      <c r="AX19" s="468"/>
      <c r="AY19" s="468"/>
      <c r="AZ19" s="468"/>
      <c r="BA19" s="468"/>
    </row>
    <row r="20" spans="1:53" s="414" customFormat="1" ht="15" hidden="1" customHeight="1">
      <c r="A20" s="1479" t="s">
        <v>1714</v>
      </c>
      <c r="B20" s="1479"/>
      <c r="C20" s="1479"/>
      <c r="D20" s="2"/>
      <c r="E20" s="50">
        <v>662761579.58153081</v>
      </c>
      <c r="F20" s="50">
        <v>567799791.59006059</v>
      </c>
      <c r="G20" s="50">
        <v>973437226.63850653</v>
      </c>
      <c r="H20" s="50">
        <v>440547245.66964597</v>
      </c>
      <c r="I20" s="50">
        <v>345585457.67817688</v>
      </c>
      <c r="J20" s="374">
        <v>19356673.986337218</v>
      </c>
      <c r="K20" s="374">
        <v>472565988.36896783</v>
      </c>
      <c r="L20" s="374">
        <v>453305260.32758719</v>
      </c>
      <c r="M20" s="374">
        <v>3707591.4065191075</v>
      </c>
      <c r="N20" s="1059"/>
      <c r="O20" s="1059"/>
      <c r="P20" s="1059"/>
      <c r="Q20" s="1059"/>
      <c r="R20" s="1059"/>
      <c r="S20" s="1059"/>
      <c r="T20" s="468"/>
      <c r="U20" s="468"/>
      <c r="V20" s="468"/>
      <c r="W20" s="468"/>
      <c r="X20" s="468"/>
      <c r="Y20" s="468"/>
      <c r="Z20" s="468"/>
      <c r="AA20" s="468"/>
      <c r="AB20" s="468"/>
      <c r="AC20" s="468"/>
      <c r="AD20" s="468"/>
      <c r="AE20" s="468"/>
      <c r="AF20" s="468"/>
      <c r="AG20" s="468"/>
      <c r="AH20" s="468"/>
      <c r="AI20" s="468"/>
      <c r="AJ20" s="468"/>
      <c r="AK20" s="468"/>
      <c r="AL20" s="468"/>
      <c r="AM20" s="468"/>
      <c r="AN20" s="468"/>
      <c r="AO20" s="468"/>
      <c r="AP20" s="468"/>
      <c r="AQ20" s="468"/>
      <c r="AR20" s="468"/>
      <c r="AS20" s="468"/>
      <c r="AT20" s="468"/>
      <c r="AU20" s="468"/>
      <c r="AV20" s="468"/>
      <c r="AW20" s="468"/>
      <c r="AX20" s="468"/>
      <c r="AY20" s="468"/>
      <c r="AZ20" s="468"/>
      <c r="BA20" s="468"/>
    </row>
    <row r="21" spans="1:53" s="414" customFormat="1" ht="15" hidden="1" customHeight="1">
      <c r="A21" s="1479" t="s">
        <v>1679</v>
      </c>
      <c r="B21" s="1479"/>
      <c r="C21" s="1479"/>
      <c r="D21" s="2"/>
      <c r="E21" s="529">
        <v>716262327.50647795</v>
      </c>
      <c r="F21" s="529">
        <v>610787773.83475637</v>
      </c>
      <c r="G21" s="393">
        <v>1030147265.4051361</v>
      </c>
      <c r="H21" s="529">
        <v>454560295.94557261</v>
      </c>
      <c r="I21" s="529">
        <v>349085742.27385134</v>
      </c>
      <c r="J21" s="540">
        <v>20125074.550239943</v>
      </c>
      <c r="K21" s="540">
        <v>467124506.29757822</v>
      </c>
      <c r="L21" s="540">
        <v>449083899.65039593</v>
      </c>
      <c r="M21" s="540">
        <v>2964876.8222299484</v>
      </c>
      <c r="N21" s="1059"/>
      <c r="O21" s="1059"/>
      <c r="P21" s="1059"/>
      <c r="Q21" s="1059"/>
      <c r="R21" s="1059"/>
      <c r="S21" s="1059"/>
      <c r="T21" s="468"/>
      <c r="U21" s="468"/>
      <c r="V21" s="468"/>
      <c r="W21" s="468"/>
      <c r="X21" s="468"/>
      <c r="Y21" s="468"/>
      <c r="Z21" s="468"/>
      <c r="AA21" s="468"/>
      <c r="AB21" s="468"/>
      <c r="AC21" s="468"/>
      <c r="AD21" s="468"/>
      <c r="AE21" s="468"/>
      <c r="AF21" s="468"/>
      <c r="AG21" s="468"/>
      <c r="AH21" s="468"/>
      <c r="AI21" s="468"/>
      <c r="AJ21" s="468"/>
      <c r="AK21" s="468"/>
      <c r="AL21" s="468"/>
      <c r="AM21" s="468"/>
      <c r="AN21" s="468"/>
      <c r="AO21" s="468"/>
      <c r="AP21" s="468"/>
      <c r="AQ21" s="468"/>
      <c r="AR21" s="468"/>
      <c r="AS21" s="468"/>
      <c r="AT21" s="468"/>
      <c r="AU21" s="468"/>
      <c r="AV21" s="468"/>
      <c r="AW21" s="468"/>
      <c r="AX21" s="468"/>
      <c r="AY21" s="468"/>
      <c r="AZ21" s="468"/>
      <c r="BA21" s="468"/>
    </row>
    <row r="22" spans="1:53" s="414" customFormat="1" ht="14.45" hidden="1" customHeight="1">
      <c r="A22" s="1467" t="s">
        <v>1425</v>
      </c>
      <c r="B22" s="1468"/>
      <c r="C22" s="1468"/>
      <c r="D22" s="1469"/>
      <c r="E22" s="125">
        <v>724364.66316857818</v>
      </c>
      <c r="F22" s="125">
        <v>591629.89836522436</v>
      </c>
      <c r="G22" s="125">
        <v>1032399.7752184964</v>
      </c>
      <c r="H22" s="125">
        <v>475031.708663809</v>
      </c>
      <c r="I22" s="125">
        <v>342296.94386045472</v>
      </c>
      <c r="J22" s="421">
        <v>24804.570290867643</v>
      </c>
      <c r="K22" s="421">
        <v>513062.53733096854</v>
      </c>
      <c r="L22" s="421">
        <v>501070.75358251139</v>
      </c>
      <c r="M22" s="421">
        <v>2534.5222287871907</v>
      </c>
      <c r="N22" s="468"/>
      <c r="O22" s="468"/>
      <c r="P22" s="468"/>
      <c r="Q22" s="468"/>
      <c r="R22" s="468"/>
      <c r="S22" s="468"/>
      <c r="T22" s="468"/>
      <c r="U22" s="468"/>
      <c r="V22" s="468"/>
      <c r="W22" s="468"/>
      <c r="X22" s="468"/>
      <c r="Y22" s="468"/>
      <c r="Z22" s="468"/>
      <c r="AA22" s="468"/>
      <c r="AB22" s="468"/>
      <c r="AC22" s="468"/>
      <c r="AD22" s="468"/>
      <c r="AE22" s="468"/>
      <c r="AF22" s="468"/>
      <c r="AG22" s="468"/>
      <c r="AH22" s="468"/>
      <c r="AI22" s="468"/>
      <c r="AJ22" s="468"/>
      <c r="AK22" s="468"/>
      <c r="AL22" s="468"/>
      <c r="AM22" s="468"/>
      <c r="AN22" s="468"/>
      <c r="AO22" s="468"/>
      <c r="AP22" s="468"/>
      <c r="AQ22" s="468"/>
      <c r="AR22" s="468"/>
      <c r="AS22" s="468"/>
      <c r="AT22" s="468"/>
      <c r="AU22" s="468"/>
      <c r="AV22" s="468"/>
      <c r="AW22" s="468"/>
      <c r="AX22" s="468"/>
      <c r="AY22" s="468"/>
      <c r="AZ22" s="468"/>
      <c r="BA22" s="468"/>
    </row>
    <row r="23" spans="1:53" s="414" customFormat="1" ht="14.45" customHeight="1">
      <c r="A23" s="1467" t="s">
        <v>1308</v>
      </c>
      <c r="B23" s="1468"/>
      <c r="C23" s="1468"/>
      <c r="D23" s="1469"/>
      <c r="E23" s="131" t="s">
        <v>517</v>
      </c>
      <c r="F23" s="125">
        <v>547611.81277995161</v>
      </c>
      <c r="G23" s="125">
        <v>964911.57901463204</v>
      </c>
      <c r="H23" s="125">
        <v>397665.19740919786</v>
      </c>
      <c r="I23" s="131" t="s">
        <v>517</v>
      </c>
      <c r="J23" s="421">
        <v>9682.279325438436</v>
      </c>
      <c r="K23" s="421">
        <v>269631.4900439101</v>
      </c>
      <c r="L23" s="421">
        <v>293813.18471593724</v>
      </c>
      <c r="M23" s="421">
        <v>5135.1534788963636</v>
      </c>
      <c r="N23" s="468"/>
      <c r="O23" s="468"/>
      <c r="P23" s="468"/>
      <c r="Q23" s="468"/>
      <c r="R23" s="468"/>
      <c r="S23" s="468"/>
      <c r="T23" s="468"/>
      <c r="U23" s="468"/>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468"/>
      <c r="AV23" s="468"/>
      <c r="AW23" s="468"/>
      <c r="AX23" s="468"/>
      <c r="AY23" s="468"/>
      <c r="AZ23" s="468"/>
      <c r="BA23" s="468"/>
    </row>
    <row r="24" spans="1:53" s="414" customFormat="1" ht="14.45" customHeight="1">
      <c r="A24" s="1467" t="s">
        <v>1309</v>
      </c>
      <c r="B24" s="1468"/>
      <c r="C24" s="1468"/>
      <c r="D24" s="1469"/>
      <c r="E24" s="125">
        <v>708940.19825449632</v>
      </c>
      <c r="F24" s="125">
        <v>567102.42923699063</v>
      </c>
      <c r="G24" s="125">
        <v>984714.76754821243</v>
      </c>
      <c r="H24" s="125">
        <v>449262.02067258739</v>
      </c>
      <c r="I24" s="125">
        <v>307424.2516550821</v>
      </c>
      <c r="J24" s="421">
        <v>33402.695785703654</v>
      </c>
      <c r="K24" s="421">
        <v>382269.4839282473</v>
      </c>
      <c r="L24" s="421">
        <v>381803.42749317776</v>
      </c>
      <c r="M24" s="421">
        <v>2219.0698594061723</v>
      </c>
      <c r="N24" s="468"/>
      <c r="O24" s="468"/>
      <c r="P24" s="468"/>
      <c r="Q24" s="468"/>
      <c r="R24" s="468"/>
      <c r="S24" s="468"/>
      <c r="T24" s="468"/>
      <c r="U24" s="468"/>
      <c r="V24" s="468"/>
      <c r="W24" s="468"/>
      <c r="X24" s="468"/>
      <c r="Y24" s="468"/>
      <c r="Z24" s="468"/>
      <c r="AA24" s="468"/>
      <c r="AB24" s="468"/>
      <c r="AC24" s="468"/>
      <c r="AD24" s="468"/>
      <c r="AE24" s="468"/>
      <c r="AF24" s="468"/>
      <c r="AG24" s="468"/>
      <c r="AH24" s="468"/>
      <c r="AI24" s="468"/>
      <c r="AJ24" s="468"/>
      <c r="AK24" s="468"/>
      <c r="AL24" s="468"/>
      <c r="AM24" s="468"/>
      <c r="AN24" s="468"/>
      <c r="AO24" s="468"/>
      <c r="AP24" s="468"/>
      <c r="AQ24" s="468"/>
      <c r="AR24" s="468"/>
      <c r="AS24" s="468"/>
      <c r="AT24" s="468"/>
      <c r="AU24" s="468"/>
      <c r="AV24" s="468"/>
      <c r="AW24" s="468"/>
      <c r="AX24" s="468"/>
      <c r="AY24" s="468"/>
      <c r="AZ24" s="468"/>
      <c r="BA24" s="468"/>
    </row>
    <row r="25" spans="1:53" s="414" customFormat="1" ht="14.45" customHeight="1">
      <c r="A25" s="1467" t="s">
        <v>1310</v>
      </c>
      <c r="B25" s="1468"/>
      <c r="C25" s="1468"/>
      <c r="D25" s="1469"/>
      <c r="E25" s="125">
        <v>722039.41392717231</v>
      </c>
      <c r="F25" s="125">
        <v>595707.11230569519</v>
      </c>
      <c r="G25" s="125">
        <v>1042311.8568282637</v>
      </c>
      <c r="H25" s="125">
        <v>457751.88970682363</v>
      </c>
      <c r="I25" s="125">
        <v>331419.58808534633</v>
      </c>
      <c r="J25" s="421">
        <v>13782.461485977667</v>
      </c>
      <c r="K25" s="421">
        <v>395867.76492653601</v>
      </c>
      <c r="L25" s="421">
        <v>394024.02729688911</v>
      </c>
      <c r="M25" s="421">
        <v>4479.0539313703448</v>
      </c>
      <c r="N25" s="468"/>
      <c r="O25" s="468"/>
      <c r="P25" s="468"/>
      <c r="Q25" s="468"/>
      <c r="R25" s="468"/>
      <c r="S25" s="468"/>
      <c r="T25" s="468"/>
      <c r="U25" s="468"/>
      <c r="V25" s="468"/>
      <c r="W25" s="468"/>
      <c r="X25" s="468"/>
      <c r="Y25" s="468"/>
      <c r="Z25" s="468"/>
      <c r="AA25" s="468"/>
      <c r="AB25" s="468"/>
      <c r="AC25" s="468"/>
      <c r="AD25" s="468"/>
      <c r="AE25" s="468"/>
      <c r="AF25" s="468"/>
      <c r="AG25" s="468"/>
      <c r="AH25" s="468"/>
      <c r="AI25" s="468"/>
      <c r="AJ25" s="468"/>
      <c r="AK25" s="468"/>
      <c r="AL25" s="468"/>
      <c r="AM25" s="468"/>
      <c r="AN25" s="468"/>
      <c r="AO25" s="468"/>
      <c r="AP25" s="468"/>
      <c r="AQ25" s="468"/>
      <c r="AR25" s="468"/>
      <c r="AS25" s="468"/>
      <c r="AT25" s="468"/>
      <c r="AU25" s="468"/>
      <c r="AV25" s="468"/>
      <c r="AW25" s="468"/>
      <c r="AX25" s="468"/>
      <c r="AY25" s="468"/>
      <c r="AZ25" s="468"/>
      <c r="BA25" s="468"/>
    </row>
    <row r="26" spans="1:53" s="414" customFormat="1" ht="14.45" customHeight="1">
      <c r="A26" s="1467" t="s">
        <v>1311</v>
      </c>
      <c r="B26" s="1468"/>
      <c r="C26" s="1468"/>
      <c r="D26" s="1469"/>
      <c r="E26" s="125">
        <v>795115.20119996963</v>
      </c>
      <c r="F26" s="125">
        <v>645268.72433871333</v>
      </c>
      <c r="G26" s="125">
        <v>1126518.7400739766</v>
      </c>
      <c r="H26" s="125">
        <v>503373.67235709436</v>
      </c>
      <c r="I26" s="125">
        <v>353527.19549583778</v>
      </c>
      <c r="J26" s="421">
        <v>20626.742568031848</v>
      </c>
      <c r="K26" s="421">
        <v>409850.3756051755</v>
      </c>
      <c r="L26" s="421">
        <v>404086.95367496519</v>
      </c>
      <c r="M26" s="421">
        <v>4266.5078764110003</v>
      </c>
      <c r="N26" s="468"/>
      <c r="O26" s="468"/>
      <c r="P26" s="468"/>
      <c r="Q26" s="468"/>
      <c r="R26" s="468"/>
      <c r="S26" s="468"/>
      <c r="T26" s="468"/>
      <c r="U26" s="468"/>
      <c r="V26" s="468"/>
      <c r="W26" s="468"/>
      <c r="X26" s="468"/>
      <c r="Y26" s="468"/>
      <c r="Z26" s="468"/>
      <c r="AA26" s="468"/>
      <c r="AB26" s="468"/>
      <c r="AC26" s="468"/>
      <c r="AD26" s="468"/>
      <c r="AE26" s="468"/>
      <c r="AF26" s="468"/>
      <c r="AG26" s="468"/>
      <c r="AH26" s="468"/>
      <c r="AI26" s="468"/>
      <c r="AJ26" s="468"/>
      <c r="AK26" s="468"/>
      <c r="AL26" s="468"/>
      <c r="AM26" s="468"/>
      <c r="AN26" s="468"/>
      <c r="AO26" s="468"/>
      <c r="AP26" s="468"/>
      <c r="AQ26" s="468"/>
      <c r="AR26" s="468"/>
      <c r="AS26" s="468"/>
      <c r="AT26" s="468"/>
      <c r="AU26" s="468"/>
      <c r="AV26" s="468"/>
      <c r="AW26" s="468"/>
      <c r="AX26" s="468"/>
      <c r="AY26" s="468"/>
      <c r="AZ26" s="468"/>
      <c r="BA26" s="468"/>
    </row>
    <row r="27" spans="1:53" s="414" customFormat="1" ht="14.45" customHeight="1">
      <c r="A27" s="1467" t="s">
        <v>1312</v>
      </c>
      <c r="B27" s="1468"/>
      <c r="C27" s="1468"/>
      <c r="D27" s="1469"/>
      <c r="E27" s="125">
        <v>855933.99290308438</v>
      </c>
      <c r="F27" s="125">
        <v>688049.72330288822</v>
      </c>
      <c r="G27" s="125">
        <v>1217327.4783639472</v>
      </c>
      <c r="H27" s="125">
        <v>558214.72124357242</v>
      </c>
      <c r="I27" s="125">
        <v>390330.45164337719</v>
      </c>
      <c r="J27" s="421">
        <v>30701.409825774503</v>
      </c>
      <c r="K27" s="421">
        <v>754934.17911685596</v>
      </c>
      <c r="L27" s="421">
        <v>748932.49891146598</v>
      </c>
      <c r="M27" s="421">
        <v>7766.1238486531884</v>
      </c>
      <c r="N27" s="468"/>
      <c r="O27" s="468"/>
      <c r="P27" s="468"/>
      <c r="Q27" s="468"/>
      <c r="R27" s="468"/>
      <c r="S27" s="468"/>
      <c r="T27" s="468"/>
      <c r="U27" s="468"/>
      <c r="V27" s="468"/>
      <c r="W27" s="468"/>
      <c r="X27" s="468"/>
      <c r="Y27" s="468"/>
      <c r="Z27" s="468"/>
      <c r="AA27" s="468"/>
      <c r="AB27" s="468"/>
      <c r="AC27" s="468"/>
      <c r="AD27" s="468"/>
      <c r="AE27" s="468"/>
      <c r="AF27" s="468"/>
      <c r="AG27" s="468"/>
      <c r="AH27" s="468"/>
      <c r="AI27" s="468"/>
      <c r="AJ27" s="468"/>
      <c r="AK27" s="468"/>
      <c r="AL27" s="468"/>
      <c r="AM27" s="468"/>
      <c r="AN27" s="468"/>
      <c r="AO27" s="468"/>
      <c r="AP27" s="468"/>
      <c r="AQ27" s="468"/>
      <c r="AR27" s="468"/>
      <c r="AS27" s="468"/>
      <c r="AT27" s="468"/>
      <c r="AU27" s="468"/>
      <c r="AV27" s="468"/>
      <c r="AW27" s="468"/>
      <c r="AX27" s="468"/>
      <c r="AY27" s="468"/>
      <c r="AZ27" s="468"/>
      <c r="BA27" s="468"/>
    </row>
    <row r="28" spans="1:53" ht="14.45" customHeight="1">
      <c r="A28" s="1479" t="s">
        <v>447</v>
      </c>
      <c r="B28" s="1479"/>
      <c r="C28" s="1479"/>
      <c r="D28" s="2"/>
      <c r="E28" s="125"/>
      <c r="F28" s="125"/>
      <c r="G28" s="125"/>
      <c r="H28" s="125"/>
      <c r="I28" s="125"/>
      <c r="J28" s="125"/>
      <c r="K28" s="125"/>
      <c r="L28" s="125"/>
      <c r="M28" s="125"/>
      <c r="N28" s="1117"/>
      <c r="O28" s="1117"/>
      <c r="P28" s="1117"/>
      <c r="Q28" s="1117"/>
      <c r="R28" s="1117"/>
      <c r="S28" s="1117"/>
      <c r="T28" s="1117"/>
      <c r="U28" s="1117"/>
      <c r="V28" s="1117"/>
      <c r="W28" s="1117"/>
      <c r="X28" s="1117"/>
      <c r="Y28" s="1117"/>
      <c r="Z28" s="1117"/>
      <c r="AA28" s="1117"/>
      <c r="AB28" s="1117"/>
      <c r="AC28" s="1117"/>
      <c r="AD28" s="1117"/>
      <c r="AE28" s="1117"/>
      <c r="AF28" s="1117"/>
      <c r="AG28" s="1117"/>
      <c r="AH28" s="1117"/>
      <c r="AI28" s="1117"/>
      <c r="AJ28" s="1117"/>
      <c r="AK28" s="1117"/>
      <c r="AL28" s="1117"/>
      <c r="AM28" s="1117"/>
      <c r="AN28" s="1117"/>
      <c r="AO28" s="1117"/>
      <c r="AP28" s="1117"/>
      <c r="AQ28" s="1117"/>
      <c r="AR28" s="1117"/>
      <c r="AS28" s="1117"/>
      <c r="AT28" s="1117"/>
      <c r="AU28" s="1117"/>
      <c r="AV28" s="1117"/>
      <c r="AW28" s="1117"/>
      <c r="AX28" s="1117"/>
      <c r="AY28" s="1117"/>
      <c r="AZ28" s="1117"/>
      <c r="BA28" s="1117"/>
    </row>
    <row r="29" spans="1:53" ht="14.45" customHeight="1">
      <c r="A29" s="1330"/>
      <c r="B29" s="961" t="s">
        <v>1331</v>
      </c>
      <c r="C29" s="1330"/>
      <c r="D29" s="992"/>
      <c r="E29" s="957">
        <v>245316.81272669305</v>
      </c>
      <c r="F29" s="957">
        <v>195353.03957426787</v>
      </c>
      <c r="G29" s="957">
        <v>284204.44276488823</v>
      </c>
      <c r="H29" s="957">
        <v>103465.82570158267</v>
      </c>
      <c r="I29" s="957">
        <v>53502.052549157335</v>
      </c>
      <c r="J29" s="957">
        <v>14093.269275046488</v>
      </c>
      <c r="K29" s="957">
        <v>88035.19045675348</v>
      </c>
      <c r="L29" s="957">
        <v>85584.719913693945</v>
      </c>
      <c r="M29" s="957">
        <v>1929.3173071440033</v>
      </c>
      <c r="N29" s="1059"/>
      <c r="O29" s="1059"/>
      <c r="P29" s="1059"/>
      <c r="Q29" s="1059"/>
      <c r="R29" s="1059"/>
      <c r="S29" s="1117"/>
      <c r="T29" s="1117"/>
      <c r="U29" s="1117"/>
      <c r="V29" s="1117"/>
      <c r="W29" s="1117"/>
      <c r="X29" s="1117"/>
      <c r="Y29" s="1117"/>
      <c r="Z29" s="1117"/>
      <c r="AA29" s="1117"/>
      <c r="AB29" s="1117"/>
      <c r="AC29" s="1117"/>
      <c r="AD29" s="1117"/>
      <c r="AE29" s="1117"/>
      <c r="AF29" s="1117"/>
      <c r="AG29" s="1117"/>
      <c r="AH29" s="1117"/>
      <c r="AI29" s="1117"/>
      <c r="AJ29" s="1117"/>
      <c r="AK29" s="1117"/>
      <c r="AL29" s="1117"/>
      <c r="AM29" s="1117"/>
      <c r="AN29" s="1117"/>
      <c r="AO29" s="1117"/>
      <c r="AP29" s="1117"/>
      <c r="AQ29" s="1117"/>
      <c r="AR29" s="1117"/>
      <c r="AS29" s="1117"/>
      <c r="AT29" s="1117"/>
      <c r="AU29" s="1117"/>
      <c r="AV29" s="1117"/>
      <c r="AW29" s="1117"/>
      <c r="AX29" s="1117"/>
      <c r="AY29" s="1117"/>
      <c r="AZ29" s="1117"/>
      <c r="BA29" s="1117"/>
    </row>
    <row r="30" spans="1:53" ht="14.45" customHeight="1">
      <c r="A30" s="1330"/>
      <c r="B30" s="961" t="s">
        <v>1332</v>
      </c>
      <c r="C30" s="1330"/>
      <c r="D30" s="992"/>
      <c r="E30" s="957">
        <v>145872.53357271192</v>
      </c>
      <c r="F30" s="957">
        <v>111208.59979750567</v>
      </c>
      <c r="G30" s="957">
        <v>176674.83835669165</v>
      </c>
      <c r="H30" s="957">
        <v>76236.172877991135</v>
      </c>
      <c r="I30" s="957">
        <v>41572.239102784952</v>
      </c>
      <c r="J30" s="957">
        <v>6701.2487877893809</v>
      </c>
      <c r="K30" s="957">
        <v>41427.784120879565</v>
      </c>
      <c r="L30" s="957">
        <v>37151.244115890797</v>
      </c>
      <c r="M30" s="957">
        <v>207.85447397307007</v>
      </c>
      <c r="N30" s="1059"/>
      <c r="O30" s="1059"/>
      <c r="P30" s="1059"/>
      <c r="Q30" s="1059"/>
      <c r="R30" s="1059"/>
      <c r="S30" s="1117"/>
      <c r="T30" s="1117"/>
      <c r="U30" s="1117"/>
      <c r="V30" s="1117"/>
      <c r="W30" s="1117"/>
      <c r="X30" s="1117"/>
      <c r="Y30" s="1117"/>
      <c r="Z30" s="1117"/>
      <c r="AA30" s="1117"/>
      <c r="AB30" s="1117"/>
      <c r="AC30" s="1117"/>
      <c r="AD30" s="1117"/>
      <c r="AE30" s="1117"/>
      <c r="AF30" s="1117"/>
      <c r="AG30" s="1117"/>
      <c r="AH30" s="1117"/>
      <c r="AI30" s="1117"/>
      <c r="AJ30" s="1117"/>
      <c r="AK30" s="1117"/>
      <c r="AL30" s="1117"/>
      <c r="AM30" s="1117"/>
      <c r="AN30" s="1117"/>
      <c r="AO30" s="1117"/>
      <c r="AP30" s="1117"/>
      <c r="AQ30" s="1117"/>
      <c r="AR30" s="1117"/>
      <c r="AS30" s="1117"/>
      <c r="AT30" s="1117"/>
      <c r="AU30" s="1117"/>
      <c r="AV30" s="1117"/>
      <c r="AW30" s="1117"/>
      <c r="AX30" s="1117"/>
      <c r="AY30" s="1117"/>
      <c r="AZ30" s="1117"/>
      <c r="BA30" s="1117"/>
    </row>
    <row r="31" spans="1:53" ht="14.45" customHeight="1">
      <c r="A31" s="1330"/>
      <c r="B31" s="961" t="s">
        <v>1333</v>
      </c>
      <c r="C31" s="1330"/>
      <c r="D31" s="992"/>
      <c r="E31" s="957">
        <v>169668.78679358837</v>
      </c>
      <c r="F31" s="957">
        <v>125626.70912077228</v>
      </c>
      <c r="G31" s="957">
        <v>235207.86577289045</v>
      </c>
      <c r="H31" s="957">
        <v>114397.20803227706</v>
      </c>
      <c r="I31" s="957">
        <v>70355.130359460964</v>
      </c>
      <c r="J31" s="957">
        <v>961.26912890402309</v>
      </c>
      <c r="K31" s="957">
        <v>105303.59956665328</v>
      </c>
      <c r="L31" s="957">
        <v>98911.665263339601</v>
      </c>
      <c r="M31" s="957">
        <v>2537.1520520586669</v>
      </c>
      <c r="N31" s="1059"/>
      <c r="O31" s="1059"/>
      <c r="P31" s="1059"/>
      <c r="Q31" s="1059"/>
      <c r="R31" s="1059"/>
      <c r="S31" s="1117"/>
      <c r="T31" s="1117"/>
      <c r="U31" s="1117"/>
      <c r="V31" s="1117"/>
      <c r="W31" s="1117"/>
      <c r="X31" s="1117"/>
      <c r="Y31" s="1117"/>
      <c r="Z31" s="1117"/>
      <c r="AA31" s="1117"/>
      <c r="AB31" s="1117"/>
      <c r="AC31" s="1117"/>
      <c r="AD31" s="1117"/>
      <c r="AE31" s="1117"/>
      <c r="AF31" s="1117"/>
      <c r="AG31" s="1117"/>
      <c r="AH31" s="1117"/>
      <c r="AI31" s="1117"/>
      <c r="AJ31" s="1117"/>
      <c r="AK31" s="1117"/>
      <c r="AL31" s="1117"/>
      <c r="AM31" s="1117"/>
      <c r="AN31" s="1117"/>
      <c r="AO31" s="1117"/>
      <c r="AP31" s="1117"/>
      <c r="AQ31" s="1117"/>
      <c r="AR31" s="1117"/>
      <c r="AS31" s="1117"/>
      <c r="AT31" s="1117"/>
      <c r="AU31" s="1117"/>
      <c r="AV31" s="1117"/>
      <c r="AW31" s="1117"/>
      <c r="AX31" s="1117"/>
      <c r="AY31" s="1117"/>
      <c r="AZ31" s="1117"/>
      <c r="BA31" s="1117"/>
    </row>
    <row r="32" spans="1:53" ht="14.45" customHeight="1">
      <c r="A32" s="1330"/>
      <c r="B32" s="961" t="s">
        <v>1334</v>
      </c>
      <c r="C32" s="1330"/>
      <c r="D32" s="992"/>
      <c r="E32" s="957">
        <v>94568.398851282371</v>
      </c>
      <c r="F32" s="957">
        <v>77028.266308465725</v>
      </c>
      <c r="G32" s="957">
        <v>137986.18851772376</v>
      </c>
      <c r="H32" s="957">
        <v>57947.860148304644</v>
      </c>
      <c r="I32" s="957">
        <v>40407.727605487969</v>
      </c>
      <c r="J32" s="957">
        <v>946.3223569999999</v>
      </c>
      <c r="K32" s="957">
        <v>81888.320803987459</v>
      </c>
      <c r="L32" s="957">
        <v>84873.088039907874</v>
      </c>
      <c r="M32" s="960">
        <v>971.61718203300359</v>
      </c>
      <c r="N32" s="1059"/>
      <c r="O32" s="1059"/>
      <c r="P32" s="1059"/>
      <c r="Q32" s="1059"/>
      <c r="R32" s="1059"/>
      <c r="S32" s="1117"/>
      <c r="T32" s="1117"/>
      <c r="U32" s="1117"/>
      <c r="V32" s="1117"/>
      <c r="W32" s="1117"/>
      <c r="X32" s="1117"/>
      <c r="Y32" s="1117"/>
      <c r="Z32" s="1117"/>
      <c r="AA32" s="1117"/>
      <c r="AB32" s="1117"/>
      <c r="AC32" s="1117"/>
      <c r="AD32" s="1117"/>
      <c r="AE32" s="1117"/>
      <c r="AF32" s="1117"/>
      <c r="AG32" s="1117"/>
      <c r="AH32" s="1117"/>
      <c r="AI32" s="1117"/>
      <c r="AJ32" s="1117"/>
      <c r="AK32" s="1117"/>
      <c r="AL32" s="1117"/>
      <c r="AM32" s="1117"/>
      <c r="AN32" s="1117"/>
      <c r="AO32" s="1117"/>
      <c r="AP32" s="1117"/>
      <c r="AQ32" s="1117"/>
      <c r="AR32" s="1117"/>
      <c r="AS32" s="1117"/>
      <c r="AT32" s="1117"/>
      <c r="AU32" s="1117"/>
      <c r="AV32" s="1117"/>
      <c r="AW32" s="1117"/>
      <c r="AX32" s="1117"/>
      <c r="AY32" s="1117"/>
      <c r="AZ32" s="1117"/>
      <c r="BA32" s="1117"/>
    </row>
    <row r="33" spans="1:53" ht="14.45" customHeight="1">
      <c r="A33" s="1330"/>
      <c r="B33" s="961" t="s">
        <v>1335</v>
      </c>
      <c r="C33" s="1330"/>
      <c r="D33" s="992"/>
      <c r="E33" s="957">
        <v>102850.06119900354</v>
      </c>
      <c r="F33" s="957">
        <v>87992.575047225313</v>
      </c>
      <c r="G33" s="957">
        <v>180137.73001098511</v>
      </c>
      <c r="H33" s="957">
        <v>97203.181012299538</v>
      </c>
      <c r="I33" s="957">
        <v>82345.69486052134</v>
      </c>
      <c r="J33" s="957">
        <v>1179.9841330346203</v>
      </c>
      <c r="K33" s="957">
        <v>268863.4248135825</v>
      </c>
      <c r="L33" s="957">
        <v>264756.35093863285</v>
      </c>
      <c r="M33" s="957">
        <v>229.0319594444444</v>
      </c>
      <c r="N33" s="1059"/>
      <c r="O33" s="1059"/>
      <c r="P33" s="1059"/>
      <c r="Q33" s="1059"/>
      <c r="R33" s="1059"/>
      <c r="S33" s="1117"/>
      <c r="T33" s="1117"/>
      <c r="U33" s="1117"/>
      <c r="V33" s="1117"/>
      <c r="W33" s="1117"/>
      <c r="X33" s="1117"/>
      <c r="Y33" s="1117"/>
      <c r="Z33" s="1117"/>
      <c r="AA33" s="1117"/>
      <c r="AB33" s="1117"/>
      <c r="AC33" s="1117"/>
      <c r="AD33" s="1117"/>
      <c r="AE33" s="1117"/>
      <c r="AF33" s="1117"/>
      <c r="AG33" s="1117"/>
      <c r="AH33" s="1117"/>
      <c r="AI33" s="1117"/>
      <c r="AJ33" s="1117"/>
      <c r="AK33" s="1117"/>
      <c r="AL33" s="1117"/>
      <c r="AM33" s="1117"/>
      <c r="AN33" s="1117"/>
      <c r="AO33" s="1117"/>
      <c r="AP33" s="1117"/>
      <c r="AQ33" s="1117"/>
      <c r="AR33" s="1117"/>
      <c r="AS33" s="1117"/>
      <c r="AT33" s="1117"/>
      <c r="AU33" s="1117"/>
      <c r="AV33" s="1117"/>
      <c r="AW33" s="1117"/>
      <c r="AX33" s="1117"/>
      <c r="AY33" s="1117"/>
      <c r="AZ33" s="1117"/>
      <c r="BA33" s="1117"/>
    </row>
    <row r="34" spans="1:53" ht="14.45" customHeight="1">
      <c r="A34" s="1330"/>
      <c r="B34" s="961" t="s">
        <v>1336</v>
      </c>
      <c r="C34" s="1330"/>
      <c r="D34" s="992"/>
      <c r="E34" s="957">
        <v>97657.399759804583</v>
      </c>
      <c r="F34" s="957">
        <v>90840.533454650737</v>
      </c>
      <c r="G34" s="957">
        <v>203116.41294076887</v>
      </c>
      <c r="H34" s="957">
        <v>108964.47347111815</v>
      </c>
      <c r="I34" s="957">
        <v>102147.60716596428</v>
      </c>
      <c r="J34" s="960">
        <v>6819.3161439999994</v>
      </c>
      <c r="K34" s="957">
        <v>169415.85935499999</v>
      </c>
      <c r="L34" s="957">
        <v>177655.43063999998</v>
      </c>
      <c r="M34" s="957">
        <v>1891.1508739999999</v>
      </c>
      <c r="N34" s="1059"/>
      <c r="O34" s="1059"/>
      <c r="P34" s="1059"/>
      <c r="Q34" s="1059"/>
      <c r="R34" s="1059"/>
      <c r="S34" s="1117"/>
      <c r="T34" s="1117"/>
      <c r="U34" s="1117"/>
      <c r="V34" s="1117"/>
      <c r="W34" s="1117"/>
      <c r="X34" s="1117"/>
      <c r="Y34" s="1117"/>
      <c r="Z34" s="1117"/>
      <c r="AA34" s="1117"/>
      <c r="AB34" s="1117"/>
      <c r="AC34" s="1117"/>
      <c r="AD34" s="1117"/>
      <c r="AE34" s="1117"/>
      <c r="AF34" s="1117"/>
      <c r="AG34" s="1117"/>
      <c r="AH34" s="1117"/>
      <c r="AI34" s="1117"/>
      <c r="AJ34" s="1117"/>
      <c r="AK34" s="1117"/>
      <c r="AL34" s="1117"/>
      <c r="AM34" s="1117"/>
      <c r="AN34" s="1117"/>
      <c r="AO34" s="1117"/>
      <c r="AP34" s="1117"/>
      <c r="AQ34" s="1117"/>
      <c r="AR34" s="1117"/>
      <c r="AS34" s="1117"/>
      <c r="AT34" s="1117"/>
      <c r="AU34" s="1117"/>
      <c r="AV34" s="1117"/>
      <c r="AW34" s="1117"/>
      <c r="AX34" s="1117"/>
      <c r="AY34" s="1117"/>
      <c r="AZ34" s="1117"/>
      <c r="BA34" s="1117"/>
    </row>
    <row r="35" spans="1:53" ht="14.45" customHeight="1">
      <c r="A35" s="1479" t="s">
        <v>473</v>
      </c>
      <c r="B35" s="1479"/>
      <c r="C35" s="1479"/>
      <c r="D35" s="2"/>
      <c r="E35" s="957"/>
      <c r="F35" s="957"/>
      <c r="G35" s="957"/>
      <c r="H35" s="957"/>
      <c r="I35" s="957"/>
      <c r="J35" s="957"/>
      <c r="K35" s="957"/>
      <c r="L35" s="957"/>
      <c r="M35" s="957"/>
      <c r="N35" s="1059"/>
      <c r="O35" s="1059"/>
      <c r="P35" s="1059"/>
      <c r="Q35" s="1059"/>
      <c r="R35" s="1059"/>
      <c r="S35" s="1117"/>
      <c r="T35" s="1117"/>
      <c r="U35" s="1117"/>
      <c r="V35" s="1117"/>
      <c r="W35" s="1117"/>
      <c r="X35" s="1117"/>
      <c r="Y35" s="1117"/>
      <c r="Z35" s="1117"/>
      <c r="AA35" s="1117"/>
      <c r="AB35" s="1117"/>
      <c r="AC35" s="1117"/>
      <c r="AD35" s="1117"/>
      <c r="AE35" s="1117"/>
      <c r="AF35" s="1117"/>
      <c r="AG35" s="1117"/>
      <c r="AH35" s="1117"/>
      <c r="AI35" s="1117"/>
      <c r="AJ35" s="1117"/>
      <c r="AK35" s="1117"/>
      <c r="AL35" s="1117"/>
      <c r="AM35" s="1117"/>
      <c r="AN35" s="1117"/>
      <c r="AO35" s="1117"/>
      <c r="AP35" s="1117"/>
      <c r="AQ35" s="1117"/>
      <c r="AR35" s="1117"/>
      <c r="AS35" s="1117"/>
      <c r="AT35" s="1117"/>
      <c r="AU35" s="1117"/>
      <c r="AV35" s="1117"/>
      <c r="AW35" s="1117"/>
      <c r="AX35" s="1117"/>
      <c r="AY35" s="1117"/>
      <c r="AZ35" s="1117"/>
      <c r="BA35" s="1117"/>
    </row>
    <row r="36" spans="1:53" ht="14.45" customHeight="1">
      <c r="A36" s="1330"/>
      <c r="B36" s="961" t="s">
        <v>1337</v>
      </c>
      <c r="C36" s="1330"/>
      <c r="D36" s="992"/>
      <c r="E36" s="957">
        <v>24280.799114986428</v>
      </c>
      <c r="F36" s="957">
        <v>16513.628859263008</v>
      </c>
      <c r="G36" s="957">
        <v>31225.0941163276</v>
      </c>
      <c r="H36" s="957">
        <v>26497.159537522588</v>
      </c>
      <c r="I36" s="957">
        <v>18729.989281799171</v>
      </c>
      <c r="J36" s="957">
        <v>2273.7634893418044</v>
      </c>
      <c r="K36" s="957">
        <v>25504.620372767753</v>
      </c>
      <c r="L36" s="957">
        <v>15985.148926966276</v>
      </c>
      <c r="M36" s="960">
        <v>7.5406546852876781</v>
      </c>
      <c r="N36" s="1059"/>
      <c r="O36" s="1059"/>
      <c r="P36" s="1059"/>
      <c r="Q36" s="1059"/>
      <c r="R36" s="1059"/>
      <c r="S36" s="1117"/>
      <c r="T36" s="1117"/>
      <c r="U36" s="1117"/>
      <c r="V36" s="1117"/>
      <c r="W36" s="1117"/>
      <c r="X36" s="1117"/>
      <c r="Y36" s="1117"/>
      <c r="Z36" s="1117"/>
      <c r="AA36" s="1117"/>
      <c r="AB36" s="1117"/>
      <c r="AC36" s="1117"/>
      <c r="AD36" s="1117"/>
      <c r="AE36" s="1117"/>
      <c r="AF36" s="1117"/>
      <c r="AG36" s="1117"/>
      <c r="AH36" s="1117"/>
      <c r="AI36" s="1117"/>
      <c r="AJ36" s="1117"/>
      <c r="AK36" s="1117"/>
      <c r="AL36" s="1117"/>
      <c r="AM36" s="1117"/>
      <c r="AN36" s="1117"/>
      <c r="AO36" s="1117"/>
      <c r="AP36" s="1117"/>
      <c r="AQ36" s="1117"/>
      <c r="AR36" s="1117"/>
      <c r="AS36" s="1117"/>
      <c r="AT36" s="1117"/>
      <c r="AU36" s="1117"/>
      <c r="AV36" s="1117"/>
      <c r="AW36" s="1117"/>
      <c r="AX36" s="1117"/>
      <c r="AY36" s="1117"/>
      <c r="AZ36" s="1117"/>
      <c r="BA36" s="1117"/>
    </row>
    <row r="37" spans="1:53" ht="14.45" customHeight="1">
      <c r="A37" s="1330"/>
      <c r="B37" s="961" t="s">
        <v>1347</v>
      </c>
      <c r="C37" s="1330"/>
      <c r="D37" s="992"/>
      <c r="E37" s="957">
        <v>30392.898632672193</v>
      </c>
      <c r="F37" s="957">
        <v>22170.312936343682</v>
      </c>
      <c r="G37" s="957">
        <v>35037.642696680479</v>
      </c>
      <c r="H37" s="957">
        <v>15219.220486036471</v>
      </c>
      <c r="I37" s="957">
        <v>6996.6347897079477</v>
      </c>
      <c r="J37" s="957">
        <v>1019.630593348254</v>
      </c>
      <c r="K37" s="957">
        <v>4128.9217056347461</v>
      </c>
      <c r="L37" s="957">
        <v>2796.6394702384132</v>
      </c>
      <c r="M37" s="960">
        <v>2.2103044927871865E-2</v>
      </c>
      <c r="N37" s="1059"/>
      <c r="O37" s="1059"/>
      <c r="P37" s="1059"/>
      <c r="Q37" s="1059"/>
      <c r="R37" s="1059"/>
      <c r="S37" s="1117"/>
      <c r="T37" s="1117"/>
      <c r="U37" s="1117"/>
      <c r="V37" s="1117"/>
      <c r="W37" s="1117"/>
      <c r="X37" s="1117"/>
      <c r="Y37" s="1117"/>
      <c r="Z37" s="1117"/>
      <c r="AA37" s="1117"/>
      <c r="AB37" s="1117"/>
      <c r="AC37" s="1117"/>
      <c r="AD37" s="1117"/>
      <c r="AE37" s="1117"/>
      <c r="AF37" s="1117"/>
      <c r="AG37" s="1117"/>
      <c r="AH37" s="1117"/>
      <c r="AI37" s="1117"/>
      <c r="AJ37" s="1117"/>
      <c r="AK37" s="1117"/>
      <c r="AL37" s="1117"/>
      <c r="AM37" s="1117"/>
      <c r="AN37" s="1117"/>
      <c r="AO37" s="1117"/>
      <c r="AP37" s="1117"/>
      <c r="AQ37" s="1117"/>
      <c r="AR37" s="1117"/>
      <c r="AS37" s="1117"/>
      <c r="AT37" s="1117"/>
      <c r="AU37" s="1117"/>
      <c r="AV37" s="1117"/>
      <c r="AW37" s="1117"/>
      <c r="AX37" s="1117"/>
      <c r="AY37" s="1117"/>
      <c r="AZ37" s="1117"/>
      <c r="BA37" s="1117"/>
    </row>
    <row r="38" spans="1:53" ht="14.45" customHeight="1">
      <c r="A38" s="961"/>
      <c r="B38" s="961" t="s">
        <v>1348</v>
      </c>
      <c r="C38" s="961"/>
      <c r="D38" s="992"/>
      <c r="E38" s="957">
        <v>56076.065857372785</v>
      </c>
      <c r="F38" s="957">
        <v>41465.066682395569</v>
      </c>
      <c r="G38" s="957">
        <v>61688.311302624126</v>
      </c>
      <c r="H38" s="957">
        <v>25222.021782427069</v>
      </c>
      <c r="I38" s="957">
        <v>10611.02260744987</v>
      </c>
      <c r="J38" s="957">
        <v>4225.28128915251</v>
      </c>
      <c r="K38" s="957">
        <v>10092.669679655257</v>
      </c>
      <c r="L38" s="957">
        <v>9255.8087156625243</v>
      </c>
      <c r="M38" s="960">
        <v>63.365090946763026</v>
      </c>
      <c r="N38" s="1059"/>
      <c r="O38" s="1059"/>
      <c r="P38" s="1059"/>
      <c r="Q38" s="1059"/>
      <c r="R38" s="1059"/>
      <c r="S38" s="1117"/>
      <c r="T38" s="1117"/>
      <c r="U38" s="1117"/>
      <c r="V38" s="1117"/>
      <c r="W38" s="1117"/>
      <c r="X38" s="1117"/>
      <c r="Y38" s="1117"/>
      <c r="Z38" s="1117"/>
      <c r="AA38" s="1117"/>
      <c r="AB38" s="1117"/>
      <c r="AC38" s="1117"/>
      <c r="AD38" s="1117"/>
      <c r="AE38" s="1117"/>
      <c r="AF38" s="1117"/>
      <c r="AG38" s="1117"/>
      <c r="AH38" s="1117"/>
      <c r="AI38" s="1117"/>
      <c r="AJ38" s="1117"/>
      <c r="AK38" s="1117"/>
      <c r="AL38" s="1117"/>
      <c r="AM38" s="1117"/>
      <c r="AN38" s="1117"/>
      <c r="AO38" s="1117"/>
      <c r="AP38" s="1117"/>
      <c r="AQ38" s="1117"/>
      <c r="AR38" s="1117"/>
      <c r="AS38" s="1117"/>
      <c r="AT38" s="1117"/>
      <c r="AU38" s="1117"/>
      <c r="AV38" s="1117"/>
      <c r="AW38" s="1117"/>
      <c r="AX38" s="1117"/>
      <c r="AY38" s="1117"/>
      <c r="AZ38" s="1117"/>
      <c r="BA38" s="1117"/>
    </row>
    <row r="39" spans="1:53" ht="14.45" customHeight="1">
      <c r="A39" s="961"/>
      <c r="B39" s="961" t="s">
        <v>1349</v>
      </c>
      <c r="C39" s="961"/>
      <c r="D39" s="992"/>
      <c r="E39" s="957">
        <v>115185.63611177512</v>
      </c>
      <c r="F39" s="957">
        <v>87480.566097159288</v>
      </c>
      <c r="G39" s="957">
        <v>139585.2993591103</v>
      </c>
      <c r="H39" s="957">
        <v>60327.700010821733</v>
      </c>
      <c r="I39" s="957">
        <v>32622.629996205858</v>
      </c>
      <c r="J39" s="957">
        <v>6004.7589747758602</v>
      </c>
      <c r="K39" s="957">
        <v>67886.029796550079</v>
      </c>
      <c r="L39" s="957">
        <v>65334.191927905114</v>
      </c>
      <c r="M39" s="957">
        <v>333.63009455009831</v>
      </c>
      <c r="N39" s="1059"/>
      <c r="O39" s="1059"/>
      <c r="P39" s="1059"/>
      <c r="Q39" s="1059"/>
      <c r="R39" s="1059"/>
      <c r="S39" s="1117"/>
      <c r="T39" s="1117"/>
      <c r="U39" s="1117"/>
      <c r="V39" s="1117"/>
      <c r="W39" s="1117"/>
      <c r="X39" s="1117"/>
      <c r="Y39" s="1117"/>
      <c r="Z39" s="1117"/>
      <c r="AA39" s="1117"/>
      <c r="AB39" s="1117"/>
      <c r="AC39" s="1117"/>
      <c r="AD39" s="1117"/>
      <c r="AE39" s="1117"/>
      <c r="AF39" s="1117"/>
      <c r="AG39" s="1117"/>
      <c r="AH39" s="1117"/>
      <c r="AI39" s="1117"/>
      <c r="AJ39" s="1117"/>
      <c r="AK39" s="1117"/>
      <c r="AL39" s="1117"/>
      <c r="AM39" s="1117"/>
      <c r="AN39" s="1117"/>
      <c r="AO39" s="1117"/>
      <c r="AP39" s="1117"/>
      <c r="AQ39" s="1117"/>
      <c r="AR39" s="1117"/>
      <c r="AS39" s="1117"/>
      <c r="AT39" s="1117"/>
      <c r="AU39" s="1117"/>
      <c r="AV39" s="1117"/>
      <c r="AW39" s="1117"/>
      <c r="AX39" s="1117"/>
      <c r="AY39" s="1117"/>
      <c r="AZ39" s="1117"/>
      <c r="BA39" s="1117"/>
    </row>
    <row r="40" spans="1:53" ht="14.45" customHeight="1">
      <c r="A40" s="961"/>
      <c r="B40" s="961" t="s">
        <v>1350</v>
      </c>
      <c r="C40" s="961"/>
      <c r="D40" s="992"/>
      <c r="E40" s="957">
        <v>97416.07349581155</v>
      </c>
      <c r="F40" s="957">
        <v>78656.414486806651</v>
      </c>
      <c r="G40" s="957">
        <v>121962.2219612998</v>
      </c>
      <c r="H40" s="957">
        <v>50347.22378470275</v>
      </c>
      <c r="I40" s="957">
        <v>31587.564775697741</v>
      </c>
      <c r="J40" s="957">
        <v>3360.4220519058144</v>
      </c>
      <c r="K40" s="957">
        <v>37180.49305813208</v>
      </c>
      <c r="L40" s="957">
        <v>33491.760520374504</v>
      </c>
      <c r="M40" s="957">
        <v>7.7382794538217103</v>
      </c>
      <c r="N40" s="1059"/>
      <c r="O40" s="1059"/>
      <c r="P40" s="1059"/>
      <c r="Q40" s="1059"/>
      <c r="R40" s="1059"/>
      <c r="S40" s="1117"/>
      <c r="T40" s="1117"/>
      <c r="U40" s="1117"/>
      <c r="V40" s="1117"/>
      <c r="W40" s="1117"/>
      <c r="X40" s="1117"/>
      <c r="Y40" s="1117"/>
      <c r="Z40" s="1117"/>
      <c r="AA40" s="1117"/>
      <c r="AB40" s="1117"/>
      <c r="AC40" s="1117"/>
      <c r="AD40" s="1117"/>
      <c r="AE40" s="1117"/>
      <c r="AF40" s="1117"/>
      <c r="AG40" s="1117"/>
      <c r="AH40" s="1117"/>
      <c r="AI40" s="1117"/>
      <c r="AJ40" s="1117"/>
      <c r="AK40" s="1117"/>
      <c r="AL40" s="1117"/>
      <c r="AM40" s="1117"/>
      <c r="AN40" s="1117"/>
      <c r="AO40" s="1117"/>
      <c r="AP40" s="1117"/>
      <c r="AQ40" s="1117"/>
      <c r="AR40" s="1117"/>
      <c r="AS40" s="1117"/>
      <c r="AT40" s="1117"/>
      <c r="AU40" s="1117"/>
      <c r="AV40" s="1117"/>
      <c r="AW40" s="1117"/>
      <c r="AX40" s="1117"/>
      <c r="AY40" s="1117"/>
      <c r="AZ40" s="1117"/>
      <c r="BA40" s="1117"/>
    </row>
    <row r="41" spans="1:53" ht="14.45" customHeight="1">
      <c r="A41" s="961"/>
      <c r="B41" s="961" t="s">
        <v>1351</v>
      </c>
      <c r="C41" s="961"/>
      <c r="D41" s="992"/>
      <c r="E41" s="957">
        <v>203218.18690992193</v>
      </c>
      <c r="F41" s="957">
        <v>162291.54009185513</v>
      </c>
      <c r="G41" s="957">
        <v>270423.35572015232</v>
      </c>
      <c r="H41" s="957">
        <v>115573.08312132668</v>
      </c>
      <c r="I41" s="957">
        <v>74646.436303259892</v>
      </c>
      <c r="J41" s="957">
        <v>5894.4614792502707</v>
      </c>
      <c r="K41" s="957">
        <v>104485.41747001953</v>
      </c>
      <c r="L41" s="957">
        <v>102139.86105278772</v>
      </c>
      <c r="M41" s="957">
        <v>798.75040345256082</v>
      </c>
      <c r="N41" s="1059"/>
      <c r="O41" s="1059"/>
      <c r="P41" s="1059"/>
      <c r="Q41" s="1059"/>
      <c r="R41" s="1059"/>
      <c r="S41" s="1117"/>
      <c r="T41" s="1117"/>
      <c r="U41" s="1117"/>
      <c r="V41" s="1117"/>
      <c r="W41" s="1117"/>
      <c r="X41" s="1117"/>
      <c r="Y41" s="1117"/>
      <c r="Z41" s="1117"/>
      <c r="AA41" s="1117"/>
      <c r="AB41" s="1117"/>
      <c r="AC41" s="1117"/>
      <c r="AD41" s="1117"/>
      <c r="AE41" s="1117"/>
      <c r="AF41" s="1117"/>
      <c r="AG41" s="1117"/>
      <c r="AH41" s="1117"/>
      <c r="AI41" s="1117"/>
      <c r="AJ41" s="1117"/>
      <c r="AK41" s="1117"/>
      <c r="AL41" s="1117"/>
      <c r="AM41" s="1117"/>
      <c r="AN41" s="1117"/>
      <c r="AO41" s="1117"/>
      <c r="AP41" s="1117"/>
      <c r="AQ41" s="1117"/>
      <c r="AR41" s="1117"/>
      <c r="AS41" s="1117"/>
      <c r="AT41" s="1117"/>
      <c r="AU41" s="1117"/>
      <c r="AV41" s="1117"/>
      <c r="AW41" s="1117"/>
      <c r="AX41" s="1117"/>
      <c r="AY41" s="1117"/>
      <c r="AZ41" s="1117"/>
      <c r="BA41" s="1117"/>
    </row>
    <row r="42" spans="1:53" ht="14.45" customHeight="1">
      <c r="A42" s="961"/>
      <c r="B42" s="961" t="s">
        <v>1352</v>
      </c>
      <c r="C42" s="961"/>
      <c r="D42" s="992"/>
      <c r="E42" s="957">
        <v>72260.418974405839</v>
      </c>
      <c r="F42" s="957">
        <v>61251.061734639428</v>
      </c>
      <c r="G42" s="957">
        <v>104120.01458048853</v>
      </c>
      <c r="H42" s="957">
        <v>48974.028260736661</v>
      </c>
      <c r="I42" s="957">
        <v>37964.671020970272</v>
      </c>
      <c r="J42" s="957">
        <v>6.8466800000000001</v>
      </c>
      <c r="K42" s="957">
        <v>69633.463609286715</v>
      </c>
      <c r="L42" s="957">
        <v>62385.52020132383</v>
      </c>
      <c r="M42" s="957">
        <v>1149.7146730752843</v>
      </c>
      <c r="N42" s="1059"/>
      <c r="O42" s="1059"/>
      <c r="P42" s="1059"/>
      <c r="Q42" s="1059"/>
      <c r="R42" s="1059"/>
      <c r="S42" s="1117"/>
      <c r="T42" s="1117"/>
      <c r="U42" s="1117"/>
      <c r="V42" s="1117"/>
      <c r="W42" s="1117"/>
      <c r="X42" s="1117"/>
      <c r="Y42" s="1117"/>
      <c r="Z42" s="1117"/>
      <c r="AA42" s="1117"/>
      <c r="AB42" s="1117"/>
      <c r="AC42" s="1117"/>
      <c r="AD42" s="1117"/>
      <c r="AE42" s="1117"/>
      <c r="AF42" s="1117"/>
      <c r="AG42" s="1117"/>
      <c r="AH42" s="1117"/>
      <c r="AI42" s="1117"/>
      <c r="AJ42" s="1117"/>
      <c r="AK42" s="1117"/>
      <c r="AL42" s="1117"/>
      <c r="AM42" s="1117"/>
      <c r="AN42" s="1117"/>
      <c r="AO42" s="1117"/>
      <c r="AP42" s="1117"/>
      <c r="AQ42" s="1117"/>
      <c r="AR42" s="1117"/>
      <c r="AS42" s="1117"/>
      <c r="AT42" s="1117"/>
      <c r="AU42" s="1117"/>
      <c r="AV42" s="1117"/>
      <c r="AW42" s="1117"/>
      <c r="AX42" s="1117"/>
      <c r="AY42" s="1117"/>
      <c r="AZ42" s="1117"/>
      <c r="BA42" s="1117"/>
    </row>
    <row r="43" spans="1:53" ht="14.45" customHeight="1">
      <c r="A43" s="961"/>
      <c r="B43" s="961" t="s">
        <v>1353</v>
      </c>
      <c r="C43" s="961"/>
      <c r="D43" s="992"/>
      <c r="E43" s="957">
        <v>75056.533925085081</v>
      </c>
      <c r="F43" s="957">
        <v>56333.89205837209</v>
      </c>
      <c r="G43" s="957">
        <v>114663.1111299233</v>
      </c>
      <c r="H43" s="957">
        <v>56947.874873999164</v>
      </c>
      <c r="I43" s="957">
        <v>38225.233007286166</v>
      </c>
      <c r="J43" s="957">
        <v>207.82153199999999</v>
      </c>
      <c r="K43" s="957">
        <v>98151.313640810156</v>
      </c>
      <c r="L43" s="957">
        <v>99528.865931917739</v>
      </c>
      <c r="M43" s="957">
        <v>211.61343844444443</v>
      </c>
      <c r="N43" s="1059"/>
      <c r="O43" s="1059"/>
      <c r="P43" s="1059"/>
      <c r="Q43" s="1059"/>
      <c r="R43" s="1059"/>
      <c r="S43" s="1117"/>
      <c r="T43" s="1117"/>
      <c r="U43" s="1117"/>
      <c r="V43" s="1117"/>
      <c r="W43" s="1117"/>
      <c r="X43" s="1117"/>
      <c r="Y43" s="1117"/>
      <c r="Z43" s="1117"/>
      <c r="AA43" s="1117"/>
      <c r="AB43" s="1117"/>
      <c r="AC43" s="1117"/>
      <c r="AD43" s="1117"/>
      <c r="AE43" s="1117"/>
      <c r="AF43" s="1117"/>
      <c r="AG43" s="1117"/>
      <c r="AH43" s="1117"/>
      <c r="AI43" s="1117"/>
      <c r="AJ43" s="1117"/>
      <c r="AK43" s="1117"/>
      <c r="AL43" s="1117"/>
      <c r="AM43" s="1117"/>
      <c r="AN43" s="1117"/>
      <c r="AO43" s="1117"/>
      <c r="AP43" s="1117"/>
      <c r="AQ43" s="1117"/>
      <c r="AR43" s="1117"/>
      <c r="AS43" s="1117"/>
      <c r="AT43" s="1117"/>
      <c r="AU43" s="1117"/>
      <c r="AV43" s="1117"/>
      <c r="AW43" s="1117"/>
      <c r="AX43" s="1117"/>
      <c r="AY43" s="1117"/>
      <c r="AZ43" s="1117"/>
      <c r="BA43" s="1117"/>
    </row>
    <row r="44" spans="1:53" ht="14.45" customHeight="1">
      <c r="A44" s="961"/>
      <c r="B44" s="961" t="s">
        <v>1354</v>
      </c>
      <c r="C44" s="961"/>
      <c r="D44" s="992"/>
      <c r="E44" s="957">
        <v>71488.898780052841</v>
      </c>
      <c r="F44" s="957">
        <v>60779.369150052844</v>
      </c>
      <c r="G44" s="957">
        <v>165662.82398034184</v>
      </c>
      <c r="H44" s="957">
        <v>77214.106665999992</v>
      </c>
      <c r="I44" s="957">
        <v>66504.577036000002</v>
      </c>
      <c r="J44" s="957">
        <v>889.10759199999995</v>
      </c>
      <c r="K44" s="957">
        <v>168244.692587</v>
      </c>
      <c r="L44" s="957">
        <v>195757.57134228895</v>
      </c>
      <c r="M44" s="957">
        <v>1045.5770009999999</v>
      </c>
      <c r="N44" s="1059"/>
      <c r="O44" s="1059"/>
      <c r="P44" s="1059"/>
      <c r="Q44" s="1059"/>
      <c r="R44" s="1059"/>
      <c r="S44" s="1117"/>
      <c r="T44" s="1117"/>
      <c r="U44" s="1117"/>
      <c r="V44" s="1117"/>
      <c r="W44" s="1117"/>
      <c r="X44" s="1117"/>
      <c r="Y44" s="1117"/>
      <c r="Z44" s="1117"/>
      <c r="AA44" s="1117"/>
      <c r="AB44" s="1117"/>
      <c r="AC44" s="1117"/>
      <c r="AD44" s="1117"/>
      <c r="AE44" s="1117"/>
      <c r="AF44" s="1117"/>
      <c r="AG44" s="1117"/>
      <c r="AH44" s="1117"/>
      <c r="AI44" s="1117"/>
      <c r="AJ44" s="1117"/>
      <c r="AK44" s="1117"/>
      <c r="AL44" s="1117"/>
      <c r="AM44" s="1117"/>
      <c r="AN44" s="1117"/>
      <c r="AO44" s="1117"/>
      <c r="AP44" s="1117"/>
      <c r="AQ44" s="1117"/>
      <c r="AR44" s="1117"/>
      <c r="AS44" s="1117"/>
      <c r="AT44" s="1117"/>
      <c r="AU44" s="1117"/>
      <c r="AV44" s="1117"/>
      <c r="AW44" s="1117"/>
      <c r="AX44" s="1117"/>
      <c r="AY44" s="1117"/>
      <c r="AZ44" s="1117"/>
      <c r="BA44" s="1117"/>
    </row>
    <row r="45" spans="1:53" ht="14.45" customHeight="1">
      <c r="A45" s="961"/>
      <c r="B45" s="961" t="s">
        <v>1355</v>
      </c>
      <c r="C45" s="961"/>
      <c r="D45" s="992"/>
      <c r="E45" s="957">
        <v>110558.481101</v>
      </c>
      <c r="F45" s="957">
        <v>101107.87120600001</v>
      </c>
      <c r="G45" s="957">
        <v>172959.60351700004</v>
      </c>
      <c r="H45" s="957">
        <v>81892.302719999992</v>
      </c>
      <c r="I45" s="957">
        <v>72441.692824999976</v>
      </c>
      <c r="J45" s="957">
        <v>6819.3161439999994</v>
      </c>
      <c r="K45" s="957">
        <v>169626.55719699999</v>
      </c>
      <c r="L45" s="957">
        <v>162257.13082200001</v>
      </c>
      <c r="M45" s="957">
        <v>4148.1721099999995</v>
      </c>
      <c r="N45" s="1059"/>
      <c r="O45" s="1059"/>
      <c r="P45" s="1059"/>
      <c r="Q45" s="1059"/>
      <c r="R45" s="1059"/>
      <c r="S45" s="1117"/>
      <c r="T45" s="1117"/>
      <c r="U45" s="1117"/>
      <c r="V45" s="1117"/>
      <c r="W45" s="1117"/>
      <c r="X45" s="1117"/>
      <c r="Y45" s="1117"/>
      <c r="Z45" s="1117"/>
      <c r="AA45" s="1117"/>
      <c r="AB45" s="1117"/>
      <c r="AC45" s="1117"/>
      <c r="AD45" s="1117"/>
      <c r="AE45" s="1117"/>
      <c r="AF45" s="1117"/>
      <c r="AG45" s="1117"/>
      <c r="AH45" s="1117"/>
      <c r="AI45" s="1117"/>
      <c r="AJ45" s="1117"/>
      <c r="AK45" s="1117"/>
      <c r="AL45" s="1117"/>
      <c r="AM45" s="1117"/>
      <c r="AN45" s="1117"/>
      <c r="AO45" s="1117"/>
      <c r="AP45" s="1117"/>
      <c r="AQ45" s="1117"/>
      <c r="AR45" s="1117"/>
      <c r="AS45" s="1117"/>
      <c r="AT45" s="1117"/>
      <c r="AU45" s="1117"/>
      <c r="AV45" s="1117"/>
      <c r="AW45" s="1117"/>
      <c r="AX45" s="1117"/>
      <c r="AY45" s="1117"/>
      <c r="AZ45" s="1117"/>
      <c r="BA45" s="1117"/>
    </row>
    <row r="46" spans="1:53" ht="14.45" customHeight="1">
      <c r="A46" s="1479" t="s">
        <v>448</v>
      </c>
      <c r="B46" s="1479"/>
      <c r="C46" s="1479"/>
      <c r="D46" s="992"/>
      <c r="E46" s="957"/>
      <c r="F46" s="957"/>
      <c r="G46" s="957"/>
      <c r="H46" s="957"/>
      <c r="I46" s="957"/>
      <c r="J46" s="957"/>
      <c r="K46" s="957"/>
      <c r="L46" s="957"/>
      <c r="M46" s="957"/>
      <c r="N46" s="1059"/>
      <c r="O46" s="1059"/>
      <c r="P46" s="1059"/>
      <c r="Q46" s="1059"/>
      <c r="R46" s="1059"/>
      <c r="S46" s="1117"/>
      <c r="T46" s="1117"/>
      <c r="U46" s="1117"/>
      <c r="V46" s="1117"/>
      <c r="W46" s="1117"/>
      <c r="X46" s="1117"/>
      <c r="Y46" s="1117"/>
      <c r="Z46" s="1117"/>
      <c r="AA46" s="1117"/>
      <c r="AB46" s="1117"/>
      <c r="AC46" s="1117"/>
      <c r="AD46" s="1117"/>
      <c r="AE46" s="1117"/>
      <c r="AF46" s="1117"/>
      <c r="AG46" s="1117"/>
      <c r="AH46" s="1117"/>
      <c r="AI46" s="1117"/>
      <c r="AJ46" s="1117"/>
      <c r="AK46" s="1117"/>
      <c r="AL46" s="1117"/>
      <c r="AM46" s="1117"/>
      <c r="AN46" s="1117"/>
      <c r="AO46" s="1117"/>
      <c r="AP46" s="1117"/>
      <c r="AQ46" s="1117"/>
      <c r="AR46" s="1117"/>
      <c r="AS46" s="1117"/>
      <c r="AT46" s="1117"/>
      <c r="AU46" s="1117"/>
      <c r="AV46" s="1117"/>
      <c r="AW46" s="1117"/>
      <c r="AX46" s="1117"/>
      <c r="AY46" s="1117"/>
      <c r="AZ46" s="1117"/>
      <c r="BA46" s="1117"/>
    </row>
    <row r="47" spans="1:53" ht="14.45" customHeight="1">
      <c r="A47" s="961"/>
      <c r="B47" s="961" t="s">
        <v>1337</v>
      </c>
      <c r="C47" s="961"/>
      <c r="D47" s="992"/>
      <c r="E47" s="957">
        <v>1255.6034906714217</v>
      </c>
      <c r="F47" s="957">
        <v>-4258.9386599845866</v>
      </c>
      <c r="G47" s="957">
        <v>34133.696619704453</v>
      </c>
      <c r="H47" s="957">
        <v>20162.804452129265</v>
      </c>
      <c r="I47" s="957">
        <v>14648.262301473245</v>
      </c>
      <c r="J47" s="957">
        <v>588.39563704881368</v>
      </c>
      <c r="K47" s="957">
        <v>42204.971304433013</v>
      </c>
      <c r="L47" s="957">
        <v>60789.57500235636</v>
      </c>
      <c r="M47" s="960">
        <v>233.62276668528764</v>
      </c>
      <c r="N47" s="1059"/>
      <c r="O47" s="1059"/>
      <c r="P47" s="1059"/>
      <c r="Q47" s="1059"/>
      <c r="R47" s="1059"/>
      <c r="S47" s="1117"/>
      <c r="T47" s="1117"/>
      <c r="U47" s="1117"/>
      <c r="V47" s="1117"/>
      <c r="W47" s="1117"/>
      <c r="X47" s="1117"/>
      <c r="Y47" s="1117"/>
      <c r="Z47" s="1117"/>
      <c r="AA47" s="1117"/>
      <c r="AB47" s="1117"/>
      <c r="AC47" s="1117"/>
      <c r="AD47" s="1117"/>
      <c r="AE47" s="1117"/>
      <c r="AF47" s="1117"/>
      <c r="AG47" s="1117"/>
      <c r="AH47" s="1117"/>
      <c r="AI47" s="1117"/>
      <c r="AJ47" s="1117"/>
      <c r="AK47" s="1117"/>
      <c r="AL47" s="1117"/>
      <c r="AM47" s="1117"/>
      <c r="AN47" s="1117"/>
      <c r="AO47" s="1117"/>
      <c r="AP47" s="1117"/>
      <c r="AQ47" s="1117"/>
      <c r="AR47" s="1117"/>
      <c r="AS47" s="1117"/>
      <c r="AT47" s="1117"/>
      <c r="AU47" s="1117"/>
      <c r="AV47" s="1117"/>
      <c r="AW47" s="1117"/>
      <c r="AX47" s="1117"/>
      <c r="AY47" s="1117"/>
      <c r="AZ47" s="1117"/>
      <c r="BA47" s="1117"/>
    </row>
    <row r="48" spans="1:53" ht="14.45" customHeight="1">
      <c r="A48" s="961"/>
      <c r="B48" s="961" t="s">
        <v>1347</v>
      </c>
      <c r="C48" s="961"/>
      <c r="D48" s="992"/>
      <c r="E48" s="957">
        <v>28302.718114741259</v>
      </c>
      <c r="F48" s="957">
        <v>20294.900250478047</v>
      </c>
      <c r="G48" s="957">
        <v>34872.554267648731</v>
      </c>
      <c r="H48" s="957">
        <v>14459.169313241515</v>
      </c>
      <c r="I48" s="957">
        <v>6451.351448978291</v>
      </c>
      <c r="J48" s="957">
        <v>230.62165744717538</v>
      </c>
      <c r="K48" s="957">
        <v>3441.2980882850434</v>
      </c>
      <c r="L48" s="957">
        <v>3782.4006366159238</v>
      </c>
      <c r="M48" s="960">
        <v>8.0038130454827492</v>
      </c>
      <c r="N48" s="1059"/>
      <c r="O48" s="1059"/>
      <c r="P48" s="1059"/>
      <c r="Q48" s="1059"/>
      <c r="R48" s="1059"/>
      <c r="S48" s="1117"/>
      <c r="T48" s="1117"/>
      <c r="U48" s="1117"/>
      <c r="V48" s="1117"/>
      <c r="W48" s="1117"/>
      <c r="X48" s="1117"/>
      <c r="Y48" s="1117"/>
      <c r="Z48" s="1117"/>
      <c r="AA48" s="1117"/>
      <c r="AB48" s="1117"/>
      <c r="AC48" s="1117"/>
      <c r="AD48" s="1117"/>
      <c r="AE48" s="1117"/>
      <c r="AF48" s="1117"/>
      <c r="AG48" s="1117"/>
      <c r="AH48" s="1117"/>
      <c r="AI48" s="1117"/>
      <c r="AJ48" s="1117"/>
      <c r="AK48" s="1117"/>
      <c r="AL48" s="1117"/>
      <c r="AM48" s="1117"/>
      <c r="AN48" s="1117"/>
      <c r="AO48" s="1117"/>
      <c r="AP48" s="1117"/>
      <c r="AQ48" s="1117"/>
      <c r="AR48" s="1117"/>
      <c r="AS48" s="1117"/>
      <c r="AT48" s="1117"/>
      <c r="AU48" s="1117"/>
      <c r="AV48" s="1117"/>
      <c r="AW48" s="1117"/>
      <c r="AX48" s="1117"/>
      <c r="AY48" s="1117"/>
      <c r="AZ48" s="1117"/>
      <c r="BA48" s="1117"/>
    </row>
    <row r="49" spans="1:53" ht="14.45" customHeight="1">
      <c r="A49" s="961"/>
      <c r="B49" s="961" t="s">
        <v>1348</v>
      </c>
      <c r="C49" s="961"/>
      <c r="D49" s="992"/>
      <c r="E49" s="957">
        <v>48585.285691791723</v>
      </c>
      <c r="F49" s="957">
        <v>35166.47042075936</v>
      </c>
      <c r="G49" s="957">
        <v>61015.050766869761</v>
      </c>
      <c r="H49" s="957">
        <v>23804.102922408332</v>
      </c>
      <c r="I49" s="957">
        <v>10385.287651376002</v>
      </c>
      <c r="J49" s="957">
        <v>945.52066190286962</v>
      </c>
      <c r="K49" s="957">
        <v>7365.8923987209528</v>
      </c>
      <c r="L49" s="957">
        <v>10300.507103379692</v>
      </c>
      <c r="M49" s="957">
        <v>55.383380946208149</v>
      </c>
      <c r="N49" s="1059"/>
      <c r="O49" s="1059"/>
      <c r="P49" s="1059"/>
      <c r="Q49" s="1059"/>
      <c r="R49" s="1059"/>
      <c r="S49" s="1117"/>
      <c r="T49" s="1117"/>
      <c r="U49" s="1117"/>
      <c r="V49" s="1117"/>
      <c r="W49" s="1117"/>
      <c r="X49" s="1117"/>
      <c r="Y49" s="1117"/>
      <c r="Z49" s="1117"/>
      <c r="AA49" s="1117"/>
      <c r="AB49" s="1117"/>
      <c r="AC49" s="1117"/>
      <c r="AD49" s="1117"/>
      <c r="AE49" s="1117"/>
      <c r="AF49" s="1117"/>
      <c r="AG49" s="1117"/>
      <c r="AH49" s="1117"/>
      <c r="AI49" s="1117"/>
      <c r="AJ49" s="1117"/>
      <c r="AK49" s="1117"/>
      <c r="AL49" s="1117"/>
      <c r="AM49" s="1117"/>
      <c r="AN49" s="1117"/>
      <c r="AO49" s="1117"/>
      <c r="AP49" s="1117"/>
      <c r="AQ49" s="1117"/>
      <c r="AR49" s="1117"/>
      <c r="AS49" s="1117"/>
      <c r="AT49" s="1117"/>
      <c r="AU49" s="1117"/>
      <c r="AV49" s="1117"/>
      <c r="AW49" s="1117"/>
      <c r="AX49" s="1117"/>
      <c r="AY49" s="1117"/>
      <c r="AZ49" s="1117"/>
      <c r="BA49" s="1117"/>
    </row>
    <row r="50" spans="1:53" ht="14.45" customHeight="1">
      <c r="A50" s="1330"/>
      <c r="B50" s="961" t="s">
        <v>1349</v>
      </c>
      <c r="C50" s="1330"/>
      <c r="D50" s="992"/>
      <c r="E50" s="957">
        <v>109864.82289503558</v>
      </c>
      <c r="F50" s="957">
        <v>83698.078929498792</v>
      </c>
      <c r="G50" s="957">
        <v>136308.97097564314</v>
      </c>
      <c r="H50" s="957">
        <v>56422.380970277001</v>
      </c>
      <c r="I50" s="957">
        <v>30255.637004740154</v>
      </c>
      <c r="J50" s="957">
        <v>4436.7714003897763</v>
      </c>
      <c r="K50" s="957">
        <v>67852.980947763368</v>
      </c>
      <c r="L50" s="957">
        <v>67135.762202886661</v>
      </c>
      <c r="M50" s="960">
        <v>1342.5012211338362</v>
      </c>
      <c r="N50" s="1059"/>
      <c r="O50" s="1059"/>
      <c r="P50" s="1059"/>
      <c r="Q50" s="1059"/>
      <c r="R50" s="1059"/>
      <c r="S50" s="1117"/>
      <c r="T50" s="1117"/>
      <c r="U50" s="1117"/>
      <c r="V50" s="1117"/>
      <c r="W50" s="1117"/>
      <c r="X50" s="1117"/>
      <c r="Y50" s="1117"/>
      <c r="Z50" s="1117"/>
      <c r="AA50" s="1117"/>
      <c r="AB50" s="1117"/>
      <c r="AC50" s="1117"/>
      <c r="AD50" s="1117"/>
      <c r="AE50" s="1117"/>
      <c r="AF50" s="1117"/>
      <c r="AG50" s="1117"/>
      <c r="AH50" s="1117"/>
      <c r="AI50" s="1117"/>
      <c r="AJ50" s="1117"/>
      <c r="AK50" s="1117"/>
      <c r="AL50" s="1117"/>
      <c r="AM50" s="1117"/>
      <c r="AN50" s="1117"/>
      <c r="AO50" s="1117"/>
      <c r="AP50" s="1117"/>
      <c r="AQ50" s="1117"/>
      <c r="AR50" s="1117"/>
      <c r="AS50" s="1117"/>
      <c r="AT50" s="1117"/>
      <c r="AU50" s="1117"/>
      <c r="AV50" s="1117"/>
      <c r="AW50" s="1117"/>
      <c r="AX50" s="1117"/>
      <c r="AY50" s="1117"/>
      <c r="AZ50" s="1117"/>
      <c r="BA50" s="1117"/>
    </row>
    <row r="51" spans="1:53" ht="14.45" customHeight="1">
      <c r="A51" s="1330"/>
      <c r="B51" s="961" t="s">
        <v>1350</v>
      </c>
      <c r="C51" s="1330"/>
      <c r="D51" s="992"/>
      <c r="E51" s="957">
        <v>92025.02166545768</v>
      </c>
      <c r="F51" s="957">
        <v>73302.937902849008</v>
      </c>
      <c r="G51" s="957">
        <v>116669.69160125613</v>
      </c>
      <c r="H51" s="957">
        <v>47494.537078667381</v>
      </c>
      <c r="I51" s="957">
        <v>28772.453316058618</v>
      </c>
      <c r="J51" s="957">
        <v>3221.5367118265403</v>
      </c>
      <c r="K51" s="957">
        <v>21637.542912543398</v>
      </c>
      <c r="L51" s="957">
        <v>20530.371495291158</v>
      </c>
      <c r="M51" s="957">
        <v>200.92474881858158</v>
      </c>
      <c r="N51" s="1059"/>
      <c r="O51" s="1059"/>
      <c r="P51" s="1059"/>
      <c r="Q51" s="1059"/>
      <c r="R51" s="1059"/>
      <c r="S51" s="1117"/>
      <c r="T51" s="1117"/>
      <c r="U51" s="1117"/>
      <c r="V51" s="1117"/>
      <c r="W51" s="1117"/>
      <c r="X51" s="1117"/>
      <c r="Y51" s="1117"/>
      <c r="Z51" s="1117"/>
      <c r="AA51" s="1117"/>
      <c r="AB51" s="1117"/>
      <c r="AC51" s="1117"/>
      <c r="AD51" s="1117"/>
      <c r="AE51" s="1117"/>
      <c r="AF51" s="1117"/>
      <c r="AG51" s="1117"/>
      <c r="AH51" s="1117"/>
      <c r="AI51" s="1117"/>
      <c r="AJ51" s="1117"/>
      <c r="AK51" s="1117"/>
      <c r="AL51" s="1117"/>
      <c r="AM51" s="1117"/>
      <c r="AN51" s="1117"/>
      <c r="AO51" s="1117"/>
      <c r="AP51" s="1117"/>
      <c r="AQ51" s="1117"/>
      <c r="AR51" s="1117"/>
      <c r="AS51" s="1117"/>
      <c r="AT51" s="1117"/>
      <c r="AU51" s="1117"/>
      <c r="AV51" s="1117"/>
      <c r="AW51" s="1117"/>
      <c r="AX51" s="1117"/>
      <c r="AY51" s="1117"/>
      <c r="AZ51" s="1117"/>
      <c r="BA51" s="1117"/>
    </row>
    <row r="52" spans="1:53" ht="14.45" customHeight="1">
      <c r="A52" s="1330"/>
      <c r="B52" s="961" t="s">
        <v>1351</v>
      </c>
      <c r="C52" s="1330"/>
      <c r="D52" s="992"/>
      <c r="E52" s="957">
        <v>211630.46146182294</v>
      </c>
      <c r="F52" s="957">
        <v>167260.44532669109</v>
      </c>
      <c r="G52" s="957">
        <v>289722.86431920918</v>
      </c>
      <c r="H52" s="957">
        <v>126387.40100131482</v>
      </c>
      <c r="I52" s="957">
        <v>82017.384866182998</v>
      </c>
      <c r="J52" s="957">
        <v>9747.6031039628451</v>
      </c>
      <c r="K52" s="957">
        <v>107645.51461329112</v>
      </c>
      <c r="L52" s="957">
        <v>113330.96144342827</v>
      </c>
      <c r="M52" s="957">
        <v>137.17426502897757</v>
      </c>
      <c r="N52" s="1059"/>
      <c r="O52" s="1059"/>
      <c r="P52" s="1059"/>
      <c r="Q52" s="1059"/>
      <c r="R52" s="1059"/>
      <c r="S52" s="1117"/>
      <c r="T52" s="1117"/>
      <c r="U52" s="1117"/>
      <c r="V52" s="1117"/>
      <c r="W52" s="1117"/>
      <c r="X52" s="1117"/>
      <c r="Y52" s="1117"/>
      <c r="Z52" s="1117"/>
      <c r="AA52" s="1117"/>
      <c r="AB52" s="1117"/>
      <c r="AC52" s="1117"/>
      <c r="AD52" s="1117"/>
      <c r="AE52" s="1117"/>
      <c r="AF52" s="1117"/>
      <c r="AG52" s="1117"/>
      <c r="AH52" s="1117"/>
      <c r="AI52" s="1117"/>
      <c r="AJ52" s="1117"/>
      <c r="AK52" s="1117"/>
      <c r="AL52" s="1117"/>
      <c r="AM52" s="1117"/>
      <c r="AN52" s="1117"/>
      <c r="AO52" s="1117"/>
      <c r="AP52" s="1117"/>
      <c r="AQ52" s="1117"/>
      <c r="AR52" s="1117"/>
      <c r="AS52" s="1117"/>
      <c r="AT52" s="1117"/>
      <c r="AU52" s="1117"/>
      <c r="AV52" s="1117"/>
      <c r="AW52" s="1117"/>
      <c r="AX52" s="1117"/>
      <c r="AY52" s="1117"/>
      <c r="AZ52" s="1117"/>
      <c r="BA52" s="1117"/>
    </row>
    <row r="53" spans="1:53" ht="14.45" customHeight="1">
      <c r="A53" s="1330"/>
      <c r="B53" s="961" t="s">
        <v>1352</v>
      </c>
      <c r="C53" s="1330"/>
      <c r="D53" s="992"/>
      <c r="E53" s="957">
        <v>85312.286163219862</v>
      </c>
      <c r="F53" s="957">
        <v>70156.423643228889</v>
      </c>
      <c r="G53" s="957">
        <v>106842.15048590695</v>
      </c>
      <c r="H53" s="957">
        <v>46055.017254667211</v>
      </c>
      <c r="I53" s="957">
        <v>30899.154734676205</v>
      </c>
      <c r="J53" s="957">
        <v>3668.2734411964957</v>
      </c>
      <c r="K53" s="957">
        <v>60443.569641535578</v>
      </c>
      <c r="L53" s="957">
        <v>54161.101909192577</v>
      </c>
      <c r="M53" s="957">
        <v>581.45076155036963</v>
      </c>
      <c r="N53" s="1059"/>
      <c r="O53" s="1059"/>
      <c r="P53" s="1059"/>
      <c r="Q53" s="1059"/>
      <c r="R53" s="1059"/>
      <c r="S53" s="1117"/>
      <c r="T53" s="1117"/>
      <c r="U53" s="1117"/>
      <c r="V53" s="1117"/>
      <c r="W53" s="1117"/>
      <c r="X53" s="1117"/>
      <c r="Y53" s="1117"/>
      <c r="Z53" s="1117"/>
      <c r="AA53" s="1117"/>
      <c r="AB53" s="1117"/>
      <c r="AC53" s="1117"/>
      <c r="AD53" s="1117"/>
      <c r="AE53" s="1117"/>
      <c r="AF53" s="1117"/>
      <c r="AG53" s="1117"/>
      <c r="AH53" s="1117"/>
      <c r="AI53" s="1117"/>
      <c r="AJ53" s="1117"/>
      <c r="AK53" s="1117"/>
      <c r="AL53" s="1117"/>
      <c r="AM53" s="1117"/>
      <c r="AN53" s="1117"/>
      <c r="AO53" s="1117"/>
      <c r="AP53" s="1117"/>
      <c r="AQ53" s="1117"/>
      <c r="AR53" s="1117"/>
      <c r="AS53" s="1117"/>
      <c r="AT53" s="1117"/>
      <c r="AU53" s="1117"/>
      <c r="AV53" s="1117"/>
      <c r="AW53" s="1117"/>
      <c r="AX53" s="1117"/>
      <c r="AY53" s="1117"/>
      <c r="AZ53" s="1117"/>
      <c r="BA53" s="1117"/>
    </row>
    <row r="54" spans="1:53" ht="14.45" customHeight="1">
      <c r="A54" s="1330"/>
      <c r="B54" s="961" t="s">
        <v>1353</v>
      </c>
      <c r="C54" s="1330"/>
      <c r="D54" s="992"/>
      <c r="E54" s="957">
        <v>79276.011299343314</v>
      </c>
      <c r="F54" s="957">
        <v>61795.520945367156</v>
      </c>
      <c r="G54" s="957">
        <v>121272.80943370986</v>
      </c>
      <c r="H54" s="957">
        <v>65482.778261867577</v>
      </c>
      <c r="I54" s="957">
        <v>48002.287907891427</v>
      </c>
      <c r="J54" s="957">
        <v>135.418724</v>
      </c>
      <c r="K54" s="957">
        <v>121131.07309628384</v>
      </c>
      <c r="L54" s="957">
        <v>115247.68826631452</v>
      </c>
      <c r="M54" s="957">
        <v>13.313780444444443</v>
      </c>
      <c r="N54" s="1059"/>
      <c r="O54" s="1059"/>
      <c r="P54" s="1059"/>
      <c r="Q54" s="1059"/>
      <c r="R54" s="1059"/>
      <c r="S54" s="1117"/>
      <c r="T54" s="1117"/>
      <c r="U54" s="1117"/>
      <c r="V54" s="1117"/>
      <c r="W54" s="1117"/>
      <c r="X54" s="1117"/>
      <c r="Y54" s="1117"/>
      <c r="Z54" s="1117"/>
      <c r="AA54" s="1117"/>
      <c r="AB54" s="1117"/>
      <c r="AC54" s="1117"/>
      <c r="AD54" s="1117"/>
      <c r="AE54" s="1117"/>
      <c r="AF54" s="1117"/>
      <c r="AG54" s="1117"/>
      <c r="AH54" s="1117"/>
      <c r="AI54" s="1117"/>
      <c r="AJ54" s="1117"/>
      <c r="AK54" s="1117"/>
      <c r="AL54" s="1117"/>
      <c r="AM54" s="1117"/>
      <c r="AN54" s="1117"/>
      <c r="AO54" s="1117"/>
      <c r="AP54" s="1117"/>
      <c r="AQ54" s="1117"/>
      <c r="AR54" s="1117"/>
      <c r="AS54" s="1117"/>
      <c r="AT54" s="1117"/>
      <c r="AU54" s="1117"/>
      <c r="AV54" s="1117"/>
      <c r="AW54" s="1117"/>
      <c r="AX54" s="1117"/>
      <c r="AY54" s="1117"/>
      <c r="AZ54" s="1117"/>
      <c r="BA54" s="1117"/>
    </row>
    <row r="55" spans="1:53" ht="14.45" customHeight="1">
      <c r="A55" s="1330"/>
      <c r="B55" s="961" t="s">
        <v>1354</v>
      </c>
      <c r="C55" s="1330"/>
      <c r="D55" s="992"/>
      <c r="E55" s="957">
        <v>86640.172382000004</v>
      </c>
      <c r="F55" s="957">
        <v>74199.724287999983</v>
      </c>
      <c r="G55" s="957">
        <v>146423.110502</v>
      </c>
      <c r="H55" s="957">
        <v>73021.09965199999</v>
      </c>
      <c r="I55" s="957">
        <v>60580.65155799999</v>
      </c>
      <c r="J55" s="957">
        <v>907.95234399999993</v>
      </c>
      <c r="K55" s="957">
        <v>130381.21356599998</v>
      </c>
      <c r="L55" s="957">
        <v>127183.12920499999</v>
      </c>
      <c r="M55" s="957">
        <v>3308.3232669999998</v>
      </c>
      <c r="N55" s="1059"/>
      <c r="O55" s="1059"/>
      <c r="P55" s="1059"/>
      <c r="Q55" s="1059"/>
      <c r="R55" s="1059"/>
      <c r="S55" s="1117"/>
      <c r="T55" s="1117"/>
      <c r="U55" s="1117"/>
      <c r="V55" s="1117"/>
      <c r="W55" s="1117"/>
      <c r="X55" s="1117"/>
      <c r="Y55" s="1117"/>
      <c r="Z55" s="1117"/>
      <c r="AA55" s="1117"/>
      <c r="AB55" s="1117"/>
      <c r="AC55" s="1117"/>
      <c r="AD55" s="1117"/>
      <c r="AE55" s="1117"/>
      <c r="AF55" s="1117"/>
      <c r="AG55" s="1117"/>
      <c r="AH55" s="1117"/>
      <c r="AI55" s="1117"/>
      <c r="AJ55" s="1117"/>
      <c r="AK55" s="1117"/>
      <c r="AL55" s="1117"/>
      <c r="AM55" s="1117"/>
      <c r="AN55" s="1117"/>
      <c r="AO55" s="1117"/>
      <c r="AP55" s="1117"/>
      <c r="AQ55" s="1117"/>
      <c r="AR55" s="1117"/>
      <c r="AS55" s="1117"/>
      <c r="AT55" s="1117"/>
      <c r="AU55" s="1117"/>
      <c r="AV55" s="1117"/>
      <c r="AW55" s="1117"/>
      <c r="AX55" s="1117"/>
      <c r="AY55" s="1117"/>
      <c r="AZ55" s="1117"/>
      <c r="BA55" s="1117"/>
    </row>
    <row r="56" spans="1:53" ht="14.45" customHeight="1">
      <c r="A56" s="1330"/>
      <c r="B56" s="961" t="s">
        <v>1355</v>
      </c>
      <c r="C56" s="1330"/>
      <c r="D56" s="992"/>
      <c r="E56" s="957">
        <v>113041.60973900001</v>
      </c>
      <c r="F56" s="957">
        <v>106434.16025599999</v>
      </c>
      <c r="G56" s="957">
        <v>170066.57939200001</v>
      </c>
      <c r="H56" s="957">
        <v>84925.430336999983</v>
      </c>
      <c r="I56" s="957">
        <v>78317.980853999979</v>
      </c>
      <c r="J56" s="957">
        <v>6819.3161439999994</v>
      </c>
      <c r="K56" s="957">
        <v>192830.12254799998</v>
      </c>
      <c r="L56" s="957">
        <v>176471.001647</v>
      </c>
      <c r="M56" s="957">
        <v>1885.4258439999999</v>
      </c>
      <c r="N56" s="1059"/>
      <c r="O56" s="1059"/>
      <c r="P56" s="1059"/>
      <c r="Q56" s="1059"/>
      <c r="R56" s="1059"/>
      <c r="S56" s="1117"/>
      <c r="T56" s="1117"/>
      <c r="U56" s="1117"/>
      <c r="V56" s="1117"/>
      <c r="W56" s="1117"/>
      <c r="X56" s="1117"/>
      <c r="Y56" s="1117"/>
      <c r="Z56" s="1117"/>
      <c r="AA56" s="1117"/>
      <c r="AB56" s="1117"/>
      <c r="AC56" s="1117"/>
      <c r="AD56" s="1117"/>
      <c r="AE56" s="1117"/>
      <c r="AF56" s="1117"/>
      <c r="AG56" s="1117"/>
      <c r="AH56" s="1117"/>
      <c r="AI56" s="1117"/>
      <c r="AJ56" s="1117"/>
      <c r="AK56" s="1117"/>
      <c r="AL56" s="1117"/>
      <c r="AM56" s="1117"/>
      <c r="AN56" s="1117"/>
      <c r="AO56" s="1117"/>
      <c r="AP56" s="1117"/>
      <c r="AQ56" s="1117"/>
      <c r="AR56" s="1117"/>
      <c r="AS56" s="1117"/>
      <c r="AT56" s="1117"/>
      <c r="AU56" s="1117"/>
      <c r="AV56" s="1117"/>
      <c r="AW56" s="1117"/>
      <c r="AX56" s="1117"/>
      <c r="AY56" s="1117"/>
      <c r="AZ56" s="1117"/>
      <c r="BA56" s="1117"/>
    </row>
    <row r="57" spans="1:53" ht="14.45" customHeight="1">
      <c r="A57" s="1479" t="s">
        <v>449</v>
      </c>
      <c r="B57" s="1479"/>
      <c r="C57" s="1479"/>
      <c r="D57" s="2"/>
      <c r="E57" s="957"/>
      <c r="F57" s="957"/>
      <c r="G57" s="957"/>
      <c r="H57" s="957"/>
      <c r="I57" s="957"/>
      <c r="J57" s="957"/>
      <c r="K57" s="957"/>
      <c r="L57" s="957"/>
      <c r="M57" s="957"/>
      <c r="N57" s="1059"/>
      <c r="O57" s="1059"/>
      <c r="P57" s="1059"/>
      <c r="Q57" s="1059"/>
      <c r="R57" s="1059"/>
      <c r="S57" s="1117"/>
      <c r="T57" s="1117"/>
      <c r="U57" s="1117"/>
      <c r="V57" s="1117"/>
      <c r="W57" s="1117"/>
      <c r="X57" s="1117"/>
      <c r="Y57" s="1117"/>
      <c r="Z57" s="1117"/>
      <c r="AA57" s="1117"/>
      <c r="AB57" s="1117"/>
      <c r="AC57" s="1117"/>
      <c r="AD57" s="1117"/>
      <c r="AE57" s="1117"/>
      <c r="AF57" s="1117"/>
      <c r="AG57" s="1117"/>
      <c r="AH57" s="1117"/>
      <c r="AI57" s="1117"/>
      <c r="AJ57" s="1117"/>
      <c r="AK57" s="1117"/>
      <c r="AL57" s="1117"/>
      <c r="AM57" s="1117"/>
      <c r="AN57" s="1117"/>
      <c r="AO57" s="1117"/>
      <c r="AP57" s="1117"/>
      <c r="AQ57" s="1117"/>
      <c r="AR57" s="1117"/>
      <c r="AS57" s="1117"/>
      <c r="AT57" s="1117"/>
      <c r="AU57" s="1117"/>
      <c r="AV57" s="1117"/>
      <c r="AW57" s="1117"/>
      <c r="AX57" s="1117"/>
      <c r="AY57" s="1117"/>
      <c r="AZ57" s="1117"/>
      <c r="BA57" s="1117"/>
    </row>
    <row r="58" spans="1:53" ht="14.45" customHeight="1">
      <c r="A58" s="6"/>
      <c r="B58" s="961" t="s">
        <v>1337</v>
      </c>
      <c r="C58" s="6"/>
      <c r="D58" s="994"/>
      <c r="E58" s="957">
        <v>31152.908471637584</v>
      </c>
      <c r="F58" s="957">
        <v>28071.249353627409</v>
      </c>
      <c r="G58" s="957">
        <v>31867.411928554138</v>
      </c>
      <c r="H58" s="957">
        <v>5330.8509670082576</v>
      </c>
      <c r="I58" s="957">
        <v>2249.1918489980853</v>
      </c>
      <c r="J58" s="957">
        <v>1595.4044283433011</v>
      </c>
      <c r="K58" s="957">
        <v>305.37162136771303</v>
      </c>
      <c r="L58" s="957">
        <v>366.00602096284189</v>
      </c>
      <c r="M58" s="960">
        <v>8.1636666659851226E-2</v>
      </c>
      <c r="N58" s="1059"/>
      <c r="O58" s="1059"/>
      <c r="P58" s="1059"/>
      <c r="Q58" s="1059"/>
      <c r="R58" s="1059"/>
    </row>
    <row r="59" spans="1:53" ht="14.45" customHeight="1">
      <c r="A59" s="6"/>
      <c r="B59" s="961" t="s">
        <v>1347</v>
      </c>
      <c r="C59" s="6"/>
      <c r="D59" s="2"/>
      <c r="E59" s="957">
        <v>18221.793230804047</v>
      </c>
      <c r="F59" s="957">
        <v>16054.895880895692</v>
      </c>
      <c r="G59" s="957">
        <v>19289.665406116168</v>
      </c>
      <c r="H59" s="957">
        <v>3645.1041813311667</v>
      </c>
      <c r="I59" s="957">
        <v>1478.2068314228131</v>
      </c>
      <c r="J59" s="957">
        <v>502.02458996089564</v>
      </c>
      <c r="K59" s="957">
        <v>514.29329936562146</v>
      </c>
      <c r="L59" s="957">
        <v>605.50175843828742</v>
      </c>
      <c r="M59" s="960">
        <v>0.48147477753662205</v>
      </c>
      <c r="N59" s="1059"/>
      <c r="O59" s="1059"/>
      <c r="P59" s="1059"/>
      <c r="Q59" s="1059"/>
      <c r="R59" s="1059"/>
      <c r="S59" s="1117"/>
      <c r="T59" s="1117"/>
      <c r="U59" s="1117"/>
      <c r="V59" s="1117"/>
      <c r="W59" s="1117"/>
      <c r="X59" s="1117"/>
      <c r="Y59" s="1117"/>
      <c r="Z59" s="1117"/>
      <c r="AA59" s="1117"/>
      <c r="AB59" s="1117"/>
      <c r="AC59" s="1117"/>
      <c r="AD59" s="1117"/>
      <c r="AE59" s="1117"/>
      <c r="AF59" s="1117"/>
      <c r="AG59" s="1117"/>
      <c r="AH59" s="1117"/>
      <c r="AI59" s="1117"/>
      <c r="AJ59" s="1117"/>
      <c r="AK59" s="1117"/>
      <c r="AL59" s="1117"/>
      <c r="AM59" s="1117"/>
      <c r="AN59" s="1117"/>
      <c r="AO59" s="1117"/>
      <c r="AP59" s="1117"/>
      <c r="AQ59" s="1117"/>
      <c r="AR59" s="1117"/>
      <c r="AS59" s="1117"/>
      <c r="AT59" s="1117"/>
      <c r="AU59" s="1117"/>
      <c r="AV59" s="1117"/>
      <c r="AW59" s="1117"/>
      <c r="AX59" s="1117"/>
      <c r="AY59" s="1117"/>
      <c r="AZ59" s="1117"/>
      <c r="BA59" s="1117"/>
    </row>
    <row r="60" spans="1:53" ht="14.45" customHeight="1">
      <c r="A60" s="1330"/>
      <c r="B60" s="961" t="s">
        <v>1348</v>
      </c>
      <c r="C60" s="1330"/>
      <c r="D60" s="992"/>
      <c r="E60" s="957">
        <v>36139.302753672237</v>
      </c>
      <c r="F60" s="957">
        <v>31497.73361524814</v>
      </c>
      <c r="G60" s="957">
        <v>40461.805952856543</v>
      </c>
      <c r="H60" s="957">
        <v>10834.420803525394</v>
      </c>
      <c r="I60" s="957">
        <v>6192.8516651012869</v>
      </c>
      <c r="J60" s="957">
        <v>1973.2830271042269</v>
      </c>
      <c r="K60" s="957">
        <v>1950.5148956418875</v>
      </c>
      <c r="L60" s="957">
        <v>2052.9460506686587</v>
      </c>
      <c r="M60" s="960">
        <v>0.50340616046246356</v>
      </c>
      <c r="N60" s="1059"/>
      <c r="O60" s="1059"/>
      <c r="P60" s="1059"/>
      <c r="Q60" s="1059"/>
      <c r="R60" s="1059"/>
      <c r="S60" s="1117"/>
      <c r="T60" s="1117"/>
      <c r="U60" s="1117"/>
      <c r="V60" s="1117"/>
      <c r="W60" s="1117"/>
      <c r="X60" s="1117"/>
      <c r="Y60" s="1117"/>
      <c r="Z60" s="1117"/>
      <c r="AA60" s="1117"/>
      <c r="AB60" s="1117"/>
      <c r="AC60" s="1117"/>
      <c r="AD60" s="1117"/>
      <c r="AE60" s="1117"/>
      <c r="AF60" s="1117"/>
      <c r="AG60" s="1117"/>
      <c r="AH60" s="1117"/>
      <c r="AI60" s="1117"/>
      <c r="AJ60" s="1117"/>
      <c r="AK60" s="1117"/>
      <c r="AL60" s="1117"/>
      <c r="AM60" s="1117"/>
      <c r="AN60" s="1117"/>
      <c r="AO60" s="1117"/>
      <c r="AP60" s="1117"/>
      <c r="AQ60" s="1117"/>
      <c r="AR60" s="1117"/>
      <c r="AS60" s="1117"/>
      <c r="AT60" s="1117"/>
      <c r="AU60" s="1117"/>
      <c r="AV60" s="1117"/>
      <c r="AW60" s="1117"/>
      <c r="AX60" s="1117"/>
      <c r="AY60" s="1117"/>
      <c r="AZ60" s="1117"/>
      <c r="BA60" s="1117"/>
    </row>
    <row r="61" spans="1:53" ht="14.45" customHeight="1">
      <c r="A61" s="1330"/>
      <c r="B61" s="961" t="s">
        <v>1349</v>
      </c>
      <c r="C61" s="1330"/>
      <c r="D61" s="992"/>
      <c r="E61" s="957">
        <v>71321.104329244801</v>
      </c>
      <c r="F61" s="957">
        <v>56183.919609575933</v>
      </c>
      <c r="G61" s="957">
        <v>80846.552182268366</v>
      </c>
      <c r="H61" s="957">
        <v>28447.554121658581</v>
      </c>
      <c r="I61" s="957">
        <v>13310.369401989708</v>
      </c>
      <c r="J61" s="957">
        <v>3223.4394755835265</v>
      </c>
      <c r="K61" s="957">
        <v>7426.5097133184181</v>
      </c>
      <c r="L61" s="957">
        <v>6854.2044901692389</v>
      </c>
      <c r="M61" s="960">
        <v>10.8231497665706</v>
      </c>
      <c r="N61" s="1059"/>
      <c r="O61" s="1059"/>
      <c r="P61" s="1059"/>
      <c r="Q61" s="1059"/>
      <c r="R61" s="1059"/>
      <c r="S61" s="1117"/>
      <c r="T61" s="1117"/>
      <c r="U61" s="1117"/>
      <c r="V61" s="1117"/>
      <c r="W61" s="1117"/>
      <c r="X61" s="1117"/>
      <c r="Y61" s="1117"/>
      <c r="Z61" s="1117"/>
      <c r="AA61" s="1117"/>
      <c r="AB61" s="1117"/>
      <c r="AC61" s="1117"/>
      <c r="AD61" s="1117"/>
      <c r="AE61" s="1117"/>
      <c r="AF61" s="1117"/>
      <c r="AG61" s="1117"/>
      <c r="AH61" s="1117"/>
      <c r="AI61" s="1117"/>
      <c r="AJ61" s="1117"/>
      <c r="AK61" s="1117"/>
      <c r="AL61" s="1117"/>
      <c r="AM61" s="1117"/>
      <c r="AN61" s="1117"/>
      <c r="AO61" s="1117"/>
      <c r="AP61" s="1117"/>
      <c r="AQ61" s="1117"/>
      <c r="AR61" s="1117"/>
      <c r="AS61" s="1117"/>
      <c r="AT61" s="1117"/>
      <c r="AU61" s="1117"/>
      <c r="AV61" s="1117"/>
      <c r="AW61" s="1117"/>
      <c r="AX61" s="1117"/>
      <c r="AY61" s="1117"/>
      <c r="AZ61" s="1117"/>
      <c r="BA61" s="1117"/>
    </row>
    <row r="62" spans="1:53" ht="14.45" customHeight="1">
      <c r="A62" s="1330"/>
      <c r="B62" s="961" t="s">
        <v>1350</v>
      </c>
      <c r="C62" s="1330"/>
      <c r="D62" s="992"/>
      <c r="E62" s="957">
        <v>72455.844598418786</v>
      </c>
      <c r="F62" s="957">
        <v>55171.692643888542</v>
      </c>
      <c r="G62" s="957">
        <v>83358.312885319072</v>
      </c>
      <c r="H62" s="957">
        <v>33409.783408756521</v>
      </c>
      <c r="I62" s="957">
        <v>16125.631454226275</v>
      </c>
      <c r="J62" s="957">
        <v>4279.6069686522706</v>
      </c>
      <c r="K62" s="957">
        <v>20203.749136008744</v>
      </c>
      <c r="L62" s="957">
        <v>19252.534305630084</v>
      </c>
      <c r="M62" s="957">
        <v>7.6586317049043124</v>
      </c>
      <c r="N62" s="1059"/>
      <c r="O62" s="1059"/>
      <c r="P62" s="1059"/>
      <c r="Q62" s="1059"/>
      <c r="R62" s="1059"/>
      <c r="S62" s="1117"/>
      <c r="T62" s="1117"/>
      <c r="U62" s="1117"/>
      <c r="V62" s="1117"/>
      <c r="W62" s="1117"/>
      <c r="X62" s="1117"/>
      <c r="Y62" s="1117"/>
      <c r="Z62" s="1117"/>
      <c r="AA62" s="1117"/>
      <c r="AB62" s="1117"/>
      <c r="AC62" s="1117"/>
      <c r="AD62" s="1117"/>
      <c r="AE62" s="1117"/>
      <c r="AF62" s="1117"/>
      <c r="AG62" s="1117"/>
      <c r="AH62" s="1117"/>
      <c r="AI62" s="1117"/>
      <c r="AJ62" s="1117"/>
      <c r="AK62" s="1117"/>
      <c r="AL62" s="1117"/>
      <c r="AM62" s="1117"/>
      <c r="AN62" s="1117"/>
      <c r="AO62" s="1117"/>
      <c r="AP62" s="1117"/>
      <c r="AQ62" s="1117"/>
      <c r="AR62" s="1117"/>
      <c r="AS62" s="1117"/>
      <c r="AT62" s="1117"/>
      <c r="AU62" s="1117"/>
      <c r="AV62" s="1117"/>
      <c r="AW62" s="1117"/>
      <c r="AX62" s="1117"/>
      <c r="AY62" s="1117"/>
      <c r="AZ62" s="1117"/>
      <c r="BA62" s="1117"/>
    </row>
    <row r="63" spans="1:53" ht="14.45" customHeight="1">
      <c r="A63" s="1330"/>
      <c r="B63" s="961" t="s">
        <v>1351</v>
      </c>
      <c r="C63" s="1330"/>
      <c r="D63" s="992"/>
      <c r="E63" s="957">
        <v>148092.55859600252</v>
      </c>
      <c r="F63" s="957">
        <v>116908.90657517785</v>
      </c>
      <c r="G63" s="957">
        <v>172993.29012033448</v>
      </c>
      <c r="H63" s="957">
        <v>69436.555192352927</v>
      </c>
      <c r="I63" s="957">
        <v>38252.903171528284</v>
      </c>
      <c r="J63" s="957">
        <v>7663.980040357138</v>
      </c>
      <c r="K63" s="957">
        <v>54969.913765798192</v>
      </c>
      <c r="L63" s="957">
        <v>48696.675058989356</v>
      </c>
      <c r="M63" s="957">
        <v>585.04709996952465</v>
      </c>
      <c r="N63" s="1059"/>
      <c r="O63" s="1059"/>
      <c r="P63" s="1059"/>
      <c r="Q63" s="1059"/>
      <c r="R63" s="1059"/>
      <c r="S63" s="1117"/>
      <c r="T63" s="1117"/>
      <c r="U63" s="1117"/>
      <c r="V63" s="1117"/>
      <c r="W63" s="1117"/>
      <c r="X63" s="1117"/>
      <c r="Y63" s="1117"/>
      <c r="Z63" s="1117"/>
      <c r="AA63" s="1117"/>
      <c r="AB63" s="1117"/>
      <c r="AC63" s="1117"/>
      <c r="AD63" s="1117"/>
      <c r="AE63" s="1117"/>
      <c r="AF63" s="1117"/>
      <c r="AG63" s="1117"/>
      <c r="AH63" s="1117"/>
      <c r="AI63" s="1117"/>
      <c r="AJ63" s="1117"/>
      <c r="AK63" s="1117"/>
      <c r="AL63" s="1117"/>
      <c r="AM63" s="1117"/>
      <c r="AN63" s="1117"/>
      <c r="AO63" s="1117"/>
      <c r="AP63" s="1117"/>
      <c r="AQ63" s="1117"/>
      <c r="AR63" s="1117"/>
      <c r="AS63" s="1117"/>
      <c r="AT63" s="1117"/>
      <c r="AU63" s="1117"/>
      <c r="AV63" s="1117"/>
      <c r="AW63" s="1117"/>
      <c r="AX63" s="1117"/>
      <c r="AY63" s="1117"/>
      <c r="AZ63" s="1117"/>
      <c r="BA63" s="1117"/>
    </row>
    <row r="64" spans="1:53" ht="14.45" customHeight="1">
      <c r="A64" s="1330"/>
      <c r="B64" s="961" t="s">
        <v>1352</v>
      </c>
      <c r="C64" s="1330"/>
      <c r="D64" s="992"/>
      <c r="E64" s="957">
        <v>70506.674821210909</v>
      </c>
      <c r="F64" s="957">
        <v>52380.557242611641</v>
      </c>
      <c r="G64" s="957">
        <v>93510.952228929978</v>
      </c>
      <c r="H64" s="957">
        <v>41125.020365200537</v>
      </c>
      <c r="I64" s="957">
        <v>22998.902786601302</v>
      </c>
      <c r="J64" s="957">
        <v>2317.2583169879067</v>
      </c>
      <c r="K64" s="957">
        <v>30177.288524312884</v>
      </c>
      <c r="L64" s="957">
        <v>30115.49929646587</v>
      </c>
      <c r="M64" s="960">
        <v>2384.4221659527029</v>
      </c>
      <c r="N64" s="1059"/>
      <c r="O64" s="1059"/>
      <c r="P64" s="1059"/>
      <c r="Q64" s="1059"/>
      <c r="R64" s="1059"/>
      <c r="S64" s="1117"/>
      <c r="T64" s="1117"/>
      <c r="U64" s="1117"/>
      <c r="V64" s="1117"/>
      <c r="W64" s="1117"/>
      <c r="X64" s="1117"/>
      <c r="Y64" s="1117"/>
      <c r="Z64" s="1117"/>
      <c r="AA64" s="1117"/>
      <c r="AB64" s="1117"/>
      <c r="AC64" s="1117"/>
      <c r="AD64" s="1117"/>
      <c r="AE64" s="1117"/>
      <c r="AF64" s="1117"/>
      <c r="AG64" s="1117"/>
      <c r="AH64" s="1117"/>
      <c r="AI64" s="1117"/>
      <c r="AJ64" s="1117"/>
      <c r="AK64" s="1117"/>
      <c r="AL64" s="1117"/>
      <c r="AM64" s="1117"/>
      <c r="AN64" s="1117"/>
      <c r="AO64" s="1117"/>
      <c r="AP64" s="1117"/>
      <c r="AQ64" s="1117"/>
      <c r="AR64" s="1117"/>
      <c r="AS64" s="1117"/>
      <c r="AT64" s="1117"/>
      <c r="AU64" s="1117"/>
      <c r="AV64" s="1117"/>
      <c r="AW64" s="1117"/>
      <c r="AX64" s="1117"/>
      <c r="AY64" s="1117"/>
      <c r="AZ64" s="1117"/>
      <c r="BA64" s="1117"/>
    </row>
    <row r="65" spans="1:53" ht="14.45" customHeight="1">
      <c r="A65" s="1330"/>
      <c r="B65" s="961" t="s">
        <v>1353</v>
      </c>
      <c r="C65" s="1330"/>
      <c r="D65" s="992"/>
      <c r="E65" s="957">
        <v>97325.520919400849</v>
      </c>
      <c r="F65" s="957">
        <v>68231.628622543198</v>
      </c>
      <c r="G65" s="957">
        <v>133058.40279343014</v>
      </c>
      <c r="H65" s="957">
        <v>65562.691336361895</v>
      </c>
      <c r="I65" s="957">
        <v>36468.799039504222</v>
      </c>
      <c r="J65" s="957">
        <v>1064.4090475817163</v>
      </c>
      <c r="K65" s="957">
        <v>52354.185370460211</v>
      </c>
      <c r="L65" s="957">
        <v>51302.142408906126</v>
      </c>
      <c r="M65" s="957">
        <v>1380.534843660836</v>
      </c>
      <c r="N65" s="1059"/>
      <c r="O65" s="1059"/>
      <c r="P65" s="1059"/>
      <c r="Q65" s="1059"/>
      <c r="R65" s="1059"/>
      <c r="S65" s="1117"/>
      <c r="T65" s="1117"/>
      <c r="U65" s="1117"/>
      <c r="V65" s="1117"/>
      <c r="W65" s="1117"/>
      <c r="X65" s="1117"/>
      <c r="Y65" s="1117"/>
      <c r="Z65" s="1117"/>
      <c r="AA65" s="1117"/>
      <c r="AB65" s="1117"/>
      <c r="AC65" s="1117"/>
      <c r="AD65" s="1117"/>
      <c r="AE65" s="1117"/>
      <c r="AF65" s="1117"/>
      <c r="AG65" s="1117"/>
      <c r="AH65" s="1117"/>
      <c r="AI65" s="1117"/>
      <c r="AJ65" s="1117"/>
      <c r="AK65" s="1117"/>
      <c r="AL65" s="1117"/>
      <c r="AM65" s="1117"/>
      <c r="AN65" s="1117"/>
      <c r="AO65" s="1117"/>
      <c r="AP65" s="1117"/>
      <c r="AQ65" s="1117"/>
      <c r="AR65" s="1117"/>
      <c r="AS65" s="1117"/>
      <c r="AT65" s="1117"/>
      <c r="AU65" s="1117"/>
      <c r="AV65" s="1117"/>
      <c r="AW65" s="1117"/>
      <c r="AX65" s="1117"/>
      <c r="AY65" s="1117"/>
      <c r="AZ65" s="1117"/>
      <c r="BA65" s="1117"/>
    </row>
    <row r="66" spans="1:53" s="993" customFormat="1" ht="14.45" customHeight="1">
      <c r="A66" s="1330"/>
      <c r="B66" s="961" t="s">
        <v>1354</v>
      </c>
      <c r="C66" s="1330"/>
      <c r="D66" s="992"/>
      <c r="E66" s="957">
        <v>118128.13549319915</v>
      </c>
      <c r="F66" s="957">
        <v>91431.905932789552</v>
      </c>
      <c r="G66" s="957">
        <v>188376.61547356565</v>
      </c>
      <c r="H66" s="957">
        <v>101505.59011123715</v>
      </c>
      <c r="I66" s="957">
        <v>74809.360550827609</v>
      </c>
      <c r="J66" s="957">
        <v>238.16147120353327</v>
      </c>
      <c r="K66" s="957">
        <v>107548.71474932341</v>
      </c>
      <c r="L66" s="957">
        <v>102953.55443151646</v>
      </c>
      <c r="M66" s="957">
        <v>272.44121854954648</v>
      </c>
      <c r="N66" s="1059"/>
      <c r="O66" s="1059"/>
      <c r="P66" s="1059"/>
      <c r="Q66" s="1059"/>
      <c r="R66" s="1059"/>
      <c r="S66" s="1131"/>
      <c r="T66" s="1131"/>
      <c r="U66" s="1131"/>
      <c r="V66" s="1131"/>
      <c r="W66" s="1131"/>
      <c r="X66" s="1131"/>
      <c r="Y66" s="1131"/>
      <c r="Z66" s="1131"/>
      <c r="AA66" s="1131"/>
      <c r="AB66" s="1131"/>
      <c r="AC66" s="1131"/>
      <c r="AD66" s="1131"/>
      <c r="AE66" s="1131"/>
      <c r="AF66" s="1131"/>
      <c r="AG66" s="1131"/>
      <c r="AH66" s="1131"/>
      <c r="AI66" s="1131"/>
      <c r="AJ66" s="1131"/>
      <c r="AK66" s="1131"/>
      <c r="AL66" s="1131"/>
      <c r="AM66" s="1131"/>
      <c r="AN66" s="1131"/>
      <c r="AO66" s="1131"/>
      <c r="AP66" s="1131"/>
      <c r="AQ66" s="1131"/>
      <c r="AR66" s="1131"/>
      <c r="AS66" s="1131"/>
      <c r="AT66" s="1131"/>
      <c r="AU66" s="1131"/>
      <c r="AV66" s="1131"/>
      <c r="AW66" s="1131"/>
      <c r="AX66" s="1131"/>
      <c r="AY66" s="1131"/>
      <c r="AZ66" s="1131"/>
      <c r="BA66" s="1131"/>
    </row>
    <row r="67" spans="1:53" ht="14.45" customHeight="1" thickBot="1">
      <c r="A67" s="1331"/>
      <c r="B67" s="1319" t="s">
        <v>1355</v>
      </c>
      <c r="C67" s="1331"/>
      <c r="D67" s="996"/>
      <c r="E67" s="965">
        <v>192590.14968949286</v>
      </c>
      <c r="F67" s="965">
        <v>172117.23382652953</v>
      </c>
      <c r="G67" s="965">
        <v>373564.46939257352</v>
      </c>
      <c r="H67" s="965">
        <v>198917.15075614071</v>
      </c>
      <c r="I67" s="965">
        <v>178444.23489317726</v>
      </c>
      <c r="J67" s="965">
        <v>7843.8424599999998</v>
      </c>
      <c r="K67" s="965">
        <v>479483.63804125908</v>
      </c>
      <c r="L67" s="965">
        <v>486733.43508971808</v>
      </c>
      <c r="M67" s="965">
        <v>3124.1302214444445</v>
      </c>
      <c r="N67" s="1059"/>
      <c r="O67" s="1059"/>
      <c r="P67" s="1059"/>
      <c r="Q67" s="1059"/>
      <c r="R67" s="1059"/>
      <c r="S67" s="1117"/>
      <c r="T67" s="1117"/>
      <c r="U67" s="1117"/>
      <c r="V67" s="1117"/>
      <c r="W67" s="1117"/>
      <c r="X67" s="1117"/>
      <c r="Y67" s="1117"/>
      <c r="Z67" s="1117"/>
      <c r="AA67" s="1117"/>
      <c r="AB67" s="1117"/>
      <c r="AC67" s="1117"/>
      <c r="AD67" s="1117"/>
      <c r="AE67" s="1117"/>
      <c r="AF67" s="1117"/>
      <c r="AG67" s="1117"/>
      <c r="AH67" s="1117"/>
      <c r="AI67" s="1117"/>
      <c r="AJ67" s="1117"/>
      <c r="AK67" s="1117"/>
      <c r="AL67" s="1117"/>
      <c r="AM67" s="1117"/>
      <c r="AN67" s="1117"/>
      <c r="AO67" s="1117"/>
      <c r="AP67" s="1117"/>
      <c r="AQ67" s="1117"/>
      <c r="AR67" s="1117"/>
      <c r="AS67" s="1117"/>
      <c r="AT67" s="1117"/>
      <c r="AU67" s="1117"/>
      <c r="AV67" s="1117"/>
      <c r="AW67" s="1117"/>
      <c r="AX67" s="1117"/>
      <c r="AY67" s="1117"/>
      <c r="AZ67" s="1117"/>
      <c r="BA67" s="1117"/>
    </row>
    <row r="68" spans="1:53" ht="15" customHeight="1">
      <c r="A68" s="713" t="s">
        <v>389</v>
      </c>
      <c r="E68" s="15"/>
      <c r="I68" s="713" t="s">
        <v>266</v>
      </c>
      <c r="N68" s="1117"/>
      <c r="O68" s="1117"/>
      <c r="P68" s="1117"/>
      <c r="Q68" s="1117"/>
      <c r="R68" s="1117"/>
      <c r="S68" s="1117"/>
      <c r="T68" s="1117"/>
      <c r="U68" s="1117"/>
      <c r="V68" s="1117"/>
      <c r="W68" s="1117"/>
      <c r="X68" s="1117"/>
      <c r="Y68" s="1117"/>
      <c r="Z68" s="1117"/>
      <c r="AA68" s="1117"/>
      <c r="AB68" s="1117"/>
      <c r="AC68" s="1117"/>
      <c r="AD68" s="1117"/>
      <c r="AE68" s="1117"/>
      <c r="AF68" s="1117"/>
      <c r="AG68" s="1117"/>
      <c r="AH68" s="1117"/>
      <c r="AI68" s="1117"/>
      <c r="AJ68" s="1117"/>
      <c r="AK68" s="1117"/>
      <c r="AL68" s="1117"/>
      <c r="AM68" s="1117"/>
      <c r="AN68" s="1117"/>
      <c r="AO68" s="1117"/>
      <c r="AP68" s="1117"/>
      <c r="AQ68" s="1117"/>
      <c r="AR68" s="1117"/>
      <c r="AS68" s="1117"/>
      <c r="AT68" s="1117"/>
      <c r="AU68" s="1117"/>
      <c r="AV68" s="1117"/>
      <c r="AW68" s="1117"/>
      <c r="AX68" s="1117"/>
      <c r="AY68" s="1117"/>
      <c r="AZ68" s="1117"/>
      <c r="BA68" s="1117"/>
    </row>
    <row r="69" spans="1:53" ht="15.75" customHeight="1">
      <c r="A69" s="447" t="s">
        <v>267</v>
      </c>
      <c r="E69" s="15"/>
      <c r="I69" s="1662" t="s">
        <v>352</v>
      </c>
      <c r="J69" s="1662"/>
      <c r="K69" s="1662"/>
      <c r="L69" s="1662"/>
      <c r="M69" s="1662"/>
      <c r="N69" s="1117"/>
      <c r="O69" s="1117"/>
      <c r="P69" s="1117"/>
      <c r="Q69" s="1117"/>
      <c r="R69" s="1117"/>
      <c r="S69" s="1117"/>
      <c r="T69" s="1117"/>
      <c r="U69" s="1117"/>
      <c r="V69" s="1117"/>
      <c r="W69" s="1117"/>
      <c r="X69" s="1117"/>
      <c r="Y69" s="1117"/>
      <c r="Z69" s="1117"/>
      <c r="AA69" s="1117"/>
      <c r="AB69" s="1117"/>
      <c r="AC69" s="1117"/>
      <c r="AD69" s="1117"/>
      <c r="AE69" s="1117"/>
      <c r="AF69" s="1117"/>
      <c r="AG69" s="1117"/>
      <c r="AH69" s="1117"/>
      <c r="AI69" s="1117"/>
      <c r="AJ69" s="1117"/>
      <c r="AK69" s="1117"/>
      <c r="AL69" s="1117"/>
      <c r="AM69" s="1117"/>
      <c r="AN69" s="1117"/>
      <c r="AO69" s="1117"/>
      <c r="AP69" s="1117"/>
      <c r="AQ69" s="1117"/>
      <c r="AR69" s="1117"/>
      <c r="AS69" s="1117"/>
      <c r="AT69" s="1117"/>
      <c r="AU69" s="1117"/>
      <c r="AV69" s="1117"/>
      <c r="AW69" s="1117"/>
      <c r="AX69" s="1117"/>
      <c r="AY69" s="1117"/>
      <c r="AZ69" s="1117"/>
      <c r="BA69" s="1117"/>
    </row>
    <row r="70" spans="1:53" ht="12.75" customHeight="1">
      <c r="E70" s="15"/>
      <c r="I70" s="1662"/>
      <c r="J70" s="1662"/>
      <c r="K70" s="1662"/>
      <c r="L70" s="1662"/>
      <c r="M70" s="1662"/>
      <c r="N70" s="1117"/>
      <c r="O70" s="1117"/>
      <c r="P70" s="1117"/>
      <c r="Q70" s="1117"/>
      <c r="R70" s="1117"/>
      <c r="S70" s="1117"/>
      <c r="T70" s="1117"/>
      <c r="U70" s="1117"/>
      <c r="V70" s="1117"/>
      <c r="W70" s="1117"/>
      <c r="X70" s="1117"/>
      <c r="Y70" s="1117"/>
      <c r="Z70" s="1117"/>
      <c r="AA70" s="1117"/>
      <c r="AB70" s="1117"/>
      <c r="AC70" s="1117"/>
      <c r="AD70" s="1117"/>
      <c r="AE70" s="1117"/>
      <c r="AF70" s="1117"/>
      <c r="AG70" s="1117"/>
      <c r="AH70" s="1117"/>
      <c r="AI70" s="1117"/>
      <c r="AJ70" s="1117"/>
      <c r="AK70" s="1117"/>
      <c r="AL70" s="1117"/>
      <c r="AM70" s="1117"/>
      <c r="AN70" s="1117"/>
      <c r="AO70" s="1117"/>
      <c r="AP70" s="1117"/>
      <c r="AQ70" s="1117"/>
      <c r="AR70" s="1117"/>
      <c r="AS70" s="1117"/>
      <c r="AT70" s="1117"/>
      <c r="AU70" s="1117"/>
      <c r="AV70" s="1117"/>
      <c r="AW70" s="1117"/>
      <c r="AX70" s="1117"/>
      <c r="AY70" s="1117"/>
      <c r="AZ70" s="1117"/>
      <c r="BA70" s="1117"/>
    </row>
    <row r="71" spans="1:53" ht="15.75" customHeight="1">
      <c r="A71" s="447" t="s">
        <v>267</v>
      </c>
      <c r="E71" s="15"/>
      <c r="I71" s="1662"/>
      <c r="J71" s="1662"/>
      <c r="K71" s="1662"/>
      <c r="L71" s="1662"/>
      <c r="M71" s="1662"/>
      <c r="N71" s="1117"/>
      <c r="O71" s="1117"/>
      <c r="P71" s="1117"/>
      <c r="Q71" s="1117"/>
      <c r="R71" s="1117"/>
      <c r="S71" s="1117"/>
      <c r="T71" s="1117"/>
      <c r="U71" s="1117"/>
      <c r="V71" s="1117"/>
      <c r="W71" s="1117"/>
      <c r="X71" s="1117"/>
      <c r="Y71" s="1117"/>
      <c r="Z71" s="1117"/>
      <c r="AA71" s="1117"/>
      <c r="AB71" s="1117"/>
      <c r="AC71" s="1117"/>
      <c r="AD71" s="1117"/>
      <c r="AE71" s="1117"/>
      <c r="AF71" s="1117"/>
      <c r="AG71" s="1117"/>
      <c r="AH71" s="1117"/>
      <c r="AI71" s="1117"/>
      <c r="AJ71" s="1117"/>
      <c r="AK71" s="1117"/>
      <c r="AL71" s="1117"/>
      <c r="AM71" s="1117"/>
      <c r="AN71" s="1117"/>
      <c r="AO71" s="1117"/>
      <c r="AP71" s="1117"/>
      <c r="AQ71" s="1117"/>
      <c r="AR71" s="1117"/>
      <c r="AS71" s="1117"/>
      <c r="AT71" s="1117"/>
      <c r="AU71" s="1117"/>
      <c r="AV71" s="1117"/>
      <c r="AW71" s="1117"/>
      <c r="AX71" s="1117"/>
      <c r="AY71" s="1117"/>
      <c r="AZ71" s="1117"/>
      <c r="BA71" s="1117"/>
    </row>
    <row r="72" spans="1:53" ht="12.75" customHeight="1">
      <c r="E72" s="15"/>
      <c r="I72" s="1662"/>
      <c r="J72" s="1662"/>
      <c r="K72" s="1662"/>
      <c r="L72" s="1662"/>
      <c r="M72" s="1662"/>
      <c r="N72" s="1117"/>
      <c r="O72" s="1117"/>
      <c r="P72" s="1117"/>
      <c r="Q72" s="1117"/>
      <c r="R72" s="1117"/>
      <c r="S72" s="1117"/>
      <c r="T72" s="1117"/>
      <c r="U72" s="1117"/>
      <c r="V72" s="1117"/>
      <c r="W72" s="1117"/>
      <c r="X72" s="1117"/>
      <c r="Y72" s="1117"/>
      <c r="Z72" s="1117"/>
      <c r="AA72" s="1117"/>
      <c r="AB72" s="1117"/>
      <c r="AC72" s="1117"/>
      <c r="AD72" s="1117"/>
      <c r="AE72" s="1117"/>
      <c r="AF72" s="1117"/>
      <c r="AG72" s="1117"/>
      <c r="AH72" s="1117"/>
      <c r="AI72" s="1117"/>
      <c r="AJ72" s="1117"/>
      <c r="AK72" s="1117"/>
      <c r="AL72" s="1117"/>
      <c r="AM72" s="1117"/>
      <c r="AN72" s="1117"/>
      <c r="AO72" s="1117"/>
      <c r="AP72" s="1117"/>
      <c r="AQ72" s="1117"/>
      <c r="AR72" s="1117"/>
      <c r="AS72" s="1117"/>
      <c r="AT72" s="1117"/>
      <c r="AU72" s="1117"/>
      <c r="AV72" s="1117"/>
      <c r="AW72" s="1117"/>
      <c r="AX72" s="1117"/>
      <c r="AY72" s="1117"/>
      <c r="AZ72" s="1117"/>
      <c r="BA72" s="1117"/>
    </row>
  </sheetData>
  <mergeCells count="40">
    <mergeCell ref="A35:C35"/>
    <mergeCell ref="A46:C46"/>
    <mergeCell ref="A28:C28"/>
    <mergeCell ref="A57:C57"/>
    <mergeCell ref="A22:D22"/>
    <mergeCell ref="A23:D23"/>
    <mergeCell ref="A24:D24"/>
    <mergeCell ref="A25:D25"/>
    <mergeCell ref="A27:D27"/>
    <mergeCell ref="A14:C14"/>
    <mergeCell ref="A9:C9"/>
    <mergeCell ref="A17:C17"/>
    <mergeCell ref="A26:D26"/>
    <mergeCell ref="A20:C20"/>
    <mergeCell ref="A21:C21"/>
    <mergeCell ref="I1:M1"/>
    <mergeCell ref="A1:H1"/>
    <mergeCell ref="A3:C5"/>
    <mergeCell ref="J3:J5"/>
    <mergeCell ref="I3:I5"/>
    <mergeCell ref="E3:E5"/>
    <mergeCell ref="M3:M5"/>
    <mergeCell ref="L3:L5"/>
    <mergeCell ref="F3:F5"/>
    <mergeCell ref="I71:M72"/>
    <mergeCell ref="I69:M70"/>
    <mergeCell ref="A7:C7"/>
    <mergeCell ref="G3:G5"/>
    <mergeCell ref="H3:H5"/>
    <mergeCell ref="K3:K5"/>
    <mergeCell ref="A6:C6"/>
    <mergeCell ref="A11:C11"/>
    <mergeCell ref="A19:C19"/>
    <mergeCell ref="A10:C10"/>
    <mergeCell ref="A18:C18"/>
    <mergeCell ref="A8:C8"/>
    <mergeCell ref="A16:C16"/>
    <mergeCell ref="A13:C13"/>
    <mergeCell ref="A15:C15"/>
    <mergeCell ref="A12:C12"/>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8" max="66"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103"/>
  <sheetViews>
    <sheetView tabSelected="1" view="pageBreakPreview" topLeftCell="K1" zoomScaleNormal="100" zoomScaleSheetLayoutView="100" workbookViewId="0">
      <selection activeCell="H30" sqref="H30"/>
    </sheetView>
  </sheetViews>
  <sheetFormatPr defaultColWidth="9.140625" defaultRowHeight="15.75"/>
  <cols>
    <col min="1" max="1" width="2.28515625" style="710" customWidth="1"/>
    <col min="2" max="2" width="18.7109375" style="710" customWidth="1"/>
    <col min="3" max="3" width="2.28515625" style="710" customWidth="1"/>
    <col min="4" max="4" width="1.7109375" style="711" customWidth="1"/>
    <col min="5" max="6" width="26.42578125" style="1262" customWidth="1"/>
    <col min="7" max="7" width="30" style="1262" customWidth="1"/>
    <col min="8" max="11" width="21.42578125" style="1262" customWidth="1"/>
    <col min="12" max="12" width="22" style="1262" customWidth="1"/>
    <col min="13" max="13" width="2.140625" style="710" customWidth="1"/>
    <col min="14" max="14" width="18.7109375" style="710" customWidth="1"/>
    <col min="15" max="15" width="2.28515625" style="710" customWidth="1"/>
    <col min="16" max="16" width="1.7109375" style="711" customWidth="1"/>
    <col min="17" max="17" width="20" style="1262" customWidth="1"/>
    <col min="18" max="19" width="21.42578125" style="1262" customWidth="1"/>
    <col min="20" max="20" width="20" style="1262" customWidth="1"/>
    <col min="21" max="21" width="16" style="1262" customWidth="1"/>
    <col min="22" max="22" width="15" style="1262" customWidth="1"/>
    <col min="23" max="25" width="14.85546875" style="1262" customWidth="1"/>
    <col min="26" max="26" width="14.42578125" style="1262" customWidth="1"/>
    <col min="27" max="27" width="17.42578125" style="1262" customWidth="1"/>
    <col min="28" max="16384" width="9.140625" style="1262"/>
  </cols>
  <sheetData>
    <row r="1" spans="1:27" s="699" customFormat="1" ht="34.5" customHeight="1">
      <c r="A1" s="697"/>
      <c r="B1" s="697"/>
      <c r="C1" s="697"/>
      <c r="D1" s="697"/>
      <c r="E1" s="697"/>
      <c r="F1" s="697"/>
      <c r="G1" s="1380" t="s">
        <v>391</v>
      </c>
      <c r="H1" s="1690" t="s">
        <v>243</v>
      </c>
      <c r="I1" s="1690"/>
      <c r="J1" s="1690"/>
      <c r="K1" s="697"/>
      <c r="L1" s="697"/>
      <c r="M1" s="698"/>
      <c r="N1" s="698"/>
      <c r="O1" s="698"/>
      <c r="P1" s="698"/>
      <c r="Q1" s="1689" t="s">
        <v>391</v>
      </c>
      <c r="R1" s="1689"/>
      <c r="S1" s="1689"/>
      <c r="T1" s="1689"/>
      <c r="U1" s="1690" t="s">
        <v>244</v>
      </c>
      <c r="V1" s="1690"/>
      <c r="W1" s="1690"/>
      <c r="X1" s="1690"/>
      <c r="Y1" s="1690"/>
      <c r="Z1" s="1690"/>
      <c r="AA1" s="1690"/>
    </row>
    <row r="2" spans="1:27" ht="15" customHeight="1" thickBot="1">
      <c r="A2" s="1263"/>
      <c r="B2" s="700"/>
      <c r="C2" s="700"/>
      <c r="D2" s="701"/>
      <c r="E2" s="1263"/>
      <c r="F2" s="1263"/>
      <c r="G2" s="1263"/>
      <c r="H2" s="1263"/>
      <c r="I2" s="1263"/>
      <c r="J2" s="1263"/>
      <c r="L2" s="702" t="s">
        <v>778</v>
      </c>
      <c r="M2" s="1263"/>
      <c r="N2" s="700"/>
      <c r="O2" s="700"/>
      <c r="P2" s="701"/>
      <c r="Q2" s="1263"/>
      <c r="R2" s="1263"/>
      <c r="S2" s="1263"/>
      <c r="T2" s="1263"/>
      <c r="U2" s="1263"/>
      <c r="V2" s="1263"/>
      <c r="W2" s="1263"/>
      <c r="X2" s="1263"/>
      <c r="Y2" s="1263"/>
      <c r="Z2" s="1263"/>
      <c r="AA2" s="702" t="s">
        <v>778</v>
      </c>
    </row>
    <row r="3" spans="1:27" s="703" customFormat="1" ht="18" customHeight="1">
      <c r="A3" s="1678" t="s">
        <v>10</v>
      </c>
      <c r="B3" s="1678"/>
      <c r="C3" s="1678"/>
      <c r="D3" s="1379"/>
      <c r="E3" s="1675" t="s">
        <v>1715</v>
      </c>
      <c r="F3" s="1673" t="s">
        <v>366</v>
      </c>
      <c r="G3" s="1674"/>
      <c r="H3" s="1674" t="s">
        <v>365</v>
      </c>
      <c r="I3" s="1685"/>
      <c r="J3" s="1686"/>
      <c r="K3" s="1675" t="s">
        <v>1716</v>
      </c>
      <c r="L3" s="1675" t="s">
        <v>1717</v>
      </c>
      <c r="M3" s="1678" t="s">
        <v>10</v>
      </c>
      <c r="N3" s="1678"/>
      <c r="O3" s="1678"/>
      <c r="P3" s="1379"/>
      <c r="Q3" s="1675" t="s">
        <v>1718</v>
      </c>
      <c r="R3" s="685" t="s">
        <v>125</v>
      </c>
      <c r="S3" s="686"/>
      <c r="T3" s="1687" t="s">
        <v>1719</v>
      </c>
      <c r="U3" s="1687" t="s">
        <v>50</v>
      </c>
      <c r="V3" s="1675" t="s">
        <v>1720</v>
      </c>
      <c r="W3" s="687" t="s">
        <v>126</v>
      </c>
      <c r="X3" s="687"/>
      <c r="Y3" s="687"/>
      <c r="Z3" s="1687" t="s">
        <v>1721</v>
      </c>
      <c r="AA3" s="1691" t="s">
        <v>1722</v>
      </c>
    </row>
    <row r="4" spans="1:27" s="703" customFormat="1" ht="18" customHeight="1">
      <c r="A4" s="1679"/>
      <c r="B4" s="1679"/>
      <c r="C4" s="1679"/>
      <c r="D4" s="1379"/>
      <c r="E4" s="1676"/>
      <c r="F4" s="1681" t="s">
        <v>1723</v>
      </c>
      <c r="G4" s="1676" t="s">
        <v>127</v>
      </c>
      <c r="H4" s="1683" t="s">
        <v>128</v>
      </c>
      <c r="I4" s="1681" t="s">
        <v>129</v>
      </c>
      <c r="J4" s="1681" t="s">
        <v>55</v>
      </c>
      <c r="K4" s="1676"/>
      <c r="L4" s="1676"/>
      <c r="M4" s="1679"/>
      <c r="N4" s="1679"/>
      <c r="O4" s="1679"/>
      <c r="P4" s="1379"/>
      <c r="Q4" s="1676"/>
      <c r="R4" s="1681" t="s">
        <v>1724</v>
      </c>
      <c r="S4" s="1676" t="s">
        <v>1725</v>
      </c>
      <c r="T4" s="1688"/>
      <c r="U4" s="1688"/>
      <c r="V4" s="1676"/>
      <c r="W4" s="1681" t="s">
        <v>1726</v>
      </c>
      <c r="X4" s="1681" t="s">
        <v>130</v>
      </c>
      <c r="Y4" s="1681" t="s">
        <v>131</v>
      </c>
      <c r="Z4" s="1688"/>
      <c r="AA4" s="1692"/>
    </row>
    <row r="5" spans="1:27" s="703" customFormat="1" ht="39.950000000000003" customHeight="1">
      <c r="A5" s="1680"/>
      <c r="B5" s="1680"/>
      <c r="C5" s="1680"/>
      <c r="D5" s="1378"/>
      <c r="E5" s="1677"/>
      <c r="F5" s="1677"/>
      <c r="G5" s="1677"/>
      <c r="H5" s="1684"/>
      <c r="I5" s="1677"/>
      <c r="J5" s="1677"/>
      <c r="K5" s="1677"/>
      <c r="L5" s="1677"/>
      <c r="M5" s="1680"/>
      <c r="N5" s="1680"/>
      <c r="O5" s="1680"/>
      <c r="P5" s="1378"/>
      <c r="Q5" s="1677"/>
      <c r="R5" s="1677"/>
      <c r="S5" s="1677"/>
      <c r="T5" s="1684"/>
      <c r="U5" s="1684"/>
      <c r="V5" s="1677"/>
      <c r="W5" s="1677"/>
      <c r="X5" s="1677"/>
      <c r="Y5" s="1677"/>
      <c r="Z5" s="1684"/>
      <c r="AA5" s="1693"/>
    </row>
    <row r="6" spans="1:27" s="693" customFormat="1" ht="24.6" hidden="1" customHeight="1">
      <c r="A6" s="1682" t="s">
        <v>1071</v>
      </c>
      <c r="B6" s="1682"/>
      <c r="C6" s="1682"/>
      <c r="D6" s="690"/>
      <c r="E6" s="704">
        <v>603026494</v>
      </c>
      <c r="F6" s="705">
        <v>366887005</v>
      </c>
      <c r="G6" s="705">
        <v>297312785</v>
      </c>
      <c r="H6" s="705">
        <v>21222252</v>
      </c>
      <c r="I6" s="705">
        <v>4500331</v>
      </c>
      <c r="J6" s="705">
        <v>43851636.899999999</v>
      </c>
      <c r="K6" s="705">
        <v>236139489</v>
      </c>
      <c r="L6" s="705">
        <v>7397119.3099999996</v>
      </c>
      <c r="M6" s="1682" t="s">
        <v>1071</v>
      </c>
      <c r="N6" s="1682"/>
      <c r="O6" s="1682"/>
      <c r="P6" s="690"/>
      <c r="Q6" s="704">
        <v>2299001.11</v>
      </c>
      <c r="R6" s="705">
        <v>228742370</v>
      </c>
      <c r="S6" s="705">
        <v>226443369</v>
      </c>
      <c r="T6" s="705">
        <v>134398980</v>
      </c>
      <c r="U6" s="705">
        <v>11891464.9</v>
      </c>
      <c r="V6" s="705"/>
      <c r="W6" s="705">
        <v>6997825.3099999996</v>
      </c>
      <c r="X6" s="705">
        <v>251483.7</v>
      </c>
      <c r="Y6" s="705">
        <v>6746341.6100000003</v>
      </c>
      <c r="Z6" s="705"/>
      <c r="AA6" s="705">
        <v>73155098.799999997</v>
      </c>
    </row>
    <row r="7" spans="1:27" s="693" customFormat="1" ht="24.6" hidden="1" customHeight="1">
      <c r="A7" s="1672" t="s">
        <v>1068</v>
      </c>
      <c r="B7" s="1672"/>
      <c r="C7" s="1672"/>
      <c r="D7" s="690"/>
      <c r="E7" s="691">
        <v>494994273.78068972</v>
      </c>
      <c r="F7" s="692">
        <v>340046639.55476731</v>
      </c>
      <c r="G7" s="692">
        <v>255463872.03214708</v>
      </c>
      <c r="H7" s="692">
        <v>17975320.034642551</v>
      </c>
      <c r="I7" s="692">
        <v>3606197.8578925608</v>
      </c>
      <c r="J7" s="692">
        <v>63001249.630084716</v>
      </c>
      <c r="K7" s="692">
        <v>154947634.2259225</v>
      </c>
      <c r="L7" s="692">
        <v>7066145.0511511564</v>
      </c>
      <c r="M7" s="1672" t="s">
        <v>1068</v>
      </c>
      <c r="N7" s="1672"/>
      <c r="O7" s="1672"/>
      <c r="P7" s="690"/>
      <c r="Q7" s="691">
        <v>2206854.2624374982</v>
      </c>
      <c r="R7" s="692">
        <v>147881489.17477137</v>
      </c>
      <c r="S7" s="692">
        <v>145674634.91233367</v>
      </c>
      <c r="T7" s="692">
        <v>123272356.01038015</v>
      </c>
      <c r="U7" s="692">
        <v>17973285.063236322</v>
      </c>
      <c r="V7" s="692"/>
      <c r="W7" s="692">
        <v>9251633.6598871574</v>
      </c>
      <c r="X7" s="692">
        <v>440490.24402083107</v>
      </c>
      <c r="Y7" s="692">
        <v>8811143.4158663396</v>
      </c>
      <c r="Z7" s="692"/>
      <c r="AA7" s="692">
        <v>-4822639.8211698933</v>
      </c>
    </row>
    <row r="8" spans="1:27" s="693" customFormat="1" ht="24.6" hidden="1" customHeight="1">
      <c r="A8" s="1672" t="s">
        <v>1399</v>
      </c>
      <c r="B8" s="1672"/>
      <c r="C8" s="1672"/>
      <c r="D8" s="690"/>
      <c r="E8" s="691">
        <v>487002541</v>
      </c>
      <c r="F8" s="692">
        <v>362667797</v>
      </c>
      <c r="G8" s="692">
        <v>314489922</v>
      </c>
      <c r="H8" s="692">
        <v>2894189</v>
      </c>
      <c r="I8" s="692">
        <v>2739490</v>
      </c>
      <c r="J8" s="692">
        <v>42544196</v>
      </c>
      <c r="K8" s="692">
        <v>124334744</v>
      </c>
      <c r="L8" s="692">
        <v>5071285</v>
      </c>
      <c r="M8" s="1672" t="s">
        <v>1399</v>
      </c>
      <c r="N8" s="1672"/>
      <c r="O8" s="1672"/>
      <c r="P8" s="690"/>
      <c r="Q8" s="691">
        <v>2190135</v>
      </c>
      <c r="R8" s="692">
        <v>119263459</v>
      </c>
      <c r="S8" s="692">
        <v>117073324</v>
      </c>
      <c r="T8" s="692">
        <v>94437596</v>
      </c>
      <c r="U8" s="692">
        <v>7045032</v>
      </c>
      <c r="V8" s="692"/>
      <c r="W8" s="692">
        <v>5578869</v>
      </c>
      <c r="X8" s="692">
        <v>999894</v>
      </c>
      <c r="Y8" s="692">
        <v>4578975</v>
      </c>
      <c r="Z8" s="692"/>
      <c r="AA8" s="692">
        <v>10011827</v>
      </c>
    </row>
    <row r="9" spans="1:27" s="693" customFormat="1" ht="19.5" hidden="1" customHeight="1">
      <c r="A9" s="1672" t="s">
        <v>1400</v>
      </c>
      <c r="B9" s="1672"/>
      <c r="C9" s="1672"/>
      <c r="D9" s="690"/>
      <c r="E9" s="691">
        <v>414737390.60567856</v>
      </c>
      <c r="F9" s="692">
        <v>298174788.75008768</v>
      </c>
      <c r="G9" s="692">
        <v>215267322.94458595</v>
      </c>
      <c r="H9" s="692">
        <v>18800040.324662432</v>
      </c>
      <c r="I9" s="692">
        <v>3184074.4645790099</v>
      </c>
      <c r="J9" s="692">
        <v>60923351.016261026</v>
      </c>
      <c r="K9" s="692">
        <v>116562601.85559039</v>
      </c>
      <c r="L9" s="692">
        <v>7133287.4122284977</v>
      </c>
      <c r="M9" s="1672" t="s">
        <v>1400</v>
      </c>
      <c r="N9" s="1672"/>
      <c r="O9" s="1672"/>
      <c r="P9" s="690"/>
      <c r="Q9" s="691">
        <v>2190720.9189123251</v>
      </c>
      <c r="R9" s="692">
        <v>109429314.44336204</v>
      </c>
      <c r="S9" s="692">
        <v>107238593.5244499</v>
      </c>
      <c r="T9" s="692">
        <v>91350274.64845255</v>
      </c>
      <c r="U9" s="692">
        <v>17278152.097639285</v>
      </c>
      <c r="V9" s="692"/>
      <c r="W9" s="692">
        <v>5079463.7253063237</v>
      </c>
      <c r="X9" s="692">
        <v>268994.7634112332</v>
      </c>
      <c r="Y9" s="692">
        <v>4810468.9618951008</v>
      </c>
      <c r="Z9" s="692"/>
      <c r="AA9" s="692">
        <v>-6469296.9469482601</v>
      </c>
    </row>
    <row r="10" spans="1:27" s="693" customFormat="1" ht="19.5" hidden="1" customHeight="1">
      <c r="A10" s="1672" t="s">
        <v>1401</v>
      </c>
      <c r="B10" s="1672"/>
      <c r="C10" s="1672"/>
      <c r="D10" s="690"/>
      <c r="E10" s="691">
        <v>481177186.66022843</v>
      </c>
      <c r="F10" s="692">
        <v>344519633.20460838</v>
      </c>
      <c r="G10" s="692">
        <v>262428581.17396924</v>
      </c>
      <c r="H10" s="692">
        <v>17465915.373472951</v>
      </c>
      <c r="I10" s="692">
        <v>4139916.9677333706</v>
      </c>
      <c r="J10" s="692">
        <v>60485219.689432181</v>
      </c>
      <c r="K10" s="692">
        <v>136657553.45562047</v>
      </c>
      <c r="L10" s="692">
        <v>6726104.7811619956</v>
      </c>
      <c r="M10" s="1672" t="s">
        <v>1401</v>
      </c>
      <c r="N10" s="1672"/>
      <c r="O10" s="1672"/>
      <c r="P10" s="690"/>
      <c r="Q10" s="691">
        <v>2412580.8772824416</v>
      </c>
      <c r="R10" s="692">
        <v>129931448.67445837</v>
      </c>
      <c r="S10" s="692">
        <v>127518867.79717611</v>
      </c>
      <c r="T10" s="692">
        <v>100773783.08861336</v>
      </c>
      <c r="U10" s="692">
        <v>14515562.790648066</v>
      </c>
      <c r="V10" s="692"/>
      <c r="W10" s="692">
        <v>4324777.0713866036</v>
      </c>
      <c r="X10" s="692">
        <v>341243.97610496852</v>
      </c>
      <c r="Y10" s="692">
        <v>3983533.0952816335</v>
      </c>
      <c r="Z10" s="692"/>
      <c r="AA10" s="692">
        <v>7904744.8465280021</v>
      </c>
    </row>
    <row r="11" spans="1:27" s="414" customFormat="1" ht="19.5" hidden="1" customHeight="1">
      <c r="A11" s="1479" t="s">
        <v>1402</v>
      </c>
      <c r="B11" s="1479"/>
      <c r="C11" s="1479"/>
      <c r="D11" s="2"/>
      <c r="E11" s="50">
        <v>529227099.51266408</v>
      </c>
      <c r="F11" s="50">
        <v>388797121.99533254</v>
      </c>
      <c r="G11" s="50">
        <v>284329598.69309759</v>
      </c>
      <c r="H11" s="50">
        <v>35521358.976925708</v>
      </c>
      <c r="I11" s="50">
        <v>3969552.0641623829</v>
      </c>
      <c r="J11" s="50">
        <v>64976612.261145815</v>
      </c>
      <c r="K11" s="50">
        <v>140429977.5173316</v>
      </c>
      <c r="L11" s="50">
        <v>6229428.4141353955</v>
      </c>
      <c r="M11" s="1479" t="s">
        <v>1402</v>
      </c>
      <c r="N11" s="1479"/>
      <c r="O11" s="1479"/>
      <c r="P11" s="2"/>
      <c r="Q11" s="50">
        <v>2032004.4951906384</v>
      </c>
      <c r="R11" s="50">
        <v>134200549.10319635</v>
      </c>
      <c r="S11" s="50">
        <v>132168544.60800523</v>
      </c>
      <c r="T11" s="50">
        <v>104616357.15462527</v>
      </c>
      <c r="U11" s="50">
        <v>10681944.382408254</v>
      </c>
      <c r="V11" s="50"/>
      <c r="W11" s="50">
        <v>3617128.8277202039</v>
      </c>
      <c r="X11" s="50">
        <v>184123.5609474736</v>
      </c>
      <c r="Y11" s="50">
        <v>3433005.2667727368</v>
      </c>
      <c r="Z11" s="50"/>
      <c r="AA11" s="50">
        <v>13253114.24325172</v>
      </c>
    </row>
    <row r="12" spans="1:27" s="693" customFormat="1" ht="19.5" hidden="1" customHeight="1">
      <c r="A12" s="1672" t="s">
        <v>1403</v>
      </c>
      <c r="B12" s="1672"/>
      <c r="C12" s="1672"/>
      <c r="D12" s="690"/>
      <c r="E12" s="50">
        <v>552581020.29235148</v>
      </c>
      <c r="F12" s="50">
        <v>411474214.86541682</v>
      </c>
      <c r="G12" s="50">
        <v>304432118.85760933</v>
      </c>
      <c r="H12" s="50">
        <v>27358185.305937532</v>
      </c>
      <c r="I12" s="50">
        <v>4471659.3119518673</v>
      </c>
      <c r="J12" s="50">
        <v>75212251.389918372</v>
      </c>
      <c r="K12" s="50">
        <v>141106805.42693427</v>
      </c>
      <c r="L12" s="50">
        <v>6660595.1476459401</v>
      </c>
      <c r="M12" s="1672" t="s">
        <v>1403</v>
      </c>
      <c r="N12" s="1672"/>
      <c r="O12" s="1672"/>
      <c r="P12" s="690"/>
      <c r="Q12" s="50">
        <v>2373634.4754269212</v>
      </c>
      <c r="R12" s="50">
        <v>134446210.27928859</v>
      </c>
      <c r="S12" s="50">
        <v>132072575.80386156</v>
      </c>
      <c r="T12" s="50">
        <v>100988053.15670443</v>
      </c>
      <c r="U12" s="50">
        <v>13015819.003503092</v>
      </c>
      <c r="V12" s="50"/>
      <c r="W12" s="50">
        <v>3613859.1509808414</v>
      </c>
      <c r="X12" s="50">
        <v>3738.4910913611157</v>
      </c>
      <c r="Y12" s="50">
        <v>3610120.6598894736</v>
      </c>
      <c r="Z12" s="50"/>
      <c r="AA12" s="50">
        <v>14454844.492673216</v>
      </c>
    </row>
    <row r="13" spans="1:27" s="693" customFormat="1" ht="18" hidden="1" customHeight="1">
      <c r="A13" s="1479" t="s">
        <v>1404</v>
      </c>
      <c r="B13" s="1479"/>
      <c r="C13" s="1479"/>
      <c r="D13" s="690"/>
      <c r="E13" s="50">
        <v>601944046.60906851</v>
      </c>
      <c r="F13" s="50" t="e">
        <f>SUM(G13:J13)</f>
        <v>#REF!</v>
      </c>
      <c r="G13" s="50">
        <v>311857891.91174448</v>
      </c>
      <c r="H13" s="50" t="e">
        <f>#REF!*#REF!</f>
        <v>#REF!</v>
      </c>
      <c r="I13" s="50">
        <v>4459962.5911052665</v>
      </c>
      <c r="J13" s="50">
        <v>76960743.545778826</v>
      </c>
      <c r="K13" s="50" t="e">
        <f>#REF!*#REF!</f>
        <v>#REF!</v>
      </c>
      <c r="L13" s="50">
        <v>6526395.5008934364</v>
      </c>
      <c r="M13" s="1479" t="s">
        <v>1404</v>
      </c>
      <c r="N13" s="1479"/>
      <c r="O13" s="1479"/>
      <c r="P13" s="690"/>
      <c r="Q13" s="50">
        <v>2429347.0872547394</v>
      </c>
      <c r="R13" s="50">
        <v>166376177.84396973</v>
      </c>
      <c r="S13" s="50">
        <v>163946830.756715</v>
      </c>
      <c r="T13" s="50">
        <v>100995805.8924465</v>
      </c>
      <c r="U13" s="50">
        <v>12157497.213550674</v>
      </c>
      <c r="V13" s="50"/>
      <c r="W13" s="50">
        <f>SUM(X13:Y13)</f>
        <v>2781203.6860277914</v>
      </c>
      <c r="X13" s="50">
        <v>218907.70144856349</v>
      </c>
      <c r="Y13" s="50">
        <v>2562295.9845792279</v>
      </c>
      <c r="Z13" s="50"/>
      <c r="AA13" s="50">
        <f>S13-T13-U13-W13</f>
        <v>48012323.96469003</v>
      </c>
    </row>
    <row r="14" spans="1:27" s="693" customFormat="1" ht="18" hidden="1" customHeight="1">
      <c r="A14" s="1479" t="s">
        <v>1405</v>
      </c>
      <c r="B14" s="1479"/>
      <c r="C14" s="1479"/>
      <c r="D14" s="690"/>
      <c r="E14" s="50">
        <v>577199200.16933012</v>
      </c>
      <c r="F14" s="50">
        <v>445075964.48856378</v>
      </c>
      <c r="G14" s="50">
        <v>329291549.46900713</v>
      </c>
      <c r="H14" s="50">
        <v>22681192.851184607</v>
      </c>
      <c r="I14" s="50">
        <v>4688112.3759639384</v>
      </c>
      <c r="J14" s="50">
        <v>88415109.792406365</v>
      </c>
      <c r="K14" s="50">
        <v>132123235.68076572</v>
      </c>
      <c r="L14" s="50">
        <v>6322505.1792055937</v>
      </c>
      <c r="M14" s="1479" t="s">
        <v>1405</v>
      </c>
      <c r="N14" s="1479"/>
      <c r="O14" s="1479"/>
      <c r="P14" s="690"/>
      <c r="Q14" s="50">
        <v>2745919.7618137039</v>
      </c>
      <c r="R14" s="50">
        <v>125800730.5015604</v>
      </c>
      <c r="S14" s="50">
        <v>123054810.73974608</v>
      </c>
      <c r="T14" s="50">
        <v>91708987.744631499</v>
      </c>
      <c r="U14" s="50">
        <v>7458801.0644879332</v>
      </c>
      <c r="V14" s="50"/>
      <c r="W14" s="50">
        <v>3917895.3656559391</v>
      </c>
      <c r="X14" s="50">
        <v>751192.17275623837</v>
      </c>
      <c r="Y14" s="50">
        <v>3166703.1928997003</v>
      </c>
      <c r="Z14" s="50"/>
      <c r="AA14" s="50">
        <v>19969126.564971056</v>
      </c>
    </row>
    <row r="15" spans="1:27" s="693" customFormat="1" ht="18" hidden="1" customHeight="1">
      <c r="A15" s="1672" t="s">
        <v>1406</v>
      </c>
      <c r="B15" s="1672"/>
      <c r="C15" s="1672"/>
      <c r="D15" s="690"/>
      <c r="E15" s="691">
        <v>591176187.09769368</v>
      </c>
      <c r="F15" s="692">
        <v>470619473.01357669</v>
      </c>
      <c r="G15" s="692">
        <v>337667914.69405138</v>
      </c>
      <c r="H15" s="692">
        <v>37406337.186333112</v>
      </c>
      <c r="I15" s="692">
        <v>4105297.0410181759</v>
      </c>
      <c r="J15" s="692">
        <v>91439924.09217374</v>
      </c>
      <c r="K15" s="692">
        <v>120556714.0841175</v>
      </c>
      <c r="L15" s="692">
        <v>5577819.1718214024</v>
      </c>
      <c r="M15" s="1672" t="s">
        <v>1406</v>
      </c>
      <c r="N15" s="1672"/>
      <c r="O15" s="1672"/>
      <c r="P15" s="690"/>
      <c r="Q15" s="692">
        <v>2143368.5255977879</v>
      </c>
      <c r="R15" s="692">
        <v>114978894.91229565</v>
      </c>
      <c r="S15" s="692">
        <v>112835526.38669783</v>
      </c>
      <c r="T15" s="692">
        <v>83099466.536731362</v>
      </c>
      <c r="U15" s="692">
        <v>11792195.947260058</v>
      </c>
      <c r="V15" s="692"/>
      <c r="W15" s="692">
        <v>4721425.5465343324</v>
      </c>
      <c r="X15" s="692">
        <v>676194.72615283914</v>
      </c>
      <c r="Y15" s="692">
        <v>4045230.8203815054</v>
      </c>
      <c r="Z15" s="692"/>
      <c r="AA15" s="692">
        <v>13222438.35617237</v>
      </c>
    </row>
    <row r="16" spans="1:27" s="693" customFormat="1" ht="14.25" hidden="1" customHeight="1">
      <c r="A16" s="1672" t="s">
        <v>1601</v>
      </c>
      <c r="B16" s="1672"/>
      <c r="C16" s="1672"/>
      <c r="D16" s="690"/>
      <c r="E16" s="691">
        <v>521853082.56788772</v>
      </c>
      <c r="F16" s="692">
        <v>407644010.84529263</v>
      </c>
      <c r="G16" s="692">
        <v>299226461.79350102</v>
      </c>
      <c r="H16" s="692">
        <v>21692557.30789056</v>
      </c>
      <c r="I16" s="692">
        <v>5348490.7705685459</v>
      </c>
      <c r="J16" s="692">
        <v>81376500.973332286</v>
      </c>
      <c r="K16" s="692">
        <v>114209071.72259532</v>
      </c>
      <c r="L16" s="692">
        <v>5276636.7782563744</v>
      </c>
      <c r="M16" s="1672" t="s">
        <v>1601</v>
      </c>
      <c r="N16" s="1672"/>
      <c r="O16" s="1672"/>
      <c r="P16" s="690"/>
      <c r="Q16" s="692">
        <v>2101254.1149063325</v>
      </c>
      <c r="R16" s="692">
        <v>108932434.94433889</v>
      </c>
      <c r="S16" s="692">
        <v>106831180.82943276</v>
      </c>
      <c r="T16" s="692">
        <v>85250071.846333385</v>
      </c>
      <c r="U16" s="692">
        <v>6409534.931871159</v>
      </c>
      <c r="V16" s="692"/>
      <c r="W16" s="692">
        <v>2430315.5046075759</v>
      </c>
      <c r="X16" s="692">
        <v>511312.13926854421</v>
      </c>
      <c r="Y16" s="692">
        <v>1919003.3653390375</v>
      </c>
      <c r="Z16" s="692">
        <v>9546456.3712069374</v>
      </c>
      <c r="AA16" s="692">
        <v>22287714.91782742</v>
      </c>
    </row>
    <row r="17" spans="1:27" s="693" customFormat="1" ht="15" hidden="1" customHeight="1">
      <c r="A17" s="1479" t="s">
        <v>1623</v>
      </c>
      <c r="B17" s="1479"/>
      <c r="C17" s="1479"/>
      <c r="D17" s="690"/>
      <c r="E17" s="694">
        <v>590578353.62427771</v>
      </c>
      <c r="F17" s="694">
        <v>457961855.33364534</v>
      </c>
      <c r="G17" s="694">
        <v>331103305.22873092</v>
      </c>
      <c r="H17" s="694">
        <v>18475678.485761065</v>
      </c>
      <c r="I17" s="694">
        <v>5115612.9545477172</v>
      </c>
      <c r="J17" s="694">
        <v>103267258.66460524</v>
      </c>
      <c r="K17" s="694">
        <v>132616498.29063189</v>
      </c>
      <c r="L17" s="694">
        <v>5458396.4707140252</v>
      </c>
      <c r="M17" s="1479" t="s">
        <v>1623</v>
      </c>
      <c r="N17" s="1479"/>
      <c r="O17" s="1479"/>
      <c r="P17" s="690"/>
      <c r="Q17" s="694">
        <v>2232603.3446320342</v>
      </c>
      <c r="R17" s="694">
        <v>127158101.81991786</v>
      </c>
      <c r="S17" s="694">
        <v>124925498.47528592</v>
      </c>
      <c r="T17" s="694">
        <v>92997450.038911462</v>
      </c>
      <c r="U17" s="694">
        <v>5545617.4451532839</v>
      </c>
      <c r="V17" s="694"/>
      <c r="W17" s="694">
        <v>2316937.6433555027</v>
      </c>
      <c r="X17" s="694">
        <v>566527.64370222262</v>
      </c>
      <c r="Y17" s="694">
        <v>1750409.9996532768</v>
      </c>
      <c r="Z17" s="694">
        <v>10659324.772899391</v>
      </c>
      <c r="AA17" s="694">
        <v>34724818.120765261</v>
      </c>
    </row>
    <row r="18" spans="1:27" s="693" customFormat="1" ht="16.5" hidden="1" customHeight="1">
      <c r="A18" s="1479" t="s">
        <v>1624</v>
      </c>
      <c r="B18" s="1479"/>
      <c r="C18" s="1479"/>
      <c r="D18" s="690"/>
      <c r="E18" s="694">
        <v>607232241.20353246</v>
      </c>
      <c r="F18" s="694">
        <v>436998616.67714673</v>
      </c>
      <c r="G18" s="694">
        <v>327954187.36831635</v>
      </c>
      <c r="H18" s="694">
        <v>6972609.8170829285</v>
      </c>
      <c r="I18" s="694">
        <v>5378453.5339665376</v>
      </c>
      <c r="J18" s="694">
        <v>96693365.957780898</v>
      </c>
      <c r="K18" s="694">
        <v>170233624.52638614</v>
      </c>
      <c r="L18" s="694">
        <v>5988400.2981819771</v>
      </c>
      <c r="M18" s="1479" t="s">
        <v>1624</v>
      </c>
      <c r="N18" s="1479"/>
      <c r="O18" s="1479"/>
      <c r="P18" s="690"/>
      <c r="Q18" s="694">
        <v>2325290.6556735104</v>
      </c>
      <c r="R18" s="694">
        <v>164245224.22820398</v>
      </c>
      <c r="S18" s="694">
        <v>161919933.57253072</v>
      </c>
      <c r="T18" s="694">
        <v>92730519.819716066</v>
      </c>
      <c r="U18" s="694">
        <v>7741752.2492025886</v>
      </c>
      <c r="V18" s="694"/>
      <c r="W18" s="694">
        <v>4153137.1955090282</v>
      </c>
      <c r="X18" s="694">
        <v>836269.2822764006</v>
      </c>
      <c r="Y18" s="694">
        <v>3316867.9132326297</v>
      </c>
      <c r="Z18" s="694">
        <v>12803198.065713501</v>
      </c>
      <c r="AA18" s="694">
        <v>70097722.373816505</v>
      </c>
    </row>
    <row r="19" spans="1:27" s="693" customFormat="1" ht="16.5" hidden="1" customHeight="1">
      <c r="A19" s="1479" t="s">
        <v>1625</v>
      </c>
      <c r="B19" s="1479"/>
      <c r="C19" s="1479"/>
      <c r="D19" s="690"/>
      <c r="E19" s="694">
        <v>574744237.52682424</v>
      </c>
      <c r="F19" s="694">
        <v>443369602.84599942</v>
      </c>
      <c r="G19" s="694">
        <v>316269790.26960284</v>
      </c>
      <c r="H19" s="694">
        <v>26626161.534641959</v>
      </c>
      <c r="I19" s="694">
        <v>5036702.576808474</v>
      </c>
      <c r="J19" s="694">
        <v>95436948.464945808</v>
      </c>
      <c r="K19" s="694">
        <v>131374634.68082477</v>
      </c>
      <c r="L19" s="694">
        <v>6560039.9393991157</v>
      </c>
      <c r="M19" s="1479" t="s">
        <v>1625</v>
      </c>
      <c r="N19" s="1479"/>
      <c r="O19" s="1479"/>
      <c r="P19" s="690"/>
      <c r="Q19" s="694">
        <v>2402043.3896387131</v>
      </c>
      <c r="R19" s="694">
        <v>124814594.74142577</v>
      </c>
      <c r="S19" s="694">
        <v>122412551.35178688</v>
      </c>
      <c r="T19" s="694">
        <v>90218457.466426358</v>
      </c>
      <c r="U19" s="694">
        <v>6362851.75731357</v>
      </c>
      <c r="V19" s="694"/>
      <c r="W19" s="694">
        <v>3247841.8903733031</v>
      </c>
      <c r="X19" s="694">
        <v>1030790.2639466583</v>
      </c>
      <c r="Y19" s="694">
        <v>2217051.6264266521</v>
      </c>
      <c r="Z19" s="694">
        <v>10236480.323096251</v>
      </c>
      <c r="AA19" s="694">
        <v>32819880.560770057</v>
      </c>
    </row>
    <row r="20" spans="1:27" s="693" customFormat="1" ht="16.5" hidden="1" customHeight="1">
      <c r="A20" s="1479" t="s">
        <v>1626</v>
      </c>
      <c r="B20" s="1479"/>
      <c r="C20" s="1479"/>
      <c r="D20" s="690"/>
      <c r="E20" s="692">
        <v>567799791.59006059</v>
      </c>
      <c r="F20" s="692">
        <v>437617592.44697481</v>
      </c>
      <c r="G20" s="692">
        <v>312098420.98798788</v>
      </c>
      <c r="H20" s="692">
        <v>19356673.986337218</v>
      </c>
      <c r="I20" s="692">
        <v>8039978.1807946023</v>
      </c>
      <c r="J20" s="692">
        <v>98122519.291855603</v>
      </c>
      <c r="K20" s="692">
        <v>130182199.14308508</v>
      </c>
      <c r="L20" s="692">
        <v>8999484.9532289132</v>
      </c>
      <c r="M20" s="1479" t="s">
        <v>1626</v>
      </c>
      <c r="N20" s="1479"/>
      <c r="O20" s="1479"/>
      <c r="P20" s="690"/>
      <c r="Q20" s="692">
        <v>2923667.2998072491</v>
      </c>
      <c r="R20" s="692">
        <v>121182714.18985589</v>
      </c>
      <c r="S20" s="692">
        <v>118259046.89004888</v>
      </c>
      <c r="T20" s="692">
        <v>83777665.684641898</v>
      </c>
      <c r="U20" s="692">
        <v>6385983.9145228807</v>
      </c>
      <c r="V20" s="692"/>
      <c r="W20" s="692">
        <v>3345396.2640479025</v>
      </c>
      <c r="X20" s="692">
        <v>923589.85687608412</v>
      </c>
      <c r="Y20" s="692">
        <v>2421806.4071718222</v>
      </c>
      <c r="Z20" s="692">
        <v>11513920.129646907</v>
      </c>
      <c r="AA20" s="692">
        <v>36263921.156482987</v>
      </c>
    </row>
    <row r="21" spans="1:27" s="693" customFormat="1" ht="16.5" hidden="1" customHeight="1">
      <c r="A21" s="1479" t="s">
        <v>1627</v>
      </c>
      <c r="B21" s="1479"/>
      <c r="C21" s="1479"/>
      <c r="D21" s="2"/>
      <c r="E21" s="694">
        <v>610787773.83475637</v>
      </c>
      <c r="F21" s="694">
        <v>469329663.38880724</v>
      </c>
      <c r="G21" s="694">
        <v>346190748.97137898</v>
      </c>
      <c r="H21" s="694">
        <v>20125074.550239943</v>
      </c>
      <c r="I21" s="694">
        <v>5517621.6103633652</v>
      </c>
      <c r="J21" s="694">
        <v>97496218.256824777</v>
      </c>
      <c r="K21" s="694">
        <v>141458110.44594923</v>
      </c>
      <c r="L21" s="694">
        <v>7705964.4610685222</v>
      </c>
      <c r="M21" s="1479" t="s">
        <v>1627</v>
      </c>
      <c r="N21" s="1479"/>
      <c r="O21" s="1479"/>
      <c r="P21" s="2"/>
      <c r="Q21" s="694">
        <v>2918628.0263300929</v>
      </c>
      <c r="R21" s="694">
        <v>133752145.98488064</v>
      </c>
      <c r="S21" s="694">
        <v>130833517.95855026</v>
      </c>
      <c r="T21" s="694">
        <v>90608212.810112476</v>
      </c>
      <c r="U21" s="694">
        <v>6342650.7051331485</v>
      </c>
      <c r="V21" s="694"/>
      <c r="W21" s="694">
        <v>3549418.1507599801</v>
      </c>
      <c r="X21" s="694">
        <v>956446.40794854437</v>
      </c>
      <c r="Y21" s="694">
        <v>2592971.7428114302</v>
      </c>
      <c r="Z21" s="694">
        <v>9791857.1153638083</v>
      </c>
      <c r="AA21" s="694">
        <v>40125093.407908604</v>
      </c>
    </row>
    <row r="22" spans="1:27" s="693" customFormat="1" ht="18" hidden="1" customHeight="1">
      <c r="A22" s="1467" t="s">
        <v>1367</v>
      </c>
      <c r="B22" s="1468"/>
      <c r="C22" s="1468"/>
      <c r="D22" s="1469"/>
      <c r="E22" s="696">
        <v>591629.89836522436</v>
      </c>
      <c r="F22" s="696">
        <v>459254.6924801892</v>
      </c>
      <c r="G22" s="696">
        <v>322378.70024124277</v>
      </c>
      <c r="H22" s="696">
        <v>24804.570290867643</v>
      </c>
      <c r="I22" s="696">
        <v>9371.2095568055756</v>
      </c>
      <c r="J22" s="696">
        <v>102700.21239127227</v>
      </c>
      <c r="K22" s="696">
        <v>132375.20588503618</v>
      </c>
      <c r="L22" s="696">
        <v>6817.0614620548176</v>
      </c>
      <c r="M22" s="1467" t="s">
        <v>1367</v>
      </c>
      <c r="N22" s="1468"/>
      <c r="O22" s="1468"/>
      <c r="P22" s="1469"/>
      <c r="Q22" s="696">
        <v>3627.4640444814945</v>
      </c>
      <c r="R22" s="696">
        <v>125558.14442298125</v>
      </c>
      <c r="S22" s="696">
        <v>121930.6803784998</v>
      </c>
      <c r="T22" s="696">
        <v>91613.054039876632</v>
      </c>
      <c r="U22" s="696">
        <v>8906.1531946856921</v>
      </c>
      <c r="V22" s="507" t="s">
        <v>528</v>
      </c>
      <c r="W22" s="696">
        <v>3638.2412235431029</v>
      </c>
      <c r="X22" s="696">
        <v>1259.0133363936684</v>
      </c>
      <c r="Y22" s="696">
        <v>2379.2278871494418</v>
      </c>
      <c r="Z22" s="696">
        <v>11830.928424319851</v>
      </c>
      <c r="AA22" s="696">
        <v>29604.160344714175</v>
      </c>
    </row>
    <row r="23" spans="1:27" s="693" customFormat="1" ht="18" customHeight="1">
      <c r="A23" s="1467" t="s">
        <v>1308</v>
      </c>
      <c r="B23" s="1468"/>
      <c r="C23" s="1468"/>
      <c r="D23" s="1469"/>
      <c r="E23" s="696">
        <v>547611.81277995161</v>
      </c>
      <c r="F23" s="696">
        <v>410485.27673501655</v>
      </c>
      <c r="G23" s="696">
        <v>327024.72355735139</v>
      </c>
      <c r="H23" s="696">
        <v>9682.279325438436</v>
      </c>
      <c r="I23" s="696">
        <v>2502.6683181675935</v>
      </c>
      <c r="J23" s="696">
        <v>71275.605534058792</v>
      </c>
      <c r="K23" s="696">
        <v>137126.53604493456</v>
      </c>
      <c r="L23" s="696">
        <v>7734.74988961485</v>
      </c>
      <c r="M23" s="1467" t="s">
        <v>1308</v>
      </c>
      <c r="N23" s="1468"/>
      <c r="O23" s="1468"/>
      <c r="P23" s="1469"/>
      <c r="Q23" s="696">
        <v>3391.8706392106169</v>
      </c>
      <c r="R23" s="696">
        <v>129391.78615531979</v>
      </c>
      <c r="S23" s="696">
        <v>125999.91551610923</v>
      </c>
      <c r="T23" s="696">
        <v>80238.35893588778</v>
      </c>
      <c r="U23" s="696">
        <v>4875.6427647899891</v>
      </c>
      <c r="V23" s="507" t="s">
        <v>528</v>
      </c>
      <c r="W23" s="696">
        <v>5492.0391740232744</v>
      </c>
      <c r="X23" s="696">
        <v>2380.294983339315</v>
      </c>
      <c r="Y23" s="696">
        <v>3111.7441906839617</v>
      </c>
      <c r="Z23" s="696">
        <v>7362.663502662831</v>
      </c>
      <c r="AA23" s="696">
        <v>35393.874641408074</v>
      </c>
    </row>
    <row r="24" spans="1:27" s="693" customFormat="1" ht="18" customHeight="1">
      <c r="A24" s="1467" t="s">
        <v>1309</v>
      </c>
      <c r="B24" s="1468"/>
      <c r="C24" s="1468"/>
      <c r="D24" s="1469"/>
      <c r="E24" s="696">
        <v>567102.42923699063</v>
      </c>
      <c r="F24" s="696">
        <v>433940.47486832202</v>
      </c>
      <c r="G24" s="696">
        <v>285059.70845722756</v>
      </c>
      <c r="H24" s="696">
        <v>33402.695785703654</v>
      </c>
      <c r="I24" s="696">
        <v>6883.4047903848877</v>
      </c>
      <c r="J24" s="696">
        <v>108594.66583500673</v>
      </c>
      <c r="K24" s="696">
        <v>133161.95436866666</v>
      </c>
      <c r="L24" s="696">
        <v>8548.6596721614696</v>
      </c>
      <c r="M24" s="1467" t="s">
        <v>1309</v>
      </c>
      <c r="N24" s="1468"/>
      <c r="O24" s="1468"/>
      <c r="P24" s="1469"/>
      <c r="Q24" s="696">
        <v>2617.6903308964688</v>
      </c>
      <c r="R24" s="696">
        <v>124613.29469650539</v>
      </c>
      <c r="S24" s="696">
        <v>121995.6043656088</v>
      </c>
      <c r="T24" s="696">
        <v>94245.885974165212</v>
      </c>
      <c r="U24" s="696">
        <v>5984.732538787759</v>
      </c>
      <c r="V24" s="507" t="s">
        <v>528</v>
      </c>
      <c r="W24" s="696">
        <v>3981.3728480622899</v>
      </c>
      <c r="X24" s="696">
        <v>1746.9079383191472</v>
      </c>
      <c r="Y24" s="696">
        <v>2234.464909743137</v>
      </c>
      <c r="Z24" s="696">
        <v>9773.2317686484494</v>
      </c>
      <c r="AA24" s="696">
        <v>27556.844773242203</v>
      </c>
    </row>
    <row r="25" spans="1:27" s="693" customFormat="1" ht="18" customHeight="1">
      <c r="A25" s="1467" t="s">
        <v>1310</v>
      </c>
      <c r="B25" s="1468"/>
      <c r="C25" s="1468"/>
      <c r="D25" s="1469"/>
      <c r="E25" s="696">
        <v>595707.11230569519</v>
      </c>
      <c r="F25" s="696">
        <v>445604.52298907569</v>
      </c>
      <c r="G25" s="696">
        <v>319939.58061899315</v>
      </c>
      <c r="H25" s="696">
        <v>13782.461485977667</v>
      </c>
      <c r="I25" s="696">
        <v>5881.5438113561368</v>
      </c>
      <c r="J25" s="696">
        <v>106000.93707274972</v>
      </c>
      <c r="K25" s="696">
        <v>150102.58931661953</v>
      </c>
      <c r="L25" s="696">
        <v>9283.9261527981998</v>
      </c>
      <c r="M25" s="1467" t="s">
        <v>1310</v>
      </c>
      <c r="N25" s="1468"/>
      <c r="O25" s="1468"/>
      <c r="P25" s="1469"/>
      <c r="Q25" s="696">
        <v>3001.0264481816425</v>
      </c>
      <c r="R25" s="696">
        <v>140818.66316382139</v>
      </c>
      <c r="S25" s="696">
        <v>137817.63671564008</v>
      </c>
      <c r="T25" s="696">
        <v>98604.434366141621</v>
      </c>
      <c r="U25" s="696">
        <v>5111.9300760664009</v>
      </c>
      <c r="V25" s="507" t="s">
        <v>528</v>
      </c>
      <c r="W25" s="696">
        <v>4218.8981353382078</v>
      </c>
      <c r="X25" s="696">
        <v>1685.6976524535971</v>
      </c>
      <c r="Y25" s="696">
        <v>2533.2004828846166</v>
      </c>
      <c r="Z25" s="696">
        <v>11366.695523599947</v>
      </c>
      <c r="AA25" s="696">
        <v>41249.069661693618</v>
      </c>
    </row>
    <row r="26" spans="1:27" s="693" customFormat="1" ht="18" customHeight="1">
      <c r="A26" s="1467" t="s">
        <v>1311</v>
      </c>
      <c r="B26" s="1468"/>
      <c r="C26" s="1468"/>
      <c r="D26" s="1469"/>
      <c r="E26" s="696">
        <v>645268.72433871333</v>
      </c>
      <c r="F26" s="696">
        <v>481724.67495703587</v>
      </c>
      <c r="G26" s="696">
        <v>320564.51372912945</v>
      </c>
      <c r="H26" s="696">
        <v>20626.742568031848</v>
      </c>
      <c r="I26" s="696">
        <v>5559.0699715207802</v>
      </c>
      <c r="J26" s="696">
        <v>134974.34868835309</v>
      </c>
      <c r="K26" s="696">
        <v>163544.04938167866</v>
      </c>
      <c r="L26" s="696">
        <v>9549.7132046175793</v>
      </c>
      <c r="M26" s="1467" t="s">
        <v>1311</v>
      </c>
      <c r="N26" s="1468"/>
      <c r="O26" s="1468"/>
      <c r="P26" s="1469"/>
      <c r="Q26" s="696">
        <v>2829.5390284122773</v>
      </c>
      <c r="R26" s="696">
        <v>153994.33617706056</v>
      </c>
      <c r="S26" s="696">
        <v>151164.79714864836</v>
      </c>
      <c r="T26" s="696">
        <v>113223.03755813668</v>
      </c>
      <c r="U26" s="696">
        <v>4471.5741637562132</v>
      </c>
      <c r="V26" s="696">
        <v>293.9647969427632</v>
      </c>
      <c r="W26" s="696">
        <v>4165.4780534763222</v>
      </c>
      <c r="X26" s="696">
        <v>1736.5951237204602</v>
      </c>
      <c r="Y26" s="696">
        <v>2428.8829297558636</v>
      </c>
      <c r="Z26" s="696">
        <v>10468.856524598825</v>
      </c>
      <c r="AA26" s="696">
        <v>39479.599100935498</v>
      </c>
    </row>
    <row r="27" spans="1:27" s="693" customFormat="1" ht="18" customHeight="1">
      <c r="A27" s="1467" t="s">
        <v>1312</v>
      </c>
      <c r="B27" s="1468"/>
      <c r="C27" s="1468"/>
      <c r="D27" s="1469"/>
      <c r="E27" s="696">
        <v>688049.72330288822</v>
      </c>
      <c r="F27" s="696">
        <v>526074.27506521763</v>
      </c>
      <c r="G27" s="696">
        <v>339534.07365654182</v>
      </c>
      <c r="H27" s="696">
        <v>30701.409825774503</v>
      </c>
      <c r="I27" s="696">
        <v>5792.6064126902311</v>
      </c>
      <c r="J27" s="696">
        <v>150046.18517021197</v>
      </c>
      <c r="K27" s="696">
        <v>161975.44823766986</v>
      </c>
      <c r="L27" s="696">
        <v>10362.862079113285</v>
      </c>
      <c r="M27" s="1467" t="s">
        <v>1312</v>
      </c>
      <c r="N27" s="1468"/>
      <c r="O27" s="1468"/>
      <c r="P27" s="1469"/>
      <c r="Q27" s="696">
        <v>3199.2785104494296</v>
      </c>
      <c r="R27" s="696">
        <v>151612.58615855646</v>
      </c>
      <c r="S27" s="696">
        <v>148413.30764810694</v>
      </c>
      <c r="T27" s="696">
        <v>118362.38015424981</v>
      </c>
      <c r="U27" s="696">
        <v>6220.7687925354139</v>
      </c>
      <c r="V27" s="696">
        <v>420.66987144070964</v>
      </c>
      <c r="W27" s="696">
        <v>3627.33977354341</v>
      </c>
      <c r="X27" s="696">
        <v>1162.3282682214706</v>
      </c>
      <c r="Y27" s="696">
        <v>2465.0115053219374</v>
      </c>
      <c r="Z27" s="696">
        <v>14554.125735811642</v>
      </c>
      <c r="AA27" s="696">
        <v>34336.274792149394</v>
      </c>
    </row>
    <row r="28" spans="1:27" ht="18" customHeight="1">
      <c r="A28" s="1672" t="s">
        <v>43</v>
      </c>
      <c r="B28" s="1672"/>
      <c r="C28" s="1672"/>
      <c r="D28" s="690"/>
      <c r="E28" s="696"/>
      <c r="F28" s="696"/>
      <c r="G28" s="696"/>
      <c r="H28" s="696"/>
      <c r="I28" s="696"/>
      <c r="J28" s="696"/>
      <c r="K28" s="696"/>
      <c r="L28" s="696"/>
      <c r="M28" s="1672" t="s">
        <v>43</v>
      </c>
      <c r="N28" s="1672"/>
      <c r="O28" s="1672"/>
      <c r="P28" s="690"/>
      <c r="Q28" s="696"/>
      <c r="R28" s="696"/>
      <c r="S28" s="696"/>
      <c r="T28" s="696"/>
      <c r="U28" s="696"/>
      <c r="V28" s="696"/>
      <c r="W28" s="696"/>
      <c r="X28" s="696"/>
      <c r="Y28" s="696"/>
      <c r="Z28" s="696"/>
      <c r="AA28" s="696"/>
    </row>
    <row r="29" spans="1:27" ht="18" customHeight="1">
      <c r="A29" s="706"/>
      <c r="B29" s="706" t="s">
        <v>44</v>
      </c>
      <c r="C29" s="706"/>
      <c r="D29" s="1264"/>
      <c r="E29" s="957">
        <v>654395.1783686647</v>
      </c>
      <c r="F29" s="957">
        <v>500619.55161168537</v>
      </c>
      <c r="G29" s="957">
        <v>323864.29979933833</v>
      </c>
      <c r="H29" s="957">
        <v>29070.453984798438</v>
      </c>
      <c r="I29" s="957">
        <v>5559.2747362796599</v>
      </c>
      <c r="J29" s="957">
        <v>142125.52309126974</v>
      </c>
      <c r="K29" s="957">
        <v>153775.6267569788</v>
      </c>
      <c r="L29" s="957">
        <v>9885.8927860053136</v>
      </c>
      <c r="M29" s="706"/>
      <c r="N29" s="706" t="s">
        <v>34</v>
      </c>
      <c r="O29" s="706"/>
      <c r="P29" s="1264"/>
      <c r="Q29" s="957">
        <v>2904.702362941136</v>
      </c>
      <c r="R29" s="957">
        <v>143889.73397097338</v>
      </c>
      <c r="S29" s="957">
        <v>140985.03160803218</v>
      </c>
      <c r="T29" s="957">
        <v>113861.36074031632</v>
      </c>
      <c r="U29" s="957">
        <v>6167.0220765773374</v>
      </c>
      <c r="V29" s="957">
        <v>395.07751156791699</v>
      </c>
      <c r="W29" s="957">
        <v>3533.5069338306498</v>
      </c>
      <c r="X29" s="957">
        <v>1099.7044242336804</v>
      </c>
      <c r="Y29" s="957">
        <v>2433.802509596967</v>
      </c>
      <c r="Z29" s="957">
        <v>14544.08539429805</v>
      </c>
      <c r="AA29" s="957">
        <v>31572.149740038236</v>
      </c>
    </row>
    <row r="30" spans="1:27" ht="18" customHeight="1">
      <c r="A30" s="706"/>
      <c r="B30" s="706" t="s">
        <v>12</v>
      </c>
      <c r="C30" s="706"/>
      <c r="D30" s="1264"/>
      <c r="E30" s="957">
        <v>33654.544934223428</v>
      </c>
      <c r="F30" s="957">
        <v>25454.723453532435</v>
      </c>
      <c r="G30" s="957">
        <v>15669.773857203741</v>
      </c>
      <c r="H30" s="957">
        <v>1630.9558409760666</v>
      </c>
      <c r="I30" s="957">
        <v>233.3316764105692</v>
      </c>
      <c r="J30" s="957">
        <v>7920.6620789420549</v>
      </c>
      <c r="K30" s="957">
        <v>8199.8214806909946</v>
      </c>
      <c r="L30" s="957">
        <v>476.96929310796025</v>
      </c>
      <c r="M30" s="706"/>
      <c r="N30" s="706" t="s">
        <v>12</v>
      </c>
      <c r="O30" s="706"/>
      <c r="P30" s="1264"/>
      <c r="Q30" s="957">
        <v>294.57614750829265</v>
      </c>
      <c r="R30" s="957">
        <v>7722.8521875830365</v>
      </c>
      <c r="S30" s="957">
        <v>7428.2760400747393</v>
      </c>
      <c r="T30" s="957">
        <v>4501.0194139335199</v>
      </c>
      <c r="U30" s="957">
        <v>53.746715958079065</v>
      </c>
      <c r="V30" s="957">
        <v>25.592359872792702</v>
      </c>
      <c r="W30" s="957">
        <v>93.83283971276137</v>
      </c>
      <c r="X30" s="957">
        <v>62.62384398779006</v>
      </c>
      <c r="Y30" s="957">
        <v>31.208995724971302</v>
      </c>
      <c r="Z30" s="957">
        <v>10.040341513593063</v>
      </c>
      <c r="AA30" s="957">
        <v>2764.125052111177</v>
      </c>
    </row>
    <row r="31" spans="1:27" ht="18" customHeight="1">
      <c r="A31" s="1672" t="s">
        <v>13</v>
      </c>
      <c r="B31" s="1672"/>
      <c r="C31" s="1672"/>
      <c r="D31" s="690"/>
      <c r="E31" s="957"/>
      <c r="F31" s="957"/>
      <c r="G31" s="957"/>
      <c r="H31" s="957"/>
      <c r="I31" s="957"/>
      <c r="J31" s="957"/>
      <c r="K31" s="957"/>
      <c r="L31" s="957"/>
      <c r="M31" s="1672" t="s">
        <v>13</v>
      </c>
      <c r="N31" s="1672"/>
      <c r="O31" s="1672"/>
      <c r="P31" s="690"/>
      <c r="Q31" s="957"/>
      <c r="R31" s="957"/>
      <c r="S31" s="957"/>
      <c r="T31" s="957"/>
      <c r="U31" s="957"/>
      <c r="V31" s="957"/>
      <c r="W31" s="957"/>
      <c r="X31" s="957"/>
      <c r="Y31" s="957"/>
      <c r="Z31" s="957"/>
      <c r="AA31" s="957"/>
    </row>
    <row r="32" spans="1:27" ht="18" customHeight="1">
      <c r="A32" s="706"/>
      <c r="B32" s="1330" t="s">
        <v>52</v>
      </c>
      <c r="C32" s="706"/>
      <c r="D32" s="1264"/>
      <c r="E32" s="957">
        <v>402467.57481383369</v>
      </c>
      <c r="F32" s="957">
        <v>313312.68868493085</v>
      </c>
      <c r="G32" s="957">
        <v>211814.96181117737</v>
      </c>
      <c r="H32" s="957">
        <v>16154.754515856215</v>
      </c>
      <c r="I32" s="957">
        <v>3842.4363793332363</v>
      </c>
      <c r="J32" s="957">
        <v>81500.535978563945</v>
      </c>
      <c r="K32" s="957">
        <v>89154.886128902886</v>
      </c>
      <c r="L32" s="957">
        <v>5492.8047475889271</v>
      </c>
      <c r="M32" s="706"/>
      <c r="N32" s="706" t="s">
        <v>52</v>
      </c>
      <c r="O32" s="706"/>
      <c r="P32" s="1264"/>
      <c r="Q32" s="957">
        <v>1808.3829457712188</v>
      </c>
      <c r="R32" s="957">
        <v>83662.081381313925</v>
      </c>
      <c r="S32" s="957">
        <v>81853.698435542785</v>
      </c>
      <c r="T32" s="957">
        <v>74948.955890672994</v>
      </c>
      <c r="U32" s="957">
        <v>4947.254774351024</v>
      </c>
      <c r="V32" s="957">
        <v>184.57910759375596</v>
      </c>
      <c r="W32" s="957">
        <v>1728.9571650182661</v>
      </c>
      <c r="X32" s="957">
        <v>228.39824984060888</v>
      </c>
      <c r="Y32" s="957">
        <v>1500.5589151776562</v>
      </c>
      <c r="Z32" s="957">
        <v>11463.89024680404</v>
      </c>
      <c r="AA32" s="957">
        <v>11507.84174471074</v>
      </c>
    </row>
    <row r="33" spans="1:27" ht="18" customHeight="1">
      <c r="A33" s="706"/>
      <c r="B33" s="1330" t="s">
        <v>53</v>
      </c>
      <c r="C33" s="706"/>
      <c r="D33" s="1264"/>
      <c r="E33" s="957">
        <v>51091.61165650373</v>
      </c>
      <c r="F33" s="957">
        <v>39376.492541719155</v>
      </c>
      <c r="G33" s="957">
        <v>25265.528294317726</v>
      </c>
      <c r="H33" s="957">
        <v>2442.082528274088</v>
      </c>
      <c r="I33" s="957">
        <v>345.25543273231045</v>
      </c>
      <c r="J33" s="957">
        <v>11323.62628639504</v>
      </c>
      <c r="K33" s="957">
        <v>11715.119114784558</v>
      </c>
      <c r="L33" s="957">
        <v>605.25921676112046</v>
      </c>
      <c r="M33" s="706"/>
      <c r="N33" s="706" t="s">
        <v>53</v>
      </c>
      <c r="O33" s="706"/>
      <c r="P33" s="1264"/>
      <c r="Q33" s="957">
        <v>236.18569256956582</v>
      </c>
      <c r="R33" s="957">
        <v>11109.85989802344</v>
      </c>
      <c r="S33" s="957">
        <v>10873.674205453881</v>
      </c>
      <c r="T33" s="957">
        <v>6202.8951242241619</v>
      </c>
      <c r="U33" s="957">
        <v>185.2295307125971</v>
      </c>
      <c r="V33" s="957">
        <v>16.078903931959701</v>
      </c>
      <c r="W33" s="957">
        <v>192.92174797230078</v>
      </c>
      <c r="X33" s="957">
        <v>15.162326251007228</v>
      </c>
      <c r="Y33" s="957">
        <v>177.75942172129362</v>
      </c>
      <c r="Z33" s="957">
        <v>127.19290545545486</v>
      </c>
      <c r="AA33" s="957">
        <v>4403.7418040683124</v>
      </c>
    </row>
    <row r="34" spans="1:27" ht="18" customHeight="1">
      <c r="A34" s="706"/>
      <c r="B34" s="1330" t="s">
        <v>54</v>
      </c>
      <c r="C34" s="706"/>
      <c r="D34" s="1264"/>
      <c r="E34" s="957">
        <v>112623.80977291896</v>
      </c>
      <c r="F34" s="957">
        <v>82329.13754075722</v>
      </c>
      <c r="G34" s="957">
        <v>51909.803030655705</v>
      </c>
      <c r="H34" s="957">
        <v>8761.7882283308772</v>
      </c>
      <c r="I34" s="957">
        <v>623.30009656857578</v>
      </c>
      <c r="J34" s="957">
        <v>21034.246185202119</v>
      </c>
      <c r="K34" s="957">
        <v>30294.672232161764</v>
      </c>
      <c r="L34" s="957">
        <v>2020.3065737454926</v>
      </c>
      <c r="M34" s="706"/>
      <c r="N34" s="706" t="s">
        <v>54</v>
      </c>
      <c r="O34" s="706"/>
      <c r="P34" s="1264"/>
      <c r="Q34" s="957">
        <v>577.66015799152444</v>
      </c>
      <c r="R34" s="957">
        <v>28274.365658416296</v>
      </c>
      <c r="S34" s="957">
        <v>27696.705500424727</v>
      </c>
      <c r="T34" s="957">
        <v>18561.949402432452</v>
      </c>
      <c r="U34" s="957">
        <v>419.37686839150359</v>
      </c>
      <c r="V34" s="957">
        <v>96.644138042156143</v>
      </c>
      <c r="W34" s="957">
        <v>878.48210000632912</v>
      </c>
      <c r="X34" s="957">
        <v>599.99372517525433</v>
      </c>
      <c r="Y34" s="957">
        <v>278.48837483107445</v>
      </c>
      <c r="Z34" s="957">
        <v>367.5038643667844</v>
      </c>
      <c r="AA34" s="957">
        <v>8107.7568559190659</v>
      </c>
    </row>
    <row r="35" spans="1:27" ht="18" customHeight="1">
      <c r="A35" s="706"/>
      <c r="B35" s="1330" t="s">
        <v>257</v>
      </c>
      <c r="C35" s="706"/>
      <c r="D35" s="1264"/>
      <c r="E35" s="957">
        <v>47977.360251631158</v>
      </c>
      <c r="F35" s="957">
        <v>37039.010077810548</v>
      </c>
      <c r="G35" s="957">
        <v>22635.091718390704</v>
      </c>
      <c r="H35" s="957">
        <v>2231.3663043133361</v>
      </c>
      <c r="I35" s="957">
        <v>318.56141005609919</v>
      </c>
      <c r="J35" s="957">
        <v>11853.990645050404</v>
      </c>
      <c r="K35" s="957">
        <v>10938.350173820578</v>
      </c>
      <c r="L35" s="957">
        <v>683.59768801774248</v>
      </c>
      <c r="M35" s="706"/>
      <c r="N35" s="1330" t="s">
        <v>257</v>
      </c>
      <c r="O35" s="706"/>
      <c r="P35" s="1264"/>
      <c r="Q35" s="957">
        <v>363.28560111712522</v>
      </c>
      <c r="R35" s="957">
        <v>10254.752485802845</v>
      </c>
      <c r="S35" s="957">
        <v>9891.4668846857076</v>
      </c>
      <c r="T35" s="957">
        <v>6920.8940939201111</v>
      </c>
      <c r="U35" s="957">
        <v>81.496013080286943</v>
      </c>
      <c r="V35" s="957">
        <v>25.891229872838071</v>
      </c>
      <c r="W35" s="957">
        <v>180.61906954651437</v>
      </c>
      <c r="X35" s="957">
        <v>134.28759195460023</v>
      </c>
      <c r="Y35" s="957">
        <v>46.331477591914094</v>
      </c>
      <c r="Z35" s="957">
        <v>69.399360185362724</v>
      </c>
      <c r="AA35" s="957">
        <v>2751.9658384513232</v>
      </c>
    </row>
    <row r="36" spans="1:27" ht="18" customHeight="1">
      <c r="A36" s="706"/>
      <c r="B36" s="1330" t="s">
        <v>256</v>
      </c>
      <c r="C36" s="706"/>
      <c r="D36" s="1264"/>
      <c r="E36" s="957">
        <v>73889.36680800005</v>
      </c>
      <c r="F36" s="957">
        <v>54016.946219999998</v>
      </c>
      <c r="G36" s="957">
        <v>27908.688802000022</v>
      </c>
      <c r="H36" s="957">
        <v>1111.4182490000001</v>
      </c>
      <c r="I36" s="957">
        <v>663.05309399999999</v>
      </c>
      <c r="J36" s="957">
        <v>24333.786075000004</v>
      </c>
      <c r="K36" s="957">
        <v>19872.420587999994</v>
      </c>
      <c r="L36" s="957">
        <v>1560.8938529999991</v>
      </c>
      <c r="M36" s="706"/>
      <c r="N36" s="1330" t="s">
        <v>256</v>
      </c>
      <c r="O36" s="706"/>
      <c r="P36" s="1264"/>
      <c r="Q36" s="957">
        <v>213.76411300000012</v>
      </c>
      <c r="R36" s="957">
        <v>18311.526734999989</v>
      </c>
      <c r="S36" s="957">
        <v>18097.762622000002</v>
      </c>
      <c r="T36" s="957">
        <v>11727.685642999986</v>
      </c>
      <c r="U36" s="957">
        <v>587.41160600000001</v>
      </c>
      <c r="V36" s="957">
        <v>97.476491999999993</v>
      </c>
      <c r="W36" s="957">
        <v>646.35969100000034</v>
      </c>
      <c r="X36" s="957">
        <v>184.48637500000001</v>
      </c>
      <c r="Y36" s="957">
        <v>461.87331599999993</v>
      </c>
      <c r="Z36" s="957">
        <v>2526.1393589999975</v>
      </c>
      <c r="AA36" s="957">
        <v>7564.9685490000038</v>
      </c>
    </row>
    <row r="37" spans="1:27" ht="18" customHeight="1">
      <c r="A37" s="1672" t="s">
        <v>14</v>
      </c>
      <c r="B37" s="1672"/>
      <c r="C37" s="1672"/>
      <c r="D37" s="690"/>
      <c r="E37" s="957"/>
      <c r="F37" s="957"/>
      <c r="G37" s="957"/>
      <c r="H37" s="957"/>
      <c r="I37" s="957"/>
      <c r="J37" s="957"/>
      <c r="K37" s="957"/>
      <c r="L37" s="957"/>
      <c r="M37" s="1672" t="s">
        <v>14</v>
      </c>
      <c r="N37" s="1672"/>
      <c r="O37" s="1672"/>
      <c r="P37" s="690"/>
      <c r="Q37" s="957"/>
      <c r="R37" s="957"/>
      <c r="S37" s="957"/>
      <c r="T37" s="957"/>
      <c r="U37" s="957"/>
      <c r="V37" s="957"/>
      <c r="W37" s="957"/>
      <c r="X37" s="957"/>
      <c r="Y37" s="957"/>
      <c r="Z37" s="957"/>
      <c r="AA37" s="957"/>
    </row>
    <row r="38" spans="1:27" ht="18" customHeight="1">
      <c r="A38" s="1470" t="s">
        <v>45</v>
      </c>
      <c r="B38" s="1470"/>
      <c r="C38" s="707"/>
      <c r="D38" s="690"/>
      <c r="E38" s="957">
        <v>681424.88987260032</v>
      </c>
      <c r="F38" s="957">
        <v>521751.94155338529</v>
      </c>
      <c r="G38" s="957">
        <v>336731.34724876133</v>
      </c>
      <c r="H38" s="957">
        <v>30422.34619555256</v>
      </c>
      <c r="I38" s="957">
        <v>5758.6407720542684</v>
      </c>
      <c r="J38" s="957">
        <v>148839.60733701801</v>
      </c>
      <c r="K38" s="957">
        <v>159672.9483192146</v>
      </c>
      <c r="L38" s="957">
        <v>10249.028486246796</v>
      </c>
      <c r="M38" s="1470" t="s">
        <v>45</v>
      </c>
      <c r="N38" s="1470"/>
      <c r="O38" s="707"/>
      <c r="P38" s="690"/>
      <c r="Q38" s="957">
        <v>3086.9520474383971</v>
      </c>
      <c r="R38" s="957">
        <v>149423.91983296777</v>
      </c>
      <c r="S38" s="957">
        <v>146336.96778552915</v>
      </c>
      <c r="T38" s="957">
        <v>117065.49297974769</v>
      </c>
      <c r="U38" s="957">
        <v>6193.8371381743955</v>
      </c>
      <c r="V38" s="957">
        <v>420.49996903129977</v>
      </c>
      <c r="W38" s="957">
        <v>3578.5210728615402</v>
      </c>
      <c r="X38" s="957">
        <v>1142.023985950214</v>
      </c>
      <c r="Y38" s="957">
        <v>2436.4970869113249</v>
      </c>
      <c r="Z38" s="957">
        <v>14550.220998646306</v>
      </c>
      <c r="AA38" s="957">
        <v>33628.837624360756</v>
      </c>
    </row>
    <row r="39" spans="1:27" ht="18" customHeight="1">
      <c r="A39" s="7"/>
      <c r="B39" s="1330" t="s">
        <v>15</v>
      </c>
      <c r="C39" s="708"/>
      <c r="D39" s="690"/>
      <c r="E39" s="957">
        <v>347366.50650249858</v>
      </c>
      <c r="F39" s="957">
        <v>265703.03951206646</v>
      </c>
      <c r="G39" s="957">
        <v>178306.05833559789</v>
      </c>
      <c r="H39" s="957">
        <v>15364.142267763009</v>
      </c>
      <c r="I39" s="957">
        <v>3032.8472088102394</v>
      </c>
      <c r="J39" s="957">
        <v>68999.991699895239</v>
      </c>
      <c r="K39" s="957">
        <v>81663.466990432789</v>
      </c>
      <c r="L39" s="957">
        <v>4377.6841378115842</v>
      </c>
      <c r="M39" s="7"/>
      <c r="N39" s="1330" t="s">
        <v>15</v>
      </c>
      <c r="O39" s="708"/>
      <c r="P39" s="690"/>
      <c r="Q39" s="957">
        <v>1569.3892405723807</v>
      </c>
      <c r="R39" s="957">
        <v>77285.782852621283</v>
      </c>
      <c r="S39" s="957">
        <v>75716.393612048952</v>
      </c>
      <c r="T39" s="957">
        <v>65715.245044899624</v>
      </c>
      <c r="U39" s="957">
        <v>4100.8478864896915</v>
      </c>
      <c r="V39" s="957">
        <v>292.18187216516424</v>
      </c>
      <c r="W39" s="957">
        <v>2242.5733119414472</v>
      </c>
      <c r="X39" s="957">
        <v>910.46141107318635</v>
      </c>
      <c r="Y39" s="957">
        <v>1332.111900868261</v>
      </c>
      <c r="Z39" s="957">
        <v>11123.893011570646</v>
      </c>
      <c r="AA39" s="957">
        <v>14489.438508123643</v>
      </c>
    </row>
    <row r="40" spans="1:27" ht="18" customHeight="1">
      <c r="A40" s="961"/>
      <c r="B40" s="961" t="s">
        <v>1313</v>
      </c>
      <c r="C40" s="1265"/>
      <c r="D40" s="1264"/>
      <c r="E40" s="957">
        <v>73521.1918877547</v>
      </c>
      <c r="F40" s="957">
        <v>53864.757189043965</v>
      </c>
      <c r="G40" s="957">
        <v>36763.221679576469</v>
      </c>
      <c r="H40" s="957">
        <v>2884.4454804905904</v>
      </c>
      <c r="I40" s="957">
        <v>741.53335603329924</v>
      </c>
      <c r="J40" s="957">
        <v>13475.55667294364</v>
      </c>
      <c r="K40" s="957">
        <v>19656.434698710797</v>
      </c>
      <c r="L40" s="957">
        <v>1062.6564425304562</v>
      </c>
      <c r="M40" s="961"/>
      <c r="N40" s="961" t="s">
        <v>1313</v>
      </c>
      <c r="O40" s="1265"/>
      <c r="P40" s="1264"/>
      <c r="Q40" s="957">
        <v>354.03255525305718</v>
      </c>
      <c r="R40" s="957">
        <v>18593.778256180325</v>
      </c>
      <c r="S40" s="957">
        <v>18239.745700927269</v>
      </c>
      <c r="T40" s="957">
        <v>14411.020248372968</v>
      </c>
      <c r="U40" s="957">
        <v>541.82489679291109</v>
      </c>
      <c r="V40" s="957">
        <v>124.87399290453099</v>
      </c>
      <c r="W40" s="957">
        <v>585.72664382807909</v>
      </c>
      <c r="X40" s="957">
        <v>325.73194726248886</v>
      </c>
      <c r="Y40" s="957">
        <v>259.99469656559063</v>
      </c>
      <c r="Z40" s="957">
        <v>1358.6319684708519</v>
      </c>
      <c r="AA40" s="957">
        <v>3934.9318874996261</v>
      </c>
    </row>
    <row r="41" spans="1:27" ht="18" customHeight="1">
      <c r="A41" s="961"/>
      <c r="B41" s="961" t="s">
        <v>1314</v>
      </c>
      <c r="C41" s="1265"/>
      <c r="D41" s="1264"/>
      <c r="E41" s="957">
        <v>176990.2838250518</v>
      </c>
      <c r="F41" s="957">
        <v>138667.28710835549</v>
      </c>
      <c r="G41" s="957">
        <v>91997.513176610591</v>
      </c>
      <c r="H41" s="957">
        <v>9526.2481802137627</v>
      </c>
      <c r="I41" s="957">
        <v>1781.3611427262774</v>
      </c>
      <c r="J41" s="957">
        <v>35362.164608804895</v>
      </c>
      <c r="K41" s="957">
        <v>38322.996716696412</v>
      </c>
      <c r="L41" s="957">
        <v>2145.6336633962496</v>
      </c>
      <c r="M41" s="961"/>
      <c r="N41" s="961" t="s">
        <v>1314</v>
      </c>
      <c r="O41" s="1265"/>
      <c r="P41" s="1264"/>
      <c r="Q41" s="957">
        <v>792.45063134582142</v>
      </c>
      <c r="R41" s="957">
        <v>36177.363053300178</v>
      </c>
      <c r="S41" s="957">
        <v>35384.912421954359</v>
      </c>
      <c r="T41" s="957">
        <v>35425.269413715912</v>
      </c>
      <c r="U41" s="957">
        <v>3069.4182626585643</v>
      </c>
      <c r="V41" s="957">
        <v>112.3873049600147</v>
      </c>
      <c r="W41" s="957">
        <v>1058.2772599288205</v>
      </c>
      <c r="X41" s="957">
        <v>324.27183315697118</v>
      </c>
      <c r="Y41" s="957">
        <v>734.00542677184922</v>
      </c>
      <c r="Z41" s="957">
        <v>8238.7662799561713</v>
      </c>
      <c r="AA41" s="957">
        <v>3958.3264606471903</v>
      </c>
    </row>
    <row r="42" spans="1:27" ht="18" customHeight="1">
      <c r="A42" s="961"/>
      <c r="B42" s="961" t="s">
        <v>1315</v>
      </c>
      <c r="C42" s="1265"/>
      <c r="D42" s="1264"/>
      <c r="E42" s="957">
        <v>53547.262638281762</v>
      </c>
      <c r="F42" s="957">
        <v>41144.024585204927</v>
      </c>
      <c r="G42" s="957">
        <v>30529.943130673619</v>
      </c>
      <c r="H42" s="957">
        <v>960.38348412170876</v>
      </c>
      <c r="I42" s="957">
        <v>251.45088767105378</v>
      </c>
      <c r="J42" s="957">
        <v>9402.2470827385423</v>
      </c>
      <c r="K42" s="957">
        <v>12403.23805307689</v>
      </c>
      <c r="L42" s="957">
        <v>603.68054491070905</v>
      </c>
      <c r="M42" s="961"/>
      <c r="N42" s="961" t="s">
        <v>1315</v>
      </c>
      <c r="O42" s="1265"/>
      <c r="P42" s="1264"/>
      <c r="Q42" s="957">
        <v>223.42596009687929</v>
      </c>
      <c r="R42" s="957">
        <v>11799.557508166179</v>
      </c>
      <c r="S42" s="957">
        <v>11576.131548069301</v>
      </c>
      <c r="T42" s="957">
        <v>7881.7391744712004</v>
      </c>
      <c r="U42" s="957">
        <v>314.36712445348564</v>
      </c>
      <c r="V42" s="957">
        <v>38.628381686446538</v>
      </c>
      <c r="W42" s="957">
        <v>388.43543233844639</v>
      </c>
      <c r="X42" s="957">
        <v>150.9774411099288</v>
      </c>
      <c r="Y42" s="957">
        <v>237.45799122851753</v>
      </c>
      <c r="Z42" s="957">
        <v>930.3798471693085</v>
      </c>
      <c r="AA42" s="957">
        <v>3883.3412822890277</v>
      </c>
    </row>
    <row r="43" spans="1:27" ht="18" customHeight="1">
      <c r="A43" s="961"/>
      <c r="B43" s="961" t="s">
        <v>1316</v>
      </c>
      <c r="C43" s="1265"/>
      <c r="D43" s="1264"/>
      <c r="E43" s="957">
        <v>43307.768151410615</v>
      </c>
      <c r="F43" s="957">
        <v>32026.970629461794</v>
      </c>
      <c r="G43" s="957">
        <v>19015.380348737057</v>
      </c>
      <c r="H43" s="957">
        <v>1993.0651229369462</v>
      </c>
      <c r="I43" s="957">
        <v>258.50182237961178</v>
      </c>
      <c r="J43" s="957">
        <v>10760.023335408188</v>
      </c>
      <c r="K43" s="957">
        <v>11280.797521948791</v>
      </c>
      <c r="L43" s="957">
        <v>565.71348697417238</v>
      </c>
      <c r="M43" s="961"/>
      <c r="N43" s="961" t="s">
        <v>1316</v>
      </c>
      <c r="O43" s="1265"/>
      <c r="P43" s="1264"/>
      <c r="Q43" s="957">
        <v>199.48009387662194</v>
      </c>
      <c r="R43" s="957">
        <v>10715.084034974619</v>
      </c>
      <c r="S43" s="957">
        <v>10515.603941097997</v>
      </c>
      <c r="T43" s="957">
        <v>7997.2162083395042</v>
      </c>
      <c r="U43" s="957">
        <v>175.2376025847289</v>
      </c>
      <c r="V43" s="957">
        <v>16.292192614171949</v>
      </c>
      <c r="W43" s="957">
        <v>210.13397584609899</v>
      </c>
      <c r="X43" s="957">
        <v>109.48018954379791</v>
      </c>
      <c r="Y43" s="957">
        <v>100.65378630230084</v>
      </c>
      <c r="Z43" s="957">
        <v>596.1149159743029</v>
      </c>
      <c r="AA43" s="957">
        <v>2712.8388776878019</v>
      </c>
    </row>
    <row r="44" spans="1:27" ht="18" customHeight="1">
      <c r="A44" s="961"/>
      <c r="B44" s="1330" t="s">
        <v>17</v>
      </c>
      <c r="C44" s="1265"/>
      <c r="D44" s="1264"/>
      <c r="E44" s="957">
        <v>144881.71259572695</v>
      </c>
      <c r="F44" s="957">
        <v>106868.58598103696</v>
      </c>
      <c r="G44" s="957">
        <v>64736.264427357448</v>
      </c>
      <c r="H44" s="957">
        <v>5742.8745469949854</v>
      </c>
      <c r="I44" s="957">
        <v>868.79774258059319</v>
      </c>
      <c r="J44" s="957">
        <v>35520.649264103886</v>
      </c>
      <c r="K44" s="957">
        <v>38013.126614689914</v>
      </c>
      <c r="L44" s="957">
        <v>2324.3743816867609</v>
      </c>
      <c r="M44" s="961"/>
      <c r="N44" s="1330" t="s">
        <v>17</v>
      </c>
      <c r="O44" s="1265"/>
      <c r="P44" s="1264"/>
      <c r="Q44" s="957">
        <v>646.77459123555923</v>
      </c>
      <c r="R44" s="957">
        <v>35688.752233003179</v>
      </c>
      <c r="S44" s="957">
        <v>35041.977641767568</v>
      </c>
      <c r="T44" s="957">
        <v>24958.115873665938</v>
      </c>
      <c r="U44" s="957">
        <v>1175.3107770103702</v>
      </c>
      <c r="V44" s="957">
        <v>31.192780470247531</v>
      </c>
      <c r="W44" s="957">
        <v>259.32619113873329</v>
      </c>
      <c r="X44" s="957">
        <v>-196.87327941814587</v>
      </c>
      <c r="Y44" s="957">
        <v>456.19947055687948</v>
      </c>
      <c r="Z44" s="957">
        <v>1354.1546697307372</v>
      </c>
      <c r="AA44" s="957">
        <v>9972.1866892130238</v>
      </c>
    </row>
    <row r="45" spans="1:27" ht="18" customHeight="1">
      <c r="A45" s="961"/>
      <c r="B45" s="961" t="s">
        <v>1317</v>
      </c>
      <c r="C45" s="1265"/>
      <c r="D45" s="1264"/>
      <c r="E45" s="957">
        <v>101052.31601134475</v>
      </c>
      <c r="F45" s="957">
        <v>72415.097365524329</v>
      </c>
      <c r="G45" s="957">
        <v>43286.801293677388</v>
      </c>
      <c r="H45" s="957">
        <v>2597.1043372225181</v>
      </c>
      <c r="I45" s="957">
        <v>606.31154547483845</v>
      </c>
      <c r="J45" s="957">
        <v>25924.880189149575</v>
      </c>
      <c r="K45" s="957">
        <v>28637.218645820347</v>
      </c>
      <c r="L45" s="957">
        <v>1618.1714782650513</v>
      </c>
      <c r="M45" s="961"/>
      <c r="N45" s="961" t="s">
        <v>1317</v>
      </c>
      <c r="O45" s="1265"/>
      <c r="P45" s="1264"/>
      <c r="Q45" s="957">
        <v>448.97241783761103</v>
      </c>
      <c r="R45" s="957">
        <v>27019.047167555334</v>
      </c>
      <c r="S45" s="957">
        <v>26570.074749717696</v>
      </c>
      <c r="T45" s="957">
        <v>18720.900035479932</v>
      </c>
      <c r="U45" s="957">
        <v>886.21910920351888</v>
      </c>
      <c r="V45" s="957">
        <v>22.665455898034125</v>
      </c>
      <c r="W45" s="957">
        <v>495.18591960093477</v>
      </c>
      <c r="X45" s="957">
        <v>198.34033624804533</v>
      </c>
      <c r="Y45" s="957">
        <v>296.84558335288932</v>
      </c>
      <c r="Z45" s="957">
        <v>1174.4711702252225</v>
      </c>
      <c r="AA45" s="957">
        <v>7619.5753997605152</v>
      </c>
    </row>
    <row r="46" spans="1:27" ht="18" customHeight="1">
      <c r="A46" s="961"/>
      <c r="B46" s="961" t="s">
        <v>1318</v>
      </c>
      <c r="C46" s="1265"/>
      <c r="D46" s="1264"/>
      <c r="E46" s="957">
        <v>43829.396584382164</v>
      </c>
      <c r="F46" s="957">
        <v>34453.488615512615</v>
      </c>
      <c r="G46" s="957">
        <v>21449.463133680052</v>
      </c>
      <c r="H46" s="957">
        <v>3145.7702097724678</v>
      </c>
      <c r="I46" s="957">
        <v>262.48619710575502</v>
      </c>
      <c r="J46" s="957">
        <v>9595.7690749543417</v>
      </c>
      <c r="K46" s="957">
        <v>9375.9079688695383</v>
      </c>
      <c r="L46" s="957">
        <v>706.20290342170961</v>
      </c>
      <c r="M46" s="961"/>
      <c r="N46" s="961" t="s">
        <v>1318</v>
      </c>
      <c r="O46" s="1265"/>
      <c r="P46" s="1264"/>
      <c r="Q46" s="957">
        <v>197.80217339794811</v>
      </c>
      <c r="R46" s="957">
        <v>8669.7050654478353</v>
      </c>
      <c r="S46" s="957">
        <v>8471.9028920498858</v>
      </c>
      <c r="T46" s="957">
        <v>6237.215838186029</v>
      </c>
      <c r="U46" s="957">
        <v>289.09166780685189</v>
      </c>
      <c r="V46" s="957">
        <v>8.5273245722134021</v>
      </c>
      <c r="W46" s="957">
        <v>-235.85972846220093</v>
      </c>
      <c r="X46" s="957">
        <v>-395.21361566619072</v>
      </c>
      <c r="Y46" s="957">
        <v>159.35388720398987</v>
      </c>
      <c r="Z46" s="957">
        <v>179.68349950551402</v>
      </c>
      <c r="AA46" s="957">
        <v>2352.6112894525113</v>
      </c>
    </row>
    <row r="47" spans="1:27" ht="18" customHeight="1">
      <c r="A47" s="961"/>
      <c r="B47" s="1330" t="s">
        <v>18</v>
      </c>
      <c r="C47" s="1265"/>
      <c r="D47" s="1264"/>
      <c r="E47" s="957">
        <v>168860.83118906509</v>
      </c>
      <c r="F47" s="957">
        <v>132807.28135410833</v>
      </c>
      <c r="G47" s="957">
        <v>84560.418535798497</v>
      </c>
      <c r="H47" s="957">
        <v>8318.2808687908437</v>
      </c>
      <c r="I47" s="957">
        <v>1789.261903029311</v>
      </c>
      <c r="J47" s="957">
        <v>38139.320046489454</v>
      </c>
      <c r="K47" s="957">
        <v>36053.549834957019</v>
      </c>
      <c r="L47" s="957">
        <v>3309.1012640123236</v>
      </c>
      <c r="M47" s="961"/>
      <c r="N47" s="1330" t="s">
        <v>18</v>
      </c>
      <c r="O47" s="1265"/>
      <c r="P47" s="1264"/>
      <c r="Q47" s="957">
        <v>788.58271326387558</v>
      </c>
      <c r="R47" s="957">
        <v>32744.448570944718</v>
      </c>
      <c r="S47" s="957">
        <v>31955.865857680845</v>
      </c>
      <c r="T47" s="957">
        <v>23774.163404767929</v>
      </c>
      <c r="U47" s="957">
        <v>870.66686587758318</v>
      </c>
      <c r="V47" s="957">
        <v>96.944379995597487</v>
      </c>
      <c r="W47" s="957">
        <v>1014.2652366749219</v>
      </c>
      <c r="X47" s="957">
        <v>393.69089937887514</v>
      </c>
      <c r="Y47" s="957">
        <v>620.57433729604782</v>
      </c>
      <c r="Z47" s="957">
        <v>2045.4109068236687</v>
      </c>
      <c r="AA47" s="957">
        <v>8245.2368771884539</v>
      </c>
    </row>
    <row r="48" spans="1:27" ht="18" customHeight="1">
      <c r="A48" s="961"/>
      <c r="B48" s="961" t="s">
        <v>1319</v>
      </c>
      <c r="C48" s="707"/>
      <c r="D48" s="690"/>
      <c r="E48" s="957">
        <v>40973.929810101596</v>
      </c>
      <c r="F48" s="957">
        <v>32081.687244607481</v>
      </c>
      <c r="G48" s="957">
        <v>20465.850664150734</v>
      </c>
      <c r="H48" s="957">
        <v>4109.5281420168512</v>
      </c>
      <c r="I48" s="957">
        <v>286.40232040179222</v>
      </c>
      <c r="J48" s="957">
        <v>7219.9061180380859</v>
      </c>
      <c r="K48" s="957">
        <v>8892.2425654941289</v>
      </c>
      <c r="L48" s="957">
        <v>703.08405754088642</v>
      </c>
      <c r="M48" s="961"/>
      <c r="N48" s="961" t="s">
        <v>1319</v>
      </c>
      <c r="O48" s="707"/>
      <c r="P48" s="690"/>
      <c r="Q48" s="957">
        <v>193.12578181236083</v>
      </c>
      <c r="R48" s="957">
        <v>8189.1585079532442</v>
      </c>
      <c r="S48" s="957">
        <v>7996.032726140882</v>
      </c>
      <c r="T48" s="957">
        <v>5119.3512989878182</v>
      </c>
      <c r="U48" s="957">
        <v>132.92078806593327</v>
      </c>
      <c r="V48" s="957">
        <v>36.492773204465387</v>
      </c>
      <c r="W48" s="957">
        <v>274.46530314219859</v>
      </c>
      <c r="X48" s="957">
        <v>133.854615953809</v>
      </c>
      <c r="Y48" s="957">
        <v>140.61068718838976</v>
      </c>
      <c r="Z48" s="957">
        <v>681.37842467910332</v>
      </c>
      <c r="AA48" s="957">
        <v>3114.1809874195715</v>
      </c>
    </row>
    <row r="49" spans="1:27" ht="18" customHeight="1">
      <c r="A49" s="961"/>
      <c r="B49" s="961" t="s">
        <v>1320</v>
      </c>
      <c r="C49" s="707"/>
      <c r="D49" s="690"/>
      <c r="E49" s="957">
        <v>89032.932059800019</v>
      </c>
      <c r="F49" s="957">
        <v>69702.011959767246</v>
      </c>
      <c r="G49" s="957">
        <v>43100.127186064179</v>
      </c>
      <c r="H49" s="957">
        <v>1579.1604431987862</v>
      </c>
      <c r="I49" s="957">
        <v>881.00248326360031</v>
      </c>
      <c r="J49" s="957">
        <v>24141.721847240671</v>
      </c>
      <c r="K49" s="957">
        <v>19330.920100032785</v>
      </c>
      <c r="L49" s="957">
        <v>2129.3758840017103</v>
      </c>
      <c r="M49" s="961"/>
      <c r="N49" s="961" t="s">
        <v>1320</v>
      </c>
      <c r="O49" s="707"/>
      <c r="P49" s="690"/>
      <c r="Q49" s="957">
        <v>417.68572793156795</v>
      </c>
      <c r="R49" s="957">
        <v>17201.544216031081</v>
      </c>
      <c r="S49" s="957">
        <v>16783.858488099526</v>
      </c>
      <c r="T49" s="957">
        <v>13640.207088750747</v>
      </c>
      <c r="U49" s="957">
        <v>488.7932208396137</v>
      </c>
      <c r="V49" s="957">
        <v>50.290452431018949</v>
      </c>
      <c r="W49" s="957">
        <v>531.73189929697389</v>
      </c>
      <c r="X49" s="957">
        <v>163.60052740233786</v>
      </c>
      <c r="Y49" s="957">
        <v>368.13137189463663</v>
      </c>
      <c r="Z49" s="957">
        <v>1217.6438264761196</v>
      </c>
      <c r="AA49" s="957">
        <v>3290.47965325728</v>
      </c>
    </row>
    <row r="50" spans="1:27" ht="18" customHeight="1">
      <c r="A50" s="961"/>
      <c r="B50" s="961" t="s">
        <v>1321</v>
      </c>
      <c r="C50" s="707"/>
      <c r="D50" s="690"/>
      <c r="E50" s="957">
        <v>38853.969319163531</v>
      </c>
      <c r="F50" s="957">
        <v>31023.582149733455</v>
      </c>
      <c r="G50" s="957">
        <v>20994.440685583595</v>
      </c>
      <c r="H50" s="957">
        <v>2629.5922835752076</v>
      </c>
      <c r="I50" s="957">
        <v>621.85709936391822</v>
      </c>
      <c r="J50" s="957">
        <v>6777.6920812107091</v>
      </c>
      <c r="K50" s="957">
        <v>7830.3871694301015</v>
      </c>
      <c r="L50" s="957">
        <v>476.64132246972332</v>
      </c>
      <c r="M50" s="961"/>
      <c r="N50" s="961" t="s">
        <v>1321</v>
      </c>
      <c r="O50" s="707"/>
      <c r="P50" s="690"/>
      <c r="Q50" s="957">
        <v>177.77120351994708</v>
      </c>
      <c r="R50" s="957">
        <v>7353.7458469603789</v>
      </c>
      <c r="S50" s="957">
        <v>7175.9746434404296</v>
      </c>
      <c r="T50" s="957">
        <v>5014.6050170293765</v>
      </c>
      <c r="U50" s="957">
        <v>248.95285697203565</v>
      </c>
      <c r="V50" s="957">
        <v>10.161154360113152</v>
      </c>
      <c r="W50" s="957">
        <v>208.06803423574934</v>
      </c>
      <c r="X50" s="957">
        <v>96.235756022728111</v>
      </c>
      <c r="Y50" s="957">
        <v>111.83227821302124</v>
      </c>
      <c r="Z50" s="957">
        <v>146.38865566844478</v>
      </c>
      <c r="AA50" s="957">
        <v>1840.5762365115995</v>
      </c>
    </row>
    <row r="51" spans="1:27" ht="18" customHeight="1">
      <c r="A51" s="961"/>
      <c r="B51" s="1330" t="s">
        <v>20</v>
      </c>
      <c r="C51" s="707"/>
      <c r="D51" s="690"/>
      <c r="E51" s="957">
        <v>20315.839585308797</v>
      </c>
      <c r="F51" s="957">
        <v>16373.034706174047</v>
      </c>
      <c r="G51" s="957">
        <v>9128.6059500073916</v>
      </c>
      <c r="H51" s="957">
        <v>997.04851200373264</v>
      </c>
      <c r="I51" s="957">
        <v>67.733917634116523</v>
      </c>
      <c r="J51" s="957">
        <v>6179.6463265288012</v>
      </c>
      <c r="K51" s="957">
        <v>3942.8048791347533</v>
      </c>
      <c r="L51" s="957">
        <v>237.86870273612396</v>
      </c>
      <c r="M51" s="961"/>
      <c r="N51" s="1330" t="s">
        <v>20</v>
      </c>
      <c r="O51" s="707"/>
      <c r="P51" s="690"/>
      <c r="Q51" s="957">
        <v>82.205502366587396</v>
      </c>
      <c r="R51" s="957">
        <v>3704.936176398628</v>
      </c>
      <c r="S51" s="957">
        <v>3622.730674032041</v>
      </c>
      <c r="T51" s="957">
        <v>2617.9686564141484</v>
      </c>
      <c r="U51" s="957">
        <v>47.011608796751695</v>
      </c>
      <c r="V51" s="957">
        <v>0.18093640029071165</v>
      </c>
      <c r="W51" s="957">
        <v>62.356333106440673</v>
      </c>
      <c r="X51" s="957">
        <v>34.744954916299164</v>
      </c>
      <c r="Y51" s="957">
        <v>27.61137819014149</v>
      </c>
      <c r="Z51" s="957">
        <v>26.762410521261835</v>
      </c>
      <c r="AA51" s="957">
        <v>921.97554983567204</v>
      </c>
    </row>
    <row r="52" spans="1:27" ht="18" customHeight="1">
      <c r="A52" s="1470" t="s">
        <v>21</v>
      </c>
      <c r="B52" s="1470"/>
      <c r="C52" s="707"/>
      <c r="D52" s="690"/>
      <c r="E52" s="957">
        <v>6624.8334302875855</v>
      </c>
      <c r="F52" s="957">
        <v>4322.3335118323539</v>
      </c>
      <c r="G52" s="957">
        <v>2802.7264077804844</v>
      </c>
      <c r="H52" s="960">
        <v>279.06363022194159</v>
      </c>
      <c r="I52" s="957">
        <v>33.965640635961144</v>
      </c>
      <c r="J52" s="957">
        <v>1206.5778331939669</v>
      </c>
      <c r="K52" s="957">
        <v>2302.4999184552321</v>
      </c>
      <c r="L52" s="957">
        <v>113.83359286648748</v>
      </c>
      <c r="M52" s="1470" t="s">
        <v>21</v>
      </c>
      <c r="N52" s="1470"/>
      <c r="O52" s="707"/>
      <c r="P52" s="690"/>
      <c r="Q52" s="957">
        <v>112.32646301103058</v>
      </c>
      <c r="R52" s="957">
        <v>2188.6663255887447</v>
      </c>
      <c r="S52" s="957">
        <v>2076.339862577714</v>
      </c>
      <c r="T52" s="957">
        <v>1296.8871745020974</v>
      </c>
      <c r="U52" s="957">
        <v>26.93165436101939</v>
      </c>
      <c r="V52" s="957">
        <v>0.16990240940997592</v>
      </c>
      <c r="W52" s="957">
        <v>48.818700681868656</v>
      </c>
      <c r="X52" s="957">
        <v>20.304282271256319</v>
      </c>
      <c r="Y52" s="957">
        <v>28.51441841061235</v>
      </c>
      <c r="Z52" s="957">
        <v>3.9047371653366922</v>
      </c>
      <c r="AA52" s="957">
        <v>707.4371677886553</v>
      </c>
    </row>
    <row r="53" spans="1:27" ht="18" customHeight="1">
      <c r="A53" s="1479" t="s">
        <v>118</v>
      </c>
      <c r="B53" s="1479"/>
      <c r="C53" s="1479"/>
      <c r="D53" s="1264"/>
      <c r="E53" s="957"/>
      <c r="F53" s="957"/>
      <c r="G53" s="957"/>
      <c r="H53" s="957"/>
      <c r="I53" s="957"/>
      <c r="J53" s="957"/>
      <c r="K53" s="957"/>
      <c r="L53" s="957"/>
      <c r="M53" s="1479" t="s">
        <v>118</v>
      </c>
      <c r="N53" s="1479"/>
      <c r="O53" s="1479"/>
      <c r="P53" s="1264"/>
      <c r="Q53" s="957"/>
      <c r="R53" s="957"/>
      <c r="S53" s="957"/>
      <c r="T53" s="957"/>
      <c r="U53" s="957"/>
      <c r="V53" s="957"/>
      <c r="W53" s="957"/>
      <c r="X53" s="957"/>
      <c r="Y53" s="957"/>
      <c r="Z53" s="957"/>
      <c r="AA53" s="957"/>
    </row>
    <row r="54" spans="1:27" ht="18" customHeight="1">
      <c r="A54" s="1470" t="s">
        <v>22</v>
      </c>
      <c r="B54" s="1470" t="s">
        <v>22</v>
      </c>
      <c r="C54" s="1334"/>
      <c r="D54" s="1264"/>
      <c r="E54" s="957">
        <v>370270.91841465968</v>
      </c>
      <c r="F54" s="957">
        <v>287804.75352504593</v>
      </c>
      <c r="G54" s="957">
        <v>183299.82890758998</v>
      </c>
      <c r="H54" s="957">
        <v>15463.349231590953</v>
      </c>
      <c r="I54" s="957">
        <v>3601.5269981328524</v>
      </c>
      <c r="J54" s="957">
        <v>85440.04838773259</v>
      </c>
      <c r="K54" s="957">
        <v>82466.164889613108</v>
      </c>
      <c r="L54" s="957">
        <v>6819.9801853447434</v>
      </c>
      <c r="M54" s="1470" t="s">
        <v>22</v>
      </c>
      <c r="N54" s="1470" t="s">
        <v>22</v>
      </c>
      <c r="O54" s="1334"/>
      <c r="P54" s="1264"/>
      <c r="Q54" s="957">
        <v>1897.7984539913864</v>
      </c>
      <c r="R54" s="957">
        <v>75646.184704268308</v>
      </c>
      <c r="S54" s="957">
        <v>73748.386250276992</v>
      </c>
      <c r="T54" s="957">
        <v>65326.873042041458</v>
      </c>
      <c r="U54" s="957">
        <v>4016.1983699298653</v>
      </c>
      <c r="V54" s="957">
        <v>288.58659156334818</v>
      </c>
      <c r="W54" s="957">
        <v>1427.9669335563262</v>
      </c>
      <c r="X54" s="957">
        <v>76.690858318773934</v>
      </c>
      <c r="Y54" s="957">
        <v>1351.2760752375509</v>
      </c>
      <c r="Z54" s="957">
        <v>9445.4181037471262</v>
      </c>
      <c r="AA54" s="957">
        <v>12134.179416933053</v>
      </c>
    </row>
    <row r="55" spans="1:27" ht="18" customHeight="1">
      <c r="A55" s="1330"/>
      <c r="B55" s="1330" t="s">
        <v>23</v>
      </c>
      <c r="C55" s="1330"/>
      <c r="D55" s="1264"/>
      <c r="E55" s="957">
        <v>187271.37554317719</v>
      </c>
      <c r="F55" s="957">
        <v>143907.54448792295</v>
      </c>
      <c r="G55" s="957">
        <v>88624.20163731018</v>
      </c>
      <c r="H55" s="957">
        <v>3743.9580895670651</v>
      </c>
      <c r="I55" s="957">
        <v>2080.296178285776</v>
      </c>
      <c r="J55" s="957">
        <v>49459.088582759767</v>
      </c>
      <c r="K55" s="957">
        <v>43363.831055254341</v>
      </c>
      <c r="L55" s="957">
        <v>3706.8302559866934</v>
      </c>
      <c r="M55" s="1330"/>
      <c r="N55" s="1330" t="s">
        <v>23</v>
      </c>
      <c r="O55" s="1330"/>
      <c r="P55" s="1264"/>
      <c r="Q55" s="957">
        <v>947.61583129553605</v>
      </c>
      <c r="R55" s="957">
        <v>39657.000799267662</v>
      </c>
      <c r="S55" s="957">
        <v>38709.384967972102</v>
      </c>
      <c r="T55" s="957">
        <v>31247.494092222423</v>
      </c>
      <c r="U55" s="957">
        <v>1283.1211014283542</v>
      </c>
      <c r="V55" s="957">
        <v>211.41202381901095</v>
      </c>
      <c r="W55" s="957">
        <v>656.40944865051745</v>
      </c>
      <c r="X55" s="957">
        <v>76.864281026326736</v>
      </c>
      <c r="Y55" s="957">
        <v>579.54516762419121</v>
      </c>
      <c r="Z55" s="957">
        <v>4456.3093491048339</v>
      </c>
      <c r="AA55" s="957">
        <v>9767.2576509566134</v>
      </c>
    </row>
    <row r="56" spans="1:27" ht="18" customHeight="1">
      <c r="A56" s="1330"/>
      <c r="B56" s="1330" t="s">
        <v>24</v>
      </c>
      <c r="C56" s="1330"/>
      <c r="D56" s="1264"/>
      <c r="E56" s="957">
        <v>73037.143526502274</v>
      </c>
      <c r="F56" s="957">
        <v>52586.615295197364</v>
      </c>
      <c r="G56" s="957">
        <v>35360.694592909516</v>
      </c>
      <c r="H56" s="957">
        <v>2650.8577624758263</v>
      </c>
      <c r="I56" s="957">
        <v>666.29568709857051</v>
      </c>
      <c r="J56" s="957">
        <v>13908.767252713455</v>
      </c>
      <c r="K56" s="957">
        <v>20450.528231304947</v>
      </c>
      <c r="L56" s="957">
        <v>1503.3044284792131</v>
      </c>
      <c r="M56" s="1330"/>
      <c r="N56" s="1330" t="s">
        <v>24</v>
      </c>
      <c r="O56" s="1330"/>
      <c r="P56" s="1264"/>
      <c r="Q56" s="957">
        <v>353.68348651620414</v>
      </c>
      <c r="R56" s="957">
        <v>18947.223802825727</v>
      </c>
      <c r="S56" s="957">
        <v>18593.540316309532</v>
      </c>
      <c r="T56" s="957">
        <v>14583.189535755293</v>
      </c>
      <c r="U56" s="957">
        <v>1701.419741972167</v>
      </c>
      <c r="V56" s="957">
        <v>24.448872333991098</v>
      </c>
      <c r="W56" s="957">
        <v>516.03498122880831</v>
      </c>
      <c r="X56" s="957">
        <v>36.258025600109548</v>
      </c>
      <c r="Y56" s="957">
        <v>479.77695562869872</v>
      </c>
      <c r="Z56" s="957">
        <v>1555.3380078348841</v>
      </c>
      <c r="AA56" s="957">
        <v>3323.785192854139</v>
      </c>
    </row>
    <row r="57" spans="1:27" ht="18" customHeight="1">
      <c r="A57" s="1330"/>
      <c r="B57" s="1330" t="s">
        <v>25</v>
      </c>
      <c r="C57" s="1330"/>
      <c r="D57" s="1264"/>
      <c r="E57" s="957">
        <v>109962.39934497993</v>
      </c>
      <c r="F57" s="957">
        <v>91310.593741926117</v>
      </c>
      <c r="G57" s="957">
        <v>59314.932677370103</v>
      </c>
      <c r="H57" s="957">
        <v>9068.5333795480583</v>
      </c>
      <c r="I57" s="957">
        <v>854.93513274851091</v>
      </c>
      <c r="J57" s="957">
        <v>22072.192552259501</v>
      </c>
      <c r="K57" s="957">
        <v>18651.805603053806</v>
      </c>
      <c r="L57" s="957">
        <v>1609.8455008788469</v>
      </c>
      <c r="M57" s="1330"/>
      <c r="N57" s="1330" t="s">
        <v>25</v>
      </c>
      <c r="O57" s="1330"/>
      <c r="P57" s="1264"/>
      <c r="Q57" s="957">
        <v>596.49913617964262</v>
      </c>
      <c r="R57" s="957">
        <v>17041.960102174962</v>
      </c>
      <c r="S57" s="957">
        <v>16445.460965995309</v>
      </c>
      <c r="T57" s="957">
        <v>19496.189414063741</v>
      </c>
      <c r="U57" s="957">
        <v>1031.6575265293397</v>
      </c>
      <c r="V57" s="957">
        <v>52.725695410346077</v>
      </c>
      <c r="W57" s="957">
        <v>255.52250367699875</v>
      </c>
      <c r="X57" s="957">
        <v>-36.431448307662883</v>
      </c>
      <c r="Y57" s="957">
        <v>291.95395198466144</v>
      </c>
      <c r="Z57" s="957">
        <v>3433.7707468074109</v>
      </c>
      <c r="AA57" s="957">
        <v>-956.86342687768479</v>
      </c>
    </row>
    <row r="58" spans="1:27" ht="18" customHeight="1" thickBot="1">
      <c r="A58" s="1471" t="s">
        <v>26</v>
      </c>
      <c r="B58" s="1471"/>
      <c r="C58" s="1331"/>
      <c r="D58" s="1266"/>
      <c r="E58" s="965">
        <v>317778.80488822766</v>
      </c>
      <c r="F58" s="965">
        <v>238269.52154017161</v>
      </c>
      <c r="G58" s="965">
        <v>156234.24474895169</v>
      </c>
      <c r="H58" s="965">
        <v>15238.060594183562</v>
      </c>
      <c r="I58" s="965">
        <v>2191.0794145573659</v>
      </c>
      <c r="J58" s="965">
        <v>64606.136782478636</v>
      </c>
      <c r="K58" s="965">
        <v>79509.28334805675</v>
      </c>
      <c r="L58" s="965">
        <v>3542.8818937685269</v>
      </c>
      <c r="M58" s="1471" t="s">
        <v>26</v>
      </c>
      <c r="N58" s="1471"/>
      <c r="O58" s="1331"/>
      <c r="P58" s="1266"/>
      <c r="Q58" s="965">
        <v>1301.4800564580501</v>
      </c>
      <c r="R58" s="965">
        <v>75966.401454288076</v>
      </c>
      <c r="S58" s="965">
        <v>74664.921397830287</v>
      </c>
      <c r="T58" s="965">
        <v>53035.507112208201</v>
      </c>
      <c r="U58" s="965">
        <v>2204.5704226055495</v>
      </c>
      <c r="V58" s="965">
        <v>132.08327987736175</v>
      </c>
      <c r="W58" s="965">
        <v>2199.3728399870856</v>
      </c>
      <c r="X58" s="965">
        <v>1085.6374099026968</v>
      </c>
      <c r="Y58" s="965">
        <v>1113.735430084387</v>
      </c>
      <c r="Z58" s="965">
        <v>5108.707632064521</v>
      </c>
      <c r="AA58" s="965">
        <v>22202.095375216366</v>
      </c>
    </row>
    <row r="59" spans="1:27" s="998" customFormat="1" ht="16.5" thickBot="1">
      <c r="A59" s="447"/>
      <c r="B59" s="447"/>
      <c r="C59" s="447"/>
      <c r="D59" s="447"/>
      <c r="E59" s="447"/>
      <c r="F59" s="447"/>
      <c r="G59" s="447"/>
      <c r="H59" s="709"/>
    </row>
    <row r="60" spans="1:27" ht="33.75" thickTop="1">
      <c r="E60" s="1446" t="s">
        <v>1105</v>
      </c>
      <c r="F60" s="1451" t="s">
        <v>96</v>
      </c>
      <c r="G60" s="1451" t="s">
        <v>1158</v>
      </c>
      <c r="H60" s="1451" t="s">
        <v>1159</v>
      </c>
      <c r="I60" s="1451" t="s">
        <v>1160</v>
      </c>
      <c r="J60" s="1373" t="s">
        <v>1161</v>
      </c>
      <c r="Q60" s="1453" t="s">
        <v>1105</v>
      </c>
      <c r="R60" s="1375" t="s">
        <v>1161</v>
      </c>
      <c r="S60" s="851" t="s">
        <v>1170</v>
      </c>
      <c r="T60" s="851" t="s">
        <v>1172</v>
      </c>
      <c r="U60" s="851" t="s">
        <v>1173</v>
      </c>
      <c r="V60" s="851" t="s">
        <v>1176</v>
      </c>
      <c r="W60" s="851" t="s">
        <v>99</v>
      </c>
      <c r="X60" s="852" t="s">
        <v>1177</v>
      </c>
    </row>
    <row r="61" spans="1:27" ht="17.25" thickBot="1">
      <c r="E61" s="1448"/>
      <c r="F61" s="1452"/>
      <c r="G61" s="1452"/>
      <c r="H61" s="1452"/>
      <c r="I61" s="1452"/>
      <c r="J61" s="840" t="s">
        <v>1162</v>
      </c>
      <c r="Q61" s="1454"/>
      <c r="R61" s="970" t="s">
        <v>1727</v>
      </c>
      <c r="S61" s="853" t="s">
        <v>1171</v>
      </c>
      <c r="T61" s="854">
        <v>-2</v>
      </c>
      <c r="U61" s="853" t="s">
        <v>1174</v>
      </c>
      <c r="V61" s="853" t="s">
        <v>1171</v>
      </c>
      <c r="W61" s="854">
        <v>-5</v>
      </c>
      <c r="X61" s="855" t="s">
        <v>1178</v>
      </c>
    </row>
    <row r="62" spans="1:27" ht="16.5">
      <c r="E62" s="834" t="s">
        <v>1157</v>
      </c>
      <c r="F62" s="789">
        <f>E27</f>
        <v>688049.72330288822</v>
      </c>
      <c r="G62" s="841">
        <f>F27</f>
        <v>526074.27506521763</v>
      </c>
      <c r="H62" s="841">
        <f>L27</f>
        <v>10362.862079113285</v>
      </c>
      <c r="I62" s="841">
        <f>Q27</f>
        <v>3199.2785104494296</v>
      </c>
      <c r="J62" s="841">
        <f>S27</f>
        <v>148413.30764810694</v>
      </c>
      <c r="Q62" s="1454"/>
      <c r="R62" s="970" t="s">
        <v>1169</v>
      </c>
      <c r="S62" s="854">
        <v>-1</v>
      </c>
      <c r="T62" s="1267"/>
      <c r="U62" s="853" t="s">
        <v>1175</v>
      </c>
      <c r="V62" s="854">
        <v>-4</v>
      </c>
      <c r="W62" s="1267"/>
      <c r="X62" s="856">
        <v>-6</v>
      </c>
    </row>
    <row r="63" spans="1:27" ht="17.25" thickBot="1">
      <c r="E63" s="1320" t="s">
        <v>52</v>
      </c>
      <c r="F63" s="836">
        <f>E32</f>
        <v>402467.57481383369</v>
      </c>
      <c r="G63" s="842">
        <f>F32</f>
        <v>313312.68868493085</v>
      </c>
      <c r="H63" s="842">
        <f>L32</f>
        <v>5492.8047475889271</v>
      </c>
      <c r="I63" s="842">
        <f>Q32</f>
        <v>1808.3829457712188</v>
      </c>
      <c r="J63" s="842">
        <f>S32</f>
        <v>81853.698435542785</v>
      </c>
      <c r="Q63" s="1455"/>
      <c r="R63" s="974"/>
      <c r="S63" s="1268"/>
      <c r="T63" s="1268"/>
      <c r="U63" s="857">
        <v>-3</v>
      </c>
      <c r="V63" s="1268"/>
      <c r="W63" s="1268"/>
      <c r="X63" s="1269"/>
    </row>
    <row r="64" spans="1:27" ht="16.5">
      <c r="E64" s="1320" t="s">
        <v>53</v>
      </c>
      <c r="F64" s="836">
        <f t="shared" ref="F64:G67" si="0">E33</f>
        <v>51091.61165650373</v>
      </c>
      <c r="G64" s="842">
        <f t="shared" si="0"/>
        <v>39376.492541719155</v>
      </c>
      <c r="H64" s="842">
        <f t="shared" ref="H64:H67" si="1">L33</f>
        <v>605.25921676112046</v>
      </c>
      <c r="I64" s="842">
        <f t="shared" ref="I64:I66" si="2">Q33</f>
        <v>236.18569256956582</v>
      </c>
      <c r="J64" s="842">
        <f t="shared" ref="J64:J66" si="3">S33</f>
        <v>10873.674205453881</v>
      </c>
      <c r="Q64" s="834" t="s">
        <v>1157</v>
      </c>
      <c r="R64" s="850">
        <f>S27</f>
        <v>148413.30764810694</v>
      </c>
      <c r="S64" s="850">
        <f>T27</f>
        <v>118362.38015424981</v>
      </c>
      <c r="T64" s="850">
        <f>U27</f>
        <v>6220.7687925354139</v>
      </c>
      <c r="U64" s="858">
        <f>V27</f>
        <v>420.66987144070964</v>
      </c>
      <c r="V64" s="850">
        <f>W27</f>
        <v>3627.33977354341</v>
      </c>
      <c r="W64" s="850">
        <f>AA27</f>
        <v>34336.274792149394</v>
      </c>
      <c r="X64" s="850">
        <f>Z27</f>
        <v>14554.125735811642</v>
      </c>
    </row>
    <row r="65" spans="2:24" ht="16.5">
      <c r="E65" s="1320" t="s">
        <v>54</v>
      </c>
      <c r="F65" s="836">
        <f t="shared" si="0"/>
        <v>112623.80977291896</v>
      </c>
      <c r="G65" s="842">
        <f t="shared" si="0"/>
        <v>82329.13754075722</v>
      </c>
      <c r="H65" s="842">
        <f t="shared" si="1"/>
        <v>2020.3065737454926</v>
      </c>
      <c r="I65" s="842">
        <f t="shared" si="2"/>
        <v>577.66015799152444</v>
      </c>
      <c r="J65" s="842">
        <f t="shared" si="3"/>
        <v>27696.705500424727</v>
      </c>
      <c r="Q65" s="1320" t="s">
        <v>52</v>
      </c>
      <c r="R65" s="978">
        <f>S32</f>
        <v>81853.698435542785</v>
      </c>
      <c r="S65" s="978">
        <f>T32</f>
        <v>74948.955890672994</v>
      </c>
      <c r="T65" s="978">
        <f>U32</f>
        <v>4947.254774351024</v>
      </c>
      <c r="U65" s="979">
        <f>V32</f>
        <v>184.57910759375596</v>
      </c>
      <c r="V65" s="978">
        <f>W32</f>
        <v>1728.9571650182661</v>
      </c>
      <c r="W65" s="978">
        <f>AA32</f>
        <v>11507.84174471074</v>
      </c>
      <c r="X65" s="978">
        <f>Z32</f>
        <v>11463.89024680404</v>
      </c>
    </row>
    <row r="66" spans="2:24" ht="16.5">
      <c r="B66" s="961"/>
      <c r="E66" s="1320" t="s">
        <v>1106</v>
      </c>
      <c r="F66" s="836">
        <f t="shared" si="0"/>
        <v>47977.360251631158</v>
      </c>
      <c r="G66" s="842">
        <f t="shared" si="0"/>
        <v>37039.010077810548</v>
      </c>
      <c r="H66" s="842">
        <f t="shared" si="1"/>
        <v>683.59768801774248</v>
      </c>
      <c r="I66" s="842">
        <f t="shared" si="2"/>
        <v>363.28560111712522</v>
      </c>
      <c r="J66" s="842">
        <f t="shared" si="3"/>
        <v>9891.4668846857076</v>
      </c>
      <c r="M66" s="1262"/>
      <c r="N66" s="961"/>
      <c r="O66" s="1262"/>
      <c r="P66" s="1262"/>
      <c r="Q66" s="1320" t="s">
        <v>53</v>
      </c>
      <c r="R66" s="978">
        <f t="shared" ref="R66:V69" si="4">S33</f>
        <v>10873.674205453881</v>
      </c>
      <c r="S66" s="978">
        <f t="shared" si="4"/>
        <v>6202.8951242241619</v>
      </c>
      <c r="T66" s="978">
        <f t="shared" si="4"/>
        <v>185.2295307125971</v>
      </c>
      <c r="U66" s="979">
        <f t="shared" si="4"/>
        <v>16.078903931959701</v>
      </c>
      <c r="V66" s="978">
        <f t="shared" si="4"/>
        <v>192.92174797230078</v>
      </c>
      <c r="W66" s="978">
        <f t="shared" ref="W66:W69" si="5">AA33</f>
        <v>4403.7418040683124</v>
      </c>
      <c r="X66" s="978">
        <f t="shared" ref="X66:X69" si="6">Z33</f>
        <v>127.19290545545486</v>
      </c>
    </row>
    <row r="67" spans="2:24" ht="17.25" thickBot="1">
      <c r="E67" s="835" t="s">
        <v>1107</v>
      </c>
      <c r="F67" s="836">
        <f t="shared" si="0"/>
        <v>73889.36680800005</v>
      </c>
      <c r="G67" s="842">
        <f t="shared" si="0"/>
        <v>54016.946219999998</v>
      </c>
      <c r="H67" s="842">
        <f t="shared" si="1"/>
        <v>1560.8938529999991</v>
      </c>
      <c r="I67" s="842">
        <f>Q36</f>
        <v>213.76411300000012</v>
      </c>
      <c r="J67" s="842">
        <f>S36</f>
        <v>18097.762622000002</v>
      </c>
      <c r="Q67" s="1320" t="s">
        <v>54</v>
      </c>
      <c r="R67" s="978">
        <f t="shared" si="4"/>
        <v>27696.705500424727</v>
      </c>
      <c r="S67" s="978">
        <f t="shared" si="4"/>
        <v>18561.949402432452</v>
      </c>
      <c r="T67" s="978">
        <f t="shared" si="4"/>
        <v>419.37686839150359</v>
      </c>
      <c r="U67" s="979">
        <f t="shared" si="4"/>
        <v>96.644138042156143</v>
      </c>
      <c r="V67" s="978">
        <f t="shared" si="4"/>
        <v>878.48210000632912</v>
      </c>
      <c r="W67" s="978">
        <f t="shared" si="5"/>
        <v>8107.7568559190659</v>
      </c>
      <c r="X67" s="978">
        <f t="shared" si="6"/>
        <v>367.5038643667844</v>
      </c>
    </row>
    <row r="68" spans="2:24" ht="17.25" thickTop="1">
      <c r="E68" s="1446" t="s">
        <v>1105</v>
      </c>
      <c r="F68" s="1451" t="s">
        <v>96</v>
      </c>
      <c r="G68" s="1451" t="s">
        <v>1158</v>
      </c>
      <c r="H68" s="1451" t="s">
        <v>1159</v>
      </c>
      <c r="I68" s="1451" t="s">
        <v>1160</v>
      </c>
      <c r="J68" s="1373" t="s">
        <v>1161</v>
      </c>
      <c r="Q68" s="1320" t="s">
        <v>1106</v>
      </c>
      <c r="R68" s="980">
        <f t="shared" si="4"/>
        <v>9891.4668846857076</v>
      </c>
      <c r="S68" s="980">
        <f t="shared" si="4"/>
        <v>6920.8940939201111</v>
      </c>
      <c r="T68" s="980">
        <f t="shared" si="4"/>
        <v>81.496013080286943</v>
      </c>
      <c r="U68" s="981">
        <f t="shared" si="4"/>
        <v>25.891229872838071</v>
      </c>
      <c r="V68" s="980">
        <f t="shared" si="4"/>
        <v>180.61906954651437</v>
      </c>
      <c r="W68" s="980">
        <f t="shared" si="5"/>
        <v>2751.9658384513232</v>
      </c>
      <c r="X68" s="980">
        <f t="shared" si="6"/>
        <v>69.399360185362724</v>
      </c>
    </row>
    <row r="69" spans="2:24" ht="17.25" thickBot="1">
      <c r="E69" s="1448"/>
      <c r="F69" s="1452"/>
      <c r="G69" s="1452"/>
      <c r="H69" s="1452"/>
      <c r="I69" s="1452"/>
      <c r="J69" s="840" t="s">
        <v>1162</v>
      </c>
      <c r="Q69" s="1321" t="s">
        <v>1107</v>
      </c>
      <c r="R69" s="983">
        <f t="shared" si="4"/>
        <v>18097.762622000002</v>
      </c>
      <c r="S69" s="983">
        <f t="shared" si="4"/>
        <v>11727.685642999986</v>
      </c>
      <c r="T69" s="983">
        <f t="shared" si="4"/>
        <v>587.41160600000001</v>
      </c>
      <c r="U69" s="984">
        <f t="shared" si="4"/>
        <v>97.476491999999993</v>
      </c>
      <c r="V69" s="983">
        <f t="shared" si="4"/>
        <v>646.35969100000034</v>
      </c>
      <c r="W69" s="983">
        <f t="shared" si="5"/>
        <v>7564.9685490000038</v>
      </c>
      <c r="X69" s="983">
        <f t="shared" si="6"/>
        <v>2526.1393589999975</v>
      </c>
    </row>
    <row r="70" spans="2:24" ht="33.75" thickTop="1">
      <c r="E70" s="834" t="s">
        <v>1157</v>
      </c>
      <c r="F70" s="794">
        <f>F62/$F62*100</f>
        <v>100</v>
      </c>
      <c r="G70" s="794">
        <f t="shared" ref="G70:J70" si="7">G62/$F62*100</f>
        <v>76.458758320528091</v>
      </c>
      <c r="H70" s="794">
        <f t="shared" si="7"/>
        <v>1.5061211026098213</v>
      </c>
      <c r="I70" s="794">
        <f t="shared" si="7"/>
        <v>0.46497780641371855</v>
      </c>
      <c r="J70" s="794">
        <f t="shared" si="7"/>
        <v>21.570142770448221</v>
      </c>
      <c r="Q70" s="1453" t="s">
        <v>1105</v>
      </c>
      <c r="R70" s="1375" t="s">
        <v>1161</v>
      </c>
      <c r="S70" s="851" t="s">
        <v>1170</v>
      </c>
      <c r="T70" s="851" t="s">
        <v>1172</v>
      </c>
      <c r="U70" s="851" t="s">
        <v>1173</v>
      </c>
      <c r="V70" s="851" t="s">
        <v>1176</v>
      </c>
      <c r="W70" s="851" t="s">
        <v>99</v>
      </c>
      <c r="X70" s="852" t="s">
        <v>1177</v>
      </c>
    </row>
    <row r="71" spans="2:24" ht="16.5">
      <c r="E71" s="1320" t="s">
        <v>52</v>
      </c>
      <c r="F71" s="838">
        <f t="shared" ref="F71:J75" si="8">F63/$F63*100</f>
        <v>100</v>
      </c>
      <c r="G71" s="822">
        <f t="shared" si="8"/>
        <v>77.847933173214628</v>
      </c>
      <c r="H71" s="822">
        <f t="shared" si="8"/>
        <v>1.3647819330860855</v>
      </c>
      <c r="I71" s="822">
        <f t="shared" si="8"/>
        <v>0.44932388568388615</v>
      </c>
      <c r="J71" s="822">
        <f t="shared" si="8"/>
        <v>20.337961008015419</v>
      </c>
      <c r="Q71" s="1454"/>
      <c r="R71" s="970" t="s">
        <v>1727</v>
      </c>
      <c r="S71" s="853" t="s">
        <v>1171</v>
      </c>
      <c r="T71" s="854">
        <v>-2</v>
      </c>
      <c r="U71" s="853" t="s">
        <v>1174</v>
      </c>
      <c r="V71" s="853" t="s">
        <v>1171</v>
      </c>
      <c r="W71" s="854">
        <v>-5</v>
      </c>
      <c r="X71" s="855" t="s">
        <v>1178</v>
      </c>
    </row>
    <row r="72" spans="2:24" ht="16.5">
      <c r="E72" s="1320" t="s">
        <v>53</v>
      </c>
      <c r="F72" s="838">
        <f t="shared" si="8"/>
        <v>100</v>
      </c>
      <c r="G72" s="822">
        <f t="shared" si="8"/>
        <v>77.07036686658661</v>
      </c>
      <c r="H72" s="822">
        <f t="shared" si="8"/>
        <v>1.1846547743108311</v>
      </c>
      <c r="I72" s="822">
        <f t="shared" si="8"/>
        <v>0.46227880646528879</v>
      </c>
      <c r="J72" s="822">
        <f t="shared" si="8"/>
        <v>21.282699552637251</v>
      </c>
      <c r="Q72" s="1454"/>
      <c r="R72" s="970" t="s">
        <v>1169</v>
      </c>
      <c r="S72" s="854">
        <v>-1</v>
      </c>
      <c r="T72" s="1267"/>
      <c r="U72" s="853" t="s">
        <v>1175</v>
      </c>
      <c r="V72" s="854">
        <v>-4</v>
      </c>
      <c r="W72" s="1267"/>
      <c r="X72" s="856">
        <v>-6</v>
      </c>
    </row>
    <row r="73" spans="2:24" ht="17.25" thickBot="1">
      <c r="E73" s="1320" t="s">
        <v>54</v>
      </c>
      <c r="F73" s="838">
        <f t="shared" si="8"/>
        <v>100</v>
      </c>
      <c r="G73" s="822">
        <f t="shared" si="8"/>
        <v>73.101005645924914</v>
      </c>
      <c r="H73" s="822">
        <f t="shared" si="8"/>
        <v>1.793853873189865</v>
      </c>
      <c r="I73" s="822">
        <f t="shared" si="8"/>
        <v>0.51291122113188015</v>
      </c>
      <c r="J73" s="822">
        <f t="shared" si="8"/>
        <v>24.592229259753349</v>
      </c>
      <c r="Q73" s="1455"/>
      <c r="R73" s="974"/>
      <c r="S73" s="1268"/>
      <c r="T73" s="1268"/>
      <c r="U73" s="857">
        <v>-3</v>
      </c>
      <c r="V73" s="1268"/>
      <c r="W73" s="1268"/>
      <c r="X73" s="1269"/>
    </row>
    <row r="74" spans="2:24" ht="16.5">
      <c r="E74" s="1320" t="s">
        <v>1106</v>
      </c>
      <c r="F74" s="838">
        <f t="shared" si="8"/>
        <v>100</v>
      </c>
      <c r="G74" s="822">
        <f t="shared" si="8"/>
        <v>77.201017070444749</v>
      </c>
      <c r="H74" s="822">
        <f t="shared" si="8"/>
        <v>1.4248338892186156</v>
      </c>
      <c r="I74" s="822">
        <f t="shared" si="8"/>
        <v>0.75720214536975083</v>
      </c>
      <c r="J74" s="822">
        <f t="shared" si="8"/>
        <v>20.616946894966802</v>
      </c>
      <c r="Q74" s="834" t="s">
        <v>1157</v>
      </c>
      <c r="R74" s="859">
        <f>R64/$R64*100</f>
        <v>100</v>
      </c>
      <c r="S74" s="816">
        <f t="shared" ref="S74:W74" si="9">S64/$R64*100</f>
        <v>79.75186459349797</v>
      </c>
      <c r="T74" s="816">
        <f t="shared" si="9"/>
        <v>4.191516846511548</v>
      </c>
      <c r="U74" s="816">
        <f t="shared" si="9"/>
        <v>0.2834448460903064</v>
      </c>
      <c r="V74" s="816">
        <f t="shared" si="9"/>
        <v>2.4440798679212494</v>
      </c>
      <c r="W74" s="816">
        <f t="shared" si="9"/>
        <v>23.135576813342023</v>
      </c>
      <c r="X74" s="816">
        <f>X64/$R64*100</f>
        <v>9.8064829673629905</v>
      </c>
    </row>
    <row r="75" spans="2:24" ht="17.25" thickBot="1">
      <c r="E75" s="835" t="s">
        <v>1107</v>
      </c>
      <c r="F75" s="839">
        <f t="shared" si="8"/>
        <v>100</v>
      </c>
      <c r="G75" s="826">
        <f t="shared" si="8"/>
        <v>73.105168650804501</v>
      </c>
      <c r="H75" s="826">
        <f t="shared" si="8"/>
        <v>2.112474257704696</v>
      </c>
      <c r="I75" s="826">
        <f t="shared" si="8"/>
        <v>0.28930294335240636</v>
      </c>
      <c r="J75" s="826">
        <f t="shared" si="8"/>
        <v>24.493054148138331</v>
      </c>
      <c r="Q75" s="1320" t="s">
        <v>52</v>
      </c>
      <c r="R75" s="838">
        <f t="shared" ref="R75:W79" si="10">R65/$R65*100</f>
        <v>100</v>
      </c>
      <c r="S75" s="822">
        <f t="shared" si="10"/>
        <v>91.564531992030808</v>
      </c>
      <c r="T75" s="822">
        <f t="shared" si="10"/>
        <v>6.0440210630761317</v>
      </c>
      <c r="U75" s="822">
        <f t="shared" si="10"/>
        <v>0.22549879983627888</v>
      </c>
      <c r="V75" s="822">
        <f t="shared" si="10"/>
        <v>2.1122529562665582</v>
      </c>
      <c r="W75" s="822">
        <f t="shared" si="10"/>
        <v>14.059036994855894</v>
      </c>
      <c r="X75" s="822">
        <f t="shared" ref="X75" si="11">X65/$R65*100</f>
        <v>14.005341806065724</v>
      </c>
    </row>
    <row r="76" spans="2:24" ht="18" thickTop="1" thickBot="1">
      <c r="Q76" s="1320" t="s">
        <v>53</v>
      </c>
      <c r="R76" s="838">
        <f t="shared" si="10"/>
        <v>100</v>
      </c>
      <c r="S76" s="822">
        <f t="shared" si="10"/>
        <v>57.045070571573611</v>
      </c>
      <c r="T76" s="822">
        <f t="shared" si="10"/>
        <v>1.7034677259292172</v>
      </c>
      <c r="U76" s="822">
        <f t="shared" si="10"/>
        <v>0.14787001732951541</v>
      </c>
      <c r="V76" s="822">
        <f t="shared" si="10"/>
        <v>1.774209382469244</v>
      </c>
      <c r="W76" s="822">
        <f t="shared" si="10"/>
        <v>40.499114842520655</v>
      </c>
      <c r="X76" s="822">
        <f t="shared" ref="X76" si="12">X66/$R66*100</f>
        <v>1.1697325398222713</v>
      </c>
    </row>
    <row r="77" spans="2:24" ht="18" thickTop="1" thickBot="1">
      <c r="E77" s="1446" t="s">
        <v>1097</v>
      </c>
      <c r="F77" s="1442" t="s">
        <v>1728</v>
      </c>
      <c r="G77" s="1443"/>
      <c r="H77" s="1270" t="s">
        <v>1167</v>
      </c>
      <c r="I77" s="1262" t="s">
        <v>1168</v>
      </c>
      <c r="Q77" s="1320" t="s">
        <v>54</v>
      </c>
      <c r="R77" s="838">
        <f t="shared" si="10"/>
        <v>100</v>
      </c>
      <c r="S77" s="822">
        <f t="shared" si="10"/>
        <v>67.018618521787033</v>
      </c>
      <c r="T77" s="822">
        <f t="shared" si="10"/>
        <v>1.514176003297838</v>
      </c>
      <c r="U77" s="822">
        <f t="shared" si="10"/>
        <v>0.34893730606578505</v>
      </c>
      <c r="V77" s="822">
        <f t="shared" si="10"/>
        <v>3.1717927606691623</v>
      </c>
      <c r="W77" s="822">
        <f t="shared" si="10"/>
        <v>29.273361973664102</v>
      </c>
      <c r="X77" s="822">
        <f t="shared" ref="X77" si="13">X67/$R67*100</f>
        <v>1.3268865654839301</v>
      </c>
    </row>
    <row r="78" spans="2:24" ht="16.5">
      <c r="E78" s="1447"/>
      <c r="F78" s="1368" t="s">
        <v>317</v>
      </c>
      <c r="G78" s="1510" t="s">
        <v>1165</v>
      </c>
      <c r="H78" s="693">
        <v>19766240</v>
      </c>
      <c r="Q78" s="1320" t="s">
        <v>1106</v>
      </c>
      <c r="R78" s="838">
        <f t="shared" si="10"/>
        <v>100</v>
      </c>
      <c r="S78" s="822">
        <f t="shared" si="10"/>
        <v>69.96832901129423</v>
      </c>
      <c r="T78" s="822">
        <f t="shared" si="10"/>
        <v>0.82390219802951303</v>
      </c>
      <c r="U78" s="822">
        <f t="shared" si="10"/>
        <v>0.26175318761794292</v>
      </c>
      <c r="V78" s="822">
        <f t="shared" si="10"/>
        <v>1.8260089393430081</v>
      </c>
      <c r="W78" s="822">
        <f t="shared" si="10"/>
        <v>27.821615039848201</v>
      </c>
      <c r="X78" s="822">
        <f t="shared" ref="X78" si="14">X68/$R68*100</f>
        <v>0.70160837613285731</v>
      </c>
    </row>
    <row r="79" spans="2:24" ht="17.25" thickBot="1">
      <c r="E79" s="1448"/>
      <c r="F79" s="808" t="s">
        <v>1164</v>
      </c>
      <c r="G79" s="1511"/>
      <c r="H79" s="1271">
        <f>F80/H78</f>
        <v>8.1945503159766269E-3</v>
      </c>
      <c r="Q79" s="1321" t="s">
        <v>1107</v>
      </c>
      <c r="R79" s="839">
        <f t="shared" si="10"/>
        <v>100</v>
      </c>
      <c r="S79" s="826">
        <f t="shared" si="10"/>
        <v>64.801853621085613</v>
      </c>
      <c r="T79" s="826">
        <f t="shared" si="10"/>
        <v>3.2457692051167184</v>
      </c>
      <c r="U79" s="826">
        <f t="shared" si="10"/>
        <v>0.53861073346992416</v>
      </c>
      <c r="V79" s="826">
        <f t="shared" si="10"/>
        <v>3.5714894956919845</v>
      </c>
      <c r="W79" s="826">
        <f t="shared" si="10"/>
        <v>41.800573402393269</v>
      </c>
      <c r="X79" s="826">
        <f t="shared" ref="X79" si="15">X69/$R69*100</f>
        <v>13.958296457757557</v>
      </c>
    </row>
    <row r="80" spans="2:24" ht="17.25" thickTop="1">
      <c r="E80" s="113" t="s">
        <v>1060</v>
      </c>
      <c r="F80" s="801">
        <f>K27</f>
        <v>161975.44823766986</v>
      </c>
      <c r="G80" s="794">
        <v>100</v>
      </c>
      <c r="Q80" s="860" t="s">
        <v>1179</v>
      </c>
      <c r="R80" s="862">
        <v>100</v>
      </c>
      <c r="S80" s="861">
        <v>74.900000000000006</v>
      </c>
      <c r="T80" s="861">
        <v>3</v>
      </c>
      <c r="U80" s="861">
        <v>0.2</v>
      </c>
      <c r="V80" s="861">
        <v>2.8</v>
      </c>
      <c r="W80" s="861">
        <v>26.1</v>
      </c>
      <c r="X80" s="861">
        <v>6.9</v>
      </c>
    </row>
    <row r="81" spans="5:24" ht="17.25" thickBot="1">
      <c r="E81" s="113" t="s">
        <v>1105</v>
      </c>
      <c r="F81" s="783"/>
      <c r="G81" s="805"/>
      <c r="H81" s="1310" t="s">
        <v>1729</v>
      </c>
      <c r="I81" s="1310" t="s">
        <v>1287</v>
      </c>
      <c r="Q81" s="1320" t="s">
        <v>52</v>
      </c>
      <c r="R81" s="814">
        <v>100</v>
      </c>
      <c r="S81" s="791">
        <v>83.3</v>
      </c>
      <c r="T81" s="791">
        <v>3.9</v>
      </c>
      <c r="U81" s="791">
        <v>0.1</v>
      </c>
      <c r="V81" s="791">
        <v>2.2999999999999998</v>
      </c>
      <c r="W81" s="791">
        <v>19.600000000000001</v>
      </c>
      <c r="X81" s="791">
        <v>9.3000000000000007</v>
      </c>
    </row>
    <row r="82" spans="5:24" ht="16.5">
      <c r="E82" s="1320" t="s">
        <v>52</v>
      </c>
      <c r="F82" s="821">
        <f>K32</f>
        <v>89154.886128902886</v>
      </c>
      <c r="G82" s="822">
        <f>F82/$F$80*100</f>
        <v>55.042222200295512</v>
      </c>
      <c r="H82" s="844">
        <v>54.2</v>
      </c>
      <c r="I82" s="1272">
        <f>G82-H82</f>
        <v>0.84222220029550954</v>
      </c>
      <c r="Q82" s="1320" t="s">
        <v>53</v>
      </c>
      <c r="R82" s="814">
        <v>100</v>
      </c>
      <c r="S82" s="791">
        <v>53.7</v>
      </c>
      <c r="T82" s="791">
        <v>1.1000000000000001</v>
      </c>
      <c r="U82" s="791">
        <v>0.1</v>
      </c>
      <c r="V82" s="791">
        <v>2.6</v>
      </c>
      <c r="W82" s="791">
        <v>43.6</v>
      </c>
      <c r="X82" s="791">
        <v>1.1000000000000001</v>
      </c>
    </row>
    <row r="83" spans="5:24" ht="16.5">
      <c r="E83" s="1320" t="s">
        <v>53</v>
      </c>
      <c r="F83" s="821">
        <f t="shared" ref="F83:F102" si="16">K33</f>
        <v>11715.119114784558</v>
      </c>
      <c r="G83" s="822">
        <f t="shared" ref="G83:G102" si="17">F83/$F$80*100</f>
        <v>7.2326511469779833</v>
      </c>
      <c r="H83" s="830">
        <v>9.4</v>
      </c>
      <c r="I83" s="1273">
        <f t="shared" ref="I83:I102" si="18">G83-H83</f>
        <v>-2.1673488530220171</v>
      </c>
      <c r="Q83" s="1320" t="s">
        <v>54</v>
      </c>
      <c r="R83" s="814">
        <v>100</v>
      </c>
      <c r="S83" s="791">
        <v>67.2</v>
      </c>
      <c r="T83" s="791">
        <v>1.4</v>
      </c>
      <c r="U83" s="791">
        <v>0.3</v>
      </c>
      <c r="V83" s="791">
        <v>3.3</v>
      </c>
      <c r="W83" s="791">
        <v>28.8</v>
      </c>
      <c r="X83" s="791">
        <v>1</v>
      </c>
    </row>
    <row r="84" spans="5:24" ht="16.5">
      <c r="E84" s="1320" t="s">
        <v>54</v>
      </c>
      <c r="F84" s="821">
        <f t="shared" si="16"/>
        <v>30294.672232161764</v>
      </c>
      <c r="G84" s="822">
        <f t="shared" si="17"/>
        <v>18.703249512055542</v>
      </c>
      <c r="H84" s="830">
        <v>18.3</v>
      </c>
      <c r="I84" s="1273">
        <f t="shared" si="18"/>
        <v>0.40324951205554171</v>
      </c>
      <c r="Q84" s="1320" t="s">
        <v>1106</v>
      </c>
      <c r="R84" s="814">
        <v>100</v>
      </c>
      <c r="S84" s="791">
        <v>67.900000000000006</v>
      </c>
      <c r="T84" s="791">
        <v>0.4</v>
      </c>
      <c r="U84" s="791">
        <v>0.1</v>
      </c>
      <c r="V84" s="791">
        <v>2.9</v>
      </c>
      <c r="W84" s="791">
        <v>29.5</v>
      </c>
      <c r="X84" s="791">
        <v>0.7</v>
      </c>
    </row>
    <row r="85" spans="5:24" ht="17.25" thickBot="1">
      <c r="E85" s="1320" t="s">
        <v>1106</v>
      </c>
      <c r="F85" s="821">
        <f t="shared" si="16"/>
        <v>10938.350173820578</v>
      </c>
      <c r="G85" s="822">
        <f t="shared" si="17"/>
        <v>6.7530914671527968</v>
      </c>
      <c r="H85" s="830">
        <v>6.4</v>
      </c>
      <c r="I85" s="1273">
        <f t="shared" si="18"/>
        <v>0.35309146715279649</v>
      </c>
      <c r="Q85" s="835" t="s">
        <v>1107</v>
      </c>
      <c r="R85" s="831">
        <v>100</v>
      </c>
      <c r="S85" s="793">
        <v>68.7</v>
      </c>
      <c r="T85" s="793">
        <v>3.8</v>
      </c>
      <c r="U85" s="793">
        <v>0.6</v>
      </c>
      <c r="V85" s="793">
        <v>3.9</v>
      </c>
      <c r="W85" s="793">
        <v>36.299999999999997</v>
      </c>
      <c r="X85" s="793">
        <v>13.3</v>
      </c>
    </row>
    <row r="86" spans="5:24" ht="17.25" thickTop="1">
      <c r="E86" s="1320" t="s">
        <v>1107</v>
      </c>
      <c r="F86" s="821">
        <f t="shared" si="16"/>
        <v>19872.420587999994</v>
      </c>
      <c r="G86" s="822">
        <f t="shared" si="17"/>
        <v>12.268785673518117</v>
      </c>
      <c r="H86" s="830">
        <v>11.7</v>
      </c>
      <c r="I86" s="1273">
        <f t="shared" si="18"/>
        <v>0.56878567351811782</v>
      </c>
      <c r="S86" s="837">
        <f>S74-S80</f>
        <v>4.8518645934979645</v>
      </c>
      <c r="T86" s="837">
        <f t="shared" ref="T86:X86" si="19">T74-T80</f>
        <v>1.191516846511548</v>
      </c>
      <c r="U86" s="837">
        <f t="shared" si="19"/>
        <v>8.344484609030639E-2</v>
      </c>
      <c r="V86" s="837">
        <f t="shared" si="19"/>
        <v>-0.3559201320787504</v>
      </c>
      <c r="W86" s="837">
        <f t="shared" si="19"/>
        <v>-2.964423186657978</v>
      </c>
      <c r="X86" s="837">
        <f t="shared" si="19"/>
        <v>2.9064829673629902</v>
      </c>
    </row>
    <row r="87" spans="5:24" ht="16.5">
      <c r="E87" s="113" t="s">
        <v>1166</v>
      </c>
      <c r="F87" s="821"/>
      <c r="G87" s="822"/>
      <c r="H87" s="845"/>
      <c r="I87" s="1273"/>
      <c r="W87" s="822">
        <f>W75-W81</f>
        <v>-5.540963005144107</v>
      </c>
    </row>
    <row r="88" spans="5:24">
      <c r="E88" s="1324" t="s">
        <v>45</v>
      </c>
      <c r="F88" s="821">
        <f t="shared" si="16"/>
        <v>159672.9483192146</v>
      </c>
      <c r="G88" s="822">
        <f t="shared" si="17"/>
        <v>98.578488318132784</v>
      </c>
      <c r="H88" s="830">
        <v>98.7</v>
      </c>
      <c r="I88" s="1273">
        <f t="shared" si="18"/>
        <v>-0.12151168186721861</v>
      </c>
      <c r="W88" s="822">
        <f t="shared" ref="W88:W91" si="20">W76-W82</f>
        <v>-3.1008851574793468</v>
      </c>
    </row>
    <row r="89" spans="5:24">
      <c r="E89" s="804" t="s">
        <v>1109</v>
      </c>
      <c r="F89" s="821">
        <f t="shared" si="16"/>
        <v>81663.466990432789</v>
      </c>
      <c r="G89" s="822">
        <f t="shared" si="17"/>
        <v>50.417188455997561</v>
      </c>
      <c r="H89" s="846">
        <v>50</v>
      </c>
      <c r="I89" s="848">
        <f t="shared" si="18"/>
        <v>0.41718845599756094</v>
      </c>
      <c r="W89" s="822">
        <f t="shared" si="20"/>
        <v>0.47336197366410104</v>
      </c>
    </row>
    <row r="90" spans="5:24">
      <c r="E90" s="1324" t="s">
        <v>1110</v>
      </c>
      <c r="F90" s="821">
        <f t="shared" si="16"/>
        <v>19656.434698710797</v>
      </c>
      <c r="G90" s="822">
        <f t="shared" si="17"/>
        <v>12.135440841545634</v>
      </c>
      <c r="H90" s="830">
        <v>10.6</v>
      </c>
      <c r="I90" s="1273">
        <f t="shared" si="18"/>
        <v>1.5354408415456344</v>
      </c>
      <c r="W90" s="822">
        <f t="shared" si="20"/>
        <v>-1.6783849601517993</v>
      </c>
    </row>
    <row r="91" spans="5:24">
      <c r="E91" s="1324" t="s">
        <v>1111</v>
      </c>
      <c r="F91" s="821">
        <f t="shared" si="16"/>
        <v>38322.996716696412</v>
      </c>
      <c r="G91" s="822">
        <f t="shared" si="17"/>
        <v>23.659756545611966</v>
      </c>
      <c r="H91" s="830">
        <v>27.1</v>
      </c>
      <c r="I91" s="1273">
        <f t="shared" si="18"/>
        <v>-3.4402434543880354</v>
      </c>
      <c r="W91" s="822">
        <f t="shared" si="20"/>
        <v>5.5005734023932717</v>
      </c>
    </row>
    <row r="92" spans="5:24">
      <c r="E92" s="1324" t="s">
        <v>1112</v>
      </c>
      <c r="F92" s="821">
        <f t="shared" si="16"/>
        <v>12403.23805307689</v>
      </c>
      <c r="G92" s="822">
        <f t="shared" si="17"/>
        <v>7.6574803082979388</v>
      </c>
      <c r="H92" s="830">
        <v>6.4</v>
      </c>
      <c r="I92" s="1273">
        <f t="shared" si="18"/>
        <v>1.2574803082979384</v>
      </c>
    </row>
    <row r="93" spans="5:24">
      <c r="E93" s="1324" t="s">
        <v>1113</v>
      </c>
      <c r="F93" s="821">
        <f t="shared" si="16"/>
        <v>11280.797521948791</v>
      </c>
      <c r="G93" s="822">
        <f t="shared" si="17"/>
        <v>6.9645107605420833</v>
      </c>
      <c r="H93" s="830">
        <v>5.9</v>
      </c>
      <c r="I93" s="1273">
        <f t="shared" si="18"/>
        <v>1.0645107605420829</v>
      </c>
    </row>
    <row r="94" spans="5:24">
      <c r="E94" s="804" t="s">
        <v>1114</v>
      </c>
      <c r="F94" s="821">
        <f t="shared" si="16"/>
        <v>38013.126614689914</v>
      </c>
      <c r="G94" s="822">
        <f t="shared" si="17"/>
        <v>23.468449711534358</v>
      </c>
      <c r="H94" s="846">
        <v>20.100000000000001</v>
      </c>
      <c r="I94" s="848">
        <f t="shared" si="18"/>
        <v>3.3684497115343568</v>
      </c>
    </row>
    <row r="95" spans="5:24">
      <c r="E95" s="1324" t="s">
        <v>1115</v>
      </c>
      <c r="F95" s="821">
        <f t="shared" si="16"/>
        <v>28637.218645820347</v>
      </c>
      <c r="G95" s="822">
        <f t="shared" si="17"/>
        <v>17.679974932867832</v>
      </c>
      <c r="H95" s="830">
        <v>14.6</v>
      </c>
      <c r="I95" s="1273">
        <f t="shared" si="18"/>
        <v>3.0799749328678327</v>
      </c>
    </row>
    <row r="96" spans="5:24">
      <c r="E96" s="1324" t="s">
        <v>1116</v>
      </c>
      <c r="F96" s="821">
        <f t="shared" si="16"/>
        <v>9375.9079688695383</v>
      </c>
      <c r="G96" s="822">
        <f t="shared" si="17"/>
        <v>5.7884747786665036</v>
      </c>
      <c r="H96" s="830">
        <v>5.5</v>
      </c>
      <c r="I96" s="1273">
        <f t="shared" si="18"/>
        <v>0.28847477866650362</v>
      </c>
    </row>
    <row r="97" spans="5:9">
      <c r="E97" s="804" t="s">
        <v>1117</v>
      </c>
      <c r="F97" s="821">
        <f t="shared" si="16"/>
        <v>36053.549834957019</v>
      </c>
      <c r="G97" s="822">
        <f t="shared" si="17"/>
        <v>22.25865106547192</v>
      </c>
      <c r="H97" s="846">
        <v>26.6</v>
      </c>
      <c r="I97" s="848">
        <f t="shared" si="18"/>
        <v>-4.3413489345280816</v>
      </c>
    </row>
    <row r="98" spans="5:9">
      <c r="E98" s="1324" t="s">
        <v>1118</v>
      </c>
      <c r="F98" s="821">
        <f t="shared" si="16"/>
        <v>8892.2425654941289</v>
      </c>
      <c r="G98" s="822">
        <f t="shared" si="17"/>
        <v>5.4898706330149256</v>
      </c>
      <c r="H98" s="830">
        <v>5.3</v>
      </c>
      <c r="I98" s="1273">
        <f t="shared" si="18"/>
        <v>0.18987063301492579</v>
      </c>
    </row>
    <row r="99" spans="5:9">
      <c r="E99" s="1324" t="s">
        <v>1119</v>
      </c>
      <c r="F99" s="821">
        <f t="shared" si="16"/>
        <v>19330.920100032785</v>
      </c>
      <c r="G99" s="822">
        <f t="shared" si="17"/>
        <v>11.934475446962885</v>
      </c>
      <c r="H99" s="830">
        <v>13.7</v>
      </c>
      <c r="I99" s="1273">
        <f t="shared" si="18"/>
        <v>-1.765524553037114</v>
      </c>
    </row>
    <row r="100" spans="5:9">
      <c r="E100" s="1324" t="s">
        <v>1120</v>
      </c>
      <c r="F100" s="821">
        <f t="shared" si="16"/>
        <v>7830.3871694301015</v>
      </c>
      <c r="G100" s="822">
        <f t="shared" si="17"/>
        <v>4.8343049854941071</v>
      </c>
      <c r="H100" s="830">
        <v>7.5</v>
      </c>
      <c r="I100" s="1273">
        <f t="shared" si="18"/>
        <v>-2.6656950145058929</v>
      </c>
    </row>
    <row r="101" spans="5:9">
      <c r="E101" s="804" t="s">
        <v>1121</v>
      </c>
      <c r="F101" s="821">
        <f t="shared" si="16"/>
        <v>3942.8048791347533</v>
      </c>
      <c r="G101" s="822">
        <f t="shared" si="17"/>
        <v>2.4341990851288746</v>
      </c>
      <c r="H101" s="846">
        <v>2.1</v>
      </c>
      <c r="I101" s="848">
        <f t="shared" si="18"/>
        <v>0.33419908512887453</v>
      </c>
    </row>
    <row r="102" spans="5:9" ht="16.5" thickBot="1">
      <c r="E102" s="843" t="s">
        <v>1122</v>
      </c>
      <c r="F102" s="806">
        <f t="shared" si="16"/>
        <v>2302.4999184552321</v>
      </c>
      <c r="G102" s="826">
        <f t="shared" si="17"/>
        <v>1.4215116818671971</v>
      </c>
      <c r="H102" s="847">
        <v>1.3</v>
      </c>
      <c r="I102" s="849">
        <f t="shared" si="18"/>
        <v>0.12151168186719707</v>
      </c>
    </row>
    <row r="103" spans="5:9" ht="16.5" thickTop="1"/>
  </sheetData>
  <mergeCells count="101">
    <mergeCell ref="S4:S5"/>
    <mergeCell ref="T3:T5"/>
    <mergeCell ref="U3:U5"/>
    <mergeCell ref="Y4:Y5"/>
    <mergeCell ref="Z3:Z5"/>
    <mergeCell ref="Q1:T1"/>
    <mergeCell ref="U1:AA1"/>
    <mergeCell ref="H1:J1"/>
    <mergeCell ref="M37:O37"/>
    <mergeCell ref="M31:O31"/>
    <mergeCell ref="Q3:Q5"/>
    <mergeCell ref="R4:R5"/>
    <mergeCell ref="M3:O5"/>
    <mergeCell ref="M8:O8"/>
    <mergeCell ref="W4:W5"/>
    <mergeCell ref="M6:O6"/>
    <mergeCell ref="M11:O11"/>
    <mergeCell ref="V3:V5"/>
    <mergeCell ref="M22:P22"/>
    <mergeCell ref="AA3:AA5"/>
    <mergeCell ref="X4:X5"/>
    <mergeCell ref="F3:G3"/>
    <mergeCell ref="E3:E5"/>
    <mergeCell ref="A3:C5"/>
    <mergeCell ref="M7:O7"/>
    <mergeCell ref="M10:O10"/>
    <mergeCell ref="L3:L5"/>
    <mergeCell ref="F4:F5"/>
    <mergeCell ref="A8:C8"/>
    <mergeCell ref="A7:C7"/>
    <mergeCell ref="A6:C6"/>
    <mergeCell ref="K3:K5"/>
    <mergeCell ref="G4:G5"/>
    <mergeCell ref="H4:H5"/>
    <mergeCell ref="I4:I5"/>
    <mergeCell ref="J4:J5"/>
    <mergeCell ref="H3:J3"/>
    <mergeCell ref="A18:C18"/>
    <mergeCell ref="M18:O18"/>
    <mergeCell ref="M14:O14"/>
    <mergeCell ref="M17:O17"/>
    <mergeCell ref="M19:O19"/>
    <mergeCell ref="A14:C14"/>
    <mergeCell ref="M15:O15"/>
    <mergeCell ref="A17:C17"/>
    <mergeCell ref="A19:C19"/>
    <mergeCell ref="A11:C11"/>
    <mergeCell ref="M13:O13"/>
    <mergeCell ref="M9:O9"/>
    <mergeCell ref="M16:O16"/>
    <mergeCell ref="A12:C12"/>
    <mergeCell ref="A9:C9"/>
    <mergeCell ref="A13:C13"/>
    <mergeCell ref="A16:C16"/>
    <mergeCell ref="A15:C15"/>
    <mergeCell ref="M12:O12"/>
    <mergeCell ref="A10:C10"/>
    <mergeCell ref="A20:C20"/>
    <mergeCell ref="A21:C21"/>
    <mergeCell ref="M21:O21"/>
    <mergeCell ref="M20:O20"/>
    <mergeCell ref="A22:D22"/>
    <mergeCell ref="A23:D23"/>
    <mergeCell ref="A24:D24"/>
    <mergeCell ref="A25:D25"/>
    <mergeCell ref="A26:D26"/>
    <mergeCell ref="M23:P23"/>
    <mergeCell ref="M24:P24"/>
    <mergeCell ref="M25:P25"/>
    <mergeCell ref="M26:P26"/>
    <mergeCell ref="A27:D27"/>
    <mergeCell ref="M27:P27"/>
    <mergeCell ref="M58:N58"/>
    <mergeCell ref="A54:B54"/>
    <mergeCell ref="A58:B58"/>
    <mergeCell ref="M54:N54"/>
    <mergeCell ref="A28:C28"/>
    <mergeCell ref="A37:C37"/>
    <mergeCell ref="A38:B38"/>
    <mergeCell ref="M38:N38"/>
    <mergeCell ref="A52:B52"/>
    <mergeCell ref="M52:N52"/>
    <mergeCell ref="A53:C53"/>
    <mergeCell ref="M53:O53"/>
    <mergeCell ref="A31:C31"/>
    <mergeCell ref="M28:O28"/>
    <mergeCell ref="E77:E79"/>
    <mergeCell ref="F77:G77"/>
    <mergeCell ref="G78:G79"/>
    <mergeCell ref="Q60:Q63"/>
    <mergeCell ref="Q70:Q73"/>
    <mergeCell ref="E68:E69"/>
    <mergeCell ref="F68:F69"/>
    <mergeCell ref="G68:G69"/>
    <mergeCell ref="H68:H69"/>
    <mergeCell ref="I68:I69"/>
    <mergeCell ref="E60:E61"/>
    <mergeCell ref="F60:F61"/>
    <mergeCell ref="G60:G61"/>
    <mergeCell ref="H60:H61"/>
    <mergeCell ref="I60:I61"/>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7" max="1048575" man="1"/>
    <brk id="12" max="1048575" man="1"/>
    <brk id="20" max="57"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6"/>
  <sheetViews>
    <sheetView view="pageBreakPreview" topLeftCell="A52" zoomScaleNormal="100" zoomScaleSheetLayoutView="100" workbookViewId="0">
      <selection activeCell="K73" sqref="K73"/>
    </sheetView>
  </sheetViews>
  <sheetFormatPr defaultRowHeight="16.5" thickBottom="1"/>
  <cols>
    <col min="1" max="1" width="6.140625" customWidth="1"/>
    <col min="2" max="2" width="74.28515625" customWidth="1"/>
    <col min="3" max="3" width="8.85546875" style="106" customWidth="1"/>
  </cols>
  <sheetData>
    <row r="1" spans="1:4" thickBot="1">
      <c r="A1" s="105" t="s">
        <v>667</v>
      </c>
      <c r="B1" s="105" t="s">
        <v>668</v>
      </c>
      <c r="C1" s="104" t="s">
        <v>669</v>
      </c>
    </row>
    <row r="2" spans="1:4" ht="17.25" thickBot="1">
      <c r="A2" s="100" t="s">
        <v>593</v>
      </c>
      <c r="B2" s="100" t="s">
        <v>530</v>
      </c>
      <c r="C2" s="111">
        <v>94</v>
      </c>
      <c r="D2">
        <v>4</v>
      </c>
    </row>
    <row r="3" spans="1:4" ht="17.25" thickBot="1">
      <c r="A3" s="99" t="s">
        <v>594</v>
      </c>
      <c r="B3" s="100" t="s">
        <v>531</v>
      </c>
      <c r="C3" s="111">
        <f t="shared" ref="C3:C45" si="0">C2+D2</f>
        <v>98</v>
      </c>
      <c r="D3">
        <v>4</v>
      </c>
    </row>
    <row r="4" spans="1:4" ht="17.25" thickBot="1">
      <c r="A4" s="100" t="s">
        <v>595</v>
      </c>
      <c r="B4" s="101" t="s">
        <v>532</v>
      </c>
      <c r="C4" s="111">
        <f t="shared" si="0"/>
        <v>102</v>
      </c>
      <c r="D4">
        <v>4</v>
      </c>
    </row>
    <row r="5" spans="1:4" ht="17.25" thickBot="1">
      <c r="A5" s="99" t="s">
        <v>596</v>
      </c>
      <c r="B5" s="101" t="s">
        <v>533</v>
      </c>
      <c r="C5" s="111">
        <f t="shared" si="0"/>
        <v>106</v>
      </c>
      <c r="D5">
        <v>4</v>
      </c>
    </row>
    <row r="6" spans="1:4" ht="17.25" thickBot="1">
      <c r="A6" s="100" t="s">
        <v>597</v>
      </c>
      <c r="B6" s="101" t="s">
        <v>534</v>
      </c>
      <c r="C6" s="111">
        <f t="shared" si="0"/>
        <v>110</v>
      </c>
      <c r="D6">
        <v>1</v>
      </c>
    </row>
    <row r="7" spans="1:4" ht="17.25" thickBot="1">
      <c r="A7" s="99" t="s">
        <v>598</v>
      </c>
      <c r="B7" s="101" t="s">
        <v>535</v>
      </c>
      <c r="C7" s="111">
        <f t="shared" si="0"/>
        <v>111</v>
      </c>
      <c r="D7">
        <v>1</v>
      </c>
    </row>
    <row r="8" spans="1:4" ht="17.25" thickBot="1">
      <c r="A8" s="100" t="s">
        <v>599</v>
      </c>
      <c r="B8" s="100" t="s">
        <v>536</v>
      </c>
      <c r="C8" s="111">
        <f t="shared" si="0"/>
        <v>112</v>
      </c>
      <c r="D8">
        <v>1</v>
      </c>
    </row>
    <row r="9" spans="1:4" ht="17.25" thickBot="1">
      <c r="A9" s="99" t="s">
        <v>600</v>
      </c>
      <c r="B9" s="100" t="s">
        <v>537</v>
      </c>
      <c r="C9" s="111">
        <f t="shared" si="0"/>
        <v>113</v>
      </c>
      <c r="D9">
        <v>1</v>
      </c>
    </row>
    <row r="10" spans="1:4" ht="17.25" thickBot="1">
      <c r="A10" s="100" t="s">
        <v>601</v>
      </c>
      <c r="B10" s="100" t="s">
        <v>538</v>
      </c>
      <c r="C10" s="111">
        <f t="shared" si="0"/>
        <v>114</v>
      </c>
      <c r="D10">
        <v>4</v>
      </c>
    </row>
    <row r="11" spans="1:4" ht="17.25" thickBot="1">
      <c r="A11" s="99" t="s">
        <v>602</v>
      </c>
      <c r="B11" s="100" t="s">
        <v>539</v>
      </c>
      <c r="C11" s="111">
        <f t="shared" si="0"/>
        <v>118</v>
      </c>
      <c r="D11">
        <v>4</v>
      </c>
    </row>
    <row r="12" spans="1:4" ht="17.25" thickBot="1">
      <c r="A12" s="100" t="s">
        <v>603</v>
      </c>
      <c r="B12" s="100" t="s">
        <v>540</v>
      </c>
      <c r="C12" s="111">
        <f t="shared" si="0"/>
        <v>122</v>
      </c>
      <c r="D12">
        <v>4</v>
      </c>
    </row>
    <row r="13" spans="1:4" ht="17.25" thickBot="1">
      <c r="A13" s="99" t="s">
        <v>604</v>
      </c>
      <c r="B13" s="100" t="s">
        <v>541</v>
      </c>
      <c r="C13" s="111">
        <f t="shared" si="0"/>
        <v>126</v>
      </c>
      <c r="D13">
        <v>4</v>
      </c>
    </row>
    <row r="14" spans="1:4" ht="17.25" thickBot="1">
      <c r="A14" s="100" t="s">
        <v>605</v>
      </c>
      <c r="B14" s="100" t="s">
        <v>707</v>
      </c>
      <c r="C14" s="111">
        <f t="shared" si="0"/>
        <v>130</v>
      </c>
      <c r="D14">
        <v>2</v>
      </c>
    </row>
    <row r="15" spans="1:4" ht="17.25" thickBot="1">
      <c r="A15" s="99" t="s">
        <v>606</v>
      </c>
      <c r="B15" s="100" t="s">
        <v>708</v>
      </c>
      <c r="C15" s="111">
        <f t="shared" si="0"/>
        <v>132</v>
      </c>
      <c r="D15">
        <v>2</v>
      </c>
    </row>
    <row r="16" spans="1:4" ht="17.25" thickBot="1">
      <c r="A16" s="100" t="s">
        <v>607</v>
      </c>
      <c r="B16" s="100" t="s">
        <v>542</v>
      </c>
      <c r="C16" s="111">
        <f t="shared" si="0"/>
        <v>134</v>
      </c>
      <c r="D16">
        <v>2</v>
      </c>
    </row>
    <row r="17" spans="1:4" ht="17.25" thickBot="1">
      <c r="A17" s="99" t="s">
        <v>608</v>
      </c>
      <c r="B17" s="100" t="s">
        <v>543</v>
      </c>
      <c r="C17" s="111">
        <f t="shared" si="0"/>
        <v>136</v>
      </c>
      <c r="D17">
        <v>2</v>
      </c>
    </row>
    <row r="18" spans="1:4" ht="17.25" thickBot="1">
      <c r="A18" s="100" t="s">
        <v>609</v>
      </c>
      <c r="B18" s="100" t="s">
        <v>544</v>
      </c>
      <c r="C18" s="111">
        <f t="shared" si="0"/>
        <v>138</v>
      </c>
      <c r="D18">
        <v>4</v>
      </c>
    </row>
    <row r="19" spans="1:4" ht="17.25" thickBot="1">
      <c r="A19" s="99" t="s">
        <v>610</v>
      </c>
      <c r="B19" s="100" t="s">
        <v>545</v>
      </c>
      <c r="C19" s="111">
        <f t="shared" si="0"/>
        <v>142</v>
      </c>
      <c r="D19">
        <v>4</v>
      </c>
    </row>
    <row r="20" spans="1:4" ht="17.25" thickBot="1">
      <c r="A20" s="100" t="s">
        <v>611</v>
      </c>
      <c r="B20" s="100" t="s">
        <v>546</v>
      </c>
      <c r="C20" s="111">
        <f t="shared" si="0"/>
        <v>146</v>
      </c>
      <c r="D20">
        <v>2</v>
      </c>
    </row>
    <row r="21" spans="1:4" ht="17.25" thickBot="1">
      <c r="A21" s="99" t="s">
        <v>612</v>
      </c>
      <c r="B21" s="100" t="s">
        <v>547</v>
      </c>
      <c r="C21" s="111">
        <f t="shared" si="0"/>
        <v>148</v>
      </c>
      <c r="D21">
        <v>2</v>
      </c>
    </row>
    <row r="22" spans="1:4" ht="17.25" thickBot="1">
      <c r="A22" s="100" t="s">
        <v>613</v>
      </c>
      <c r="B22" s="102" t="s">
        <v>548</v>
      </c>
      <c r="C22" s="111">
        <f t="shared" si="0"/>
        <v>150</v>
      </c>
      <c r="D22">
        <v>2</v>
      </c>
    </row>
    <row r="23" spans="1:4" ht="17.25" thickBot="1">
      <c r="A23" s="99" t="s">
        <v>614</v>
      </c>
      <c r="B23" s="101" t="s">
        <v>549</v>
      </c>
      <c r="C23" s="111">
        <f t="shared" si="0"/>
        <v>152</v>
      </c>
      <c r="D23">
        <v>2</v>
      </c>
    </row>
    <row r="24" spans="1:4" ht="17.25" thickBot="1">
      <c r="A24" s="100" t="s">
        <v>615</v>
      </c>
      <c r="B24" s="101" t="s">
        <v>550</v>
      </c>
      <c r="C24" s="111">
        <f t="shared" si="0"/>
        <v>154</v>
      </c>
      <c r="D24">
        <v>1</v>
      </c>
    </row>
    <row r="25" spans="1:4" ht="17.25" thickBot="1">
      <c r="A25" s="99" t="s">
        <v>616</v>
      </c>
      <c r="B25" s="101" t="s">
        <v>551</v>
      </c>
      <c r="C25" s="111">
        <f t="shared" si="0"/>
        <v>155</v>
      </c>
      <c r="D25">
        <v>1</v>
      </c>
    </row>
    <row r="26" spans="1:4" ht="17.25" thickBot="1">
      <c r="A26" s="100" t="s">
        <v>617</v>
      </c>
      <c r="B26" s="101" t="s">
        <v>552</v>
      </c>
      <c r="C26" s="111">
        <f t="shared" si="0"/>
        <v>156</v>
      </c>
      <c r="D26">
        <v>2</v>
      </c>
    </row>
    <row r="27" spans="1:4" ht="17.25" thickBot="1">
      <c r="A27" s="99" t="s">
        <v>618</v>
      </c>
      <c r="B27" s="101" t="s">
        <v>553</v>
      </c>
      <c r="C27" s="111">
        <f t="shared" si="0"/>
        <v>158</v>
      </c>
      <c r="D27">
        <v>2</v>
      </c>
    </row>
    <row r="28" spans="1:4" ht="17.25" thickBot="1">
      <c r="A28" s="100" t="s">
        <v>619</v>
      </c>
      <c r="B28" s="101" t="s">
        <v>554</v>
      </c>
      <c r="C28" s="111">
        <f t="shared" si="0"/>
        <v>160</v>
      </c>
      <c r="D28">
        <v>4</v>
      </c>
    </row>
    <row r="29" spans="1:4" ht="17.25" thickBot="1">
      <c r="A29" s="99" t="s">
        <v>620</v>
      </c>
      <c r="B29" s="101" t="s">
        <v>555</v>
      </c>
      <c r="C29" s="111">
        <f t="shared" si="0"/>
        <v>164</v>
      </c>
      <c r="D29">
        <v>4</v>
      </c>
    </row>
    <row r="30" spans="1:4" ht="17.25" thickBot="1">
      <c r="A30" s="100" t="s">
        <v>621</v>
      </c>
      <c r="B30" s="101" t="s">
        <v>556</v>
      </c>
      <c r="C30" s="111">
        <f t="shared" si="0"/>
        <v>168</v>
      </c>
      <c r="D30">
        <v>4</v>
      </c>
    </row>
    <row r="31" spans="1:4" ht="17.25" thickBot="1">
      <c r="A31" s="99" t="s">
        <v>622</v>
      </c>
      <c r="B31" s="101" t="s">
        <v>557</v>
      </c>
      <c r="C31" s="111">
        <f t="shared" si="0"/>
        <v>172</v>
      </c>
      <c r="D31">
        <v>4</v>
      </c>
    </row>
    <row r="32" spans="1:4" ht="17.25" thickBot="1">
      <c r="A32" s="100" t="s">
        <v>623</v>
      </c>
      <c r="B32" s="102" t="s">
        <v>589</v>
      </c>
      <c r="C32" s="111">
        <f t="shared" si="0"/>
        <v>176</v>
      </c>
      <c r="D32">
        <v>4</v>
      </c>
    </row>
    <row r="33" spans="1:4" ht="17.25" thickBot="1">
      <c r="A33" s="99" t="s">
        <v>624</v>
      </c>
      <c r="B33" s="102" t="s">
        <v>590</v>
      </c>
      <c r="C33" s="111">
        <f t="shared" si="0"/>
        <v>180</v>
      </c>
      <c r="D33">
        <v>4</v>
      </c>
    </row>
    <row r="34" spans="1:4" ht="17.25" thickBot="1">
      <c r="A34" s="100" t="s">
        <v>625</v>
      </c>
      <c r="B34" s="102" t="s">
        <v>558</v>
      </c>
      <c r="C34" s="111">
        <f t="shared" si="0"/>
        <v>184</v>
      </c>
      <c r="D34">
        <v>1</v>
      </c>
    </row>
    <row r="35" spans="1:4" ht="17.25" thickBot="1">
      <c r="A35" s="99" t="s">
        <v>626</v>
      </c>
      <c r="B35" s="103" t="s">
        <v>1304</v>
      </c>
      <c r="C35" s="111">
        <f t="shared" si="0"/>
        <v>185</v>
      </c>
      <c r="D35">
        <v>1</v>
      </c>
    </row>
    <row r="36" spans="1:4" ht="17.25" thickBot="1">
      <c r="A36" s="100" t="s">
        <v>627</v>
      </c>
      <c r="B36" s="101" t="s">
        <v>559</v>
      </c>
      <c r="C36" s="111">
        <f t="shared" si="0"/>
        <v>186</v>
      </c>
      <c r="D36">
        <v>1</v>
      </c>
    </row>
    <row r="37" spans="1:4" ht="17.25" thickBot="1">
      <c r="A37" s="99" t="s">
        <v>628</v>
      </c>
      <c r="B37" s="101" t="s">
        <v>1303</v>
      </c>
      <c r="C37" s="111">
        <f t="shared" si="0"/>
        <v>187</v>
      </c>
      <c r="D37">
        <v>1</v>
      </c>
    </row>
    <row r="38" spans="1:4" ht="17.25" thickBot="1">
      <c r="A38" s="100" t="s">
        <v>629</v>
      </c>
      <c r="B38" s="101" t="s">
        <v>560</v>
      </c>
      <c r="C38" s="111">
        <f t="shared" si="0"/>
        <v>188</v>
      </c>
      <c r="D38">
        <v>4</v>
      </c>
    </row>
    <row r="39" spans="1:4" ht="17.25" thickBot="1">
      <c r="A39" s="99" t="s">
        <v>630</v>
      </c>
      <c r="B39" s="101" t="s">
        <v>561</v>
      </c>
      <c r="C39" s="111">
        <f t="shared" si="0"/>
        <v>192</v>
      </c>
      <c r="D39">
        <v>4</v>
      </c>
    </row>
    <row r="40" spans="1:4" ht="17.25" thickBot="1">
      <c r="A40" s="100" t="s">
        <v>631</v>
      </c>
      <c r="B40" s="101" t="s">
        <v>562</v>
      </c>
      <c r="C40" s="111">
        <f t="shared" si="0"/>
        <v>196</v>
      </c>
      <c r="D40">
        <v>4</v>
      </c>
    </row>
    <row r="41" spans="1:4" ht="17.25" thickBot="1">
      <c r="A41" s="99" t="s">
        <v>632</v>
      </c>
      <c r="B41" s="101" t="s">
        <v>563</v>
      </c>
      <c r="C41" s="111">
        <f t="shared" si="0"/>
        <v>200</v>
      </c>
      <c r="D41">
        <v>4</v>
      </c>
    </row>
    <row r="42" spans="1:4" ht="17.25" thickBot="1">
      <c r="A42" s="100" t="s">
        <v>633</v>
      </c>
      <c r="B42" s="102" t="s">
        <v>709</v>
      </c>
      <c r="C42" s="111">
        <f t="shared" si="0"/>
        <v>204</v>
      </c>
      <c r="D42">
        <v>2</v>
      </c>
    </row>
    <row r="43" spans="1:4" ht="17.25" thickBot="1">
      <c r="A43" s="99" t="s">
        <v>634</v>
      </c>
      <c r="B43" s="101" t="s">
        <v>710</v>
      </c>
      <c r="C43" s="111">
        <f t="shared" si="0"/>
        <v>206</v>
      </c>
      <c r="D43">
        <v>2</v>
      </c>
    </row>
    <row r="44" spans="1:4" ht="17.25" thickBot="1">
      <c r="A44" s="100" t="s">
        <v>635</v>
      </c>
      <c r="B44" s="101" t="s">
        <v>564</v>
      </c>
      <c r="C44" s="111">
        <f t="shared" si="0"/>
        <v>208</v>
      </c>
      <c r="D44">
        <v>4</v>
      </c>
    </row>
    <row r="45" spans="1:4" ht="17.25" thickBot="1">
      <c r="A45" s="99" t="s">
        <v>636</v>
      </c>
      <c r="B45" s="101" t="s">
        <v>565</v>
      </c>
      <c r="C45" s="111">
        <f t="shared" si="0"/>
        <v>212</v>
      </c>
      <c r="D45">
        <v>4</v>
      </c>
    </row>
    <row r="46" spans="1:4" thickBot="1">
      <c r="A46" s="105" t="s">
        <v>667</v>
      </c>
      <c r="B46" s="105" t="s">
        <v>668</v>
      </c>
      <c r="C46" s="104" t="s">
        <v>669</v>
      </c>
    </row>
    <row r="47" spans="1:4" ht="17.25" thickBot="1">
      <c r="A47" s="99" t="s">
        <v>637</v>
      </c>
      <c r="B47" s="101" t="s">
        <v>591</v>
      </c>
      <c r="C47" s="111">
        <f>C45+D45</f>
        <v>216</v>
      </c>
      <c r="D47">
        <v>2</v>
      </c>
    </row>
    <row r="48" spans="1:4" ht="17.25" thickBot="1">
      <c r="A48" s="99" t="s">
        <v>638</v>
      </c>
      <c r="B48" s="101" t="s">
        <v>592</v>
      </c>
      <c r="C48" s="111">
        <f>C47+D47</f>
        <v>218</v>
      </c>
      <c r="D48">
        <v>2</v>
      </c>
    </row>
    <row r="49" spans="1:4" ht="17.25" thickBot="1">
      <c r="A49" s="99" t="s">
        <v>639</v>
      </c>
      <c r="B49" s="101" t="s">
        <v>566</v>
      </c>
      <c r="C49" s="111">
        <f t="shared" ref="C49:C76" si="1">C48+D48</f>
        <v>220</v>
      </c>
      <c r="D49">
        <v>2</v>
      </c>
    </row>
    <row r="50" spans="1:4" ht="17.25" thickBot="1">
      <c r="A50" s="99" t="s">
        <v>640</v>
      </c>
      <c r="B50" s="101" t="s">
        <v>567</v>
      </c>
      <c r="C50" s="111">
        <f t="shared" si="1"/>
        <v>222</v>
      </c>
      <c r="D50">
        <v>2</v>
      </c>
    </row>
    <row r="51" spans="1:4" ht="17.25" thickBot="1">
      <c r="A51" s="99" t="s">
        <v>641</v>
      </c>
      <c r="B51" s="101" t="s">
        <v>568</v>
      </c>
      <c r="C51" s="111">
        <f t="shared" si="1"/>
        <v>224</v>
      </c>
      <c r="D51">
        <v>1</v>
      </c>
    </row>
    <row r="52" spans="1:4" ht="17.25" thickBot="1">
      <c r="A52" s="99" t="s">
        <v>642</v>
      </c>
      <c r="B52" s="101" t="s">
        <v>569</v>
      </c>
      <c r="C52" s="111">
        <f t="shared" si="1"/>
        <v>225</v>
      </c>
      <c r="D52">
        <v>1</v>
      </c>
    </row>
    <row r="53" spans="1:4" ht="17.25" thickBot="1">
      <c r="A53" s="99" t="s">
        <v>643</v>
      </c>
      <c r="B53" s="101" t="s">
        <v>570</v>
      </c>
      <c r="C53" s="111">
        <f t="shared" si="1"/>
        <v>226</v>
      </c>
      <c r="D53">
        <v>2</v>
      </c>
    </row>
    <row r="54" spans="1:4" ht="17.25" thickBot="1">
      <c r="A54" s="99" t="s">
        <v>644</v>
      </c>
      <c r="B54" s="101" t="s">
        <v>571</v>
      </c>
      <c r="C54" s="111">
        <f t="shared" si="1"/>
        <v>228</v>
      </c>
      <c r="D54">
        <v>2</v>
      </c>
    </row>
    <row r="55" spans="1:4" ht="17.25" thickBot="1">
      <c r="A55" s="99" t="s">
        <v>645</v>
      </c>
      <c r="B55" s="101" t="s">
        <v>572</v>
      </c>
      <c r="C55" s="111">
        <f t="shared" si="1"/>
        <v>230</v>
      </c>
      <c r="D55">
        <v>4</v>
      </c>
    </row>
    <row r="56" spans="1:4" ht="17.25" thickBot="1">
      <c r="A56" s="99" t="s">
        <v>646</v>
      </c>
      <c r="B56" s="101" t="s">
        <v>573</v>
      </c>
      <c r="C56" s="111">
        <f t="shared" si="1"/>
        <v>234</v>
      </c>
      <c r="D56">
        <v>4</v>
      </c>
    </row>
    <row r="57" spans="1:4" ht="17.25" thickBot="1">
      <c r="A57" s="99" t="s">
        <v>647</v>
      </c>
      <c r="B57" s="101" t="s">
        <v>574</v>
      </c>
      <c r="C57" s="111">
        <f t="shared" si="1"/>
        <v>238</v>
      </c>
      <c r="D57">
        <v>2</v>
      </c>
    </row>
    <row r="58" spans="1:4" ht="17.25" thickBot="1">
      <c r="A58" s="99" t="s">
        <v>648</v>
      </c>
      <c r="B58" s="101" t="s">
        <v>575</v>
      </c>
      <c r="C58" s="111">
        <f t="shared" si="1"/>
        <v>240</v>
      </c>
      <c r="D58">
        <v>2</v>
      </c>
    </row>
    <row r="59" spans="1:4" ht="17.25" thickBot="1">
      <c r="A59" s="99" t="s">
        <v>649</v>
      </c>
      <c r="B59" s="101" t="s">
        <v>576</v>
      </c>
      <c r="C59" s="111">
        <f t="shared" si="1"/>
        <v>242</v>
      </c>
      <c r="D59">
        <v>1</v>
      </c>
    </row>
    <row r="60" spans="1:4" ht="17.25" thickBot="1">
      <c r="A60" s="99" t="s">
        <v>650</v>
      </c>
      <c r="B60" s="101" t="s">
        <v>577</v>
      </c>
      <c r="C60" s="111">
        <f t="shared" si="1"/>
        <v>243</v>
      </c>
      <c r="D60">
        <v>1</v>
      </c>
    </row>
    <row r="61" spans="1:4" ht="17.25" thickBot="1">
      <c r="A61" s="99" t="s">
        <v>651</v>
      </c>
      <c r="B61" s="101" t="s">
        <v>578</v>
      </c>
      <c r="C61" s="111">
        <f t="shared" si="1"/>
        <v>244</v>
      </c>
      <c r="D61">
        <v>2</v>
      </c>
    </row>
    <row r="62" spans="1:4" ht="17.25" thickBot="1">
      <c r="A62" s="99" t="s">
        <v>652</v>
      </c>
      <c r="B62" s="101" t="s">
        <v>579</v>
      </c>
      <c r="C62" s="111">
        <f t="shared" si="1"/>
        <v>246</v>
      </c>
      <c r="D62">
        <v>2</v>
      </c>
    </row>
    <row r="63" spans="1:4" ht="17.25" thickBot="1">
      <c r="A63" s="99" t="s">
        <v>653</v>
      </c>
      <c r="B63" s="102" t="s">
        <v>580</v>
      </c>
      <c r="C63" s="111">
        <f t="shared" si="1"/>
        <v>248</v>
      </c>
      <c r="D63">
        <v>2</v>
      </c>
    </row>
    <row r="64" spans="1:4" ht="17.25" thickBot="1">
      <c r="A64" s="99" t="s">
        <v>654</v>
      </c>
      <c r="B64" s="103" t="s">
        <v>581</v>
      </c>
      <c r="C64" s="111">
        <f t="shared" si="1"/>
        <v>250</v>
      </c>
      <c r="D64">
        <v>2</v>
      </c>
    </row>
    <row r="65" spans="1:4" ht="17.25" thickBot="1">
      <c r="A65" s="99" t="s">
        <v>655</v>
      </c>
      <c r="B65" s="101" t="s">
        <v>582</v>
      </c>
      <c r="C65" s="111">
        <f t="shared" si="1"/>
        <v>252</v>
      </c>
      <c r="D65">
        <v>4</v>
      </c>
    </row>
    <row r="66" spans="1:4" ht="17.25" thickBot="1">
      <c r="A66" s="99" t="s">
        <v>656</v>
      </c>
      <c r="B66" s="103" t="s">
        <v>583</v>
      </c>
      <c r="C66" s="111">
        <f t="shared" si="1"/>
        <v>256</v>
      </c>
      <c r="D66">
        <v>4</v>
      </c>
    </row>
    <row r="67" spans="1:4" ht="17.25" thickBot="1">
      <c r="A67" s="99" t="s">
        <v>657</v>
      </c>
      <c r="B67" s="103" t="s">
        <v>670</v>
      </c>
      <c r="C67" s="111">
        <f t="shared" si="1"/>
        <v>260</v>
      </c>
      <c r="D67">
        <v>1</v>
      </c>
    </row>
    <row r="68" spans="1:4" ht="17.25" thickBot="1">
      <c r="A68" s="99" t="s">
        <v>658</v>
      </c>
      <c r="B68" s="103" t="s">
        <v>584</v>
      </c>
      <c r="C68" s="111">
        <f t="shared" si="1"/>
        <v>261</v>
      </c>
      <c r="D68">
        <v>1</v>
      </c>
    </row>
    <row r="69" spans="1:4" ht="17.25" thickBot="1">
      <c r="A69" s="99" t="s">
        <v>659</v>
      </c>
      <c r="B69" s="103" t="s">
        <v>585</v>
      </c>
      <c r="C69" s="111">
        <f t="shared" si="1"/>
        <v>262</v>
      </c>
      <c r="D69">
        <v>2</v>
      </c>
    </row>
    <row r="70" spans="1:4" ht="17.25" thickBot="1">
      <c r="A70" s="99" t="s">
        <v>660</v>
      </c>
      <c r="B70" s="103" t="s">
        <v>586</v>
      </c>
      <c r="C70" s="111">
        <f t="shared" si="1"/>
        <v>264</v>
      </c>
      <c r="D70">
        <v>2</v>
      </c>
    </row>
    <row r="71" spans="1:4" ht="17.25" thickBot="1">
      <c r="A71" s="99" t="s">
        <v>661</v>
      </c>
      <c r="B71" s="103" t="s">
        <v>671</v>
      </c>
      <c r="C71" s="111">
        <f t="shared" si="1"/>
        <v>266</v>
      </c>
      <c r="D71">
        <v>1</v>
      </c>
    </row>
    <row r="72" spans="1:4" ht="17.25" thickBot="1">
      <c r="A72" s="99" t="s">
        <v>662</v>
      </c>
      <c r="B72" s="103" t="s">
        <v>587</v>
      </c>
      <c r="C72" s="111">
        <f t="shared" si="1"/>
        <v>267</v>
      </c>
      <c r="D72">
        <v>1</v>
      </c>
    </row>
    <row r="73" spans="1:4" ht="17.25" thickBot="1">
      <c r="A73" s="99" t="s">
        <v>663</v>
      </c>
      <c r="B73" s="103" t="s">
        <v>672</v>
      </c>
      <c r="C73" s="111">
        <f t="shared" si="1"/>
        <v>268</v>
      </c>
      <c r="D73">
        <v>1</v>
      </c>
    </row>
    <row r="74" spans="1:4" ht="17.25" thickBot="1">
      <c r="A74" s="99" t="s">
        <v>664</v>
      </c>
      <c r="B74" s="103" t="s">
        <v>588</v>
      </c>
      <c r="C74" s="111">
        <f t="shared" si="1"/>
        <v>269</v>
      </c>
      <c r="D74">
        <v>1</v>
      </c>
    </row>
    <row r="75" spans="1:4" ht="17.25" thickBot="1">
      <c r="A75" s="99" t="s">
        <v>665</v>
      </c>
      <c r="B75" s="103" t="s">
        <v>1285</v>
      </c>
      <c r="C75" s="111">
        <f t="shared" si="1"/>
        <v>270</v>
      </c>
      <c r="D75">
        <v>2</v>
      </c>
    </row>
    <row r="76" spans="1:4" ht="17.25" thickBot="1">
      <c r="A76" s="99" t="s">
        <v>666</v>
      </c>
      <c r="B76" s="108" t="s">
        <v>1286</v>
      </c>
      <c r="C76" s="111">
        <f t="shared" si="1"/>
        <v>272</v>
      </c>
      <c r="D76">
        <v>2</v>
      </c>
    </row>
    <row r="77" spans="1:4">
      <c r="A77" s="109"/>
      <c r="B77" s="110"/>
      <c r="C77" s="107"/>
    </row>
    <row r="78" spans="1:4">
      <c r="A78" s="109"/>
      <c r="B78" s="110"/>
      <c r="C78" s="107"/>
    </row>
    <row r="79" spans="1:4" s="98" customFormat="1" ht="15.75">
      <c r="C79" s="107"/>
    </row>
    <row r="80" spans="1:4" s="98" customFormat="1" ht="15.75">
      <c r="C80" s="107"/>
    </row>
    <row r="81" spans="3:3" s="98" customFormat="1" ht="15.75">
      <c r="C81" s="107"/>
    </row>
    <row r="82" spans="3:3" s="98" customFormat="1" ht="15.75">
      <c r="C82" s="107"/>
    </row>
    <row r="83" spans="3:3" s="98" customFormat="1" ht="15.75">
      <c r="C83" s="107"/>
    </row>
    <row r="84" spans="3:3" s="98" customFormat="1" ht="15.75">
      <c r="C84" s="107"/>
    </row>
    <row r="85" spans="3:3" s="98" customFormat="1" ht="15.75">
      <c r="C85" s="107"/>
    </row>
    <row r="86" spans="3:3" s="98" customFormat="1" ht="15.75">
      <c r="C86" s="107"/>
    </row>
    <row r="87" spans="3:3" s="98" customFormat="1" ht="15.75">
      <c r="C87" s="107"/>
    </row>
    <row r="88" spans="3:3" s="98" customFormat="1" ht="15.75">
      <c r="C88" s="107"/>
    </row>
    <row r="89" spans="3:3" s="98" customFormat="1" ht="15.75">
      <c r="C89" s="107"/>
    </row>
    <row r="90" spans="3:3" s="98" customFormat="1" ht="15.75">
      <c r="C90" s="107"/>
    </row>
    <row r="91" spans="3:3" s="98" customFormat="1" ht="15.75">
      <c r="C91" s="107"/>
    </row>
    <row r="92" spans="3:3" s="98" customFormat="1" ht="15.75">
      <c r="C92" s="107"/>
    </row>
    <row r="93" spans="3:3" s="98" customFormat="1" ht="15.75">
      <c r="C93" s="107"/>
    </row>
    <row r="94" spans="3:3" s="98" customFormat="1" ht="15.75">
      <c r="C94" s="107"/>
    </row>
    <row r="95" spans="3:3" s="98" customFormat="1" ht="15.75">
      <c r="C95" s="107"/>
    </row>
    <row r="96" spans="3:3" s="98" customFormat="1" ht="15.75">
      <c r="C96" s="107"/>
    </row>
    <row r="97" spans="3:3" s="98" customFormat="1" ht="15.75">
      <c r="C97" s="107"/>
    </row>
    <row r="98" spans="3:3" s="98" customFormat="1" ht="15.75">
      <c r="C98" s="107"/>
    </row>
    <row r="99" spans="3:3" s="98" customFormat="1" ht="15.75">
      <c r="C99" s="107"/>
    </row>
    <row r="100" spans="3:3" s="98" customFormat="1" ht="15.75">
      <c r="C100" s="107"/>
    </row>
    <row r="101" spans="3:3" s="98" customFormat="1" ht="15.75">
      <c r="C101" s="107"/>
    </row>
    <row r="102" spans="3:3" s="98" customFormat="1" ht="15.75">
      <c r="C102" s="107"/>
    </row>
    <row r="103" spans="3:3" s="98" customFormat="1" ht="15.75">
      <c r="C103" s="107"/>
    </row>
    <row r="104" spans="3:3" s="98" customFormat="1" ht="15.75">
      <c r="C104" s="107"/>
    </row>
    <row r="105" spans="3:3" s="98" customFormat="1" ht="15.75">
      <c r="C105" s="107"/>
    </row>
    <row r="106" spans="3:3" s="98" customFormat="1" thickBot="1">
      <c r="C106" s="107"/>
    </row>
  </sheetData>
  <phoneticPr fontId="29"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A129"/>
  <sheetViews>
    <sheetView tabSelected="1" view="pageBreakPreview" topLeftCell="A38" zoomScaleNormal="75" zoomScaleSheetLayoutView="100" workbookViewId="0">
      <selection activeCell="H30" sqref="H30"/>
    </sheetView>
  </sheetViews>
  <sheetFormatPr defaultColWidth="9.140625" defaultRowHeight="15.75"/>
  <cols>
    <col min="1" max="1" width="2.28515625" style="425" customWidth="1"/>
    <col min="2" max="2" width="28.7109375" style="425" customWidth="1"/>
    <col min="3" max="3" width="2.28515625" style="425" customWidth="1"/>
    <col min="4" max="4" width="1.7109375" style="426" customWidth="1"/>
    <col min="5" max="7" width="26" style="1136" customWidth="1"/>
    <col min="8" max="9" width="22.42578125" style="1136" customWidth="1"/>
    <col min="10" max="10" width="20.5703125" style="1136" customWidth="1"/>
    <col min="11" max="11" width="21.140625" style="1136" customWidth="1"/>
    <col min="12" max="12" width="21.5703125" style="1136" customWidth="1"/>
    <col min="13" max="13" width="2.28515625" style="425" customWidth="1"/>
    <col min="14" max="14" width="28.7109375" style="425" customWidth="1"/>
    <col min="15" max="15" width="2.28515625" style="425" customWidth="1"/>
    <col min="16" max="16" width="1.7109375" style="426" customWidth="1"/>
    <col min="17" max="20" width="18.7109375" style="1136" customWidth="1"/>
    <col min="21" max="21" width="15.28515625" style="1136" customWidth="1"/>
    <col min="22" max="22" width="14" style="1136" customWidth="1"/>
    <col min="23" max="25" width="14.42578125" style="1136" customWidth="1"/>
    <col min="26" max="26" width="15.28515625" style="1136" customWidth="1"/>
    <col min="27" max="27" width="19" style="1136" customWidth="1"/>
    <col min="28" max="28" width="15.85546875" style="1136" customWidth="1"/>
    <col min="29" max="16384" width="9.140625" style="1136"/>
  </cols>
  <sheetData>
    <row r="1" spans="1:27" s="404" customFormat="1" ht="35.1" customHeight="1">
      <c r="A1" s="1697" t="s">
        <v>392</v>
      </c>
      <c r="B1" s="1697"/>
      <c r="C1" s="1697"/>
      <c r="D1" s="1697"/>
      <c r="E1" s="1697"/>
      <c r="F1" s="1697"/>
      <c r="G1" s="1697"/>
      <c r="H1" s="1695" t="s">
        <v>189</v>
      </c>
      <c r="I1" s="1695"/>
      <c r="J1" s="1695"/>
      <c r="K1" s="1695"/>
      <c r="L1" s="443"/>
      <c r="N1" s="684"/>
      <c r="O1" s="684"/>
      <c r="P1" s="684"/>
      <c r="Q1" s="684"/>
      <c r="R1" s="684"/>
      <c r="T1" s="1382" t="s">
        <v>393</v>
      </c>
      <c r="U1" s="1381" t="s">
        <v>190</v>
      </c>
      <c r="W1" s="443"/>
      <c r="X1" s="443"/>
      <c r="Y1" s="443"/>
      <c r="AA1" s="443"/>
    </row>
    <row r="2" spans="1:27" ht="15" customHeight="1" thickBot="1">
      <c r="A2" s="1135"/>
      <c r="B2" s="405"/>
      <c r="C2" s="405"/>
      <c r="D2" s="406"/>
      <c r="E2" s="1135"/>
      <c r="F2" s="1135"/>
      <c r="G2" s="1135"/>
      <c r="H2" s="1135"/>
      <c r="I2" s="1135"/>
      <c r="J2" s="1135"/>
      <c r="L2" s="407" t="s">
        <v>778</v>
      </c>
      <c r="M2" s="1135"/>
      <c r="N2" s="405"/>
      <c r="O2" s="405"/>
      <c r="P2" s="406"/>
      <c r="Q2" s="1135"/>
      <c r="R2" s="1135"/>
      <c r="S2" s="1135"/>
      <c r="T2" s="1135"/>
      <c r="U2" s="1135"/>
      <c r="V2" s="1135"/>
      <c r="W2" s="1135"/>
      <c r="X2" s="1135"/>
      <c r="Y2" s="1135"/>
      <c r="AA2" s="407" t="s">
        <v>804</v>
      </c>
    </row>
    <row r="3" spans="1:27" s="688" customFormat="1" ht="18" customHeight="1">
      <c r="A3" s="1571" t="s">
        <v>1</v>
      </c>
      <c r="B3" s="1571"/>
      <c r="C3" s="1571"/>
      <c r="D3" s="1360"/>
      <c r="E3" s="1675" t="s">
        <v>1698</v>
      </c>
      <c r="F3" s="1673" t="s">
        <v>367</v>
      </c>
      <c r="G3" s="1674"/>
      <c r="H3" s="1674" t="s">
        <v>365</v>
      </c>
      <c r="I3" s="1685"/>
      <c r="J3" s="1686"/>
      <c r="K3" s="1675" t="s">
        <v>1699</v>
      </c>
      <c r="L3" s="1675" t="s">
        <v>1700</v>
      </c>
      <c r="M3" s="1678" t="s">
        <v>10</v>
      </c>
      <c r="N3" s="1678"/>
      <c r="O3" s="1678"/>
      <c r="P3" s="1379"/>
      <c r="Q3" s="1675" t="s">
        <v>1701</v>
      </c>
      <c r="R3" s="685" t="s">
        <v>125</v>
      </c>
      <c r="S3" s="686"/>
      <c r="T3" s="1687" t="s">
        <v>1702</v>
      </c>
      <c r="U3" s="1687" t="s">
        <v>50</v>
      </c>
      <c r="V3" s="1675" t="s">
        <v>1703</v>
      </c>
      <c r="W3" s="687" t="s">
        <v>126</v>
      </c>
      <c r="X3" s="687"/>
      <c r="Y3" s="687"/>
      <c r="Z3" s="1687" t="s">
        <v>1704</v>
      </c>
      <c r="AA3" s="1691" t="s">
        <v>1705</v>
      </c>
    </row>
    <row r="4" spans="1:27" s="688" customFormat="1" ht="18" customHeight="1">
      <c r="A4" s="1572"/>
      <c r="B4" s="1572"/>
      <c r="C4" s="1572"/>
      <c r="D4" s="1360"/>
      <c r="E4" s="1676"/>
      <c r="F4" s="1681" t="s">
        <v>1706</v>
      </c>
      <c r="G4" s="1681" t="s">
        <v>127</v>
      </c>
      <c r="H4" s="1683" t="s">
        <v>128</v>
      </c>
      <c r="I4" s="1681" t="s">
        <v>129</v>
      </c>
      <c r="J4" s="1681" t="s">
        <v>55</v>
      </c>
      <c r="K4" s="1676"/>
      <c r="L4" s="1676"/>
      <c r="M4" s="1679"/>
      <c r="N4" s="1679"/>
      <c r="O4" s="1679"/>
      <c r="P4" s="1379"/>
      <c r="Q4" s="1676"/>
      <c r="R4" s="1681" t="s">
        <v>1707</v>
      </c>
      <c r="S4" s="1676" t="s">
        <v>1708</v>
      </c>
      <c r="T4" s="1688"/>
      <c r="U4" s="1688"/>
      <c r="V4" s="1676"/>
      <c r="W4" s="1681" t="s">
        <v>1709</v>
      </c>
      <c r="X4" s="1681" t="s">
        <v>130</v>
      </c>
      <c r="Y4" s="1681" t="s">
        <v>131</v>
      </c>
      <c r="Z4" s="1688"/>
      <c r="AA4" s="1692"/>
    </row>
    <row r="5" spans="1:27" s="688" customFormat="1" ht="39.950000000000003" customHeight="1">
      <c r="A5" s="1573"/>
      <c r="B5" s="1573"/>
      <c r="C5" s="1573"/>
      <c r="D5" s="1362"/>
      <c r="E5" s="1677"/>
      <c r="F5" s="1677"/>
      <c r="G5" s="1677"/>
      <c r="H5" s="1684"/>
      <c r="I5" s="1677"/>
      <c r="J5" s="1677"/>
      <c r="K5" s="1677"/>
      <c r="L5" s="1677"/>
      <c r="M5" s="1680"/>
      <c r="N5" s="1680"/>
      <c r="O5" s="1680"/>
      <c r="P5" s="1378"/>
      <c r="Q5" s="1677"/>
      <c r="R5" s="1677"/>
      <c r="S5" s="1677"/>
      <c r="T5" s="1684"/>
      <c r="U5" s="1684"/>
      <c r="V5" s="1677"/>
      <c r="W5" s="1677"/>
      <c r="X5" s="1677"/>
      <c r="Y5" s="1677"/>
      <c r="Z5" s="1684"/>
      <c r="AA5" s="1693"/>
    </row>
    <row r="6" spans="1:27" s="410" customFormat="1" ht="12.75" hidden="1" customHeight="1">
      <c r="A6" s="1696" t="s">
        <v>1071</v>
      </c>
      <c r="B6" s="1696"/>
      <c r="C6" s="1696"/>
      <c r="D6" s="18"/>
      <c r="E6" s="689">
        <v>603026494</v>
      </c>
      <c r="F6" s="689">
        <v>366887005</v>
      </c>
      <c r="G6" s="689">
        <v>297312785</v>
      </c>
      <c r="H6" s="689">
        <v>21222252</v>
      </c>
      <c r="I6" s="689">
        <v>4500331</v>
      </c>
      <c r="J6" s="689">
        <v>43851636.899999999</v>
      </c>
      <c r="K6" s="689">
        <v>7397119.3099999996</v>
      </c>
      <c r="L6" s="689">
        <v>236139489</v>
      </c>
      <c r="M6" s="1696" t="s">
        <v>1071</v>
      </c>
      <c r="N6" s="1696"/>
      <c r="O6" s="1696"/>
      <c r="P6" s="18"/>
      <c r="Q6" s="409">
        <v>2299001.11</v>
      </c>
      <c r="R6" s="432">
        <v>228742370</v>
      </c>
      <c r="S6" s="432">
        <v>226443369</v>
      </c>
      <c r="T6" s="432">
        <v>134398980</v>
      </c>
      <c r="U6" s="432">
        <v>11891464.9</v>
      </c>
      <c r="V6" s="432">
        <v>11891464.9</v>
      </c>
      <c r="W6" s="432">
        <v>6997825.3099999996</v>
      </c>
      <c r="X6" s="432">
        <v>251483.7</v>
      </c>
      <c r="Y6" s="432">
        <v>6746341.6100000003</v>
      </c>
      <c r="AA6" s="432">
        <v>73155098.799999997</v>
      </c>
    </row>
    <row r="7" spans="1:27" s="410" customFormat="1" ht="12.75" hidden="1" customHeight="1">
      <c r="A7" s="1694" t="s">
        <v>1068</v>
      </c>
      <c r="B7" s="1694"/>
      <c r="C7" s="1694"/>
      <c r="D7" s="18"/>
      <c r="E7" s="689">
        <v>494994273.78068972</v>
      </c>
      <c r="F7" s="689">
        <v>340046639.55476731</v>
      </c>
      <c r="G7" s="689">
        <v>255463872.03214708</v>
      </c>
      <c r="H7" s="689">
        <v>17975320.034642551</v>
      </c>
      <c r="I7" s="689">
        <v>3606197.8578925608</v>
      </c>
      <c r="J7" s="689">
        <v>63001249.630084716</v>
      </c>
      <c r="K7" s="689">
        <v>7066145.0511511564</v>
      </c>
      <c r="L7" s="689">
        <v>154947634.2259225</v>
      </c>
      <c r="M7" s="1694" t="s">
        <v>1068</v>
      </c>
      <c r="N7" s="1694"/>
      <c r="O7" s="1694"/>
      <c r="P7" s="18"/>
      <c r="Q7" s="411">
        <v>2206854.2624374982</v>
      </c>
      <c r="R7" s="374">
        <v>147881489.17477137</v>
      </c>
      <c r="S7" s="374">
        <v>145674634.91233367</v>
      </c>
      <c r="T7" s="374">
        <v>123272356.01038015</v>
      </c>
      <c r="U7" s="374">
        <v>17973285.063236322</v>
      </c>
      <c r="V7" s="374">
        <v>17973285.063236322</v>
      </c>
      <c r="W7" s="374">
        <v>9251633.6598871574</v>
      </c>
      <c r="X7" s="374">
        <v>440490.24402083107</v>
      </c>
      <c r="Y7" s="374">
        <v>8811143.4158663396</v>
      </c>
      <c r="AA7" s="374">
        <v>-4822639.8211698933</v>
      </c>
    </row>
    <row r="8" spans="1:27" s="410" customFormat="1" ht="12.75" hidden="1" customHeight="1">
      <c r="A8" s="1694" t="s">
        <v>1411</v>
      </c>
      <c r="B8" s="1694"/>
      <c r="C8" s="1694"/>
      <c r="D8" s="18"/>
      <c r="E8" s="689">
        <v>487002541</v>
      </c>
      <c r="F8" s="689">
        <v>362667797</v>
      </c>
      <c r="G8" s="689">
        <v>314489922</v>
      </c>
      <c r="H8" s="689">
        <v>2894189</v>
      </c>
      <c r="I8" s="689">
        <v>2739490</v>
      </c>
      <c r="J8" s="689">
        <v>42544196</v>
      </c>
      <c r="K8" s="689">
        <v>5071285</v>
      </c>
      <c r="L8" s="689">
        <v>124334744</v>
      </c>
      <c r="M8" s="1694" t="s">
        <v>1411</v>
      </c>
      <c r="N8" s="1694"/>
      <c r="O8" s="1694"/>
      <c r="P8" s="18"/>
      <c r="Q8" s="411">
        <v>2190135</v>
      </c>
      <c r="R8" s="374">
        <v>119263459</v>
      </c>
      <c r="S8" s="374">
        <v>117073324</v>
      </c>
      <c r="T8" s="374">
        <v>94437596</v>
      </c>
      <c r="U8" s="374">
        <v>7045032</v>
      </c>
      <c r="V8" s="374">
        <v>7045032</v>
      </c>
      <c r="W8" s="374">
        <v>5578869</v>
      </c>
      <c r="X8" s="374">
        <v>999894</v>
      </c>
      <c r="Y8" s="374">
        <v>4578975</v>
      </c>
      <c r="AA8" s="374">
        <v>10011827</v>
      </c>
    </row>
    <row r="9" spans="1:27" s="410" customFormat="1" ht="12.75" hidden="1" customHeight="1">
      <c r="A9" s="1694" t="s">
        <v>1412</v>
      </c>
      <c r="B9" s="1694"/>
      <c r="C9" s="1694"/>
      <c r="D9" s="18"/>
      <c r="E9" s="689">
        <v>414737390.60567856</v>
      </c>
      <c r="F9" s="689">
        <v>298174788.75008768</v>
      </c>
      <c r="G9" s="689">
        <v>215267322.94458595</v>
      </c>
      <c r="H9" s="689">
        <v>18800040.324662432</v>
      </c>
      <c r="I9" s="689">
        <v>3184074.4645790099</v>
      </c>
      <c r="J9" s="689">
        <v>60923351.016261026</v>
      </c>
      <c r="K9" s="689">
        <v>7133287.4122284977</v>
      </c>
      <c r="L9" s="689">
        <v>116562601.85559039</v>
      </c>
      <c r="M9" s="1694" t="s">
        <v>1412</v>
      </c>
      <c r="N9" s="1694"/>
      <c r="O9" s="1694"/>
      <c r="P9" s="18"/>
      <c r="Q9" s="411">
        <v>2190720.9189123251</v>
      </c>
      <c r="R9" s="374">
        <v>109429314.44336204</v>
      </c>
      <c r="S9" s="374">
        <v>107238593.5244499</v>
      </c>
      <c r="T9" s="374">
        <v>91350274.64845255</v>
      </c>
      <c r="U9" s="374">
        <v>17278152.097639285</v>
      </c>
      <c r="V9" s="374">
        <v>17278152.097639285</v>
      </c>
      <c r="W9" s="374">
        <v>5079463.7253063237</v>
      </c>
      <c r="X9" s="374">
        <v>268994.7634112332</v>
      </c>
      <c r="Y9" s="374">
        <v>4810468.9618951008</v>
      </c>
      <c r="AA9" s="374">
        <v>-6469296.9469482601</v>
      </c>
    </row>
    <row r="10" spans="1:27" s="410" customFormat="1" ht="12.75" hidden="1" customHeight="1">
      <c r="A10" s="1694" t="s">
        <v>1413</v>
      </c>
      <c r="B10" s="1694"/>
      <c r="C10" s="1694"/>
      <c r="D10" s="18"/>
      <c r="E10" s="689">
        <v>481177186.66022843</v>
      </c>
      <c r="F10" s="689">
        <v>344519633.20460838</v>
      </c>
      <c r="G10" s="689">
        <v>262428581.17396924</v>
      </c>
      <c r="H10" s="689">
        <v>17465915.373472951</v>
      </c>
      <c r="I10" s="689">
        <v>4139916.9677333706</v>
      </c>
      <c r="J10" s="689">
        <v>60485219.689432181</v>
      </c>
      <c r="K10" s="689">
        <v>6726104.7811619956</v>
      </c>
      <c r="L10" s="689">
        <v>136657553.45562047</v>
      </c>
      <c r="M10" s="1694" t="s">
        <v>1413</v>
      </c>
      <c r="N10" s="1694"/>
      <c r="O10" s="1694"/>
      <c r="P10" s="18"/>
      <c r="Q10" s="411">
        <v>2412580.8772824416</v>
      </c>
      <c r="R10" s="374">
        <v>129931448.67445837</v>
      </c>
      <c r="S10" s="374">
        <v>127518867.79717611</v>
      </c>
      <c r="T10" s="374">
        <v>100773783.08861336</v>
      </c>
      <c r="U10" s="374">
        <v>14515562.790648066</v>
      </c>
      <c r="V10" s="374">
        <v>14515562.790648066</v>
      </c>
      <c r="W10" s="374">
        <v>4324777.0713866036</v>
      </c>
      <c r="X10" s="374">
        <v>341243.97610496852</v>
      </c>
      <c r="Y10" s="374">
        <v>3983533.0952816335</v>
      </c>
      <c r="AA10" s="374">
        <v>7904744.8465280021</v>
      </c>
    </row>
    <row r="11" spans="1:27" s="414" customFormat="1" ht="13.7" hidden="1" customHeight="1">
      <c r="A11" s="1479" t="s">
        <v>1414</v>
      </c>
      <c r="B11" s="1479"/>
      <c r="C11" s="1479"/>
      <c r="D11" s="2"/>
      <c r="E11" s="50">
        <v>529227099.51266408</v>
      </c>
      <c r="F11" s="50">
        <v>388797121.99533254</v>
      </c>
      <c r="G11" s="50">
        <v>284329598.69309759</v>
      </c>
      <c r="H11" s="50">
        <v>35521358.976925708</v>
      </c>
      <c r="I11" s="50">
        <v>3969552.0641623829</v>
      </c>
      <c r="J11" s="50">
        <v>64976612.261145815</v>
      </c>
      <c r="K11" s="50">
        <v>6229428.4141353955</v>
      </c>
      <c r="L11" s="50">
        <v>140429977.5173316</v>
      </c>
      <c r="M11" s="1479" t="s">
        <v>1414</v>
      </c>
      <c r="N11" s="1479"/>
      <c r="O11" s="1479"/>
      <c r="P11" s="2"/>
      <c r="Q11" s="50">
        <v>2032004.4951906384</v>
      </c>
      <c r="R11" s="50">
        <v>134200549.10319635</v>
      </c>
      <c r="S11" s="50">
        <v>132168544.60800523</v>
      </c>
      <c r="T11" s="50">
        <v>104616357.15462527</v>
      </c>
      <c r="U11" s="50">
        <v>10681944.382408254</v>
      </c>
      <c r="V11" s="50">
        <v>10681944.382408254</v>
      </c>
      <c r="W11" s="50">
        <v>3617128.8277202039</v>
      </c>
      <c r="X11" s="50">
        <v>184123.5609474736</v>
      </c>
      <c r="Y11" s="50">
        <v>3433005.2667727368</v>
      </c>
      <c r="AA11" s="50">
        <v>13253114.24325172</v>
      </c>
    </row>
    <row r="12" spans="1:27" s="410" customFormat="1" ht="13.7" hidden="1" customHeight="1">
      <c r="A12" s="1694" t="s">
        <v>1415</v>
      </c>
      <c r="B12" s="1694"/>
      <c r="C12" s="1694"/>
      <c r="D12" s="18"/>
      <c r="E12" s="50">
        <v>552581020.29235148</v>
      </c>
      <c r="F12" s="50">
        <v>411474214.86541682</v>
      </c>
      <c r="G12" s="50">
        <v>304432118.85760933</v>
      </c>
      <c r="H12" s="50">
        <v>27358185.305937532</v>
      </c>
      <c r="I12" s="50">
        <v>4471659.3119518673</v>
      </c>
      <c r="J12" s="50">
        <v>75212251.389918372</v>
      </c>
      <c r="K12" s="50">
        <v>6660595.1476459401</v>
      </c>
      <c r="L12" s="50">
        <v>141106805.42693427</v>
      </c>
      <c r="M12" s="1694" t="s">
        <v>1415</v>
      </c>
      <c r="N12" s="1694"/>
      <c r="O12" s="1694"/>
      <c r="P12" s="18"/>
      <c r="Q12" s="50">
        <v>2373634.4754269212</v>
      </c>
      <c r="R12" s="50">
        <v>134446210.27928859</v>
      </c>
      <c r="S12" s="50">
        <v>132072575.80386156</v>
      </c>
      <c r="T12" s="50">
        <v>100988053.15670443</v>
      </c>
      <c r="U12" s="50">
        <v>13015819.003503092</v>
      </c>
      <c r="V12" s="50">
        <v>13015819.003503092</v>
      </c>
      <c r="W12" s="50">
        <v>3613859.1509808414</v>
      </c>
      <c r="X12" s="50">
        <v>3738.4910913611157</v>
      </c>
      <c r="Y12" s="50">
        <v>3610120.6598894736</v>
      </c>
      <c r="AA12" s="50">
        <v>14454844.492673216</v>
      </c>
    </row>
    <row r="13" spans="1:27" s="410" customFormat="1" ht="13.7" hidden="1" customHeight="1">
      <c r="A13" s="1479" t="s">
        <v>1416</v>
      </c>
      <c r="B13" s="1479"/>
      <c r="C13" s="1479"/>
      <c r="D13" s="18"/>
      <c r="E13" s="50">
        <v>601944046.60906851</v>
      </c>
      <c r="F13" s="50">
        <v>429041473.26420534</v>
      </c>
      <c r="G13" s="50">
        <v>311857891.91174448</v>
      </c>
      <c r="H13" s="50">
        <v>35762875.215576738</v>
      </c>
      <c r="I13" s="50">
        <v>4459962.5911052665</v>
      </c>
      <c r="J13" s="50">
        <v>76960743.545778826</v>
      </c>
      <c r="K13" s="50">
        <v>172902573.34486184</v>
      </c>
      <c r="L13" s="50">
        <v>6526395.5008934364</v>
      </c>
      <c r="M13" s="1479" t="s">
        <v>1416</v>
      </c>
      <c r="N13" s="1479"/>
      <c r="O13" s="1479"/>
      <c r="P13" s="18"/>
      <c r="Q13" s="50">
        <v>2429347.0872547394</v>
      </c>
      <c r="R13" s="50">
        <v>166376177.84396973</v>
      </c>
      <c r="S13" s="50">
        <v>163946830.756715</v>
      </c>
      <c r="T13" s="50">
        <v>100995805.8924465</v>
      </c>
      <c r="U13" s="50">
        <v>12157497.213550674</v>
      </c>
      <c r="V13" s="50">
        <v>12157497.213550674</v>
      </c>
      <c r="W13" s="50">
        <v>2781203.6860277914</v>
      </c>
      <c r="X13" s="50">
        <v>218907.70144856349</v>
      </c>
      <c r="Y13" s="50">
        <v>2562295.9845792279</v>
      </c>
      <c r="AA13" s="50">
        <v>48012323.96469003</v>
      </c>
    </row>
    <row r="14" spans="1:27" s="410" customFormat="1" ht="13.7" hidden="1" customHeight="1">
      <c r="A14" s="1479" t="s">
        <v>1417</v>
      </c>
      <c r="B14" s="1479"/>
      <c r="C14" s="1479"/>
      <c r="D14" s="18"/>
      <c r="E14" s="50">
        <v>577199200.16933012</v>
      </c>
      <c r="F14" s="50">
        <v>445075964.48856378</v>
      </c>
      <c r="G14" s="50">
        <v>329291549.46900713</v>
      </c>
      <c r="H14" s="50">
        <v>22681192.851184607</v>
      </c>
      <c r="I14" s="50">
        <v>4688112.3759639384</v>
      </c>
      <c r="J14" s="50">
        <v>88415109.792406365</v>
      </c>
      <c r="K14" s="50">
        <v>132123235.68076572</v>
      </c>
      <c r="L14" s="50">
        <v>6322505.1792055937</v>
      </c>
      <c r="M14" s="1479" t="s">
        <v>1417</v>
      </c>
      <c r="N14" s="1479"/>
      <c r="O14" s="1479"/>
      <c r="P14" s="18"/>
      <c r="Q14" s="50">
        <v>2745919.7618137039</v>
      </c>
      <c r="R14" s="50">
        <v>125800730.5015604</v>
      </c>
      <c r="S14" s="50">
        <v>123054810.73974608</v>
      </c>
      <c r="T14" s="50">
        <v>91708987.744631499</v>
      </c>
      <c r="U14" s="50">
        <v>7458801.0644879332</v>
      </c>
      <c r="V14" s="50">
        <v>7458801.0644879332</v>
      </c>
      <c r="W14" s="50">
        <v>3917895.3656559391</v>
      </c>
      <c r="X14" s="50">
        <v>751192.17275623837</v>
      </c>
      <c r="Y14" s="50">
        <v>3166703.1928997003</v>
      </c>
      <c r="AA14" s="50">
        <v>19969126.564971056</v>
      </c>
    </row>
    <row r="15" spans="1:27" s="410" customFormat="1" ht="13.7" hidden="1" customHeight="1">
      <c r="A15" s="1694" t="s">
        <v>1418</v>
      </c>
      <c r="B15" s="1694"/>
      <c r="C15" s="1694"/>
      <c r="D15" s="18"/>
      <c r="E15" s="689">
        <v>591176187.09769368</v>
      </c>
      <c r="F15" s="689">
        <v>470619473.01357669</v>
      </c>
      <c r="G15" s="689">
        <v>337667914.69405138</v>
      </c>
      <c r="H15" s="689">
        <v>37406337.186333112</v>
      </c>
      <c r="I15" s="689">
        <v>4105297.0410181759</v>
      </c>
      <c r="J15" s="689">
        <v>91439924.09217374</v>
      </c>
      <c r="K15" s="689">
        <v>120556714.0841175</v>
      </c>
      <c r="L15" s="689">
        <v>5577819.1718214024</v>
      </c>
      <c r="M15" s="1694" t="s">
        <v>1418</v>
      </c>
      <c r="N15" s="1694"/>
      <c r="O15" s="1694"/>
      <c r="P15" s="18"/>
      <c r="Q15" s="374">
        <v>2143368.5255977879</v>
      </c>
      <c r="R15" s="374">
        <v>114978894.91229565</v>
      </c>
      <c r="S15" s="374">
        <v>112835526.38669783</v>
      </c>
      <c r="T15" s="374">
        <v>83099466.536731362</v>
      </c>
      <c r="U15" s="374">
        <v>11792195.947260058</v>
      </c>
      <c r="V15" s="374">
        <v>11792195.947260058</v>
      </c>
      <c r="W15" s="374">
        <v>4721425.5465343324</v>
      </c>
      <c r="X15" s="374">
        <v>676194.72615283914</v>
      </c>
      <c r="Y15" s="374">
        <v>4045230.8203815054</v>
      </c>
      <c r="AA15" s="374">
        <v>13222438.35617237</v>
      </c>
    </row>
    <row r="16" spans="1:27" s="693" customFormat="1" ht="14.25" hidden="1" customHeight="1">
      <c r="A16" s="1672" t="s">
        <v>1710</v>
      </c>
      <c r="B16" s="1672"/>
      <c r="C16" s="1672"/>
      <c r="D16" s="690"/>
      <c r="E16" s="691">
        <v>521853082.56788772</v>
      </c>
      <c r="F16" s="692">
        <v>407644010.84529263</v>
      </c>
      <c r="G16" s="692">
        <v>299226461.79350102</v>
      </c>
      <c r="H16" s="692">
        <v>21692557.30789056</v>
      </c>
      <c r="I16" s="692">
        <v>5348490.7705685459</v>
      </c>
      <c r="J16" s="692">
        <v>81376500.973332286</v>
      </c>
      <c r="K16" s="692">
        <v>114209071.72259532</v>
      </c>
      <c r="L16" s="692">
        <v>5276636.7782563744</v>
      </c>
      <c r="M16" s="1672" t="s">
        <v>1710</v>
      </c>
      <c r="N16" s="1672"/>
      <c r="O16" s="1672"/>
      <c r="P16" s="690"/>
      <c r="Q16" s="692">
        <v>2101254.1149063325</v>
      </c>
      <c r="R16" s="692">
        <v>108932434.94433889</v>
      </c>
      <c r="S16" s="692">
        <v>106831180.82943276</v>
      </c>
      <c r="T16" s="692">
        <v>85250071.846333385</v>
      </c>
      <c r="U16" s="692">
        <v>6409534.931871159</v>
      </c>
      <c r="V16" s="692">
        <v>6409534.931871159</v>
      </c>
      <c r="W16" s="692">
        <v>2430315.5046075759</v>
      </c>
      <c r="X16" s="692">
        <v>511312.13926854421</v>
      </c>
      <c r="Y16" s="692">
        <v>1919003.3653390375</v>
      </c>
      <c r="Z16" s="692">
        <v>9546456.3712069374</v>
      </c>
      <c r="AA16" s="692">
        <v>22287714.91782742</v>
      </c>
    </row>
    <row r="17" spans="1:27" s="693" customFormat="1" ht="15" hidden="1" customHeight="1">
      <c r="A17" s="1479" t="s">
        <v>1711</v>
      </c>
      <c r="B17" s="1479"/>
      <c r="C17" s="1479"/>
      <c r="D17" s="690"/>
      <c r="E17" s="694">
        <v>590578353.62427771</v>
      </c>
      <c r="F17" s="694">
        <v>457961855.33364534</v>
      </c>
      <c r="G17" s="694">
        <v>331103305.22873092</v>
      </c>
      <c r="H17" s="694">
        <v>18475678.485761065</v>
      </c>
      <c r="I17" s="694">
        <v>5115612.9545477172</v>
      </c>
      <c r="J17" s="694">
        <v>103267258.66460524</v>
      </c>
      <c r="K17" s="694">
        <v>132616498.29063189</v>
      </c>
      <c r="L17" s="694">
        <v>5458396.4707140252</v>
      </c>
      <c r="M17" s="1479" t="s">
        <v>1711</v>
      </c>
      <c r="N17" s="1479"/>
      <c r="O17" s="1479"/>
      <c r="P17" s="690"/>
      <c r="Q17" s="694">
        <v>2232603.3446320342</v>
      </c>
      <c r="R17" s="694">
        <v>127158101.81991786</v>
      </c>
      <c r="S17" s="694">
        <v>124925498.47528592</v>
      </c>
      <c r="T17" s="694">
        <v>92997450.038911462</v>
      </c>
      <c r="U17" s="694">
        <v>5545617.4451532839</v>
      </c>
      <c r="V17" s="694">
        <v>5545617.4451532839</v>
      </c>
      <c r="W17" s="694">
        <v>2316937.6433555027</v>
      </c>
      <c r="X17" s="694">
        <v>566527.64370222262</v>
      </c>
      <c r="Y17" s="694">
        <v>1750409.9996532768</v>
      </c>
      <c r="Z17" s="694">
        <v>10659324.772899391</v>
      </c>
      <c r="AA17" s="694">
        <v>34724818.120765261</v>
      </c>
    </row>
    <row r="18" spans="1:27" s="693" customFormat="1" ht="13.5" hidden="1" customHeight="1">
      <c r="A18" s="1479" t="s">
        <v>1712</v>
      </c>
      <c r="B18" s="1479"/>
      <c r="C18" s="1479"/>
      <c r="D18" s="690"/>
      <c r="E18" s="694">
        <v>607232241.20353246</v>
      </c>
      <c r="F18" s="694">
        <v>436998616.67714673</v>
      </c>
      <c r="G18" s="694">
        <v>327954187.36831635</v>
      </c>
      <c r="H18" s="694">
        <v>6972609.8170829285</v>
      </c>
      <c r="I18" s="694">
        <v>5378453.5339665376</v>
      </c>
      <c r="J18" s="694">
        <v>96693365.957780898</v>
      </c>
      <c r="K18" s="694">
        <v>170233624.52638614</v>
      </c>
      <c r="L18" s="694">
        <v>5988400.2981819771</v>
      </c>
      <c r="M18" s="1479" t="s">
        <v>1712</v>
      </c>
      <c r="N18" s="1479"/>
      <c r="O18" s="1479"/>
      <c r="P18" s="690"/>
      <c r="Q18" s="694">
        <v>2325290.6556735104</v>
      </c>
      <c r="R18" s="694">
        <v>164245224.22820398</v>
      </c>
      <c r="S18" s="694">
        <v>161919933.57253072</v>
      </c>
      <c r="T18" s="694">
        <v>92730519.819716066</v>
      </c>
      <c r="U18" s="694">
        <v>7741752.2492025886</v>
      </c>
      <c r="V18" s="694">
        <v>7741752.2492025886</v>
      </c>
      <c r="W18" s="694">
        <v>4153137.1955090282</v>
      </c>
      <c r="X18" s="694">
        <v>836269.2822764006</v>
      </c>
      <c r="Y18" s="694">
        <v>3316867.9132326297</v>
      </c>
      <c r="Z18" s="694">
        <v>12803198.065713501</v>
      </c>
      <c r="AA18" s="694">
        <v>70097722.373816505</v>
      </c>
    </row>
    <row r="19" spans="1:27" s="693" customFormat="1" ht="13.5" hidden="1" customHeight="1">
      <c r="A19" s="1479" t="s">
        <v>1713</v>
      </c>
      <c r="B19" s="1479"/>
      <c r="C19" s="1479"/>
      <c r="D19" s="690"/>
      <c r="E19" s="694">
        <v>574744237.52682424</v>
      </c>
      <c r="F19" s="694">
        <v>443369602.84599942</v>
      </c>
      <c r="G19" s="694">
        <v>316269790.26960284</v>
      </c>
      <c r="H19" s="694">
        <v>26626161.534641959</v>
      </c>
      <c r="I19" s="694">
        <v>5036702.576808474</v>
      </c>
      <c r="J19" s="694">
        <v>95436948.464945808</v>
      </c>
      <c r="K19" s="694">
        <v>131374634.68082477</v>
      </c>
      <c r="L19" s="694">
        <v>6560039.9393991157</v>
      </c>
      <c r="M19" s="1479" t="s">
        <v>1713</v>
      </c>
      <c r="N19" s="1479"/>
      <c r="O19" s="1479"/>
      <c r="P19" s="690"/>
      <c r="Q19" s="694">
        <v>2402043.3896387131</v>
      </c>
      <c r="R19" s="694">
        <v>124814594.74142577</v>
      </c>
      <c r="S19" s="694">
        <v>122412551.35178688</v>
      </c>
      <c r="T19" s="694">
        <v>90218457.466426358</v>
      </c>
      <c r="U19" s="694">
        <v>6362851.75731357</v>
      </c>
      <c r="V19" s="694">
        <v>6362851.75731357</v>
      </c>
      <c r="W19" s="694">
        <v>3247841.8903733031</v>
      </c>
      <c r="X19" s="694">
        <v>1030790.2639466583</v>
      </c>
      <c r="Y19" s="694">
        <v>2217051.6264266521</v>
      </c>
      <c r="Z19" s="694">
        <v>10236480.323096251</v>
      </c>
      <c r="AA19" s="694">
        <v>32819880.560770057</v>
      </c>
    </row>
    <row r="20" spans="1:27" s="693" customFormat="1" ht="13.5" hidden="1" customHeight="1">
      <c r="A20" s="1479" t="s">
        <v>1714</v>
      </c>
      <c r="B20" s="1479"/>
      <c r="C20" s="1479"/>
      <c r="D20" s="690"/>
      <c r="E20" s="692">
        <v>567799791.59006059</v>
      </c>
      <c r="F20" s="692">
        <v>437617592.44697481</v>
      </c>
      <c r="G20" s="692">
        <v>312098420.98798788</v>
      </c>
      <c r="H20" s="692">
        <v>19356673.986337218</v>
      </c>
      <c r="I20" s="692">
        <v>8039978.1807946023</v>
      </c>
      <c r="J20" s="692">
        <v>98122519.291855603</v>
      </c>
      <c r="K20" s="692">
        <v>130182199.14308508</v>
      </c>
      <c r="L20" s="692">
        <v>8999484.9532289132</v>
      </c>
      <c r="M20" s="1479" t="s">
        <v>1714</v>
      </c>
      <c r="N20" s="1479"/>
      <c r="O20" s="1479"/>
      <c r="P20" s="690"/>
      <c r="Q20" s="692">
        <v>2923667.2998072491</v>
      </c>
      <c r="R20" s="692">
        <v>121182714.18985589</v>
      </c>
      <c r="S20" s="692">
        <v>118259046.89004888</v>
      </c>
      <c r="T20" s="692">
        <v>83777665.684641898</v>
      </c>
      <c r="U20" s="692">
        <v>6385983.9145228807</v>
      </c>
      <c r="V20" s="692">
        <v>6385983.9145228807</v>
      </c>
      <c r="W20" s="692">
        <v>3345396.2640479025</v>
      </c>
      <c r="X20" s="692">
        <v>923589.85687608412</v>
      </c>
      <c r="Y20" s="692">
        <v>2421806.4071718222</v>
      </c>
      <c r="Z20" s="692">
        <v>11513920.129646907</v>
      </c>
      <c r="AA20" s="692">
        <v>36263921.156482987</v>
      </c>
    </row>
    <row r="21" spans="1:27" s="693" customFormat="1" ht="15.6" hidden="1" customHeight="1">
      <c r="A21" s="1479" t="s">
        <v>1679</v>
      </c>
      <c r="B21" s="1479"/>
      <c r="C21" s="1479"/>
      <c r="D21" s="2"/>
      <c r="E21" s="694">
        <v>610787773.83475637</v>
      </c>
      <c r="F21" s="694">
        <v>469329663.38880724</v>
      </c>
      <c r="G21" s="694">
        <v>346190748.97137898</v>
      </c>
      <c r="H21" s="694">
        <v>20125074.550239943</v>
      </c>
      <c r="I21" s="694">
        <v>5517621.6103633652</v>
      </c>
      <c r="J21" s="694">
        <v>97496218.256824777</v>
      </c>
      <c r="K21" s="694">
        <v>141458110.44594923</v>
      </c>
      <c r="L21" s="694">
        <v>7705964.4610685222</v>
      </c>
      <c r="M21" s="1479" t="s">
        <v>1679</v>
      </c>
      <c r="N21" s="1479"/>
      <c r="O21" s="1479"/>
      <c r="P21" s="2"/>
      <c r="Q21" s="694">
        <v>2918628.0263300929</v>
      </c>
      <c r="R21" s="694">
        <v>133752145.98488064</v>
      </c>
      <c r="S21" s="694">
        <v>130833517.95855026</v>
      </c>
      <c r="T21" s="694">
        <v>90608212.810112476</v>
      </c>
      <c r="U21" s="694">
        <v>6342650.7051331485</v>
      </c>
      <c r="V21" s="694">
        <v>6342650.7051331485</v>
      </c>
      <c r="W21" s="694">
        <v>3549418.1507599801</v>
      </c>
      <c r="X21" s="694">
        <v>956446.40794854437</v>
      </c>
      <c r="Y21" s="694">
        <v>2592971.7428114302</v>
      </c>
      <c r="Z21" s="694">
        <v>9791857.1153638083</v>
      </c>
      <c r="AA21" s="694">
        <v>40125093.407908604</v>
      </c>
    </row>
    <row r="22" spans="1:27" s="693" customFormat="1" ht="14.45" hidden="1" customHeight="1">
      <c r="A22" s="1467" t="s">
        <v>1425</v>
      </c>
      <c r="B22" s="1468"/>
      <c r="C22" s="1468"/>
      <c r="D22" s="1469"/>
      <c r="E22" s="695">
        <v>591629.89836522436</v>
      </c>
      <c r="F22" s="695">
        <v>459254.6924801892</v>
      </c>
      <c r="G22" s="695">
        <v>322378.70024124277</v>
      </c>
      <c r="H22" s="695">
        <v>24804.570290867643</v>
      </c>
      <c r="I22" s="695">
        <v>9371.2095568055756</v>
      </c>
      <c r="J22" s="695">
        <v>102700.21239127227</v>
      </c>
      <c r="K22" s="695">
        <v>132375.20588503618</v>
      </c>
      <c r="L22" s="695">
        <v>6817.0614620548176</v>
      </c>
      <c r="M22" s="1467" t="s">
        <v>1425</v>
      </c>
      <c r="N22" s="1468"/>
      <c r="O22" s="1468"/>
      <c r="P22" s="1469"/>
      <c r="Q22" s="696">
        <v>3627.4640444814945</v>
      </c>
      <c r="R22" s="696">
        <v>125558.14442298125</v>
      </c>
      <c r="S22" s="696">
        <v>121930.6803784998</v>
      </c>
      <c r="T22" s="696">
        <v>91613.054039876632</v>
      </c>
      <c r="U22" s="696">
        <v>8906.1531946856921</v>
      </c>
      <c r="V22" s="507" t="s">
        <v>528</v>
      </c>
      <c r="W22" s="696">
        <v>3638.2412235431029</v>
      </c>
      <c r="X22" s="696">
        <v>1259.0133363936684</v>
      </c>
      <c r="Y22" s="696">
        <v>2379.2278871494418</v>
      </c>
      <c r="Z22" s="696">
        <v>11830.928424319851</v>
      </c>
      <c r="AA22" s="696">
        <v>29604.160344714175</v>
      </c>
    </row>
    <row r="23" spans="1:27" s="693" customFormat="1" ht="14.45" customHeight="1">
      <c r="A23" s="1467" t="s">
        <v>1308</v>
      </c>
      <c r="B23" s="1468"/>
      <c r="C23" s="1468"/>
      <c r="D23" s="1469"/>
      <c r="E23" s="695">
        <v>547611.81277995161</v>
      </c>
      <c r="F23" s="695">
        <v>410485.27673501655</v>
      </c>
      <c r="G23" s="695">
        <v>327024.72355735139</v>
      </c>
      <c r="H23" s="695">
        <v>9682.279325438436</v>
      </c>
      <c r="I23" s="695">
        <v>2502.6683181675935</v>
      </c>
      <c r="J23" s="695">
        <v>71275.605534058792</v>
      </c>
      <c r="K23" s="695">
        <v>137126.53604493456</v>
      </c>
      <c r="L23" s="695">
        <v>7734.74988961485</v>
      </c>
      <c r="M23" s="1467" t="s">
        <v>1308</v>
      </c>
      <c r="N23" s="1468"/>
      <c r="O23" s="1468"/>
      <c r="P23" s="1469"/>
      <c r="Q23" s="696">
        <v>3391.8706392106169</v>
      </c>
      <c r="R23" s="696">
        <v>129391.78615531979</v>
      </c>
      <c r="S23" s="696">
        <v>125999.91551610923</v>
      </c>
      <c r="T23" s="696">
        <v>80238.35893588778</v>
      </c>
      <c r="U23" s="696">
        <v>4875.6427647899891</v>
      </c>
      <c r="V23" s="507" t="s">
        <v>528</v>
      </c>
      <c r="W23" s="696">
        <v>5492.0391740232744</v>
      </c>
      <c r="X23" s="696">
        <v>2380.294983339315</v>
      </c>
      <c r="Y23" s="696">
        <v>3111.7441906839617</v>
      </c>
      <c r="Z23" s="696">
        <v>7362.663502662831</v>
      </c>
      <c r="AA23" s="696">
        <v>35393.874641408074</v>
      </c>
    </row>
    <row r="24" spans="1:27" s="693" customFormat="1" ht="14.45" customHeight="1">
      <c r="A24" s="1467" t="s">
        <v>1309</v>
      </c>
      <c r="B24" s="1468"/>
      <c r="C24" s="1468"/>
      <c r="D24" s="1469"/>
      <c r="E24" s="695">
        <v>567102.42923699063</v>
      </c>
      <c r="F24" s="695">
        <v>433940.47486832202</v>
      </c>
      <c r="G24" s="695">
        <v>285059.70845722756</v>
      </c>
      <c r="H24" s="695">
        <v>33402.695785703654</v>
      </c>
      <c r="I24" s="695">
        <v>6883.4047903848877</v>
      </c>
      <c r="J24" s="695">
        <v>108594.66583500673</v>
      </c>
      <c r="K24" s="695">
        <v>133161.95436866666</v>
      </c>
      <c r="L24" s="695">
        <v>8548.6596721614696</v>
      </c>
      <c r="M24" s="1467" t="s">
        <v>1309</v>
      </c>
      <c r="N24" s="1468"/>
      <c r="O24" s="1468"/>
      <c r="P24" s="1469"/>
      <c r="Q24" s="696">
        <v>2617.6903308964688</v>
      </c>
      <c r="R24" s="696">
        <v>124613.29469650539</v>
      </c>
      <c r="S24" s="696">
        <v>121995.6043656088</v>
      </c>
      <c r="T24" s="696">
        <v>94245.885974165212</v>
      </c>
      <c r="U24" s="696">
        <v>5984.732538787759</v>
      </c>
      <c r="V24" s="507" t="s">
        <v>528</v>
      </c>
      <c r="W24" s="696">
        <v>3981.3728480622899</v>
      </c>
      <c r="X24" s="696">
        <v>1746.9079383191472</v>
      </c>
      <c r="Y24" s="696">
        <v>2234.464909743137</v>
      </c>
      <c r="Z24" s="696">
        <v>9773.2317686484494</v>
      </c>
      <c r="AA24" s="696">
        <v>27556.844773242203</v>
      </c>
    </row>
    <row r="25" spans="1:27" s="693" customFormat="1" ht="14.45" customHeight="1">
      <c r="A25" s="1467" t="s">
        <v>1310</v>
      </c>
      <c r="B25" s="1468"/>
      <c r="C25" s="1468"/>
      <c r="D25" s="1469"/>
      <c r="E25" s="695">
        <v>595707.11230569519</v>
      </c>
      <c r="F25" s="695">
        <v>445604.52298907569</v>
      </c>
      <c r="G25" s="695">
        <v>319939.58061899315</v>
      </c>
      <c r="H25" s="695">
        <v>13782.461485977667</v>
      </c>
      <c r="I25" s="695">
        <v>5881.5438113561368</v>
      </c>
      <c r="J25" s="695">
        <v>106000.93707274972</v>
      </c>
      <c r="K25" s="695">
        <v>150102.58931661953</v>
      </c>
      <c r="L25" s="695">
        <v>9283.9261527981998</v>
      </c>
      <c r="M25" s="1467" t="s">
        <v>1310</v>
      </c>
      <c r="N25" s="1468"/>
      <c r="O25" s="1468"/>
      <c r="P25" s="1469"/>
      <c r="Q25" s="696">
        <v>3001.0264481816425</v>
      </c>
      <c r="R25" s="696">
        <v>140818.66316382139</v>
      </c>
      <c r="S25" s="696">
        <v>137817.63671564008</v>
      </c>
      <c r="T25" s="696">
        <v>98604.434366141621</v>
      </c>
      <c r="U25" s="696">
        <v>5111.9300760664009</v>
      </c>
      <c r="V25" s="507" t="s">
        <v>528</v>
      </c>
      <c r="W25" s="696">
        <v>4218.8981353382078</v>
      </c>
      <c r="X25" s="696">
        <v>1685.6976524535971</v>
      </c>
      <c r="Y25" s="696">
        <v>2533.2004828846166</v>
      </c>
      <c r="Z25" s="696">
        <v>11366.695523599947</v>
      </c>
      <c r="AA25" s="696">
        <v>41249.069661693618</v>
      </c>
    </row>
    <row r="26" spans="1:27" s="693" customFormat="1" ht="14.45" customHeight="1">
      <c r="A26" s="1467" t="s">
        <v>1311</v>
      </c>
      <c r="B26" s="1468"/>
      <c r="C26" s="1468"/>
      <c r="D26" s="1469"/>
      <c r="E26" s="695">
        <v>645268.72433871333</v>
      </c>
      <c r="F26" s="695">
        <v>481724.67495703587</v>
      </c>
      <c r="G26" s="695">
        <v>320564.51372912945</v>
      </c>
      <c r="H26" s="695">
        <v>20626.742568031848</v>
      </c>
      <c r="I26" s="695">
        <v>5559.0699715207802</v>
      </c>
      <c r="J26" s="695">
        <v>134974.34868835309</v>
      </c>
      <c r="K26" s="695">
        <v>163544.04938167866</v>
      </c>
      <c r="L26" s="695">
        <v>9549.7132046175793</v>
      </c>
      <c r="M26" s="1467" t="s">
        <v>1311</v>
      </c>
      <c r="N26" s="1468"/>
      <c r="O26" s="1468"/>
      <c r="P26" s="1469"/>
      <c r="Q26" s="696">
        <v>2829.5390284122773</v>
      </c>
      <c r="R26" s="696">
        <v>153994.33617706056</v>
      </c>
      <c r="S26" s="696">
        <v>151164.79714864836</v>
      </c>
      <c r="T26" s="696">
        <v>113223.03755813668</v>
      </c>
      <c r="U26" s="696">
        <v>4471.5741637562132</v>
      </c>
      <c r="V26" s="696">
        <v>293.9647969427632</v>
      </c>
      <c r="W26" s="696">
        <v>4165.4780534763222</v>
      </c>
      <c r="X26" s="696">
        <v>1736.5951237204602</v>
      </c>
      <c r="Y26" s="696">
        <v>2428.8829297558636</v>
      </c>
      <c r="Z26" s="696">
        <v>10468.856524598825</v>
      </c>
      <c r="AA26" s="696">
        <v>39479.599100935498</v>
      </c>
    </row>
    <row r="27" spans="1:27" s="693" customFormat="1" ht="14.45" customHeight="1">
      <c r="A27" s="1467" t="s">
        <v>1312</v>
      </c>
      <c r="B27" s="1468"/>
      <c r="C27" s="1468"/>
      <c r="D27" s="1469"/>
      <c r="E27" s="695">
        <v>688049.72330288822</v>
      </c>
      <c r="F27" s="695">
        <v>526074.27506521763</v>
      </c>
      <c r="G27" s="695">
        <v>339534.07365654182</v>
      </c>
      <c r="H27" s="695">
        <v>30701.409825774503</v>
      </c>
      <c r="I27" s="695">
        <v>5792.6064126902311</v>
      </c>
      <c r="J27" s="695">
        <v>150046.18517021197</v>
      </c>
      <c r="K27" s="695">
        <v>161975.44823766986</v>
      </c>
      <c r="L27" s="695">
        <v>10362.862079113285</v>
      </c>
      <c r="M27" s="1467" t="s">
        <v>1312</v>
      </c>
      <c r="N27" s="1468"/>
      <c r="O27" s="1468"/>
      <c r="P27" s="1469"/>
      <c r="Q27" s="696">
        <v>3199.2785104494296</v>
      </c>
      <c r="R27" s="696">
        <v>151612.58615855646</v>
      </c>
      <c r="S27" s="696">
        <v>148413.30764810694</v>
      </c>
      <c r="T27" s="696">
        <v>118362.38015424981</v>
      </c>
      <c r="U27" s="696">
        <v>6220.7687925354139</v>
      </c>
      <c r="V27" s="696">
        <v>420.66987144070964</v>
      </c>
      <c r="W27" s="696">
        <v>3627.33977354341</v>
      </c>
      <c r="X27" s="696">
        <v>1162.3282682214706</v>
      </c>
      <c r="Y27" s="696">
        <v>2465.0115053219374</v>
      </c>
      <c r="Z27" s="696">
        <v>14554.125735811642</v>
      </c>
      <c r="AA27" s="696">
        <v>34336.274792149394</v>
      </c>
    </row>
    <row r="28" spans="1:27" ht="14.45" customHeight="1">
      <c r="A28" s="1479" t="s">
        <v>447</v>
      </c>
      <c r="B28" s="1479"/>
      <c r="C28" s="1479"/>
      <c r="D28" s="18"/>
      <c r="E28" s="488"/>
      <c r="F28" s="488"/>
      <c r="G28" s="488"/>
      <c r="H28" s="488"/>
      <c r="I28" s="488"/>
      <c r="J28" s="488"/>
      <c r="K28" s="488"/>
      <c r="L28" s="488"/>
      <c r="M28" s="1479" t="s">
        <v>447</v>
      </c>
      <c r="N28" s="1479"/>
      <c r="O28" s="1479"/>
      <c r="P28" s="18"/>
      <c r="Q28" s="133"/>
      <c r="R28" s="133"/>
      <c r="S28" s="133"/>
      <c r="T28" s="133"/>
      <c r="U28" s="133"/>
      <c r="V28" s="133"/>
      <c r="W28" s="133"/>
      <c r="X28" s="133"/>
      <c r="Y28" s="133"/>
      <c r="Z28" s="1153"/>
      <c r="AA28" s="133"/>
    </row>
    <row r="29" spans="1:27" ht="14.45" customHeight="1">
      <c r="A29" s="1330"/>
      <c r="B29" s="961" t="s">
        <v>1331</v>
      </c>
      <c r="C29" s="1330"/>
      <c r="D29" s="1208"/>
      <c r="E29" s="1141">
        <v>195353.03957426787</v>
      </c>
      <c r="F29" s="1141">
        <v>151380.65131974299</v>
      </c>
      <c r="G29" s="1141">
        <v>94881.1167882304</v>
      </c>
      <c r="H29" s="1141">
        <v>14093.269275046488</v>
      </c>
      <c r="I29" s="1141">
        <v>1615.5237222207304</v>
      </c>
      <c r="J29" s="1141">
        <v>40790.741534244968</v>
      </c>
      <c r="K29" s="1141">
        <v>43972.388254525336</v>
      </c>
      <c r="L29" s="1141">
        <v>2770.1458864554133</v>
      </c>
      <c r="M29" s="1330"/>
      <c r="N29" s="961" t="s">
        <v>1331</v>
      </c>
      <c r="O29" s="1330"/>
      <c r="P29" s="1208"/>
      <c r="Q29" s="1141">
        <v>1136.5897601552822</v>
      </c>
      <c r="R29" s="1141">
        <v>41202.242368069892</v>
      </c>
      <c r="S29" s="1141">
        <v>40065.652607914584</v>
      </c>
      <c r="T29" s="1141">
        <v>27741.093319518692</v>
      </c>
      <c r="U29" s="1141">
        <v>989.47800852733224</v>
      </c>
      <c r="V29" s="1141">
        <v>107.74391437206421</v>
      </c>
      <c r="W29" s="1141">
        <v>1066.576257166063</v>
      </c>
      <c r="X29" s="1141">
        <v>518.18256341924007</v>
      </c>
      <c r="Y29" s="1141">
        <v>548.39369374682428</v>
      </c>
      <c r="Z29" s="1260">
        <v>904.44045071565597</v>
      </c>
      <c r="AA29" s="1141">
        <v>11065.201559046065</v>
      </c>
    </row>
    <row r="30" spans="1:27" ht="14.45" customHeight="1">
      <c r="A30" s="1330"/>
      <c r="B30" s="961" t="s">
        <v>1332</v>
      </c>
      <c r="C30" s="1330"/>
      <c r="D30" s="1208"/>
      <c r="E30" s="1141">
        <v>111208.59979750567</v>
      </c>
      <c r="F30" s="1141">
        <v>85562.503431934791</v>
      </c>
      <c r="G30" s="1141">
        <v>52446.998553036639</v>
      </c>
      <c r="H30" s="1141">
        <v>6701.2487877893809</v>
      </c>
      <c r="I30" s="1141">
        <v>636.61577770940653</v>
      </c>
      <c r="J30" s="1141">
        <v>25777.640313399323</v>
      </c>
      <c r="K30" s="1141">
        <v>25646.096365570964</v>
      </c>
      <c r="L30" s="1141">
        <v>1822.0215375574217</v>
      </c>
      <c r="M30" s="1330"/>
      <c r="N30" s="961" t="s">
        <v>1332</v>
      </c>
      <c r="O30" s="1330"/>
      <c r="P30" s="1208"/>
      <c r="Q30" s="1141">
        <v>512.82163791908238</v>
      </c>
      <c r="R30" s="1141">
        <v>23824.074828013552</v>
      </c>
      <c r="S30" s="1141">
        <v>23311.25319009447</v>
      </c>
      <c r="T30" s="1141">
        <v>18337.286651588478</v>
      </c>
      <c r="U30" s="1141">
        <v>927.18366419417009</v>
      </c>
      <c r="V30" s="1141">
        <v>26.881018012566358</v>
      </c>
      <c r="W30" s="1141">
        <v>495.55002884961038</v>
      </c>
      <c r="X30" s="1141">
        <v>38.268297938885773</v>
      </c>
      <c r="Y30" s="1141">
        <v>457.28173091072449</v>
      </c>
      <c r="Z30" s="1260">
        <v>1472.4641637799621</v>
      </c>
      <c r="AA30" s="1141">
        <v>4996.8159912296114</v>
      </c>
    </row>
    <row r="31" spans="1:27" ht="14.45" customHeight="1">
      <c r="A31" s="1330"/>
      <c r="B31" s="961" t="s">
        <v>1333</v>
      </c>
      <c r="C31" s="1330"/>
      <c r="D31" s="1208"/>
      <c r="E31" s="1141">
        <v>125626.70912077228</v>
      </c>
      <c r="F31" s="1141">
        <v>91729.754939650258</v>
      </c>
      <c r="G31" s="1141">
        <v>62087.044556235742</v>
      </c>
      <c r="H31" s="1141">
        <v>961.26912890402309</v>
      </c>
      <c r="I31" s="1141">
        <v>1241.8083646383723</v>
      </c>
      <c r="J31" s="1141">
        <v>27439.632889872188</v>
      </c>
      <c r="K31" s="1141">
        <v>33896.954181121859</v>
      </c>
      <c r="L31" s="1141">
        <v>2023.9364991267475</v>
      </c>
      <c r="M31" s="1330"/>
      <c r="N31" s="961" t="s">
        <v>1333</v>
      </c>
      <c r="O31" s="1330"/>
      <c r="P31" s="1208"/>
      <c r="Q31" s="1141">
        <v>519.62057779982592</v>
      </c>
      <c r="R31" s="1141">
        <v>31873.017681995105</v>
      </c>
      <c r="S31" s="1141">
        <v>31353.397104195297</v>
      </c>
      <c r="T31" s="1141">
        <v>25615.356858767645</v>
      </c>
      <c r="U31" s="1141">
        <v>888.43005803557583</v>
      </c>
      <c r="V31" s="1141">
        <v>19.188164903384774</v>
      </c>
      <c r="W31" s="1141">
        <v>844.49393233906244</v>
      </c>
      <c r="X31" s="1141">
        <v>398.18922027080032</v>
      </c>
      <c r="Y31" s="1141">
        <v>446.30471206826167</v>
      </c>
      <c r="Z31" s="1260">
        <v>1976.6024074552067</v>
      </c>
      <c r="AA31" s="1141">
        <v>5962.5304976048483</v>
      </c>
    </row>
    <row r="32" spans="1:27" ht="14.45" customHeight="1">
      <c r="A32" s="1330"/>
      <c r="B32" s="961" t="s">
        <v>1334</v>
      </c>
      <c r="C32" s="1330"/>
      <c r="D32" s="1208"/>
      <c r="E32" s="1141">
        <v>77028.266308465725</v>
      </c>
      <c r="F32" s="1141">
        <v>57640.630504988891</v>
      </c>
      <c r="G32" s="1141">
        <v>36784.579013611059</v>
      </c>
      <c r="H32" s="1141">
        <v>946.3223569999999</v>
      </c>
      <c r="I32" s="1141">
        <v>523.69117164343402</v>
      </c>
      <c r="J32" s="1141">
        <v>19386.037962734408</v>
      </c>
      <c r="K32" s="1141">
        <v>19387.635803476765</v>
      </c>
      <c r="L32" s="1141">
        <v>1294.5091449859192</v>
      </c>
      <c r="M32" s="1330"/>
      <c r="N32" s="961" t="s">
        <v>1334</v>
      </c>
      <c r="O32" s="1330"/>
      <c r="P32" s="1208"/>
      <c r="Q32" s="1141">
        <v>247.25463187831105</v>
      </c>
      <c r="R32" s="1141">
        <v>18093.126658490841</v>
      </c>
      <c r="S32" s="1141">
        <v>17845.872026612535</v>
      </c>
      <c r="T32" s="1141">
        <v>13503.457550140967</v>
      </c>
      <c r="U32" s="1141">
        <v>851.66751874004569</v>
      </c>
      <c r="V32" s="1141">
        <v>143.60664015269458</v>
      </c>
      <c r="W32" s="1141">
        <v>443.55446639692008</v>
      </c>
      <c r="X32" s="1141">
        <v>163.74946576524673</v>
      </c>
      <c r="Y32" s="1141">
        <v>279.80500063167312</v>
      </c>
      <c r="Z32" s="1260">
        <v>1485.3253201986058</v>
      </c>
      <c r="AA32" s="1141">
        <v>4388.9111713805187</v>
      </c>
    </row>
    <row r="33" spans="1:27" ht="14.45" customHeight="1">
      <c r="A33" s="1330"/>
      <c r="B33" s="961" t="s">
        <v>1335</v>
      </c>
      <c r="C33" s="1330"/>
      <c r="D33" s="1208"/>
      <c r="E33" s="1141">
        <v>87992.575047225313</v>
      </c>
      <c r="F33" s="1141">
        <v>67088.879234859283</v>
      </c>
      <c r="G33" s="1141">
        <v>50413.900412457464</v>
      </c>
      <c r="H33" s="1141">
        <v>1179.9841330346203</v>
      </c>
      <c r="I33" s="1141">
        <v>864.72438940157758</v>
      </c>
      <c r="J33" s="1141">
        <v>14630.270299965603</v>
      </c>
      <c r="K33" s="1141">
        <v>20903.69581236603</v>
      </c>
      <c r="L33" s="1141">
        <v>1141.2632864494963</v>
      </c>
      <c r="M33" s="1330"/>
      <c r="N33" s="961" t="s">
        <v>1335</v>
      </c>
      <c r="O33" s="1330"/>
      <c r="P33" s="1208"/>
      <c r="Q33" s="1141">
        <v>318.49600077396656</v>
      </c>
      <c r="R33" s="1141">
        <v>19762.432525916534</v>
      </c>
      <c r="S33" s="1141">
        <v>19443.936525142552</v>
      </c>
      <c r="T33" s="1141">
        <v>14981.52007746836</v>
      </c>
      <c r="U33" s="1141">
        <v>635.63305349982886</v>
      </c>
      <c r="V33" s="1141">
        <v>9.0828880000000005</v>
      </c>
      <c r="W33" s="1141">
        <v>526.7907014074575</v>
      </c>
      <c r="X33" s="1141">
        <v>142.8666225969244</v>
      </c>
      <c r="Y33" s="1141">
        <v>383.9240788105331</v>
      </c>
      <c r="Z33" s="1260">
        <v>5486.2123846622144</v>
      </c>
      <c r="AA33" s="1141">
        <v>8777.1221894291266</v>
      </c>
    </row>
    <row r="34" spans="1:27" ht="14.45" customHeight="1">
      <c r="A34" s="1330"/>
      <c r="B34" s="961" t="s">
        <v>1336</v>
      </c>
      <c r="C34" s="1330"/>
      <c r="D34" s="1208"/>
      <c r="E34" s="1141">
        <v>90840.533454650737</v>
      </c>
      <c r="F34" s="1141">
        <v>72671.855634041858</v>
      </c>
      <c r="G34" s="1141">
        <v>42920.434332970166</v>
      </c>
      <c r="H34" s="1181">
        <v>6819.3161439999994</v>
      </c>
      <c r="I34" s="1141">
        <v>910.24298707670573</v>
      </c>
      <c r="J34" s="1141">
        <v>22021.862169994987</v>
      </c>
      <c r="K34" s="1141">
        <v>18168.677820608864</v>
      </c>
      <c r="L34" s="1141">
        <v>1310.9857245382827</v>
      </c>
      <c r="M34" s="1330"/>
      <c r="N34" s="961" t="s">
        <v>1336</v>
      </c>
      <c r="O34" s="1330"/>
      <c r="P34" s="1208"/>
      <c r="Q34" s="1141">
        <v>464.49590192296444</v>
      </c>
      <c r="R34" s="1141">
        <v>16857.692096070579</v>
      </c>
      <c r="S34" s="1141">
        <v>16393.196194147615</v>
      </c>
      <c r="T34" s="1141">
        <v>18183.665696765598</v>
      </c>
      <c r="U34" s="1141">
        <v>1928.3764895384604</v>
      </c>
      <c r="V34" s="1141">
        <v>114.16724600000001</v>
      </c>
      <c r="W34" s="1141">
        <v>250.37438738429677</v>
      </c>
      <c r="X34" s="1141">
        <v>-98.927901769625777</v>
      </c>
      <c r="Y34" s="1141">
        <v>349.30228915392269</v>
      </c>
      <c r="Z34" s="1260">
        <v>3229.081009</v>
      </c>
      <c r="AA34" s="1141">
        <v>-854.3066165407389</v>
      </c>
    </row>
    <row r="35" spans="1:27" ht="14.45" customHeight="1">
      <c r="A35" s="1479" t="s">
        <v>473</v>
      </c>
      <c r="B35" s="1479"/>
      <c r="C35" s="1479"/>
      <c r="D35" s="2"/>
      <c r="E35" s="1141"/>
      <c r="F35" s="1141"/>
      <c r="G35" s="1141"/>
      <c r="H35" s="1141"/>
      <c r="I35" s="1141"/>
      <c r="J35" s="1141"/>
      <c r="K35" s="1141"/>
      <c r="L35" s="1141"/>
      <c r="M35" s="1479" t="s">
        <v>473</v>
      </c>
      <c r="N35" s="1479"/>
      <c r="O35" s="1479"/>
      <c r="P35" s="2"/>
      <c r="Q35" s="1141"/>
      <c r="R35" s="1141"/>
      <c r="S35" s="1141"/>
      <c r="T35" s="1141"/>
      <c r="U35" s="1141"/>
      <c r="V35" s="1141"/>
      <c r="W35" s="1141"/>
      <c r="X35" s="1141"/>
      <c r="Y35" s="1141"/>
      <c r="Z35" s="1260"/>
      <c r="AA35" s="1141"/>
    </row>
    <row r="36" spans="1:27" ht="14.45" customHeight="1">
      <c r="A36" s="1330"/>
      <c r="B36" s="961" t="s">
        <v>1337</v>
      </c>
      <c r="C36" s="1330"/>
      <c r="D36" s="992"/>
      <c r="E36" s="1141">
        <v>16513.628859263008</v>
      </c>
      <c r="F36" s="1141">
        <v>17398.484959788373</v>
      </c>
      <c r="G36" s="1141">
        <v>9188.1115215978389</v>
      </c>
      <c r="H36" s="1141">
        <v>2273.7634893418044</v>
      </c>
      <c r="I36" s="1141">
        <v>158.84641800831224</v>
      </c>
      <c r="J36" s="1141">
        <v>5777.7635308404242</v>
      </c>
      <c r="K36" s="1141">
        <v>-884.85610052537129</v>
      </c>
      <c r="L36" s="1141">
        <v>582.1484381224285</v>
      </c>
      <c r="M36" s="1330"/>
      <c r="N36" s="961" t="s">
        <v>1337</v>
      </c>
      <c r="O36" s="1330"/>
      <c r="P36" s="992"/>
      <c r="Q36" s="1141">
        <v>267.22425233067054</v>
      </c>
      <c r="R36" s="1141">
        <v>-1467.0045386477996</v>
      </c>
      <c r="S36" s="1141">
        <v>-1734.2287909784693</v>
      </c>
      <c r="T36" s="1141">
        <v>6217.7061956226098</v>
      </c>
      <c r="U36" s="1141">
        <v>224.44534319736746</v>
      </c>
      <c r="V36" s="1141">
        <v>27.142007216710649</v>
      </c>
      <c r="W36" s="1141">
        <v>328.67499106554487</v>
      </c>
      <c r="X36" s="1141">
        <v>216.62204307975435</v>
      </c>
      <c r="Y36" s="1141">
        <v>112.0529479857902</v>
      </c>
      <c r="Z36" s="1260">
        <v>176.40659837396765</v>
      </c>
      <c r="AA36" s="1141">
        <v>-8355.7907297067304</v>
      </c>
    </row>
    <row r="37" spans="1:27" ht="14.45" customHeight="1">
      <c r="A37" s="1330"/>
      <c r="B37" s="961" t="s">
        <v>1347</v>
      </c>
      <c r="C37" s="1330"/>
      <c r="D37" s="992"/>
      <c r="E37" s="1141">
        <v>22170.312936343682</v>
      </c>
      <c r="F37" s="1141">
        <v>15536.525428555524</v>
      </c>
      <c r="G37" s="1141">
        <v>10028.754644375447</v>
      </c>
      <c r="H37" s="1141">
        <v>1019.630593348254</v>
      </c>
      <c r="I37" s="1141">
        <v>172.24903880991459</v>
      </c>
      <c r="J37" s="1141">
        <v>4315.8911520219235</v>
      </c>
      <c r="K37" s="1141">
        <v>6633.7875077881472</v>
      </c>
      <c r="L37" s="1141">
        <v>393.9233958263348</v>
      </c>
      <c r="M37" s="1330"/>
      <c r="N37" s="961" t="s">
        <v>1347</v>
      </c>
      <c r="O37" s="1330"/>
      <c r="P37" s="992"/>
      <c r="Q37" s="1141">
        <v>194.61597804271449</v>
      </c>
      <c r="R37" s="1141">
        <v>6239.8641119618169</v>
      </c>
      <c r="S37" s="1141">
        <v>6045.2481339190972</v>
      </c>
      <c r="T37" s="1141">
        <v>4240.726833574452</v>
      </c>
      <c r="U37" s="1141">
        <v>74.655793626487252</v>
      </c>
      <c r="V37" s="1141">
        <v>33.322833059463001</v>
      </c>
      <c r="W37" s="1141">
        <v>212.27811542341811</v>
      </c>
      <c r="X37" s="1141">
        <v>142.49011857529828</v>
      </c>
      <c r="Y37" s="1141">
        <v>69.78799684811986</v>
      </c>
      <c r="Z37" s="1260">
        <v>39.854524924823181</v>
      </c>
      <c r="AA37" s="1141">
        <v>1524.1190831601018</v>
      </c>
    </row>
    <row r="38" spans="1:27" ht="14.45" customHeight="1">
      <c r="A38" s="961"/>
      <c r="B38" s="961" t="s">
        <v>1348</v>
      </c>
      <c r="C38" s="961"/>
      <c r="D38" s="992"/>
      <c r="E38" s="1141">
        <v>41465.066682395569</v>
      </c>
      <c r="F38" s="1141">
        <v>29529.372036671943</v>
      </c>
      <c r="G38" s="1141">
        <v>17624.877137174753</v>
      </c>
      <c r="H38" s="1141">
        <v>4225.28128915251</v>
      </c>
      <c r="I38" s="1141">
        <v>206.66946911028015</v>
      </c>
      <c r="J38" s="1141">
        <v>7472.5441412343935</v>
      </c>
      <c r="K38" s="1141">
        <v>11935.69464572361</v>
      </c>
      <c r="L38" s="1141">
        <v>655.83135082094623</v>
      </c>
      <c r="M38" s="961"/>
      <c r="N38" s="961" t="s">
        <v>1348</v>
      </c>
      <c r="O38" s="961"/>
      <c r="P38" s="992"/>
      <c r="Q38" s="1141">
        <v>274.28921883486368</v>
      </c>
      <c r="R38" s="1141">
        <v>11279.863294902674</v>
      </c>
      <c r="S38" s="1141">
        <v>11005.5740760678</v>
      </c>
      <c r="T38" s="1141">
        <v>5941.1144411243022</v>
      </c>
      <c r="U38" s="1141">
        <v>226.52222785329386</v>
      </c>
      <c r="V38" s="1141">
        <v>19.017959027280206</v>
      </c>
      <c r="W38" s="1141">
        <v>385.14428934292999</v>
      </c>
      <c r="X38" s="1141">
        <v>259.6083045684926</v>
      </c>
      <c r="Y38" s="1141">
        <v>125.53598477443741</v>
      </c>
      <c r="Z38" s="1260">
        <v>313.233559208629</v>
      </c>
      <c r="AA38" s="1141">
        <v>4747.0087179286311</v>
      </c>
    </row>
    <row r="39" spans="1:27" ht="14.45" customHeight="1">
      <c r="A39" s="961"/>
      <c r="B39" s="961" t="s">
        <v>1349</v>
      </c>
      <c r="C39" s="961"/>
      <c r="D39" s="992"/>
      <c r="E39" s="1141">
        <v>87480.566097159288</v>
      </c>
      <c r="F39" s="1141">
        <v>66727.611696493812</v>
      </c>
      <c r="G39" s="1141">
        <v>41500.999409186748</v>
      </c>
      <c r="H39" s="1141">
        <v>6004.7589747758602</v>
      </c>
      <c r="I39" s="1141">
        <v>470.40706708213293</v>
      </c>
      <c r="J39" s="1141">
        <v>18751.446245449086</v>
      </c>
      <c r="K39" s="1141">
        <v>20752.954400665411</v>
      </c>
      <c r="L39" s="1141">
        <v>1295.1747261448718</v>
      </c>
      <c r="M39" s="961"/>
      <c r="N39" s="961" t="s">
        <v>1349</v>
      </c>
      <c r="O39" s="961"/>
      <c r="P39" s="992"/>
      <c r="Q39" s="1141">
        <v>445.51536392021143</v>
      </c>
      <c r="R39" s="1141">
        <v>19457.779674520538</v>
      </c>
      <c r="S39" s="1141">
        <v>19012.264310600327</v>
      </c>
      <c r="T39" s="1141">
        <v>13564.44988063506</v>
      </c>
      <c r="U39" s="1141">
        <v>860.0364366466614</v>
      </c>
      <c r="V39" s="1141">
        <v>26.819348796267242</v>
      </c>
      <c r="W39" s="1141">
        <v>435.0036886781848</v>
      </c>
      <c r="X39" s="1141">
        <v>293.70252561215176</v>
      </c>
      <c r="Y39" s="1141">
        <v>141.30116306603307</v>
      </c>
      <c r="Z39" s="1260">
        <v>428.24390432162772</v>
      </c>
      <c r="AA39" s="1141">
        <v>4554.1988601657667</v>
      </c>
    </row>
    <row r="40" spans="1:27" ht="14.45" customHeight="1">
      <c r="A40" s="961"/>
      <c r="B40" s="961" t="s">
        <v>1350</v>
      </c>
      <c r="C40" s="961"/>
      <c r="D40" s="992"/>
      <c r="E40" s="1141">
        <v>78656.414486806651</v>
      </c>
      <c r="F40" s="1141">
        <v>60624.058144671675</v>
      </c>
      <c r="G40" s="1141">
        <v>38602.298136034995</v>
      </c>
      <c r="H40" s="1141">
        <v>3360.4220519058144</v>
      </c>
      <c r="I40" s="1141">
        <v>821.41384885094021</v>
      </c>
      <c r="J40" s="1141">
        <v>17839.924107879931</v>
      </c>
      <c r="K40" s="1141">
        <v>18032.356342134957</v>
      </c>
      <c r="L40" s="1141">
        <v>1280.7322966986947</v>
      </c>
      <c r="M40" s="961"/>
      <c r="N40" s="961" t="s">
        <v>1350</v>
      </c>
      <c r="O40" s="961"/>
      <c r="P40" s="992"/>
      <c r="Q40" s="1141">
        <v>326.57767990074541</v>
      </c>
      <c r="R40" s="1141">
        <v>16751.62404543626</v>
      </c>
      <c r="S40" s="1141">
        <v>16425.046365535509</v>
      </c>
      <c r="T40" s="1141">
        <v>11259.580845987306</v>
      </c>
      <c r="U40" s="1141">
        <v>373.52700888856361</v>
      </c>
      <c r="V40" s="1141">
        <v>22.794168481443869</v>
      </c>
      <c r="W40" s="1141">
        <v>406.02540786965636</v>
      </c>
      <c r="X40" s="1141">
        <v>122.97144111093063</v>
      </c>
      <c r="Y40" s="1141">
        <v>283.05396675872544</v>
      </c>
      <c r="Z40" s="1260">
        <v>763.79677899890476</v>
      </c>
      <c r="AA40" s="1141">
        <v>5126.9157133074386</v>
      </c>
    </row>
    <row r="41" spans="1:27" ht="14.45" customHeight="1">
      <c r="A41" s="961"/>
      <c r="B41" s="961" t="s">
        <v>1351</v>
      </c>
      <c r="C41" s="961"/>
      <c r="D41" s="992"/>
      <c r="E41" s="1141">
        <v>162291.54009185513</v>
      </c>
      <c r="F41" s="1141">
        <v>118844.4816015516</v>
      </c>
      <c r="G41" s="1141">
        <v>73556.451448801512</v>
      </c>
      <c r="H41" s="1141">
        <v>5894.4614792502707</v>
      </c>
      <c r="I41" s="1141">
        <v>1371.7285038761897</v>
      </c>
      <c r="J41" s="1141">
        <v>38021.840169623647</v>
      </c>
      <c r="K41" s="1141">
        <v>43447.05849030333</v>
      </c>
      <c r="L41" s="1141">
        <v>2287.764876320532</v>
      </c>
      <c r="M41" s="961"/>
      <c r="N41" s="961" t="s">
        <v>1351</v>
      </c>
      <c r="O41" s="961"/>
      <c r="P41" s="992"/>
      <c r="Q41" s="1141">
        <v>609.62300865958832</v>
      </c>
      <c r="R41" s="1141">
        <v>41159.293613982853</v>
      </c>
      <c r="S41" s="1141">
        <v>40549.670605323248</v>
      </c>
      <c r="T41" s="1141">
        <v>28242.470772576155</v>
      </c>
      <c r="U41" s="1141">
        <v>1013.6762061240663</v>
      </c>
      <c r="V41" s="1141">
        <v>46.37098009787109</v>
      </c>
      <c r="W41" s="1141">
        <v>642.75208725857692</v>
      </c>
      <c r="X41" s="1141">
        <v>-68.008392316161689</v>
      </c>
      <c r="Y41" s="1141">
        <v>710.76047957473884</v>
      </c>
      <c r="Z41" s="1260">
        <v>1750.9665141738597</v>
      </c>
      <c r="AA41" s="1141">
        <v>12355.367073440433</v>
      </c>
    </row>
    <row r="42" spans="1:27" ht="14.45" customHeight="1">
      <c r="A42" s="961"/>
      <c r="B42" s="961" t="s">
        <v>1352</v>
      </c>
      <c r="C42" s="961"/>
      <c r="D42" s="992"/>
      <c r="E42" s="1141">
        <v>61251.061734639428</v>
      </c>
      <c r="F42" s="1141">
        <v>47167.193395591719</v>
      </c>
      <c r="G42" s="1141">
        <v>34624.117580277656</v>
      </c>
      <c r="H42" s="1141">
        <v>6.8466800000000001</v>
      </c>
      <c r="I42" s="1141">
        <v>680.78019319317218</v>
      </c>
      <c r="J42" s="1141">
        <v>11855.448942120918</v>
      </c>
      <c r="K42" s="1141">
        <v>14083.8683390477</v>
      </c>
      <c r="L42" s="1141">
        <v>971.26693455532416</v>
      </c>
      <c r="M42" s="961"/>
      <c r="N42" s="961" t="s">
        <v>1352</v>
      </c>
      <c r="O42" s="961"/>
      <c r="P42" s="992"/>
      <c r="Q42" s="1141">
        <v>157.00826887600769</v>
      </c>
      <c r="R42" s="1141">
        <v>13112.601404492372</v>
      </c>
      <c r="S42" s="1141">
        <v>12955.593135616371</v>
      </c>
      <c r="T42" s="1141">
        <v>10583.672138586338</v>
      </c>
      <c r="U42" s="1141">
        <v>442.22092616656238</v>
      </c>
      <c r="V42" s="1141">
        <v>120.13630276167386</v>
      </c>
      <c r="W42" s="1141">
        <v>375.40476302064917</v>
      </c>
      <c r="X42" s="1141">
        <v>196.05396097699969</v>
      </c>
      <c r="Y42" s="1141">
        <v>179.35080204364925</v>
      </c>
      <c r="Z42" s="1260">
        <v>402.18842368058762</v>
      </c>
      <c r="AA42" s="1141">
        <v>1836.3474287617305</v>
      </c>
    </row>
    <row r="43" spans="1:27" ht="14.45" customHeight="1">
      <c r="A43" s="961"/>
      <c r="B43" s="961" t="s">
        <v>1353</v>
      </c>
      <c r="C43" s="961"/>
      <c r="D43" s="992"/>
      <c r="E43" s="1141">
        <v>56333.89205837209</v>
      </c>
      <c r="F43" s="1141">
        <v>42515.518430930599</v>
      </c>
      <c r="G43" s="1141">
        <v>32241.543336092644</v>
      </c>
      <c r="H43" s="1141">
        <v>207.82153199999999</v>
      </c>
      <c r="I43" s="1141">
        <v>591.33352275928246</v>
      </c>
      <c r="J43" s="1141">
        <v>9474.8200400786609</v>
      </c>
      <c r="K43" s="1141">
        <v>13818.373627441517</v>
      </c>
      <c r="L43" s="1141">
        <v>622.75135042630586</v>
      </c>
      <c r="M43" s="961"/>
      <c r="N43" s="961" t="s">
        <v>1353</v>
      </c>
      <c r="O43" s="961"/>
      <c r="P43" s="992"/>
      <c r="Q43" s="1141">
        <v>226.35278778562846</v>
      </c>
      <c r="R43" s="1141">
        <v>13195.622277015209</v>
      </c>
      <c r="S43" s="1141">
        <v>12969.269489229579</v>
      </c>
      <c r="T43" s="1141">
        <v>9388.1201683641921</v>
      </c>
      <c r="U43" s="1141">
        <v>348.27771903241245</v>
      </c>
      <c r="V43" s="1141">
        <v>5.2372819999999995</v>
      </c>
      <c r="W43" s="1141">
        <v>285.05542281340644</v>
      </c>
      <c r="X43" s="1141">
        <v>90.490492422801836</v>
      </c>
      <c r="Y43" s="1141">
        <v>194.56493039060453</v>
      </c>
      <c r="Z43" s="1260">
        <v>1198.2789113420811</v>
      </c>
      <c r="AA43" s="1141">
        <v>4140.8578083616503</v>
      </c>
    </row>
    <row r="44" spans="1:27" ht="14.45" customHeight="1">
      <c r="A44" s="961"/>
      <c r="B44" s="961" t="s">
        <v>1354</v>
      </c>
      <c r="C44" s="961"/>
      <c r="D44" s="992"/>
      <c r="E44" s="1141">
        <v>60779.369150052844</v>
      </c>
      <c r="F44" s="1141">
        <v>51317.244044962397</v>
      </c>
      <c r="G44" s="1141">
        <v>37110.168100999996</v>
      </c>
      <c r="H44" s="1181">
        <v>889.10759199999995</v>
      </c>
      <c r="I44" s="1141">
        <v>755.237078</v>
      </c>
      <c r="J44" s="1141">
        <v>12562.731273962396</v>
      </c>
      <c r="K44" s="1141">
        <v>9462.125105090443</v>
      </c>
      <c r="L44" s="1141">
        <v>1065.976620197845</v>
      </c>
      <c r="M44" s="961"/>
      <c r="N44" s="961" t="s">
        <v>1354</v>
      </c>
      <c r="O44" s="961"/>
      <c r="P44" s="992"/>
      <c r="Q44" s="1141">
        <v>308.2510260990037</v>
      </c>
      <c r="R44" s="1141">
        <v>8396.1484848925993</v>
      </c>
      <c r="S44" s="1141">
        <v>8087.8974587935982</v>
      </c>
      <c r="T44" s="1141">
        <v>12523.101609779291</v>
      </c>
      <c r="U44" s="1141">
        <v>601.69528500000013</v>
      </c>
      <c r="V44" s="1141">
        <v>85.321463999999992</v>
      </c>
      <c r="W44" s="1141">
        <v>450.5289970710441</v>
      </c>
      <c r="X44" s="1141">
        <v>60.71625919120418</v>
      </c>
      <c r="Y44" s="1141">
        <v>389.81273787983997</v>
      </c>
      <c r="Z44" s="1260">
        <v>2956.9166507871637</v>
      </c>
      <c r="AA44" s="1141">
        <v>-2615.8332462695735</v>
      </c>
    </row>
    <row r="45" spans="1:27" ht="14.45" customHeight="1">
      <c r="A45" s="961"/>
      <c r="B45" s="961" t="s">
        <v>1355</v>
      </c>
      <c r="C45" s="961"/>
      <c r="D45" s="992"/>
      <c r="E45" s="1141">
        <v>101107.87120600001</v>
      </c>
      <c r="F45" s="1141">
        <v>76413.785325999997</v>
      </c>
      <c r="G45" s="1141">
        <v>45056.752342</v>
      </c>
      <c r="H45" s="1141">
        <v>6819.3161439999994</v>
      </c>
      <c r="I45" s="1141">
        <v>563.94127300000002</v>
      </c>
      <c r="J45" s="1141">
        <v>23973.775566999997</v>
      </c>
      <c r="K45" s="1141">
        <v>24694.085879999995</v>
      </c>
      <c r="L45" s="1141">
        <v>1207.2920899999999</v>
      </c>
      <c r="M45" s="961"/>
      <c r="N45" s="961" t="s">
        <v>1355</v>
      </c>
      <c r="O45" s="961"/>
      <c r="P45" s="992"/>
      <c r="Q45" s="1141">
        <v>389.82092599999999</v>
      </c>
      <c r="R45" s="1141">
        <v>23486.793790000007</v>
      </c>
      <c r="S45" s="1141">
        <v>23096.972863999996</v>
      </c>
      <c r="T45" s="1141">
        <v>16401.437267999998</v>
      </c>
      <c r="U45" s="1141">
        <v>2055.7118460000002</v>
      </c>
      <c r="V45" s="1141">
        <v>34.507525999999999</v>
      </c>
      <c r="W45" s="1141">
        <v>106.47201099999997</v>
      </c>
      <c r="X45" s="1141">
        <v>-152.31848499999998</v>
      </c>
      <c r="Y45" s="1141">
        <v>258.79049599999996</v>
      </c>
      <c r="Z45" s="1260">
        <v>6524.2398700000003</v>
      </c>
      <c r="AA45" s="1141">
        <v>11023.084083</v>
      </c>
    </row>
    <row r="46" spans="1:27" ht="14.45" customHeight="1">
      <c r="A46" s="1479" t="s">
        <v>448</v>
      </c>
      <c r="B46" s="1479"/>
      <c r="C46" s="1479"/>
      <c r="D46" s="992"/>
      <c r="E46" s="1141"/>
      <c r="F46" s="1141"/>
      <c r="G46" s="1141"/>
      <c r="H46" s="1141"/>
      <c r="I46" s="1141"/>
      <c r="J46" s="1141"/>
      <c r="K46" s="1141"/>
      <c r="L46" s="1141"/>
      <c r="M46" s="1479" t="s">
        <v>448</v>
      </c>
      <c r="N46" s="1479"/>
      <c r="O46" s="1479"/>
      <c r="P46" s="992"/>
      <c r="Q46" s="1141"/>
      <c r="R46" s="1141"/>
      <c r="S46" s="1141"/>
      <c r="T46" s="1141"/>
      <c r="U46" s="1141"/>
      <c r="V46" s="1141"/>
      <c r="W46" s="1141"/>
      <c r="X46" s="1141"/>
      <c r="Y46" s="1141"/>
      <c r="Z46" s="1260"/>
      <c r="AA46" s="1141"/>
    </row>
    <row r="47" spans="1:27" ht="14.45" customHeight="1">
      <c r="A47" s="961"/>
      <c r="B47" s="961" t="s">
        <v>1337</v>
      </c>
      <c r="C47" s="961"/>
      <c r="D47" s="992"/>
      <c r="E47" s="1141">
        <v>-4258.9386599845866</v>
      </c>
      <c r="F47" s="1141">
        <v>14792.855826518113</v>
      </c>
      <c r="G47" s="1141">
        <v>9429.216579866732</v>
      </c>
      <c r="H47" s="1141">
        <v>588.39563704881368</v>
      </c>
      <c r="I47" s="1141">
        <v>142.51453210712273</v>
      </c>
      <c r="J47" s="1141">
        <v>4632.7290774954436</v>
      </c>
      <c r="K47" s="1141">
        <v>-19051.794486502706</v>
      </c>
      <c r="L47" s="1141">
        <v>579.51519328250345</v>
      </c>
      <c r="M47" s="961"/>
      <c r="N47" s="961" t="s">
        <v>1337</v>
      </c>
      <c r="O47" s="961"/>
      <c r="P47" s="992"/>
      <c r="Q47" s="1141">
        <v>259.44209959612868</v>
      </c>
      <c r="R47" s="1141">
        <v>-19631.309679785183</v>
      </c>
      <c r="S47" s="1141">
        <v>-19890.751779381339</v>
      </c>
      <c r="T47" s="1141">
        <v>6148.4811139810536</v>
      </c>
      <c r="U47" s="1141">
        <v>363.93605209982866</v>
      </c>
      <c r="V47" s="1141">
        <v>31.941132216710649</v>
      </c>
      <c r="W47" s="1141">
        <v>266.17900941374211</v>
      </c>
      <c r="X47" s="1141">
        <v>163.39359344497336</v>
      </c>
      <c r="Y47" s="1141">
        <v>102.78541596876863</v>
      </c>
      <c r="Z47" s="1260">
        <v>692.58757774739331</v>
      </c>
      <c r="AA47" s="1141">
        <v>-26008.701509345286</v>
      </c>
    </row>
    <row r="48" spans="1:27" ht="14.45" customHeight="1">
      <c r="A48" s="961"/>
      <c r="B48" s="961" t="s">
        <v>1347</v>
      </c>
      <c r="C48" s="961"/>
      <c r="D48" s="992"/>
      <c r="E48" s="1141">
        <v>20294.900250478047</v>
      </c>
      <c r="F48" s="1141">
        <v>13812.823649340382</v>
      </c>
      <c r="G48" s="1141">
        <v>9126.8246124692196</v>
      </c>
      <c r="H48" s="1141">
        <v>230.62165744717538</v>
      </c>
      <c r="I48" s="1141">
        <v>157.36576500452892</v>
      </c>
      <c r="J48" s="1141">
        <v>4298.0116144194653</v>
      </c>
      <c r="K48" s="1141">
        <v>6482.0766011376545</v>
      </c>
      <c r="L48" s="1141">
        <v>422.02549735922059</v>
      </c>
      <c r="M48" s="961"/>
      <c r="N48" s="961" t="s">
        <v>1347</v>
      </c>
      <c r="O48" s="961"/>
      <c r="P48" s="992"/>
      <c r="Q48" s="1141">
        <v>192.68966807517091</v>
      </c>
      <c r="R48" s="1141">
        <v>6060.0511037784372</v>
      </c>
      <c r="S48" s="1141">
        <v>5867.361435703262</v>
      </c>
      <c r="T48" s="1141">
        <v>4290.5266186178615</v>
      </c>
      <c r="U48" s="1141">
        <v>101.17988325645784</v>
      </c>
      <c r="V48" s="1141">
        <v>33.322833059463001</v>
      </c>
      <c r="W48" s="1141">
        <v>245.42760020597746</v>
      </c>
      <c r="X48" s="1141">
        <v>157.12448138845099</v>
      </c>
      <c r="Y48" s="1141">
        <v>88.303118817526524</v>
      </c>
      <c r="Z48" s="1260">
        <v>230.29821868110702</v>
      </c>
      <c r="AA48" s="1141">
        <v>1427.2027192446105</v>
      </c>
    </row>
    <row r="49" spans="1:27" ht="14.45" customHeight="1">
      <c r="A49" s="961"/>
      <c r="B49" s="961" t="s">
        <v>1348</v>
      </c>
      <c r="C49" s="961"/>
      <c r="D49" s="992"/>
      <c r="E49" s="1141">
        <v>35166.47042075936</v>
      </c>
      <c r="F49" s="1141">
        <v>25693.260501037479</v>
      </c>
      <c r="G49" s="1141">
        <v>17661.660510781396</v>
      </c>
      <c r="H49" s="1141">
        <v>945.52066190286962</v>
      </c>
      <c r="I49" s="1141">
        <v>204.07760660846816</v>
      </c>
      <c r="J49" s="1141">
        <v>6882.0017217447512</v>
      </c>
      <c r="K49" s="1141">
        <v>9473.2099197218686</v>
      </c>
      <c r="L49" s="1141">
        <v>622.57657666668933</v>
      </c>
      <c r="M49" s="961"/>
      <c r="N49" s="961" t="s">
        <v>1348</v>
      </c>
      <c r="O49" s="961"/>
      <c r="P49" s="992"/>
      <c r="Q49" s="1141">
        <v>266.39527968415791</v>
      </c>
      <c r="R49" s="1141">
        <v>8850.6333430551858</v>
      </c>
      <c r="S49" s="1141">
        <v>8584.2380633710236</v>
      </c>
      <c r="T49" s="1141">
        <v>5568.0295316730708</v>
      </c>
      <c r="U49" s="1141">
        <v>160.57316670766323</v>
      </c>
      <c r="V49" s="1141">
        <v>18.564906395752981</v>
      </c>
      <c r="W49" s="1141">
        <v>300.56997910290693</v>
      </c>
      <c r="X49" s="1141">
        <v>192.99512146816284</v>
      </c>
      <c r="Y49" s="1141">
        <v>107.57485763474389</v>
      </c>
      <c r="Z49" s="1260">
        <v>75.308843490257757</v>
      </c>
      <c r="AA49" s="1141">
        <v>2611.8093229818905</v>
      </c>
    </row>
    <row r="50" spans="1:27" ht="14.45" customHeight="1">
      <c r="A50" s="1330"/>
      <c r="B50" s="961" t="s">
        <v>1349</v>
      </c>
      <c r="C50" s="1330"/>
      <c r="D50" s="992"/>
      <c r="E50" s="1141">
        <v>83698.078929498792</v>
      </c>
      <c r="F50" s="1141">
        <v>62447.068578265396</v>
      </c>
      <c r="G50" s="1141">
        <v>40173.676529781878</v>
      </c>
      <c r="H50" s="1141">
        <v>4436.7714003897763</v>
      </c>
      <c r="I50" s="1141">
        <v>456.00435417827106</v>
      </c>
      <c r="J50" s="1141">
        <v>17380.616293915478</v>
      </c>
      <c r="K50" s="1141">
        <v>21251.010351233297</v>
      </c>
      <c r="L50" s="1141">
        <v>1255.7610075749928</v>
      </c>
      <c r="M50" s="1330"/>
      <c r="N50" s="961" t="s">
        <v>1349</v>
      </c>
      <c r="O50" s="1330"/>
      <c r="P50" s="992"/>
      <c r="Q50" s="1141">
        <v>450.48338016172272</v>
      </c>
      <c r="R50" s="1141">
        <v>19995.249343658325</v>
      </c>
      <c r="S50" s="1141">
        <v>19544.765963496611</v>
      </c>
      <c r="T50" s="1141">
        <v>12669.281708946964</v>
      </c>
      <c r="U50" s="1141">
        <v>676.85135083798639</v>
      </c>
      <c r="V50" s="1141">
        <v>25.703776427794462</v>
      </c>
      <c r="W50" s="1141">
        <v>386.32328031292718</v>
      </c>
      <c r="X50" s="1141">
        <v>174.82130976261652</v>
      </c>
      <c r="Y50" s="1141">
        <v>211.50197055031035</v>
      </c>
      <c r="Z50" s="1260">
        <v>327.12815934188404</v>
      </c>
      <c r="AA50" s="1141">
        <v>6113.7340063127986</v>
      </c>
    </row>
    <row r="51" spans="1:27" ht="14.45" customHeight="1">
      <c r="A51" s="1330"/>
      <c r="B51" s="961" t="s">
        <v>1350</v>
      </c>
      <c r="C51" s="1330"/>
      <c r="D51" s="992"/>
      <c r="E51" s="1141">
        <v>73302.937902849008</v>
      </c>
      <c r="F51" s="1141">
        <v>55787.514592301144</v>
      </c>
      <c r="G51" s="1141">
        <v>35162.050901467504</v>
      </c>
      <c r="H51" s="1141">
        <v>3221.5367118265403</v>
      </c>
      <c r="I51" s="1141">
        <v>748.47794538031872</v>
      </c>
      <c r="J51" s="1141">
        <v>16655.449033626759</v>
      </c>
      <c r="K51" s="1141">
        <v>17515.423310547856</v>
      </c>
      <c r="L51" s="1141">
        <v>1184.1366696943419</v>
      </c>
      <c r="M51" s="1330"/>
      <c r="N51" s="961" t="s">
        <v>1350</v>
      </c>
      <c r="O51" s="1330"/>
      <c r="P51" s="992"/>
      <c r="Q51" s="1141">
        <v>324.49906611722304</v>
      </c>
      <c r="R51" s="1141">
        <v>16331.286640853514</v>
      </c>
      <c r="S51" s="1141">
        <v>16006.787574736285</v>
      </c>
      <c r="T51" s="1141">
        <v>10081.148158493452</v>
      </c>
      <c r="U51" s="1141">
        <v>512.44757506381654</v>
      </c>
      <c r="V51" s="1141">
        <v>22.794168481443869</v>
      </c>
      <c r="W51" s="1141">
        <v>53.258866776956218</v>
      </c>
      <c r="X51" s="1141">
        <v>-201.20594338900591</v>
      </c>
      <c r="Y51" s="1141">
        <v>254.46481016596198</v>
      </c>
      <c r="Z51" s="1260">
        <v>591.406763595337</v>
      </c>
      <c r="AA51" s="1141">
        <v>5928.5455695159508</v>
      </c>
    </row>
    <row r="52" spans="1:27" ht="14.45" customHeight="1">
      <c r="A52" s="1330"/>
      <c r="B52" s="961" t="s">
        <v>1351</v>
      </c>
      <c r="C52" s="1330"/>
      <c r="D52" s="992"/>
      <c r="E52" s="1141">
        <v>167260.44532669109</v>
      </c>
      <c r="F52" s="1141">
        <v>122510.78967215092</v>
      </c>
      <c r="G52" s="1141">
        <v>75676.778505607916</v>
      </c>
      <c r="H52" s="1141">
        <v>9747.6031039628451</v>
      </c>
      <c r="I52" s="1141">
        <v>1333.322078312184</v>
      </c>
      <c r="J52" s="1141">
        <v>35753.085984267993</v>
      </c>
      <c r="K52" s="1141">
        <v>44749.655654540002</v>
      </c>
      <c r="L52" s="1141">
        <v>2324.0536507235142</v>
      </c>
      <c r="M52" s="1330"/>
      <c r="N52" s="961" t="s">
        <v>1351</v>
      </c>
      <c r="O52" s="1330"/>
      <c r="P52" s="992"/>
      <c r="Q52" s="1141">
        <v>638.70475785283861</v>
      </c>
      <c r="R52" s="1141">
        <v>42425.602003816544</v>
      </c>
      <c r="S52" s="1141">
        <v>41786.897245963672</v>
      </c>
      <c r="T52" s="1141">
        <v>29704.914584075246</v>
      </c>
      <c r="U52" s="1141">
        <v>960.65808565540578</v>
      </c>
      <c r="V52" s="1141">
        <v>44.903494097871082</v>
      </c>
      <c r="W52" s="1141">
        <v>1134.833313616092</v>
      </c>
      <c r="X52" s="1141">
        <v>437.42382667427711</v>
      </c>
      <c r="Y52" s="1141">
        <v>697.40948694181498</v>
      </c>
      <c r="Z52" s="1260">
        <v>5721.5936125105309</v>
      </c>
      <c r="AA52" s="1141">
        <v>15663.181381029588</v>
      </c>
    </row>
    <row r="53" spans="1:27" ht="14.45" customHeight="1">
      <c r="A53" s="1330"/>
      <c r="B53" s="961" t="s">
        <v>1352</v>
      </c>
      <c r="C53" s="1330"/>
      <c r="D53" s="992"/>
      <c r="E53" s="1141">
        <v>70156.423643228889</v>
      </c>
      <c r="F53" s="1141">
        <v>52712.718355290439</v>
      </c>
      <c r="G53" s="1141">
        <v>32481.967256397395</v>
      </c>
      <c r="H53" s="1141">
        <v>3668.2734411964957</v>
      </c>
      <c r="I53" s="1141">
        <v>797.38579199794344</v>
      </c>
      <c r="J53" s="1141">
        <v>15765.091865698623</v>
      </c>
      <c r="K53" s="1141">
        <v>17443.705287938399</v>
      </c>
      <c r="L53" s="1141">
        <v>963.48557439732031</v>
      </c>
      <c r="M53" s="1330"/>
      <c r="N53" s="961" t="s">
        <v>1352</v>
      </c>
      <c r="O53" s="1330"/>
      <c r="P53" s="992"/>
      <c r="Q53" s="1141">
        <v>186.04984087245779</v>
      </c>
      <c r="R53" s="1141">
        <v>16480.219713541082</v>
      </c>
      <c r="S53" s="1141">
        <v>16294.169872668623</v>
      </c>
      <c r="T53" s="1141">
        <v>11741.62709779644</v>
      </c>
      <c r="U53" s="1141">
        <v>558.3959740292446</v>
      </c>
      <c r="V53" s="1141">
        <v>121.60378876167385</v>
      </c>
      <c r="W53" s="1141">
        <v>396.511556452967</v>
      </c>
      <c r="X53" s="1141">
        <v>213.331315028142</v>
      </c>
      <c r="Y53" s="1141">
        <v>183.1802414248248</v>
      </c>
      <c r="Z53" s="1260">
        <v>441.94815497783054</v>
      </c>
      <c r="AA53" s="1141">
        <v>3917.9796106061308</v>
      </c>
    </row>
    <row r="54" spans="1:27" ht="14.45" customHeight="1">
      <c r="A54" s="1330"/>
      <c r="B54" s="961" t="s">
        <v>1353</v>
      </c>
      <c r="C54" s="1330"/>
      <c r="D54" s="992"/>
      <c r="E54" s="1141">
        <v>61795.520945367156</v>
      </c>
      <c r="F54" s="1141">
        <v>46666.609137313797</v>
      </c>
      <c r="G54" s="1141">
        <v>32770.770749169518</v>
      </c>
      <c r="H54" s="1141">
        <v>135.418724</v>
      </c>
      <c r="I54" s="1141">
        <v>645.43651810138772</v>
      </c>
      <c r="J54" s="1141">
        <v>13114.983146042901</v>
      </c>
      <c r="K54" s="1141">
        <v>15128.911808053364</v>
      </c>
      <c r="L54" s="1141">
        <v>733.70950941469926</v>
      </c>
      <c r="M54" s="1330"/>
      <c r="N54" s="961" t="s">
        <v>1353</v>
      </c>
      <c r="O54" s="1330"/>
      <c r="P54" s="992"/>
      <c r="Q54" s="1141">
        <v>212.87930908973399</v>
      </c>
      <c r="R54" s="1141">
        <v>14395.202298638666</v>
      </c>
      <c r="S54" s="1141">
        <v>14182.322989548928</v>
      </c>
      <c r="T54" s="1141">
        <v>9780.4634246656315</v>
      </c>
      <c r="U54" s="1141">
        <v>395.77953788501111</v>
      </c>
      <c r="V54" s="1141">
        <v>7.5081259999999999</v>
      </c>
      <c r="W54" s="1141">
        <v>366.93890866184177</v>
      </c>
      <c r="X54" s="1141">
        <v>121.66237284385446</v>
      </c>
      <c r="Y54" s="1141">
        <v>245.27653581798739</v>
      </c>
      <c r="Z54" s="1260">
        <v>1358.4991284673074</v>
      </c>
      <c r="AA54" s="1141">
        <v>4990.1321208037489</v>
      </c>
    </row>
    <row r="55" spans="1:27" ht="14.45" customHeight="1">
      <c r="A55" s="1330"/>
      <c r="B55" s="961" t="s">
        <v>1354</v>
      </c>
      <c r="C55" s="1330"/>
      <c r="D55" s="992"/>
      <c r="E55" s="1141">
        <v>74199.724287999983</v>
      </c>
      <c r="F55" s="1141">
        <v>50838.077037000003</v>
      </c>
      <c r="G55" s="1141">
        <v>35992.107529999994</v>
      </c>
      <c r="H55" s="1141">
        <v>907.95234399999993</v>
      </c>
      <c r="I55" s="1141">
        <v>753.55239900000015</v>
      </c>
      <c r="J55" s="1141">
        <v>13184.464763999998</v>
      </c>
      <c r="K55" s="1141">
        <v>23361.647250999999</v>
      </c>
      <c r="L55" s="1141">
        <v>1088.7799649999999</v>
      </c>
      <c r="M55" s="1330"/>
      <c r="N55" s="961" t="s">
        <v>1354</v>
      </c>
      <c r="O55" s="1330"/>
      <c r="P55" s="992"/>
      <c r="Q55" s="1141">
        <v>316.60553299999998</v>
      </c>
      <c r="R55" s="1141">
        <v>22272.867286000001</v>
      </c>
      <c r="S55" s="1141">
        <v>21956.261752999995</v>
      </c>
      <c r="T55" s="1141">
        <v>12108.962755999999</v>
      </c>
      <c r="U55" s="1141">
        <v>575.93814700000019</v>
      </c>
      <c r="V55" s="1141">
        <v>83.211019999999991</v>
      </c>
      <c r="W55" s="1141">
        <v>379.89073799999994</v>
      </c>
      <c r="X55" s="1141">
        <v>51.384492000000002</v>
      </c>
      <c r="Y55" s="1141">
        <v>328.50624600000003</v>
      </c>
      <c r="Z55" s="1260">
        <v>1712.8398950000001</v>
      </c>
      <c r="AA55" s="1141">
        <v>10521.098987000001</v>
      </c>
    </row>
    <row r="56" spans="1:27" ht="14.45" customHeight="1">
      <c r="A56" s="1330"/>
      <c r="B56" s="961" t="s">
        <v>1355</v>
      </c>
      <c r="C56" s="1330"/>
      <c r="D56" s="992"/>
      <c r="E56" s="1141">
        <v>106434.16025599999</v>
      </c>
      <c r="F56" s="1141">
        <v>80812.55771600001</v>
      </c>
      <c r="G56" s="1141">
        <v>51059.020481</v>
      </c>
      <c r="H56" s="1141">
        <v>6819.3161439999994</v>
      </c>
      <c r="I56" s="1141">
        <v>554.46942200000001</v>
      </c>
      <c r="J56" s="1141">
        <v>22379.751668999997</v>
      </c>
      <c r="K56" s="1141">
        <v>25621.60254</v>
      </c>
      <c r="L56" s="1141">
        <v>1188.8184349999999</v>
      </c>
      <c r="M56" s="1330"/>
      <c r="N56" s="961" t="s">
        <v>1355</v>
      </c>
      <c r="O56" s="1330"/>
      <c r="P56" s="992"/>
      <c r="Q56" s="1141">
        <v>351.52957599999996</v>
      </c>
      <c r="R56" s="1141">
        <v>24432.784105000006</v>
      </c>
      <c r="S56" s="1141">
        <v>24081.254528999998</v>
      </c>
      <c r="T56" s="1141">
        <v>16268.945160000001</v>
      </c>
      <c r="U56" s="1141">
        <v>1915.0090199999997</v>
      </c>
      <c r="V56" s="1141">
        <v>31.116626</v>
      </c>
      <c r="W56" s="1141">
        <v>97.406520999999984</v>
      </c>
      <c r="X56" s="1141">
        <v>-148.60230100000001</v>
      </c>
      <c r="Y56" s="1141">
        <v>246.00882199999995</v>
      </c>
      <c r="Z56" s="1260">
        <v>3402.5153819999991</v>
      </c>
      <c r="AA56" s="1141">
        <v>9171.2925839999971</v>
      </c>
    </row>
    <row r="57" spans="1:27" ht="14.45" customHeight="1">
      <c r="A57" s="1479" t="s">
        <v>449</v>
      </c>
      <c r="B57" s="1479"/>
      <c r="C57" s="1479"/>
      <c r="D57" s="2"/>
      <c r="E57" s="1141"/>
      <c r="F57" s="1141"/>
      <c r="G57" s="1141"/>
      <c r="H57" s="1141"/>
      <c r="I57" s="1141"/>
      <c r="J57" s="1141"/>
      <c r="K57" s="1141"/>
      <c r="L57" s="1141"/>
      <c r="M57" s="1479" t="s">
        <v>449</v>
      </c>
      <c r="N57" s="1479"/>
      <c r="O57" s="1479"/>
      <c r="P57" s="2"/>
      <c r="Q57" s="1141"/>
      <c r="R57" s="1141"/>
      <c r="S57" s="1141"/>
      <c r="T57" s="1141"/>
      <c r="U57" s="1141"/>
      <c r="V57" s="1141"/>
      <c r="W57" s="1141"/>
      <c r="X57" s="1141"/>
      <c r="Y57" s="1141"/>
      <c r="Z57" s="1260"/>
      <c r="AA57" s="1141"/>
    </row>
    <row r="58" spans="1:27" ht="14.45" customHeight="1">
      <c r="A58" s="6"/>
      <c r="B58" s="961" t="s">
        <v>1337</v>
      </c>
      <c r="C58" s="6"/>
      <c r="D58" s="994"/>
      <c r="E58" s="1141">
        <v>28071.249353627409</v>
      </c>
      <c r="F58" s="1141">
        <v>20728.59876979543</v>
      </c>
      <c r="G58" s="1141">
        <v>13184.005862852047</v>
      </c>
      <c r="H58" s="1141">
        <v>1595.4044283433011</v>
      </c>
      <c r="I58" s="1141">
        <v>129.2831061609136</v>
      </c>
      <c r="J58" s="1141">
        <v>5819.9053724391715</v>
      </c>
      <c r="K58" s="1141">
        <v>7342.6505838319717</v>
      </c>
      <c r="L58" s="1141">
        <v>452.244382054021</v>
      </c>
      <c r="M58" s="6"/>
      <c r="N58" s="961" t="s">
        <v>1337</v>
      </c>
      <c r="O58" s="6"/>
      <c r="P58" s="994"/>
      <c r="Q58" s="1141">
        <v>210.22303332832405</v>
      </c>
      <c r="R58" s="1141">
        <v>6890.4062017779552</v>
      </c>
      <c r="S58" s="1141">
        <v>6680.1831684496256</v>
      </c>
      <c r="T58" s="1141">
        <v>5164.8250747926986</v>
      </c>
      <c r="U58" s="1141">
        <v>40.045319922472054</v>
      </c>
      <c r="V58" s="1181">
        <v>21.25902653880161</v>
      </c>
      <c r="W58" s="1141">
        <v>64.664486775072689</v>
      </c>
      <c r="X58" s="1141">
        <v>50.529700340333584</v>
      </c>
      <c r="Y58" s="1141">
        <v>14.134786434739134</v>
      </c>
      <c r="Z58" s="1260">
        <v>6.3918810431619564</v>
      </c>
      <c r="AA58" s="1141">
        <v>1395.7811414637367</v>
      </c>
    </row>
    <row r="59" spans="1:27" ht="14.45" customHeight="1">
      <c r="A59" s="6"/>
      <c r="B59" s="961" t="s">
        <v>1347</v>
      </c>
      <c r="C59" s="6"/>
      <c r="D59" s="2"/>
      <c r="E59" s="1141">
        <v>16054.895880895692</v>
      </c>
      <c r="F59" s="1141">
        <v>12324.86575166036</v>
      </c>
      <c r="G59" s="1141">
        <v>8939.2566867467503</v>
      </c>
      <c r="H59" s="1141">
        <v>502.02458996089564</v>
      </c>
      <c r="I59" s="1141">
        <v>82.285841836295887</v>
      </c>
      <c r="J59" s="1141">
        <v>2801.2986331164202</v>
      </c>
      <c r="K59" s="1141">
        <v>3730.0301292353302</v>
      </c>
      <c r="L59" s="1141">
        <v>213.67411565257194</v>
      </c>
      <c r="M59" s="6"/>
      <c r="N59" s="961" t="s">
        <v>1347</v>
      </c>
      <c r="O59" s="6"/>
      <c r="P59" s="2"/>
      <c r="Q59" s="1141">
        <v>152.95677158482405</v>
      </c>
      <c r="R59" s="1141">
        <v>3516.3560135827579</v>
      </c>
      <c r="S59" s="1141">
        <v>3363.3992419979359</v>
      </c>
      <c r="T59" s="1141">
        <v>2421.1556760143403</v>
      </c>
      <c r="U59" s="1141">
        <v>4.2371961466762276</v>
      </c>
      <c r="V59" s="1141">
        <v>1.3500873473386152</v>
      </c>
      <c r="W59" s="1141">
        <v>56.620335461679332</v>
      </c>
      <c r="X59" s="1141">
        <v>41.478398789166818</v>
      </c>
      <c r="Y59" s="1141">
        <v>15.141936672512523</v>
      </c>
      <c r="Z59" s="1260">
        <v>49.892768081736811</v>
      </c>
      <c r="AA59" s="1141">
        <v>929.9287151096363</v>
      </c>
    </row>
    <row r="60" spans="1:27" ht="14.45" customHeight="1">
      <c r="A60" s="1330"/>
      <c r="B60" s="961" t="s">
        <v>1348</v>
      </c>
      <c r="C60" s="1330"/>
      <c r="D60" s="992"/>
      <c r="E60" s="1141">
        <v>31497.73361524814</v>
      </c>
      <c r="F60" s="1141">
        <v>23797.972222722856</v>
      </c>
      <c r="G60" s="1141">
        <v>14565.653096080066</v>
      </c>
      <c r="H60" s="1141">
        <v>1973.2830271042269</v>
      </c>
      <c r="I60" s="1141">
        <v>211.73212994555772</v>
      </c>
      <c r="J60" s="1141">
        <v>7047.3039695929956</v>
      </c>
      <c r="K60" s="1141">
        <v>7699.7613925252836</v>
      </c>
      <c r="L60" s="1141">
        <v>500.75115737229021</v>
      </c>
      <c r="M60" s="1330"/>
      <c r="N60" s="961" t="s">
        <v>1348</v>
      </c>
      <c r="O60" s="1330"/>
      <c r="P60" s="992"/>
      <c r="Q60" s="1141">
        <v>230.70546524273243</v>
      </c>
      <c r="R60" s="1141">
        <v>7199.0102351529968</v>
      </c>
      <c r="S60" s="1141">
        <v>6968.3047699102635</v>
      </c>
      <c r="T60" s="1141">
        <v>5114.5998085014389</v>
      </c>
      <c r="U60" s="1141">
        <v>122.08866044804878</v>
      </c>
      <c r="V60" s="1141">
        <v>10.505419056073238</v>
      </c>
      <c r="W60" s="1141">
        <v>192.51874550401848</v>
      </c>
      <c r="X60" s="1141">
        <v>140.32949298100158</v>
      </c>
      <c r="Y60" s="1141">
        <v>52.189252523016854</v>
      </c>
      <c r="Z60" s="1260">
        <v>22.449360117559426</v>
      </c>
      <c r="AA60" s="1141">
        <v>1551.0414965182463</v>
      </c>
    </row>
    <row r="61" spans="1:27" ht="14.45" customHeight="1">
      <c r="A61" s="1330"/>
      <c r="B61" s="961" t="s">
        <v>1349</v>
      </c>
      <c r="C61" s="1330"/>
      <c r="D61" s="992"/>
      <c r="E61" s="1141">
        <v>56183.919609575933</v>
      </c>
      <c r="F61" s="1141">
        <v>42972.406305212062</v>
      </c>
      <c r="G61" s="1141">
        <v>27033.768484502376</v>
      </c>
      <c r="H61" s="1141">
        <v>3223.4394755835265</v>
      </c>
      <c r="I61" s="1141">
        <v>303.72932182873529</v>
      </c>
      <c r="J61" s="1141">
        <v>12411.469023297406</v>
      </c>
      <c r="K61" s="1141">
        <v>13211.513304363865</v>
      </c>
      <c r="L61" s="1141">
        <v>946.83453273730402</v>
      </c>
      <c r="M61" s="1330"/>
      <c r="N61" s="961" t="s">
        <v>1349</v>
      </c>
      <c r="O61" s="1330"/>
      <c r="P61" s="992"/>
      <c r="Q61" s="1141">
        <v>325.45913411384294</v>
      </c>
      <c r="R61" s="1141">
        <v>12264.678771626572</v>
      </c>
      <c r="S61" s="1141">
        <v>11939.219637512726</v>
      </c>
      <c r="T61" s="1141">
        <v>7449.3311084214683</v>
      </c>
      <c r="U61" s="1141">
        <v>167.17128472163429</v>
      </c>
      <c r="V61" s="1141">
        <v>55.306923200524075</v>
      </c>
      <c r="W61" s="1141">
        <v>-35.766811456384758</v>
      </c>
      <c r="X61" s="1141">
        <v>-220.16246429905851</v>
      </c>
      <c r="Y61" s="1141">
        <v>184.39565284267357</v>
      </c>
      <c r="Z61" s="1260">
        <v>173.27810318156961</v>
      </c>
      <c r="AA61" s="1141">
        <v>4476.4552358070478</v>
      </c>
    </row>
    <row r="62" spans="1:27" ht="14.45" customHeight="1">
      <c r="A62" s="1330"/>
      <c r="B62" s="961" t="s">
        <v>1350</v>
      </c>
      <c r="C62" s="1330"/>
      <c r="D62" s="992"/>
      <c r="E62" s="1141">
        <v>55171.692643888542</v>
      </c>
      <c r="F62" s="1141">
        <v>42831.587022336505</v>
      </c>
      <c r="G62" s="1141">
        <v>25435.501506856664</v>
      </c>
      <c r="H62" s="1141">
        <v>4279.6069686522706</v>
      </c>
      <c r="I62" s="1141">
        <v>439.63028606688454</v>
      </c>
      <c r="J62" s="1141">
        <v>12676.848260760649</v>
      </c>
      <c r="K62" s="1141">
        <v>12340.105621552091</v>
      </c>
      <c r="L62" s="1141">
        <v>973.56436850930174</v>
      </c>
      <c r="M62" s="1330"/>
      <c r="N62" s="961" t="s">
        <v>1350</v>
      </c>
      <c r="O62" s="1330"/>
      <c r="P62" s="992"/>
      <c r="Q62" s="1141">
        <v>273.23630946476692</v>
      </c>
      <c r="R62" s="1141">
        <v>11366.541253042782</v>
      </c>
      <c r="S62" s="1141">
        <v>11093.304943578014</v>
      </c>
      <c r="T62" s="1141">
        <v>9147.5007278975136</v>
      </c>
      <c r="U62" s="1141">
        <v>284.67748165758348</v>
      </c>
      <c r="V62" s="1141">
        <v>31.651247699805179</v>
      </c>
      <c r="W62" s="1141">
        <v>256.57984366633934</v>
      </c>
      <c r="X62" s="1141">
        <v>76.093969686108522</v>
      </c>
      <c r="Y62" s="1141">
        <v>180.48587398023074</v>
      </c>
      <c r="Z62" s="1260">
        <v>196.62327524304746</v>
      </c>
      <c r="AA62" s="1141">
        <v>1569.5189178998228</v>
      </c>
    </row>
    <row r="63" spans="1:27" ht="14.45" customHeight="1">
      <c r="A63" s="1330"/>
      <c r="B63" s="961" t="s">
        <v>1351</v>
      </c>
      <c r="C63" s="1330"/>
      <c r="D63" s="992"/>
      <c r="E63" s="1141">
        <v>116908.90657517785</v>
      </c>
      <c r="F63" s="1141">
        <v>88183.537463031418</v>
      </c>
      <c r="G63" s="1141">
        <v>55783.838050084043</v>
      </c>
      <c r="H63" s="1141">
        <v>7663.980040357138</v>
      </c>
      <c r="I63" s="1141">
        <v>1004.0998103272724</v>
      </c>
      <c r="J63" s="1141">
        <v>23731.619562263022</v>
      </c>
      <c r="K63" s="1141">
        <v>28725.369112146429</v>
      </c>
      <c r="L63" s="1141">
        <v>1585.9420323691204</v>
      </c>
      <c r="M63" s="1330"/>
      <c r="N63" s="961" t="s">
        <v>1351</v>
      </c>
      <c r="O63" s="1330"/>
      <c r="P63" s="992"/>
      <c r="Q63" s="1141">
        <v>383.8979237288795</v>
      </c>
      <c r="R63" s="1141">
        <v>27139.427079777313</v>
      </c>
      <c r="S63" s="1141">
        <v>26755.529156048422</v>
      </c>
      <c r="T63" s="1141">
        <v>19437.914137955704</v>
      </c>
      <c r="U63" s="1141">
        <v>960.45855230079644</v>
      </c>
      <c r="V63" s="1141">
        <v>27.55231773862225</v>
      </c>
      <c r="W63" s="1141">
        <v>825.27177250983232</v>
      </c>
      <c r="X63" s="1141">
        <v>450.09001425102298</v>
      </c>
      <c r="Y63" s="1141">
        <v>375.18175825880934</v>
      </c>
      <c r="Z63" s="1260">
        <v>1312.5376521269588</v>
      </c>
      <c r="AA63" s="1141">
        <v>6816.8700276704149</v>
      </c>
    </row>
    <row r="64" spans="1:27" ht="14.45" customHeight="1">
      <c r="A64" s="1330"/>
      <c r="B64" s="961" t="s">
        <v>1352</v>
      </c>
      <c r="C64" s="1330"/>
      <c r="D64" s="992"/>
      <c r="E64" s="1141">
        <v>52380.557242611641</v>
      </c>
      <c r="F64" s="1141">
        <v>40964.049943912054</v>
      </c>
      <c r="G64" s="1141">
        <v>22619.605913470594</v>
      </c>
      <c r="H64" s="1141">
        <v>2317.2583169879067</v>
      </c>
      <c r="I64" s="1141">
        <v>402.08374212643696</v>
      </c>
      <c r="J64" s="1141">
        <v>15625.101971327131</v>
      </c>
      <c r="K64" s="1141">
        <v>11416.507298699593</v>
      </c>
      <c r="L64" s="1141">
        <v>725.22241175610429</v>
      </c>
      <c r="M64" s="1330"/>
      <c r="N64" s="961" t="s">
        <v>1352</v>
      </c>
      <c r="O64" s="1330"/>
      <c r="P64" s="992"/>
      <c r="Q64" s="1141">
        <v>176.69493751193448</v>
      </c>
      <c r="R64" s="1141">
        <v>10691.2848869435</v>
      </c>
      <c r="S64" s="1141">
        <v>10514.589949431553</v>
      </c>
      <c r="T64" s="1141">
        <v>7896.8152637154917</v>
      </c>
      <c r="U64" s="1141">
        <v>373.22336828679903</v>
      </c>
      <c r="V64" s="1141">
        <v>8.1051034286731536</v>
      </c>
      <c r="W64" s="1141">
        <v>261.01420750545725</v>
      </c>
      <c r="X64" s="1141">
        <v>104.95093486475318</v>
      </c>
      <c r="Y64" s="1141">
        <v>156.0632726407041</v>
      </c>
      <c r="Z64" s="1260">
        <v>531.35807500893065</v>
      </c>
      <c r="AA64" s="1141">
        <v>2506.7900815040657</v>
      </c>
    </row>
    <row r="65" spans="1:27" ht="14.45" customHeight="1">
      <c r="A65" s="1330"/>
      <c r="B65" s="961" t="s">
        <v>1353</v>
      </c>
      <c r="C65" s="1330"/>
      <c r="D65" s="992"/>
      <c r="E65" s="1141">
        <v>68231.628622543198</v>
      </c>
      <c r="F65" s="1141">
        <v>50644.716617237755</v>
      </c>
      <c r="G65" s="1141">
        <v>35021.12364659267</v>
      </c>
      <c r="H65" s="1141">
        <v>1064.4090475817163</v>
      </c>
      <c r="I65" s="1141">
        <v>560.98490295731972</v>
      </c>
      <c r="J65" s="1141">
        <v>13998.199020106069</v>
      </c>
      <c r="K65" s="1141">
        <v>17586.912005305421</v>
      </c>
      <c r="L65" s="1141">
        <v>1173.3797888634267</v>
      </c>
      <c r="M65" s="1330"/>
      <c r="N65" s="961" t="s">
        <v>1353</v>
      </c>
      <c r="O65" s="1330"/>
      <c r="P65" s="992"/>
      <c r="Q65" s="1141">
        <v>311.30107963090916</v>
      </c>
      <c r="R65" s="1141">
        <v>16413.532216442003</v>
      </c>
      <c r="S65" s="1141">
        <v>16102.231136811082</v>
      </c>
      <c r="T65" s="1141">
        <v>13296.685808738031</v>
      </c>
      <c r="U65" s="1141">
        <v>759.91101077767371</v>
      </c>
      <c r="V65" s="1141">
        <v>15.051261</v>
      </c>
      <c r="W65" s="1141">
        <v>609.34717641899033</v>
      </c>
      <c r="X65" s="1141">
        <v>280.37152064784925</v>
      </c>
      <c r="Y65" s="1141">
        <v>328.97565577114079</v>
      </c>
      <c r="Z65" s="1260">
        <v>1087.7302921940343</v>
      </c>
      <c r="AA65" s="1141">
        <v>2508.9661720704225</v>
      </c>
    </row>
    <row r="66" spans="1:27" ht="14.45" customHeight="1">
      <c r="A66" s="1330"/>
      <c r="B66" s="961" t="s">
        <v>1354</v>
      </c>
      <c r="C66" s="1330"/>
      <c r="D66" s="992"/>
      <c r="E66" s="1141">
        <v>91431.905932789552</v>
      </c>
      <c r="F66" s="1141">
        <v>66850.030892317533</v>
      </c>
      <c r="G66" s="1141">
        <v>46568.70064203236</v>
      </c>
      <c r="H66" s="1141">
        <v>238.16147120353327</v>
      </c>
      <c r="I66" s="1141">
        <v>612.9905971718332</v>
      </c>
      <c r="J66" s="1141">
        <v>19430.178181909774</v>
      </c>
      <c r="K66" s="1141">
        <v>24581.875040472045</v>
      </c>
      <c r="L66" s="1141">
        <v>1263.5470444295095</v>
      </c>
      <c r="M66" s="1330"/>
      <c r="N66" s="961" t="s">
        <v>1354</v>
      </c>
      <c r="O66" s="1330"/>
      <c r="P66" s="992"/>
      <c r="Q66" s="1141">
        <v>347.02855320827501</v>
      </c>
      <c r="R66" s="1141">
        <v>23318.327996042543</v>
      </c>
      <c r="S66" s="1141">
        <v>22971.299442834246</v>
      </c>
      <c r="T66" s="1141">
        <v>18394.225832299013</v>
      </c>
      <c r="U66" s="1141">
        <v>983.3509098736306</v>
      </c>
      <c r="V66" s="1141">
        <v>129.00267443087179</v>
      </c>
      <c r="W66" s="1141">
        <v>740.19704897198062</v>
      </c>
      <c r="X66" s="1141">
        <v>306.5793511713153</v>
      </c>
      <c r="Y66" s="1141">
        <v>433.61769780066533</v>
      </c>
      <c r="Z66" s="1260">
        <v>1784.0830469802015</v>
      </c>
      <c r="AA66" s="1141">
        <v>4508.6060242389658</v>
      </c>
    </row>
    <row r="67" spans="1:27" ht="14.45" customHeight="1" thickBot="1">
      <c r="A67" s="1331"/>
      <c r="B67" s="1319" t="s">
        <v>1355</v>
      </c>
      <c r="C67" s="1331"/>
      <c r="D67" s="996"/>
      <c r="E67" s="1149">
        <v>172117.23382652953</v>
      </c>
      <c r="F67" s="1149">
        <v>136776.51007699169</v>
      </c>
      <c r="G67" s="1149">
        <v>90382.619767323951</v>
      </c>
      <c r="H67" s="1149">
        <v>7843.8424599999998</v>
      </c>
      <c r="I67" s="1149">
        <v>2045.786674268975</v>
      </c>
      <c r="J67" s="1149">
        <v>36504.261175398824</v>
      </c>
      <c r="K67" s="1149">
        <v>35340.723749537763</v>
      </c>
      <c r="L67" s="1149">
        <v>2527.7022453696309</v>
      </c>
      <c r="M67" s="1331"/>
      <c r="N67" s="1319" t="s">
        <v>1355</v>
      </c>
      <c r="O67" s="1331"/>
      <c r="P67" s="996"/>
      <c r="Q67" s="1149">
        <v>787.77530263494475</v>
      </c>
      <c r="R67" s="1149">
        <v>32813.021504168144</v>
      </c>
      <c r="S67" s="1149">
        <v>32025.246201533195</v>
      </c>
      <c r="T67" s="1149">
        <v>30039.326715914023</v>
      </c>
      <c r="U67" s="1149">
        <v>2525.6050084000995</v>
      </c>
      <c r="V67" s="1149">
        <v>120.885811</v>
      </c>
      <c r="W67" s="1149">
        <v>656.89296818642526</v>
      </c>
      <c r="X67" s="1149">
        <v>-67.932650211021141</v>
      </c>
      <c r="Y67" s="1149">
        <v>724.82561839744665</v>
      </c>
      <c r="Z67" s="1261">
        <v>9389.7812818344446</v>
      </c>
      <c r="AA67" s="1149">
        <v>8072.3169798670851</v>
      </c>
    </row>
    <row r="68" spans="1:27" ht="13.7" customHeight="1"/>
    <row r="69" spans="1:27" ht="12.75" customHeight="1"/>
    <row r="70" spans="1:27">
      <c r="H70" s="1262"/>
    </row>
    <row r="71" spans="1:27">
      <c r="H71" s="1262"/>
    </row>
    <row r="72" spans="1:27" ht="15">
      <c r="A72" s="1136"/>
      <c r="B72" s="1136"/>
      <c r="C72" s="1136"/>
      <c r="D72" s="1136"/>
      <c r="H72" s="1262"/>
      <c r="M72" s="1136"/>
      <c r="N72" s="1136"/>
      <c r="O72" s="1136"/>
      <c r="P72" s="1136"/>
    </row>
    <row r="73" spans="1:27" ht="15">
      <c r="A73" s="1136"/>
      <c r="B73" s="1136"/>
      <c r="C73" s="1136"/>
      <c r="D73" s="1136"/>
      <c r="H73" s="1262"/>
      <c r="M73" s="1136"/>
      <c r="N73" s="1136"/>
      <c r="O73" s="1136"/>
      <c r="P73" s="1136"/>
    </row>
    <row r="74" spans="1:27" ht="15">
      <c r="A74" s="1136"/>
      <c r="B74" s="1136"/>
      <c r="C74" s="1136"/>
      <c r="D74" s="1136"/>
      <c r="H74" s="1262"/>
      <c r="M74" s="1136"/>
      <c r="N74" s="1136"/>
      <c r="O74" s="1136"/>
      <c r="P74" s="1136"/>
    </row>
    <row r="75" spans="1:27" ht="15">
      <c r="A75" s="1136"/>
      <c r="B75" s="1136"/>
      <c r="C75" s="1136"/>
      <c r="D75" s="1136"/>
      <c r="H75" s="1262"/>
      <c r="M75" s="1136"/>
      <c r="N75" s="1136"/>
      <c r="O75" s="1136"/>
      <c r="P75" s="1136"/>
    </row>
    <row r="76" spans="1:27" ht="15">
      <c r="A76" s="1136"/>
      <c r="B76" s="1136"/>
      <c r="C76" s="1136"/>
      <c r="D76" s="1136"/>
      <c r="H76" s="1262"/>
      <c r="M76" s="1136"/>
      <c r="N76" s="1136"/>
      <c r="O76" s="1136"/>
      <c r="P76" s="1136"/>
    </row>
    <row r="77" spans="1:27" ht="15">
      <c r="A77" s="1136"/>
      <c r="B77" s="1136"/>
      <c r="C77" s="1136"/>
      <c r="D77" s="1136"/>
      <c r="H77" s="1262"/>
      <c r="M77" s="1136"/>
      <c r="N77" s="1136"/>
      <c r="O77" s="1136"/>
      <c r="P77" s="1136"/>
    </row>
    <row r="78" spans="1:27" ht="15">
      <c r="A78" s="1136"/>
      <c r="B78" s="1136"/>
      <c r="C78" s="1136"/>
      <c r="D78" s="1136"/>
      <c r="H78" s="1262"/>
      <c r="M78" s="1136"/>
      <c r="N78" s="1136"/>
      <c r="O78" s="1136"/>
      <c r="P78" s="1136"/>
    </row>
    <row r="79" spans="1:27" ht="15">
      <c r="A79" s="1136"/>
      <c r="B79" s="1136"/>
      <c r="C79" s="1136"/>
      <c r="D79" s="1136"/>
      <c r="H79" s="1262"/>
      <c r="M79" s="1136"/>
      <c r="N79" s="1136"/>
      <c r="O79" s="1136"/>
      <c r="P79" s="1136"/>
    </row>
    <row r="80" spans="1:27" ht="15">
      <c r="A80" s="1136"/>
      <c r="B80" s="1136"/>
      <c r="C80" s="1136"/>
      <c r="D80" s="1136"/>
      <c r="H80" s="1262"/>
      <c r="M80" s="1136"/>
      <c r="N80" s="1136"/>
      <c r="O80" s="1136"/>
      <c r="P80" s="1136"/>
    </row>
    <row r="81" spans="8:8" s="1136" customFormat="1" ht="15">
      <c r="H81" s="1262"/>
    </row>
    <row r="82" spans="8:8" s="1136" customFormat="1" ht="15">
      <c r="H82" s="1262"/>
    </row>
    <row r="83" spans="8:8" s="1136" customFormat="1" ht="15">
      <c r="H83" s="1262"/>
    </row>
    <row r="84" spans="8:8" s="1136" customFormat="1" ht="15">
      <c r="H84" s="1262"/>
    </row>
    <row r="85" spans="8:8" s="1136" customFormat="1" ht="15">
      <c r="H85" s="1262"/>
    </row>
    <row r="86" spans="8:8" s="1136" customFormat="1" ht="15">
      <c r="H86" s="1262"/>
    </row>
    <row r="87" spans="8:8" s="1136" customFormat="1" ht="15">
      <c r="H87" s="1262"/>
    </row>
    <row r="88" spans="8:8" s="1136" customFormat="1" ht="15">
      <c r="H88" s="1262"/>
    </row>
    <row r="89" spans="8:8" s="1136" customFormat="1" ht="15">
      <c r="H89" s="1262"/>
    </row>
    <row r="90" spans="8:8" s="1136" customFormat="1" ht="15">
      <c r="H90" s="1262"/>
    </row>
    <row r="91" spans="8:8" s="1136" customFormat="1" ht="15">
      <c r="H91" s="1262"/>
    </row>
    <row r="92" spans="8:8" s="1136" customFormat="1" ht="15">
      <c r="H92" s="1262"/>
    </row>
    <row r="93" spans="8:8" s="1136" customFormat="1" ht="15">
      <c r="H93" s="1262"/>
    </row>
    <row r="94" spans="8:8" s="1136" customFormat="1" ht="15">
      <c r="H94" s="1262"/>
    </row>
    <row r="95" spans="8:8" s="1136" customFormat="1" ht="15">
      <c r="H95" s="1262"/>
    </row>
    <row r="96" spans="8:8" s="1136" customFormat="1" ht="15">
      <c r="H96" s="1262"/>
    </row>
    <row r="97" spans="8:8" s="1136" customFormat="1" ht="15">
      <c r="H97" s="1262"/>
    </row>
    <row r="98" spans="8:8" s="1136" customFormat="1" ht="15">
      <c r="H98" s="1262"/>
    </row>
    <row r="99" spans="8:8" s="1136" customFormat="1" ht="15">
      <c r="H99" s="1262"/>
    </row>
    <row r="100" spans="8:8" s="1136" customFormat="1" ht="15">
      <c r="H100" s="1262"/>
    </row>
    <row r="101" spans="8:8" s="1136" customFormat="1" ht="15">
      <c r="H101" s="1262"/>
    </row>
    <row r="102" spans="8:8" s="1136" customFormat="1" ht="15">
      <c r="H102" s="1262"/>
    </row>
    <row r="103" spans="8:8" s="1136" customFormat="1" ht="15">
      <c r="H103" s="1262"/>
    </row>
    <row r="104" spans="8:8" s="1136" customFormat="1" ht="15">
      <c r="H104" s="1262"/>
    </row>
    <row r="105" spans="8:8" s="1136" customFormat="1" ht="15">
      <c r="H105" s="1262"/>
    </row>
    <row r="106" spans="8:8" s="1136" customFormat="1" ht="15">
      <c r="H106" s="1262"/>
    </row>
    <row r="107" spans="8:8" s="1136" customFormat="1" ht="15">
      <c r="H107" s="1262"/>
    </row>
    <row r="108" spans="8:8" s="1136" customFormat="1" ht="15">
      <c r="H108" s="1262"/>
    </row>
    <row r="109" spans="8:8" s="1136" customFormat="1" ht="15">
      <c r="H109" s="1262"/>
    </row>
    <row r="110" spans="8:8" s="1136" customFormat="1" ht="15">
      <c r="H110" s="1262"/>
    </row>
    <row r="111" spans="8:8" s="1136" customFormat="1" ht="15">
      <c r="H111" s="1262"/>
    </row>
    <row r="112" spans="8:8" s="1136" customFormat="1" ht="15">
      <c r="H112" s="1262"/>
    </row>
    <row r="113" spans="8:8" s="1136" customFormat="1" ht="15">
      <c r="H113" s="1262"/>
    </row>
    <row r="114" spans="8:8" s="1136" customFormat="1" ht="15">
      <c r="H114" s="1262"/>
    </row>
    <row r="115" spans="8:8" s="1136" customFormat="1" ht="15">
      <c r="H115" s="1262"/>
    </row>
    <row r="116" spans="8:8" s="1136" customFormat="1" ht="15">
      <c r="H116" s="1262"/>
    </row>
    <row r="117" spans="8:8" s="1136" customFormat="1" ht="15">
      <c r="H117" s="1262"/>
    </row>
    <row r="118" spans="8:8" s="1136" customFormat="1" ht="15">
      <c r="H118" s="1262"/>
    </row>
    <row r="119" spans="8:8" s="1136" customFormat="1" ht="15">
      <c r="H119" s="1262"/>
    </row>
    <row r="120" spans="8:8" s="1136" customFormat="1" ht="15">
      <c r="H120" s="1262"/>
    </row>
    <row r="121" spans="8:8" s="1136" customFormat="1" ht="15">
      <c r="H121" s="1262"/>
    </row>
    <row r="122" spans="8:8" s="1136" customFormat="1" ht="15">
      <c r="H122" s="1262"/>
    </row>
    <row r="123" spans="8:8" s="1136" customFormat="1" ht="15">
      <c r="H123" s="1262"/>
    </row>
    <row r="124" spans="8:8" s="1136" customFormat="1" ht="15">
      <c r="H124" s="1262"/>
    </row>
    <row r="125" spans="8:8" s="1136" customFormat="1" ht="15">
      <c r="H125" s="1262"/>
    </row>
    <row r="126" spans="8:8" s="1136" customFormat="1" ht="15">
      <c r="H126" s="1262"/>
    </row>
    <row r="127" spans="8:8" s="1136" customFormat="1" ht="15">
      <c r="H127" s="1262"/>
    </row>
    <row r="128" spans="8:8" s="1136" customFormat="1" ht="15">
      <c r="H128" s="1262"/>
    </row>
    <row r="129" spans="8:8" s="1136" customFormat="1" ht="15">
      <c r="H129" s="1262"/>
    </row>
  </sheetData>
  <mergeCells count="77">
    <mergeCell ref="A46:C46"/>
    <mergeCell ref="A28:C28"/>
    <mergeCell ref="M19:O19"/>
    <mergeCell ref="A19:C19"/>
    <mergeCell ref="A35:C35"/>
    <mergeCell ref="M35:O35"/>
    <mergeCell ref="M22:P22"/>
    <mergeCell ref="M23:P23"/>
    <mergeCell ref="M24:P24"/>
    <mergeCell ref="M25:P25"/>
    <mergeCell ref="M26:P26"/>
    <mergeCell ref="A22:D22"/>
    <mergeCell ref="A24:D24"/>
    <mergeCell ref="A20:C20"/>
    <mergeCell ref="A27:D27"/>
    <mergeCell ref="M27:P27"/>
    <mergeCell ref="A9:C9"/>
    <mergeCell ref="M10:O10"/>
    <mergeCell ref="M11:O11"/>
    <mergeCell ref="M3:O5"/>
    <mergeCell ref="I4:I5"/>
    <mergeCell ref="E3:E5"/>
    <mergeCell ref="M6:O6"/>
    <mergeCell ref="A8:C8"/>
    <mergeCell ref="A10:C10"/>
    <mergeCell ref="G4:G5"/>
    <mergeCell ref="H1:K1"/>
    <mergeCell ref="A6:C6"/>
    <mergeCell ref="F4:F5"/>
    <mergeCell ref="A3:C5"/>
    <mergeCell ref="A57:C57"/>
    <mergeCell ref="J4:J5"/>
    <mergeCell ref="A7:C7"/>
    <mergeCell ref="H4:H5"/>
    <mergeCell ref="F3:G3"/>
    <mergeCell ref="H3:J3"/>
    <mergeCell ref="A13:C13"/>
    <mergeCell ref="A23:D23"/>
    <mergeCell ref="A1:G1"/>
    <mergeCell ref="A11:C11"/>
    <mergeCell ref="A14:C14"/>
    <mergeCell ref="A17:C17"/>
    <mergeCell ref="M57:O57"/>
    <mergeCell ref="M9:O9"/>
    <mergeCell ref="M17:O17"/>
    <mergeCell ref="M20:O20"/>
    <mergeCell ref="A21:C21"/>
    <mergeCell ref="M21:O21"/>
    <mergeCell ref="M28:O28"/>
    <mergeCell ref="A15:C15"/>
    <mergeCell ref="M13:O13"/>
    <mergeCell ref="M12:O12"/>
    <mergeCell ref="A16:C16"/>
    <mergeCell ref="A25:D25"/>
    <mergeCell ref="A12:C12"/>
    <mergeCell ref="A26:D26"/>
    <mergeCell ref="A18:C18"/>
    <mergeCell ref="M46:O46"/>
    <mergeCell ref="AA3:AA5"/>
    <mergeCell ref="X4:X5"/>
    <mergeCell ref="Y4:Y5"/>
    <mergeCell ref="S4:S5"/>
    <mergeCell ref="Z3:Z5"/>
    <mergeCell ref="T3:T5"/>
    <mergeCell ref="U3:U5"/>
    <mergeCell ref="W4:W5"/>
    <mergeCell ref="M18:O18"/>
    <mergeCell ref="V3:V5"/>
    <mergeCell ref="K3:K5"/>
    <mergeCell ref="Q3:Q5"/>
    <mergeCell ref="M7:O7"/>
    <mergeCell ref="R4:R5"/>
    <mergeCell ref="M16:O16"/>
    <mergeCell ref="M14:O14"/>
    <mergeCell ref="M15:O15"/>
    <mergeCell ref="M8:O8"/>
    <mergeCell ref="L3:L5"/>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2" manualBreakCount="2">
    <brk id="7" max="1048575" man="1"/>
    <brk id="12"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V71"/>
  <sheetViews>
    <sheetView tabSelected="1" view="pageBreakPreview" zoomScaleNormal="75" zoomScaleSheetLayoutView="100" workbookViewId="0">
      <selection activeCell="H30" sqref="H30"/>
    </sheetView>
  </sheetViews>
  <sheetFormatPr defaultColWidth="9.140625" defaultRowHeight="15.75"/>
  <cols>
    <col min="1" max="1" width="2.28515625" style="609" customWidth="1"/>
    <col min="2" max="2" width="18.7109375" style="609" customWidth="1"/>
    <col min="3" max="3" width="2.28515625" style="609" customWidth="1"/>
    <col min="4" max="4" width="1.7109375" style="683" customWidth="1"/>
    <col min="5" max="5" width="14.42578125" style="1250" customWidth="1"/>
    <col min="6" max="6" width="12.140625" style="1249" customWidth="1"/>
    <col min="7" max="7" width="14" style="1250" customWidth="1"/>
    <col min="8" max="8" width="14" style="1249" customWidth="1"/>
    <col min="9" max="9" width="14.28515625" style="1250" customWidth="1"/>
    <col min="10" max="10" width="14.28515625" style="1249" customWidth="1"/>
    <col min="11" max="11" width="17.5703125" style="1250" customWidth="1"/>
    <col min="12" max="12" width="17.5703125" style="1249" customWidth="1"/>
    <col min="13" max="13" width="17.5703125" style="1250" customWidth="1"/>
    <col min="14" max="14" width="17.5703125" style="1249" customWidth="1"/>
    <col min="15" max="15" width="19" style="1250" customWidth="1"/>
    <col min="16" max="16" width="17.42578125" style="1249" customWidth="1"/>
    <col min="17" max="17" width="13.85546875" style="1110" customWidth="1"/>
    <col min="18" max="22" width="13" style="1250" customWidth="1"/>
    <col min="23" max="23" width="9.140625" style="1250"/>
    <col min="24" max="24" width="14.140625" style="1250" bestFit="1" customWidth="1"/>
    <col min="25" max="26" width="9.140625" style="1250"/>
    <col min="27" max="27" width="9.7109375" style="1250" bestFit="1" customWidth="1"/>
    <col min="28" max="16384" width="9.140625" style="1250"/>
  </cols>
  <sheetData>
    <row r="1" spans="1:17" s="652" customFormat="1" ht="35.1" customHeight="1">
      <c r="A1" s="650"/>
      <c r="B1" s="650"/>
      <c r="C1" s="650"/>
      <c r="D1" s="650"/>
      <c r="E1" s="650"/>
      <c r="F1" s="651"/>
      <c r="G1" s="650"/>
      <c r="H1" s="651"/>
      <c r="J1" s="653" t="s">
        <v>713</v>
      </c>
      <c r="K1" s="654" t="s">
        <v>712</v>
      </c>
      <c r="L1" s="651"/>
      <c r="M1" s="650"/>
      <c r="N1" s="651"/>
      <c r="O1" s="650"/>
      <c r="P1" s="651"/>
      <c r="Q1" s="655"/>
    </row>
    <row r="2" spans="1:17" ht="15" customHeight="1" thickBot="1">
      <c r="A2" s="1247"/>
      <c r="B2" s="656"/>
      <c r="C2" s="656"/>
      <c r="D2" s="657"/>
      <c r="E2" s="1247"/>
      <c r="F2" s="1248"/>
      <c r="G2" s="1247"/>
      <c r="H2" s="1248"/>
      <c r="I2" s="1247"/>
      <c r="J2" s="1248"/>
      <c r="K2" s="1247"/>
      <c r="N2" s="631"/>
      <c r="P2" s="631" t="s">
        <v>805</v>
      </c>
    </row>
    <row r="3" spans="1:17" s="1252" customFormat="1" ht="20.100000000000001" customHeight="1">
      <c r="A3" s="1710" t="s">
        <v>10</v>
      </c>
      <c r="B3" s="1710"/>
      <c r="C3" s="1710"/>
      <c r="D3" s="1384"/>
      <c r="E3" s="1702" t="s">
        <v>49</v>
      </c>
      <c r="F3" s="1706"/>
      <c r="G3" s="1702" t="s">
        <v>136</v>
      </c>
      <c r="H3" s="1706"/>
      <c r="I3" s="1708" t="s">
        <v>788</v>
      </c>
      <c r="J3" s="1703"/>
      <c r="K3" s="1703" t="s">
        <v>138</v>
      </c>
      <c r="L3" s="1706"/>
      <c r="M3" s="1702" t="s">
        <v>139</v>
      </c>
      <c r="N3" s="1706"/>
      <c r="O3" s="1702" t="s">
        <v>312</v>
      </c>
      <c r="P3" s="1703"/>
      <c r="Q3" s="1251"/>
    </row>
    <row r="4" spans="1:17" s="1252" customFormat="1" ht="20.100000000000001" customHeight="1">
      <c r="A4" s="1711"/>
      <c r="B4" s="1711"/>
      <c r="C4" s="1711"/>
      <c r="D4" s="1384"/>
      <c r="E4" s="1704"/>
      <c r="F4" s="1707"/>
      <c r="G4" s="1704"/>
      <c r="H4" s="1707"/>
      <c r="I4" s="1709"/>
      <c r="J4" s="1705"/>
      <c r="K4" s="1705"/>
      <c r="L4" s="1707"/>
      <c r="M4" s="1704"/>
      <c r="N4" s="1707"/>
      <c r="O4" s="1704"/>
      <c r="P4" s="1705"/>
      <c r="Q4" s="1251"/>
    </row>
    <row r="5" spans="1:17" s="1252" customFormat="1" ht="24.95" customHeight="1">
      <c r="A5" s="1712"/>
      <c r="B5" s="1712"/>
      <c r="C5" s="1712"/>
      <c r="D5" s="658"/>
      <c r="E5" s="659"/>
      <c r="F5" s="633" t="s">
        <v>140</v>
      </c>
      <c r="G5" s="659"/>
      <c r="H5" s="633" t="s">
        <v>140</v>
      </c>
      <c r="I5" s="632"/>
      <c r="J5" s="633" t="s">
        <v>140</v>
      </c>
      <c r="K5" s="634"/>
      <c r="L5" s="633" t="s">
        <v>140</v>
      </c>
      <c r="M5" s="659"/>
      <c r="N5" s="660" t="s">
        <v>140</v>
      </c>
      <c r="O5" s="659"/>
      <c r="P5" s="660" t="s">
        <v>140</v>
      </c>
      <c r="Q5" s="1251"/>
    </row>
    <row r="6" spans="1:17" s="639" customFormat="1" ht="9.6" hidden="1" customHeight="1">
      <c r="A6" s="1713" t="s">
        <v>1071</v>
      </c>
      <c r="B6" s="1713"/>
      <c r="C6" s="1713"/>
      <c r="D6" s="390"/>
      <c r="E6" s="661">
        <v>510960965</v>
      </c>
      <c r="F6" s="662">
        <v>100</v>
      </c>
      <c r="G6" s="663">
        <v>131668083</v>
      </c>
      <c r="H6" s="662">
        <f t="shared" ref="H6:H14" si="0">G6/$E6*100</f>
        <v>25.768716598537033</v>
      </c>
      <c r="I6" s="663">
        <v>93931842</v>
      </c>
      <c r="J6" s="662">
        <f t="shared" ref="J6:J14" si="1">I6/$E6*100</f>
        <v>18.383369461500841</v>
      </c>
      <c r="K6" s="663">
        <v>197208913</v>
      </c>
      <c r="L6" s="636">
        <f t="shared" ref="L6:L14" si="2">K6/$E6*100</f>
        <v>38.595690572957956</v>
      </c>
      <c r="M6" s="664" t="s">
        <v>3</v>
      </c>
      <c r="N6" s="665" t="s">
        <v>3</v>
      </c>
      <c r="O6" s="663">
        <v>88152126</v>
      </c>
      <c r="P6" s="636">
        <f t="shared" ref="P6:P16" si="3">O6/$E6*100</f>
        <v>17.252223171294503</v>
      </c>
      <c r="Q6" s="638"/>
    </row>
    <row r="7" spans="1:17" s="639" customFormat="1" ht="9.6" hidden="1" customHeight="1">
      <c r="A7" s="1700" t="s">
        <v>1068</v>
      </c>
      <c r="B7" s="1700"/>
      <c r="C7" s="1700"/>
      <c r="D7" s="390"/>
      <c r="E7" s="635">
        <v>431619868.19088924</v>
      </c>
      <c r="F7" s="636">
        <v>100</v>
      </c>
      <c r="G7" s="637">
        <v>81881906.04838948</v>
      </c>
      <c r="H7" s="636">
        <f t="shared" si="0"/>
        <v>18.970838018090536</v>
      </c>
      <c r="I7" s="637">
        <v>91945196.957343102</v>
      </c>
      <c r="J7" s="636">
        <f t="shared" si="1"/>
        <v>21.302355089149696</v>
      </c>
      <c r="K7" s="637">
        <v>175649717.81794384</v>
      </c>
      <c r="L7" s="636">
        <f t="shared" si="2"/>
        <v>40.695466256956593</v>
      </c>
      <c r="M7" s="666" t="s">
        <v>3</v>
      </c>
      <c r="N7" s="667" t="s">
        <v>3</v>
      </c>
      <c r="O7" s="637">
        <v>82143047.367212743</v>
      </c>
      <c r="P7" s="636">
        <f t="shared" si="3"/>
        <v>19.031340635803158</v>
      </c>
      <c r="Q7" s="638"/>
    </row>
    <row r="8" spans="1:17" s="639" customFormat="1" ht="9.6" hidden="1" customHeight="1">
      <c r="A8" s="1700" t="s">
        <v>1399</v>
      </c>
      <c r="B8" s="1700"/>
      <c r="C8" s="1700"/>
      <c r="D8" s="390"/>
      <c r="E8" s="635">
        <v>587812459</v>
      </c>
      <c r="F8" s="636">
        <v>100</v>
      </c>
      <c r="G8" s="637">
        <v>129121707</v>
      </c>
      <c r="H8" s="636">
        <f t="shared" si="0"/>
        <v>21.966480128656137</v>
      </c>
      <c r="I8" s="637">
        <v>136881041</v>
      </c>
      <c r="J8" s="636">
        <f t="shared" si="1"/>
        <v>23.286515776284354</v>
      </c>
      <c r="K8" s="637">
        <v>282021764</v>
      </c>
      <c r="L8" s="636">
        <f t="shared" si="2"/>
        <v>47.978187546378628</v>
      </c>
      <c r="M8" s="666" t="s">
        <v>3</v>
      </c>
      <c r="N8" s="667" t="s">
        <v>3</v>
      </c>
      <c r="O8" s="637">
        <v>39787947</v>
      </c>
      <c r="P8" s="636">
        <f t="shared" si="3"/>
        <v>6.7688165486808778</v>
      </c>
      <c r="Q8" s="638"/>
    </row>
    <row r="9" spans="1:17" s="639" customFormat="1" ht="9.6" hidden="1" customHeight="1">
      <c r="A9" s="1700" t="s">
        <v>1400</v>
      </c>
      <c r="B9" s="1700"/>
      <c r="C9" s="1700"/>
      <c r="D9" s="390"/>
      <c r="E9" s="635">
        <v>362027261.73339909</v>
      </c>
      <c r="F9" s="636">
        <v>100</v>
      </c>
      <c r="G9" s="637">
        <v>53790201.357100278</v>
      </c>
      <c r="H9" s="636">
        <f t="shared" si="0"/>
        <v>14.858052705630767</v>
      </c>
      <c r="I9" s="637">
        <v>51865368.784828432</v>
      </c>
      <c r="J9" s="636">
        <f t="shared" si="1"/>
        <v>14.326371040814784</v>
      </c>
      <c r="K9" s="637">
        <v>180076881.69639239</v>
      </c>
      <c r="L9" s="636">
        <f t="shared" si="2"/>
        <v>49.741248997155083</v>
      </c>
      <c r="M9" s="328" t="s">
        <v>4</v>
      </c>
      <c r="N9" s="328" t="s">
        <v>4</v>
      </c>
      <c r="O9" s="637">
        <v>76294809.895078495</v>
      </c>
      <c r="P9" s="636">
        <f t="shared" si="3"/>
        <v>21.074327256399503</v>
      </c>
      <c r="Q9" s="638"/>
    </row>
    <row r="10" spans="1:17" s="639" customFormat="1" ht="9.6" hidden="1" customHeight="1">
      <c r="A10" s="1700" t="s">
        <v>1401</v>
      </c>
      <c r="B10" s="1700"/>
      <c r="C10" s="1700"/>
      <c r="D10" s="390"/>
      <c r="E10" s="635">
        <v>386289229.16867709</v>
      </c>
      <c r="F10" s="636">
        <f>H10+J10+L10+N10+P10</f>
        <v>100.00000000000006</v>
      </c>
      <c r="G10" s="637">
        <v>64855220.707513526</v>
      </c>
      <c r="H10" s="636">
        <f t="shared" si="0"/>
        <v>16.789290461731678</v>
      </c>
      <c r="I10" s="637">
        <v>64314680.595084012</v>
      </c>
      <c r="J10" s="636">
        <f t="shared" si="1"/>
        <v>16.649359013580046</v>
      </c>
      <c r="K10" s="637">
        <v>173775068.55461529</v>
      </c>
      <c r="L10" s="636">
        <f t="shared" si="2"/>
        <v>44.985740070618085</v>
      </c>
      <c r="M10" s="637">
        <v>11239819.508780915</v>
      </c>
      <c r="N10" s="636">
        <f>M10/$E10*100</f>
        <v>2.9096901130196757</v>
      </c>
      <c r="O10" s="637">
        <v>72104439.802683547</v>
      </c>
      <c r="P10" s="636">
        <f t="shared" si="3"/>
        <v>18.665920341050573</v>
      </c>
      <c r="Q10" s="638"/>
    </row>
    <row r="11" spans="1:17" s="669" customFormat="1" ht="19.5" hidden="1" customHeight="1">
      <c r="A11" s="1479" t="s">
        <v>1402</v>
      </c>
      <c r="B11" s="1479"/>
      <c r="C11" s="1479"/>
      <c r="D11" s="2"/>
      <c r="E11" s="50">
        <v>435973742.12070048</v>
      </c>
      <c r="F11" s="587">
        <f>H11+J11+L11+N11+P11</f>
        <v>99.999999999999986</v>
      </c>
      <c r="G11" s="50">
        <v>101153345.61088361</v>
      </c>
      <c r="H11" s="587">
        <f t="shared" si="0"/>
        <v>23.201705937344968</v>
      </c>
      <c r="I11" s="50">
        <v>63863709.05862572</v>
      </c>
      <c r="J11" s="587">
        <f t="shared" si="1"/>
        <v>14.648521892161314</v>
      </c>
      <c r="K11" s="50">
        <v>178362334.57606959</v>
      </c>
      <c r="L11" s="587">
        <f t="shared" si="2"/>
        <v>40.911256193656151</v>
      </c>
      <c r="M11" s="50">
        <v>12789929.620203122</v>
      </c>
      <c r="N11" s="587">
        <f>M11/$E11*100</f>
        <v>2.9336467737688192</v>
      </c>
      <c r="O11" s="50">
        <v>79804423.254918411</v>
      </c>
      <c r="P11" s="587">
        <f t="shared" si="3"/>
        <v>18.304869203068737</v>
      </c>
      <c r="Q11" s="668"/>
    </row>
    <row r="12" spans="1:17" s="639" customFormat="1" ht="19.5" hidden="1" customHeight="1">
      <c r="A12" s="1700" t="s">
        <v>1403</v>
      </c>
      <c r="B12" s="1700"/>
      <c r="C12" s="1700"/>
      <c r="D12" s="390"/>
      <c r="E12" s="50">
        <v>528185352.96086514</v>
      </c>
      <c r="F12" s="636">
        <f>H12+J12+L12+N12+P12</f>
        <v>99.999999999999872</v>
      </c>
      <c r="G12" s="50">
        <v>148200867.24948132</v>
      </c>
      <c r="H12" s="636">
        <f t="shared" si="0"/>
        <v>28.058496211359724</v>
      </c>
      <c r="I12" s="50">
        <v>113733751.25709018</v>
      </c>
      <c r="J12" s="636">
        <f t="shared" si="1"/>
        <v>21.532924118309857</v>
      </c>
      <c r="K12" s="50">
        <v>160055994.80843538</v>
      </c>
      <c r="L12" s="636">
        <f t="shared" si="2"/>
        <v>30.302997595674412</v>
      </c>
      <c r="M12" s="50">
        <v>22300196.445517406</v>
      </c>
      <c r="N12" s="636">
        <f>M12/$E12*100</f>
        <v>4.2220399184696236</v>
      </c>
      <c r="O12" s="50">
        <v>83894543.200340241</v>
      </c>
      <c r="P12" s="636">
        <f t="shared" si="3"/>
        <v>15.883542156186268</v>
      </c>
      <c r="Q12" s="638"/>
    </row>
    <row r="13" spans="1:17" s="639" customFormat="1" ht="18.600000000000001" hidden="1" customHeight="1">
      <c r="A13" s="1479" t="s">
        <v>1404</v>
      </c>
      <c r="B13" s="1479"/>
      <c r="C13" s="1479"/>
      <c r="D13" s="390"/>
      <c r="E13" s="328" t="s">
        <v>4</v>
      </c>
      <c r="F13" s="328" t="s">
        <v>4</v>
      </c>
      <c r="G13" s="328" t="s">
        <v>4</v>
      </c>
      <c r="H13" s="328" t="s">
        <v>4</v>
      </c>
      <c r="I13" s="328" t="s">
        <v>4</v>
      </c>
      <c r="J13" s="328" t="s">
        <v>4</v>
      </c>
      <c r="K13" s="328" t="s">
        <v>4</v>
      </c>
      <c r="L13" s="328" t="s">
        <v>4</v>
      </c>
      <c r="M13" s="328" t="s">
        <v>4</v>
      </c>
      <c r="N13" s="328" t="s">
        <v>4</v>
      </c>
      <c r="O13" s="328" t="s">
        <v>4</v>
      </c>
      <c r="P13" s="328" t="s">
        <v>4</v>
      </c>
      <c r="Q13" s="638"/>
    </row>
    <row r="14" spans="1:17" s="639" customFormat="1" ht="18.600000000000001" hidden="1" customHeight="1">
      <c r="A14" s="1479" t="s">
        <v>1405</v>
      </c>
      <c r="B14" s="1479"/>
      <c r="C14" s="1479"/>
      <c r="D14" s="390"/>
      <c r="E14" s="50">
        <v>546030780.76779866</v>
      </c>
      <c r="F14" s="636">
        <f>H14+J14+L14+N14+P14</f>
        <v>100.00000000000001</v>
      </c>
      <c r="G14" s="50">
        <v>158680137.2429598</v>
      </c>
      <c r="H14" s="636">
        <f t="shared" si="0"/>
        <v>29.060657902807684</v>
      </c>
      <c r="I14" s="50">
        <v>94232338.354300484</v>
      </c>
      <c r="J14" s="636">
        <f t="shared" si="1"/>
        <v>17.257697125022169</v>
      </c>
      <c r="K14" s="50">
        <v>194774447.18591845</v>
      </c>
      <c r="L14" s="636">
        <f t="shared" si="2"/>
        <v>35.670964723277557</v>
      </c>
      <c r="M14" s="50">
        <v>18751979.074169029</v>
      </c>
      <c r="N14" s="636">
        <f>M14/$E14*100</f>
        <v>3.4342347967638416</v>
      </c>
      <c r="O14" s="50">
        <v>79591878.910450876</v>
      </c>
      <c r="P14" s="636">
        <f t="shared" si="3"/>
        <v>14.576445452128747</v>
      </c>
      <c r="Q14" s="638"/>
    </row>
    <row r="15" spans="1:17" s="639" customFormat="1" ht="18.600000000000001" hidden="1" customHeight="1">
      <c r="A15" s="1700" t="s">
        <v>1406</v>
      </c>
      <c r="B15" s="1700"/>
      <c r="C15" s="1700"/>
      <c r="D15" s="390"/>
      <c r="E15" s="635">
        <v>618770939.2565527</v>
      </c>
      <c r="F15" s="636">
        <v>100</v>
      </c>
      <c r="G15" s="637">
        <v>221158180.15083662</v>
      </c>
      <c r="H15" s="636">
        <f t="shared" ref="H15:H21" si="4">G15/$E15*100</f>
        <v>35.741526649030419</v>
      </c>
      <c r="I15" s="637">
        <v>109069787.56317669</v>
      </c>
      <c r="J15" s="636">
        <f t="shared" ref="J15:J20" si="5">I15/$E15*100</f>
        <v>17.626843900300649</v>
      </c>
      <c r="K15" s="637">
        <v>200177896.32168448</v>
      </c>
      <c r="L15" s="636">
        <f t="shared" ref="L15:L20" si="6">K15/$E15*100</f>
        <v>32.350888450287648</v>
      </c>
      <c r="M15" s="328">
        <v>28461321.809771124</v>
      </c>
      <c r="N15" s="636">
        <f>M15/$E15*100</f>
        <v>4.5996539275045993</v>
      </c>
      <c r="O15" s="637">
        <v>59903753.41108387</v>
      </c>
      <c r="P15" s="636">
        <f t="shared" si="3"/>
        <v>9.6810870728767018</v>
      </c>
      <c r="Q15" s="638"/>
    </row>
    <row r="16" spans="1:17" s="639" customFormat="1" ht="18" hidden="1" customHeight="1">
      <c r="A16" s="1700" t="s">
        <v>1601</v>
      </c>
      <c r="B16" s="1700"/>
      <c r="C16" s="1700"/>
      <c r="D16" s="390"/>
      <c r="E16" s="635">
        <v>567575228.39689231</v>
      </c>
      <c r="F16" s="636">
        <v>100</v>
      </c>
      <c r="G16" s="637">
        <v>128421091.81250381</v>
      </c>
      <c r="H16" s="636">
        <f t="shared" si="4"/>
        <v>22.626267917863021</v>
      </c>
      <c r="I16" s="637">
        <v>120124578.30331248</v>
      </c>
      <c r="J16" s="636">
        <f t="shared" si="5"/>
        <v>21.164520982108847</v>
      </c>
      <c r="K16" s="637">
        <v>215493008.96000895</v>
      </c>
      <c r="L16" s="636">
        <f t="shared" si="6"/>
        <v>37.967303394946555</v>
      </c>
      <c r="M16" s="328">
        <v>19034584.561595131</v>
      </c>
      <c r="N16" s="636">
        <f>M16/$E16*100</f>
        <v>3.3536672513629657</v>
      </c>
      <c r="O16" s="637">
        <v>84501964.759472683</v>
      </c>
      <c r="P16" s="636">
        <f t="shared" si="3"/>
        <v>14.888240453718746</v>
      </c>
      <c r="Q16" s="638"/>
    </row>
    <row r="17" spans="1:48" s="639" customFormat="1" ht="17.25" hidden="1" customHeight="1">
      <c r="A17" s="1479" t="s">
        <v>1623</v>
      </c>
      <c r="B17" s="1479"/>
      <c r="C17" s="1479"/>
      <c r="D17" s="390"/>
      <c r="E17" s="670">
        <v>653215005.41356063</v>
      </c>
      <c r="F17" s="647">
        <v>100</v>
      </c>
      <c r="G17" s="670">
        <v>154860301.40150899</v>
      </c>
      <c r="H17" s="647">
        <f t="shared" si="4"/>
        <v>23.707401103479629</v>
      </c>
      <c r="I17" s="670">
        <v>132878534.53754336</v>
      </c>
      <c r="J17" s="647">
        <f t="shared" si="5"/>
        <v>20.342235471675345</v>
      </c>
      <c r="K17" s="670">
        <v>254720760.09774068</v>
      </c>
      <c r="L17" s="647">
        <f t="shared" si="6"/>
        <v>38.994933978357253</v>
      </c>
      <c r="M17" s="670">
        <v>32985182.407392096</v>
      </c>
      <c r="N17" s="647">
        <f>M17/$E17*100</f>
        <v>5.0496669755019878</v>
      </c>
      <c r="O17" s="670">
        <v>77770226.96937491</v>
      </c>
      <c r="P17" s="647">
        <f t="shared" ref="P17:P24" si="7">O17/$E17*100</f>
        <v>11.9057624709857</v>
      </c>
      <c r="Q17" s="643"/>
      <c r="R17" s="644"/>
      <c r="S17" s="637"/>
      <c r="T17" s="636"/>
      <c r="U17" s="636"/>
      <c r="V17" s="637"/>
      <c r="W17" s="636"/>
      <c r="X17" s="637"/>
      <c r="Y17" s="636"/>
      <c r="Z17" s="636"/>
      <c r="AA17" s="637"/>
      <c r="AB17" s="636"/>
      <c r="AC17" s="637"/>
      <c r="AD17" s="636"/>
      <c r="AE17" s="636"/>
      <c r="AF17" s="328"/>
      <c r="AG17" s="636"/>
      <c r="AH17" s="637"/>
      <c r="AI17" s="636"/>
      <c r="AJ17" s="638"/>
    </row>
    <row r="18" spans="1:48" s="639" customFormat="1" ht="18.75" hidden="1" customHeight="1">
      <c r="A18" s="1700" t="s">
        <v>1624</v>
      </c>
      <c r="B18" s="1700"/>
      <c r="C18" s="1700"/>
      <c r="D18" s="390"/>
      <c r="E18" s="671">
        <v>816525844.9970392</v>
      </c>
      <c r="F18" s="647">
        <v>100</v>
      </c>
      <c r="G18" s="671">
        <v>274137398.44582748</v>
      </c>
      <c r="H18" s="647">
        <f t="shared" si="4"/>
        <v>33.573633967069533</v>
      </c>
      <c r="I18" s="671">
        <v>142771654.55648893</v>
      </c>
      <c r="J18" s="647">
        <f t="shared" si="5"/>
        <v>17.485258480337095</v>
      </c>
      <c r="K18" s="671">
        <v>320170803.63798779</v>
      </c>
      <c r="L18" s="647">
        <f t="shared" si="6"/>
        <v>39.211349597776511</v>
      </c>
      <c r="M18" s="672" t="s">
        <v>300</v>
      </c>
      <c r="N18" s="673" t="s">
        <v>521</v>
      </c>
      <c r="O18" s="671">
        <v>79445988.356734678</v>
      </c>
      <c r="P18" s="647">
        <f t="shared" si="7"/>
        <v>9.7297579548168205</v>
      </c>
      <c r="Q18" s="643"/>
      <c r="R18" s="644"/>
      <c r="S18" s="637"/>
      <c r="T18" s="636"/>
      <c r="U18" s="636"/>
      <c r="V18" s="637"/>
      <c r="W18" s="636"/>
      <c r="X18" s="637"/>
      <c r="Y18" s="636"/>
      <c r="Z18" s="636"/>
      <c r="AA18" s="637"/>
      <c r="AB18" s="636"/>
      <c r="AC18" s="637"/>
      <c r="AD18" s="636"/>
      <c r="AE18" s="636"/>
      <c r="AF18" s="328"/>
      <c r="AG18" s="636"/>
      <c r="AH18" s="637"/>
      <c r="AI18" s="636"/>
      <c r="AJ18" s="638"/>
    </row>
    <row r="19" spans="1:48" s="639" customFormat="1" ht="18.75" hidden="1" customHeight="1">
      <c r="A19" s="1479" t="s">
        <v>1625</v>
      </c>
      <c r="B19" s="1479"/>
      <c r="C19" s="1479"/>
      <c r="D19" s="390"/>
      <c r="E19" s="670">
        <v>660786536.15015137</v>
      </c>
      <c r="F19" s="647">
        <v>100</v>
      </c>
      <c r="G19" s="670">
        <v>211034029.39139131</v>
      </c>
      <c r="H19" s="647">
        <f t="shared" si="4"/>
        <v>31.936793176947809</v>
      </c>
      <c r="I19" s="670">
        <v>138120230.60374892</v>
      </c>
      <c r="J19" s="647">
        <f t="shared" si="5"/>
        <v>20.902397831599231</v>
      </c>
      <c r="K19" s="670">
        <v>217456862.94157001</v>
      </c>
      <c r="L19" s="647">
        <f t="shared" si="6"/>
        <v>32.908791424309072</v>
      </c>
      <c r="M19" s="670">
        <v>24766734.77182867</v>
      </c>
      <c r="N19" s="647">
        <f>M19/$E19*100</f>
        <v>3.7480689174031379</v>
      </c>
      <c r="O19" s="670">
        <v>69408678.441612154</v>
      </c>
      <c r="P19" s="647">
        <f t="shared" si="7"/>
        <v>10.503948649740698</v>
      </c>
      <c r="Q19" s="643"/>
      <c r="R19" s="644"/>
      <c r="S19" s="637"/>
      <c r="T19" s="636"/>
      <c r="U19" s="636"/>
      <c r="V19" s="637"/>
      <c r="W19" s="636"/>
      <c r="X19" s="637"/>
      <c r="Y19" s="636"/>
      <c r="Z19" s="636"/>
      <c r="AA19" s="637"/>
      <c r="AB19" s="636"/>
      <c r="AC19" s="637"/>
      <c r="AD19" s="636"/>
      <c r="AE19" s="636"/>
      <c r="AF19" s="328"/>
      <c r="AG19" s="636"/>
      <c r="AH19" s="637"/>
      <c r="AI19" s="636"/>
      <c r="AJ19" s="638"/>
    </row>
    <row r="20" spans="1:48" s="639" customFormat="1" ht="18.600000000000001" hidden="1" customHeight="1">
      <c r="A20" s="1700" t="s">
        <v>1626</v>
      </c>
      <c r="B20" s="1700"/>
      <c r="C20" s="1700"/>
      <c r="D20" s="390"/>
      <c r="E20" s="670">
        <v>641280619.27300835</v>
      </c>
      <c r="F20" s="647">
        <v>100</v>
      </c>
      <c r="G20" s="670">
        <v>199831470.53719062</v>
      </c>
      <c r="H20" s="647">
        <f t="shared" si="4"/>
        <v>31.161314490328863</v>
      </c>
      <c r="I20" s="670">
        <v>136902260.37860548</v>
      </c>
      <c r="J20" s="647">
        <f t="shared" si="5"/>
        <v>21.348261005268732</v>
      </c>
      <c r="K20" s="670">
        <v>216387706.75045177</v>
      </c>
      <c r="L20" s="647">
        <f t="shared" si="6"/>
        <v>33.743060408680527</v>
      </c>
      <c r="M20" s="670">
        <v>17955091.373014469</v>
      </c>
      <c r="N20" s="647">
        <f>M20/$E20*100</f>
        <v>2.7998805567162415</v>
      </c>
      <c r="O20" s="670">
        <v>70204090.233745754</v>
      </c>
      <c r="P20" s="647">
        <f t="shared" si="7"/>
        <v>10.947483539005599</v>
      </c>
      <c r="Q20" s="643"/>
      <c r="R20" s="644"/>
      <c r="S20" s="637"/>
      <c r="T20" s="636"/>
      <c r="U20" s="636"/>
      <c r="V20" s="637"/>
      <c r="W20" s="636"/>
      <c r="X20" s="637"/>
      <c r="Y20" s="636"/>
      <c r="Z20" s="636"/>
      <c r="AA20" s="637"/>
      <c r="AB20" s="636"/>
      <c r="AC20" s="637"/>
      <c r="AD20" s="636"/>
      <c r="AE20" s="636"/>
      <c r="AF20" s="328"/>
      <c r="AG20" s="636"/>
      <c r="AH20" s="637"/>
      <c r="AI20" s="636"/>
      <c r="AJ20" s="638"/>
    </row>
    <row r="21" spans="1:48" s="639" customFormat="1" ht="18.600000000000001" hidden="1" customHeight="1">
      <c r="A21" s="1700" t="s">
        <v>1627</v>
      </c>
      <c r="B21" s="1700"/>
      <c r="C21" s="1700"/>
      <c r="D21" s="390"/>
      <c r="E21" s="670">
        <v>691497654.67302084</v>
      </c>
      <c r="F21" s="647">
        <v>100</v>
      </c>
      <c r="G21" s="670">
        <v>236867415.34364241</v>
      </c>
      <c r="H21" s="647">
        <f t="shared" si="4"/>
        <v>34.254261564436788</v>
      </c>
      <c r="I21" s="670">
        <v>131035357.08832623</v>
      </c>
      <c r="J21" s="647">
        <f t="shared" ref="J21:J26" si="8">I21/$E21*100</f>
        <v>18.949501303845658</v>
      </c>
      <c r="K21" s="670">
        <v>219603523.48414138</v>
      </c>
      <c r="L21" s="647">
        <f t="shared" ref="L21:L26" si="9">K21/$E21*100</f>
        <v>31.757667144653201</v>
      </c>
      <c r="M21" s="670">
        <v>21796649.106778391</v>
      </c>
      <c r="N21" s="647">
        <f>M21/$E21*100</f>
        <v>3.1520929911302558</v>
      </c>
      <c r="O21" s="670">
        <v>82194709.650132388</v>
      </c>
      <c r="P21" s="647">
        <f t="shared" si="7"/>
        <v>11.886476995934093</v>
      </c>
      <c r="Q21" s="643"/>
      <c r="R21" s="644"/>
      <c r="S21" s="637"/>
      <c r="T21" s="636"/>
      <c r="U21" s="636"/>
      <c r="V21" s="637"/>
      <c r="W21" s="636"/>
      <c r="X21" s="637"/>
      <c r="Y21" s="636"/>
      <c r="Z21" s="636"/>
      <c r="AA21" s="637"/>
      <c r="AB21" s="636"/>
      <c r="AC21" s="637"/>
      <c r="AD21" s="636"/>
      <c r="AE21" s="636"/>
      <c r="AF21" s="328"/>
      <c r="AG21" s="636"/>
      <c r="AH21" s="637"/>
      <c r="AI21" s="636"/>
      <c r="AJ21" s="638"/>
    </row>
    <row r="22" spans="1:48" s="639" customFormat="1" ht="18" hidden="1" customHeight="1">
      <c r="A22" s="1467" t="s">
        <v>1367</v>
      </c>
      <c r="B22" s="1468"/>
      <c r="C22" s="1468"/>
      <c r="D22" s="1469"/>
      <c r="E22" s="646">
        <v>706460.88593791437</v>
      </c>
      <c r="F22" s="647">
        <v>100</v>
      </c>
      <c r="G22" s="646">
        <v>272398.98342712037</v>
      </c>
      <c r="H22" s="647">
        <f t="shared" ref="H22:H27" si="10">G22/$E22*100</f>
        <v>38.558254087270093</v>
      </c>
      <c r="I22" s="646">
        <v>139273.60049058628</v>
      </c>
      <c r="J22" s="647">
        <f t="shared" si="8"/>
        <v>19.714269149619419</v>
      </c>
      <c r="K22" s="646">
        <v>189069.55783406022</v>
      </c>
      <c r="L22" s="647">
        <f t="shared" si="9"/>
        <v>26.762919447839913</v>
      </c>
      <c r="M22" s="646">
        <v>21380.139060784411</v>
      </c>
      <c r="N22" s="647">
        <f>M22/$E22*100</f>
        <v>3.0263726536536595</v>
      </c>
      <c r="O22" s="646">
        <v>84338.605125363567</v>
      </c>
      <c r="P22" s="647">
        <f t="shared" si="7"/>
        <v>11.938184661616987</v>
      </c>
      <c r="Q22" s="643"/>
      <c r="R22" s="643"/>
      <c r="S22" s="643"/>
      <c r="T22" s="643"/>
      <c r="U22" s="643"/>
      <c r="V22" s="643"/>
      <c r="W22" s="643"/>
      <c r="X22" s="643"/>
      <c r="Y22" s="643"/>
      <c r="Z22" s="643"/>
      <c r="AA22" s="637"/>
      <c r="AB22" s="636"/>
      <c r="AC22" s="637"/>
      <c r="AD22" s="636"/>
      <c r="AE22" s="636"/>
      <c r="AF22" s="328"/>
      <c r="AG22" s="636"/>
      <c r="AH22" s="637"/>
      <c r="AI22" s="636"/>
      <c r="AJ22" s="638"/>
    </row>
    <row r="23" spans="1:48" s="639" customFormat="1" ht="18" customHeight="1">
      <c r="A23" s="1467" t="s">
        <v>1308</v>
      </c>
      <c r="B23" s="1468"/>
      <c r="C23" s="1468"/>
      <c r="D23" s="1469"/>
      <c r="E23" s="646">
        <v>654328.84365911281</v>
      </c>
      <c r="F23" s="647">
        <v>100</v>
      </c>
      <c r="G23" s="646">
        <v>257031.04076734686</v>
      </c>
      <c r="H23" s="647">
        <f t="shared" si="10"/>
        <v>39.281630828008076</v>
      </c>
      <c r="I23" s="646">
        <v>110219.90997548625</v>
      </c>
      <c r="J23" s="647">
        <f t="shared" si="8"/>
        <v>16.844727394121691</v>
      </c>
      <c r="K23" s="646">
        <v>232511.1179467265</v>
      </c>
      <c r="L23" s="647">
        <f t="shared" si="9"/>
        <v>35.534291388789576</v>
      </c>
      <c r="M23" s="507" t="s">
        <v>528</v>
      </c>
      <c r="N23" s="507" t="s">
        <v>528</v>
      </c>
      <c r="O23" s="646">
        <v>54566.774969553575</v>
      </c>
      <c r="P23" s="647">
        <f t="shared" si="7"/>
        <v>8.3393503890807157</v>
      </c>
      <c r="Q23" s="643"/>
      <c r="R23" s="643"/>
      <c r="S23" s="643"/>
      <c r="T23" s="643"/>
      <c r="U23" s="643"/>
      <c r="V23" s="643"/>
      <c r="W23" s="643"/>
      <c r="X23" s="643"/>
      <c r="Y23" s="643"/>
      <c r="Z23" s="643"/>
      <c r="AA23" s="637"/>
      <c r="AB23" s="636"/>
      <c r="AC23" s="637"/>
      <c r="AD23" s="636"/>
      <c r="AE23" s="636"/>
      <c r="AF23" s="328"/>
      <c r="AG23" s="636"/>
      <c r="AH23" s="637"/>
      <c r="AI23" s="636"/>
      <c r="AJ23" s="638"/>
    </row>
    <row r="24" spans="1:48" s="639" customFormat="1" ht="18" customHeight="1">
      <c r="A24" s="1467" t="s">
        <v>1309</v>
      </c>
      <c r="B24" s="1468"/>
      <c r="C24" s="1468"/>
      <c r="D24" s="1469"/>
      <c r="E24" s="646">
        <v>676944.00375320809</v>
      </c>
      <c r="F24" s="647">
        <v>100</v>
      </c>
      <c r="G24" s="646">
        <v>219622.513891718</v>
      </c>
      <c r="H24" s="647">
        <f t="shared" si="10"/>
        <v>32.44323203604079</v>
      </c>
      <c r="I24" s="646">
        <v>130803.7459856826</v>
      </c>
      <c r="J24" s="647">
        <f t="shared" si="8"/>
        <v>19.32268330326616</v>
      </c>
      <c r="K24" s="646">
        <v>202820.59452078381</v>
      </c>
      <c r="L24" s="647">
        <f t="shared" si="9"/>
        <v>29.961207041686961</v>
      </c>
      <c r="M24" s="646">
        <v>17176.022906940292</v>
      </c>
      <c r="N24" s="647">
        <f>M24/$E24*100</f>
        <v>2.5372885809920129</v>
      </c>
      <c r="O24" s="646">
        <v>106521.12644808323</v>
      </c>
      <c r="P24" s="647">
        <f t="shared" si="7"/>
        <v>15.73558903801405</v>
      </c>
      <c r="Q24" s="643"/>
      <c r="R24" s="643"/>
      <c r="S24" s="643"/>
      <c r="T24" s="643"/>
      <c r="U24" s="643"/>
      <c r="V24" s="643"/>
      <c r="W24" s="643"/>
      <c r="X24" s="643"/>
      <c r="Y24" s="643"/>
      <c r="Z24" s="643"/>
      <c r="AA24" s="637"/>
      <c r="AB24" s="636"/>
      <c r="AC24" s="637"/>
      <c r="AD24" s="636"/>
      <c r="AE24" s="636"/>
      <c r="AF24" s="328"/>
      <c r="AG24" s="636"/>
      <c r="AH24" s="637"/>
      <c r="AI24" s="636"/>
      <c r="AJ24" s="638"/>
    </row>
    <row r="25" spans="1:48" s="639" customFormat="1" ht="18" customHeight="1">
      <c r="A25" s="1467" t="s">
        <v>1310</v>
      </c>
      <c r="B25" s="1468"/>
      <c r="C25" s="1468"/>
      <c r="D25" s="1469"/>
      <c r="E25" s="646">
        <v>726047.38903810305</v>
      </c>
      <c r="F25" s="647">
        <v>100</v>
      </c>
      <c r="G25" s="646">
        <v>226930.30354830538</v>
      </c>
      <c r="H25" s="647">
        <f t="shared" si="10"/>
        <v>31.255577387166401</v>
      </c>
      <c r="I25" s="646">
        <v>160482.44788728768</v>
      </c>
      <c r="J25" s="647">
        <f t="shared" si="8"/>
        <v>22.103577577753061</v>
      </c>
      <c r="K25" s="646">
        <v>208019.78361373339</v>
      </c>
      <c r="L25" s="647">
        <f t="shared" si="9"/>
        <v>28.650992587319461</v>
      </c>
      <c r="M25" s="646">
        <v>29315.506480622622</v>
      </c>
      <c r="N25" s="647">
        <f>M25/$E25*100</f>
        <v>4.0376849945650228</v>
      </c>
      <c r="O25" s="646">
        <v>101299.34750815584</v>
      </c>
      <c r="P25" s="647">
        <f>O25/$E25*100</f>
        <v>13.952167453196315</v>
      </c>
      <c r="Q25" s="643"/>
      <c r="R25" s="643"/>
      <c r="S25" s="643"/>
      <c r="T25" s="643"/>
      <c r="U25" s="643"/>
      <c r="V25" s="643"/>
      <c r="W25" s="643"/>
      <c r="X25" s="643"/>
      <c r="Y25" s="643"/>
      <c r="Z25" s="643"/>
      <c r="AA25" s="637"/>
      <c r="AB25" s="636"/>
      <c r="AC25" s="637"/>
      <c r="AD25" s="636"/>
      <c r="AE25" s="636"/>
      <c r="AF25" s="328"/>
      <c r="AG25" s="636"/>
      <c r="AH25" s="637"/>
      <c r="AI25" s="636"/>
      <c r="AJ25" s="638"/>
    </row>
    <row r="26" spans="1:48" s="639" customFormat="1" ht="18" customHeight="1">
      <c r="A26" s="1467" t="s">
        <v>1311</v>
      </c>
      <c r="B26" s="1468"/>
      <c r="C26" s="1468"/>
      <c r="D26" s="1469"/>
      <c r="E26" s="646">
        <v>778683.32629442739</v>
      </c>
      <c r="F26" s="647">
        <v>100</v>
      </c>
      <c r="G26" s="646">
        <v>242364.77870623081</v>
      </c>
      <c r="H26" s="647">
        <f t="shared" si="10"/>
        <v>31.124947783277747</v>
      </c>
      <c r="I26" s="646">
        <v>162025.68803080422</v>
      </c>
      <c r="J26" s="647">
        <f t="shared" si="8"/>
        <v>20.807648316016568</v>
      </c>
      <c r="K26" s="646">
        <v>222474.49336973508</v>
      </c>
      <c r="L26" s="647">
        <f t="shared" si="9"/>
        <v>28.570599351143088</v>
      </c>
      <c r="M26" s="646">
        <v>27650.147355394092</v>
      </c>
      <c r="N26" s="647">
        <f>M26/$E26*100</f>
        <v>3.5508847334608671</v>
      </c>
      <c r="O26" s="646">
        <v>124168.21883226307</v>
      </c>
      <c r="P26" s="647">
        <f>O26/$E26*100</f>
        <v>15.945919816101714</v>
      </c>
      <c r="Q26" s="643"/>
      <c r="R26" s="643"/>
      <c r="S26" s="643"/>
      <c r="T26" s="643"/>
      <c r="U26" s="643"/>
      <c r="V26" s="643"/>
      <c r="W26" s="643"/>
      <c r="X26" s="643"/>
      <c r="Y26" s="643"/>
      <c r="Z26" s="643"/>
      <c r="AA26" s="637"/>
      <c r="AB26" s="636"/>
      <c r="AC26" s="637"/>
      <c r="AD26" s="636"/>
      <c r="AE26" s="636"/>
      <c r="AF26" s="328"/>
      <c r="AG26" s="636"/>
      <c r="AH26" s="637"/>
      <c r="AI26" s="636"/>
      <c r="AJ26" s="638"/>
    </row>
    <row r="27" spans="1:48" s="639" customFormat="1" ht="18" customHeight="1">
      <c r="A27" s="1467" t="s">
        <v>1312</v>
      </c>
      <c r="B27" s="1468"/>
      <c r="C27" s="1468"/>
      <c r="D27" s="1469"/>
      <c r="E27" s="646">
        <v>764779.92055412603</v>
      </c>
      <c r="F27" s="647">
        <v>100</v>
      </c>
      <c r="G27" s="646">
        <v>251107.98429052305</v>
      </c>
      <c r="H27" s="647">
        <f t="shared" si="10"/>
        <v>32.834018982687354</v>
      </c>
      <c r="I27" s="646">
        <v>164091.96708067643</v>
      </c>
      <c r="J27" s="647">
        <f t="shared" ref="J27" si="11">I27/$E27*100</f>
        <v>21.45610294812429</v>
      </c>
      <c r="K27" s="646">
        <v>220600.6677747037</v>
      </c>
      <c r="L27" s="647">
        <f t="shared" ref="L27" si="12">K27/$E27*100</f>
        <v>28.844986883921603</v>
      </c>
      <c r="M27" s="646">
        <v>22707.386496524112</v>
      </c>
      <c r="N27" s="647">
        <f>M27/$E27*100</f>
        <v>2.9691399952121302</v>
      </c>
      <c r="O27" s="646">
        <v>106271.91491129233</v>
      </c>
      <c r="P27" s="647">
        <f>O27/$E27*100</f>
        <v>13.895751190001478</v>
      </c>
      <c r="Q27" s="643"/>
      <c r="R27" s="643"/>
      <c r="S27" s="643"/>
      <c r="T27" s="643"/>
      <c r="U27" s="643"/>
      <c r="V27" s="643"/>
      <c r="W27" s="643"/>
      <c r="X27" s="643"/>
      <c r="Y27" s="643"/>
      <c r="Z27" s="643"/>
      <c r="AA27" s="637"/>
      <c r="AB27" s="636"/>
      <c r="AC27" s="637"/>
      <c r="AD27" s="636"/>
      <c r="AE27" s="636"/>
      <c r="AF27" s="328"/>
      <c r="AG27" s="636"/>
      <c r="AH27" s="637"/>
      <c r="AI27" s="636"/>
      <c r="AJ27" s="638"/>
    </row>
    <row r="28" spans="1:48" ht="18" customHeight="1">
      <c r="A28" s="1700" t="s">
        <v>43</v>
      </c>
      <c r="B28" s="1700"/>
      <c r="C28" s="1700"/>
      <c r="D28" s="390"/>
      <c r="E28" s="674"/>
      <c r="F28" s="675"/>
      <c r="G28" s="674"/>
      <c r="H28" s="675"/>
      <c r="I28" s="674"/>
      <c r="J28" s="675"/>
      <c r="K28" s="674"/>
      <c r="L28" s="675"/>
      <c r="M28" s="674"/>
      <c r="N28" s="675"/>
      <c r="O28" s="674"/>
      <c r="P28" s="675"/>
      <c r="Q28" s="1141"/>
      <c r="R28" s="1218"/>
      <c r="S28" s="1065"/>
      <c r="T28" s="1253"/>
      <c r="U28" s="1253"/>
      <c r="V28" s="1065"/>
      <c r="W28" s="1065"/>
      <c r="X28" s="1065"/>
      <c r="Y28" s="1065"/>
      <c r="Z28" s="1253"/>
      <c r="AA28" s="1065"/>
      <c r="AB28" s="1065"/>
      <c r="AC28" s="1065"/>
      <c r="AD28" s="1065"/>
      <c r="AE28" s="1253"/>
      <c r="AF28" s="1065"/>
      <c r="AG28" s="1253"/>
      <c r="AH28" s="1065"/>
      <c r="AI28" s="1253"/>
      <c r="AJ28" s="1110"/>
      <c r="AQ28" s="639"/>
      <c r="AR28" s="639"/>
      <c r="AS28" s="639"/>
      <c r="AT28" s="639"/>
      <c r="AU28" s="639"/>
      <c r="AV28" s="639"/>
    </row>
    <row r="29" spans="1:48" ht="18" customHeight="1">
      <c r="A29" s="676"/>
      <c r="B29" s="676" t="s">
        <v>44</v>
      </c>
      <c r="C29" s="676"/>
      <c r="D29" s="1254"/>
      <c r="E29" s="674">
        <v>732262.18440457969</v>
      </c>
      <c r="F29" s="677">
        <v>100</v>
      </c>
      <c r="G29" s="674">
        <v>246638.90319939196</v>
      </c>
      <c r="H29" s="677">
        <f>G29/$E29*100</f>
        <v>33.681775251024341</v>
      </c>
      <c r="I29" s="674">
        <v>159953.47984051256</v>
      </c>
      <c r="J29" s="677">
        <f>I29/$E29*100</f>
        <v>21.843744391986412</v>
      </c>
      <c r="K29" s="674">
        <v>210235.86387466831</v>
      </c>
      <c r="L29" s="677">
        <f>K29/$E29*100</f>
        <v>28.710463048916861</v>
      </c>
      <c r="M29" s="674">
        <v>21928.373236964348</v>
      </c>
      <c r="N29" s="677">
        <f>M29/$E29*100</f>
        <v>2.9946068094168816</v>
      </c>
      <c r="O29" s="674">
        <v>93505.564252636221</v>
      </c>
      <c r="P29" s="677">
        <f>O29/$E29*100</f>
        <v>12.769410498600017</v>
      </c>
      <c r="Q29" s="1141"/>
      <c r="R29" s="1255"/>
      <c r="S29" s="1253"/>
      <c r="T29" s="1253"/>
      <c r="U29" s="1253"/>
      <c r="V29" s="1065"/>
      <c r="W29" s="1253"/>
      <c r="X29" s="1065"/>
      <c r="Y29" s="1253"/>
      <c r="Z29" s="636"/>
      <c r="AA29" s="1065"/>
      <c r="AB29" s="636"/>
      <c r="AC29" s="1065"/>
      <c r="AD29" s="636"/>
      <c r="AE29" s="1253"/>
      <c r="AF29" s="1065"/>
      <c r="AG29" s="1253"/>
      <c r="AH29" s="1065"/>
      <c r="AI29" s="1253"/>
      <c r="AJ29" s="1110"/>
      <c r="AQ29" s="639"/>
      <c r="AR29" s="639"/>
      <c r="AS29" s="639"/>
      <c r="AT29" s="639"/>
      <c r="AU29" s="639"/>
      <c r="AV29" s="639"/>
    </row>
    <row r="30" spans="1:48" ht="18" customHeight="1">
      <c r="A30" s="676"/>
      <c r="B30" s="676" t="s">
        <v>12</v>
      </c>
      <c r="C30" s="676"/>
      <c r="D30" s="1254"/>
      <c r="E30" s="674">
        <v>32517.736149546323</v>
      </c>
      <c r="F30" s="677">
        <v>100</v>
      </c>
      <c r="G30" s="674">
        <v>4469.0810911310973</v>
      </c>
      <c r="H30" s="677">
        <f>G30/$E30*100</f>
        <v>13.74351852348568</v>
      </c>
      <c r="I30" s="674">
        <v>4138.4872401638549</v>
      </c>
      <c r="J30" s="677">
        <f>I30/$E30*100</f>
        <v>12.72686149223704</v>
      </c>
      <c r="K30" s="674">
        <v>10364.803900035435</v>
      </c>
      <c r="L30" s="677">
        <f>K30/$E30*100</f>
        <v>31.874309614816287</v>
      </c>
      <c r="M30" s="674">
        <v>779.01325955976336</v>
      </c>
      <c r="N30" s="677">
        <f>M30/$E30*100</f>
        <v>2.3956564995089051</v>
      </c>
      <c r="O30" s="674">
        <v>12766.350658656171</v>
      </c>
      <c r="P30" s="677">
        <f>O30/$E30*100</f>
        <v>39.259653869952082</v>
      </c>
      <c r="Q30" s="1141"/>
      <c r="R30" s="1255"/>
      <c r="S30" s="1253"/>
      <c r="T30" s="1253"/>
      <c r="U30" s="1253"/>
      <c r="V30" s="1065"/>
      <c r="W30" s="1253"/>
      <c r="X30" s="1065"/>
      <c r="Y30" s="1253"/>
      <c r="Z30" s="636"/>
      <c r="AA30" s="1065"/>
      <c r="AB30" s="636"/>
      <c r="AC30" s="1065"/>
      <c r="AD30" s="636"/>
      <c r="AE30" s="1253"/>
      <c r="AF30" s="1065"/>
      <c r="AG30" s="1253"/>
      <c r="AH30" s="1065"/>
      <c r="AI30" s="1253"/>
      <c r="AJ30" s="1110"/>
      <c r="AQ30" s="639"/>
      <c r="AR30" s="639"/>
      <c r="AS30" s="639"/>
      <c r="AT30" s="639"/>
      <c r="AU30" s="639"/>
      <c r="AV30" s="639"/>
    </row>
    <row r="31" spans="1:48" ht="18" customHeight="1">
      <c r="A31" s="1700" t="s">
        <v>13</v>
      </c>
      <c r="B31" s="1700"/>
      <c r="C31" s="1700"/>
      <c r="D31" s="390"/>
      <c r="E31" s="674"/>
      <c r="F31" s="675"/>
      <c r="G31" s="674"/>
      <c r="H31" s="675"/>
      <c r="I31" s="674"/>
      <c r="J31" s="675"/>
      <c r="K31" s="674"/>
      <c r="L31" s="675"/>
      <c r="M31" s="674"/>
      <c r="N31" s="675"/>
      <c r="O31" s="674"/>
      <c r="P31" s="675"/>
      <c r="Q31" s="1141"/>
      <c r="R31" s="1218"/>
      <c r="S31" s="1065"/>
      <c r="T31" s="1065"/>
      <c r="U31" s="1065"/>
      <c r="V31" s="1065"/>
      <c r="W31" s="1065"/>
      <c r="X31" s="1065"/>
      <c r="Y31" s="1065"/>
      <c r="Z31" s="1253"/>
      <c r="AA31" s="1065"/>
      <c r="AB31" s="1253"/>
      <c r="AC31" s="1065"/>
      <c r="AD31" s="1253"/>
      <c r="AE31" s="1253"/>
      <c r="AF31" s="1065"/>
      <c r="AG31" s="1253"/>
      <c r="AH31" s="1065"/>
      <c r="AI31" s="1253"/>
      <c r="AQ31" s="639"/>
      <c r="AR31" s="639"/>
      <c r="AS31" s="639"/>
      <c r="AT31" s="639"/>
      <c r="AU31" s="639"/>
      <c r="AV31" s="639"/>
    </row>
    <row r="32" spans="1:48" ht="18" customHeight="1">
      <c r="A32" s="676"/>
      <c r="B32" s="1330" t="s">
        <v>52</v>
      </c>
      <c r="C32" s="676"/>
      <c r="D32" s="1254"/>
      <c r="E32" s="674">
        <v>468891.89732871676</v>
      </c>
      <c r="F32" s="677">
        <v>100</v>
      </c>
      <c r="G32" s="674">
        <v>163730.83519548588</v>
      </c>
      <c r="H32" s="677">
        <f>G32/$E32*100</f>
        <v>34.918674459563618</v>
      </c>
      <c r="I32" s="674">
        <v>117376.52369186166</v>
      </c>
      <c r="J32" s="677">
        <f>I32/$E32*100</f>
        <v>25.032747283661166</v>
      </c>
      <c r="K32" s="674">
        <v>142343.98020224003</v>
      </c>
      <c r="L32" s="677">
        <f>K32/$E32*100</f>
        <v>30.357526119170654</v>
      </c>
      <c r="M32" s="674">
        <v>5555.5878114675434</v>
      </c>
      <c r="N32" s="677">
        <f>M32/$E32*100</f>
        <v>1.1848334004314853</v>
      </c>
      <c r="O32" s="674">
        <v>39884.970427396067</v>
      </c>
      <c r="P32" s="677">
        <f>O32/$E32*100</f>
        <v>8.5062187371164359</v>
      </c>
      <c r="Q32" s="1141"/>
      <c r="R32" s="1255"/>
      <c r="S32" s="1226"/>
      <c r="T32" s="1253"/>
      <c r="U32" s="1226"/>
      <c r="V32" s="1065"/>
      <c r="W32" s="1226"/>
      <c r="X32" s="1065"/>
      <c r="Y32" s="1226"/>
      <c r="Z32" s="636"/>
      <c r="AA32" s="1065"/>
      <c r="AB32" s="636"/>
      <c r="AC32" s="1065"/>
      <c r="AD32" s="636"/>
      <c r="AE32" s="1253"/>
      <c r="AF32" s="1065"/>
      <c r="AG32" s="1253"/>
      <c r="AH32" s="1065"/>
      <c r="AI32" s="1253"/>
      <c r="AJ32" s="1110"/>
      <c r="AQ32" s="639"/>
      <c r="AR32" s="639"/>
      <c r="AS32" s="639"/>
      <c r="AT32" s="639"/>
      <c r="AU32" s="639"/>
      <c r="AV32" s="639"/>
    </row>
    <row r="33" spans="1:48" ht="18" customHeight="1">
      <c r="A33" s="676"/>
      <c r="B33" s="1330" t="s">
        <v>53</v>
      </c>
      <c r="C33" s="676"/>
      <c r="D33" s="1254"/>
      <c r="E33" s="674">
        <v>58527.575928114245</v>
      </c>
      <c r="F33" s="677">
        <v>100</v>
      </c>
      <c r="G33" s="674">
        <v>22509.895465061527</v>
      </c>
      <c r="H33" s="677">
        <f>G33/$E33*100</f>
        <v>38.460324228546597</v>
      </c>
      <c r="I33" s="674">
        <v>7090.0511483788205</v>
      </c>
      <c r="J33" s="677">
        <f>I33/$E33*100</f>
        <v>12.114035197847739</v>
      </c>
      <c r="K33" s="674">
        <v>21669.490565602722</v>
      </c>
      <c r="L33" s="677">
        <f>K33/$E33*100</f>
        <v>37.024411522216468</v>
      </c>
      <c r="M33" s="674">
        <v>1211.9003172194361</v>
      </c>
      <c r="N33" s="677">
        <f>M33/$E33*100</f>
        <v>2.0706484046220148</v>
      </c>
      <c r="O33" s="674">
        <v>6046.2384318517434</v>
      </c>
      <c r="P33" s="677">
        <f>O33/$E33*100</f>
        <v>10.330580646767192</v>
      </c>
      <c r="Q33" s="1065"/>
      <c r="R33" s="1253"/>
      <c r="S33" s="1226"/>
      <c r="T33" s="1253"/>
      <c r="U33" s="1226"/>
      <c r="V33" s="1065"/>
      <c r="W33" s="1226"/>
      <c r="X33" s="1065"/>
      <c r="Y33" s="1226"/>
      <c r="Z33" s="636"/>
      <c r="AA33" s="1065"/>
      <c r="AB33" s="636"/>
      <c r="AC33" s="1065"/>
      <c r="AD33" s="636"/>
      <c r="AE33" s="1253"/>
      <c r="AF33" s="1065"/>
      <c r="AG33" s="1253"/>
      <c r="AH33" s="1065"/>
      <c r="AI33" s="1253"/>
      <c r="AJ33" s="1110"/>
      <c r="AQ33" s="639"/>
      <c r="AR33" s="639"/>
      <c r="AS33" s="639"/>
      <c r="AT33" s="639"/>
      <c r="AU33" s="639"/>
      <c r="AV33" s="639"/>
    </row>
    <row r="34" spans="1:48" ht="18" customHeight="1">
      <c r="A34" s="676"/>
      <c r="B34" s="1330" t="s">
        <v>54</v>
      </c>
      <c r="C34" s="676"/>
      <c r="D34" s="1254"/>
      <c r="E34" s="674">
        <v>125746.56563185104</v>
      </c>
      <c r="F34" s="677">
        <v>100</v>
      </c>
      <c r="G34" s="674">
        <v>43270.8166086329</v>
      </c>
      <c r="H34" s="677">
        <f>G34/$E34*100</f>
        <v>34.41113193923492</v>
      </c>
      <c r="I34" s="674">
        <v>19063.368167874243</v>
      </c>
      <c r="J34" s="677">
        <f>I34/$E34*100</f>
        <v>15.160150157648184</v>
      </c>
      <c r="K34" s="674">
        <v>33939.696448567527</v>
      </c>
      <c r="L34" s="677">
        <f>K34/$E34*100</f>
        <v>26.99055539054082</v>
      </c>
      <c r="M34" s="674">
        <v>7483.991975925831</v>
      </c>
      <c r="N34" s="677">
        <f>M34/$E34*100</f>
        <v>5.9516472186101348</v>
      </c>
      <c r="O34" s="674">
        <v>21988.692430850489</v>
      </c>
      <c r="P34" s="677">
        <f>O34/$E34*100</f>
        <v>17.486515293965891</v>
      </c>
      <c r="Q34" s="1065"/>
      <c r="R34" s="1253"/>
      <c r="S34" s="1226"/>
      <c r="T34" s="1253"/>
      <c r="U34" s="1226"/>
      <c r="V34" s="1065"/>
      <c r="W34" s="1226"/>
      <c r="X34" s="1065"/>
      <c r="Y34" s="1226"/>
      <c r="Z34" s="636"/>
      <c r="AA34" s="1065"/>
      <c r="AB34" s="636"/>
      <c r="AC34" s="1065"/>
      <c r="AD34" s="636"/>
      <c r="AE34" s="1253"/>
      <c r="AF34" s="1065"/>
      <c r="AG34" s="1253"/>
      <c r="AH34" s="1065"/>
      <c r="AI34" s="1253"/>
      <c r="AJ34" s="1110"/>
      <c r="AQ34" s="639"/>
      <c r="AR34" s="639"/>
      <c r="AS34" s="639"/>
      <c r="AT34" s="639"/>
      <c r="AU34" s="639"/>
      <c r="AV34" s="639"/>
    </row>
    <row r="35" spans="1:48" ht="18" customHeight="1">
      <c r="A35" s="676"/>
      <c r="B35" s="1330" t="s">
        <v>257</v>
      </c>
      <c r="C35" s="676"/>
      <c r="D35" s="1254"/>
      <c r="E35" s="674">
        <v>44786.886815443591</v>
      </c>
      <c r="F35" s="677">
        <v>100</v>
      </c>
      <c r="G35" s="674">
        <v>5884.1486629806514</v>
      </c>
      <c r="H35" s="677">
        <f>G35/$E35*100</f>
        <v>13.138105997918249</v>
      </c>
      <c r="I35" s="674">
        <v>6126.6047310969216</v>
      </c>
      <c r="J35" s="677">
        <f>I35/$E35*100</f>
        <v>13.679461035868028</v>
      </c>
      <c r="K35" s="674">
        <v>16308.974093549627</v>
      </c>
      <c r="L35" s="677">
        <f>K35/$E35*100</f>
        <v>36.41461877168453</v>
      </c>
      <c r="M35" s="674">
        <v>1345.8999733113019</v>
      </c>
      <c r="N35" s="677">
        <f>M35/$E35*100</f>
        <v>3.0051206257256609</v>
      </c>
      <c r="O35" s="674">
        <v>15121.259354505084</v>
      </c>
      <c r="P35" s="677">
        <f>O35/$E35*100</f>
        <v>33.76269356880352</v>
      </c>
      <c r="Q35" s="1065"/>
      <c r="R35" s="1253"/>
      <c r="S35" s="1226"/>
      <c r="T35" s="1253"/>
      <c r="U35" s="1226"/>
      <c r="V35" s="1065"/>
      <c r="W35" s="1226"/>
      <c r="X35" s="1065"/>
      <c r="Y35" s="1226"/>
      <c r="Z35" s="636"/>
      <c r="AA35" s="1065"/>
      <c r="AB35" s="636"/>
      <c r="AC35" s="1065"/>
      <c r="AD35" s="636"/>
      <c r="AE35" s="1253"/>
      <c r="AF35" s="1065"/>
      <c r="AG35" s="1253"/>
      <c r="AH35" s="1065"/>
      <c r="AI35" s="1253"/>
      <c r="AJ35" s="1110"/>
      <c r="AQ35" s="639"/>
      <c r="AR35" s="639"/>
      <c r="AS35" s="639"/>
      <c r="AT35" s="639"/>
      <c r="AU35" s="639"/>
      <c r="AV35" s="639"/>
    </row>
    <row r="36" spans="1:48" ht="18" customHeight="1">
      <c r="A36" s="676"/>
      <c r="B36" s="1330" t="s">
        <v>256</v>
      </c>
      <c r="C36" s="676"/>
      <c r="D36" s="1254"/>
      <c r="E36" s="674">
        <v>66826.994850000032</v>
      </c>
      <c r="F36" s="677">
        <v>100</v>
      </c>
      <c r="G36" s="674">
        <v>15712.288358362001</v>
      </c>
      <c r="H36" s="677">
        <f>G36/$E36*100</f>
        <v>23.511888262564888</v>
      </c>
      <c r="I36" s="674">
        <v>14435.419341465004</v>
      </c>
      <c r="J36" s="677">
        <f>I36/$E36*100</f>
        <v>21.601179843365344</v>
      </c>
      <c r="K36" s="674">
        <v>6338.5264647439999</v>
      </c>
      <c r="L36" s="677">
        <f>K36/$E36*100</f>
        <v>9.4849790552028654</v>
      </c>
      <c r="M36" s="674">
        <v>7110.0064186000009</v>
      </c>
      <c r="N36" s="677">
        <f>M36/$E36*100</f>
        <v>10.639422638350164</v>
      </c>
      <c r="O36" s="674">
        <v>23230.754266689011</v>
      </c>
      <c r="P36" s="677">
        <f>O36/$E36*100</f>
        <v>34.762530200307218</v>
      </c>
      <c r="Q36" s="1065"/>
      <c r="R36" s="1253"/>
      <c r="S36" s="1226"/>
      <c r="T36" s="1253"/>
      <c r="U36" s="1226"/>
      <c r="V36" s="1065"/>
      <c r="W36" s="1226"/>
      <c r="X36" s="1065"/>
      <c r="Y36" s="1226"/>
      <c r="Z36" s="636"/>
      <c r="AA36" s="1065"/>
      <c r="AB36" s="636"/>
      <c r="AC36" s="1065"/>
      <c r="AD36" s="636"/>
      <c r="AE36" s="1253"/>
      <c r="AF36" s="1065"/>
      <c r="AG36" s="1253"/>
      <c r="AH36" s="1065"/>
      <c r="AI36" s="1253"/>
      <c r="AJ36" s="1110"/>
      <c r="AQ36" s="639"/>
      <c r="AR36" s="639"/>
      <c r="AS36" s="639"/>
      <c r="AT36" s="639"/>
      <c r="AU36" s="639"/>
      <c r="AV36" s="639"/>
    </row>
    <row r="37" spans="1:48" ht="18" customHeight="1">
      <c r="A37" s="1700" t="s">
        <v>14</v>
      </c>
      <c r="B37" s="1700"/>
      <c r="C37" s="1700"/>
      <c r="D37" s="390"/>
      <c r="E37" s="674"/>
      <c r="F37" s="675"/>
      <c r="G37" s="674"/>
      <c r="H37" s="675"/>
      <c r="I37" s="674"/>
      <c r="J37" s="675"/>
      <c r="K37" s="674"/>
      <c r="L37" s="675"/>
      <c r="M37" s="674"/>
      <c r="N37" s="675"/>
      <c r="O37" s="674"/>
      <c r="P37" s="675"/>
      <c r="Q37" s="1065"/>
      <c r="R37" s="1065"/>
      <c r="S37" s="1065"/>
      <c r="T37" s="1065"/>
      <c r="U37" s="1065"/>
      <c r="V37" s="1065"/>
      <c r="W37" s="1065"/>
      <c r="X37" s="1065"/>
      <c r="Y37" s="1065"/>
      <c r="Z37" s="1253"/>
      <c r="AA37" s="1065"/>
      <c r="AB37" s="1253"/>
      <c r="AC37" s="1065"/>
      <c r="AD37" s="1253"/>
      <c r="AE37" s="1253"/>
      <c r="AF37" s="1065"/>
      <c r="AG37" s="1253"/>
      <c r="AH37" s="1065"/>
      <c r="AI37" s="1253"/>
      <c r="AJ37" s="1110"/>
      <c r="AQ37" s="639"/>
      <c r="AR37" s="639"/>
      <c r="AS37" s="639"/>
      <c r="AT37" s="639"/>
      <c r="AU37" s="639"/>
      <c r="AV37" s="639"/>
    </row>
    <row r="38" spans="1:48" ht="18" customHeight="1">
      <c r="A38" s="1470" t="s">
        <v>45</v>
      </c>
      <c r="B38" s="1470"/>
      <c r="C38" s="678"/>
      <c r="D38" s="390"/>
      <c r="E38" s="674">
        <v>757186.08256004495</v>
      </c>
      <c r="F38" s="677">
        <v>100</v>
      </c>
      <c r="G38" s="674">
        <v>249559.42013778898</v>
      </c>
      <c r="H38" s="677">
        <f t="shared" ref="H38:H52" si="13">G38/$E38*100</f>
        <v>32.958796507990343</v>
      </c>
      <c r="I38" s="674">
        <v>163005.24054973072</v>
      </c>
      <c r="J38" s="677">
        <f t="shared" ref="J38:J52" si="14">I38/$E38*100</f>
        <v>21.527765011027441</v>
      </c>
      <c r="K38" s="674">
        <v>217258.79919779085</v>
      </c>
      <c r="L38" s="677">
        <f t="shared" ref="L38:L52" si="15">K38/$E38*100</f>
        <v>28.692920300811554</v>
      </c>
      <c r="M38" s="674">
        <v>22662.541132524111</v>
      </c>
      <c r="N38" s="677">
        <f t="shared" ref="N38:N52" si="16">M38/$E38*100</f>
        <v>2.9929949393552104</v>
      </c>
      <c r="O38" s="674">
        <v>104700.08154180385</v>
      </c>
      <c r="P38" s="677">
        <f t="shared" ref="P38:P52" si="17">O38/$E38*100</f>
        <v>13.827523240761774</v>
      </c>
      <c r="Q38" s="1065"/>
      <c r="R38" s="1253"/>
      <c r="S38" s="1226"/>
      <c r="T38" s="1253"/>
      <c r="U38" s="1226"/>
      <c r="V38" s="1065"/>
      <c r="W38" s="1226"/>
      <c r="X38" s="1065"/>
      <c r="Y38" s="1226"/>
      <c r="Z38" s="636"/>
      <c r="AA38" s="1065"/>
      <c r="AB38" s="636"/>
      <c r="AC38" s="1065"/>
      <c r="AD38" s="636"/>
      <c r="AE38" s="1253"/>
      <c r="AF38" s="1065"/>
      <c r="AG38" s="1253"/>
      <c r="AH38" s="1065"/>
      <c r="AI38" s="1253"/>
      <c r="AJ38" s="1110"/>
      <c r="AQ38" s="639"/>
      <c r="AR38" s="639"/>
      <c r="AS38" s="639"/>
      <c r="AT38" s="639"/>
      <c r="AU38" s="639"/>
      <c r="AV38" s="639"/>
    </row>
    <row r="39" spans="1:48" ht="18" customHeight="1">
      <c r="A39" s="7"/>
      <c r="B39" s="1330" t="s">
        <v>15</v>
      </c>
      <c r="C39" s="679"/>
      <c r="D39" s="390"/>
      <c r="E39" s="674">
        <v>380817.66447213729</v>
      </c>
      <c r="F39" s="677">
        <v>100</v>
      </c>
      <c r="G39" s="674">
        <v>152951.76727875683</v>
      </c>
      <c r="H39" s="677">
        <f t="shared" si="13"/>
        <v>40.164042151450047</v>
      </c>
      <c r="I39" s="674">
        <v>89711.749570608488</v>
      </c>
      <c r="J39" s="677">
        <f t="shared" si="14"/>
        <v>23.557664977269532</v>
      </c>
      <c r="K39" s="674">
        <v>87451.509520853913</v>
      </c>
      <c r="L39" s="677">
        <f t="shared" si="15"/>
        <v>22.964142076254017</v>
      </c>
      <c r="M39" s="674">
        <v>12362.241031240901</v>
      </c>
      <c r="N39" s="677">
        <f t="shared" si="16"/>
        <v>3.2462362396913949</v>
      </c>
      <c r="O39" s="674">
        <v>38340.397069895371</v>
      </c>
      <c r="P39" s="677">
        <f t="shared" si="17"/>
        <v>10.06791455512972</v>
      </c>
      <c r="Q39" s="1065"/>
      <c r="R39" s="1253"/>
      <c r="S39" s="1226"/>
      <c r="T39" s="1253"/>
      <c r="U39" s="1226"/>
      <c r="V39" s="1065"/>
      <c r="W39" s="1226"/>
      <c r="X39" s="1065"/>
      <c r="Y39" s="1226"/>
      <c r="Z39" s="636"/>
      <c r="AA39" s="1065"/>
      <c r="AB39" s="636"/>
      <c r="AC39" s="1065"/>
      <c r="AD39" s="636"/>
      <c r="AE39" s="1253"/>
      <c r="AF39" s="1065"/>
      <c r="AG39" s="1253"/>
      <c r="AH39" s="1065"/>
      <c r="AI39" s="1253"/>
      <c r="AJ39" s="1110"/>
      <c r="AQ39" s="639"/>
      <c r="AR39" s="639"/>
      <c r="AS39" s="639"/>
      <c r="AT39" s="639"/>
      <c r="AU39" s="639"/>
      <c r="AV39" s="639"/>
    </row>
    <row r="40" spans="1:48" ht="18" customHeight="1">
      <c r="A40" s="961"/>
      <c r="B40" s="961" t="s">
        <v>1313</v>
      </c>
      <c r="C40" s="679"/>
      <c r="D40" s="390"/>
      <c r="E40" s="674">
        <v>91592.720449522254</v>
      </c>
      <c r="F40" s="677">
        <v>100</v>
      </c>
      <c r="G40" s="674">
        <v>42914.742274101351</v>
      </c>
      <c r="H40" s="677">
        <f t="shared" si="13"/>
        <v>46.853878849195368</v>
      </c>
      <c r="I40" s="674">
        <v>11010.650637074188</v>
      </c>
      <c r="J40" s="677">
        <f t="shared" si="14"/>
        <v>12.021316304435217</v>
      </c>
      <c r="K40" s="674">
        <v>23813.148930284933</v>
      </c>
      <c r="L40" s="677">
        <f t="shared" si="15"/>
        <v>25.99895364327411</v>
      </c>
      <c r="M40" s="674">
        <v>2467.6728844961394</v>
      </c>
      <c r="N40" s="677">
        <f t="shared" si="16"/>
        <v>2.6941801405015595</v>
      </c>
      <c r="O40" s="674">
        <v>11386.505722524258</v>
      </c>
      <c r="P40" s="677">
        <f t="shared" si="17"/>
        <v>12.431671061456772</v>
      </c>
      <c r="Q40" s="1065"/>
      <c r="R40" s="1253"/>
      <c r="S40" s="1226"/>
      <c r="T40" s="1253"/>
      <c r="U40" s="1226"/>
      <c r="V40" s="1065"/>
      <c r="W40" s="1226"/>
      <c r="X40" s="1065"/>
      <c r="Y40" s="1226"/>
      <c r="Z40" s="636"/>
      <c r="AA40" s="1065"/>
      <c r="AB40" s="636"/>
      <c r="AC40" s="1065"/>
      <c r="AD40" s="636"/>
      <c r="AE40" s="1253"/>
      <c r="AF40" s="1065"/>
      <c r="AG40" s="1253"/>
      <c r="AH40" s="1065"/>
      <c r="AI40" s="1253"/>
      <c r="AJ40" s="1110"/>
      <c r="AQ40" s="639"/>
      <c r="AR40" s="639"/>
      <c r="AS40" s="639"/>
      <c r="AT40" s="639"/>
      <c r="AU40" s="639"/>
      <c r="AV40" s="639"/>
    </row>
    <row r="41" spans="1:48" ht="18" customHeight="1">
      <c r="A41" s="961"/>
      <c r="B41" s="961" t="s">
        <v>1314</v>
      </c>
      <c r="C41" s="1256"/>
      <c r="D41" s="1254"/>
      <c r="E41" s="674">
        <v>179209.16477840987</v>
      </c>
      <c r="F41" s="677">
        <v>100</v>
      </c>
      <c r="G41" s="674">
        <v>70030.403720983755</v>
      </c>
      <c r="H41" s="677">
        <f t="shared" si="13"/>
        <v>39.077467833509274</v>
      </c>
      <c r="I41" s="674">
        <v>54486.992414928514</v>
      </c>
      <c r="J41" s="677">
        <f t="shared" si="14"/>
        <v>30.404132780988668</v>
      </c>
      <c r="K41" s="674">
        <v>36240.855877637558</v>
      </c>
      <c r="L41" s="677">
        <f t="shared" si="15"/>
        <v>20.222657653948094</v>
      </c>
      <c r="M41" s="674">
        <v>6431.0788221449648</v>
      </c>
      <c r="N41" s="677">
        <f t="shared" si="16"/>
        <v>3.588588133925473</v>
      </c>
      <c r="O41" s="674">
        <v>12019.833943042488</v>
      </c>
      <c r="P41" s="677">
        <f t="shared" si="17"/>
        <v>6.7071535978111818</v>
      </c>
      <c r="Q41" s="1065"/>
      <c r="R41" s="1253"/>
      <c r="S41" s="1226"/>
      <c r="T41" s="1253"/>
      <c r="U41" s="1226"/>
      <c r="V41" s="1065"/>
      <c r="W41" s="1226"/>
      <c r="X41" s="1065"/>
      <c r="Y41" s="1226"/>
      <c r="Z41" s="636"/>
      <c r="AA41" s="1065"/>
      <c r="AB41" s="636"/>
      <c r="AC41" s="1065"/>
      <c r="AD41" s="636"/>
      <c r="AE41" s="1253"/>
      <c r="AF41" s="1065"/>
      <c r="AG41" s="1253"/>
      <c r="AH41" s="1065"/>
      <c r="AI41" s="1253"/>
      <c r="AJ41" s="1110"/>
      <c r="AQ41" s="639"/>
      <c r="AR41" s="639"/>
      <c r="AS41" s="639"/>
      <c r="AT41" s="639"/>
      <c r="AU41" s="639"/>
      <c r="AV41" s="639"/>
    </row>
    <row r="42" spans="1:48" ht="18" customHeight="1">
      <c r="A42" s="961"/>
      <c r="B42" s="961" t="s">
        <v>1315</v>
      </c>
      <c r="C42" s="1256"/>
      <c r="D42" s="1254"/>
      <c r="E42" s="674">
        <v>60743.544364067719</v>
      </c>
      <c r="F42" s="677">
        <v>100</v>
      </c>
      <c r="G42" s="674">
        <v>24133.886318085482</v>
      </c>
      <c r="H42" s="677">
        <f t="shared" si="13"/>
        <v>39.730783856533833</v>
      </c>
      <c r="I42" s="674">
        <v>16488.394108269546</v>
      </c>
      <c r="J42" s="677">
        <f t="shared" si="14"/>
        <v>27.144273981521405</v>
      </c>
      <c r="K42" s="674">
        <v>10761.144118802966</v>
      </c>
      <c r="L42" s="677">
        <f t="shared" si="15"/>
        <v>17.715700049219752</v>
      </c>
      <c r="M42" s="674">
        <v>1785.9761586173358</v>
      </c>
      <c r="N42" s="677">
        <f t="shared" si="16"/>
        <v>2.9401908915835566</v>
      </c>
      <c r="O42" s="674">
        <v>7574.1436602026142</v>
      </c>
      <c r="P42" s="677">
        <f t="shared" si="17"/>
        <v>12.469051220993665</v>
      </c>
      <c r="Q42" s="1065"/>
      <c r="R42" s="1253"/>
      <c r="S42" s="1226"/>
      <c r="T42" s="1253"/>
      <c r="U42" s="1226"/>
      <c r="V42" s="1065"/>
      <c r="W42" s="1226"/>
      <c r="X42" s="1065"/>
      <c r="Y42" s="1226"/>
      <c r="Z42" s="636"/>
      <c r="AA42" s="1065"/>
      <c r="AB42" s="636"/>
      <c r="AC42" s="1065"/>
      <c r="AD42" s="636"/>
      <c r="AE42" s="1253"/>
      <c r="AF42" s="1065"/>
      <c r="AG42" s="1253"/>
      <c r="AH42" s="1065"/>
      <c r="AI42" s="1253"/>
      <c r="AJ42" s="1110"/>
      <c r="AQ42" s="639"/>
      <c r="AR42" s="639"/>
      <c r="AS42" s="639"/>
      <c r="AT42" s="639"/>
      <c r="AU42" s="639"/>
      <c r="AV42" s="639"/>
    </row>
    <row r="43" spans="1:48" ht="18" customHeight="1">
      <c r="A43" s="961"/>
      <c r="B43" s="961" t="s">
        <v>1316</v>
      </c>
      <c r="C43" s="1256"/>
      <c r="D43" s="1254"/>
      <c r="E43" s="674">
        <v>49272.234880137476</v>
      </c>
      <c r="F43" s="677">
        <v>100</v>
      </c>
      <c r="G43" s="674">
        <v>15872.7349655862</v>
      </c>
      <c r="H43" s="677">
        <f t="shared" si="13"/>
        <v>32.214359677816816</v>
      </c>
      <c r="I43" s="674">
        <v>7725.712410336223</v>
      </c>
      <c r="J43" s="677">
        <f t="shared" si="14"/>
        <v>15.679646821643555</v>
      </c>
      <c r="K43" s="674">
        <v>16636.360594128491</v>
      </c>
      <c r="L43" s="677">
        <f t="shared" si="15"/>
        <v>33.764168876445474</v>
      </c>
      <c r="M43" s="674">
        <v>1677.5131659824583</v>
      </c>
      <c r="N43" s="677">
        <f t="shared" si="16"/>
        <v>3.4045810385164685</v>
      </c>
      <c r="O43" s="674">
        <v>7359.9137441260182</v>
      </c>
      <c r="P43" s="677">
        <f t="shared" si="17"/>
        <v>14.937243585622156</v>
      </c>
      <c r="Q43" s="1065"/>
      <c r="R43" s="1253"/>
      <c r="S43" s="1226"/>
      <c r="T43" s="1253"/>
      <c r="U43" s="1226"/>
      <c r="V43" s="1065"/>
      <c r="W43" s="1226"/>
      <c r="X43" s="1065"/>
      <c r="Y43" s="1226"/>
      <c r="Z43" s="636"/>
      <c r="AA43" s="1065"/>
      <c r="AB43" s="636"/>
      <c r="AC43" s="1065"/>
      <c r="AD43" s="636"/>
      <c r="AE43" s="1253"/>
      <c r="AF43" s="1065"/>
      <c r="AG43" s="1253"/>
      <c r="AH43" s="1065"/>
      <c r="AI43" s="1253"/>
      <c r="AJ43" s="1110"/>
      <c r="AQ43" s="639"/>
      <c r="AR43" s="639"/>
      <c r="AS43" s="639"/>
      <c r="AT43" s="639"/>
      <c r="AU43" s="639"/>
      <c r="AV43" s="639"/>
    </row>
    <row r="44" spans="1:48" ht="18" customHeight="1">
      <c r="A44" s="961"/>
      <c r="B44" s="1330" t="s">
        <v>17</v>
      </c>
      <c r="C44" s="1256"/>
      <c r="D44" s="1254"/>
      <c r="E44" s="674">
        <v>169627.11631853416</v>
      </c>
      <c r="F44" s="677">
        <v>100</v>
      </c>
      <c r="G44" s="674">
        <v>57747.065464272855</v>
      </c>
      <c r="H44" s="677">
        <f t="shared" si="13"/>
        <v>34.043534263609466</v>
      </c>
      <c r="I44" s="674">
        <v>31204.129630873991</v>
      </c>
      <c r="J44" s="677">
        <f t="shared" si="14"/>
        <v>18.395720158490072</v>
      </c>
      <c r="K44" s="674">
        <v>54890.994538563406</v>
      </c>
      <c r="L44" s="677">
        <f t="shared" si="15"/>
        <v>32.359799382244049</v>
      </c>
      <c r="M44" s="674">
        <v>2265.0667885679845</v>
      </c>
      <c r="N44" s="677">
        <f t="shared" si="16"/>
        <v>1.3353211666432685</v>
      </c>
      <c r="O44" s="674">
        <v>23519.859897129732</v>
      </c>
      <c r="P44" s="677">
        <f t="shared" si="17"/>
        <v>13.865625029528287</v>
      </c>
      <c r="Q44" s="1065"/>
      <c r="R44" s="1253"/>
      <c r="S44" s="1226"/>
      <c r="T44" s="1253"/>
      <c r="U44" s="1226"/>
      <c r="V44" s="1065"/>
      <c r="W44" s="1226"/>
      <c r="X44" s="1065"/>
      <c r="Y44" s="1226"/>
      <c r="Z44" s="636"/>
      <c r="AA44" s="1065"/>
      <c r="AB44" s="636"/>
      <c r="AC44" s="1065"/>
      <c r="AD44" s="636"/>
      <c r="AE44" s="1253"/>
      <c r="AF44" s="1065"/>
      <c r="AG44" s="1253"/>
      <c r="AH44" s="1065"/>
      <c r="AI44" s="1253"/>
      <c r="AJ44" s="1110"/>
      <c r="AQ44" s="639"/>
      <c r="AR44" s="639"/>
      <c r="AS44" s="639"/>
      <c r="AT44" s="639"/>
      <c r="AU44" s="639"/>
      <c r="AV44" s="639"/>
    </row>
    <row r="45" spans="1:48" ht="18" customHeight="1">
      <c r="A45" s="961"/>
      <c r="B45" s="961" t="s">
        <v>1317</v>
      </c>
      <c r="C45" s="1256"/>
      <c r="D45" s="1254"/>
      <c r="E45" s="674">
        <v>125374.61432911445</v>
      </c>
      <c r="F45" s="677">
        <v>100</v>
      </c>
      <c r="G45" s="674">
        <v>48408.711809881541</v>
      </c>
      <c r="H45" s="677">
        <f t="shared" si="13"/>
        <v>38.611254813359842</v>
      </c>
      <c r="I45" s="674">
        <v>24871.566791614547</v>
      </c>
      <c r="J45" s="677">
        <f t="shared" si="14"/>
        <v>19.837801236481155</v>
      </c>
      <c r="K45" s="674">
        <v>36933.936014367653</v>
      </c>
      <c r="L45" s="677">
        <f t="shared" si="15"/>
        <v>29.458863113560035</v>
      </c>
      <c r="M45" s="674">
        <v>820.83037926714223</v>
      </c>
      <c r="N45" s="677">
        <f t="shared" si="16"/>
        <v>0.65470221676010321</v>
      </c>
      <c r="O45" s="674">
        <v>14339.569334861411</v>
      </c>
      <c r="P45" s="677">
        <f t="shared" si="17"/>
        <v>11.43737862053904</v>
      </c>
      <c r="Q45" s="1065"/>
      <c r="R45" s="1253"/>
      <c r="S45" s="1226"/>
      <c r="T45" s="1253"/>
      <c r="U45" s="1226"/>
      <c r="V45" s="1065"/>
      <c r="W45" s="1226"/>
      <c r="X45" s="1065"/>
      <c r="Y45" s="1226"/>
      <c r="Z45" s="636"/>
      <c r="AA45" s="1065"/>
      <c r="AB45" s="636"/>
      <c r="AC45" s="1065"/>
      <c r="AD45" s="636"/>
      <c r="AE45" s="1253"/>
      <c r="AF45" s="1065"/>
      <c r="AG45" s="1253"/>
      <c r="AH45" s="1065"/>
      <c r="AI45" s="1253"/>
      <c r="AJ45" s="1110"/>
      <c r="AQ45" s="639"/>
      <c r="AR45" s="639"/>
      <c r="AS45" s="639"/>
      <c r="AT45" s="639"/>
      <c r="AU45" s="639"/>
      <c r="AV45" s="639"/>
    </row>
    <row r="46" spans="1:48" ht="18" customHeight="1">
      <c r="A46" s="961"/>
      <c r="B46" s="961" t="s">
        <v>1318</v>
      </c>
      <c r="C46" s="1256"/>
      <c r="D46" s="1254"/>
      <c r="E46" s="674">
        <v>44252.501989419674</v>
      </c>
      <c r="F46" s="677">
        <v>100</v>
      </c>
      <c r="G46" s="674">
        <v>9338.3536543913051</v>
      </c>
      <c r="H46" s="677">
        <f t="shared" si="13"/>
        <v>21.102430901249406</v>
      </c>
      <c r="I46" s="674">
        <v>6332.5628392594408</v>
      </c>
      <c r="J46" s="677">
        <f t="shared" si="14"/>
        <v>14.31006735116015</v>
      </c>
      <c r="K46" s="674">
        <v>17957.058524195745</v>
      </c>
      <c r="L46" s="677">
        <f t="shared" si="15"/>
        <v>40.578628816262402</v>
      </c>
      <c r="M46" s="674">
        <v>1444.2364093008428</v>
      </c>
      <c r="N46" s="677">
        <f t="shared" si="16"/>
        <v>3.2636265620555083</v>
      </c>
      <c r="O46" s="674">
        <v>9180.2905622683302</v>
      </c>
      <c r="P46" s="677">
        <f t="shared" si="17"/>
        <v>20.745246369263469</v>
      </c>
      <c r="Q46" s="1065"/>
      <c r="R46" s="1253"/>
      <c r="S46" s="1226"/>
      <c r="T46" s="1253"/>
      <c r="U46" s="1226"/>
      <c r="V46" s="1065"/>
      <c r="W46" s="1226"/>
      <c r="X46" s="1065"/>
      <c r="Y46" s="1226"/>
      <c r="Z46" s="636"/>
      <c r="AA46" s="1065"/>
      <c r="AB46" s="636"/>
      <c r="AC46" s="1065"/>
      <c r="AD46" s="636"/>
      <c r="AE46" s="1253"/>
      <c r="AF46" s="1065"/>
      <c r="AG46" s="1253"/>
      <c r="AH46" s="1065"/>
      <c r="AI46" s="1253"/>
      <c r="AJ46" s="1110"/>
      <c r="AQ46" s="639"/>
      <c r="AR46" s="639"/>
      <c r="AS46" s="639"/>
      <c r="AT46" s="639"/>
      <c r="AU46" s="639"/>
      <c r="AV46" s="639"/>
    </row>
    <row r="47" spans="1:48" ht="18" customHeight="1">
      <c r="A47" s="961"/>
      <c r="B47" s="1330" t="s">
        <v>18</v>
      </c>
      <c r="C47" s="1256"/>
      <c r="D47" s="1254"/>
      <c r="E47" s="674">
        <v>186294.37258982204</v>
      </c>
      <c r="F47" s="677">
        <v>100</v>
      </c>
      <c r="G47" s="674">
        <v>37653.238174670449</v>
      </c>
      <c r="H47" s="677">
        <f t="shared" si="13"/>
        <v>20.211688442986059</v>
      </c>
      <c r="I47" s="674">
        <v>39599.0794387512</v>
      </c>
      <c r="J47" s="677">
        <f t="shared" si="14"/>
        <v>21.256186586987997</v>
      </c>
      <c r="K47" s="674">
        <v>64833.171615328785</v>
      </c>
      <c r="L47" s="677">
        <f t="shared" si="15"/>
        <v>34.801465398032569</v>
      </c>
      <c r="M47" s="674">
        <v>7861.3198135152252</v>
      </c>
      <c r="N47" s="677">
        <f t="shared" si="16"/>
        <v>4.2198375099735665</v>
      </c>
      <c r="O47" s="674">
        <v>36347.563547028891</v>
      </c>
      <c r="P47" s="677">
        <f t="shared" si="17"/>
        <v>19.510822061736661</v>
      </c>
      <c r="Q47" s="1065"/>
      <c r="R47" s="1253"/>
      <c r="S47" s="1226"/>
      <c r="T47" s="1253"/>
      <c r="U47" s="1226"/>
      <c r="V47" s="1065"/>
      <c r="W47" s="1226"/>
      <c r="X47" s="1065"/>
      <c r="Y47" s="1226"/>
      <c r="Z47" s="636"/>
      <c r="AA47" s="1065"/>
      <c r="AB47" s="636"/>
      <c r="AC47" s="1065"/>
      <c r="AD47" s="636"/>
      <c r="AE47" s="1253"/>
      <c r="AF47" s="1065"/>
      <c r="AG47" s="1253"/>
      <c r="AH47" s="1065"/>
      <c r="AI47" s="1253"/>
      <c r="AJ47" s="1110"/>
      <c r="AQ47" s="639"/>
      <c r="AR47" s="639"/>
      <c r="AS47" s="639"/>
      <c r="AT47" s="639"/>
      <c r="AU47" s="639"/>
      <c r="AV47" s="639"/>
    </row>
    <row r="48" spans="1:48" ht="18" customHeight="1">
      <c r="A48" s="961"/>
      <c r="B48" s="961" t="s">
        <v>1319</v>
      </c>
      <c r="C48" s="678"/>
      <c r="D48" s="390"/>
      <c r="E48" s="674">
        <v>43847.395776973332</v>
      </c>
      <c r="F48" s="677">
        <v>100</v>
      </c>
      <c r="G48" s="674">
        <v>10910.057484548846</v>
      </c>
      <c r="H48" s="677">
        <f t="shared" si="13"/>
        <v>24.881882472660589</v>
      </c>
      <c r="I48" s="674">
        <v>10193.363486113789</v>
      </c>
      <c r="J48" s="677">
        <f t="shared" si="14"/>
        <v>23.247363510393203</v>
      </c>
      <c r="K48" s="674">
        <v>16863.192865220219</v>
      </c>
      <c r="L48" s="677">
        <f t="shared" si="15"/>
        <v>38.45882421613738</v>
      </c>
      <c r="M48" s="674">
        <v>791.59092038010374</v>
      </c>
      <c r="N48" s="677">
        <f t="shared" si="16"/>
        <v>1.8053316653205012</v>
      </c>
      <c r="O48" s="674">
        <v>5089.1910209213429</v>
      </c>
      <c r="P48" s="677">
        <f t="shared" si="17"/>
        <v>11.60659813596947</v>
      </c>
      <c r="Q48" s="1065"/>
      <c r="R48" s="1253"/>
      <c r="S48" s="1226"/>
      <c r="T48" s="1253"/>
      <c r="U48" s="1226"/>
      <c r="V48" s="1065"/>
      <c r="W48" s="1226"/>
      <c r="X48" s="1065"/>
      <c r="Y48" s="1226"/>
      <c r="Z48" s="636"/>
      <c r="AA48" s="1065"/>
      <c r="AB48" s="636"/>
      <c r="AC48" s="1065"/>
      <c r="AD48" s="636"/>
      <c r="AE48" s="1253"/>
      <c r="AF48" s="1065"/>
      <c r="AG48" s="1253"/>
      <c r="AH48" s="1065"/>
      <c r="AI48" s="1253"/>
      <c r="AJ48" s="1110"/>
      <c r="AQ48" s="639"/>
      <c r="AR48" s="639"/>
      <c r="AS48" s="639"/>
      <c r="AT48" s="639"/>
      <c r="AU48" s="639"/>
      <c r="AV48" s="639"/>
    </row>
    <row r="49" spans="1:48" ht="18" customHeight="1">
      <c r="A49" s="961"/>
      <c r="B49" s="961" t="s">
        <v>1320</v>
      </c>
      <c r="C49" s="678"/>
      <c r="D49" s="390"/>
      <c r="E49" s="674">
        <v>101918.48444873236</v>
      </c>
      <c r="F49" s="677">
        <v>100</v>
      </c>
      <c r="G49" s="674">
        <v>21125.630770090975</v>
      </c>
      <c r="H49" s="677">
        <f t="shared" si="13"/>
        <v>20.727967928837987</v>
      </c>
      <c r="I49" s="674">
        <v>21582.231873572829</v>
      </c>
      <c r="J49" s="677">
        <f t="shared" si="14"/>
        <v>21.175974103529033</v>
      </c>
      <c r="K49" s="674">
        <v>28675.171912897105</v>
      </c>
      <c r="L49" s="677">
        <f t="shared" si="15"/>
        <v>28.13539866492173</v>
      </c>
      <c r="M49" s="674">
        <v>6010.8870078433283</v>
      </c>
      <c r="N49" s="677">
        <f t="shared" si="16"/>
        <v>5.8977397871992103</v>
      </c>
      <c r="O49" s="674">
        <v>24524.562884467545</v>
      </c>
      <c r="P49" s="677">
        <f t="shared" si="17"/>
        <v>24.06291951564884</v>
      </c>
      <c r="Q49" s="1065"/>
      <c r="R49" s="1253"/>
      <c r="S49" s="1226"/>
      <c r="T49" s="1253"/>
      <c r="U49" s="1226"/>
      <c r="V49" s="1065"/>
      <c r="W49" s="1226"/>
      <c r="X49" s="1065"/>
      <c r="Y49" s="1226"/>
      <c r="Z49" s="636"/>
      <c r="AA49" s="1065"/>
      <c r="AB49" s="636"/>
      <c r="AC49" s="1065"/>
      <c r="AD49" s="636"/>
      <c r="AE49" s="1253"/>
      <c r="AF49" s="1065"/>
      <c r="AG49" s="1253"/>
      <c r="AH49" s="1065"/>
      <c r="AI49" s="1253"/>
      <c r="AJ49" s="1110"/>
      <c r="AQ49" s="639"/>
      <c r="AR49" s="639"/>
      <c r="AS49" s="639"/>
      <c r="AT49" s="639"/>
      <c r="AU49" s="639"/>
      <c r="AV49" s="639"/>
    </row>
    <row r="50" spans="1:48" ht="18" customHeight="1">
      <c r="A50" s="961"/>
      <c r="B50" s="961" t="s">
        <v>1321</v>
      </c>
      <c r="C50" s="678"/>
      <c r="D50" s="390"/>
      <c r="E50" s="674">
        <v>40528.492364116428</v>
      </c>
      <c r="F50" s="677">
        <v>100</v>
      </c>
      <c r="G50" s="674">
        <v>5617.5499200306422</v>
      </c>
      <c r="H50" s="677">
        <f t="shared" si="13"/>
        <v>13.860742387260306</v>
      </c>
      <c r="I50" s="674">
        <v>7823.4840790645949</v>
      </c>
      <c r="J50" s="677">
        <f t="shared" si="14"/>
        <v>19.303664219178899</v>
      </c>
      <c r="K50" s="674">
        <v>19294.806837211407</v>
      </c>
      <c r="L50" s="677">
        <f t="shared" si="15"/>
        <v>47.608005409781441</v>
      </c>
      <c r="M50" s="674">
        <v>1058.8418852917916</v>
      </c>
      <c r="N50" s="677">
        <f t="shared" si="16"/>
        <v>2.6125864139700421</v>
      </c>
      <c r="O50" s="674">
        <v>6733.8096416399867</v>
      </c>
      <c r="P50" s="677">
        <f t="shared" si="17"/>
        <v>16.615001567642924</v>
      </c>
      <c r="Q50" s="1065"/>
      <c r="R50" s="1253"/>
      <c r="S50" s="1226"/>
      <c r="T50" s="1253"/>
      <c r="U50" s="1226"/>
      <c r="V50" s="1065"/>
      <c r="W50" s="1226"/>
      <c r="X50" s="1065"/>
      <c r="Y50" s="1226"/>
      <c r="Z50" s="636"/>
      <c r="AA50" s="1065"/>
      <c r="AB50" s="636"/>
      <c r="AC50" s="1065"/>
      <c r="AD50" s="636"/>
      <c r="AE50" s="1253"/>
      <c r="AF50" s="1065"/>
      <c r="AG50" s="1253"/>
      <c r="AH50" s="1065"/>
      <c r="AI50" s="1253"/>
      <c r="AJ50" s="1110"/>
      <c r="AQ50" s="639"/>
      <c r="AR50" s="639"/>
      <c r="AS50" s="639"/>
      <c r="AT50" s="639"/>
      <c r="AU50" s="639"/>
      <c r="AV50" s="639"/>
    </row>
    <row r="51" spans="1:48" ht="18" customHeight="1">
      <c r="A51" s="961"/>
      <c r="B51" s="1330" t="s">
        <v>20</v>
      </c>
      <c r="C51" s="678"/>
      <c r="D51" s="390"/>
      <c r="E51" s="674">
        <v>20446.929179550891</v>
      </c>
      <c r="F51" s="677">
        <v>100</v>
      </c>
      <c r="G51" s="674">
        <v>1207.3492200888952</v>
      </c>
      <c r="H51" s="677">
        <f t="shared" si="13"/>
        <v>5.9047948446770828</v>
      </c>
      <c r="I51" s="674">
        <v>2490.2819094973015</v>
      </c>
      <c r="J51" s="677">
        <f t="shared" si="14"/>
        <v>12.179246514864682</v>
      </c>
      <c r="K51" s="674">
        <v>10083.123523044789</v>
      </c>
      <c r="L51" s="677">
        <f t="shared" si="15"/>
        <v>49.313632548446385</v>
      </c>
      <c r="M51" s="674">
        <v>173.91349919999999</v>
      </c>
      <c r="N51" s="677">
        <f t="shared" si="16"/>
        <v>0.85056048110115257</v>
      </c>
      <c r="O51" s="674">
        <v>6492.2610277498952</v>
      </c>
      <c r="P51" s="677">
        <f t="shared" si="17"/>
        <v>31.751765611057376</v>
      </c>
      <c r="Q51" s="1065"/>
      <c r="R51" s="1253"/>
      <c r="S51" s="1226"/>
      <c r="T51" s="1253"/>
      <c r="U51" s="1226"/>
      <c r="V51" s="1065"/>
      <c r="W51" s="1226"/>
      <c r="X51" s="1065"/>
      <c r="Y51" s="1226"/>
      <c r="Z51" s="636"/>
      <c r="AA51" s="1065"/>
      <c r="AB51" s="636"/>
      <c r="AC51" s="1065"/>
      <c r="AD51" s="636"/>
      <c r="AE51" s="1253"/>
      <c r="AF51" s="1065"/>
      <c r="AG51" s="1253"/>
      <c r="AH51" s="1065"/>
      <c r="AI51" s="1253"/>
      <c r="AJ51" s="1110"/>
      <c r="AQ51" s="639"/>
      <c r="AR51" s="639"/>
      <c r="AS51" s="639"/>
      <c r="AT51" s="639"/>
      <c r="AU51" s="639"/>
      <c r="AV51" s="639"/>
    </row>
    <row r="52" spans="1:48" ht="18" customHeight="1">
      <c r="A52" s="1470" t="s">
        <v>21</v>
      </c>
      <c r="B52" s="1470"/>
      <c r="C52" s="678"/>
      <c r="D52" s="390"/>
      <c r="E52" s="674">
        <v>7593.8379940811046</v>
      </c>
      <c r="F52" s="677">
        <v>100</v>
      </c>
      <c r="G52" s="674">
        <v>1548.5641527340149</v>
      </c>
      <c r="H52" s="677">
        <f t="shared" si="13"/>
        <v>20.392378056274289</v>
      </c>
      <c r="I52" s="674">
        <v>1086.7265309457441</v>
      </c>
      <c r="J52" s="677">
        <f t="shared" si="14"/>
        <v>14.310636226276827</v>
      </c>
      <c r="K52" s="674">
        <v>3341.8685769128629</v>
      </c>
      <c r="L52" s="677">
        <f t="shared" si="15"/>
        <v>44.007635921619986</v>
      </c>
      <c r="M52" s="674">
        <v>44.845363999999996</v>
      </c>
      <c r="N52" s="677">
        <f t="shared" si="16"/>
        <v>0.59054939063690848</v>
      </c>
      <c r="O52" s="674">
        <v>1571.8333694884825</v>
      </c>
      <c r="P52" s="677">
        <f t="shared" si="17"/>
        <v>20.698800405191982</v>
      </c>
      <c r="Q52" s="1065"/>
      <c r="R52" s="1253"/>
      <c r="S52" s="1226"/>
      <c r="T52" s="1253"/>
      <c r="U52" s="1226"/>
      <c r="V52" s="1065"/>
      <c r="W52" s="1226"/>
      <c r="X52" s="1065"/>
      <c r="Y52" s="1226"/>
      <c r="Z52" s="636"/>
      <c r="AA52" s="1065"/>
      <c r="AB52" s="636"/>
      <c r="AC52" s="1065"/>
      <c r="AD52" s="636"/>
      <c r="AE52" s="1253"/>
      <c r="AF52" s="1065"/>
      <c r="AG52" s="1253"/>
      <c r="AH52" s="1065"/>
      <c r="AI52" s="1253"/>
      <c r="AJ52" s="1110"/>
      <c r="AQ52" s="639"/>
      <c r="AR52" s="639"/>
      <c r="AS52" s="639"/>
      <c r="AT52" s="639"/>
      <c r="AU52" s="639"/>
      <c r="AV52" s="639"/>
    </row>
    <row r="53" spans="1:48" ht="18" customHeight="1">
      <c r="A53" s="1479" t="s">
        <v>118</v>
      </c>
      <c r="B53" s="1479"/>
      <c r="C53" s="1479"/>
      <c r="D53" s="1254"/>
      <c r="E53" s="674"/>
      <c r="F53" s="675"/>
      <c r="G53" s="674"/>
      <c r="H53" s="675"/>
      <c r="I53" s="674"/>
      <c r="J53" s="675"/>
      <c r="K53" s="674"/>
      <c r="L53" s="675"/>
      <c r="M53" s="674"/>
      <c r="N53" s="675"/>
      <c r="O53" s="674"/>
      <c r="P53" s="675"/>
      <c r="Q53" s="1065"/>
      <c r="R53" s="1065"/>
      <c r="S53" s="1065"/>
      <c r="T53" s="1065"/>
      <c r="U53" s="1065"/>
      <c r="V53" s="1065"/>
      <c r="W53" s="1065"/>
      <c r="X53" s="1065"/>
      <c r="Y53" s="1065"/>
      <c r="Z53" s="1253"/>
      <c r="AA53" s="1065"/>
      <c r="AB53" s="1253"/>
      <c r="AC53" s="1065"/>
      <c r="AD53" s="1253"/>
      <c r="AE53" s="1253"/>
      <c r="AF53" s="1065"/>
      <c r="AG53" s="1253"/>
      <c r="AH53" s="1065"/>
      <c r="AI53" s="1253"/>
      <c r="AJ53" s="1110"/>
      <c r="AQ53" s="639"/>
      <c r="AR53" s="639"/>
      <c r="AS53" s="639"/>
      <c r="AT53" s="639"/>
      <c r="AU53" s="639"/>
      <c r="AV53" s="639"/>
    </row>
    <row r="54" spans="1:48" ht="18" customHeight="1">
      <c r="A54" s="1470" t="s">
        <v>22</v>
      </c>
      <c r="B54" s="1470" t="s">
        <v>22</v>
      </c>
      <c r="C54" s="1334"/>
      <c r="D54" s="1254"/>
      <c r="E54" s="674">
        <v>407554.47399447352</v>
      </c>
      <c r="F54" s="677">
        <v>100</v>
      </c>
      <c r="G54" s="674">
        <v>45354.118796901217</v>
      </c>
      <c r="H54" s="677">
        <f>G54/$E54*100</f>
        <v>11.128357481242181</v>
      </c>
      <c r="I54" s="674">
        <v>90920.889293232307</v>
      </c>
      <c r="J54" s="677">
        <f>I54/$E54*100</f>
        <v>22.308892453592648</v>
      </c>
      <c r="K54" s="674">
        <v>200585.86531766207</v>
      </c>
      <c r="L54" s="677">
        <f>K54/$E54*100</f>
        <v>49.216945983123239</v>
      </c>
      <c r="M54" s="674">
        <v>18369.524625616406</v>
      </c>
      <c r="N54" s="677">
        <f>M54/$E54*100</f>
        <v>4.5072562805102461</v>
      </c>
      <c r="O54" s="674">
        <v>52324.075960071284</v>
      </c>
      <c r="P54" s="677">
        <f>O54/$E54*100</f>
        <v>12.838547801288719</v>
      </c>
      <c r="Q54" s="1065"/>
      <c r="R54" s="1253"/>
      <c r="S54" s="1226"/>
      <c r="T54" s="1253"/>
      <c r="U54" s="1226"/>
      <c r="V54" s="1065"/>
      <c r="W54" s="1226"/>
      <c r="X54" s="1065"/>
      <c r="Y54" s="1226"/>
      <c r="Z54" s="636"/>
      <c r="AA54" s="1065"/>
      <c r="AB54" s="636"/>
      <c r="AC54" s="1065"/>
      <c r="AD54" s="636"/>
      <c r="AE54" s="1253"/>
      <c r="AF54" s="1065"/>
      <c r="AG54" s="1253"/>
      <c r="AH54" s="1065"/>
      <c r="AI54" s="1253"/>
      <c r="AJ54" s="1110"/>
      <c r="AQ54" s="639"/>
      <c r="AR54" s="639"/>
      <c r="AS54" s="639"/>
      <c r="AT54" s="639"/>
      <c r="AU54" s="639"/>
      <c r="AV54" s="639"/>
    </row>
    <row r="55" spans="1:48" ht="18" customHeight="1">
      <c r="A55" s="1330"/>
      <c r="B55" s="1330" t="s">
        <v>23</v>
      </c>
      <c r="C55" s="1330"/>
      <c r="D55" s="1254"/>
      <c r="E55" s="674">
        <v>203406.75920862291</v>
      </c>
      <c r="F55" s="677">
        <v>100</v>
      </c>
      <c r="G55" s="674">
        <v>7136.2144568311887</v>
      </c>
      <c r="H55" s="677">
        <f>G55/$E55*100</f>
        <v>3.5083467651691818</v>
      </c>
      <c r="I55" s="674">
        <v>21737.127438989297</v>
      </c>
      <c r="J55" s="677">
        <f>I55/$E55*100</f>
        <v>10.686531521154979</v>
      </c>
      <c r="K55" s="674">
        <v>141276.24798878591</v>
      </c>
      <c r="L55" s="677">
        <f>K55/$E55*100</f>
        <v>69.455040991969582</v>
      </c>
      <c r="M55" s="674">
        <v>6785.711569956572</v>
      </c>
      <c r="N55" s="677">
        <f>M55/$E55*100</f>
        <v>3.3360305214817609</v>
      </c>
      <c r="O55" s="674">
        <v>26471.457754060099</v>
      </c>
      <c r="P55" s="677">
        <f>O55/$E55*100</f>
        <v>13.01405020022457</v>
      </c>
      <c r="Q55" s="1065"/>
      <c r="R55" s="1253"/>
      <c r="S55" s="1226"/>
      <c r="T55" s="1253"/>
      <c r="U55" s="1226"/>
      <c r="V55" s="1065"/>
      <c r="W55" s="1226"/>
      <c r="X55" s="1065"/>
      <c r="Y55" s="1226"/>
      <c r="Z55" s="636"/>
      <c r="AA55" s="1065"/>
      <c r="AB55" s="636"/>
      <c r="AC55" s="1065"/>
      <c r="AD55" s="636"/>
      <c r="AE55" s="1253"/>
      <c r="AF55" s="1065"/>
      <c r="AG55" s="1253"/>
      <c r="AH55" s="1065"/>
      <c r="AI55" s="1253"/>
      <c r="AJ55" s="1110"/>
      <c r="AQ55" s="639"/>
      <c r="AR55" s="639"/>
      <c r="AS55" s="639"/>
      <c r="AT55" s="639"/>
      <c r="AU55" s="639"/>
      <c r="AV55" s="639"/>
    </row>
    <row r="56" spans="1:48" ht="18" customHeight="1">
      <c r="A56" s="1330"/>
      <c r="B56" s="1330" t="s">
        <v>24</v>
      </c>
      <c r="C56" s="1330"/>
      <c r="D56" s="1254"/>
      <c r="E56" s="674">
        <v>83487.228772059112</v>
      </c>
      <c r="F56" s="677">
        <v>100</v>
      </c>
      <c r="G56" s="674">
        <v>8304.9285027320839</v>
      </c>
      <c r="H56" s="677">
        <f>G56/$E56*100</f>
        <v>9.9475436241950295</v>
      </c>
      <c r="I56" s="674">
        <v>23165.837213088209</v>
      </c>
      <c r="J56" s="677">
        <f>I56/$E56*100</f>
        <v>27.747761608349347</v>
      </c>
      <c r="K56" s="674">
        <v>37772.497343695999</v>
      </c>
      <c r="L56" s="677">
        <f>K56/$E56*100</f>
        <v>45.243443697028567</v>
      </c>
      <c r="M56" s="674">
        <v>1042.1107924993846</v>
      </c>
      <c r="N56" s="677">
        <f>M56/$E56*100</f>
        <v>1.2482277922346736</v>
      </c>
      <c r="O56" s="674">
        <v>13201.854920497392</v>
      </c>
      <c r="P56" s="677">
        <f>O56/$E56*100</f>
        <v>15.813023278736123</v>
      </c>
      <c r="Q56" s="1065"/>
      <c r="R56" s="1253"/>
      <c r="S56" s="1226"/>
      <c r="T56" s="1253"/>
      <c r="U56" s="1226"/>
      <c r="V56" s="1065"/>
      <c r="W56" s="1226"/>
      <c r="X56" s="1065"/>
      <c r="Y56" s="1226"/>
      <c r="Z56" s="636"/>
      <c r="AA56" s="1065"/>
      <c r="AB56" s="636"/>
      <c r="AC56" s="1065"/>
      <c r="AD56" s="636"/>
      <c r="AE56" s="1253"/>
      <c r="AF56" s="1065"/>
      <c r="AG56" s="1253"/>
      <c r="AH56" s="1065"/>
      <c r="AI56" s="1253"/>
      <c r="AJ56" s="1110"/>
      <c r="AQ56" s="639"/>
      <c r="AR56" s="639"/>
      <c r="AS56" s="639"/>
      <c r="AT56" s="639"/>
      <c r="AU56" s="639"/>
      <c r="AV56" s="639"/>
    </row>
    <row r="57" spans="1:48" ht="18" customHeight="1">
      <c r="A57" s="1330"/>
      <c r="B57" s="1330" t="s">
        <v>25</v>
      </c>
      <c r="C57" s="1330"/>
      <c r="D57" s="1254"/>
      <c r="E57" s="674">
        <v>120660.48601379109</v>
      </c>
      <c r="F57" s="677">
        <v>100</v>
      </c>
      <c r="G57" s="674">
        <v>29912.975837337959</v>
      </c>
      <c r="H57" s="677">
        <f>G57/$E57*100</f>
        <v>24.791028799535091</v>
      </c>
      <c r="I57" s="674">
        <v>46017.924641154757</v>
      </c>
      <c r="J57" s="677">
        <f>I57/$E57*100</f>
        <v>38.138355116433949</v>
      </c>
      <c r="K57" s="674">
        <v>21537.119985180208</v>
      </c>
      <c r="L57" s="677">
        <f>K57/$E57*100</f>
        <v>17.849356236405832</v>
      </c>
      <c r="M57" s="674">
        <v>10541.702263160463</v>
      </c>
      <c r="N57" s="677">
        <f>M57/$E57*100</f>
        <v>8.7366648448238333</v>
      </c>
      <c r="O57" s="674">
        <v>12650.763285513767</v>
      </c>
      <c r="P57" s="677">
        <f>O57/$E57*100</f>
        <v>10.484595001604607</v>
      </c>
      <c r="Q57" s="1065"/>
      <c r="R57" s="1253"/>
      <c r="S57" s="1226"/>
      <c r="T57" s="1253"/>
      <c r="U57" s="1226"/>
      <c r="V57" s="1065"/>
      <c r="W57" s="1226"/>
      <c r="X57" s="1065"/>
      <c r="Y57" s="1226"/>
      <c r="Z57" s="636"/>
      <c r="AA57" s="1065"/>
      <c r="AB57" s="636"/>
      <c r="AC57" s="1065"/>
      <c r="AD57" s="636"/>
      <c r="AE57" s="1253"/>
      <c r="AF57" s="1065"/>
      <c r="AG57" s="1253"/>
      <c r="AH57" s="1065"/>
      <c r="AI57" s="1253"/>
      <c r="AJ57" s="1110"/>
      <c r="AQ57" s="639"/>
      <c r="AR57" s="639"/>
      <c r="AS57" s="639"/>
      <c r="AT57" s="639"/>
      <c r="AU57" s="639"/>
      <c r="AV57" s="639"/>
    </row>
    <row r="58" spans="1:48" ht="18" customHeight="1" thickBot="1">
      <c r="A58" s="1471" t="s">
        <v>26</v>
      </c>
      <c r="B58" s="1471"/>
      <c r="C58" s="1331"/>
      <c r="D58" s="1257"/>
      <c r="E58" s="680">
        <v>357225.44655965205</v>
      </c>
      <c r="F58" s="681">
        <v>100</v>
      </c>
      <c r="G58" s="680">
        <v>205753.86549362191</v>
      </c>
      <c r="H58" s="681">
        <f>G58/$E58*100</f>
        <v>57.597762834418816</v>
      </c>
      <c r="I58" s="680">
        <v>73171.077787444476</v>
      </c>
      <c r="J58" s="681">
        <f>I58/$E58*100</f>
        <v>20.48316504105086</v>
      </c>
      <c r="K58" s="680">
        <v>20014.802457041635</v>
      </c>
      <c r="L58" s="681">
        <f>K58/$E58*100</f>
        <v>5.602849027077756</v>
      </c>
      <c r="M58" s="680">
        <v>4337.8618709076918</v>
      </c>
      <c r="N58" s="681">
        <f>M58/$E58*100</f>
        <v>1.2143205117901152</v>
      </c>
      <c r="O58" s="680">
        <v>53947.838951221122</v>
      </c>
      <c r="P58" s="681">
        <f>O58/$E58*100</f>
        <v>15.101902585826155</v>
      </c>
      <c r="Q58" s="1082"/>
      <c r="R58" s="1258"/>
      <c r="S58" s="1259"/>
      <c r="T58" s="1258"/>
      <c r="U58" s="1259"/>
      <c r="V58" s="1082"/>
      <c r="W58" s="1259"/>
      <c r="X58" s="1082"/>
      <c r="Y58" s="1259"/>
      <c r="Z58" s="682"/>
      <c r="AA58" s="1082"/>
      <c r="AB58" s="682"/>
      <c r="AC58" s="1082"/>
      <c r="AD58" s="682"/>
      <c r="AE58" s="1258"/>
      <c r="AF58" s="1082"/>
      <c r="AG58" s="1258"/>
      <c r="AH58" s="1082"/>
      <c r="AI58" s="1258"/>
      <c r="AJ58" s="1110"/>
      <c r="AQ58" s="639"/>
      <c r="AR58" s="639"/>
      <c r="AS58" s="639"/>
      <c r="AT58" s="639"/>
      <c r="AU58" s="639"/>
      <c r="AV58" s="639"/>
    </row>
    <row r="59" spans="1:48" s="473" customFormat="1" ht="14.25">
      <c r="A59" s="472" t="s">
        <v>802</v>
      </c>
      <c r="D59" s="474"/>
      <c r="F59" s="475"/>
      <c r="H59" s="476"/>
      <c r="J59" s="476"/>
      <c r="L59" s="476"/>
      <c r="N59" s="476"/>
      <c r="P59" s="476"/>
      <c r="Q59" s="477"/>
    </row>
    <row r="60" spans="1:48" s="479" customFormat="1" ht="14.25">
      <c r="A60" s="478" t="s">
        <v>803</v>
      </c>
      <c r="D60" s="480"/>
      <c r="H60" s="481"/>
      <c r="Q60" s="477"/>
      <c r="R60" s="473"/>
      <c r="S60" s="473"/>
      <c r="T60" s="473"/>
      <c r="U60" s="473"/>
      <c r="V60" s="473"/>
    </row>
    <row r="61" spans="1:48" s="473" customFormat="1" ht="15" thickBot="1">
      <c r="A61" s="1701" t="s">
        <v>1475</v>
      </c>
      <c r="B61" s="1701"/>
      <c r="C61" s="1701"/>
      <c r="D61" s="1701"/>
      <c r="E61" s="1701"/>
      <c r="F61" s="1701"/>
      <c r="G61" s="1701"/>
      <c r="H61" s="1701"/>
      <c r="I61" s="1701"/>
      <c r="J61" s="1701"/>
      <c r="L61" s="475"/>
      <c r="N61" s="475"/>
      <c r="P61" s="475"/>
      <c r="Q61" s="479"/>
      <c r="R61" s="479"/>
      <c r="S61" s="479"/>
      <c r="T61" s="479"/>
      <c r="U61" s="479"/>
      <c r="V61" s="479"/>
    </row>
    <row r="62" spans="1:48" ht="17.25" thickTop="1" thickBot="1">
      <c r="E62" s="1453" t="s">
        <v>1249</v>
      </c>
      <c r="F62" s="1444" t="s">
        <v>1126</v>
      </c>
      <c r="G62" s="1445"/>
      <c r="H62" s="1444" t="s">
        <v>1127</v>
      </c>
      <c r="I62" s="1503"/>
    </row>
    <row r="63" spans="1:48">
      <c r="E63" s="1454"/>
      <c r="F63" s="1383" t="s">
        <v>1250</v>
      </c>
      <c r="G63" s="1698" t="s">
        <v>1697</v>
      </c>
      <c r="H63" s="809" t="s">
        <v>1250</v>
      </c>
      <c r="I63" s="1439" t="s">
        <v>1697</v>
      </c>
    </row>
    <row r="64" spans="1:48">
      <c r="E64" s="1454"/>
      <c r="F64" s="1383" t="s">
        <v>1251</v>
      </c>
      <c r="G64" s="1699"/>
      <c r="H64" s="809" t="s">
        <v>1251</v>
      </c>
      <c r="I64" s="1440"/>
    </row>
    <row r="65" spans="5:10" ht="16.5" thickBot="1">
      <c r="E65" s="1455"/>
      <c r="F65" s="1353" t="s">
        <v>1324</v>
      </c>
      <c r="G65" s="1457"/>
      <c r="H65" s="1327" t="s">
        <v>1324</v>
      </c>
      <c r="I65" s="1441"/>
    </row>
    <row r="66" spans="5:10">
      <c r="E66" s="804" t="s">
        <v>1060</v>
      </c>
      <c r="F66" s="825">
        <f>E27</f>
        <v>764779.92055412603</v>
      </c>
      <c r="G66" s="837">
        <v>100</v>
      </c>
      <c r="H66" s="825">
        <v>778683</v>
      </c>
      <c r="I66" s="837">
        <v>100</v>
      </c>
    </row>
    <row r="67" spans="5:10" ht="16.5">
      <c r="E67" s="1320" t="s">
        <v>1252</v>
      </c>
      <c r="F67" s="823">
        <f>G27</f>
        <v>251107.98429052305</v>
      </c>
      <c r="G67" s="822">
        <f>F67/$F$66*100</f>
        <v>32.834018982687354</v>
      </c>
      <c r="H67" s="823">
        <v>242365</v>
      </c>
      <c r="I67" s="824">
        <v>31.1</v>
      </c>
      <c r="J67" s="1311">
        <f>G67-I67</f>
        <v>1.7340189826873527</v>
      </c>
    </row>
    <row r="68" spans="5:10" ht="16.5">
      <c r="E68" s="1320" t="s">
        <v>1253</v>
      </c>
      <c r="F68" s="823">
        <f>I27</f>
        <v>164091.96708067643</v>
      </c>
      <c r="G68" s="822">
        <f t="shared" ref="G68:G71" si="18">F68/$F$66*100</f>
        <v>21.45610294812429</v>
      </c>
      <c r="H68" s="823">
        <v>162026</v>
      </c>
      <c r="I68" s="824">
        <v>20.8</v>
      </c>
      <c r="J68" s="1311">
        <f t="shared" ref="J68:J71" si="19">G68-I68</f>
        <v>0.65610294812428904</v>
      </c>
    </row>
    <row r="69" spans="5:10" ht="16.5">
      <c r="E69" s="1320" t="s">
        <v>1254</v>
      </c>
      <c r="F69" s="823">
        <f>K27</f>
        <v>220600.6677747037</v>
      </c>
      <c r="G69" s="822">
        <f t="shared" si="18"/>
        <v>28.844986883921603</v>
      </c>
      <c r="H69" s="823">
        <v>222474</v>
      </c>
      <c r="I69" s="824">
        <v>28.6</v>
      </c>
      <c r="J69" s="1311">
        <f t="shared" si="19"/>
        <v>0.24498688392160162</v>
      </c>
    </row>
    <row r="70" spans="5:10" ht="33">
      <c r="E70" s="1320" t="s">
        <v>1255</v>
      </c>
      <c r="F70" s="823">
        <f>M27</f>
        <v>22707.386496524112</v>
      </c>
      <c r="G70" s="822">
        <f t="shared" si="18"/>
        <v>2.9691399952121302</v>
      </c>
      <c r="H70" s="823">
        <v>27650</v>
      </c>
      <c r="I70" s="824">
        <v>3.6</v>
      </c>
      <c r="J70" s="1311">
        <f t="shared" si="19"/>
        <v>-0.63086000478786985</v>
      </c>
    </row>
    <row r="71" spans="5:10" ht="17.25" thickBot="1">
      <c r="E71" s="1321" t="s">
        <v>1256</v>
      </c>
      <c r="F71" s="807">
        <f>O27</f>
        <v>106271.91491129233</v>
      </c>
      <c r="G71" s="826">
        <f t="shared" si="18"/>
        <v>13.895751190001478</v>
      </c>
      <c r="H71" s="807">
        <v>124168</v>
      </c>
      <c r="I71" s="833">
        <v>15.9</v>
      </c>
      <c r="J71" s="1311">
        <f t="shared" si="19"/>
        <v>-2.0042488099985221</v>
      </c>
    </row>
  </sheetData>
  <mergeCells count="43">
    <mergeCell ref="A8:C8"/>
    <mergeCell ref="A12:C12"/>
    <mergeCell ref="O3:P4"/>
    <mergeCell ref="A7:C7"/>
    <mergeCell ref="E3:F4"/>
    <mergeCell ref="G3:H4"/>
    <mergeCell ref="I3:J4"/>
    <mergeCell ref="K3:L4"/>
    <mergeCell ref="M3:N4"/>
    <mergeCell ref="A3:C5"/>
    <mergeCell ref="A6:C6"/>
    <mergeCell ref="A61:J61"/>
    <mergeCell ref="A20:C20"/>
    <mergeCell ref="A9:C9"/>
    <mergeCell ref="A10:C10"/>
    <mergeCell ref="A13:C13"/>
    <mergeCell ref="A16:C16"/>
    <mergeCell ref="A15:C15"/>
    <mergeCell ref="A52:B52"/>
    <mergeCell ref="A54:B54"/>
    <mergeCell ref="A17:C17"/>
    <mergeCell ref="A18:C18"/>
    <mergeCell ref="A37:C37"/>
    <mergeCell ref="A22:D22"/>
    <mergeCell ref="A23:D23"/>
    <mergeCell ref="A14:C14"/>
    <mergeCell ref="A11:C11"/>
    <mergeCell ref="A58:B58"/>
    <mergeCell ref="A19:C19"/>
    <mergeCell ref="A53:C53"/>
    <mergeCell ref="A38:B38"/>
    <mergeCell ref="A28:C28"/>
    <mergeCell ref="A31:C31"/>
    <mergeCell ref="A21:C21"/>
    <mergeCell ref="A24:D24"/>
    <mergeCell ref="A25:D25"/>
    <mergeCell ref="A26:D26"/>
    <mergeCell ref="A27:D27"/>
    <mergeCell ref="E62:E65"/>
    <mergeCell ref="F62:G62"/>
    <mergeCell ref="H62:I62"/>
    <mergeCell ref="G63:G65"/>
    <mergeCell ref="I63:I65"/>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10" max="60"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X70"/>
  <sheetViews>
    <sheetView tabSelected="1" view="pageBreakPreview" topLeftCell="A23" zoomScaleNormal="50" zoomScaleSheetLayoutView="100" workbookViewId="0">
      <selection activeCell="H30" sqref="H30"/>
    </sheetView>
  </sheetViews>
  <sheetFormatPr defaultColWidth="9.140625" defaultRowHeight="15.75"/>
  <cols>
    <col min="1" max="1" width="2.28515625" style="14" customWidth="1"/>
    <col min="2" max="2" width="28.7109375" style="14" customWidth="1"/>
    <col min="3" max="3" width="2.28515625" style="14" customWidth="1"/>
    <col min="4" max="4" width="1.7109375" style="15" customWidth="1"/>
    <col min="5" max="10" width="13" style="998" customWidth="1"/>
    <col min="11" max="16" width="17.7109375" style="998" customWidth="1"/>
    <col min="17" max="17" width="14.140625" style="998" bestFit="1" customWidth="1"/>
    <col min="18" max="16384" width="9.140625" style="998"/>
  </cols>
  <sheetData>
    <row r="1" spans="1:57" s="458" customFormat="1" ht="34.5" customHeight="1">
      <c r="A1" s="1636" t="s">
        <v>394</v>
      </c>
      <c r="B1" s="1636"/>
      <c r="C1" s="1636"/>
      <c r="D1" s="1636"/>
      <c r="E1" s="1636"/>
      <c r="F1" s="1636"/>
      <c r="G1" s="1636"/>
      <c r="H1" s="1636"/>
      <c r="I1" s="1636"/>
      <c r="J1" s="1636"/>
      <c r="K1" s="457" t="s">
        <v>268</v>
      </c>
      <c r="L1" s="457"/>
      <c r="M1" s="457"/>
      <c r="N1" s="457"/>
      <c r="O1" s="457"/>
      <c r="P1" s="457"/>
    </row>
    <row r="2" spans="1:57" ht="15" customHeight="1" thickBot="1">
      <c r="A2" s="1168"/>
      <c r="B2" s="447"/>
      <c r="C2" s="447"/>
      <c r="D2" s="448"/>
      <c r="P2" s="631" t="s">
        <v>805</v>
      </c>
    </row>
    <row r="3" spans="1:57" s="122" customFormat="1" ht="20.100000000000001" customHeight="1">
      <c r="A3" s="1483" t="s">
        <v>1</v>
      </c>
      <c r="B3" s="1483"/>
      <c r="C3" s="1483"/>
      <c r="D3" s="1335"/>
      <c r="E3" s="1574" t="s">
        <v>49</v>
      </c>
      <c r="F3" s="1575"/>
      <c r="G3" s="1574" t="s">
        <v>136</v>
      </c>
      <c r="H3" s="1575"/>
      <c r="I3" s="1708" t="s">
        <v>137</v>
      </c>
      <c r="J3" s="1706"/>
      <c r="K3" s="1703" t="s">
        <v>138</v>
      </c>
      <c r="L3" s="1706"/>
      <c r="M3" s="1574" t="s">
        <v>139</v>
      </c>
      <c r="N3" s="1575"/>
      <c r="O3" s="1574" t="s">
        <v>312</v>
      </c>
      <c r="P3" s="1580"/>
    </row>
    <row r="4" spans="1:57" s="122" customFormat="1" ht="20.100000000000001" customHeight="1">
      <c r="A4" s="1484"/>
      <c r="B4" s="1484"/>
      <c r="C4" s="1484"/>
      <c r="D4" s="1336"/>
      <c r="E4" s="1576"/>
      <c r="F4" s="1577"/>
      <c r="G4" s="1576"/>
      <c r="H4" s="1577"/>
      <c r="I4" s="1709"/>
      <c r="J4" s="1707"/>
      <c r="K4" s="1705"/>
      <c r="L4" s="1707"/>
      <c r="M4" s="1576"/>
      <c r="N4" s="1577"/>
      <c r="O4" s="1576"/>
      <c r="P4" s="1581"/>
    </row>
    <row r="5" spans="1:57" s="1339" customFormat="1" ht="24.95" customHeight="1">
      <c r="A5" s="1485"/>
      <c r="B5" s="1485"/>
      <c r="C5" s="1485"/>
      <c r="D5" s="1337"/>
      <c r="E5" s="1361"/>
      <c r="F5" s="463" t="s">
        <v>140</v>
      </c>
      <c r="G5" s="1361"/>
      <c r="H5" s="463" t="s">
        <v>140</v>
      </c>
      <c r="I5" s="632"/>
      <c r="J5" s="633" t="s">
        <v>140</v>
      </c>
      <c r="K5" s="634"/>
      <c r="L5" s="633" t="s">
        <v>140</v>
      </c>
      <c r="M5" s="1361"/>
      <c r="N5" s="1397" t="s">
        <v>140</v>
      </c>
      <c r="O5" s="1361"/>
      <c r="P5" s="1397" t="s">
        <v>140</v>
      </c>
    </row>
    <row r="6" spans="1:57" s="414" customFormat="1" ht="12.75" hidden="1" customHeight="1">
      <c r="A6" s="1643" t="s">
        <v>1071</v>
      </c>
      <c r="B6" s="1643"/>
      <c r="C6" s="1643"/>
      <c r="D6" s="2"/>
      <c r="E6" s="466">
        <f t="shared" ref="E6:E11" si="0">F6-G6+H6+I6-J6-M6</f>
        <v>-1360985419</v>
      </c>
      <c r="F6" s="466">
        <f t="shared" ref="F6:F11" si="1">G6-H6+I6+J6-M6-P6</f>
        <v>126226820</v>
      </c>
      <c r="G6" s="467">
        <v>741559210</v>
      </c>
      <c r="H6" s="467">
        <v>200806813</v>
      </c>
      <c r="I6" s="467">
        <v>134398980</v>
      </c>
      <c r="J6" s="467">
        <v>554575873</v>
      </c>
      <c r="K6" s="467">
        <v>526282949</v>
      </c>
      <c r="L6" s="467"/>
      <c r="M6" s="467">
        <v>526282949</v>
      </c>
      <c r="N6" s="467"/>
      <c r="O6" s="467"/>
      <c r="P6" s="467">
        <v>577217481</v>
      </c>
      <c r="Q6" s="468">
        <f t="shared" ref="Q6:Q12" si="2">G6-H6</f>
        <v>540752397</v>
      </c>
      <c r="R6" s="468"/>
      <c r="S6" s="468"/>
      <c r="T6" s="468"/>
      <c r="U6" s="468"/>
      <c r="V6" s="468"/>
      <c r="W6" s="468"/>
      <c r="X6" s="468"/>
      <c r="Y6" s="468"/>
      <c r="Z6" s="468"/>
      <c r="AA6" s="468"/>
      <c r="AB6" s="468"/>
      <c r="AC6" s="468"/>
      <c r="AD6" s="468"/>
      <c r="AE6" s="468"/>
      <c r="AF6" s="468"/>
      <c r="AG6" s="468"/>
      <c r="AH6" s="468"/>
      <c r="AI6" s="468"/>
      <c r="AJ6" s="468"/>
      <c r="AK6" s="468"/>
      <c r="AL6" s="468"/>
      <c r="AM6" s="468"/>
      <c r="AN6" s="468"/>
      <c r="AO6" s="468"/>
      <c r="AP6" s="468"/>
      <c r="AQ6" s="468"/>
      <c r="AR6" s="468"/>
      <c r="AS6" s="468"/>
      <c r="AT6" s="468"/>
      <c r="AU6" s="468"/>
      <c r="AV6" s="468"/>
      <c r="AW6" s="468"/>
      <c r="AX6" s="468"/>
      <c r="AY6" s="468"/>
      <c r="AZ6" s="468"/>
      <c r="BA6" s="468"/>
      <c r="BB6" s="468"/>
      <c r="BC6" s="468"/>
      <c r="BD6" s="468"/>
      <c r="BE6" s="468"/>
    </row>
    <row r="7" spans="1:57" s="414" customFormat="1" ht="12.75" hidden="1" customHeight="1">
      <c r="A7" s="1479" t="s">
        <v>1068</v>
      </c>
      <c r="B7" s="1479"/>
      <c r="C7" s="1479"/>
      <c r="D7" s="2"/>
      <c r="E7" s="413">
        <f t="shared" si="0"/>
        <v>-1243916157.9331326</v>
      </c>
      <c r="F7" s="413">
        <f t="shared" si="1"/>
        <v>119186128.76965982</v>
      </c>
      <c r="G7" s="327">
        <v>756432558.290663</v>
      </c>
      <c r="H7" s="327">
        <v>271812621.98691934</v>
      </c>
      <c r="I7" s="327">
        <v>123272356.01037998</v>
      </c>
      <c r="J7" s="327">
        <v>501494769.53363603</v>
      </c>
      <c r="K7" s="327">
        <v>500259936.87579286</v>
      </c>
      <c r="L7" s="327"/>
      <c r="M7" s="327">
        <v>500259936.87579286</v>
      </c>
      <c r="N7" s="327"/>
      <c r="O7" s="327"/>
      <c r="P7" s="327">
        <v>489940996.20230705</v>
      </c>
      <c r="Q7" s="468">
        <f t="shared" si="2"/>
        <v>484619936.30374366</v>
      </c>
      <c r="R7" s="468"/>
      <c r="S7" s="468"/>
      <c r="T7" s="468"/>
      <c r="U7" s="468"/>
      <c r="V7" s="468"/>
      <c r="W7" s="468"/>
      <c r="X7" s="468"/>
      <c r="Y7" s="468"/>
      <c r="Z7" s="468"/>
      <c r="AA7" s="468"/>
      <c r="AB7" s="468"/>
      <c r="AC7" s="468"/>
      <c r="AD7" s="468"/>
      <c r="AE7" s="468"/>
      <c r="AF7" s="468"/>
      <c r="AG7" s="468"/>
      <c r="AH7" s="468"/>
      <c r="AI7" s="468"/>
      <c r="AJ7" s="468"/>
      <c r="AK7" s="468"/>
      <c r="AL7" s="468"/>
      <c r="AM7" s="468"/>
      <c r="AN7" s="468"/>
      <c r="AO7" s="468"/>
      <c r="AP7" s="468"/>
      <c r="AQ7" s="468"/>
      <c r="AR7" s="468"/>
      <c r="AS7" s="468"/>
      <c r="AT7" s="468"/>
      <c r="AU7" s="468"/>
      <c r="AV7" s="468"/>
      <c r="AW7" s="468"/>
      <c r="AX7" s="468"/>
      <c r="AY7" s="468"/>
      <c r="AZ7" s="468"/>
      <c r="BA7" s="468"/>
      <c r="BB7" s="468"/>
      <c r="BC7" s="468"/>
      <c r="BD7" s="468"/>
      <c r="BE7" s="468"/>
    </row>
    <row r="8" spans="1:57" s="414" customFormat="1" ht="12.75" hidden="1" customHeight="1">
      <c r="A8" s="1479" t="s">
        <v>1682</v>
      </c>
      <c r="B8" s="1479"/>
      <c r="C8" s="1479"/>
      <c r="D8" s="2"/>
      <c r="E8" s="413">
        <f t="shared" si="0"/>
        <v>-1272689981</v>
      </c>
      <c r="F8" s="413">
        <f t="shared" si="1"/>
        <v>121896435</v>
      </c>
      <c r="G8" s="327">
        <v>664797824</v>
      </c>
      <c r="H8" s="327">
        <v>171446835</v>
      </c>
      <c r="I8" s="327">
        <v>94437596</v>
      </c>
      <c r="J8" s="327">
        <v>506459891</v>
      </c>
      <c r="K8" s="327">
        <v>489213132</v>
      </c>
      <c r="L8" s="327"/>
      <c r="M8" s="327">
        <v>489213132</v>
      </c>
      <c r="N8" s="327"/>
      <c r="O8" s="327"/>
      <c r="P8" s="327">
        <v>483138909</v>
      </c>
      <c r="Q8" s="468">
        <f t="shared" si="2"/>
        <v>493350989</v>
      </c>
      <c r="R8" s="468"/>
      <c r="S8" s="468"/>
      <c r="T8" s="468"/>
      <c r="U8" s="468"/>
      <c r="V8" s="468"/>
      <c r="W8" s="468"/>
      <c r="X8" s="468"/>
      <c r="Y8" s="468"/>
      <c r="Z8" s="468"/>
      <c r="AA8" s="468"/>
      <c r="AB8" s="468"/>
      <c r="AC8" s="468"/>
      <c r="AD8" s="468"/>
      <c r="AE8" s="468"/>
      <c r="AF8" s="468"/>
      <c r="AG8" s="468"/>
      <c r="AH8" s="468"/>
      <c r="AI8" s="468"/>
      <c r="AJ8" s="468"/>
      <c r="AK8" s="468"/>
      <c r="AL8" s="468"/>
      <c r="AM8" s="468"/>
      <c r="AN8" s="468"/>
      <c r="AO8" s="468"/>
      <c r="AP8" s="468"/>
      <c r="AQ8" s="468"/>
      <c r="AR8" s="468"/>
      <c r="AS8" s="468"/>
      <c r="AT8" s="468"/>
      <c r="AU8" s="468"/>
      <c r="AV8" s="468"/>
      <c r="AW8" s="468"/>
      <c r="AX8" s="468"/>
      <c r="AY8" s="468"/>
      <c r="AZ8" s="468"/>
      <c r="BA8" s="468"/>
      <c r="BB8" s="468"/>
      <c r="BC8" s="468"/>
      <c r="BD8" s="468"/>
      <c r="BE8" s="468"/>
    </row>
    <row r="9" spans="1:57" s="414" customFormat="1" ht="12.75" hidden="1" customHeight="1">
      <c r="A9" s="1479" t="s">
        <v>1683</v>
      </c>
      <c r="B9" s="1479"/>
      <c r="C9" s="1479"/>
      <c r="D9" s="2"/>
      <c r="E9" s="413">
        <f t="shared" si="0"/>
        <v>-1064502111.8444388</v>
      </c>
      <c r="F9" s="413">
        <f t="shared" si="1"/>
        <v>54053922.637355268</v>
      </c>
      <c r="G9" s="327">
        <v>618526174.8069942</v>
      </c>
      <c r="H9" s="327">
        <v>229549165.78038287</v>
      </c>
      <c r="I9" s="327">
        <v>91350274.64845255</v>
      </c>
      <c r="J9" s="327">
        <v>401820999.30479008</v>
      </c>
      <c r="K9" s="327">
        <v>419108300.79884535</v>
      </c>
      <c r="L9" s="327"/>
      <c r="M9" s="327">
        <v>419108300.79884535</v>
      </c>
      <c r="N9" s="327"/>
      <c r="O9" s="327"/>
      <c r="P9" s="327">
        <v>408986059.54365325</v>
      </c>
      <c r="Q9" s="468">
        <f t="shared" si="2"/>
        <v>388977009.02661133</v>
      </c>
      <c r="R9" s="468"/>
      <c r="S9" s="468"/>
      <c r="T9" s="468"/>
      <c r="U9" s="468"/>
      <c r="V9" s="468"/>
      <c r="W9" s="468"/>
      <c r="X9" s="468"/>
      <c r="Y9" s="468"/>
      <c r="Z9" s="468"/>
      <c r="AA9" s="468"/>
      <c r="AB9" s="468"/>
      <c r="AC9" s="468"/>
      <c r="AD9" s="468"/>
      <c r="AE9" s="468"/>
      <c r="AF9" s="468"/>
      <c r="AG9" s="468"/>
      <c r="AH9" s="468"/>
      <c r="AI9" s="468"/>
      <c r="AJ9" s="468"/>
      <c r="AK9" s="468"/>
      <c r="AL9" s="468"/>
      <c r="AM9" s="468"/>
      <c r="AN9" s="468"/>
      <c r="AO9" s="468"/>
      <c r="AP9" s="468"/>
      <c r="AQ9" s="468"/>
      <c r="AR9" s="468"/>
      <c r="AS9" s="468"/>
      <c r="AT9" s="468"/>
      <c r="AU9" s="468"/>
      <c r="AV9" s="468"/>
      <c r="AW9" s="468"/>
      <c r="AX9" s="468"/>
      <c r="AY9" s="468"/>
      <c r="AZ9" s="468"/>
      <c r="BA9" s="468"/>
      <c r="BB9" s="468"/>
      <c r="BC9" s="468"/>
      <c r="BD9" s="468"/>
      <c r="BE9" s="468"/>
    </row>
    <row r="10" spans="1:57" s="414" customFormat="1" ht="12.75" hidden="1" customHeight="1">
      <c r="A10" s="1479" t="s">
        <v>1684</v>
      </c>
      <c r="B10" s="1479"/>
      <c r="C10" s="1479"/>
      <c r="D10" s="2"/>
      <c r="E10" s="413">
        <f t="shared" si="0"/>
        <v>-1227979088.485152</v>
      </c>
      <c r="F10" s="413">
        <f t="shared" si="1"/>
        <v>17516259.56893599</v>
      </c>
      <c r="G10" s="327">
        <v>702432333.95259309</v>
      </c>
      <c r="H10" s="327">
        <v>276989951.66201019</v>
      </c>
      <c r="I10" s="327">
        <v>100773783.08861336</v>
      </c>
      <c r="J10" s="327">
        <v>444122840.59282225</v>
      </c>
      <c r="K10" s="327">
        <v>476703908.25929618</v>
      </c>
      <c r="L10" s="327"/>
      <c r="M10" s="327">
        <v>476703908.25929618</v>
      </c>
      <c r="N10" s="327"/>
      <c r="O10" s="327"/>
      <c r="P10" s="327">
        <v>476118838.14378631</v>
      </c>
      <c r="Q10" s="468">
        <f t="shared" si="2"/>
        <v>425442382.2905829</v>
      </c>
      <c r="R10" s="468"/>
      <c r="S10" s="468"/>
      <c r="T10" s="468"/>
      <c r="U10" s="468"/>
      <c r="V10" s="468"/>
      <c r="W10" s="468"/>
      <c r="X10" s="468"/>
      <c r="Y10" s="468"/>
      <c r="Z10" s="468"/>
      <c r="AA10" s="468"/>
      <c r="AB10" s="468"/>
      <c r="AC10" s="468"/>
      <c r="AD10" s="468"/>
      <c r="AE10" s="468"/>
      <c r="AF10" s="468"/>
      <c r="AG10" s="468"/>
      <c r="AH10" s="468"/>
      <c r="AI10" s="468"/>
      <c r="AJ10" s="468"/>
      <c r="AK10" s="468"/>
      <c r="AL10" s="468"/>
      <c r="AM10" s="468"/>
      <c r="AN10" s="468"/>
      <c r="AO10" s="468"/>
      <c r="AP10" s="468"/>
      <c r="AQ10" s="468"/>
      <c r="AR10" s="468"/>
      <c r="AS10" s="468"/>
      <c r="AT10" s="468"/>
      <c r="AU10" s="468"/>
      <c r="AV10" s="468"/>
      <c r="AW10" s="468"/>
      <c r="AX10" s="468"/>
      <c r="AY10" s="468"/>
      <c r="AZ10" s="468"/>
      <c r="BA10" s="468"/>
      <c r="BB10" s="468"/>
      <c r="BC10" s="468"/>
      <c r="BD10" s="468"/>
      <c r="BE10" s="468"/>
    </row>
    <row r="11" spans="1:57" s="414" customFormat="1" ht="13.35" hidden="1" customHeight="1">
      <c r="A11" s="1479" t="s">
        <v>1685</v>
      </c>
      <c r="B11" s="1479"/>
      <c r="C11" s="1479"/>
      <c r="D11" s="2"/>
      <c r="E11" s="413">
        <f t="shared" si="0"/>
        <v>-614163758.02412343</v>
      </c>
      <c r="F11" s="413">
        <f t="shared" si="1"/>
        <v>529227099.5126642</v>
      </c>
      <c r="G11" s="50">
        <v>774876938.08685613</v>
      </c>
      <c r="H11" s="328">
        <v>318129140.68098992</v>
      </c>
      <c r="I11" s="50">
        <v>35521358.976925708</v>
      </c>
      <c r="J11" s="50">
        <v>381497471.03714108</v>
      </c>
      <c r="K11" s="50">
        <v>340666948.07070595</v>
      </c>
      <c r="L11" s="50"/>
      <c r="M11" s="50">
        <v>340666948.07070595</v>
      </c>
      <c r="N11" s="50"/>
      <c r="O11" s="50"/>
      <c r="P11" s="50">
        <v>3872579.8365629241</v>
      </c>
      <c r="Q11" s="468">
        <f t="shared" si="2"/>
        <v>456747797.40586621</v>
      </c>
      <c r="R11" s="468"/>
      <c r="S11" s="468"/>
      <c r="T11" s="468"/>
      <c r="U11" s="468"/>
      <c r="V11" s="468"/>
      <c r="W11" s="468"/>
      <c r="X11" s="468"/>
      <c r="Y11" s="468"/>
      <c r="Z11" s="468"/>
      <c r="AA11" s="468"/>
      <c r="AB11" s="468"/>
      <c r="AC11" s="468"/>
      <c r="AD11" s="468"/>
      <c r="AE11" s="468"/>
      <c r="AF11" s="468"/>
      <c r="AG11" s="468"/>
      <c r="AH11" s="468"/>
      <c r="AI11" s="468"/>
      <c r="AJ11" s="468"/>
      <c r="AK11" s="468"/>
      <c r="AL11" s="468"/>
      <c r="AM11" s="468"/>
      <c r="AN11" s="468"/>
      <c r="AO11" s="468"/>
      <c r="AP11" s="468"/>
      <c r="AQ11" s="468"/>
      <c r="AR11" s="468"/>
      <c r="AS11" s="468"/>
      <c r="AT11" s="468"/>
      <c r="AU11" s="468"/>
      <c r="AV11" s="468"/>
      <c r="AW11" s="468"/>
      <c r="AX11" s="468"/>
      <c r="AY11" s="468"/>
      <c r="AZ11" s="468"/>
      <c r="BA11" s="468"/>
      <c r="BB11" s="468"/>
      <c r="BC11" s="468"/>
      <c r="BD11" s="468"/>
      <c r="BE11" s="468"/>
    </row>
    <row r="12" spans="1:57" s="414" customFormat="1" ht="13.35" hidden="1" customHeight="1">
      <c r="A12" s="1479" t="s">
        <v>1686</v>
      </c>
      <c r="B12" s="1479"/>
      <c r="C12" s="1479"/>
      <c r="D12" s="2"/>
      <c r="E12" s="50">
        <v>552581020.29235148</v>
      </c>
      <c r="F12" s="50">
        <v>552581020.29235148</v>
      </c>
      <c r="G12" s="50">
        <v>894111596.32216477</v>
      </c>
      <c r="H12" s="328">
        <v>407598370.52959192</v>
      </c>
      <c r="I12" s="50">
        <v>27358185.305937532</v>
      </c>
      <c r="J12" s="50">
        <v>415806488.11875683</v>
      </c>
      <c r="K12" s="50">
        <v>372508410.50904661</v>
      </c>
      <c r="L12" s="50"/>
      <c r="M12" s="50">
        <v>372508410.50904661</v>
      </c>
      <c r="N12" s="50"/>
      <c r="O12" s="50"/>
      <c r="P12" s="50">
        <v>4588468.4158692267</v>
      </c>
      <c r="Q12" s="468">
        <f t="shared" si="2"/>
        <v>486513225.79257286</v>
      </c>
      <c r="R12" s="468"/>
      <c r="S12" s="468"/>
      <c r="T12" s="468"/>
      <c r="U12" s="468"/>
      <c r="V12" s="468"/>
      <c r="W12" s="468"/>
      <c r="X12" s="468"/>
      <c r="Y12" s="468"/>
      <c r="Z12" s="468"/>
      <c r="AA12" s="468"/>
      <c r="AB12" s="468"/>
      <c r="AC12" s="468"/>
      <c r="AD12" s="468"/>
      <c r="AE12" s="468"/>
      <c r="AF12" s="468"/>
      <c r="AG12" s="468"/>
      <c r="AH12" s="468"/>
      <c r="AI12" s="468"/>
      <c r="AJ12" s="468"/>
      <c r="AK12" s="468"/>
      <c r="AL12" s="468"/>
      <c r="AM12" s="468"/>
      <c r="AN12" s="468"/>
      <c r="AO12" s="468"/>
      <c r="AP12" s="468"/>
      <c r="AQ12" s="468"/>
      <c r="AR12" s="468"/>
      <c r="AS12" s="468"/>
      <c r="AT12" s="468"/>
      <c r="AU12" s="468"/>
      <c r="AV12" s="468"/>
      <c r="AW12" s="468"/>
      <c r="AX12" s="468"/>
      <c r="AY12" s="468"/>
      <c r="AZ12" s="468"/>
      <c r="BA12" s="468"/>
      <c r="BB12" s="468"/>
      <c r="BC12" s="468"/>
      <c r="BD12" s="468"/>
      <c r="BE12" s="468"/>
    </row>
    <row r="13" spans="1:57" s="414" customFormat="1" ht="14.25" hidden="1" customHeight="1">
      <c r="A13" s="1479" t="s">
        <v>1687</v>
      </c>
      <c r="B13" s="1479"/>
      <c r="C13" s="1479"/>
      <c r="D13" s="2"/>
      <c r="E13" s="328" t="s">
        <v>112</v>
      </c>
      <c r="F13" s="328" t="s">
        <v>112</v>
      </c>
      <c r="G13" s="328" t="s">
        <v>112</v>
      </c>
      <c r="H13" s="328" t="s">
        <v>112</v>
      </c>
      <c r="I13" s="328" t="s">
        <v>112</v>
      </c>
      <c r="J13" s="328" t="s">
        <v>112</v>
      </c>
      <c r="K13" s="328" t="s">
        <v>112</v>
      </c>
      <c r="L13" s="328" t="s">
        <v>112</v>
      </c>
      <c r="M13" s="328" t="s">
        <v>112</v>
      </c>
      <c r="N13" s="328" t="s">
        <v>112</v>
      </c>
      <c r="O13" s="328" t="s">
        <v>112</v>
      </c>
      <c r="P13" s="328" t="s">
        <v>112</v>
      </c>
      <c r="Q13" s="468"/>
      <c r="R13" s="468"/>
      <c r="S13" s="468"/>
      <c r="T13" s="468"/>
      <c r="U13" s="468"/>
      <c r="V13" s="468"/>
      <c r="W13" s="468"/>
      <c r="X13" s="468"/>
      <c r="Y13" s="468"/>
      <c r="Z13" s="468"/>
      <c r="AA13" s="468"/>
      <c r="AB13" s="468"/>
      <c r="AC13" s="468"/>
      <c r="AD13" s="468"/>
      <c r="AE13" s="468"/>
      <c r="AF13" s="468"/>
      <c r="AG13" s="468"/>
      <c r="AH13" s="468"/>
      <c r="AI13" s="468"/>
      <c r="AJ13" s="468"/>
      <c r="AK13" s="468"/>
      <c r="AL13" s="468"/>
      <c r="AM13" s="468"/>
      <c r="AN13" s="468"/>
      <c r="AO13" s="468"/>
      <c r="AP13" s="468"/>
      <c r="AQ13" s="468"/>
      <c r="AR13" s="468"/>
      <c r="AS13" s="468"/>
      <c r="AT13" s="468"/>
      <c r="AU13" s="468"/>
      <c r="AV13" s="468"/>
      <c r="AW13" s="468"/>
      <c r="AX13" s="468"/>
      <c r="AY13" s="468"/>
      <c r="AZ13" s="468"/>
      <c r="BA13" s="468"/>
      <c r="BB13" s="468"/>
      <c r="BC13" s="468"/>
      <c r="BD13" s="468"/>
      <c r="BE13" s="468"/>
    </row>
    <row r="14" spans="1:57" s="414" customFormat="1" ht="14.25" hidden="1" customHeight="1">
      <c r="A14" s="1479" t="s">
        <v>1688</v>
      </c>
      <c r="B14" s="1479"/>
      <c r="C14" s="1479"/>
      <c r="D14" s="2"/>
      <c r="E14" s="50">
        <v>546030780.76779866</v>
      </c>
      <c r="F14" s="469">
        <v>100</v>
      </c>
      <c r="G14" s="50">
        <v>158680137.2429598</v>
      </c>
      <c r="H14" s="469">
        <v>29.060657902807684</v>
      </c>
      <c r="I14" s="50">
        <v>94232338.354300484</v>
      </c>
      <c r="J14" s="469">
        <v>17.257697125022169</v>
      </c>
      <c r="K14" s="50">
        <v>194774447.18591845</v>
      </c>
      <c r="L14" s="469">
        <v>35.670964723277557</v>
      </c>
      <c r="M14" s="50">
        <v>18751979.074169029</v>
      </c>
      <c r="N14" s="469">
        <v>3.4342347967638416</v>
      </c>
      <c r="O14" s="50">
        <v>79591878.910450876</v>
      </c>
      <c r="P14" s="469">
        <v>14.576445452128747</v>
      </c>
      <c r="Q14" s="468"/>
      <c r="R14" s="468"/>
      <c r="S14" s="468"/>
      <c r="T14" s="468"/>
      <c r="U14" s="468"/>
      <c r="V14" s="468"/>
      <c r="W14" s="468"/>
      <c r="X14" s="468"/>
      <c r="Y14" s="468"/>
      <c r="Z14" s="468"/>
      <c r="AA14" s="468"/>
      <c r="AB14" s="468"/>
      <c r="AC14" s="468"/>
      <c r="AD14" s="468"/>
      <c r="AE14" s="468"/>
      <c r="AF14" s="468"/>
      <c r="AG14" s="468"/>
      <c r="AH14" s="468"/>
      <c r="AI14" s="468"/>
      <c r="AJ14" s="468"/>
      <c r="AK14" s="468"/>
      <c r="AL14" s="468"/>
      <c r="AM14" s="468"/>
      <c r="AN14" s="468"/>
      <c r="AO14" s="468"/>
      <c r="AP14" s="468"/>
      <c r="AQ14" s="468"/>
      <c r="AR14" s="468"/>
      <c r="AS14" s="468"/>
      <c r="AT14" s="468"/>
      <c r="AU14" s="468"/>
      <c r="AV14" s="468"/>
      <c r="AW14" s="468"/>
      <c r="AX14" s="468"/>
      <c r="AY14" s="468"/>
      <c r="AZ14" s="468"/>
      <c r="BA14" s="468"/>
      <c r="BB14" s="468"/>
      <c r="BC14" s="468"/>
      <c r="BD14" s="468"/>
      <c r="BE14" s="468"/>
    </row>
    <row r="15" spans="1:57" s="414" customFormat="1" ht="14.25" hidden="1" customHeight="1">
      <c r="A15" s="1479" t="s">
        <v>1689</v>
      </c>
      <c r="B15" s="1479"/>
      <c r="C15" s="1479"/>
      <c r="D15" s="2"/>
      <c r="E15" s="411">
        <v>618770939.2565527</v>
      </c>
      <c r="F15" s="469">
        <v>100</v>
      </c>
      <c r="G15" s="374">
        <v>221158180.15083662</v>
      </c>
      <c r="H15" s="469">
        <v>35.741526649030419</v>
      </c>
      <c r="I15" s="374">
        <v>109069787.56317669</v>
      </c>
      <c r="J15" s="469">
        <v>17.626843900300649</v>
      </c>
      <c r="K15" s="374">
        <v>200177896.32168448</v>
      </c>
      <c r="L15" s="469">
        <v>32.350888450287648</v>
      </c>
      <c r="M15" s="328">
        <v>28461321.809771124</v>
      </c>
      <c r="N15" s="469">
        <v>4.5996539275045993</v>
      </c>
      <c r="O15" s="374">
        <v>59903753.41108387</v>
      </c>
      <c r="P15" s="469">
        <v>9.6810870728767018</v>
      </c>
      <c r="Q15" s="468"/>
      <c r="R15" s="468"/>
      <c r="S15" s="468"/>
      <c r="T15" s="468"/>
      <c r="U15" s="468"/>
      <c r="V15" s="468"/>
      <c r="W15" s="468"/>
      <c r="X15" s="468"/>
      <c r="Y15" s="468"/>
      <c r="Z15" s="468"/>
      <c r="AA15" s="468"/>
      <c r="AB15" s="468"/>
      <c r="AC15" s="468"/>
      <c r="AD15" s="468"/>
      <c r="AE15" s="468"/>
      <c r="AF15" s="468"/>
      <c r="AG15" s="468"/>
      <c r="AH15" s="468"/>
      <c r="AI15" s="468"/>
      <c r="AJ15" s="468"/>
      <c r="AK15" s="468"/>
      <c r="AL15" s="468"/>
      <c r="AM15" s="468"/>
      <c r="AN15" s="468"/>
      <c r="AO15" s="468"/>
      <c r="AP15" s="468"/>
      <c r="AQ15" s="468"/>
      <c r="AR15" s="468"/>
      <c r="AS15" s="468"/>
      <c r="AT15" s="468"/>
      <c r="AU15" s="468"/>
      <c r="AV15" s="468"/>
      <c r="AW15" s="468"/>
      <c r="AX15" s="468"/>
      <c r="AY15" s="468"/>
      <c r="AZ15" s="468"/>
      <c r="BA15" s="468"/>
      <c r="BB15" s="468"/>
      <c r="BC15" s="468"/>
      <c r="BD15" s="468"/>
      <c r="BE15" s="468"/>
    </row>
    <row r="16" spans="1:57" s="639" customFormat="1" ht="18" hidden="1" customHeight="1">
      <c r="A16" s="1700" t="s">
        <v>1690</v>
      </c>
      <c r="B16" s="1700"/>
      <c r="C16" s="1700"/>
      <c r="D16" s="390"/>
      <c r="E16" s="635">
        <v>567575228.39689231</v>
      </c>
      <c r="F16" s="636">
        <v>100</v>
      </c>
      <c r="G16" s="637">
        <v>128421091.81250381</v>
      </c>
      <c r="H16" s="636">
        <f t="shared" ref="H16:H21" si="3">G16/$E16*100</f>
        <v>22.626267917863021</v>
      </c>
      <c r="I16" s="637">
        <v>120124578.30331248</v>
      </c>
      <c r="J16" s="636">
        <f t="shared" ref="J16:J26" si="4">I16/$E16*100</f>
        <v>21.164520982108847</v>
      </c>
      <c r="K16" s="637">
        <v>215493008.96000895</v>
      </c>
      <c r="L16" s="636">
        <f t="shared" ref="L16:L26" si="5">K16/$E16*100</f>
        <v>37.967303394946555</v>
      </c>
      <c r="M16" s="328">
        <v>19034584.561595131</v>
      </c>
      <c r="N16" s="636">
        <f>M16/$E16*100</f>
        <v>3.3536672513629657</v>
      </c>
      <c r="O16" s="637">
        <v>84501964.759472683</v>
      </c>
      <c r="P16" s="636">
        <f t="shared" ref="P16:P24" si="6">O16/$E16*100</f>
        <v>14.888240453718746</v>
      </c>
      <c r="Q16" s="638"/>
    </row>
    <row r="17" spans="1:76" s="414" customFormat="1" ht="15" hidden="1" customHeight="1">
      <c r="A17" s="1479" t="s">
        <v>1691</v>
      </c>
      <c r="B17" s="1479"/>
      <c r="C17" s="1479"/>
      <c r="D17" s="2"/>
      <c r="E17" s="640">
        <v>653215005.41356063</v>
      </c>
      <c r="F17" s="641">
        <v>100</v>
      </c>
      <c r="G17" s="640">
        <v>154860301.40150899</v>
      </c>
      <c r="H17" s="641">
        <f t="shared" si="3"/>
        <v>23.707401103479629</v>
      </c>
      <c r="I17" s="640">
        <v>132878534.53754336</v>
      </c>
      <c r="J17" s="641">
        <f t="shared" si="4"/>
        <v>20.342235471675345</v>
      </c>
      <c r="K17" s="640">
        <v>254720760.09774068</v>
      </c>
      <c r="L17" s="641">
        <f t="shared" si="5"/>
        <v>38.994933978357253</v>
      </c>
      <c r="M17" s="640">
        <v>32985182.407392096</v>
      </c>
      <c r="N17" s="641">
        <f>M17/$E17*100</f>
        <v>5.0496669755019878</v>
      </c>
      <c r="O17" s="640">
        <v>77770226.96937491</v>
      </c>
      <c r="P17" s="641">
        <f t="shared" si="6"/>
        <v>11.9057624709857</v>
      </c>
      <c r="Q17" s="468"/>
      <c r="R17" s="468"/>
      <c r="S17" s="468"/>
      <c r="T17" s="468"/>
      <c r="U17" s="468"/>
      <c r="V17" s="468"/>
      <c r="W17" s="468"/>
      <c r="X17" s="468"/>
      <c r="Y17" s="468"/>
      <c r="Z17" s="468"/>
      <c r="AA17" s="468"/>
      <c r="AB17" s="468"/>
      <c r="AC17" s="468"/>
      <c r="AD17" s="468"/>
      <c r="AE17" s="468"/>
      <c r="AF17" s="468"/>
      <c r="AG17" s="468"/>
      <c r="AH17" s="468"/>
      <c r="AI17" s="468"/>
      <c r="AJ17" s="468"/>
      <c r="AK17" s="468"/>
      <c r="AL17" s="468"/>
      <c r="AM17" s="468"/>
      <c r="AN17" s="468"/>
      <c r="AO17" s="468"/>
      <c r="AP17" s="468"/>
      <c r="AQ17" s="468"/>
      <c r="AR17" s="468"/>
      <c r="AS17" s="468"/>
      <c r="AT17" s="468"/>
      <c r="AU17" s="468"/>
      <c r="AV17" s="468"/>
      <c r="AW17" s="468"/>
      <c r="AX17" s="468"/>
      <c r="AY17" s="468"/>
      <c r="AZ17" s="468"/>
      <c r="BA17" s="468"/>
      <c r="BB17" s="468"/>
      <c r="BC17" s="468"/>
      <c r="BD17" s="468"/>
      <c r="BE17" s="468"/>
    </row>
    <row r="18" spans="1:76" s="639" customFormat="1" ht="14.25" hidden="1" customHeight="1">
      <c r="A18" s="1700" t="s">
        <v>1692</v>
      </c>
      <c r="B18" s="1700"/>
      <c r="C18" s="1700"/>
      <c r="D18" s="390"/>
      <c r="E18" s="393">
        <v>816525844.9970392</v>
      </c>
      <c r="F18" s="642">
        <v>100</v>
      </c>
      <c r="G18" s="393">
        <v>274137398.44582748</v>
      </c>
      <c r="H18" s="642">
        <f t="shared" si="3"/>
        <v>33.573633967069533</v>
      </c>
      <c r="I18" s="393">
        <v>142771654.55648893</v>
      </c>
      <c r="J18" s="642">
        <f t="shared" si="4"/>
        <v>17.485258480337095</v>
      </c>
      <c r="K18" s="393">
        <v>320170803.63798779</v>
      </c>
      <c r="L18" s="642">
        <f t="shared" si="5"/>
        <v>39.211349597776511</v>
      </c>
      <c r="M18" s="393" t="s">
        <v>300</v>
      </c>
      <c r="N18" s="642" t="s">
        <v>4</v>
      </c>
      <c r="O18" s="393">
        <v>79445988.356734678</v>
      </c>
      <c r="P18" s="642">
        <f t="shared" si="6"/>
        <v>9.7297579548168205</v>
      </c>
      <c r="Q18" s="643"/>
      <c r="R18" s="644"/>
      <c r="S18" s="637"/>
      <c r="T18" s="636"/>
      <c r="U18" s="636"/>
      <c r="V18" s="637"/>
      <c r="W18" s="636"/>
      <c r="X18" s="637"/>
      <c r="Y18" s="636"/>
      <c r="Z18" s="636"/>
      <c r="AA18" s="637"/>
      <c r="AB18" s="636"/>
      <c r="AC18" s="637"/>
      <c r="AD18" s="636"/>
      <c r="AE18" s="636"/>
      <c r="AF18" s="328"/>
      <c r="AG18" s="636"/>
      <c r="AH18" s="637"/>
      <c r="AI18" s="636"/>
      <c r="AJ18" s="638"/>
    </row>
    <row r="19" spans="1:76" s="639" customFormat="1" ht="14.25" hidden="1" customHeight="1">
      <c r="A19" s="1479" t="s">
        <v>1693</v>
      </c>
      <c r="B19" s="1479"/>
      <c r="C19" s="1479"/>
      <c r="D19" s="390"/>
      <c r="E19" s="393">
        <v>660786536.15015137</v>
      </c>
      <c r="F19" s="642">
        <v>100</v>
      </c>
      <c r="G19" s="393">
        <v>211034029.39139131</v>
      </c>
      <c r="H19" s="642">
        <f t="shared" si="3"/>
        <v>31.936793176947809</v>
      </c>
      <c r="I19" s="393">
        <v>138120230.60374892</v>
      </c>
      <c r="J19" s="642">
        <f t="shared" si="4"/>
        <v>20.902397831599231</v>
      </c>
      <c r="K19" s="393">
        <v>217456862.94157001</v>
      </c>
      <c r="L19" s="642">
        <f t="shared" si="5"/>
        <v>32.908791424309072</v>
      </c>
      <c r="M19" s="393">
        <v>24766734.77182867</v>
      </c>
      <c r="N19" s="642">
        <f>M19/$E19*100</f>
        <v>3.7480689174031379</v>
      </c>
      <c r="O19" s="393">
        <v>69408678.441612154</v>
      </c>
      <c r="P19" s="642">
        <f t="shared" si="6"/>
        <v>10.503948649740698</v>
      </c>
      <c r="Q19" s="643"/>
      <c r="R19" s="644"/>
      <c r="S19" s="637"/>
      <c r="T19" s="636"/>
      <c r="U19" s="636"/>
      <c r="V19" s="637"/>
      <c r="W19" s="636"/>
      <c r="X19" s="637"/>
      <c r="Y19" s="636"/>
      <c r="Z19" s="636"/>
      <c r="AA19" s="637"/>
      <c r="AB19" s="636"/>
      <c r="AC19" s="637"/>
      <c r="AD19" s="636"/>
      <c r="AE19" s="636"/>
      <c r="AF19" s="328"/>
      <c r="AG19" s="636"/>
      <c r="AH19" s="637"/>
      <c r="AI19" s="636"/>
      <c r="AJ19" s="638"/>
    </row>
    <row r="20" spans="1:76" s="639" customFormat="1" ht="14.25" hidden="1" customHeight="1">
      <c r="A20" s="1700" t="s">
        <v>1694</v>
      </c>
      <c r="B20" s="1700"/>
      <c r="C20" s="1700"/>
      <c r="D20" s="390"/>
      <c r="E20" s="393">
        <v>641280619.27300835</v>
      </c>
      <c r="F20" s="642">
        <v>100</v>
      </c>
      <c r="G20" s="393">
        <v>199831470.53719062</v>
      </c>
      <c r="H20" s="642">
        <f t="shared" si="3"/>
        <v>31.161314490328863</v>
      </c>
      <c r="I20" s="393">
        <v>136902260.37860548</v>
      </c>
      <c r="J20" s="642">
        <f t="shared" si="4"/>
        <v>21.348261005268732</v>
      </c>
      <c r="K20" s="393">
        <v>216387706.75045177</v>
      </c>
      <c r="L20" s="642">
        <f t="shared" si="5"/>
        <v>33.743060408680527</v>
      </c>
      <c r="M20" s="393">
        <v>17955091.373014469</v>
      </c>
      <c r="N20" s="642">
        <f>M20/$E20*100</f>
        <v>2.7998805567162415</v>
      </c>
      <c r="O20" s="393">
        <v>70204090.233745754</v>
      </c>
      <c r="P20" s="642">
        <f t="shared" si="6"/>
        <v>10.947483539005599</v>
      </c>
      <c r="Q20" s="643"/>
      <c r="R20" s="644"/>
      <c r="S20" s="637"/>
      <c r="T20" s="636"/>
      <c r="U20" s="636"/>
      <c r="V20" s="637"/>
      <c r="W20" s="636"/>
      <c r="X20" s="637"/>
      <c r="Y20" s="636"/>
      <c r="Z20" s="636"/>
      <c r="AA20" s="637"/>
      <c r="AB20" s="636"/>
      <c r="AC20" s="637"/>
      <c r="AD20" s="636"/>
      <c r="AE20" s="636"/>
      <c r="AF20" s="328"/>
      <c r="AG20" s="636"/>
      <c r="AH20" s="637"/>
      <c r="AI20" s="636"/>
      <c r="AJ20" s="638"/>
    </row>
    <row r="21" spans="1:76" s="639" customFormat="1" ht="14.25" hidden="1" customHeight="1">
      <c r="A21" s="1700" t="s">
        <v>1695</v>
      </c>
      <c r="B21" s="1700"/>
      <c r="C21" s="1700"/>
      <c r="D21" s="390"/>
      <c r="E21" s="393">
        <v>691497654.67302084</v>
      </c>
      <c r="F21" s="642">
        <v>100</v>
      </c>
      <c r="G21" s="393">
        <v>236867415.34364241</v>
      </c>
      <c r="H21" s="642">
        <f t="shared" si="3"/>
        <v>34.254261564436788</v>
      </c>
      <c r="I21" s="393">
        <v>131035357.08832623</v>
      </c>
      <c r="J21" s="642">
        <f t="shared" si="4"/>
        <v>18.949501303845658</v>
      </c>
      <c r="K21" s="393">
        <v>219603523.48414138</v>
      </c>
      <c r="L21" s="642">
        <f t="shared" si="5"/>
        <v>31.757667144653201</v>
      </c>
      <c r="M21" s="393">
        <v>21796649.106778391</v>
      </c>
      <c r="N21" s="645">
        <f>M21/$E21*100</f>
        <v>3.1520929911302558</v>
      </c>
      <c r="O21" s="393">
        <v>82194709.650132388</v>
      </c>
      <c r="P21" s="645">
        <f t="shared" si="6"/>
        <v>11.886476995934093</v>
      </c>
      <c r="Q21" s="643"/>
      <c r="R21" s="644"/>
      <c r="S21" s="637"/>
      <c r="T21" s="636"/>
      <c r="U21" s="636"/>
      <c r="V21" s="637"/>
      <c r="W21" s="636"/>
      <c r="X21" s="637"/>
      <c r="Y21" s="636"/>
      <c r="Z21" s="636"/>
      <c r="AA21" s="637"/>
      <c r="AB21" s="636"/>
      <c r="AC21" s="637"/>
      <c r="AD21" s="636"/>
      <c r="AE21" s="636"/>
      <c r="AF21" s="328"/>
      <c r="AG21" s="636"/>
      <c r="AH21" s="637"/>
      <c r="AI21" s="636"/>
      <c r="AJ21" s="638"/>
    </row>
    <row r="22" spans="1:76" s="639" customFormat="1" ht="14.45" hidden="1" customHeight="1">
      <c r="A22" s="1467" t="s">
        <v>1696</v>
      </c>
      <c r="B22" s="1468"/>
      <c r="C22" s="1468"/>
      <c r="D22" s="1469"/>
      <c r="E22" s="646">
        <v>706460.88593791437</v>
      </c>
      <c r="F22" s="647">
        <v>100</v>
      </c>
      <c r="G22" s="646">
        <v>272398.98342712037</v>
      </c>
      <c r="H22" s="647">
        <f t="shared" ref="H22:H27" si="7">G22/$E22*100</f>
        <v>38.558254087270093</v>
      </c>
      <c r="I22" s="646">
        <v>139273.60049058628</v>
      </c>
      <c r="J22" s="647">
        <f t="shared" si="4"/>
        <v>19.714269149619419</v>
      </c>
      <c r="K22" s="646">
        <v>189069.55783406022</v>
      </c>
      <c r="L22" s="647">
        <f t="shared" si="5"/>
        <v>26.762919447839913</v>
      </c>
      <c r="M22" s="646">
        <v>21380.139060784411</v>
      </c>
      <c r="N22" s="647">
        <f>M22/$E22*100</f>
        <v>3.0263726536536595</v>
      </c>
      <c r="O22" s="646">
        <v>84338.605125363567</v>
      </c>
      <c r="P22" s="647">
        <f t="shared" si="6"/>
        <v>11.938184661616987</v>
      </c>
      <c r="Q22" s="643"/>
      <c r="R22" s="644"/>
      <c r="S22" s="637"/>
      <c r="T22" s="636"/>
      <c r="U22" s="636"/>
      <c r="V22" s="637"/>
      <c r="W22" s="636"/>
      <c r="X22" s="637"/>
      <c r="Y22" s="636"/>
      <c r="Z22" s="636"/>
      <c r="AA22" s="637"/>
      <c r="AB22" s="636"/>
      <c r="AC22" s="637"/>
      <c r="AD22" s="636"/>
      <c r="AE22" s="636"/>
      <c r="AF22" s="328"/>
      <c r="AG22" s="636"/>
      <c r="AH22" s="637"/>
      <c r="AI22" s="636"/>
      <c r="AJ22" s="638"/>
    </row>
    <row r="23" spans="1:76" s="639" customFormat="1" ht="14.45" customHeight="1">
      <c r="A23" s="1467" t="s">
        <v>1308</v>
      </c>
      <c r="B23" s="1468"/>
      <c r="C23" s="1468"/>
      <c r="D23" s="1469"/>
      <c r="E23" s="646">
        <v>654328.84365911281</v>
      </c>
      <c r="F23" s="647">
        <v>100</v>
      </c>
      <c r="G23" s="646">
        <v>257031.04076734686</v>
      </c>
      <c r="H23" s="647">
        <f t="shared" si="7"/>
        <v>39.281630828008076</v>
      </c>
      <c r="I23" s="646">
        <v>110219.90997548625</v>
      </c>
      <c r="J23" s="647">
        <f t="shared" si="4"/>
        <v>16.844727394121691</v>
      </c>
      <c r="K23" s="646">
        <v>232511.1179467265</v>
      </c>
      <c r="L23" s="647">
        <f t="shared" si="5"/>
        <v>35.534291388789576</v>
      </c>
      <c r="M23" s="648" t="s">
        <v>528</v>
      </c>
      <c r="N23" s="648" t="s">
        <v>528</v>
      </c>
      <c r="O23" s="646">
        <v>54566.774969553575</v>
      </c>
      <c r="P23" s="647">
        <f t="shared" si="6"/>
        <v>8.3393503890807157</v>
      </c>
      <c r="Q23" s="643"/>
      <c r="R23" s="644"/>
      <c r="S23" s="637"/>
      <c r="T23" s="636"/>
      <c r="U23" s="636"/>
      <c r="V23" s="637"/>
      <c r="W23" s="636"/>
      <c r="X23" s="637"/>
      <c r="Y23" s="636"/>
      <c r="Z23" s="636"/>
      <c r="AA23" s="637"/>
      <c r="AB23" s="636"/>
      <c r="AC23" s="637"/>
      <c r="AD23" s="636"/>
      <c r="AE23" s="636"/>
      <c r="AF23" s="328"/>
      <c r="AG23" s="636"/>
      <c r="AH23" s="637"/>
      <c r="AI23" s="636"/>
      <c r="AJ23" s="638"/>
    </row>
    <row r="24" spans="1:76" s="639" customFormat="1" ht="14.45" customHeight="1">
      <c r="A24" s="1467" t="s">
        <v>1309</v>
      </c>
      <c r="B24" s="1468"/>
      <c r="C24" s="1468"/>
      <c r="D24" s="1469"/>
      <c r="E24" s="646">
        <v>676944.00375320809</v>
      </c>
      <c r="F24" s="647">
        <v>100</v>
      </c>
      <c r="G24" s="646">
        <v>219622.513891718</v>
      </c>
      <c r="H24" s="647">
        <f t="shared" si="7"/>
        <v>32.44323203604079</v>
      </c>
      <c r="I24" s="646">
        <v>130803.7459856826</v>
      </c>
      <c r="J24" s="647">
        <f t="shared" si="4"/>
        <v>19.32268330326616</v>
      </c>
      <c r="K24" s="646">
        <v>202820.59452078381</v>
      </c>
      <c r="L24" s="647">
        <f t="shared" si="5"/>
        <v>29.961207041686961</v>
      </c>
      <c r="M24" s="646">
        <v>17176.022906940292</v>
      </c>
      <c r="N24" s="647">
        <f>M24/$E24*100</f>
        <v>2.5372885809920129</v>
      </c>
      <c r="O24" s="646">
        <v>106521.12644808323</v>
      </c>
      <c r="P24" s="647">
        <f t="shared" si="6"/>
        <v>15.73558903801405</v>
      </c>
      <c r="Q24" s="643"/>
      <c r="R24" s="644"/>
      <c r="S24" s="637"/>
      <c r="T24" s="636"/>
      <c r="U24" s="636"/>
      <c r="V24" s="637"/>
      <c r="W24" s="636"/>
      <c r="X24" s="637"/>
      <c r="Y24" s="636"/>
      <c r="Z24" s="636"/>
      <c r="AA24" s="637"/>
      <c r="AB24" s="636"/>
      <c r="AC24" s="637"/>
      <c r="AD24" s="636"/>
      <c r="AE24" s="636"/>
      <c r="AF24" s="328"/>
      <c r="AG24" s="636"/>
      <c r="AH24" s="637"/>
      <c r="AI24" s="636"/>
      <c r="AJ24" s="638"/>
    </row>
    <row r="25" spans="1:76" s="639" customFormat="1" ht="14.45" customHeight="1">
      <c r="A25" s="1467" t="s">
        <v>1310</v>
      </c>
      <c r="B25" s="1468"/>
      <c r="C25" s="1468"/>
      <c r="D25" s="1469"/>
      <c r="E25" s="646">
        <v>726047.38903810305</v>
      </c>
      <c r="F25" s="647">
        <v>100</v>
      </c>
      <c r="G25" s="646">
        <v>226930.30354830538</v>
      </c>
      <c r="H25" s="647">
        <f t="shared" si="7"/>
        <v>31.255577387166401</v>
      </c>
      <c r="I25" s="646">
        <v>160482.44788728768</v>
      </c>
      <c r="J25" s="647">
        <f t="shared" si="4"/>
        <v>22.103577577753061</v>
      </c>
      <c r="K25" s="646">
        <v>208019.78361373339</v>
      </c>
      <c r="L25" s="647">
        <f t="shared" si="5"/>
        <v>28.650992587319461</v>
      </c>
      <c r="M25" s="646">
        <v>29315.506480622622</v>
      </c>
      <c r="N25" s="647">
        <f>M25/$E25*100</f>
        <v>4.0376849945650228</v>
      </c>
      <c r="O25" s="646">
        <v>101299.34750815584</v>
      </c>
      <c r="P25" s="647">
        <f>O25/$E25*100</f>
        <v>13.952167453196315</v>
      </c>
      <c r="Q25" s="643"/>
      <c r="R25" s="644"/>
      <c r="S25" s="637"/>
      <c r="T25" s="636"/>
      <c r="U25" s="636"/>
      <c r="V25" s="637"/>
      <c r="W25" s="636"/>
      <c r="X25" s="637"/>
      <c r="Y25" s="636"/>
      <c r="Z25" s="636"/>
      <c r="AA25" s="637"/>
      <c r="AB25" s="636"/>
      <c r="AC25" s="637"/>
      <c r="AD25" s="636"/>
      <c r="AE25" s="636"/>
      <c r="AF25" s="328"/>
      <c r="AG25" s="636"/>
      <c r="AH25" s="637"/>
      <c r="AI25" s="636"/>
      <c r="AJ25" s="638"/>
    </row>
    <row r="26" spans="1:76" s="639" customFormat="1" ht="14.45" customHeight="1">
      <c r="A26" s="1467" t="s">
        <v>1311</v>
      </c>
      <c r="B26" s="1468"/>
      <c r="C26" s="1468"/>
      <c r="D26" s="1469"/>
      <c r="E26" s="646">
        <v>778683.32629442739</v>
      </c>
      <c r="F26" s="647">
        <v>100</v>
      </c>
      <c r="G26" s="646">
        <v>242364.77870623081</v>
      </c>
      <c r="H26" s="647">
        <f t="shared" si="7"/>
        <v>31.124947783277747</v>
      </c>
      <c r="I26" s="646">
        <v>162025.68803080422</v>
      </c>
      <c r="J26" s="647">
        <f t="shared" si="4"/>
        <v>20.807648316016568</v>
      </c>
      <c r="K26" s="646">
        <v>222474.49336973508</v>
      </c>
      <c r="L26" s="647">
        <f t="shared" si="5"/>
        <v>28.570599351143088</v>
      </c>
      <c r="M26" s="646">
        <v>27650.147355394092</v>
      </c>
      <c r="N26" s="647">
        <f>M26/$E26*100</f>
        <v>3.5508847334608671</v>
      </c>
      <c r="O26" s="646">
        <v>124168.21883226307</v>
      </c>
      <c r="P26" s="647">
        <f>O26/$E26*100</f>
        <v>15.945919816101714</v>
      </c>
      <c r="Q26" s="643"/>
      <c r="R26" s="644"/>
      <c r="S26" s="637"/>
      <c r="T26" s="636"/>
      <c r="U26" s="636"/>
      <c r="V26" s="637"/>
      <c r="W26" s="636"/>
      <c r="X26" s="637"/>
      <c r="Y26" s="636"/>
      <c r="Z26" s="636"/>
      <c r="AA26" s="637"/>
      <c r="AB26" s="636"/>
      <c r="AC26" s="637"/>
      <c r="AD26" s="636"/>
      <c r="AE26" s="636"/>
      <c r="AF26" s="328"/>
      <c r="AG26" s="636"/>
      <c r="AH26" s="637"/>
      <c r="AI26" s="636"/>
      <c r="AJ26" s="638"/>
    </row>
    <row r="27" spans="1:76" s="639" customFormat="1" ht="14.45" customHeight="1">
      <c r="A27" s="1467" t="s">
        <v>1312</v>
      </c>
      <c r="B27" s="1468"/>
      <c r="C27" s="1468"/>
      <c r="D27" s="1469"/>
      <c r="E27" s="646">
        <v>764779.92055412615</v>
      </c>
      <c r="F27" s="647">
        <v>100</v>
      </c>
      <c r="G27" s="646">
        <v>251107.98429052305</v>
      </c>
      <c r="H27" s="647">
        <f t="shared" si="7"/>
        <v>32.834018982687354</v>
      </c>
      <c r="I27" s="646">
        <v>164091.96708067643</v>
      </c>
      <c r="J27" s="647">
        <f t="shared" ref="J27" si="8">I27/$E27*100</f>
        <v>21.456102948124286</v>
      </c>
      <c r="K27" s="646">
        <v>220600.6677747037</v>
      </c>
      <c r="L27" s="647">
        <f t="shared" ref="L27" si="9">K27/$E27*100</f>
        <v>28.844986883921596</v>
      </c>
      <c r="M27" s="646">
        <v>22707.386496524112</v>
      </c>
      <c r="N27" s="647">
        <f>M27/$E27*100</f>
        <v>2.9691399952121298</v>
      </c>
      <c r="O27" s="646">
        <v>106271.91491129233</v>
      </c>
      <c r="P27" s="647">
        <f>O27/$E27*100</f>
        <v>13.895751190001477</v>
      </c>
      <c r="Q27" s="643"/>
      <c r="R27" s="644"/>
      <c r="S27" s="637"/>
      <c r="T27" s="636"/>
      <c r="U27" s="636"/>
      <c r="V27" s="637"/>
      <c r="W27" s="636"/>
      <c r="X27" s="637"/>
      <c r="Y27" s="636"/>
      <c r="Z27" s="636"/>
      <c r="AA27" s="637"/>
      <c r="AB27" s="636"/>
      <c r="AC27" s="637"/>
      <c r="AD27" s="636"/>
      <c r="AE27" s="636"/>
      <c r="AF27" s="328"/>
      <c r="AG27" s="636"/>
      <c r="AH27" s="637"/>
      <c r="AI27" s="636"/>
      <c r="AJ27" s="638"/>
    </row>
    <row r="28" spans="1:76" ht="14.45" customHeight="1">
      <c r="A28" s="1479" t="s">
        <v>447</v>
      </c>
      <c r="B28" s="1479"/>
      <c r="C28" s="1479"/>
      <c r="D28" s="2"/>
      <c r="E28" s="125"/>
      <c r="F28" s="649"/>
      <c r="G28" s="125"/>
      <c r="H28" s="649"/>
      <c r="I28" s="125"/>
      <c r="J28" s="649"/>
      <c r="K28" s="125"/>
      <c r="L28" s="649"/>
      <c r="M28" s="125"/>
      <c r="N28" s="649"/>
      <c r="O28" s="125"/>
      <c r="P28" s="649"/>
      <c r="Q28" s="1117"/>
      <c r="R28" s="1117"/>
      <c r="S28" s="1117"/>
      <c r="T28" s="1117"/>
      <c r="U28" s="1117"/>
      <c r="V28" s="1117"/>
      <c r="W28" s="1117"/>
      <c r="X28" s="1117"/>
      <c r="Y28" s="1117"/>
      <c r="Z28" s="1117"/>
      <c r="AA28" s="1117"/>
      <c r="AB28" s="1117"/>
      <c r="AC28" s="1117"/>
      <c r="AD28" s="1117"/>
      <c r="AE28" s="1117"/>
      <c r="AF28" s="1117"/>
      <c r="AG28" s="1117"/>
      <c r="AH28" s="1117"/>
      <c r="AI28" s="1117"/>
      <c r="AJ28" s="1117"/>
      <c r="AK28" s="1117"/>
      <c r="AL28" s="1117"/>
      <c r="AM28" s="1117"/>
      <c r="AN28" s="1117"/>
      <c r="AO28" s="1117"/>
      <c r="AP28" s="1117"/>
      <c r="AQ28" s="1117"/>
      <c r="AR28" s="1117"/>
      <c r="AS28" s="1117"/>
      <c r="AT28" s="1117"/>
      <c r="AU28" s="1117"/>
      <c r="AV28" s="1117"/>
      <c r="AW28" s="1117"/>
      <c r="AX28" s="1117"/>
      <c r="AY28" s="1117"/>
      <c r="AZ28" s="1117"/>
      <c r="BA28" s="1117"/>
      <c r="BB28" s="1117"/>
      <c r="BC28" s="1117"/>
      <c r="BD28" s="1117"/>
      <c r="BE28" s="1117"/>
    </row>
    <row r="29" spans="1:76" ht="14.45" customHeight="1">
      <c r="A29" s="1330"/>
      <c r="B29" s="961" t="s">
        <v>1331</v>
      </c>
      <c r="C29" s="1330"/>
      <c r="D29" s="992"/>
      <c r="E29" s="1113">
        <v>214605.46551383889</v>
      </c>
      <c r="F29" s="1242">
        <v>100</v>
      </c>
      <c r="G29" s="1113">
        <v>68468.877503713331</v>
      </c>
      <c r="H29" s="1242">
        <f t="shared" ref="H29:J67" si="10">G29/$E29*100</f>
        <v>31.904535767425784</v>
      </c>
      <c r="I29" s="1113">
        <v>36555.749625822224</v>
      </c>
      <c r="J29" s="1242">
        <f t="shared" si="10"/>
        <v>17.033932261834643</v>
      </c>
      <c r="K29" s="1113">
        <v>58776.151934283553</v>
      </c>
      <c r="L29" s="1242">
        <f t="shared" ref="L29:L34" si="11">K29/$E29*100</f>
        <v>27.388003280137035</v>
      </c>
      <c r="M29" s="1113">
        <v>5986.2331752277187</v>
      </c>
      <c r="N29" s="1242">
        <f t="shared" ref="N29:N34" si="12">M29/$E29*100</f>
        <v>2.7894131963948956</v>
      </c>
      <c r="O29" s="1113">
        <v>44818.453274824074</v>
      </c>
      <c r="P29" s="1242">
        <f t="shared" ref="P29:P34" si="13">O29/$E29*100</f>
        <v>20.884115494222559</v>
      </c>
      <c r="Q29" s="1065"/>
      <c r="R29" s="1169"/>
      <c r="S29" s="991"/>
      <c r="T29" s="1169"/>
      <c r="U29" s="1169"/>
      <c r="V29" s="1065"/>
      <c r="W29" s="1169"/>
      <c r="X29" s="1065"/>
      <c r="Y29" s="1169"/>
      <c r="Z29" s="1169"/>
      <c r="AA29" s="1065"/>
      <c r="AB29" s="1169"/>
      <c r="AC29" s="1065"/>
      <c r="AD29" s="1169"/>
      <c r="AE29" s="1065"/>
      <c r="AF29" s="1065"/>
      <c r="AG29" s="1065"/>
      <c r="AH29" s="1065"/>
      <c r="AI29" s="1065"/>
      <c r="AJ29" s="1170"/>
      <c r="AK29" s="1059"/>
      <c r="AL29" s="1059"/>
      <c r="AM29" s="1059"/>
      <c r="AN29" s="1059"/>
      <c r="AO29" s="1059"/>
      <c r="AP29" s="1117"/>
      <c r="AQ29" s="1117"/>
      <c r="AR29" s="1117"/>
      <c r="AS29" s="1117"/>
      <c r="AT29" s="1117"/>
      <c r="AU29" s="1117"/>
      <c r="AV29" s="1117"/>
      <c r="AW29" s="1117"/>
      <c r="AX29" s="1117"/>
      <c r="AY29" s="1117"/>
      <c r="AZ29" s="1117"/>
      <c r="BA29" s="1117"/>
      <c r="BB29" s="1117"/>
      <c r="BC29" s="1117"/>
      <c r="BD29" s="1117"/>
      <c r="BE29" s="1117"/>
      <c r="BF29" s="1117"/>
      <c r="BG29" s="1117"/>
      <c r="BH29" s="1117"/>
      <c r="BI29" s="1117"/>
      <c r="BJ29" s="1117"/>
      <c r="BK29" s="1117"/>
      <c r="BL29" s="1117"/>
      <c r="BM29" s="1117"/>
      <c r="BN29" s="1117"/>
      <c r="BO29" s="1117"/>
      <c r="BP29" s="1117"/>
      <c r="BQ29" s="1117"/>
      <c r="BR29" s="1117"/>
      <c r="BS29" s="1117"/>
      <c r="BT29" s="1117"/>
      <c r="BU29" s="1117"/>
      <c r="BV29" s="1117"/>
      <c r="BW29" s="1117"/>
      <c r="BX29" s="1117"/>
    </row>
    <row r="30" spans="1:76" ht="14.45" customHeight="1">
      <c r="A30" s="1330"/>
      <c r="B30" s="961" t="s">
        <v>1332</v>
      </c>
      <c r="C30" s="1330"/>
      <c r="D30" s="992"/>
      <c r="E30" s="1113">
        <v>128949.52689938992</v>
      </c>
      <c r="F30" s="1242">
        <v>100</v>
      </c>
      <c r="G30" s="1113">
        <v>41434.042461106568</v>
      </c>
      <c r="H30" s="1242">
        <f t="shared" si="10"/>
        <v>32.131984860583927</v>
      </c>
      <c r="I30" s="1113">
        <v>21391.589842618829</v>
      </c>
      <c r="J30" s="1242">
        <f t="shared" si="10"/>
        <v>16.589118515579475</v>
      </c>
      <c r="K30" s="1113">
        <v>45546.548953815101</v>
      </c>
      <c r="L30" s="1242">
        <f t="shared" si="11"/>
        <v>35.321222224686259</v>
      </c>
      <c r="M30" s="1113">
        <v>1631.3020386366038</v>
      </c>
      <c r="N30" s="1242">
        <f t="shared" si="12"/>
        <v>1.265070200613758</v>
      </c>
      <c r="O30" s="1113">
        <v>18946.043603106049</v>
      </c>
      <c r="P30" s="1242">
        <f t="shared" si="13"/>
        <v>14.692604198453779</v>
      </c>
      <c r="Q30" s="1065"/>
      <c r="R30" s="1169"/>
      <c r="S30" s="991"/>
      <c r="T30" s="1169"/>
      <c r="U30" s="1169"/>
      <c r="V30" s="1065"/>
      <c r="W30" s="1169"/>
      <c r="X30" s="1065"/>
      <c r="Y30" s="1169"/>
      <c r="Z30" s="1169"/>
      <c r="AA30" s="1065"/>
      <c r="AB30" s="1169"/>
      <c r="AC30" s="1065"/>
      <c r="AD30" s="1169"/>
      <c r="AE30" s="1065"/>
      <c r="AF30" s="1065"/>
      <c r="AG30" s="1065"/>
      <c r="AH30" s="1065"/>
      <c r="AI30" s="1065"/>
      <c r="AJ30" s="1170"/>
      <c r="AK30" s="1059"/>
      <c r="AL30" s="1059"/>
      <c r="AM30" s="1059"/>
      <c r="AN30" s="1059"/>
      <c r="AO30" s="1059"/>
      <c r="AP30" s="1117"/>
      <c r="AQ30" s="1117"/>
      <c r="AR30" s="1117"/>
      <c r="AS30" s="1117"/>
      <c r="AT30" s="1117"/>
      <c r="AU30" s="1117"/>
      <c r="AV30" s="1117"/>
      <c r="AW30" s="1117"/>
      <c r="AX30" s="1117"/>
      <c r="AY30" s="1117"/>
      <c r="AZ30" s="1117"/>
      <c r="BA30" s="1117"/>
      <c r="BB30" s="1117"/>
      <c r="BC30" s="1117"/>
      <c r="BD30" s="1117"/>
      <c r="BE30" s="1117"/>
      <c r="BF30" s="1117"/>
      <c r="BG30" s="1117"/>
      <c r="BH30" s="1117"/>
      <c r="BI30" s="1117"/>
      <c r="BJ30" s="1117"/>
      <c r="BK30" s="1117"/>
      <c r="BL30" s="1117"/>
      <c r="BM30" s="1117"/>
      <c r="BN30" s="1117"/>
      <c r="BO30" s="1117"/>
      <c r="BP30" s="1117"/>
      <c r="BQ30" s="1117"/>
      <c r="BR30" s="1117"/>
      <c r="BS30" s="1117"/>
      <c r="BT30" s="1117"/>
      <c r="BU30" s="1117"/>
      <c r="BV30" s="1117"/>
      <c r="BW30" s="1117"/>
      <c r="BX30" s="1117"/>
    </row>
    <row r="31" spans="1:76" ht="14.45" customHeight="1">
      <c r="A31" s="1330"/>
      <c r="B31" s="961" t="s">
        <v>1333</v>
      </c>
      <c r="C31" s="1330"/>
      <c r="D31" s="992"/>
      <c r="E31" s="1113">
        <v>155929.32489290147</v>
      </c>
      <c r="F31" s="1242">
        <v>100</v>
      </c>
      <c r="G31" s="1113">
        <v>66895.305816042295</v>
      </c>
      <c r="H31" s="1242">
        <f t="shared" si="10"/>
        <v>42.901042419050221</v>
      </c>
      <c r="I31" s="1113">
        <v>26511.569024670189</v>
      </c>
      <c r="J31" s="1242">
        <f t="shared" si="10"/>
        <v>17.002298344380957</v>
      </c>
      <c r="K31" s="1113">
        <v>46445.138535954182</v>
      </c>
      <c r="L31" s="1242">
        <f t="shared" si="11"/>
        <v>29.78601912620001</v>
      </c>
      <c r="M31" s="1113">
        <v>1349.8793969486817</v>
      </c>
      <c r="N31" s="1242">
        <f t="shared" si="12"/>
        <v>0.86569950705284793</v>
      </c>
      <c r="O31" s="1113">
        <v>14727.432119353813</v>
      </c>
      <c r="P31" s="1242">
        <f t="shared" si="13"/>
        <v>9.4449406033593775</v>
      </c>
      <c r="Q31" s="1065"/>
      <c r="R31" s="1169"/>
      <c r="S31" s="991"/>
      <c r="T31" s="1169"/>
      <c r="U31" s="1169"/>
      <c r="V31" s="1065"/>
      <c r="W31" s="1169"/>
      <c r="X31" s="1065"/>
      <c r="Y31" s="1169"/>
      <c r="Z31" s="1169"/>
      <c r="AA31" s="1065"/>
      <c r="AB31" s="1169"/>
      <c r="AC31" s="1065"/>
      <c r="AD31" s="1169"/>
      <c r="AE31" s="1065"/>
      <c r="AF31" s="1065"/>
      <c r="AG31" s="1065"/>
      <c r="AH31" s="1065"/>
      <c r="AI31" s="1065"/>
      <c r="AJ31" s="1170"/>
      <c r="AK31" s="1059"/>
      <c r="AL31" s="1059"/>
      <c r="AM31" s="1059"/>
      <c r="AN31" s="1059"/>
      <c r="AO31" s="1059"/>
      <c r="AP31" s="1117"/>
      <c r="AQ31" s="1117"/>
      <c r="AR31" s="1117"/>
      <c r="AS31" s="1117"/>
      <c r="AT31" s="1117"/>
      <c r="AU31" s="1117"/>
      <c r="AV31" s="1117"/>
      <c r="AW31" s="1117"/>
      <c r="AX31" s="1117"/>
      <c r="AY31" s="1117"/>
      <c r="AZ31" s="1117"/>
      <c r="BA31" s="1117"/>
      <c r="BB31" s="1117"/>
      <c r="BC31" s="1117"/>
      <c r="BD31" s="1117"/>
      <c r="BE31" s="1117"/>
      <c r="BF31" s="1117"/>
      <c r="BG31" s="1117"/>
      <c r="BH31" s="1117"/>
      <c r="BI31" s="1117"/>
      <c r="BJ31" s="1117"/>
      <c r="BK31" s="1117"/>
      <c r="BL31" s="1117"/>
      <c r="BM31" s="1117"/>
      <c r="BN31" s="1117"/>
      <c r="BO31" s="1117"/>
      <c r="BP31" s="1117"/>
      <c r="BQ31" s="1117"/>
      <c r="BR31" s="1117"/>
      <c r="BS31" s="1117"/>
      <c r="BT31" s="1117"/>
      <c r="BU31" s="1117"/>
      <c r="BV31" s="1117"/>
      <c r="BW31" s="1117"/>
      <c r="BX31" s="1117"/>
    </row>
    <row r="32" spans="1:76" ht="14.45" customHeight="1">
      <c r="A32" s="1330"/>
      <c r="B32" s="961" t="s">
        <v>1334</v>
      </c>
      <c r="C32" s="1330"/>
      <c r="D32" s="992"/>
      <c r="E32" s="1113">
        <v>90053.320772385603</v>
      </c>
      <c r="F32" s="1242">
        <v>100</v>
      </c>
      <c r="G32" s="1113">
        <v>25248.523149559813</v>
      </c>
      <c r="H32" s="1242">
        <f t="shared" si="10"/>
        <v>28.037303825115739</v>
      </c>
      <c r="I32" s="1113">
        <v>25595.957561393097</v>
      </c>
      <c r="J32" s="1242">
        <f t="shared" si="10"/>
        <v>28.423113486384576</v>
      </c>
      <c r="K32" s="1113">
        <v>24805.928347591296</v>
      </c>
      <c r="L32" s="1242">
        <f t="shared" si="11"/>
        <v>27.545823002229486</v>
      </c>
      <c r="M32" s="1113">
        <v>2656.0746536621086</v>
      </c>
      <c r="N32" s="1242">
        <f t="shared" si="12"/>
        <v>2.9494466510296427</v>
      </c>
      <c r="O32" s="1113">
        <v>11746.837059624322</v>
      </c>
      <c r="P32" s="1242">
        <f t="shared" si="13"/>
        <v>13.044313034624293</v>
      </c>
      <c r="Q32" s="1065"/>
      <c r="R32" s="1169"/>
      <c r="S32" s="991"/>
      <c r="T32" s="1169"/>
      <c r="U32" s="1169"/>
      <c r="V32" s="1065"/>
      <c r="W32" s="1169"/>
      <c r="X32" s="1065"/>
      <c r="Y32" s="1169"/>
      <c r="Z32" s="1169"/>
      <c r="AA32" s="1065"/>
      <c r="AB32" s="1169"/>
      <c r="AC32" s="1065"/>
      <c r="AD32" s="1169"/>
      <c r="AE32" s="1065"/>
      <c r="AF32" s="1065"/>
      <c r="AG32" s="1065"/>
      <c r="AH32" s="1065"/>
      <c r="AI32" s="1065"/>
      <c r="AJ32" s="1170"/>
      <c r="AK32" s="1059"/>
      <c r="AL32" s="1059"/>
      <c r="AM32" s="1059"/>
      <c r="AN32" s="1059"/>
      <c r="AO32" s="1059"/>
      <c r="AP32" s="1117"/>
      <c r="AQ32" s="1117"/>
      <c r="AR32" s="1117"/>
      <c r="AS32" s="1117"/>
      <c r="AT32" s="1117"/>
      <c r="AU32" s="1117"/>
      <c r="AV32" s="1117"/>
      <c r="AW32" s="1117"/>
      <c r="AX32" s="1117"/>
      <c r="AY32" s="1117"/>
      <c r="AZ32" s="1117"/>
      <c r="BA32" s="1117"/>
      <c r="BB32" s="1117"/>
      <c r="BC32" s="1117"/>
      <c r="BD32" s="1117"/>
      <c r="BE32" s="1117"/>
      <c r="BF32" s="1117"/>
      <c r="BG32" s="1117"/>
      <c r="BH32" s="1117"/>
      <c r="BI32" s="1117"/>
      <c r="BJ32" s="1117"/>
      <c r="BK32" s="1117"/>
      <c r="BL32" s="1117"/>
      <c r="BM32" s="1117"/>
      <c r="BN32" s="1117"/>
      <c r="BO32" s="1117"/>
      <c r="BP32" s="1117"/>
      <c r="BQ32" s="1117"/>
      <c r="BR32" s="1117"/>
      <c r="BS32" s="1117"/>
      <c r="BT32" s="1117"/>
      <c r="BU32" s="1117"/>
      <c r="BV32" s="1117"/>
      <c r="BW32" s="1117"/>
      <c r="BX32" s="1117"/>
    </row>
    <row r="33" spans="1:76" ht="14.45" customHeight="1">
      <c r="A33" s="1330"/>
      <c r="B33" s="961" t="s">
        <v>1335</v>
      </c>
      <c r="C33" s="1330"/>
      <c r="D33" s="992"/>
      <c r="E33" s="1113">
        <v>89237.420621609825</v>
      </c>
      <c r="F33" s="1242">
        <v>100</v>
      </c>
      <c r="G33" s="1113">
        <v>30150.120733356984</v>
      </c>
      <c r="H33" s="1242">
        <f t="shared" si="10"/>
        <v>33.786409920117968</v>
      </c>
      <c r="I33" s="1113">
        <v>18042.048652992369</v>
      </c>
      <c r="J33" s="1242">
        <f t="shared" si="10"/>
        <v>20.2180302022572</v>
      </c>
      <c r="K33" s="1113">
        <v>25877.471911863657</v>
      </c>
      <c r="L33" s="1242">
        <f t="shared" si="11"/>
        <v>28.998453486896441</v>
      </c>
      <c r="M33" s="1113">
        <v>2682.4882087190003</v>
      </c>
      <c r="N33" s="1242">
        <f t="shared" si="12"/>
        <v>3.0060127130897887</v>
      </c>
      <c r="O33" s="1113">
        <v>12485.291114063113</v>
      </c>
      <c r="P33" s="1242">
        <f t="shared" si="13"/>
        <v>13.99109367694976</v>
      </c>
      <c r="Q33" s="1065"/>
      <c r="R33" s="1169"/>
      <c r="S33" s="991"/>
      <c r="T33" s="1169"/>
      <c r="U33" s="1169"/>
      <c r="V33" s="1065"/>
      <c r="W33" s="1169"/>
      <c r="X33" s="1065"/>
      <c r="Y33" s="1169"/>
      <c r="Z33" s="1169"/>
      <c r="AA33" s="1065"/>
      <c r="AB33" s="1169"/>
      <c r="AC33" s="1065"/>
      <c r="AD33" s="1169"/>
      <c r="AE33" s="1065"/>
      <c r="AF33" s="1065"/>
      <c r="AG33" s="1065"/>
      <c r="AH33" s="1065"/>
      <c r="AI33" s="1065"/>
      <c r="AJ33" s="1170"/>
      <c r="AK33" s="1059"/>
      <c r="AL33" s="1059"/>
      <c r="AM33" s="1059"/>
      <c r="AN33" s="1059"/>
      <c r="AO33" s="1059"/>
      <c r="AP33" s="1117"/>
      <c r="AQ33" s="1117"/>
      <c r="AR33" s="1117"/>
      <c r="AS33" s="1117"/>
      <c r="AT33" s="1117"/>
      <c r="AU33" s="1117"/>
      <c r="AV33" s="1117"/>
      <c r="AW33" s="1117"/>
      <c r="AX33" s="1117"/>
      <c r="AY33" s="1117"/>
      <c r="AZ33" s="1117"/>
      <c r="BA33" s="1117"/>
      <c r="BB33" s="1117"/>
      <c r="BC33" s="1117"/>
      <c r="BD33" s="1117"/>
      <c r="BE33" s="1117"/>
      <c r="BF33" s="1117"/>
      <c r="BG33" s="1117"/>
      <c r="BH33" s="1117"/>
      <c r="BI33" s="1117"/>
      <c r="BJ33" s="1117"/>
      <c r="BK33" s="1117"/>
      <c r="BL33" s="1117"/>
      <c r="BM33" s="1117"/>
      <c r="BN33" s="1117"/>
      <c r="BO33" s="1117"/>
      <c r="BP33" s="1117"/>
      <c r="BQ33" s="1117"/>
      <c r="BR33" s="1117"/>
      <c r="BS33" s="1117"/>
      <c r="BT33" s="1117"/>
      <c r="BU33" s="1117"/>
      <c r="BV33" s="1117"/>
      <c r="BW33" s="1117"/>
      <c r="BX33" s="1117"/>
    </row>
    <row r="34" spans="1:76" ht="14.45" customHeight="1">
      <c r="A34" s="1330"/>
      <c r="B34" s="961" t="s">
        <v>1336</v>
      </c>
      <c r="C34" s="1330"/>
      <c r="D34" s="992"/>
      <c r="E34" s="1113">
        <v>86004.861854000002</v>
      </c>
      <c r="F34" s="1242">
        <v>100</v>
      </c>
      <c r="G34" s="1113">
        <v>18911.114626744002</v>
      </c>
      <c r="H34" s="1242">
        <f t="shared" si="10"/>
        <v>21.9884250949058</v>
      </c>
      <c r="I34" s="1113">
        <v>35995.052373180006</v>
      </c>
      <c r="J34" s="1242">
        <f t="shared" si="10"/>
        <v>41.852346015373442</v>
      </c>
      <c r="K34" s="1113">
        <v>19149.428091195998</v>
      </c>
      <c r="L34" s="1242">
        <f t="shared" si="11"/>
        <v>22.265518109550193</v>
      </c>
      <c r="M34" s="1113">
        <v>8401.4090233299994</v>
      </c>
      <c r="N34" s="1242">
        <f t="shared" si="12"/>
        <v>9.7685280136744481</v>
      </c>
      <c r="O34" s="1113">
        <v>3547.8577403209993</v>
      </c>
      <c r="P34" s="1242">
        <f t="shared" si="13"/>
        <v>4.1251827673925758</v>
      </c>
      <c r="Q34" s="1065"/>
      <c r="R34" s="1169"/>
      <c r="S34" s="991"/>
      <c r="T34" s="1169"/>
      <c r="U34" s="1169"/>
      <c r="V34" s="1065"/>
      <c r="W34" s="1169"/>
      <c r="X34" s="1065"/>
      <c r="Y34" s="1169"/>
      <c r="Z34" s="1169"/>
      <c r="AA34" s="1065"/>
      <c r="AB34" s="1169"/>
      <c r="AC34" s="1065"/>
      <c r="AD34" s="1169"/>
      <c r="AE34" s="1065"/>
      <c r="AF34" s="1065"/>
      <c r="AG34" s="1065"/>
      <c r="AH34" s="1065"/>
      <c r="AI34" s="1065"/>
      <c r="AJ34" s="1170"/>
      <c r="AK34" s="1059"/>
      <c r="AL34" s="1059"/>
      <c r="AM34" s="1059"/>
      <c r="AN34" s="1059"/>
      <c r="AO34" s="1059"/>
      <c r="AP34" s="1117"/>
      <c r="AQ34" s="1117"/>
      <c r="AR34" s="1117"/>
      <c r="AS34" s="1117"/>
      <c r="AT34" s="1117"/>
      <c r="AU34" s="1117"/>
      <c r="AV34" s="1117"/>
      <c r="AW34" s="1117"/>
      <c r="AX34" s="1117"/>
      <c r="AY34" s="1117"/>
      <c r="AZ34" s="1117"/>
      <c r="BA34" s="1117"/>
      <c r="BB34" s="1117"/>
      <c r="BC34" s="1117"/>
      <c r="BD34" s="1117"/>
      <c r="BE34" s="1117"/>
      <c r="BF34" s="1117"/>
      <c r="BG34" s="1117"/>
      <c r="BH34" s="1117"/>
      <c r="BI34" s="1117"/>
      <c r="BJ34" s="1117"/>
      <c r="BK34" s="1117"/>
      <c r="BL34" s="1117"/>
      <c r="BM34" s="1117"/>
      <c r="BN34" s="1117"/>
      <c r="BO34" s="1117"/>
      <c r="BP34" s="1117"/>
      <c r="BQ34" s="1117"/>
      <c r="BR34" s="1117"/>
      <c r="BS34" s="1117"/>
      <c r="BT34" s="1117"/>
      <c r="BU34" s="1117"/>
      <c r="BV34" s="1117"/>
      <c r="BW34" s="1117"/>
      <c r="BX34" s="1117"/>
    </row>
    <row r="35" spans="1:76" ht="14.45" customHeight="1">
      <c r="A35" s="1479" t="s">
        <v>473</v>
      </c>
      <c r="B35" s="1479"/>
      <c r="C35" s="1479"/>
      <c r="D35" s="2"/>
      <c r="E35" s="1113"/>
      <c r="F35" s="1243"/>
      <c r="G35" s="1113"/>
      <c r="H35" s="1244"/>
      <c r="I35" s="1113"/>
      <c r="J35" s="1244"/>
      <c r="K35" s="1113"/>
      <c r="L35" s="1244"/>
      <c r="M35" s="1113"/>
      <c r="N35" s="1244"/>
      <c r="O35" s="1113"/>
      <c r="P35" s="1244"/>
      <c r="Q35" s="1065"/>
      <c r="R35" s="1065"/>
      <c r="S35" s="991"/>
      <c r="T35" s="1065"/>
      <c r="U35" s="1065"/>
      <c r="V35" s="1065"/>
      <c r="W35" s="1065"/>
      <c r="X35" s="1065"/>
      <c r="Y35" s="1065"/>
      <c r="Z35" s="1065"/>
      <c r="AA35" s="1065"/>
      <c r="AB35" s="1065"/>
      <c r="AC35" s="1065"/>
      <c r="AD35" s="1065"/>
      <c r="AE35" s="1065"/>
      <c r="AF35" s="1065"/>
      <c r="AG35" s="1065"/>
      <c r="AH35" s="1065"/>
      <c r="AI35" s="1065"/>
      <c r="AJ35" s="1170"/>
      <c r="AK35" s="1059"/>
      <c r="AL35" s="1059"/>
      <c r="AM35" s="1059"/>
      <c r="AN35" s="1059"/>
      <c r="AO35" s="1059"/>
      <c r="AP35" s="1117"/>
      <c r="AQ35" s="1117"/>
      <c r="AR35" s="1117"/>
      <c r="AS35" s="1117"/>
      <c r="AT35" s="1117"/>
      <c r="AU35" s="1117"/>
      <c r="AV35" s="1117"/>
      <c r="AW35" s="1117"/>
      <c r="AX35" s="1117"/>
      <c r="AY35" s="1117"/>
      <c r="AZ35" s="1117"/>
      <c r="BA35" s="1117"/>
      <c r="BB35" s="1117"/>
      <c r="BC35" s="1117"/>
      <c r="BD35" s="1117"/>
      <c r="BE35" s="1117"/>
      <c r="BF35" s="1117"/>
      <c r="BG35" s="1117"/>
      <c r="BH35" s="1117"/>
      <c r="BI35" s="1117"/>
      <c r="BJ35" s="1117"/>
      <c r="BK35" s="1117"/>
      <c r="BL35" s="1117"/>
      <c r="BM35" s="1117"/>
      <c r="BN35" s="1117"/>
      <c r="BO35" s="1117"/>
      <c r="BP35" s="1117"/>
      <c r="BQ35" s="1117"/>
      <c r="BR35" s="1117"/>
      <c r="BS35" s="1117"/>
      <c r="BT35" s="1117"/>
      <c r="BU35" s="1117"/>
      <c r="BV35" s="1117"/>
      <c r="BW35" s="1117"/>
      <c r="BX35" s="1117"/>
    </row>
    <row r="36" spans="1:76" ht="14.45" customHeight="1">
      <c r="A36" s="1330"/>
      <c r="B36" s="961" t="s">
        <v>1337</v>
      </c>
      <c r="C36" s="1330"/>
      <c r="D36" s="992"/>
      <c r="E36" s="1113">
        <v>22788.11001457477</v>
      </c>
      <c r="F36" s="1242">
        <v>100</v>
      </c>
      <c r="G36" s="1113">
        <v>7636.8704872684002</v>
      </c>
      <c r="H36" s="1242">
        <f t="shared" si="10"/>
        <v>33.512522461862908</v>
      </c>
      <c r="I36" s="1113">
        <v>5292.702290604454</v>
      </c>
      <c r="J36" s="1242">
        <f t="shared" si="10"/>
        <v>23.225718531371665</v>
      </c>
      <c r="K36" s="1113">
        <v>4668.5226062108422</v>
      </c>
      <c r="L36" s="1242">
        <f t="shared" ref="L36:L45" si="14">K36/$E36*100</f>
        <v>20.486659943386961</v>
      </c>
      <c r="M36" s="1113">
        <v>317.29245787481159</v>
      </c>
      <c r="N36" s="1242">
        <f t="shared" ref="N36:N45" si="15">M36/$E36*100</f>
        <v>1.3923596896446364</v>
      </c>
      <c r="O36" s="1113">
        <v>4872.7221726162752</v>
      </c>
      <c r="P36" s="1242">
        <f t="shared" ref="P36:P45" si="16">O36/$E36*100</f>
        <v>21.382739373733891</v>
      </c>
      <c r="Q36" s="1065"/>
      <c r="R36" s="1169"/>
      <c r="S36" s="991"/>
      <c r="T36" s="1169"/>
      <c r="U36" s="1169"/>
      <c r="V36" s="1065"/>
      <c r="W36" s="1169"/>
      <c r="X36" s="1065"/>
      <c r="Y36" s="1169"/>
      <c r="Z36" s="1169"/>
      <c r="AA36" s="1065"/>
      <c r="AB36" s="1169"/>
      <c r="AC36" s="1065"/>
      <c r="AD36" s="1169"/>
      <c r="AE36" s="1065"/>
      <c r="AF36" s="1065"/>
      <c r="AG36" s="1065"/>
      <c r="AH36" s="1065"/>
      <c r="AI36" s="1065"/>
      <c r="AJ36" s="1170"/>
      <c r="AK36" s="1059"/>
      <c r="AL36" s="1059"/>
      <c r="AM36" s="1059"/>
      <c r="AN36" s="1059"/>
      <c r="AO36" s="1059"/>
      <c r="AP36" s="1117"/>
      <c r="AQ36" s="1117"/>
      <c r="AR36" s="1117"/>
      <c r="AS36" s="1117"/>
      <c r="AT36" s="1117"/>
      <c r="AU36" s="1117"/>
      <c r="AV36" s="1117"/>
      <c r="AW36" s="1117"/>
      <c r="AX36" s="1117"/>
      <c r="AY36" s="1117"/>
      <c r="AZ36" s="1117"/>
      <c r="BA36" s="1117"/>
      <c r="BB36" s="1117"/>
      <c r="BC36" s="1117"/>
      <c r="BD36" s="1117"/>
      <c r="BE36" s="1117"/>
      <c r="BF36" s="1117"/>
      <c r="BG36" s="1117"/>
      <c r="BH36" s="1117"/>
      <c r="BI36" s="1117"/>
      <c r="BJ36" s="1117"/>
      <c r="BK36" s="1117"/>
      <c r="BL36" s="1117"/>
      <c r="BM36" s="1117"/>
      <c r="BN36" s="1117"/>
      <c r="BO36" s="1117"/>
      <c r="BP36" s="1117"/>
      <c r="BQ36" s="1117"/>
      <c r="BR36" s="1117"/>
      <c r="BS36" s="1117"/>
      <c r="BT36" s="1117"/>
      <c r="BU36" s="1117"/>
      <c r="BV36" s="1117"/>
      <c r="BW36" s="1117"/>
      <c r="BX36" s="1117"/>
    </row>
    <row r="37" spans="1:76" ht="14.45" customHeight="1">
      <c r="A37" s="1330"/>
      <c r="B37" s="961" t="s">
        <v>1347</v>
      </c>
      <c r="C37" s="1330"/>
      <c r="D37" s="992"/>
      <c r="E37" s="1113">
        <v>27428.816771578237</v>
      </c>
      <c r="F37" s="1242">
        <v>100</v>
      </c>
      <c r="G37" s="1113">
        <v>8312.4380605481347</v>
      </c>
      <c r="H37" s="1242">
        <f t="shared" si="10"/>
        <v>30.305492685931277</v>
      </c>
      <c r="I37" s="1113">
        <v>4917.8445063298341</v>
      </c>
      <c r="J37" s="1242">
        <f t="shared" si="10"/>
        <v>17.92948105375697</v>
      </c>
      <c r="K37" s="1113">
        <v>7325.5607043029513</v>
      </c>
      <c r="L37" s="1242">
        <f t="shared" si="14"/>
        <v>26.707534507626679</v>
      </c>
      <c r="M37" s="1113">
        <v>733.77172783779451</v>
      </c>
      <c r="N37" s="1242">
        <f t="shared" si="15"/>
        <v>2.6751854954171024</v>
      </c>
      <c r="O37" s="1113">
        <v>6139.2017725603209</v>
      </c>
      <c r="P37" s="1242">
        <f t="shared" si="16"/>
        <v>22.38230625727088</v>
      </c>
      <c r="Q37" s="1065"/>
      <c r="R37" s="1169"/>
      <c r="S37" s="991"/>
      <c r="T37" s="1169"/>
      <c r="U37" s="1169"/>
      <c r="V37" s="1065"/>
      <c r="W37" s="1169"/>
      <c r="X37" s="1065"/>
      <c r="Y37" s="1169"/>
      <c r="Z37" s="1169"/>
      <c r="AA37" s="1065"/>
      <c r="AB37" s="1169"/>
      <c r="AC37" s="1065"/>
      <c r="AD37" s="1169"/>
      <c r="AE37" s="1065"/>
      <c r="AF37" s="1065"/>
      <c r="AG37" s="1065"/>
      <c r="AH37" s="1065"/>
      <c r="AI37" s="1065"/>
      <c r="AJ37" s="1170"/>
      <c r="AK37" s="1059"/>
      <c r="AL37" s="1059"/>
      <c r="AM37" s="1059"/>
      <c r="AN37" s="1059"/>
      <c r="AO37" s="1059"/>
      <c r="AP37" s="1117"/>
      <c r="AQ37" s="1117"/>
      <c r="AR37" s="1117"/>
      <c r="AS37" s="1117"/>
      <c r="AT37" s="1117"/>
      <c r="AU37" s="1117"/>
      <c r="AV37" s="1117"/>
      <c r="AW37" s="1117"/>
      <c r="AX37" s="1117"/>
      <c r="AY37" s="1117"/>
      <c r="AZ37" s="1117"/>
      <c r="BA37" s="1117"/>
      <c r="BB37" s="1117"/>
      <c r="BC37" s="1117"/>
      <c r="BD37" s="1117"/>
      <c r="BE37" s="1117"/>
      <c r="BF37" s="1117"/>
      <c r="BG37" s="1117"/>
      <c r="BH37" s="1117"/>
      <c r="BI37" s="1117"/>
      <c r="BJ37" s="1117"/>
      <c r="BK37" s="1117"/>
      <c r="BL37" s="1117"/>
      <c r="BM37" s="1117"/>
      <c r="BN37" s="1117"/>
      <c r="BO37" s="1117"/>
      <c r="BP37" s="1117"/>
      <c r="BQ37" s="1117"/>
      <c r="BR37" s="1117"/>
      <c r="BS37" s="1117"/>
      <c r="BT37" s="1117"/>
      <c r="BU37" s="1117"/>
      <c r="BV37" s="1117"/>
      <c r="BW37" s="1117"/>
      <c r="BX37" s="1117"/>
    </row>
    <row r="38" spans="1:76" ht="14.45" customHeight="1">
      <c r="A38" s="961"/>
      <c r="B38" s="961" t="s">
        <v>1348</v>
      </c>
      <c r="C38" s="961"/>
      <c r="D38" s="992"/>
      <c r="E38" s="1113">
        <v>49272.015205940654</v>
      </c>
      <c r="F38" s="1242">
        <v>100</v>
      </c>
      <c r="G38" s="1113">
        <v>18095.976853218795</v>
      </c>
      <c r="H38" s="1242">
        <f t="shared" si="10"/>
        <v>36.726683042257605</v>
      </c>
      <c r="I38" s="1113">
        <v>8352.9227258112824</v>
      </c>
      <c r="J38" s="1242">
        <f t="shared" si="10"/>
        <v>16.952671188500897</v>
      </c>
      <c r="K38" s="1113">
        <v>10077.574346896949</v>
      </c>
      <c r="L38" s="1242">
        <f t="shared" si="14"/>
        <v>20.452937239883607</v>
      </c>
      <c r="M38" s="1113">
        <v>1311.2101175591861</v>
      </c>
      <c r="N38" s="1242">
        <f t="shared" si="15"/>
        <v>2.6611660028086197</v>
      </c>
      <c r="O38" s="1113">
        <v>11434.331162454431</v>
      </c>
      <c r="P38" s="1242">
        <f t="shared" si="16"/>
        <v>23.206542526549249</v>
      </c>
      <c r="Q38" s="1065"/>
      <c r="R38" s="1169"/>
      <c r="S38" s="991"/>
      <c r="T38" s="1169"/>
      <c r="U38" s="1169"/>
      <c r="V38" s="1065"/>
      <c r="W38" s="1169"/>
      <c r="X38" s="1065"/>
      <c r="Y38" s="1169"/>
      <c r="Z38" s="1169"/>
      <c r="AA38" s="1065"/>
      <c r="AB38" s="1169"/>
      <c r="AC38" s="1065"/>
      <c r="AD38" s="1169"/>
      <c r="AE38" s="1065"/>
      <c r="AF38" s="1065"/>
      <c r="AG38" s="1065"/>
      <c r="AH38" s="1065"/>
      <c r="AI38" s="1065"/>
      <c r="AJ38" s="1170"/>
      <c r="AK38" s="1059"/>
      <c r="AL38" s="1059"/>
      <c r="AM38" s="1059"/>
      <c r="AN38" s="1059"/>
      <c r="AO38" s="1059"/>
      <c r="AP38" s="1117"/>
      <c r="AQ38" s="1117"/>
      <c r="AR38" s="1117"/>
      <c r="AS38" s="1117"/>
      <c r="AT38" s="1117"/>
      <c r="AU38" s="1117"/>
      <c r="AV38" s="1117"/>
      <c r="AW38" s="1117"/>
      <c r="AX38" s="1117"/>
      <c r="AY38" s="1117"/>
      <c r="AZ38" s="1117"/>
      <c r="BA38" s="1117"/>
      <c r="BB38" s="1117"/>
      <c r="BC38" s="1117"/>
      <c r="BD38" s="1117"/>
      <c r="BE38" s="1117"/>
      <c r="BF38" s="1117"/>
      <c r="BG38" s="1117"/>
      <c r="BH38" s="1117"/>
      <c r="BI38" s="1117"/>
      <c r="BJ38" s="1117"/>
      <c r="BK38" s="1117"/>
      <c r="BL38" s="1117"/>
      <c r="BM38" s="1117"/>
      <c r="BN38" s="1117"/>
      <c r="BO38" s="1117"/>
      <c r="BP38" s="1117"/>
      <c r="BQ38" s="1117"/>
      <c r="BR38" s="1117"/>
      <c r="BS38" s="1117"/>
      <c r="BT38" s="1117"/>
      <c r="BU38" s="1117"/>
      <c r="BV38" s="1117"/>
      <c r="BW38" s="1117"/>
      <c r="BX38" s="1117"/>
    </row>
    <row r="39" spans="1:76" ht="14.45" customHeight="1">
      <c r="A39" s="961"/>
      <c r="B39" s="961" t="s">
        <v>1349</v>
      </c>
      <c r="C39" s="961"/>
      <c r="D39" s="992"/>
      <c r="E39" s="1113">
        <v>102962.87064373122</v>
      </c>
      <c r="F39" s="1242">
        <v>100</v>
      </c>
      <c r="G39" s="1113">
        <v>30526.202687614976</v>
      </c>
      <c r="H39" s="1242">
        <f t="shared" si="10"/>
        <v>29.647777394669532</v>
      </c>
      <c r="I39" s="1113">
        <v>14984.060078107479</v>
      </c>
      <c r="J39" s="1242">
        <f t="shared" si="10"/>
        <v>14.552877153119436</v>
      </c>
      <c r="K39" s="1113">
        <v>33027.278544692337</v>
      </c>
      <c r="L39" s="1242">
        <f t="shared" si="14"/>
        <v>32.076882023785302</v>
      </c>
      <c r="M39" s="1113">
        <v>3064.1734277097385</v>
      </c>
      <c r="N39" s="1242">
        <f t="shared" si="15"/>
        <v>2.9759984434702602</v>
      </c>
      <c r="O39" s="1113">
        <v>21361.155905620246</v>
      </c>
      <c r="P39" s="1242">
        <f t="shared" si="16"/>
        <v>20.746464984968632</v>
      </c>
      <c r="Q39" s="1065"/>
      <c r="R39" s="1169"/>
      <c r="S39" s="991"/>
      <c r="T39" s="1169"/>
      <c r="U39" s="1169"/>
      <c r="V39" s="1065"/>
      <c r="W39" s="1169"/>
      <c r="X39" s="1065"/>
      <c r="Y39" s="1169"/>
      <c r="Z39" s="1169"/>
      <c r="AA39" s="1065"/>
      <c r="AB39" s="1169"/>
      <c r="AC39" s="1065"/>
      <c r="AD39" s="1169"/>
      <c r="AE39" s="1065"/>
      <c r="AF39" s="1065"/>
      <c r="AG39" s="1065"/>
      <c r="AH39" s="1065"/>
      <c r="AI39" s="1065"/>
      <c r="AJ39" s="1170"/>
      <c r="AK39" s="1059"/>
      <c r="AL39" s="1059"/>
      <c r="AM39" s="1059"/>
      <c r="AN39" s="1059"/>
      <c r="AO39" s="1059"/>
      <c r="AP39" s="1117"/>
      <c r="AQ39" s="1117"/>
      <c r="AR39" s="1117"/>
      <c r="AS39" s="1117"/>
      <c r="AT39" s="1117"/>
      <c r="AU39" s="1117"/>
      <c r="AV39" s="1117"/>
      <c r="AW39" s="1117"/>
      <c r="AX39" s="1117"/>
      <c r="AY39" s="1117"/>
      <c r="AZ39" s="1117"/>
      <c r="BA39" s="1117"/>
      <c r="BB39" s="1117"/>
      <c r="BC39" s="1117"/>
      <c r="BD39" s="1117"/>
      <c r="BE39" s="1117"/>
      <c r="BF39" s="1117"/>
      <c r="BG39" s="1117"/>
      <c r="BH39" s="1117"/>
      <c r="BI39" s="1117"/>
      <c r="BJ39" s="1117"/>
      <c r="BK39" s="1117"/>
      <c r="BL39" s="1117"/>
      <c r="BM39" s="1117"/>
      <c r="BN39" s="1117"/>
      <c r="BO39" s="1117"/>
      <c r="BP39" s="1117"/>
      <c r="BQ39" s="1117"/>
      <c r="BR39" s="1117"/>
      <c r="BS39" s="1117"/>
      <c r="BT39" s="1117"/>
      <c r="BU39" s="1117"/>
      <c r="BV39" s="1117"/>
      <c r="BW39" s="1117"/>
      <c r="BX39" s="1117"/>
    </row>
    <row r="40" spans="1:76" ht="14.45" customHeight="1">
      <c r="A40" s="961"/>
      <c r="B40" s="961" t="s">
        <v>1350</v>
      </c>
      <c r="C40" s="961"/>
      <c r="D40" s="992"/>
      <c r="E40" s="1113">
        <v>86105.140229020704</v>
      </c>
      <c r="F40" s="1242">
        <v>100</v>
      </c>
      <c r="G40" s="1113">
        <v>26768.566650341625</v>
      </c>
      <c r="H40" s="1242">
        <f t="shared" si="10"/>
        <v>31.088233035964098</v>
      </c>
      <c r="I40" s="1113">
        <v>15133.603390766133</v>
      </c>
      <c r="J40" s="1242">
        <f t="shared" si="10"/>
        <v>17.575725851574113</v>
      </c>
      <c r="K40" s="1113">
        <v>31303.876813234954</v>
      </c>
      <c r="L40" s="1242">
        <f t="shared" si="14"/>
        <v>36.355410060274615</v>
      </c>
      <c r="M40" s="1113">
        <v>1384.6295861341391</v>
      </c>
      <c r="N40" s="1242">
        <f t="shared" si="15"/>
        <v>1.6080684410377004</v>
      </c>
      <c r="O40" s="1113">
        <v>11514.463788698673</v>
      </c>
      <c r="P40" s="1242">
        <f t="shared" si="16"/>
        <v>13.372562611329283</v>
      </c>
      <c r="Q40" s="1065"/>
      <c r="R40" s="1169"/>
      <c r="S40" s="991"/>
      <c r="T40" s="1169"/>
      <c r="U40" s="1169"/>
      <c r="V40" s="1065"/>
      <c r="W40" s="1169"/>
      <c r="X40" s="1065"/>
      <c r="Y40" s="1169"/>
      <c r="Z40" s="1169"/>
      <c r="AA40" s="1065"/>
      <c r="AB40" s="1169"/>
      <c r="AC40" s="1065"/>
      <c r="AD40" s="1169"/>
      <c r="AE40" s="1065"/>
      <c r="AF40" s="1065"/>
      <c r="AG40" s="1065"/>
      <c r="AH40" s="1065"/>
      <c r="AI40" s="1065"/>
      <c r="AJ40" s="1170"/>
      <c r="AK40" s="1059"/>
      <c r="AL40" s="1059"/>
      <c r="AM40" s="1059"/>
      <c r="AN40" s="1059"/>
      <c r="AO40" s="1059"/>
      <c r="AP40" s="1117"/>
      <c r="AQ40" s="1117"/>
      <c r="AR40" s="1117"/>
      <c r="AS40" s="1117"/>
      <c r="AT40" s="1117"/>
      <c r="AU40" s="1117"/>
      <c r="AV40" s="1117"/>
      <c r="AW40" s="1117"/>
      <c r="AX40" s="1117"/>
      <c r="AY40" s="1117"/>
      <c r="AZ40" s="1117"/>
      <c r="BA40" s="1117"/>
      <c r="BB40" s="1117"/>
      <c r="BC40" s="1117"/>
      <c r="BD40" s="1117"/>
      <c r="BE40" s="1117"/>
      <c r="BF40" s="1117"/>
      <c r="BG40" s="1117"/>
      <c r="BH40" s="1117"/>
      <c r="BI40" s="1117"/>
      <c r="BJ40" s="1117"/>
      <c r="BK40" s="1117"/>
      <c r="BL40" s="1117"/>
      <c r="BM40" s="1117"/>
      <c r="BN40" s="1117"/>
      <c r="BO40" s="1117"/>
      <c r="BP40" s="1117"/>
      <c r="BQ40" s="1117"/>
      <c r="BR40" s="1117"/>
      <c r="BS40" s="1117"/>
      <c r="BT40" s="1117"/>
      <c r="BU40" s="1117"/>
      <c r="BV40" s="1117"/>
      <c r="BW40" s="1117"/>
      <c r="BX40" s="1117"/>
    </row>
    <row r="41" spans="1:76" ht="14.45" customHeight="1">
      <c r="A41" s="961"/>
      <c r="B41" s="961" t="s">
        <v>1351</v>
      </c>
      <c r="C41" s="961"/>
      <c r="D41" s="992"/>
      <c r="E41" s="1113">
        <v>181466.82384662447</v>
      </c>
      <c r="F41" s="1242">
        <v>100</v>
      </c>
      <c r="G41" s="1113">
        <v>61002.137177777244</v>
      </c>
      <c r="H41" s="1242">
        <f t="shared" si="10"/>
        <v>33.616137586304021</v>
      </c>
      <c r="I41" s="1113">
        <v>32052.785487096295</v>
      </c>
      <c r="J41" s="1242">
        <f t="shared" si="10"/>
        <v>17.663165534978045</v>
      </c>
      <c r="K41" s="1113">
        <v>60238.559430293251</v>
      </c>
      <c r="L41" s="1242">
        <f t="shared" si="14"/>
        <v>33.195356679194873</v>
      </c>
      <c r="M41" s="1113">
        <v>3301.8126297594395</v>
      </c>
      <c r="N41" s="1242">
        <f t="shared" si="15"/>
        <v>1.8195130987414689</v>
      </c>
      <c r="O41" s="1113">
        <v>24871.529121683634</v>
      </c>
      <c r="P41" s="1242">
        <f t="shared" si="16"/>
        <v>13.705827100773538</v>
      </c>
      <c r="Q41" s="1065"/>
      <c r="R41" s="1169"/>
      <c r="S41" s="991"/>
      <c r="T41" s="1169"/>
      <c r="U41" s="1169"/>
      <c r="V41" s="1065"/>
      <c r="W41" s="1169"/>
      <c r="X41" s="1065"/>
      <c r="Y41" s="1169"/>
      <c r="Z41" s="1169"/>
      <c r="AA41" s="1065"/>
      <c r="AB41" s="1169"/>
      <c r="AC41" s="1065"/>
      <c r="AD41" s="1169"/>
      <c r="AE41" s="1065"/>
      <c r="AF41" s="1065"/>
      <c r="AG41" s="1065"/>
      <c r="AH41" s="1065"/>
      <c r="AI41" s="1065"/>
      <c r="AJ41" s="1170"/>
      <c r="AK41" s="1059"/>
      <c r="AL41" s="1059"/>
      <c r="AM41" s="1059"/>
      <c r="AN41" s="1059"/>
      <c r="AO41" s="1059"/>
      <c r="AP41" s="1117"/>
      <c r="AQ41" s="1117"/>
      <c r="AR41" s="1117"/>
      <c r="AS41" s="1117"/>
      <c r="AT41" s="1117"/>
      <c r="AU41" s="1117"/>
      <c r="AV41" s="1117"/>
      <c r="AW41" s="1117"/>
      <c r="AX41" s="1117"/>
      <c r="AY41" s="1117"/>
      <c r="AZ41" s="1117"/>
      <c r="BA41" s="1117"/>
      <c r="BB41" s="1117"/>
      <c r="BC41" s="1117"/>
      <c r="BD41" s="1117"/>
      <c r="BE41" s="1117"/>
      <c r="BF41" s="1117"/>
      <c r="BG41" s="1117"/>
      <c r="BH41" s="1117"/>
      <c r="BI41" s="1117"/>
      <c r="BJ41" s="1117"/>
      <c r="BK41" s="1117"/>
      <c r="BL41" s="1117"/>
      <c r="BM41" s="1117"/>
      <c r="BN41" s="1117"/>
      <c r="BO41" s="1117"/>
      <c r="BP41" s="1117"/>
      <c r="BQ41" s="1117"/>
      <c r="BR41" s="1117"/>
      <c r="BS41" s="1117"/>
      <c r="BT41" s="1117"/>
      <c r="BU41" s="1117"/>
      <c r="BV41" s="1117"/>
      <c r="BW41" s="1117"/>
      <c r="BX41" s="1117"/>
    </row>
    <row r="42" spans="1:76" ht="14.45" customHeight="1">
      <c r="A42" s="961"/>
      <c r="B42" s="961" t="s">
        <v>1352</v>
      </c>
      <c r="C42" s="961"/>
      <c r="D42" s="992"/>
      <c r="E42" s="1113">
        <v>58173.607561720113</v>
      </c>
      <c r="F42" s="1242">
        <v>100</v>
      </c>
      <c r="G42" s="1113">
        <v>22192.110905476216</v>
      </c>
      <c r="H42" s="1242">
        <f t="shared" si="10"/>
        <v>38.148074076257316</v>
      </c>
      <c r="I42" s="1113">
        <v>13017.070142771643</v>
      </c>
      <c r="J42" s="1242">
        <f t="shared" si="10"/>
        <v>22.376247044608672</v>
      </c>
      <c r="K42" s="1113">
        <v>15200.299417185019</v>
      </c>
      <c r="L42" s="1242">
        <f t="shared" si="14"/>
        <v>26.129201977130347</v>
      </c>
      <c r="M42" s="1113">
        <v>1689.8038191999999</v>
      </c>
      <c r="N42" s="1242">
        <f t="shared" si="15"/>
        <v>2.9047602341099075</v>
      </c>
      <c r="O42" s="1113">
        <v>6074.3232773207092</v>
      </c>
      <c r="P42" s="1242">
        <f t="shared" si="16"/>
        <v>10.441716668295102</v>
      </c>
      <c r="Q42" s="1065"/>
      <c r="R42" s="1169"/>
      <c r="S42" s="991"/>
      <c r="T42" s="1169"/>
      <c r="U42" s="1169"/>
      <c r="V42" s="1065"/>
      <c r="W42" s="1169"/>
      <c r="X42" s="1065"/>
      <c r="Y42" s="1169"/>
      <c r="Z42" s="1169"/>
      <c r="AA42" s="1065"/>
      <c r="AB42" s="1169"/>
      <c r="AC42" s="1065"/>
      <c r="AD42" s="1169"/>
      <c r="AE42" s="1065"/>
      <c r="AF42" s="1065"/>
      <c r="AG42" s="1065"/>
      <c r="AH42" s="1065"/>
      <c r="AI42" s="1065"/>
      <c r="AJ42" s="1170"/>
      <c r="AK42" s="1059"/>
      <c r="AL42" s="1059"/>
      <c r="AM42" s="1059"/>
      <c r="AN42" s="1059"/>
      <c r="AO42" s="1059"/>
      <c r="AP42" s="1117"/>
      <c r="AQ42" s="1117"/>
      <c r="AR42" s="1117"/>
      <c r="AS42" s="1117"/>
      <c r="AT42" s="1117"/>
      <c r="AU42" s="1117"/>
      <c r="AV42" s="1117"/>
      <c r="AW42" s="1117"/>
      <c r="AX42" s="1117"/>
      <c r="AY42" s="1117"/>
      <c r="AZ42" s="1117"/>
      <c r="BA42" s="1117"/>
      <c r="BB42" s="1117"/>
      <c r="BC42" s="1117"/>
      <c r="BD42" s="1117"/>
      <c r="BE42" s="1117"/>
      <c r="BF42" s="1117"/>
      <c r="BG42" s="1117"/>
      <c r="BH42" s="1117"/>
      <c r="BI42" s="1117"/>
      <c r="BJ42" s="1117"/>
      <c r="BK42" s="1117"/>
      <c r="BL42" s="1117"/>
      <c r="BM42" s="1117"/>
      <c r="BN42" s="1117"/>
      <c r="BO42" s="1117"/>
      <c r="BP42" s="1117"/>
      <c r="BQ42" s="1117"/>
      <c r="BR42" s="1117"/>
      <c r="BS42" s="1117"/>
      <c r="BT42" s="1117"/>
      <c r="BU42" s="1117"/>
      <c r="BV42" s="1117"/>
      <c r="BW42" s="1117"/>
      <c r="BX42" s="1117"/>
    </row>
    <row r="43" spans="1:76" ht="14.45" customHeight="1">
      <c r="A43" s="961"/>
      <c r="B43" s="961" t="s">
        <v>1353</v>
      </c>
      <c r="C43" s="961"/>
      <c r="D43" s="992"/>
      <c r="E43" s="1113">
        <v>70923.205921209141</v>
      </c>
      <c r="F43" s="1242">
        <v>100</v>
      </c>
      <c r="G43" s="1113">
        <v>20148.821745109253</v>
      </c>
      <c r="H43" s="1242">
        <f t="shared" si="10"/>
        <v>28.4093499206638</v>
      </c>
      <c r="I43" s="1113">
        <v>15573.205250809606</v>
      </c>
      <c r="J43" s="1242">
        <f t="shared" si="10"/>
        <v>21.957841652153146</v>
      </c>
      <c r="K43" s="1113">
        <v>24010.444124977446</v>
      </c>
      <c r="L43" s="1242">
        <f t="shared" si="14"/>
        <v>33.854143806825959</v>
      </c>
      <c r="M43" s="1113">
        <v>781.52347459999999</v>
      </c>
      <c r="N43" s="1242">
        <f t="shared" si="15"/>
        <v>1.1019291421600701</v>
      </c>
      <c r="O43" s="1113">
        <v>10409.211325097813</v>
      </c>
      <c r="P43" s="1242">
        <f t="shared" si="16"/>
        <v>14.676735477329858</v>
      </c>
      <c r="Q43" s="1065"/>
      <c r="R43" s="1169"/>
      <c r="S43" s="991"/>
      <c r="T43" s="1169"/>
      <c r="U43" s="1169"/>
      <c r="V43" s="1065"/>
      <c r="W43" s="1169"/>
      <c r="X43" s="1065"/>
      <c r="Y43" s="1169"/>
      <c r="Z43" s="1169"/>
      <c r="AA43" s="1065"/>
      <c r="AB43" s="1169"/>
      <c r="AC43" s="1065"/>
      <c r="AD43" s="1169"/>
      <c r="AE43" s="1065"/>
      <c r="AF43" s="1065"/>
      <c r="AG43" s="1065"/>
      <c r="AH43" s="1065"/>
      <c r="AI43" s="1065"/>
      <c r="AJ43" s="1170"/>
      <c r="AK43" s="1059"/>
      <c r="AL43" s="1059"/>
      <c r="AM43" s="1059"/>
      <c r="AN43" s="1059"/>
      <c r="AO43" s="1059"/>
      <c r="AP43" s="1117"/>
      <c r="AQ43" s="1117"/>
      <c r="AR43" s="1117"/>
      <c r="AS43" s="1117"/>
      <c r="AT43" s="1117"/>
      <c r="AU43" s="1117"/>
      <c r="AV43" s="1117"/>
      <c r="AW43" s="1117"/>
      <c r="AX43" s="1117"/>
      <c r="AY43" s="1117"/>
      <c r="AZ43" s="1117"/>
      <c r="BA43" s="1117"/>
      <c r="BB43" s="1117"/>
      <c r="BC43" s="1117"/>
      <c r="BD43" s="1117"/>
      <c r="BE43" s="1117"/>
      <c r="BF43" s="1117"/>
      <c r="BG43" s="1117"/>
      <c r="BH43" s="1117"/>
      <c r="BI43" s="1117"/>
      <c r="BJ43" s="1117"/>
      <c r="BK43" s="1117"/>
      <c r="BL43" s="1117"/>
      <c r="BM43" s="1117"/>
      <c r="BN43" s="1117"/>
      <c r="BO43" s="1117"/>
      <c r="BP43" s="1117"/>
      <c r="BQ43" s="1117"/>
      <c r="BR43" s="1117"/>
      <c r="BS43" s="1117"/>
      <c r="BT43" s="1117"/>
      <c r="BU43" s="1117"/>
      <c r="BV43" s="1117"/>
      <c r="BW43" s="1117"/>
      <c r="BX43" s="1117"/>
    </row>
    <row r="44" spans="1:76" ht="14.45" customHeight="1">
      <c r="A44" s="961"/>
      <c r="B44" s="961" t="s">
        <v>1354</v>
      </c>
      <c r="C44" s="961"/>
      <c r="D44" s="992"/>
      <c r="E44" s="1113">
        <v>80152.705505726408</v>
      </c>
      <c r="F44" s="1242">
        <v>100</v>
      </c>
      <c r="G44" s="1113">
        <v>38413.469806744397</v>
      </c>
      <c r="H44" s="1242">
        <f t="shared" si="10"/>
        <v>47.925356436034463</v>
      </c>
      <c r="I44" s="1113">
        <v>18494.899518980001</v>
      </c>
      <c r="J44" s="1242">
        <f t="shared" si="10"/>
        <v>23.07457920763343</v>
      </c>
      <c r="K44" s="1113">
        <v>13949.212872713999</v>
      </c>
      <c r="L44" s="1242">
        <f t="shared" si="14"/>
        <v>17.403296351259677</v>
      </c>
      <c r="M44" s="1113">
        <v>1518.0239168189999</v>
      </c>
      <c r="N44" s="1242">
        <f t="shared" si="15"/>
        <v>1.8939147558912364</v>
      </c>
      <c r="O44" s="1113">
        <v>7777.0993900572994</v>
      </c>
      <c r="P44" s="1242">
        <f t="shared" si="16"/>
        <v>9.7028532486675374</v>
      </c>
      <c r="Q44" s="1065"/>
      <c r="R44" s="1169"/>
      <c r="S44" s="991"/>
      <c r="T44" s="1169"/>
      <c r="U44" s="1169"/>
      <c r="V44" s="1065"/>
      <c r="W44" s="1169"/>
      <c r="X44" s="1065"/>
      <c r="Y44" s="1169"/>
      <c r="Z44" s="1169"/>
      <c r="AA44" s="1065"/>
      <c r="AB44" s="1169"/>
      <c r="AC44" s="1065"/>
      <c r="AD44" s="1169"/>
      <c r="AE44" s="1065"/>
      <c r="AF44" s="1065"/>
      <c r="AG44" s="1065"/>
      <c r="AH44" s="1065"/>
      <c r="AI44" s="1065"/>
      <c r="AJ44" s="1170"/>
      <c r="AK44" s="1059"/>
      <c r="AL44" s="1059"/>
      <c r="AM44" s="1059"/>
      <c r="AN44" s="1059"/>
      <c r="AO44" s="1059"/>
      <c r="AP44" s="1117"/>
      <c r="AQ44" s="1117"/>
      <c r="AR44" s="1117"/>
      <c r="AS44" s="1117"/>
      <c r="AT44" s="1117"/>
      <c r="AU44" s="1117"/>
      <c r="AV44" s="1117"/>
      <c r="AW44" s="1117"/>
      <c r="AX44" s="1117"/>
      <c r="AY44" s="1117"/>
      <c r="AZ44" s="1117"/>
      <c r="BA44" s="1117"/>
      <c r="BB44" s="1117"/>
      <c r="BC44" s="1117"/>
      <c r="BD44" s="1117"/>
      <c r="BE44" s="1117"/>
      <c r="BF44" s="1117"/>
      <c r="BG44" s="1117"/>
      <c r="BH44" s="1117"/>
      <c r="BI44" s="1117"/>
      <c r="BJ44" s="1117"/>
      <c r="BK44" s="1117"/>
      <c r="BL44" s="1117"/>
      <c r="BM44" s="1117"/>
      <c r="BN44" s="1117"/>
      <c r="BO44" s="1117"/>
      <c r="BP44" s="1117"/>
      <c r="BQ44" s="1117"/>
      <c r="BR44" s="1117"/>
      <c r="BS44" s="1117"/>
      <c r="BT44" s="1117"/>
      <c r="BU44" s="1117"/>
      <c r="BV44" s="1117"/>
      <c r="BW44" s="1117"/>
      <c r="BX44" s="1117"/>
    </row>
    <row r="45" spans="1:76" ht="14.45" customHeight="1">
      <c r="A45" s="961"/>
      <c r="B45" s="961" t="s">
        <v>1355</v>
      </c>
      <c r="C45" s="961"/>
      <c r="D45" s="992"/>
      <c r="E45" s="1113">
        <v>85506.624854000009</v>
      </c>
      <c r="F45" s="1242">
        <v>100</v>
      </c>
      <c r="G45" s="1113">
        <v>18011.389916423999</v>
      </c>
      <c r="H45" s="1242">
        <f t="shared" si="10"/>
        <v>21.064320977676182</v>
      </c>
      <c r="I45" s="1113">
        <v>36272.873689400003</v>
      </c>
      <c r="J45" s="1242">
        <f t="shared" si="10"/>
        <v>42.421126727121838</v>
      </c>
      <c r="K45" s="1113">
        <v>20799.338914196</v>
      </c>
      <c r="L45" s="1242">
        <f t="shared" si="14"/>
        <v>24.324827403385697</v>
      </c>
      <c r="M45" s="1113">
        <v>8605.1453390300012</v>
      </c>
      <c r="N45" s="1242">
        <f t="shared" si="15"/>
        <v>10.063717698743259</v>
      </c>
      <c r="O45" s="1113">
        <v>1817.876995183</v>
      </c>
      <c r="P45" s="1242">
        <f t="shared" si="16"/>
        <v>2.1260071933455098</v>
      </c>
      <c r="Q45" s="1065"/>
      <c r="R45" s="1169"/>
      <c r="S45" s="991"/>
      <c r="T45" s="1169"/>
      <c r="U45" s="1169"/>
      <c r="V45" s="1065"/>
      <c r="W45" s="1169"/>
      <c r="X45" s="1065"/>
      <c r="Y45" s="1169"/>
      <c r="Z45" s="1169"/>
      <c r="AA45" s="1065"/>
      <c r="AB45" s="1169"/>
      <c r="AC45" s="1065"/>
      <c r="AD45" s="1169"/>
      <c r="AE45" s="1065"/>
      <c r="AF45" s="1065"/>
      <c r="AG45" s="1065"/>
      <c r="AH45" s="1065"/>
      <c r="AI45" s="1065"/>
      <c r="AJ45" s="1170"/>
      <c r="AK45" s="1059"/>
      <c r="AL45" s="1059"/>
      <c r="AM45" s="1059"/>
      <c r="AN45" s="1059"/>
      <c r="AO45" s="1059"/>
      <c r="AP45" s="1117"/>
      <c r="AQ45" s="1117"/>
      <c r="AR45" s="1117"/>
      <c r="AS45" s="1117"/>
      <c r="AT45" s="1117"/>
      <c r="AU45" s="1117"/>
      <c r="AV45" s="1117"/>
      <c r="AW45" s="1117"/>
      <c r="AX45" s="1117"/>
      <c r="AY45" s="1117"/>
      <c r="AZ45" s="1117"/>
      <c r="BA45" s="1117"/>
      <c r="BB45" s="1117"/>
      <c r="BC45" s="1117"/>
      <c r="BD45" s="1117"/>
      <c r="BE45" s="1117"/>
      <c r="BF45" s="1117"/>
      <c r="BG45" s="1117"/>
      <c r="BH45" s="1117"/>
      <c r="BI45" s="1117"/>
      <c r="BJ45" s="1117"/>
      <c r="BK45" s="1117"/>
      <c r="BL45" s="1117"/>
      <c r="BM45" s="1117"/>
      <c r="BN45" s="1117"/>
      <c r="BO45" s="1117"/>
      <c r="BP45" s="1117"/>
      <c r="BQ45" s="1117"/>
      <c r="BR45" s="1117"/>
      <c r="BS45" s="1117"/>
      <c r="BT45" s="1117"/>
      <c r="BU45" s="1117"/>
      <c r="BV45" s="1117"/>
      <c r="BW45" s="1117"/>
      <c r="BX45" s="1117"/>
    </row>
    <row r="46" spans="1:76" ht="14.45" customHeight="1">
      <c r="A46" s="1479" t="s">
        <v>448</v>
      </c>
      <c r="B46" s="1479"/>
      <c r="C46" s="1479"/>
      <c r="D46" s="992"/>
      <c r="E46" s="1113"/>
      <c r="F46" s="1243"/>
      <c r="G46" s="1113"/>
      <c r="H46" s="1244"/>
      <c r="I46" s="1113"/>
      <c r="J46" s="1244"/>
      <c r="K46" s="1113"/>
      <c r="L46" s="1244"/>
      <c r="M46" s="1113"/>
      <c r="N46" s="1244"/>
      <c r="O46" s="1113"/>
      <c r="P46" s="1244"/>
      <c r="Q46" s="1065"/>
      <c r="R46" s="1065"/>
      <c r="S46" s="991"/>
      <c r="T46" s="1065"/>
      <c r="U46" s="1065"/>
      <c r="V46" s="1065"/>
      <c r="W46" s="1065"/>
      <c r="X46" s="1065"/>
      <c r="Y46" s="1065"/>
      <c r="Z46" s="1065"/>
      <c r="AA46" s="1065"/>
      <c r="AB46" s="1065"/>
      <c r="AC46" s="1065"/>
      <c r="AD46" s="1065"/>
      <c r="AE46" s="1065"/>
      <c r="AF46" s="1065"/>
      <c r="AG46" s="1065"/>
      <c r="AH46" s="1065"/>
      <c r="AI46" s="1065"/>
      <c r="AJ46" s="1170"/>
      <c r="AK46" s="1059"/>
      <c r="AL46" s="1059"/>
      <c r="AM46" s="1059"/>
      <c r="AN46" s="1059"/>
      <c r="AO46" s="1059"/>
      <c r="AP46" s="1117"/>
      <c r="AQ46" s="1117"/>
      <c r="AR46" s="1117"/>
      <c r="AS46" s="1117"/>
      <c r="AT46" s="1117"/>
      <c r="AU46" s="1117"/>
      <c r="AV46" s="1117"/>
      <c r="AW46" s="1117"/>
      <c r="AX46" s="1117"/>
      <c r="AY46" s="1117"/>
      <c r="AZ46" s="1117"/>
      <c r="BA46" s="1117"/>
      <c r="BB46" s="1117"/>
      <c r="BC46" s="1117"/>
      <c r="BD46" s="1117"/>
      <c r="BE46" s="1117"/>
      <c r="BF46" s="1117"/>
      <c r="BG46" s="1117"/>
      <c r="BH46" s="1117"/>
      <c r="BI46" s="1117"/>
      <c r="BJ46" s="1117"/>
      <c r="BK46" s="1117"/>
      <c r="BL46" s="1117"/>
      <c r="BM46" s="1117"/>
      <c r="BN46" s="1117"/>
      <c r="BO46" s="1117"/>
      <c r="BP46" s="1117"/>
      <c r="BQ46" s="1117"/>
      <c r="BR46" s="1117"/>
      <c r="BS46" s="1117"/>
      <c r="BT46" s="1117"/>
      <c r="BU46" s="1117"/>
      <c r="BV46" s="1117"/>
      <c r="BW46" s="1117"/>
      <c r="BX46" s="1117"/>
    </row>
    <row r="47" spans="1:76" ht="14.45" customHeight="1">
      <c r="A47" s="961"/>
      <c r="B47" s="961" t="s">
        <v>1337</v>
      </c>
      <c r="C47" s="961"/>
      <c r="D47" s="992"/>
      <c r="E47" s="1113">
        <v>23644.5578623166</v>
      </c>
      <c r="F47" s="1242">
        <v>100</v>
      </c>
      <c r="G47" s="1113">
        <v>8957.4691971068551</v>
      </c>
      <c r="H47" s="1242">
        <f t="shared" si="10"/>
        <v>37.883851536859474</v>
      </c>
      <c r="I47" s="1113">
        <v>4547.3949793909342</v>
      </c>
      <c r="J47" s="1242">
        <f t="shared" si="10"/>
        <v>19.232311324536642</v>
      </c>
      <c r="K47" s="1113">
        <v>4766.9065397154554</v>
      </c>
      <c r="L47" s="1242">
        <f t="shared" ref="L47:L56" si="17">K47/$E47*100</f>
        <v>20.160692229786584</v>
      </c>
      <c r="M47" s="1113">
        <v>681.81192007154891</v>
      </c>
      <c r="N47" s="1242">
        <f t="shared" ref="N47:N56" si="18">M47/$E47*100</f>
        <v>2.883589213390128</v>
      </c>
      <c r="O47" s="1113">
        <v>4690.9752260318201</v>
      </c>
      <c r="P47" s="1242">
        <f t="shared" ref="P47:P56" si="19">O47/$E47*100</f>
        <v>19.839555695427229</v>
      </c>
      <c r="Q47" s="1065"/>
      <c r="R47" s="1169"/>
      <c r="S47" s="991"/>
      <c r="T47" s="1169"/>
      <c r="U47" s="1169"/>
      <c r="V47" s="1065"/>
      <c r="W47" s="1169"/>
      <c r="X47" s="1065"/>
      <c r="Y47" s="1169"/>
      <c r="Z47" s="1169"/>
      <c r="AA47" s="1065"/>
      <c r="AB47" s="1169"/>
      <c r="AC47" s="1065"/>
      <c r="AD47" s="1169"/>
      <c r="AE47" s="1065"/>
      <c r="AF47" s="1065"/>
      <c r="AG47" s="1065"/>
      <c r="AH47" s="1065"/>
      <c r="AI47" s="1065"/>
      <c r="AJ47" s="1170"/>
      <c r="AK47" s="1059"/>
      <c r="AL47" s="1059"/>
      <c r="AM47" s="1059"/>
      <c r="AN47" s="1059"/>
      <c r="AO47" s="1059"/>
      <c r="AP47" s="1117"/>
      <c r="AQ47" s="1117"/>
      <c r="AR47" s="1117"/>
      <c r="AS47" s="1117"/>
      <c r="AT47" s="1117"/>
      <c r="AU47" s="1117"/>
      <c r="AV47" s="1117"/>
      <c r="AW47" s="1117"/>
      <c r="AX47" s="1117"/>
      <c r="AY47" s="1117"/>
      <c r="AZ47" s="1117"/>
      <c r="BA47" s="1117"/>
      <c r="BB47" s="1117"/>
      <c r="BC47" s="1117"/>
      <c r="BD47" s="1117"/>
      <c r="BE47" s="1117"/>
      <c r="BF47" s="1117"/>
      <c r="BG47" s="1117"/>
      <c r="BH47" s="1117"/>
      <c r="BI47" s="1117"/>
      <c r="BJ47" s="1117"/>
      <c r="BK47" s="1117"/>
      <c r="BL47" s="1117"/>
      <c r="BM47" s="1117"/>
      <c r="BN47" s="1117"/>
      <c r="BO47" s="1117"/>
      <c r="BP47" s="1117"/>
      <c r="BQ47" s="1117"/>
      <c r="BR47" s="1117"/>
      <c r="BS47" s="1117"/>
      <c r="BT47" s="1117"/>
      <c r="BU47" s="1117"/>
      <c r="BV47" s="1117"/>
      <c r="BW47" s="1117"/>
      <c r="BX47" s="1117"/>
    </row>
    <row r="48" spans="1:76" ht="14.45" customHeight="1">
      <c r="A48" s="961"/>
      <c r="B48" s="961" t="s">
        <v>1347</v>
      </c>
      <c r="C48" s="961"/>
      <c r="D48" s="992"/>
      <c r="E48" s="1113">
        <v>27769.726861067145</v>
      </c>
      <c r="F48" s="1242">
        <v>100</v>
      </c>
      <c r="G48" s="1113">
        <v>8461.6609457752184</v>
      </c>
      <c r="H48" s="1242">
        <f t="shared" si="10"/>
        <v>30.470810851360497</v>
      </c>
      <c r="I48" s="1113">
        <v>5141.0905488535391</v>
      </c>
      <c r="J48" s="1242">
        <f t="shared" si="10"/>
        <v>18.51329173878657</v>
      </c>
      <c r="K48" s="1113">
        <v>7344.8084285847281</v>
      </c>
      <c r="L48" s="1242">
        <f t="shared" si="17"/>
        <v>26.448976129045292</v>
      </c>
      <c r="M48" s="1113">
        <v>732.16068883779451</v>
      </c>
      <c r="N48" s="1242">
        <f t="shared" si="18"/>
        <v>2.6365426368823086</v>
      </c>
      <c r="O48" s="1113">
        <v>6090.0062490166629</v>
      </c>
      <c r="P48" s="1242">
        <f t="shared" si="19"/>
        <v>21.930378643928204</v>
      </c>
      <c r="Q48" s="1065"/>
      <c r="R48" s="1169"/>
      <c r="S48" s="991"/>
      <c r="T48" s="1169"/>
      <c r="U48" s="1169"/>
      <c r="V48" s="1065"/>
      <c r="W48" s="1169"/>
      <c r="X48" s="1065"/>
      <c r="Y48" s="1169"/>
      <c r="Z48" s="1169"/>
      <c r="AA48" s="1065"/>
      <c r="AB48" s="1169"/>
      <c r="AC48" s="1065"/>
      <c r="AD48" s="1169"/>
      <c r="AE48" s="1065"/>
      <c r="AF48" s="1065"/>
      <c r="AG48" s="1065"/>
      <c r="AH48" s="1065"/>
      <c r="AI48" s="1065"/>
      <c r="AJ48" s="1172"/>
      <c r="AK48" s="1059"/>
      <c r="AL48" s="1059"/>
      <c r="AM48" s="1059"/>
      <c r="AN48" s="1059"/>
      <c r="AO48" s="1059"/>
      <c r="AP48" s="1117"/>
      <c r="AQ48" s="1117"/>
      <c r="AR48" s="1117"/>
      <c r="AS48" s="1117"/>
      <c r="AT48" s="1117"/>
      <c r="AU48" s="1117"/>
      <c r="AV48" s="1117"/>
      <c r="AW48" s="1117"/>
      <c r="AX48" s="1117"/>
      <c r="AY48" s="1117"/>
      <c r="AZ48" s="1117"/>
      <c r="BA48" s="1117"/>
      <c r="BB48" s="1117"/>
      <c r="BC48" s="1117"/>
      <c r="BD48" s="1117"/>
      <c r="BE48" s="1117"/>
      <c r="BF48" s="1117"/>
      <c r="BG48" s="1117"/>
      <c r="BH48" s="1117"/>
      <c r="BI48" s="1117"/>
      <c r="BJ48" s="1117"/>
      <c r="BK48" s="1117"/>
      <c r="BL48" s="1117"/>
      <c r="BM48" s="1117"/>
      <c r="BN48" s="1117"/>
      <c r="BO48" s="1117"/>
      <c r="BP48" s="1117"/>
      <c r="BQ48" s="1117"/>
      <c r="BR48" s="1117"/>
      <c r="BS48" s="1117"/>
      <c r="BT48" s="1117"/>
      <c r="BU48" s="1117"/>
      <c r="BV48" s="1117"/>
      <c r="BW48" s="1117"/>
      <c r="BX48" s="1117"/>
    </row>
    <row r="49" spans="1:76" ht="14.45" customHeight="1">
      <c r="A49" s="961"/>
      <c r="B49" s="961" t="s">
        <v>1348</v>
      </c>
      <c r="C49" s="961"/>
      <c r="D49" s="992"/>
      <c r="E49" s="1113">
        <v>48045.072066188193</v>
      </c>
      <c r="F49" s="1242">
        <v>100</v>
      </c>
      <c r="G49" s="1113">
        <v>17571.250569299096</v>
      </c>
      <c r="H49" s="1242">
        <f t="shared" si="10"/>
        <v>36.572430456743753</v>
      </c>
      <c r="I49" s="1113">
        <v>9843.5792109407485</v>
      </c>
      <c r="J49" s="1242">
        <f t="shared" si="10"/>
        <v>20.48821822429565</v>
      </c>
      <c r="K49" s="1113">
        <v>8683.5302747580881</v>
      </c>
      <c r="L49" s="1242">
        <f t="shared" si="17"/>
        <v>18.073716827389543</v>
      </c>
      <c r="M49" s="1113">
        <v>941.74411712600181</v>
      </c>
      <c r="N49" s="1242">
        <f t="shared" si="18"/>
        <v>1.9601263493342866</v>
      </c>
      <c r="O49" s="1113">
        <v>11004.967894113472</v>
      </c>
      <c r="P49" s="1242">
        <f t="shared" si="19"/>
        <v>22.905508142339198</v>
      </c>
      <c r="Q49" s="1065"/>
      <c r="R49" s="1169"/>
      <c r="S49" s="991"/>
      <c r="T49" s="1169"/>
      <c r="U49" s="1169"/>
      <c r="V49" s="1065"/>
      <c r="W49" s="1169"/>
      <c r="X49" s="1065"/>
      <c r="Y49" s="1169"/>
      <c r="Z49" s="1169"/>
      <c r="AA49" s="1065"/>
      <c r="AB49" s="1169"/>
      <c r="AC49" s="1065"/>
      <c r="AD49" s="1169"/>
      <c r="AE49" s="1065"/>
      <c r="AF49" s="1065"/>
      <c r="AG49" s="1065"/>
      <c r="AH49" s="1065"/>
      <c r="AI49" s="1065"/>
      <c r="AJ49" s="1170"/>
      <c r="AK49" s="1059"/>
      <c r="AL49" s="1059"/>
      <c r="AM49" s="1059"/>
      <c r="AN49" s="1059"/>
      <c r="AO49" s="1059"/>
      <c r="AP49" s="1117"/>
      <c r="AQ49" s="1117"/>
      <c r="AR49" s="1117"/>
      <c r="AS49" s="1117"/>
      <c r="AT49" s="1117"/>
      <c r="AU49" s="1117"/>
      <c r="AV49" s="1117"/>
      <c r="AW49" s="1117"/>
      <c r="AX49" s="1117"/>
      <c r="AY49" s="1117"/>
      <c r="AZ49" s="1117"/>
      <c r="BA49" s="1117"/>
      <c r="BB49" s="1117"/>
      <c r="BC49" s="1117"/>
      <c r="BD49" s="1117"/>
      <c r="BE49" s="1117"/>
      <c r="BF49" s="1117"/>
      <c r="BG49" s="1117"/>
      <c r="BH49" s="1117"/>
      <c r="BI49" s="1117"/>
      <c r="BJ49" s="1117"/>
      <c r="BK49" s="1117"/>
      <c r="BL49" s="1117"/>
      <c r="BM49" s="1117"/>
      <c r="BN49" s="1117"/>
      <c r="BO49" s="1117"/>
      <c r="BP49" s="1117"/>
      <c r="BQ49" s="1117"/>
      <c r="BR49" s="1117"/>
      <c r="BS49" s="1117"/>
      <c r="BT49" s="1117"/>
      <c r="BU49" s="1117"/>
      <c r="BV49" s="1117"/>
      <c r="BW49" s="1117"/>
      <c r="BX49" s="1117"/>
    </row>
    <row r="50" spans="1:76" ht="14.45" customHeight="1">
      <c r="A50" s="1330"/>
      <c r="B50" s="961" t="s">
        <v>1349</v>
      </c>
      <c r="C50" s="1330"/>
      <c r="D50" s="992"/>
      <c r="E50" s="1113">
        <v>100156.40754392391</v>
      </c>
      <c r="F50" s="1242">
        <v>100</v>
      </c>
      <c r="G50" s="1113">
        <v>30215.685736297357</v>
      </c>
      <c r="H50" s="1242">
        <f t="shared" si="10"/>
        <v>30.168499926523594</v>
      </c>
      <c r="I50" s="1113">
        <v>14118.995997258529</v>
      </c>
      <c r="J50" s="1242">
        <f t="shared" si="10"/>
        <v>14.096947308205518</v>
      </c>
      <c r="K50" s="1113">
        <v>33545.837759282418</v>
      </c>
      <c r="L50" s="1242">
        <f t="shared" si="17"/>
        <v>33.493451474455874</v>
      </c>
      <c r="M50" s="1113">
        <v>2069.4262018410509</v>
      </c>
      <c r="N50" s="1242">
        <f t="shared" si="18"/>
        <v>2.0661945177431584</v>
      </c>
      <c r="O50" s="1113">
        <v>20206.461849260118</v>
      </c>
      <c r="P50" s="1242">
        <f t="shared" si="19"/>
        <v>20.174906773087393</v>
      </c>
      <c r="Q50" s="1065"/>
      <c r="R50" s="1169"/>
      <c r="S50" s="991"/>
      <c r="T50" s="1169"/>
      <c r="U50" s="1169"/>
      <c r="V50" s="1065"/>
      <c r="W50" s="1169"/>
      <c r="X50" s="1065"/>
      <c r="Y50" s="1169"/>
      <c r="Z50" s="1169"/>
      <c r="AA50" s="1065"/>
      <c r="AB50" s="1169"/>
      <c r="AC50" s="1065"/>
      <c r="AD50" s="1169"/>
      <c r="AE50" s="1065"/>
      <c r="AF50" s="1065"/>
      <c r="AG50" s="1065"/>
      <c r="AH50" s="1065"/>
      <c r="AI50" s="1065"/>
      <c r="AJ50" s="1170"/>
      <c r="AK50" s="1059"/>
      <c r="AL50" s="1059"/>
      <c r="AM50" s="1059"/>
      <c r="AN50" s="1059"/>
      <c r="AO50" s="1059"/>
      <c r="AP50" s="1117"/>
      <c r="AQ50" s="1117"/>
      <c r="AR50" s="1117"/>
      <c r="AS50" s="1117"/>
      <c r="AT50" s="1117"/>
      <c r="AU50" s="1117"/>
      <c r="AV50" s="1117"/>
      <c r="AW50" s="1117"/>
      <c r="AX50" s="1117"/>
      <c r="AY50" s="1117"/>
      <c r="AZ50" s="1117"/>
      <c r="BA50" s="1117"/>
      <c r="BB50" s="1117"/>
      <c r="BC50" s="1117"/>
      <c r="BD50" s="1117"/>
      <c r="BE50" s="1117"/>
      <c r="BF50" s="1117"/>
      <c r="BG50" s="1117"/>
      <c r="BH50" s="1117"/>
      <c r="BI50" s="1117"/>
      <c r="BJ50" s="1117"/>
      <c r="BK50" s="1117"/>
      <c r="BL50" s="1117"/>
      <c r="BM50" s="1117"/>
      <c r="BN50" s="1117"/>
      <c r="BO50" s="1117"/>
      <c r="BP50" s="1117"/>
      <c r="BQ50" s="1117"/>
      <c r="BR50" s="1117"/>
      <c r="BS50" s="1117"/>
      <c r="BT50" s="1117"/>
      <c r="BU50" s="1117"/>
      <c r="BV50" s="1117"/>
      <c r="BW50" s="1117"/>
      <c r="BX50" s="1117"/>
    </row>
    <row r="51" spans="1:76" ht="14.45" customHeight="1">
      <c r="A51" s="1330"/>
      <c r="B51" s="961" t="s">
        <v>1350</v>
      </c>
      <c r="C51" s="1330"/>
      <c r="D51" s="992"/>
      <c r="E51" s="1113">
        <v>83342.949292586025</v>
      </c>
      <c r="F51" s="1242">
        <v>100</v>
      </c>
      <c r="G51" s="1113">
        <v>23120.123311955293</v>
      </c>
      <c r="H51" s="1242">
        <f t="shared" si="10"/>
        <v>27.740946904565568</v>
      </c>
      <c r="I51" s="1113">
        <v>13797.654280240369</v>
      </c>
      <c r="J51" s="1242">
        <f t="shared" si="10"/>
        <v>16.555274798113935</v>
      </c>
      <c r="K51" s="1113">
        <v>32363.191871423987</v>
      </c>
      <c r="L51" s="1242">
        <f t="shared" si="17"/>
        <v>38.831349437621753</v>
      </c>
      <c r="M51" s="1113">
        <v>993.16360923474826</v>
      </c>
      <c r="N51" s="1242">
        <f t="shared" si="18"/>
        <v>1.1916588237693881</v>
      </c>
      <c r="O51" s="1113">
        <v>13068.816219835217</v>
      </c>
      <c r="P51" s="1242">
        <f t="shared" si="19"/>
        <v>15.680770036053648</v>
      </c>
      <c r="Q51" s="1065"/>
      <c r="R51" s="1169"/>
      <c r="S51" s="991"/>
      <c r="T51" s="1169"/>
      <c r="U51" s="1169"/>
      <c r="V51" s="1065"/>
      <c r="W51" s="1169"/>
      <c r="X51" s="1065"/>
      <c r="Y51" s="1169"/>
      <c r="Z51" s="1169"/>
      <c r="AA51" s="1065"/>
      <c r="AB51" s="1169"/>
      <c r="AC51" s="1065"/>
      <c r="AD51" s="1169"/>
      <c r="AE51" s="1065"/>
      <c r="AF51" s="1065"/>
      <c r="AG51" s="1065"/>
      <c r="AH51" s="1065"/>
      <c r="AI51" s="1065"/>
      <c r="AJ51" s="1170"/>
      <c r="AK51" s="1059"/>
      <c r="AL51" s="1059"/>
      <c r="AM51" s="1059"/>
      <c r="AN51" s="1059"/>
      <c r="AO51" s="1059"/>
      <c r="AP51" s="1117"/>
      <c r="AQ51" s="1117"/>
      <c r="AR51" s="1117"/>
      <c r="AS51" s="1117"/>
      <c r="AT51" s="1117"/>
      <c r="AU51" s="1117"/>
      <c r="AV51" s="1117"/>
      <c r="AW51" s="1117"/>
      <c r="AX51" s="1117"/>
      <c r="AY51" s="1117"/>
      <c r="AZ51" s="1117"/>
      <c r="BA51" s="1117"/>
      <c r="BB51" s="1117"/>
      <c r="BC51" s="1117"/>
      <c r="BD51" s="1117"/>
      <c r="BE51" s="1117"/>
      <c r="BF51" s="1117"/>
      <c r="BG51" s="1117"/>
      <c r="BH51" s="1117"/>
      <c r="BI51" s="1117"/>
      <c r="BJ51" s="1117"/>
      <c r="BK51" s="1117"/>
      <c r="BL51" s="1117"/>
      <c r="BM51" s="1117"/>
      <c r="BN51" s="1117"/>
      <c r="BO51" s="1117"/>
      <c r="BP51" s="1117"/>
      <c r="BQ51" s="1117"/>
      <c r="BR51" s="1117"/>
      <c r="BS51" s="1117"/>
      <c r="BT51" s="1117"/>
      <c r="BU51" s="1117"/>
      <c r="BV51" s="1117"/>
      <c r="BW51" s="1117"/>
      <c r="BX51" s="1117"/>
    </row>
    <row r="52" spans="1:76" ht="14.45" customHeight="1">
      <c r="A52" s="1330"/>
      <c r="B52" s="961" t="s">
        <v>1351</v>
      </c>
      <c r="C52" s="1330"/>
      <c r="D52" s="992"/>
      <c r="E52" s="1113">
        <v>192255.37138174794</v>
      </c>
      <c r="F52" s="1242">
        <v>100</v>
      </c>
      <c r="G52" s="1113">
        <v>68838.36426457022</v>
      </c>
      <c r="H52" s="1242">
        <f t="shared" si="10"/>
        <v>35.805691029501965</v>
      </c>
      <c r="I52" s="1113">
        <v>36002.803947313601</v>
      </c>
      <c r="J52" s="1242">
        <f t="shared" si="10"/>
        <v>18.72655296367526</v>
      </c>
      <c r="K52" s="1113">
        <v>58259.830402774554</v>
      </c>
      <c r="L52" s="1242">
        <f t="shared" si="17"/>
        <v>30.303356407708431</v>
      </c>
      <c r="M52" s="1113">
        <v>4572.2706571639665</v>
      </c>
      <c r="N52" s="1242">
        <f t="shared" si="18"/>
        <v>2.3782277833398635</v>
      </c>
      <c r="O52" s="1113">
        <v>24582.102109910975</v>
      </c>
      <c r="P52" s="1242">
        <f t="shared" si="19"/>
        <v>12.786171815766867</v>
      </c>
      <c r="Q52" s="1065"/>
      <c r="R52" s="1169"/>
      <c r="S52" s="991"/>
      <c r="T52" s="1169"/>
      <c r="U52" s="1169"/>
      <c r="V52" s="1065"/>
      <c r="W52" s="1169"/>
      <c r="X52" s="1065"/>
      <c r="Y52" s="1169"/>
      <c r="Z52" s="1169"/>
      <c r="AA52" s="1065"/>
      <c r="AB52" s="1169"/>
      <c r="AC52" s="1065"/>
      <c r="AD52" s="1169"/>
      <c r="AE52" s="1065"/>
      <c r="AF52" s="1065"/>
      <c r="AG52" s="1065"/>
      <c r="AH52" s="1065"/>
      <c r="AI52" s="1065"/>
      <c r="AJ52" s="1170"/>
      <c r="AK52" s="1059"/>
      <c r="AL52" s="1059"/>
      <c r="AM52" s="1059"/>
      <c r="AN52" s="1059"/>
      <c r="AO52" s="1059"/>
      <c r="AP52" s="1117"/>
      <c r="AQ52" s="1117"/>
      <c r="AR52" s="1117"/>
      <c r="AS52" s="1117"/>
      <c r="AT52" s="1117"/>
      <c r="AU52" s="1117"/>
      <c r="AV52" s="1117"/>
      <c r="AW52" s="1117"/>
      <c r="AX52" s="1117"/>
      <c r="AY52" s="1117"/>
      <c r="AZ52" s="1117"/>
      <c r="BA52" s="1117"/>
      <c r="BB52" s="1117"/>
      <c r="BC52" s="1117"/>
      <c r="BD52" s="1117"/>
      <c r="BE52" s="1117"/>
      <c r="BF52" s="1117"/>
      <c r="BG52" s="1117"/>
      <c r="BH52" s="1117"/>
      <c r="BI52" s="1117"/>
      <c r="BJ52" s="1117"/>
      <c r="BK52" s="1117"/>
      <c r="BL52" s="1117"/>
      <c r="BM52" s="1117"/>
      <c r="BN52" s="1117"/>
      <c r="BO52" s="1117"/>
      <c r="BP52" s="1117"/>
      <c r="BQ52" s="1117"/>
      <c r="BR52" s="1117"/>
      <c r="BS52" s="1117"/>
      <c r="BT52" s="1117"/>
      <c r="BU52" s="1117"/>
      <c r="BV52" s="1117"/>
      <c r="BW52" s="1117"/>
      <c r="BX52" s="1117"/>
    </row>
    <row r="53" spans="1:76" ht="14.45" customHeight="1">
      <c r="A53" s="1330"/>
      <c r="B53" s="961" t="s">
        <v>1352</v>
      </c>
      <c r="C53" s="1330"/>
      <c r="D53" s="992"/>
      <c r="E53" s="1113">
        <v>70638.361367991718</v>
      </c>
      <c r="F53" s="1242">
        <v>100</v>
      </c>
      <c r="G53" s="1113">
        <v>30860.235481067702</v>
      </c>
      <c r="H53" s="1242">
        <f t="shared" si="10"/>
        <v>43.687643489209485</v>
      </c>
      <c r="I53" s="1113">
        <v>13518.668340078615</v>
      </c>
      <c r="J53" s="1242">
        <f t="shared" si="10"/>
        <v>19.137856652213216</v>
      </c>
      <c r="K53" s="1113">
        <v>16593.577252092833</v>
      </c>
      <c r="L53" s="1242">
        <f t="shared" si="17"/>
        <v>23.490886440086452</v>
      </c>
      <c r="M53" s="1113">
        <v>1812.1165718000002</v>
      </c>
      <c r="N53" s="1242">
        <f t="shared" si="18"/>
        <v>2.5653434432881999</v>
      </c>
      <c r="O53" s="1113">
        <v>7853.7637231840245</v>
      </c>
      <c r="P53" s="1242">
        <f t="shared" si="19"/>
        <v>11.118269975530309</v>
      </c>
      <c r="Q53" s="1065"/>
      <c r="R53" s="1169"/>
      <c r="S53" s="991"/>
      <c r="T53" s="1169"/>
      <c r="U53" s="1169"/>
      <c r="V53" s="1065"/>
      <c r="W53" s="1169"/>
      <c r="X53" s="1065"/>
      <c r="Y53" s="1169"/>
      <c r="Z53" s="1169"/>
      <c r="AA53" s="1065"/>
      <c r="AB53" s="1169"/>
      <c r="AC53" s="1065"/>
      <c r="AD53" s="1169"/>
      <c r="AE53" s="1065"/>
      <c r="AF53" s="1065"/>
      <c r="AG53" s="1065"/>
      <c r="AH53" s="1065"/>
      <c r="AI53" s="1065"/>
      <c r="AJ53" s="1059"/>
      <c r="AK53" s="1059"/>
      <c r="AL53" s="1059"/>
      <c r="AM53" s="1059"/>
      <c r="AN53" s="1059"/>
      <c r="AO53" s="1059"/>
      <c r="AP53" s="1117"/>
      <c r="AQ53" s="1117"/>
      <c r="AR53" s="1117"/>
      <c r="AS53" s="1117"/>
      <c r="AT53" s="1117"/>
      <c r="AU53" s="1117"/>
      <c r="AV53" s="1117"/>
      <c r="AW53" s="1117"/>
      <c r="AX53" s="1117"/>
      <c r="AY53" s="1117"/>
      <c r="AZ53" s="1117"/>
      <c r="BA53" s="1117"/>
      <c r="BB53" s="1117"/>
      <c r="BC53" s="1117"/>
      <c r="BD53" s="1117"/>
      <c r="BE53" s="1117"/>
      <c r="BF53" s="1117"/>
      <c r="BG53" s="1117"/>
      <c r="BH53" s="1117"/>
      <c r="BI53" s="1117"/>
      <c r="BJ53" s="1117"/>
      <c r="BK53" s="1117"/>
      <c r="BL53" s="1117"/>
      <c r="BM53" s="1117"/>
      <c r="BN53" s="1117"/>
      <c r="BO53" s="1117"/>
      <c r="BP53" s="1117"/>
      <c r="BQ53" s="1117"/>
      <c r="BR53" s="1117"/>
      <c r="BS53" s="1117"/>
      <c r="BT53" s="1117"/>
      <c r="BU53" s="1117"/>
      <c r="BV53" s="1117"/>
      <c r="BW53" s="1117"/>
      <c r="BX53" s="1117"/>
    </row>
    <row r="54" spans="1:76" ht="14.45" customHeight="1">
      <c r="A54" s="1330"/>
      <c r="B54" s="961" t="s">
        <v>1353</v>
      </c>
      <c r="C54" s="1330"/>
      <c r="D54" s="992"/>
      <c r="E54" s="1113">
        <v>69739.057437304131</v>
      </c>
      <c r="F54" s="1242">
        <v>100</v>
      </c>
      <c r="G54" s="1113">
        <v>19821.214824609258</v>
      </c>
      <c r="H54" s="1242">
        <f t="shared" si="10"/>
        <v>28.42197120663505</v>
      </c>
      <c r="I54" s="1113">
        <v>14472.065721220384</v>
      </c>
      <c r="J54" s="1242">
        <f t="shared" si="10"/>
        <v>20.751736907587066</v>
      </c>
      <c r="K54" s="1113">
        <v>25972.053099161658</v>
      </c>
      <c r="L54" s="1242">
        <f t="shared" si="17"/>
        <v>37.241761006751062</v>
      </c>
      <c r="M54" s="1113">
        <v>781.52347459999999</v>
      </c>
      <c r="N54" s="1242">
        <f t="shared" si="18"/>
        <v>1.1206395717386841</v>
      </c>
      <c r="O54" s="1113">
        <v>8692.2003170978151</v>
      </c>
      <c r="P54" s="1242">
        <f t="shared" si="19"/>
        <v>12.463891306406257</v>
      </c>
      <c r="Q54" s="1065"/>
      <c r="R54" s="1169"/>
      <c r="S54" s="991"/>
      <c r="T54" s="1169"/>
      <c r="U54" s="1169"/>
      <c r="V54" s="1065"/>
      <c r="W54" s="1169"/>
      <c r="X54" s="1065"/>
      <c r="Y54" s="1169"/>
      <c r="Z54" s="1169"/>
      <c r="AA54" s="1065"/>
      <c r="AB54" s="1169"/>
      <c r="AC54" s="1065"/>
      <c r="AD54" s="1169"/>
      <c r="AE54" s="1065"/>
      <c r="AF54" s="1065"/>
      <c r="AG54" s="1065"/>
      <c r="AH54" s="1065"/>
      <c r="AI54" s="1065"/>
      <c r="AJ54" s="1059"/>
      <c r="AK54" s="1059"/>
      <c r="AL54" s="1059"/>
      <c r="AM54" s="1059"/>
      <c r="AN54" s="1059"/>
      <c r="AO54" s="1059"/>
      <c r="AP54" s="1117"/>
      <c r="AQ54" s="1117"/>
      <c r="AR54" s="1117"/>
      <c r="AS54" s="1117"/>
      <c r="AT54" s="1117"/>
      <c r="AU54" s="1117"/>
      <c r="AV54" s="1117"/>
      <c r="AW54" s="1117"/>
      <c r="AX54" s="1117"/>
      <c r="AY54" s="1117"/>
      <c r="AZ54" s="1117"/>
      <c r="BA54" s="1117"/>
      <c r="BB54" s="1117"/>
      <c r="BC54" s="1117"/>
      <c r="BD54" s="1117"/>
      <c r="BE54" s="1117"/>
      <c r="BF54" s="1117"/>
      <c r="BG54" s="1117"/>
      <c r="BH54" s="1117"/>
      <c r="BI54" s="1117"/>
      <c r="BJ54" s="1117"/>
      <c r="BK54" s="1117"/>
      <c r="BL54" s="1117"/>
      <c r="BM54" s="1117"/>
      <c r="BN54" s="1117"/>
      <c r="BO54" s="1117"/>
      <c r="BP54" s="1117"/>
      <c r="BQ54" s="1117"/>
      <c r="BR54" s="1117"/>
      <c r="BS54" s="1117"/>
      <c r="BT54" s="1117"/>
      <c r="BU54" s="1117"/>
      <c r="BV54" s="1117"/>
      <c r="BW54" s="1117"/>
      <c r="BX54" s="1117"/>
    </row>
    <row r="55" spans="1:76" ht="14.45" customHeight="1">
      <c r="A55" s="1330"/>
      <c r="B55" s="961" t="s">
        <v>1354</v>
      </c>
      <c r="C55" s="1330"/>
      <c r="D55" s="992"/>
      <c r="E55" s="1113">
        <v>68857.220793</v>
      </c>
      <c r="F55" s="1242">
        <v>100</v>
      </c>
      <c r="G55" s="1113">
        <v>25667.421428318004</v>
      </c>
      <c r="H55" s="1242">
        <f t="shared" si="10"/>
        <v>37.27629598278434</v>
      </c>
      <c r="I55" s="1113">
        <v>17500.191505979998</v>
      </c>
      <c r="J55" s="1242">
        <f t="shared" si="10"/>
        <v>25.415187113911315</v>
      </c>
      <c r="K55" s="1113">
        <v>15658.974739713998</v>
      </c>
      <c r="L55" s="1242">
        <f t="shared" si="17"/>
        <v>22.741223882370061</v>
      </c>
      <c r="M55" s="1113">
        <v>1769.6957465189998</v>
      </c>
      <c r="N55" s="1242">
        <f t="shared" si="18"/>
        <v>2.5700946482273745</v>
      </c>
      <c r="O55" s="1113">
        <v>8260.9373720572985</v>
      </c>
      <c r="P55" s="1242">
        <f t="shared" si="19"/>
        <v>11.997198372109004</v>
      </c>
      <c r="Q55" s="1065"/>
      <c r="R55" s="1169"/>
      <c r="S55" s="991"/>
      <c r="T55" s="1169"/>
      <c r="U55" s="1169"/>
      <c r="V55" s="1065"/>
      <c r="W55" s="1169"/>
      <c r="X55" s="1065"/>
      <c r="Y55" s="1169"/>
      <c r="Z55" s="1169"/>
      <c r="AA55" s="1065"/>
      <c r="AB55" s="1169"/>
      <c r="AC55" s="1065"/>
      <c r="AD55" s="1169"/>
      <c r="AE55" s="1065"/>
      <c r="AF55" s="1065"/>
      <c r="AG55" s="1065"/>
      <c r="AH55" s="1065"/>
      <c r="AI55" s="1065"/>
      <c r="AJ55" s="1059"/>
      <c r="AK55" s="1059"/>
      <c r="AL55" s="1059"/>
      <c r="AM55" s="1059"/>
      <c r="AN55" s="1059"/>
      <c r="AO55" s="1059"/>
      <c r="AP55" s="1117"/>
      <c r="AQ55" s="1117"/>
      <c r="AR55" s="1117"/>
      <c r="AS55" s="1117"/>
      <c r="AT55" s="1117"/>
      <c r="AU55" s="1117"/>
      <c r="AV55" s="1117"/>
      <c r="AW55" s="1117"/>
      <c r="AX55" s="1117"/>
      <c r="AY55" s="1117"/>
      <c r="AZ55" s="1117"/>
      <c r="BA55" s="1117"/>
      <c r="BB55" s="1117"/>
      <c r="BC55" s="1117"/>
      <c r="BD55" s="1117"/>
      <c r="BE55" s="1117"/>
      <c r="BF55" s="1117"/>
      <c r="BG55" s="1117"/>
      <c r="BH55" s="1117"/>
      <c r="BI55" s="1117"/>
      <c r="BJ55" s="1117"/>
      <c r="BK55" s="1117"/>
      <c r="BL55" s="1117"/>
      <c r="BM55" s="1117"/>
      <c r="BN55" s="1117"/>
      <c r="BO55" s="1117"/>
      <c r="BP55" s="1117"/>
      <c r="BQ55" s="1117"/>
      <c r="BR55" s="1117"/>
      <c r="BS55" s="1117"/>
      <c r="BT55" s="1117"/>
      <c r="BU55" s="1117"/>
      <c r="BV55" s="1117"/>
      <c r="BW55" s="1117"/>
      <c r="BX55" s="1117"/>
    </row>
    <row r="56" spans="1:76" ht="14.45" customHeight="1">
      <c r="A56" s="1330"/>
      <c r="B56" s="961" t="s">
        <v>1355</v>
      </c>
      <c r="C56" s="1330"/>
      <c r="D56" s="992"/>
      <c r="E56" s="1113">
        <v>80331.195947999993</v>
      </c>
      <c r="F56" s="1242">
        <v>100</v>
      </c>
      <c r="G56" s="1113">
        <v>17594.558531523999</v>
      </c>
      <c r="H56" s="1242">
        <f t="shared" si="10"/>
        <v>21.902522829254668</v>
      </c>
      <c r="I56" s="1113">
        <v>35149.522549400004</v>
      </c>
      <c r="J56" s="1242">
        <f t="shared" si="10"/>
        <v>43.755756570776065</v>
      </c>
      <c r="K56" s="1113">
        <v>17411.957407196001</v>
      </c>
      <c r="L56" s="1242">
        <f t="shared" si="17"/>
        <v>21.675212477188953</v>
      </c>
      <c r="M56" s="1113">
        <v>8353.4735093300005</v>
      </c>
      <c r="N56" s="1242">
        <f t="shared" si="18"/>
        <v>10.398791416895341</v>
      </c>
      <c r="O56" s="1113">
        <v>1821.683950785</v>
      </c>
      <c r="P56" s="1242">
        <f t="shared" si="19"/>
        <v>2.2677167061775263</v>
      </c>
      <c r="Q56" s="1065"/>
      <c r="R56" s="1169"/>
      <c r="S56" s="991"/>
      <c r="T56" s="1169"/>
      <c r="U56" s="1169"/>
      <c r="V56" s="1065"/>
      <c r="W56" s="1169"/>
      <c r="X56" s="1065"/>
      <c r="Y56" s="1169"/>
      <c r="Z56" s="1169"/>
      <c r="AA56" s="1065"/>
      <c r="AB56" s="1169"/>
      <c r="AC56" s="1065"/>
      <c r="AD56" s="1169"/>
      <c r="AE56" s="1065"/>
      <c r="AF56" s="1065"/>
      <c r="AG56" s="1065"/>
      <c r="AH56" s="1065"/>
      <c r="AI56" s="1065"/>
      <c r="AJ56" s="1059"/>
      <c r="AK56" s="1059"/>
      <c r="AL56" s="1059"/>
      <c r="AM56" s="1059"/>
      <c r="AN56" s="1059"/>
      <c r="AO56" s="1059"/>
      <c r="AP56" s="1117"/>
      <c r="AQ56" s="1117"/>
      <c r="AR56" s="1117"/>
      <c r="AS56" s="1117"/>
      <c r="AT56" s="1117"/>
      <c r="AU56" s="1117"/>
      <c r="AV56" s="1117"/>
      <c r="AW56" s="1117"/>
      <c r="AX56" s="1117"/>
      <c r="AY56" s="1117"/>
      <c r="AZ56" s="1117"/>
      <c r="BA56" s="1117"/>
      <c r="BB56" s="1117"/>
      <c r="BC56" s="1117"/>
      <c r="BD56" s="1117"/>
      <c r="BE56" s="1117"/>
      <c r="BF56" s="1117"/>
      <c r="BG56" s="1117"/>
      <c r="BH56" s="1117"/>
      <c r="BI56" s="1117"/>
      <c r="BJ56" s="1117"/>
      <c r="BK56" s="1117"/>
      <c r="BL56" s="1117"/>
      <c r="BM56" s="1117"/>
      <c r="BN56" s="1117"/>
      <c r="BO56" s="1117"/>
      <c r="BP56" s="1117"/>
      <c r="BQ56" s="1117"/>
      <c r="BR56" s="1117"/>
      <c r="BS56" s="1117"/>
      <c r="BT56" s="1117"/>
      <c r="BU56" s="1117"/>
      <c r="BV56" s="1117"/>
      <c r="BW56" s="1117"/>
      <c r="BX56" s="1117"/>
    </row>
    <row r="57" spans="1:76" ht="14.45" customHeight="1">
      <c r="A57" s="1479" t="s">
        <v>449</v>
      </c>
      <c r="B57" s="1479"/>
      <c r="C57" s="1479"/>
      <c r="D57" s="2"/>
      <c r="E57" s="1113"/>
      <c r="F57" s="1243"/>
      <c r="G57" s="1113"/>
      <c r="H57" s="1244"/>
      <c r="I57" s="1113"/>
      <c r="J57" s="1244"/>
      <c r="K57" s="1113"/>
      <c r="L57" s="1244"/>
      <c r="M57" s="1113"/>
      <c r="N57" s="1244"/>
      <c r="O57" s="1113"/>
      <c r="P57" s="1244"/>
      <c r="Q57" s="1065"/>
      <c r="R57" s="1065"/>
      <c r="S57" s="991"/>
      <c r="T57" s="1065"/>
      <c r="U57" s="1065"/>
      <c r="V57" s="1065"/>
      <c r="W57" s="1065"/>
      <c r="X57" s="1065"/>
      <c r="Y57" s="1065"/>
      <c r="Z57" s="1065"/>
      <c r="AA57" s="1065"/>
      <c r="AB57" s="1065"/>
      <c r="AC57" s="1065"/>
      <c r="AD57" s="1065"/>
      <c r="AE57" s="1065"/>
      <c r="AF57" s="1065"/>
      <c r="AG57" s="1065"/>
      <c r="AH57" s="1065"/>
      <c r="AI57" s="1065"/>
      <c r="AJ57" s="1059"/>
      <c r="AK57" s="1059"/>
      <c r="AL57" s="1059"/>
      <c r="AM57" s="1059"/>
      <c r="AN57" s="1059"/>
      <c r="AO57" s="1059"/>
      <c r="AP57" s="1117"/>
      <c r="AQ57" s="1117"/>
      <c r="AR57" s="1117"/>
      <c r="AS57" s="1117"/>
      <c r="AT57" s="1117"/>
      <c r="AU57" s="1117"/>
      <c r="AV57" s="1117"/>
      <c r="AW57" s="1117"/>
      <c r="AX57" s="1117"/>
      <c r="AY57" s="1117"/>
      <c r="AZ57" s="1117"/>
      <c r="BA57" s="1117"/>
      <c r="BB57" s="1117"/>
      <c r="BC57" s="1117"/>
      <c r="BD57" s="1117"/>
      <c r="BE57" s="1117"/>
      <c r="BF57" s="1117"/>
      <c r="BG57" s="1117"/>
      <c r="BH57" s="1117"/>
      <c r="BI57" s="1117"/>
      <c r="BJ57" s="1117"/>
      <c r="BK57" s="1117"/>
      <c r="BL57" s="1117"/>
      <c r="BM57" s="1117"/>
      <c r="BN57" s="1117"/>
      <c r="BO57" s="1117"/>
      <c r="BP57" s="1117"/>
      <c r="BQ57" s="1117"/>
      <c r="BR57" s="1117"/>
      <c r="BS57" s="1117"/>
      <c r="BT57" s="1117"/>
      <c r="BU57" s="1117"/>
      <c r="BV57" s="1117"/>
      <c r="BW57" s="1117"/>
      <c r="BX57" s="1117"/>
    </row>
    <row r="58" spans="1:76" ht="14.45" customHeight="1">
      <c r="A58" s="6"/>
      <c r="B58" s="961" t="s">
        <v>1337</v>
      </c>
      <c r="C58" s="6"/>
      <c r="D58" s="994"/>
      <c r="E58" s="1113">
        <v>28332.231758332531</v>
      </c>
      <c r="F58" s="1242">
        <v>100</v>
      </c>
      <c r="G58" s="1113">
        <v>3155.8436307201741</v>
      </c>
      <c r="H58" s="1242">
        <f t="shared" si="10"/>
        <v>11.138704700846723</v>
      </c>
      <c r="I58" s="1113">
        <v>5645.1222923956639</v>
      </c>
      <c r="J58" s="1242">
        <f t="shared" si="10"/>
        <v>19.924735688128166</v>
      </c>
      <c r="K58" s="1113">
        <v>9415.5092395479278</v>
      </c>
      <c r="L58" s="1242">
        <f t="shared" ref="L58:L67" si="20">K58/$E58*100</f>
        <v>33.232501131079516</v>
      </c>
      <c r="M58" s="1113">
        <v>225.25582119678734</v>
      </c>
      <c r="N58" s="1242">
        <f t="shared" ref="N58:N67" si="21">M58/$E58*100</f>
        <v>0.79505145629955332</v>
      </c>
      <c r="O58" s="1113">
        <v>9890.5007744719805</v>
      </c>
      <c r="P58" s="1242">
        <f t="shared" ref="P58:P67" si="22">O58/$E58*100</f>
        <v>34.909007023646048</v>
      </c>
      <c r="Q58" s="1065"/>
      <c r="R58" s="1169"/>
      <c r="S58" s="991"/>
      <c r="T58" s="1169"/>
      <c r="U58" s="1169"/>
      <c r="V58" s="1065"/>
      <c r="W58" s="1169"/>
      <c r="X58" s="1065"/>
      <c r="Y58" s="1169"/>
      <c r="Z58" s="1169"/>
      <c r="AA58" s="1065"/>
      <c r="AB58" s="1169"/>
      <c r="AC58" s="1065"/>
      <c r="AD58" s="1169"/>
      <c r="AE58" s="1065"/>
      <c r="AF58" s="1065"/>
      <c r="AG58" s="1065"/>
      <c r="AH58" s="1065"/>
      <c r="AI58" s="1065"/>
      <c r="AJ58" s="1059"/>
      <c r="AK58" s="1059"/>
      <c r="AL58" s="1059"/>
      <c r="AM58" s="1059"/>
      <c r="AN58" s="1059"/>
      <c r="AO58" s="1059"/>
    </row>
    <row r="59" spans="1:76" ht="14.45" customHeight="1">
      <c r="A59" s="6"/>
      <c r="B59" s="961" t="s">
        <v>1347</v>
      </c>
      <c r="C59" s="6"/>
      <c r="D59" s="2"/>
      <c r="E59" s="1113">
        <v>17174.503914093773</v>
      </c>
      <c r="F59" s="1242">
        <v>100</v>
      </c>
      <c r="G59" s="1113">
        <v>4724.4517967629172</v>
      </c>
      <c r="H59" s="1242">
        <f t="shared" si="10"/>
        <v>27.508519724321868</v>
      </c>
      <c r="I59" s="1113">
        <v>1324.229481710254</v>
      </c>
      <c r="J59" s="1242">
        <f t="shared" si="10"/>
        <v>7.7104380326442055</v>
      </c>
      <c r="K59" s="1113">
        <v>5148.968048216032</v>
      </c>
      <c r="L59" s="1242">
        <f t="shared" si="20"/>
        <v>29.980301462976616</v>
      </c>
      <c r="M59" s="1113">
        <v>237.750777558435</v>
      </c>
      <c r="N59" s="1242">
        <f t="shared" si="21"/>
        <v>1.3843239883239453</v>
      </c>
      <c r="O59" s="1113">
        <v>5739.1038098461313</v>
      </c>
      <c r="P59" s="1242">
        <f t="shared" si="22"/>
        <v>33.41641679173334</v>
      </c>
      <c r="Q59" s="1065"/>
      <c r="R59" s="1169"/>
      <c r="S59" s="991"/>
      <c r="T59" s="1169"/>
      <c r="U59" s="1169"/>
      <c r="V59" s="1065"/>
      <c r="W59" s="1169"/>
      <c r="X59" s="1065"/>
      <c r="Y59" s="1169"/>
      <c r="Z59" s="1169"/>
      <c r="AA59" s="1065"/>
      <c r="AB59" s="1169"/>
      <c r="AC59" s="1065"/>
      <c r="AD59" s="1169"/>
      <c r="AE59" s="1065"/>
      <c r="AF59" s="1065"/>
      <c r="AG59" s="1065"/>
      <c r="AH59" s="1065"/>
      <c r="AI59" s="1065"/>
      <c r="AJ59" s="1059"/>
      <c r="AK59" s="1059"/>
      <c r="AL59" s="1059"/>
      <c r="AM59" s="1059"/>
      <c r="AN59" s="1059"/>
      <c r="AO59" s="1059"/>
      <c r="AP59" s="1117"/>
      <c r="AQ59" s="1117"/>
      <c r="AR59" s="1117"/>
      <c r="AS59" s="1117"/>
      <c r="AT59" s="1117"/>
      <c r="AU59" s="1117"/>
      <c r="AV59" s="1117"/>
      <c r="AW59" s="1117"/>
      <c r="AX59" s="1117"/>
      <c r="AY59" s="1117"/>
      <c r="AZ59" s="1117"/>
      <c r="BA59" s="1117"/>
      <c r="BB59" s="1117"/>
      <c r="BC59" s="1117"/>
      <c r="BD59" s="1117"/>
      <c r="BE59" s="1117"/>
      <c r="BF59" s="1117"/>
      <c r="BG59" s="1117"/>
      <c r="BH59" s="1117"/>
      <c r="BI59" s="1117"/>
      <c r="BJ59" s="1117"/>
      <c r="BK59" s="1117"/>
      <c r="BL59" s="1117"/>
      <c r="BM59" s="1117"/>
      <c r="BN59" s="1117"/>
      <c r="BO59" s="1117"/>
      <c r="BP59" s="1117"/>
      <c r="BQ59" s="1117"/>
      <c r="BR59" s="1117"/>
      <c r="BS59" s="1117"/>
      <c r="BT59" s="1117"/>
      <c r="BU59" s="1117"/>
      <c r="BV59" s="1117"/>
      <c r="BW59" s="1117"/>
      <c r="BX59" s="1117"/>
    </row>
    <row r="60" spans="1:76" ht="14.45" customHeight="1">
      <c r="A60" s="1330"/>
      <c r="B60" s="961" t="s">
        <v>1348</v>
      </c>
      <c r="C60" s="1330"/>
      <c r="D60" s="992"/>
      <c r="E60" s="1113">
        <v>33199.222667747781</v>
      </c>
      <c r="F60" s="1242">
        <v>100</v>
      </c>
      <c r="G60" s="1113">
        <v>7202.2261220481978</v>
      </c>
      <c r="H60" s="1242">
        <f t="shared" si="10"/>
        <v>21.693960109026833</v>
      </c>
      <c r="I60" s="1113">
        <v>5541.4802918478235</v>
      </c>
      <c r="J60" s="1242">
        <f t="shared" si="10"/>
        <v>16.691596509068972</v>
      </c>
      <c r="K60" s="1113">
        <v>11216.9088015016</v>
      </c>
      <c r="L60" s="1242">
        <f t="shared" si="20"/>
        <v>33.786660952150996</v>
      </c>
      <c r="M60" s="1113">
        <v>1576.1708782808059</v>
      </c>
      <c r="N60" s="1242">
        <f t="shared" si="21"/>
        <v>4.7476138042593892</v>
      </c>
      <c r="O60" s="1113">
        <v>7662.4365740693456</v>
      </c>
      <c r="P60" s="1242">
        <f t="shared" si="22"/>
        <v>23.080168625493787</v>
      </c>
      <c r="Q60" s="1065"/>
      <c r="R60" s="1169"/>
      <c r="S60" s="991"/>
      <c r="T60" s="1169"/>
      <c r="U60" s="1169"/>
      <c r="V60" s="1065"/>
      <c r="W60" s="1169"/>
      <c r="X60" s="1065"/>
      <c r="Y60" s="1169"/>
      <c r="Z60" s="1169"/>
      <c r="AA60" s="1065"/>
      <c r="AB60" s="1169"/>
      <c r="AC60" s="1065"/>
      <c r="AD60" s="1169"/>
      <c r="AE60" s="1065"/>
      <c r="AF60" s="1065"/>
      <c r="AG60" s="1065"/>
      <c r="AH60" s="1065"/>
      <c r="AI60" s="1065"/>
      <c r="AJ60" s="1059"/>
      <c r="AK60" s="1059"/>
      <c r="AL60" s="1059"/>
      <c r="AM60" s="1059"/>
      <c r="AN60" s="1059"/>
      <c r="AO60" s="1059"/>
      <c r="AP60" s="1117"/>
      <c r="AQ60" s="1117"/>
      <c r="AR60" s="1117"/>
      <c r="AS60" s="1117"/>
      <c r="AT60" s="1117"/>
      <c r="AU60" s="1117"/>
      <c r="AV60" s="1117"/>
      <c r="AW60" s="1117"/>
      <c r="AX60" s="1117"/>
      <c r="AY60" s="1117"/>
      <c r="AZ60" s="1117"/>
      <c r="BA60" s="1117"/>
      <c r="BB60" s="1117"/>
      <c r="BC60" s="1117"/>
      <c r="BD60" s="1117"/>
      <c r="BE60" s="1117"/>
      <c r="BF60" s="1117"/>
      <c r="BG60" s="1117"/>
      <c r="BH60" s="1117"/>
      <c r="BI60" s="1117"/>
      <c r="BJ60" s="1117"/>
      <c r="BK60" s="1117"/>
      <c r="BL60" s="1117"/>
      <c r="BM60" s="1117"/>
      <c r="BN60" s="1117"/>
      <c r="BO60" s="1117"/>
      <c r="BP60" s="1117"/>
      <c r="BQ60" s="1117"/>
      <c r="BR60" s="1117"/>
      <c r="BS60" s="1117"/>
      <c r="BT60" s="1117"/>
      <c r="BU60" s="1117"/>
      <c r="BV60" s="1117"/>
      <c r="BW60" s="1117"/>
      <c r="BX60" s="1117"/>
    </row>
    <row r="61" spans="1:76" ht="14.45" customHeight="1">
      <c r="A61" s="1330"/>
      <c r="B61" s="961" t="s">
        <v>1349</v>
      </c>
      <c r="C61" s="1330"/>
      <c r="D61" s="992"/>
      <c r="E61" s="1113">
        <v>63116.72081273239</v>
      </c>
      <c r="F61" s="1242">
        <v>100</v>
      </c>
      <c r="G61" s="1113">
        <v>13420.688365333604</v>
      </c>
      <c r="H61" s="1242">
        <f t="shared" si="10"/>
        <v>21.263285215898414</v>
      </c>
      <c r="I61" s="1113">
        <v>12105.553767372034</v>
      </c>
      <c r="J61" s="1242">
        <f t="shared" si="10"/>
        <v>19.179630391904023</v>
      </c>
      <c r="K61" s="1113">
        <v>24654.114922120731</v>
      </c>
      <c r="L61" s="1242">
        <f t="shared" si="20"/>
        <v>39.061146720961005</v>
      </c>
      <c r="M61" s="1113">
        <v>763.06564852664451</v>
      </c>
      <c r="N61" s="1242">
        <f t="shared" si="21"/>
        <v>1.2089754326601725</v>
      </c>
      <c r="O61" s="1113">
        <v>12173.298109380195</v>
      </c>
      <c r="P61" s="1242">
        <f t="shared" si="22"/>
        <v>19.286962238577679</v>
      </c>
      <c r="Q61" s="1065"/>
      <c r="R61" s="1169"/>
      <c r="S61" s="991"/>
      <c r="T61" s="1169"/>
      <c r="U61" s="1169"/>
      <c r="V61" s="1065"/>
      <c r="W61" s="1169"/>
      <c r="X61" s="1065"/>
      <c r="Y61" s="1169"/>
      <c r="Z61" s="1169"/>
      <c r="AA61" s="1065"/>
      <c r="AB61" s="1169"/>
      <c r="AC61" s="1065"/>
      <c r="AD61" s="1169"/>
      <c r="AE61" s="1065"/>
      <c r="AF61" s="1065"/>
      <c r="AG61" s="1065"/>
      <c r="AH61" s="1065"/>
      <c r="AI61" s="1065"/>
      <c r="AJ61" s="1059"/>
      <c r="AK61" s="1059"/>
      <c r="AL61" s="1059"/>
      <c r="AM61" s="1059"/>
      <c r="AN61" s="1059"/>
      <c r="AO61" s="1059"/>
      <c r="AP61" s="1117"/>
      <c r="AQ61" s="1117"/>
      <c r="AR61" s="1117"/>
      <c r="AS61" s="1117"/>
      <c r="AT61" s="1117"/>
      <c r="AU61" s="1117"/>
      <c r="AV61" s="1117"/>
      <c r="AW61" s="1117"/>
      <c r="AX61" s="1117"/>
      <c r="AY61" s="1117"/>
      <c r="AZ61" s="1117"/>
      <c r="BA61" s="1117"/>
      <c r="BB61" s="1117"/>
      <c r="BC61" s="1117"/>
      <c r="BD61" s="1117"/>
      <c r="BE61" s="1117"/>
      <c r="BF61" s="1117"/>
      <c r="BG61" s="1117"/>
      <c r="BH61" s="1117"/>
      <c r="BI61" s="1117"/>
      <c r="BJ61" s="1117"/>
      <c r="BK61" s="1117"/>
      <c r="BL61" s="1117"/>
      <c r="BM61" s="1117"/>
      <c r="BN61" s="1117"/>
      <c r="BO61" s="1117"/>
      <c r="BP61" s="1117"/>
      <c r="BQ61" s="1117"/>
      <c r="BR61" s="1117"/>
      <c r="BS61" s="1117"/>
      <c r="BT61" s="1117"/>
      <c r="BU61" s="1117"/>
      <c r="BV61" s="1117"/>
      <c r="BW61" s="1117"/>
      <c r="BX61" s="1117"/>
    </row>
    <row r="62" spans="1:76" ht="14.45" customHeight="1">
      <c r="A62" s="1330"/>
      <c r="B62" s="961" t="s">
        <v>1350</v>
      </c>
      <c r="C62" s="1330"/>
      <c r="D62" s="992"/>
      <c r="E62" s="1113">
        <v>66130.983425641156</v>
      </c>
      <c r="F62" s="1242">
        <v>100</v>
      </c>
      <c r="G62" s="1113">
        <v>19184.635137294936</v>
      </c>
      <c r="H62" s="1242">
        <f t="shared" si="10"/>
        <v>29.010055715966292</v>
      </c>
      <c r="I62" s="1113">
        <v>10148.351219000146</v>
      </c>
      <c r="J62" s="1242">
        <f t="shared" si="10"/>
        <v>15.345834423301946</v>
      </c>
      <c r="K62" s="1113">
        <v>22237.217682431616</v>
      </c>
      <c r="L62" s="1242">
        <f t="shared" si="20"/>
        <v>33.626019953923013</v>
      </c>
      <c r="M62" s="1113">
        <v>995.23219279502132</v>
      </c>
      <c r="N62" s="1242">
        <f t="shared" si="21"/>
        <v>1.5049408631796288</v>
      </c>
      <c r="O62" s="1113">
        <v>13565.547194125595</v>
      </c>
      <c r="P62" s="1242">
        <f t="shared" si="22"/>
        <v>20.513149043638425</v>
      </c>
      <c r="Q62" s="1065"/>
      <c r="R62" s="1169"/>
      <c r="S62" s="991"/>
      <c r="T62" s="1169"/>
      <c r="U62" s="1169"/>
      <c r="V62" s="1065"/>
      <c r="W62" s="1169"/>
      <c r="X62" s="1065"/>
      <c r="Y62" s="1169"/>
      <c r="Z62" s="1169"/>
      <c r="AA62" s="1065"/>
      <c r="AB62" s="1169"/>
      <c r="AC62" s="1065"/>
      <c r="AD62" s="1169"/>
      <c r="AE62" s="1065"/>
      <c r="AF62" s="1065"/>
      <c r="AG62" s="1065"/>
      <c r="AH62" s="1065"/>
      <c r="AI62" s="1065"/>
      <c r="AJ62" s="1059"/>
      <c r="AK62" s="1059"/>
      <c r="AL62" s="1059"/>
      <c r="AM62" s="1059"/>
      <c r="AN62" s="1059"/>
      <c r="AO62" s="1059"/>
      <c r="AP62" s="1117"/>
      <c r="AQ62" s="1117"/>
      <c r="AR62" s="1117"/>
      <c r="AS62" s="1117"/>
      <c r="AT62" s="1117"/>
      <c r="AU62" s="1117"/>
      <c r="AV62" s="1117"/>
      <c r="AW62" s="1117"/>
      <c r="AX62" s="1117"/>
      <c r="AY62" s="1117"/>
      <c r="AZ62" s="1117"/>
      <c r="BA62" s="1117"/>
      <c r="BB62" s="1117"/>
      <c r="BC62" s="1117"/>
      <c r="BD62" s="1117"/>
      <c r="BE62" s="1117"/>
      <c r="BF62" s="1117"/>
      <c r="BG62" s="1117"/>
      <c r="BH62" s="1117"/>
      <c r="BI62" s="1117"/>
      <c r="BJ62" s="1117"/>
      <c r="BK62" s="1117"/>
      <c r="BL62" s="1117"/>
      <c r="BM62" s="1117"/>
      <c r="BN62" s="1117"/>
      <c r="BO62" s="1117"/>
      <c r="BP62" s="1117"/>
      <c r="BQ62" s="1117"/>
      <c r="BR62" s="1117"/>
      <c r="BS62" s="1117"/>
      <c r="BT62" s="1117"/>
      <c r="BU62" s="1117"/>
      <c r="BV62" s="1117"/>
      <c r="BW62" s="1117"/>
      <c r="BX62" s="1117"/>
    </row>
    <row r="63" spans="1:76" ht="14.45" customHeight="1">
      <c r="A63" s="1330"/>
      <c r="B63" s="961" t="s">
        <v>1351</v>
      </c>
      <c r="C63" s="1330"/>
      <c r="D63" s="992"/>
      <c r="E63" s="1113">
        <v>128478.04333766302</v>
      </c>
      <c r="F63" s="1242">
        <v>100</v>
      </c>
      <c r="G63" s="1113">
        <v>48812.668766821887</v>
      </c>
      <c r="H63" s="1242">
        <f t="shared" si="10"/>
        <v>37.993004484457757</v>
      </c>
      <c r="I63" s="1113">
        <v>18736.964217571767</v>
      </c>
      <c r="J63" s="1242">
        <f t="shared" si="10"/>
        <v>14.583787027583936</v>
      </c>
      <c r="K63" s="1113">
        <v>40916.591876259787</v>
      </c>
      <c r="L63" s="1242">
        <f t="shared" si="20"/>
        <v>31.847147429482366</v>
      </c>
      <c r="M63" s="1113">
        <v>2810.9791419395556</v>
      </c>
      <c r="N63" s="1242">
        <f t="shared" si="21"/>
        <v>2.1879062514610412</v>
      </c>
      <c r="O63" s="1113">
        <v>17200.83933506309</v>
      </c>
      <c r="P63" s="1242">
        <f t="shared" si="22"/>
        <v>13.388154807009508</v>
      </c>
      <c r="Q63" s="1065"/>
      <c r="R63" s="1169"/>
      <c r="S63" s="991"/>
      <c r="T63" s="1169"/>
      <c r="U63" s="1169"/>
      <c r="V63" s="1065"/>
      <c r="W63" s="1169"/>
      <c r="X63" s="1065"/>
      <c r="Y63" s="1169"/>
      <c r="Z63" s="1169"/>
      <c r="AA63" s="1065"/>
      <c r="AB63" s="1169"/>
      <c r="AC63" s="1065"/>
      <c r="AD63" s="1169"/>
      <c r="AE63" s="1065"/>
      <c r="AF63" s="1065"/>
      <c r="AG63" s="1065"/>
      <c r="AH63" s="1065"/>
      <c r="AI63" s="1065"/>
      <c r="AJ63" s="1059"/>
      <c r="AK63" s="1059"/>
      <c r="AL63" s="1059"/>
      <c r="AM63" s="1059"/>
      <c r="AN63" s="1059"/>
      <c r="AO63" s="1059"/>
      <c r="AP63" s="1117"/>
      <c r="AQ63" s="1117"/>
      <c r="AR63" s="1117"/>
      <c r="AS63" s="1117"/>
      <c r="AT63" s="1117"/>
      <c r="AU63" s="1117"/>
      <c r="AV63" s="1117"/>
      <c r="AW63" s="1117"/>
      <c r="AX63" s="1117"/>
      <c r="AY63" s="1117"/>
      <c r="AZ63" s="1117"/>
      <c r="BA63" s="1117"/>
      <c r="BB63" s="1117"/>
      <c r="BC63" s="1117"/>
      <c r="BD63" s="1117"/>
      <c r="BE63" s="1117"/>
      <c r="BF63" s="1117"/>
      <c r="BG63" s="1117"/>
      <c r="BH63" s="1117"/>
      <c r="BI63" s="1117"/>
      <c r="BJ63" s="1117"/>
      <c r="BK63" s="1117"/>
      <c r="BL63" s="1117"/>
      <c r="BM63" s="1117"/>
      <c r="BN63" s="1117"/>
      <c r="BO63" s="1117"/>
      <c r="BP63" s="1117"/>
      <c r="BQ63" s="1117"/>
      <c r="BR63" s="1117"/>
      <c r="BS63" s="1117"/>
      <c r="BT63" s="1117"/>
      <c r="BU63" s="1117"/>
      <c r="BV63" s="1117"/>
      <c r="BW63" s="1117"/>
      <c r="BX63" s="1117"/>
    </row>
    <row r="64" spans="1:76" ht="14.45" customHeight="1">
      <c r="A64" s="1330"/>
      <c r="B64" s="961" t="s">
        <v>1352</v>
      </c>
      <c r="C64" s="1330"/>
      <c r="D64" s="992"/>
      <c r="E64" s="1113">
        <v>64317.93989500562</v>
      </c>
      <c r="F64" s="1242">
        <v>100</v>
      </c>
      <c r="G64" s="1113">
        <v>19421.073480614014</v>
      </c>
      <c r="H64" s="1242">
        <f t="shared" si="10"/>
        <v>30.195422167310564</v>
      </c>
      <c r="I64" s="1113">
        <v>11352.376517127419</v>
      </c>
      <c r="J64" s="1242">
        <f t="shared" si="10"/>
        <v>17.650404437174686</v>
      </c>
      <c r="K64" s="1113">
        <v>20397.04233682789</v>
      </c>
      <c r="L64" s="1242">
        <f t="shared" si="20"/>
        <v>31.712835283786429</v>
      </c>
      <c r="M64" s="1113">
        <v>3186.2696328102052</v>
      </c>
      <c r="N64" s="1242">
        <f t="shared" si="21"/>
        <v>4.9539360837917998</v>
      </c>
      <c r="O64" s="1113">
        <v>9961.1779276705074</v>
      </c>
      <c r="P64" s="1242">
        <f t="shared" si="22"/>
        <v>15.487402028005576</v>
      </c>
      <c r="Q64" s="1065"/>
      <c r="R64" s="1169"/>
      <c r="S64" s="991"/>
      <c r="T64" s="1169"/>
      <c r="U64" s="1169"/>
      <c r="V64" s="1065"/>
      <c r="W64" s="1169"/>
      <c r="X64" s="1065"/>
      <c r="Y64" s="1169"/>
      <c r="Z64" s="1169"/>
      <c r="AA64" s="1065"/>
      <c r="AB64" s="1169"/>
      <c r="AC64" s="1065"/>
      <c r="AD64" s="1169"/>
      <c r="AE64" s="1065"/>
      <c r="AF64" s="1065"/>
      <c r="AG64" s="1065"/>
      <c r="AH64" s="1065"/>
      <c r="AI64" s="1065"/>
      <c r="AJ64" s="1059"/>
      <c r="AK64" s="1059"/>
      <c r="AL64" s="1059"/>
      <c r="AM64" s="1059"/>
      <c r="AN64" s="1059"/>
      <c r="AO64" s="1059"/>
      <c r="AP64" s="1117"/>
      <c r="AQ64" s="1117"/>
      <c r="AR64" s="1117"/>
      <c r="AS64" s="1117"/>
      <c r="AT64" s="1117"/>
      <c r="AU64" s="1117"/>
      <c r="AV64" s="1117"/>
      <c r="AW64" s="1117"/>
      <c r="AX64" s="1117"/>
      <c r="AY64" s="1117"/>
      <c r="AZ64" s="1117"/>
      <c r="BA64" s="1117"/>
      <c r="BB64" s="1117"/>
      <c r="BC64" s="1117"/>
      <c r="BD64" s="1117"/>
      <c r="BE64" s="1117"/>
      <c r="BF64" s="1117"/>
      <c r="BG64" s="1117"/>
      <c r="BH64" s="1117"/>
      <c r="BI64" s="1117"/>
      <c r="BJ64" s="1117"/>
      <c r="BK64" s="1117"/>
      <c r="BL64" s="1117"/>
      <c r="BM64" s="1117"/>
      <c r="BN64" s="1117"/>
      <c r="BO64" s="1117"/>
      <c r="BP64" s="1117"/>
      <c r="BQ64" s="1117"/>
      <c r="BR64" s="1117"/>
      <c r="BS64" s="1117"/>
      <c r="BT64" s="1117"/>
      <c r="BU64" s="1117"/>
      <c r="BV64" s="1117"/>
      <c r="BW64" s="1117"/>
      <c r="BX64" s="1117"/>
    </row>
    <row r="65" spans="1:76" ht="14.45" customHeight="1">
      <c r="A65" s="1330"/>
      <c r="B65" s="961" t="s">
        <v>1353</v>
      </c>
      <c r="C65" s="1330"/>
      <c r="D65" s="992"/>
      <c r="E65" s="1113">
        <v>92277.946170612631</v>
      </c>
      <c r="F65" s="1242">
        <v>100</v>
      </c>
      <c r="G65" s="1113">
        <v>38265.393402227019</v>
      </c>
      <c r="H65" s="1242">
        <f t="shared" si="10"/>
        <v>41.467539092686522</v>
      </c>
      <c r="I65" s="1113">
        <v>22570.972618240448</v>
      </c>
      <c r="J65" s="1242">
        <f t="shared" si="10"/>
        <v>24.459769159262596</v>
      </c>
      <c r="K65" s="1113">
        <v>20204.789110865193</v>
      </c>
      <c r="L65" s="1242">
        <f t="shared" si="20"/>
        <v>21.895577382605129</v>
      </c>
      <c r="M65" s="1113">
        <v>599.06219762209275</v>
      </c>
      <c r="N65" s="1242">
        <f t="shared" si="21"/>
        <v>0.64919324983077442</v>
      </c>
      <c r="O65" s="1113">
        <v>10637.728840902482</v>
      </c>
      <c r="P65" s="1242">
        <f t="shared" si="22"/>
        <v>11.527921114796371</v>
      </c>
      <c r="Q65" s="1065"/>
      <c r="R65" s="1169"/>
      <c r="S65" s="991"/>
      <c r="T65" s="1169"/>
      <c r="U65" s="1169"/>
      <c r="V65" s="1065"/>
      <c r="W65" s="1169"/>
      <c r="X65" s="1065"/>
      <c r="Y65" s="1169"/>
      <c r="Z65" s="1169"/>
      <c r="AA65" s="1065"/>
      <c r="AB65" s="1169"/>
      <c r="AC65" s="1065"/>
      <c r="AD65" s="1169"/>
      <c r="AE65" s="1065"/>
      <c r="AF65" s="1065"/>
      <c r="AG65" s="1065"/>
      <c r="AH65" s="1065"/>
      <c r="AI65" s="1065"/>
      <c r="AJ65" s="1059"/>
      <c r="AK65" s="1059"/>
      <c r="AL65" s="1059"/>
      <c r="AM65" s="1059"/>
      <c r="AN65" s="1059"/>
      <c r="AO65" s="1059"/>
      <c r="AP65" s="1117"/>
      <c r="AQ65" s="1117"/>
      <c r="AR65" s="1117"/>
      <c r="AS65" s="1117"/>
      <c r="AT65" s="1117"/>
      <c r="AU65" s="1117"/>
      <c r="AV65" s="1117"/>
      <c r="AW65" s="1117"/>
      <c r="AX65" s="1117"/>
      <c r="AY65" s="1117"/>
      <c r="AZ65" s="1117"/>
      <c r="BA65" s="1117"/>
      <c r="BB65" s="1117"/>
      <c r="BC65" s="1117"/>
      <c r="BD65" s="1117"/>
      <c r="BE65" s="1117"/>
      <c r="BF65" s="1117"/>
      <c r="BG65" s="1117"/>
      <c r="BH65" s="1117"/>
      <c r="BI65" s="1117"/>
      <c r="BJ65" s="1117"/>
      <c r="BK65" s="1117"/>
      <c r="BL65" s="1117"/>
      <c r="BM65" s="1117"/>
      <c r="BN65" s="1117"/>
      <c r="BO65" s="1117"/>
      <c r="BP65" s="1117"/>
      <c r="BQ65" s="1117"/>
      <c r="BR65" s="1117"/>
      <c r="BS65" s="1117"/>
      <c r="BT65" s="1117"/>
      <c r="BU65" s="1117"/>
      <c r="BV65" s="1117"/>
      <c r="BW65" s="1117"/>
      <c r="BX65" s="1117"/>
    </row>
    <row r="66" spans="1:76" s="993" customFormat="1" ht="14.45" customHeight="1">
      <c r="A66" s="1330"/>
      <c r="B66" s="961" t="s">
        <v>1354</v>
      </c>
      <c r="C66" s="1330"/>
      <c r="D66" s="992"/>
      <c r="E66" s="1113">
        <v>106830.12620175416</v>
      </c>
      <c r="F66" s="1242">
        <v>100</v>
      </c>
      <c r="G66" s="1113">
        <v>47762.589935379445</v>
      </c>
      <c r="H66" s="1242">
        <f t="shared" si="10"/>
        <v>44.708914641902929</v>
      </c>
      <c r="I66" s="1113">
        <v>22766.769773231154</v>
      </c>
      <c r="J66" s="1242">
        <f t="shared" si="10"/>
        <v>21.311188690571182</v>
      </c>
      <c r="K66" s="1113">
        <v>25792.936458344666</v>
      </c>
      <c r="L66" s="1242">
        <f t="shared" si="20"/>
        <v>24.143879049279963</v>
      </c>
      <c r="M66" s="1113">
        <v>5452.0176206455626</v>
      </c>
      <c r="N66" s="1242">
        <f t="shared" si="21"/>
        <v>5.1034458298300134</v>
      </c>
      <c r="O66" s="1113">
        <v>5055.8124144869853</v>
      </c>
      <c r="P66" s="1242">
        <f t="shared" si="22"/>
        <v>4.732571788728233</v>
      </c>
      <c r="Q66" s="1065"/>
      <c r="R66" s="1169"/>
      <c r="S66" s="991"/>
      <c r="T66" s="1169"/>
      <c r="U66" s="1169"/>
      <c r="V66" s="1065"/>
      <c r="W66" s="1169"/>
      <c r="X66" s="1065"/>
      <c r="Y66" s="1169"/>
      <c r="Z66" s="1169"/>
      <c r="AA66" s="1065"/>
      <c r="AB66" s="1169"/>
      <c r="AC66" s="1065"/>
      <c r="AD66" s="1169"/>
      <c r="AE66" s="1065"/>
      <c r="AF66" s="1065"/>
      <c r="AG66" s="1065"/>
      <c r="AH66" s="1065"/>
      <c r="AI66" s="1065"/>
      <c r="AJ66" s="1059"/>
      <c r="AK66" s="1059"/>
      <c r="AL66" s="1059"/>
      <c r="AM66" s="1059"/>
      <c r="AN66" s="1059"/>
      <c r="AO66" s="1059"/>
      <c r="AP66" s="1131"/>
      <c r="AQ66" s="1131"/>
      <c r="AR66" s="1131"/>
      <c r="AS66" s="1131"/>
      <c r="AT66" s="1131"/>
      <c r="AU66" s="1131"/>
      <c r="AV66" s="1131"/>
      <c r="AW66" s="1131"/>
      <c r="AX66" s="1131"/>
      <c r="AY66" s="1131"/>
      <c r="AZ66" s="1131"/>
      <c r="BA66" s="1131"/>
      <c r="BB66" s="1131"/>
      <c r="BC66" s="1131"/>
      <c r="BD66" s="1131"/>
      <c r="BE66" s="1131"/>
      <c r="BF66" s="1131"/>
      <c r="BG66" s="1131"/>
      <c r="BH66" s="1131"/>
      <c r="BI66" s="1131"/>
      <c r="BJ66" s="1131"/>
      <c r="BK66" s="1131"/>
      <c r="BL66" s="1131"/>
      <c r="BM66" s="1131"/>
      <c r="BN66" s="1131"/>
      <c r="BO66" s="1131"/>
      <c r="BP66" s="1131"/>
      <c r="BQ66" s="1131"/>
      <c r="BR66" s="1131"/>
      <c r="BS66" s="1131"/>
      <c r="BT66" s="1131"/>
      <c r="BU66" s="1131"/>
      <c r="BV66" s="1131"/>
      <c r="BW66" s="1131"/>
      <c r="BX66" s="1131"/>
    </row>
    <row r="67" spans="1:76" ht="14.45" customHeight="1" thickBot="1">
      <c r="A67" s="1331"/>
      <c r="B67" s="1319" t="s">
        <v>1355</v>
      </c>
      <c r="C67" s="1331"/>
      <c r="D67" s="996"/>
      <c r="E67" s="1128">
        <v>164922.20237054242</v>
      </c>
      <c r="F67" s="1245">
        <v>100</v>
      </c>
      <c r="G67" s="1128">
        <v>49158.413653320815</v>
      </c>
      <c r="H67" s="1245">
        <f t="shared" si="10"/>
        <v>29.807032010688967</v>
      </c>
      <c r="I67" s="1128">
        <v>53900.14690218</v>
      </c>
      <c r="J67" s="1245">
        <f t="shared" si="10"/>
        <v>32.682165364902602</v>
      </c>
      <c r="K67" s="1128">
        <v>40616.589298588311</v>
      </c>
      <c r="L67" s="1245">
        <f t="shared" si="20"/>
        <v>24.627726718887814</v>
      </c>
      <c r="M67" s="1128">
        <v>6861.5825851489999</v>
      </c>
      <c r="N67" s="1245">
        <f t="shared" si="21"/>
        <v>4.1604965774908802</v>
      </c>
      <c r="O67" s="1128">
        <v>14385.469931276077</v>
      </c>
      <c r="P67" s="1245">
        <f t="shared" si="22"/>
        <v>8.7225793280126229</v>
      </c>
      <c r="Q67" s="1082"/>
      <c r="R67" s="1246"/>
      <c r="S67" s="1082"/>
      <c r="T67" s="1246"/>
      <c r="U67" s="1246"/>
      <c r="V67" s="1082"/>
      <c r="W67" s="1246"/>
      <c r="X67" s="1082"/>
      <c r="Y67" s="1246"/>
      <c r="Z67" s="1246"/>
      <c r="AA67" s="1082"/>
      <c r="AB67" s="1246"/>
      <c r="AC67" s="1082"/>
      <c r="AD67" s="1246"/>
      <c r="AE67" s="1082"/>
      <c r="AF67" s="1082"/>
      <c r="AG67" s="1082"/>
      <c r="AH67" s="1082"/>
      <c r="AI67" s="1082"/>
      <c r="AJ67" s="1059"/>
      <c r="AK67" s="1059"/>
      <c r="AL67" s="1059"/>
      <c r="AM67" s="1059"/>
      <c r="AN67" s="1059"/>
      <c r="AO67" s="1059"/>
      <c r="AP67" s="1117"/>
      <c r="AQ67" s="1117"/>
      <c r="AR67" s="1117"/>
      <c r="AS67" s="1117"/>
      <c r="AT67" s="1117"/>
      <c r="AU67" s="1117"/>
      <c r="AV67" s="1117"/>
      <c r="AW67" s="1117"/>
      <c r="AX67" s="1117"/>
      <c r="AY67" s="1117"/>
      <c r="AZ67" s="1117"/>
      <c r="BA67" s="1117"/>
      <c r="BB67" s="1117"/>
      <c r="BC67" s="1117"/>
      <c r="BD67" s="1117"/>
      <c r="BE67" s="1117"/>
      <c r="BF67" s="1117"/>
      <c r="BG67" s="1117"/>
      <c r="BH67" s="1117"/>
      <c r="BI67" s="1117"/>
      <c r="BJ67" s="1117"/>
      <c r="BK67" s="1117"/>
      <c r="BL67" s="1117"/>
      <c r="BM67" s="1117"/>
      <c r="BN67" s="1117"/>
      <c r="BO67" s="1117"/>
      <c r="BP67" s="1117"/>
      <c r="BQ67" s="1117"/>
      <c r="BR67" s="1117"/>
      <c r="BS67" s="1117"/>
      <c r="BT67" s="1117"/>
      <c r="BU67" s="1117"/>
      <c r="BV67" s="1117"/>
      <c r="BW67" s="1117"/>
      <c r="BX67" s="1117"/>
    </row>
    <row r="68" spans="1:76" s="473" customFormat="1" ht="14.25">
      <c r="A68" s="472" t="s">
        <v>802</v>
      </c>
      <c r="D68" s="474"/>
      <c r="F68" s="475"/>
      <c r="H68" s="476"/>
      <c r="J68" s="476"/>
      <c r="L68" s="476"/>
      <c r="N68" s="476"/>
      <c r="P68" s="476"/>
      <c r="Q68" s="477"/>
    </row>
    <row r="69" spans="1:76" s="479" customFormat="1" ht="14.25">
      <c r="A69" s="478" t="s">
        <v>803</v>
      </c>
      <c r="D69" s="480"/>
      <c r="H69" s="481"/>
      <c r="Q69" s="477"/>
      <c r="R69" s="473"/>
      <c r="S69" s="473"/>
      <c r="T69" s="473"/>
      <c r="U69" s="473"/>
      <c r="V69" s="473"/>
    </row>
    <row r="70" spans="1:76" s="473" customFormat="1" ht="14.25">
      <c r="A70" s="1701" t="s">
        <v>1475</v>
      </c>
      <c r="B70" s="1701"/>
      <c r="C70" s="1701"/>
      <c r="D70" s="1701"/>
      <c r="E70" s="1701"/>
      <c r="F70" s="1701"/>
      <c r="G70" s="1701"/>
      <c r="H70" s="1701"/>
      <c r="I70" s="1701"/>
      <c r="J70" s="1701"/>
      <c r="L70" s="475"/>
      <c r="N70" s="475"/>
      <c r="P70" s="475"/>
      <c r="Q70" s="479"/>
      <c r="R70" s="479"/>
      <c r="S70" s="479"/>
      <c r="T70" s="479"/>
      <c r="U70" s="479"/>
      <c r="V70" s="479"/>
    </row>
  </sheetData>
  <mergeCells count="35">
    <mergeCell ref="A1:J1"/>
    <mergeCell ref="A57:C57"/>
    <mergeCell ref="A28:C28"/>
    <mergeCell ref="A8:C8"/>
    <mergeCell ref="A7:C7"/>
    <mergeCell ref="A17:C17"/>
    <mergeCell ref="A46:C46"/>
    <mergeCell ref="A35:C35"/>
    <mergeCell ref="A18:C18"/>
    <mergeCell ref="A9:C9"/>
    <mergeCell ref="A12:C12"/>
    <mergeCell ref="A11:C11"/>
    <mergeCell ref="A10:C10"/>
    <mergeCell ref="A16:C16"/>
    <mergeCell ref="A13:C13"/>
    <mergeCell ref="A70:J70"/>
    <mergeCell ref="A19:C19"/>
    <mergeCell ref="M3:N4"/>
    <mergeCell ref="A14:C14"/>
    <mergeCell ref="A3:C5"/>
    <mergeCell ref="A6:C6"/>
    <mergeCell ref="A15:C15"/>
    <mergeCell ref="A20:C20"/>
    <mergeCell ref="A21:C21"/>
    <mergeCell ref="A22:D22"/>
    <mergeCell ref="A23:D23"/>
    <mergeCell ref="A24:D24"/>
    <mergeCell ref="A25:D25"/>
    <mergeCell ref="A26:D26"/>
    <mergeCell ref="A27:D27"/>
    <mergeCell ref="O3:P4"/>
    <mergeCell ref="E3:F4"/>
    <mergeCell ref="G3:H4"/>
    <mergeCell ref="I3:J4"/>
    <mergeCell ref="K3:L4"/>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10" max="59"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R93"/>
  <sheetViews>
    <sheetView tabSelected="1" view="pageBreakPreview" zoomScaleNormal="75" zoomScaleSheetLayoutView="100" workbookViewId="0">
      <selection activeCell="H30" sqref="H30"/>
    </sheetView>
  </sheetViews>
  <sheetFormatPr defaultColWidth="9.140625" defaultRowHeight="15.75"/>
  <cols>
    <col min="1" max="1" width="2.28515625" style="425" customWidth="1"/>
    <col min="2" max="2" width="18.7109375" style="425" customWidth="1"/>
    <col min="3" max="3" width="2.28515625" style="425" customWidth="1"/>
    <col min="4" max="4" width="1.7109375" style="426" customWidth="1"/>
    <col min="5" max="5" width="19.85546875" style="1136" customWidth="1"/>
    <col min="6" max="6" width="18.28515625" style="1136" customWidth="1"/>
    <col min="7" max="7" width="23.7109375" style="1136" customWidth="1"/>
    <col min="8" max="8" width="21.140625" style="1136" customWidth="1"/>
    <col min="9" max="9" width="17.5703125" style="1136" customWidth="1"/>
    <col min="10" max="10" width="18.28515625" style="1136" customWidth="1"/>
    <col min="11" max="12" width="17.7109375" style="1136" customWidth="1"/>
    <col min="13" max="13" width="18.5703125" style="1136" customWidth="1"/>
    <col min="14" max="14" width="18" style="1136" customWidth="1"/>
    <col min="15" max="15" width="14.140625" style="1136" bestFit="1" customWidth="1"/>
    <col min="16" max="16" width="16.140625" style="1136" bestFit="1" customWidth="1"/>
    <col min="17" max="17" width="15.42578125" style="1136" bestFit="1" customWidth="1"/>
    <col min="18" max="18" width="14.140625" style="1136" bestFit="1" customWidth="1"/>
    <col min="19" max="19" width="12.85546875" style="1136" bestFit="1" customWidth="1"/>
    <col min="20" max="20" width="15.42578125" style="1136" bestFit="1" customWidth="1"/>
    <col min="21" max="16384" width="9.140625" style="1136"/>
  </cols>
  <sheetData>
    <row r="1" spans="1:15" s="404" customFormat="1" ht="35.1" customHeight="1">
      <c r="A1" s="443"/>
      <c r="B1" s="443"/>
      <c r="C1" s="443"/>
      <c r="D1" s="443"/>
      <c r="E1" s="444"/>
      <c r="F1" s="444"/>
      <c r="G1" s="444"/>
      <c r="H1" s="445" t="s">
        <v>395</v>
      </c>
      <c r="I1" s="1396" t="s">
        <v>223</v>
      </c>
      <c r="J1" s="444"/>
      <c r="K1" s="444"/>
      <c r="L1" s="444"/>
      <c r="M1" s="444"/>
      <c r="N1" s="446"/>
    </row>
    <row r="2" spans="1:15" ht="15" customHeight="1" thickBot="1">
      <c r="A2" s="1136"/>
      <c r="B2" s="430"/>
      <c r="C2" s="430"/>
      <c r="D2" s="611"/>
      <c r="E2" s="1135"/>
      <c r="F2" s="1135"/>
      <c r="G2" s="1135"/>
      <c r="H2" s="1135"/>
      <c r="I2" s="1135"/>
      <c r="J2" s="1135"/>
      <c r="K2" s="1135"/>
      <c r="L2" s="1135"/>
      <c r="M2" s="1135"/>
      <c r="N2" s="407" t="s">
        <v>778</v>
      </c>
    </row>
    <row r="3" spans="1:15" ht="18" customHeight="1">
      <c r="A3" s="1714" t="s">
        <v>10</v>
      </c>
      <c r="B3" s="1714"/>
      <c r="C3" s="1714"/>
      <c r="D3" s="1401"/>
      <c r="E3" s="1722" t="s">
        <v>49</v>
      </c>
      <c r="F3" s="1726" t="s">
        <v>1050</v>
      </c>
      <c r="G3" s="1727"/>
      <c r="H3" s="1727"/>
      <c r="I3" s="1728" t="s">
        <v>1049</v>
      </c>
      <c r="J3" s="1729"/>
      <c r="K3" s="19" t="s">
        <v>696</v>
      </c>
      <c r="L3" s="19"/>
      <c r="M3" s="19"/>
      <c r="N3" s="20"/>
    </row>
    <row r="4" spans="1:15" ht="18" customHeight="1">
      <c r="A4" s="1715"/>
      <c r="B4" s="1715"/>
      <c r="C4" s="1715"/>
      <c r="D4" s="1402"/>
      <c r="E4" s="1723"/>
      <c r="F4" s="1717" t="s">
        <v>146</v>
      </c>
      <c r="G4" s="1717" t="s">
        <v>789</v>
      </c>
      <c r="H4" s="1717" t="s">
        <v>790</v>
      </c>
      <c r="I4" s="1724" t="s">
        <v>1048</v>
      </c>
      <c r="J4" s="1719" t="s">
        <v>1474</v>
      </c>
      <c r="K4" s="1717" t="s">
        <v>146</v>
      </c>
      <c r="L4" s="1717" t="s">
        <v>147</v>
      </c>
      <c r="M4" s="1717" t="s">
        <v>148</v>
      </c>
      <c r="N4" s="1720" t="s">
        <v>697</v>
      </c>
    </row>
    <row r="5" spans="1:15" ht="39.950000000000003" customHeight="1">
      <c r="A5" s="1716"/>
      <c r="B5" s="1716"/>
      <c r="C5" s="1716"/>
      <c r="D5" s="1386"/>
      <c r="E5" s="1718"/>
      <c r="F5" s="1718"/>
      <c r="G5" s="1718"/>
      <c r="H5" s="1718"/>
      <c r="I5" s="1725"/>
      <c r="J5" s="1666"/>
      <c r="K5" s="1718"/>
      <c r="L5" s="1718"/>
      <c r="M5" s="1718"/>
      <c r="N5" s="1721"/>
    </row>
    <row r="6" spans="1:15" s="451" customFormat="1" ht="24.6" hidden="1" customHeight="1">
      <c r="A6" s="1696" t="s">
        <v>1071</v>
      </c>
      <c r="B6" s="1696"/>
      <c r="C6" s="1696"/>
      <c r="D6" s="18"/>
      <c r="E6" s="409">
        <v>554575873</v>
      </c>
      <c r="F6" s="432">
        <v>540752397</v>
      </c>
      <c r="G6" s="432">
        <v>729981893</v>
      </c>
      <c r="H6" s="432">
        <v>6990556</v>
      </c>
      <c r="I6" s="432">
        <v>4586761</v>
      </c>
      <c r="J6" s="432">
        <v>200806813</v>
      </c>
      <c r="K6" s="432">
        <v>13823476</v>
      </c>
      <c r="L6" s="432">
        <v>1101684</v>
      </c>
      <c r="M6" s="432">
        <v>4505404</v>
      </c>
      <c r="N6" s="432">
        <v>8216388</v>
      </c>
    </row>
    <row r="7" spans="1:15" s="451" customFormat="1" ht="24.6" hidden="1" customHeight="1">
      <c r="A7" s="1694" t="s">
        <v>1068</v>
      </c>
      <c r="B7" s="1694"/>
      <c r="C7" s="1694"/>
      <c r="D7" s="18"/>
      <c r="E7" s="411">
        <v>501494769.53363603</v>
      </c>
      <c r="F7" s="374">
        <v>484619936.3037436</v>
      </c>
      <c r="G7" s="374">
        <v>746136357.95677531</v>
      </c>
      <c r="H7" s="374">
        <v>5242922.7555052396</v>
      </c>
      <c r="I7" s="374">
        <v>5053277.5783827025</v>
      </c>
      <c r="J7" s="374">
        <v>271812621.98691934</v>
      </c>
      <c r="K7" s="374">
        <v>16874833.229892705</v>
      </c>
      <c r="L7" s="374">
        <v>778317.23394817708</v>
      </c>
      <c r="M7" s="374">
        <v>7471380.3663401697</v>
      </c>
      <c r="N7" s="374">
        <v>8625135.6296043489</v>
      </c>
    </row>
    <row r="8" spans="1:15" s="451" customFormat="1" ht="24.6" hidden="1" customHeight="1">
      <c r="A8" s="1694" t="s">
        <v>1399</v>
      </c>
      <c r="B8" s="1694"/>
      <c r="C8" s="1694"/>
      <c r="D8" s="18"/>
      <c r="E8" s="411">
        <v>506459891</v>
      </c>
      <c r="F8" s="374">
        <v>493350989</v>
      </c>
      <c r="G8" s="374">
        <v>658415693</v>
      </c>
      <c r="H8" s="374">
        <v>2518499</v>
      </c>
      <c r="I8" s="374">
        <v>3863632</v>
      </c>
      <c r="J8" s="374">
        <v>171446835</v>
      </c>
      <c r="K8" s="374">
        <v>13108902</v>
      </c>
      <c r="L8" s="374">
        <v>482828</v>
      </c>
      <c r="M8" s="374">
        <v>4926538</v>
      </c>
      <c r="N8" s="374">
        <v>7699536</v>
      </c>
    </row>
    <row r="9" spans="1:15" s="451" customFormat="1" ht="19.5" hidden="1" customHeight="1">
      <c r="A9" s="1694" t="s">
        <v>1400</v>
      </c>
      <c r="B9" s="1694"/>
      <c r="C9" s="1694"/>
      <c r="D9" s="18"/>
      <c r="E9" s="411">
        <v>401820999.30479008</v>
      </c>
      <c r="F9" s="374">
        <v>388977009.02661127</v>
      </c>
      <c r="G9" s="374">
        <v>607714365.3273989</v>
      </c>
      <c r="H9" s="374">
        <v>5060478.4175694436</v>
      </c>
      <c r="I9" s="374">
        <v>5751331.0620254446</v>
      </c>
      <c r="J9" s="374">
        <v>229549165.78038287</v>
      </c>
      <c r="K9" s="374">
        <v>12843990.278179696</v>
      </c>
      <c r="L9" s="374">
        <v>753345.44892115809</v>
      </c>
      <c r="M9" s="374">
        <v>3818255.274009746</v>
      </c>
      <c r="N9" s="374">
        <v>8272389.5552487876</v>
      </c>
    </row>
    <row r="10" spans="1:15" s="451" customFormat="1" ht="19.5" hidden="1" customHeight="1">
      <c r="A10" s="1694" t="s">
        <v>1401</v>
      </c>
      <c r="B10" s="1694"/>
      <c r="C10" s="1694"/>
      <c r="D10" s="18"/>
      <c r="E10" s="411">
        <v>444122840.59282225</v>
      </c>
      <c r="F10" s="374">
        <v>425442382.2905829</v>
      </c>
      <c r="G10" s="374">
        <v>691726401.66095531</v>
      </c>
      <c r="H10" s="374">
        <v>5647583.7751952149</v>
      </c>
      <c r="I10" s="374">
        <v>5058348.5164422225</v>
      </c>
      <c r="J10" s="374">
        <v>276989951.66201019</v>
      </c>
      <c r="K10" s="374">
        <v>18680458.302239582</v>
      </c>
      <c r="L10" s="374">
        <v>728477.31160229456</v>
      </c>
      <c r="M10" s="374">
        <v>3620440.7351476639</v>
      </c>
      <c r="N10" s="374">
        <v>14331540.255489614</v>
      </c>
    </row>
    <row r="11" spans="1:15" s="452" customFormat="1" ht="19.5" hidden="1" customHeight="1">
      <c r="A11" s="1479" t="s">
        <v>1402</v>
      </c>
      <c r="B11" s="1479"/>
      <c r="C11" s="1479"/>
      <c r="D11" s="2"/>
      <c r="E11" s="50">
        <v>468911586.1162464</v>
      </c>
      <c r="F11" s="50">
        <v>456747797.40586615</v>
      </c>
      <c r="G11" s="50">
        <v>765866834.99777889</v>
      </c>
      <c r="H11" s="50">
        <v>5707650.2417943953</v>
      </c>
      <c r="I11" s="50">
        <v>3302452.8472825726</v>
      </c>
      <c r="J11" s="50">
        <v>318129140.68098992</v>
      </c>
      <c r="K11" s="50">
        <v>12163788.710381474</v>
      </c>
      <c r="L11" s="50">
        <v>793825.80181238824</v>
      </c>
      <c r="M11" s="50">
        <v>2422049.8027106239</v>
      </c>
      <c r="N11" s="50">
        <v>8947913.1058584563</v>
      </c>
      <c r="O11" s="451"/>
    </row>
    <row r="12" spans="1:15" s="451" customFormat="1" ht="19.5" hidden="1" customHeight="1">
      <c r="A12" s="1694" t="s">
        <v>1403</v>
      </c>
      <c r="B12" s="1694"/>
      <c r="C12" s="1694"/>
      <c r="D12" s="18"/>
      <c r="E12" s="50">
        <v>500920199.75254083</v>
      </c>
      <c r="F12" s="50">
        <v>486513225.79257286</v>
      </c>
      <c r="G12" s="50">
        <v>879216100.78744769</v>
      </c>
      <c r="H12" s="50">
        <v>6591221.829683709</v>
      </c>
      <c r="I12" s="50">
        <v>8304273.7050331235</v>
      </c>
      <c r="J12" s="50">
        <v>407598370.52959192</v>
      </c>
      <c r="K12" s="50">
        <v>14406973.959968215</v>
      </c>
      <c r="L12" s="50">
        <v>1304419.7094336364</v>
      </c>
      <c r="M12" s="50">
        <v>1888012.0791411852</v>
      </c>
      <c r="N12" s="50">
        <v>11214542.171393394</v>
      </c>
    </row>
    <row r="13" spans="1:15" s="451" customFormat="1" ht="18.600000000000001" hidden="1" customHeight="1">
      <c r="A13" s="1694" t="s">
        <v>1404</v>
      </c>
      <c r="B13" s="1694"/>
      <c r="C13" s="1694"/>
      <c r="D13" s="18"/>
      <c r="E13" s="50">
        <v>558221856.29158294</v>
      </c>
      <c r="F13" s="50">
        <v>543964047.44767296</v>
      </c>
      <c r="G13" s="50">
        <f>$F$13*Q12</f>
        <v>0</v>
      </c>
      <c r="H13" s="50">
        <f>$F$13*R12</f>
        <v>0</v>
      </c>
      <c r="I13" s="50">
        <f>$F$13*S12</f>
        <v>0</v>
      </c>
      <c r="J13" s="50">
        <f>$F$13*T12</f>
        <v>0</v>
      </c>
      <c r="K13" s="50">
        <v>14257808.843909979</v>
      </c>
      <c r="L13" s="50">
        <v>1150508.7272926527</v>
      </c>
      <c r="M13" s="50">
        <v>1586531.885520776</v>
      </c>
      <c r="N13" s="50">
        <v>11520768.231096549</v>
      </c>
    </row>
    <row r="14" spans="1:15" s="451" customFormat="1" ht="18.600000000000001" hidden="1" customHeight="1">
      <c r="A14" s="1479" t="s">
        <v>1405</v>
      </c>
      <c r="B14" s="1479"/>
      <c r="C14" s="1479"/>
      <c r="D14" s="18"/>
      <c r="E14" s="50">
        <v>568348194.85530281</v>
      </c>
      <c r="F14" s="50">
        <v>553320612.47771573</v>
      </c>
      <c r="G14" s="50">
        <v>964005796.54545105</v>
      </c>
      <c r="H14" s="50">
        <v>8836159.9423692785</v>
      </c>
      <c r="I14" s="50">
        <v>10757348.106069395</v>
      </c>
      <c r="J14" s="50">
        <v>430278692.11617327</v>
      </c>
      <c r="K14" s="50">
        <v>15027582.377587046</v>
      </c>
      <c r="L14" s="50">
        <v>994014.71494008903</v>
      </c>
      <c r="M14" s="50">
        <v>2326418.3070064131</v>
      </c>
      <c r="N14" s="50">
        <v>11707149.355640531</v>
      </c>
    </row>
    <row r="15" spans="1:15" s="451" customFormat="1" ht="18.600000000000001" hidden="1" customHeight="1">
      <c r="A15" s="1694" t="s">
        <v>1406</v>
      </c>
      <c r="B15" s="1694"/>
      <c r="C15" s="1694"/>
      <c r="D15" s="18"/>
      <c r="E15" s="411">
        <v>554808898.00771308</v>
      </c>
      <c r="F15" s="374">
        <v>542356053.41750383</v>
      </c>
      <c r="G15" s="374">
        <v>945344365.36655545</v>
      </c>
      <c r="H15" s="374">
        <v>12011390.147881227</v>
      </c>
      <c r="I15" s="374">
        <v>10949450.55287536</v>
      </c>
      <c r="J15" s="374">
        <v>425949152.6498071</v>
      </c>
      <c r="K15" s="374">
        <v>12452844.590209989</v>
      </c>
      <c r="L15" s="374">
        <v>1057374.4400974202</v>
      </c>
      <c r="M15" s="374">
        <v>1739702.2008293911</v>
      </c>
      <c r="N15" s="374">
        <v>9655767.9492832161</v>
      </c>
    </row>
    <row r="16" spans="1:15" s="451" customFormat="1" ht="16.5" hidden="1" customHeight="1">
      <c r="A16" s="1694" t="s">
        <v>1601</v>
      </c>
      <c r="B16" s="1694"/>
      <c r="C16" s="1694"/>
      <c r="D16" s="18"/>
      <c r="E16" s="411">
        <v>522478788.68525565</v>
      </c>
      <c r="F16" s="374">
        <v>510638215.56337988</v>
      </c>
      <c r="G16" s="374">
        <v>846643297.47723484</v>
      </c>
      <c r="H16" s="374">
        <v>12813606.03034973</v>
      </c>
      <c r="I16" s="374">
        <v>8648272.0201656166</v>
      </c>
      <c r="J16" s="374">
        <v>357466959.9643718</v>
      </c>
      <c r="K16" s="374">
        <v>11840573.12187577</v>
      </c>
      <c r="L16" s="374">
        <v>1158657.5215599479</v>
      </c>
      <c r="M16" s="374">
        <v>1135459.2291088901</v>
      </c>
      <c r="N16" s="374">
        <v>9546456.3712069374</v>
      </c>
    </row>
    <row r="17" spans="1:16" s="451" customFormat="1" ht="17.25" hidden="1" customHeight="1">
      <c r="A17" s="1479" t="s">
        <v>1623</v>
      </c>
      <c r="B17" s="1479"/>
      <c r="C17" s="1479"/>
      <c r="D17" s="18"/>
      <c r="E17" s="540">
        <v>568764615.59845173</v>
      </c>
      <c r="F17" s="540">
        <v>555783105.89894223</v>
      </c>
      <c r="G17" s="540">
        <v>915237059.07808614</v>
      </c>
      <c r="H17" s="540">
        <v>6227572.9816564741</v>
      </c>
      <c r="I17" s="540">
        <v>15579751.464696459</v>
      </c>
      <c r="J17" s="540">
        <v>381261277.62549567</v>
      </c>
      <c r="K17" s="540">
        <v>12981509.699508956</v>
      </c>
      <c r="L17" s="540">
        <v>1252502.4364850342</v>
      </c>
      <c r="M17" s="540">
        <v>1069682.4901245509</v>
      </c>
      <c r="N17" s="540">
        <v>10659324.772899391</v>
      </c>
    </row>
    <row r="18" spans="1:16" s="451" customFormat="1" ht="16.5" hidden="1" customHeight="1">
      <c r="A18" s="1479" t="s">
        <v>1624</v>
      </c>
      <c r="B18" s="1479"/>
      <c r="C18" s="1479"/>
      <c r="D18" s="18"/>
      <c r="E18" s="419">
        <v>615069412.16025329</v>
      </c>
      <c r="F18" s="419">
        <v>599912595.01016188</v>
      </c>
      <c r="G18" s="419">
        <v>982802980.06288028</v>
      </c>
      <c r="H18" s="419">
        <v>8684430.5320327654</v>
      </c>
      <c r="I18" s="419">
        <v>11734198.341534965</v>
      </c>
      <c r="J18" s="419">
        <v>403309013.92628628</v>
      </c>
      <c r="K18" s="419">
        <v>15156817.150090747</v>
      </c>
      <c r="L18" s="419">
        <v>1106151.8833462596</v>
      </c>
      <c r="M18" s="419">
        <v>1247467.2010309817</v>
      </c>
      <c r="N18" s="419">
        <v>12803198.065713501</v>
      </c>
    </row>
    <row r="19" spans="1:16" s="451" customFormat="1" ht="18" hidden="1" customHeight="1">
      <c r="A19" s="1479" t="s">
        <v>1677</v>
      </c>
      <c r="B19" s="1479"/>
      <c r="C19" s="1479"/>
      <c r="D19" s="18"/>
      <c r="E19" s="419">
        <v>563465019.88337076</v>
      </c>
      <c r="F19" s="419">
        <v>550945764.66523361</v>
      </c>
      <c r="G19" s="419">
        <v>954942551.83735347</v>
      </c>
      <c r="H19" s="419">
        <v>4706192.1472659921</v>
      </c>
      <c r="I19" s="419">
        <v>11200522.961364307</v>
      </c>
      <c r="J19" s="419">
        <v>419903502.28074831</v>
      </c>
      <c r="K19" s="419">
        <v>12519255.218136379</v>
      </c>
      <c r="L19" s="419">
        <v>1114483.1895020944</v>
      </c>
      <c r="M19" s="419">
        <v>1168291.7055380037</v>
      </c>
      <c r="N19" s="419">
        <v>10236480.323096251</v>
      </c>
    </row>
    <row r="20" spans="1:16" s="451" customFormat="1" ht="18.600000000000001" hidden="1" customHeight="1">
      <c r="A20" s="1479" t="s">
        <v>1680</v>
      </c>
      <c r="B20" s="1479"/>
      <c r="C20" s="1479"/>
      <c r="D20" s="18"/>
      <c r="E20" s="419">
        <v>546872863.31227148</v>
      </c>
      <c r="F20" s="419">
        <v>532889980.9688617</v>
      </c>
      <c r="G20" s="419">
        <v>957085608.591313</v>
      </c>
      <c r="H20" s="419">
        <v>7553876.4411226111</v>
      </c>
      <c r="I20" s="419">
        <v>8797741.6060710419</v>
      </c>
      <c r="J20" s="419">
        <v>440547245.66964525</v>
      </c>
      <c r="K20" s="419">
        <v>13982882.343409719</v>
      </c>
      <c r="L20" s="419">
        <v>1155799.7056551233</v>
      </c>
      <c r="M20" s="419">
        <v>1313162.5081076869</v>
      </c>
      <c r="N20" s="419">
        <v>11513920.129646897</v>
      </c>
    </row>
    <row r="21" spans="1:16" s="451" customFormat="1" ht="18.600000000000001" hidden="1" customHeight="1">
      <c r="A21" s="1700" t="s">
        <v>1627</v>
      </c>
      <c r="B21" s="1700"/>
      <c r="C21" s="1700"/>
      <c r="D21" s="390"/>
      <c r="E21" s="419">
        <v>587953906.54716015</v>
      </c>
      <c r="F21" s="419">
        <v>575586969.45956361</v>
      </c>
      <c r="G21" s="419">
        <v>1005947469.1541808</v>
      </c>
      <c r="H21" s="419">
        <v>10070969.987243086</v>
      </c>
      <c r="I21" s="419">
        <v>14128826.263712343</v>
      </c>
      <c r="J21" s="419">
        <v>454560295.94557261</v>
      </c>
      <c r="K21" s="419">
        <v>12366937.087596122</v>
      </c>
      <c r="L21" s="419">
        <v>1266016.9747381064</v>
      </c>
      <c r="M21" s="419">
        <v>1309062.9974942142</v>
      </c>
      <c r="N21" s="419">
        <v>9791857.1153638083</v>
      </c>
    </row>
    <row r="22" spans="1:16" s="451" customFormat="1" ht="18.600000000000001" hidden="1" customHeight="1">
      <c r="A22" s="1467" t="s">
        <v>1367</v>
      </c>
      <c r="B22" s="1468"/>
      <c r="C22" s="1468"/>
      <c r="D22" s="1469"/>
      <c r="E22" s="421">
        <v>571689.30708830652</v>
      </c>
      <c r="F22" s="421">
        <v>557368.06655468885</v>
      </c>
      <c r="G22" s="421">
        <v>1015320.6087328143</v>
      </c>
      <c r="H22" s="421">
        <v>6901.8338402543532</v>
      </c>
      <c r="I22" s="421">
        <v>10177.332645427547</v>
      </c>
      <c r="J22" s="421">
        <v>475031.708663809</v>
      </c>
      <c r="K22" s="421">
        <v>14321.240533618904</v>
      </c>
      <c r="L22" s="421">
        <v>1229.631519854338</v>
      </c>
      <c r="M22" s="421">
        <v>1260.6805894447095</v>
      </c>
      <c r="N22" s="421">
        <v>11830.928424319851</v>
      </c>
    </row>
    <row r="23" spans="1:16" s="451" customFormat="1" ht="18.600000000000001" customHeight="1">
      <c r="A23" s="1467" t="s">
        <v>1308</v>
      </c>
      <c r="B23" s="1468"/>
      <c r="C23" s="1468"/>
      <c r="D23" s="1469"/>
      <c r="E23" s="421">
        <v>576688.74743929529</v>
      </c>
      <c r="F23" s="421">
        <v>567246.38160543551</v>
      </c>
      <c r="G23" s="421">
        <v>949314.70422208868</v>
      </c>
      <c r="H23" s="421">
        <v>8878.8386517003783</v>
      </c>
      <c r="I23" s="421">
        <v>6718.0361408439194</v>
      </c>
      <c r="J23" s="421">
        <v>397665.19740919786</v>
      </c>
      <c r="K23" s="421">
        <v>9442.3658338597088</v>
      </c>
      <c r="L23" s="421">
        <v>929.88684946728301</v>
      </c>
      <c r="M23" s="421">
        <v>1149.8154817295926</v>
      </c>
      <c r="N23" s="421">
        <v>7362.663502662831</v>
      </c>
    </row>
    <row r="24" spans="1:16" s="451" customFormat="1" ht="18.600000000000001" customHeight="1">
      <c r="A24" s="1467" t="s">
        <v>1309</v>
      </c>
      <c r="B24" s="1468"/>
      <c r="C24" s="1468"/>
      <c r="D24" s="1469"/>
      <c r="E24" s="421">
        <v>547540.1937268225</v>
      </c>
      <c r="F24" s="421">
        <v>535452.74687562522</v>
      </c>
      <c r="G24" s="421">
        <v>967094.06751639605</v>
      </c>
      <c r="H24" s="421">
        <v>3511.1300901480295</v>
      </c>
      <c r="I24" s="421">
        <v>14109.569941667904</v>
      </c>
      <c r="J24" s="421">
        <v>449262.02067258843</v>
      </c>
      <c r="K24" s="421">
        <v>12087.446851197978</v>
      </c>
      <c r="L24" s="421">
        <v>1080.9576271091628</v>
      </c>
      <c r="M24" s="421">
        <v>1233.2574554403843</v>
      </c>
      <c r="N24" s="421">
        <v>9773.2317686484384</v>
      </c>
    </row>
    <row r="25" spans="1:16" s="451" customFormat="1" ht="18.600000000000001" customHeight="1">
      <c r="A25" s="1467" t="s">
        <v>1310</v>
      </c>
      <c r="B25" s="1468"/>
      <c r="C25" s="1468"/>
      <c r="D25" s="1469"/>
      <c r="E25" s="421">
        <v>598318.14728366258</v>
      </c>
      <c r="F25" s="421">
        <v>584559.96712143999</v>
      </c>
      <c r="G25" s="421">
        <v>1013427.7340840298</v>
      </c>
      <c r="H25" s="421">
        <v>7371.8465619729222</v>
      </c>
      <c r="I25" s="421">
        <v>21512.276182260444</v>
      </c>
      <c r="J25" s="421">
        <v>457751.88970682363</v>
      </c>
      <c r="K25" s="421">
        <v>13758.180162221001</v>
      </c>
      <c r="L25" s="421">
        <v>1165.4458045817837</v>
      </c>
      <c r="M25" s="421">
        <v>1226.038834039256</v>
      </c>
      <c r="N25" s="421">
        <v>11366.695523599947</v>
      </c>
    </row>
    <row r="26" spans="1:16" s="451" customFormat="1" ht="18.600000000000001" customHeight="1">
      <c r="A26" s="1467" t="s">
        <v>1311</v>
      </c>
      <c r="B26" s="1468"/>
      <c r="C26" s="1468"/>
      <c r="D26" s="1469"/>
      <c r="E26" s="421">
        <v>635975.59479519678</v>
      </c>
      <c r="F26" s="421">
        <v>623145.06771688105</v>
      </c>
      <c r="G26" s="421">
        <v>1099128.8896992248</v>
      </c>
      <c r="H26" s="421">
        <v>7089.3293806412885</v>
      </c>
      <c r="I26" s="421">
        <v>20300.52099410996</v>
      </c>
      <c r="J26" s="421">
        <v>503373.67235709436</v>
      </c>
      <c r="K26" s="421">
        <v>12830.52707831628</v>
      </c>
      <c r="L26" s="421">
        <v>998.55598190619958</v>
      </c>
      <c r="M26" s="421">
        <v>1363.1145718112534</v>
      </c>
      <c r="N26" s="421">
        <v>10468.856524598825</v>
      </c>
    </row>
    <row r="27" spans="1:16" s="451" customFormat="1" ht="18.600000000000001" customHeight="1">
      <c r="A27" s="1467" t="s">
        <v>1312</v>
      </c>
      <c r="B27" s="1468"/>
      <c r="C27" s="1468"/>
      <c r="D27" s="1469"/>
      <c r="E27" s="421">
        <v>676268.09435204742</v>
      </c>
      <c r="F27" s="421">
        <v>659112.75712037622</v>
      </c>
      <c r="G27" s="421">
        <v>1184705.9319601809</v>
      </c>
      <c r="H27" s="421">
        <v>13564.690395195734</v>
      </c>
      <c r="I27" s="421">
        <v>19056.856008570387</v>
      </c>
      <c r="J27" s="421">
        <v>558214.72124357242</v>
      </c>
      <c r="K27" s="421">
        <v>17155.337231671292</v>
      </c>
      <c r="L27" s="421">
        <v>1523.1724228042979</v>
      </c>
      <c r="M27" s="421">
        <v>1078.0390730552936</v>
      </c>
      <c r="N27" s="421">
        <v>14554.125735811642</v>
      </c>
    </row>
    <row r="28" spans="1:16" s="1138" customFormat="1" ht="18.600000000000001" customHeight="1">
      <c r="A28" s="1694" t="s">
        <v>43</v>
      </c>
      <c r="B28" s="1694"/>
      <c r="C28" s="1694"/>
      <c r="D28" s="18"/>
      <c r="E28" s="1113"/>
      <c r="F28" s="1113"/>
      <c r="G28" s="1113"/>
      <c r="H28" s="1113"/>
      <c r="I28" s="1113"/>
      <c r="J28" s="1113"/>
      <c r="K28" s="1113"/>
      <c r="L28" s="1113"/>
      <c r="M28" s="1113"/>
      <c r="N28" s="1113"/>
      <c r="P28" s="451"/>
    </row>
    <row r="29" spans="1:16" ht="18.600000000000001" customHeight="1">
      <c r="A29" s="427"/>
      <c r="B29" s="427" t="s">
        <v>44</v>
      </c>
      <c r="C29" s="427"/>
      <c r="D29" s="1208"/>
      <c r="E29" s="1113">
        <v>644399.92598922562</v>
      </c>
      <c r="F29" s="1113">
        <v>627257.31213911553</v>
      </c>
      <c r="G29" s="1113">
        <v>1148973.4890888298</v>
      </c>
      <c r="H29" s="1113">
        <v>13564.690395195734</v>
      </c>
      <c r="I29" s="1113">
        <v>17619.748713048386</v>
      </c>
      <c r="J29" s="1113">
        <v>552900.61605795973</v>
      </c>
      <c r="K29" s="1113">
        <v>17142.61385011008</v>
      </c>
      <c r="L29" s="1113">
        <v>1523.1724228042979</v>
      </c>
      <c r="M29" s="1113">
        <v>1075.3560330076843</v>
      </c>
      <c r="N29" s="1113">
        <v>14544.08539429805</v>
      </c>
      <c r="P29" s="451"/>
    </row>
    <row r="30" spans="1:16" ht="18.600000000000001" customHeight="1">
      <c r="A30" s="427"/>
      <c r="B30" s="427" t="s">
        <v>12</v>
      </c>
      <c r="C30" s="427"/>
      <c r="D30" s="1208"/>
      <c r="E30" s="1113">
        <v>31868.168362822023</v>
      </c>
      <c r="F30" s="1113">
        <v>31855.444981260829</v>
      </c>
      <c r="G30" s="1113">
        <v>35732.44287135137</v>
      </c>
      <c r="H30" s="1113">
        <v>0</v>
      </c>
      <c r="I30" s="1113">
        <v>1437.107295522002</v>
      </c>
      <c r="J30" s="1113">
        <v>5314.1051856125678</v>
      </c>
      <c r="K30" s="1113">
        <v>12.723381561201874</v>
      </c>
      <c r="L30" s="1113">
        <v>0</v>
      </c>
      <c r="M30" s="1113">
        <v>2.6830400476088099</v>
      </c>
      <c r="N30" s="1113">
        <v>10.040341513593063</v>
      </c>
      <c r="P30" s="451"/>
    </row>
    <row r="31" spans="1:16" ht="18.600000000000001" customHeight="1">
      <c r="A31" s="1694" t="s">
        <v>13</v>
      </c>
      <c r="B31" s="1694"/>
      <c r="C31" s="1694"/>
      <c r="D31" s="18"/>
      <c r="E31" s="1113"/>
      <c r="F31" s="1113"/>
      <c r="G31" s="1113"/>
      <c r="H31" s="1113"/>
      <c r="I31" s="1113"/>
      <c r="J31" s="1113"/>
      <c r="K31" s="1113"/>
      <c r="L31" s="1113"/>
      <c r="M31" s="1113"/>
      <c r="N31" s="1113"/>
    </row>
    <row r="32" spans="1:16" ht="18.600000000000001" customHeight="1">
      <c r="A32" s="427"/>
      <c r="B32" s="1330" t="s">
        <v>52</v>
      </c>
      <c r="C32" s="427"/>
      <c r="D32" s="1208"/>
      <c r="E32" s="1113">
        <v>413111.10497898934</v>
      </c>
      <c r="F32" s="1113">
        <v>399535.49660776183</v>
      </c>
      <c r="G32" s="1113">
        <v>815337.0522379399</v>
      </c>
      <c r="H32" s="1113">
        <v>10729.450090396233</v>
      </c>
      <c r="I32" s="1113">
        <v>4594.2426565394153</v>
      </c>
      <c r="J32" s="1113">
        <v>431125.24837711401</v>
      </c>
      <c r="K32" s="1113">
        <v>13575.608371227334</v>
      </c>
      <c r="L32" s="1113">
        <v>1200.6247483651064</v>
      </c>
      <c r="M32" s="1113">
        <v>911.09337605818803</v>
      </c>
      <c r="N32" s="1113">
        <v>11463.89024680404</v>
      </c>
    </row>
    <row r="33" spans="1:17" ht="18.600000000000001" customHeight="1">
      <c r="A33" s="427"/>
      <c r="B33" s="1330" t="s">
        <v>53</v>
      </c>
      <c r="C33" s="427"/>
      <c r="D33" s="1208"/>
      <c r="E33" s="1113">
        <v>44927.594845054198</v>
      </c>
      <c r="F33" s="1113">
        <v>44593.014525710532</v>
      </c>
      <c r="G33" s="1113">
        <v>77061.105492264149</v>
      </c>
      <c r="H33" s="1114">
        <v>75.503398855371884</v>
      </c>
      <c r="I33" s="1113">
        <v>598.45712384616809</v>
      </c>
      <c r="J33" s="1113">
        <v>33142.051489255173</v>
      </c>
      <c r="K33" s="1113">
        <v>334.58031934369876</v>
      </c>
      <c r="L33" s="1113">
        <v>191.71829490355628</v>
      </c>
      <c r="M33" s="1113">
        <v>15.669118984687612</v>
      </c>
      <c r="N33" s="1113">
        <v>127.19290545545486</v>
      </c>
    </row>
    <row r="34" spans="1:17" ht="18.600000000000001" customHeight="1">
      <c r="A34" s="427"/>
      <c r="B34" s="1330" t="s">
        <v>54</v>
      </c>
      <c r="C34" s="427"/>
      <c r="D34" s="1208"/>
      <c r="E34" s="1113">
        <v>102139.3513987199</v>
      </c>
      <c r="F34" s="1113">
        <v>101692.88381991966</v>
      </c>
      <c r="G34" s="1113">
        <v>156323.78949820335</v>
      </c>
      <c r="H34" s="1114">
        <v>84.499372944131778</v>
      </c>
      <c r="I34" s="1113">
        <v>4250.9898099995053</v>
      </c>
      <c r="J34" s="1113">
        <v>58966.394861227323</v>
      </c>
      <c r="K34" s="1113">
        <v>446.46757880026325</v>
      </c>
      <c r="L34" s="1113">
        <v>31.488308535550509</v>
      </c>
      <c r="M34" s="1113">
        <v>47.475405897928368</v>
      </c>
      <c r="N34" s="1113">
        <v>367.5038643667844</v>
      </c>
    </row>
    <row r="35" spans="1:17" ht="18.600000000000001" customHeight="1">
      <c r="A35" s="427"/>
      <c r="B35" s="1330" t="s">
        <v>257</v>
      </c>
      <c r="C35" s="427"/>
      <c r="D35" s="1208"/>
      <c r="E35" s="1113">
        <v>45468.393683283037</v>
      </c>
      <c r="F35" s="1113">
        <v>45392.315474983108</v>
      </c>
      <c r="G35" s="1113">
        <v>51284.442712774304</v>
      </c>
      <c r="H35" s="1114">
        <v>0</v>
      </c>
      <c r="I35" s="1113">
        <v>1742.9831531852892</v>
      </c>
      <c r="J35" s="1113">
        <v>7635.1103909765143</v>
      </c>
      <c r="K35" s="1113">
        <v>76.078208299937373</v>
      </c>
      <c r="L35" s="1114">
        <v>0.55588000008437766</v>
      </c>
      <c r="M35" s="1113">
        <v>6.1229681144902957</v>
      </c>
      <c r="N35" s="1113">
        <v>69.399360185362724</v>
      </c>
    </row>
    <row r="36" spans="1:17" ht="18.600000000000001" customHeight="1">
      <c r="A36" s="427"/>
      <c r="B36" s="1330" t="s">
        <v>256</v>
      </c>
      <c r="C36" s="427"/>
      <c r="D36" s="1208"/>
      <c r="E36" s="1113">
        <v>70621.64944600001</v>
      </c>
      <c r="F36" s="1113">
        <v>67899.046692000033</v>
      </c>
      <c r="G36" s="1113">
        <v>84699.542018999971</v>
      </c>
      <c r="H36" s="1114">
        <v>2675.237533</v>
      </c>
      <c r="I36" s="1113">
        <v>7870.1832649999988</v>
      </c>
      <c r="J36" s="1113">
        <v>27345.916125000007</v>
      </c>
      <c r="K36" s="1113">
        <v>2722.6027540000005</v>
      </c>
      <c r="L36" s="1113">
        <v>98.785190999999998</v>
      </c>
      <c r="M36" s="1113">
        <v>97.67820399999998</v>
      </c>
      <c r="N36" s="1113">
        <v>2526.1393589999975</v>
      </c>
    </row>
    <row r="37" spans="1:17" ht="18.600000000000001" customHeight="1">
      <c r="A37" s="1694" t="s">
        <v>14</v>
      </c>
      <c r="B37" s="1694"/>
      <c r="C37" s="1694"/>
      <c r="D37" s="18"/>
      <c r="E37" s="1113"/>
      <c r="F37" s="1113"/>
      <c r="G37" s="1113"/>
      <c r="H37" s="1113"/>
      <c r="I37" s="1113"/>
      <c r="J37" s="1113"/>
      <c r="K37" s="1113"/>
      <c r="L37" s="1113"/>
      <c r="M37" s="1113"/>
      <c r="N37" s="1113"/>
      <c r="Q37" s="1241"/>
    </row>
    <row r="38" spans="1:17" ht="18.600000000000001" customHeight="1">
      <c r="A38" s="1470" t="s">
        <v>45</v>
      </c>
      <c r="B38" s="1470"/>
      <c r="C38" s="428"/>
      <c r="D38" s="18"/>
      <c r="E38" s="1113">
        <v>669900.25187744503</v>
      </c>
      <c r="F38" s="1113">
        <v>652754.44840650109</v>
      </c>
      <c r="G38" s="1113">
        <v>1175585.893079652</v>
      </c>
      <c r="H38" s="1113">
        <v>13564.623443683015</v>
      </c>
      <c r="I38" s="1113">
        <v>19001.97162246146</v>
      </c>
      <c r="J38" s="1113">
        <v>555398.03973929642</v>
      </c>
      <c r="K38" s="1113">
        <v>17145.803470943876</v>
      </c>
      <c r="L38" s="1113">
        <v>1521.2803690730868</v>
      </c>
      <c r="M38" s="1113">
        <v>1074.3021032244228</v>
      </c>
      <c r="N38" s="1113">
        <v>14550.220998646302</v>
      </c>
    </row>
    <row r="39" spans="1:17" ht="18.600000000000001" customHeight="1">
      <c r="A39" s="7"/>
      <c r="B39" s="1330" t="s">
        <v>15</v>
      </c>
      <c r="C39" s="429"/>
      <c r="D39" s="18"/>
      <c r="E39" s="1113">
        <v>363157.35510931269</v>
      </c>
      <c r="F39" s="1113">
        <v>350755.8559876543</v>
      </c>
      <c r="G39" s="1113">
        <v>662005.22637894959</v>
      </c>
      <c r="H39" s="1113">
        <v>9060.119387341374</v>
      </c>
      <c r="I39" s="1113">
        <v>10394.833749297433</v>
      </c>
      <c r="J39" s="1113">
        <v>330704.3235279345</v>
      </c>
      <c r="K39" s="1113">
        <v>12401.499121657958</v>
      </c>
      <c r="L39" s="1113">
        <v>552.67969420461441</v>
      </c>
      <c r="M39" s="1113">
        <v>724.92641588268395</v>
      </c>
      <c r="N39" s="1113">
        <v>11123.893011570646</v>
      </c>
    </row>
    <row r="40" spans="1:17" ht="18.600000000000001" customHeight="1">
      <c r="A40" s="961"/>
      <c r="B40" s="961" t="s">
        <v>1313</v>
      </c>
      <c r="C40" s="1154"/>
      <c r="D40" s="1208"/>
      <c r="E40" s="1113">
        <v>84273.954341659817</v>
      </c>
      <c r="F40" s="1113">
        <v>82657.535378501518</v>
      </c>
      <c r="G40" s="1113">
        <v>150964.34074049853</v>
      </c>
      <c r="H40" s="1113">
        <v>2704.2380589999998</v>
      </c>
      <c r="I40" s="1113">
        <v>1443.5782381533568</v>
      </c>
      <c r="J40" s="1113">
        <v>72454.621659150391</v>
      </c>
      <c r="K40" s="1113">
        <v>1616.4189631582453</v>
      </c>
      <c r="L40" s="1113">
        <v>108.67158971226112</v>
      </c>
      <c r="M40" s="1113">
        <v>149.11540497513241</v>
      </c>
      <c r="N40" s="1113">
        <v>1358.6319684708519</v>
      </c>
    </row>
    <row r="41" spans="1:17" ht="18.600000000000001" customHeight="1">
      <c r="A41" s="961"/>
      <c r="B41" s="961" t="s">
        <v>1314</v>
      </c>
      <c r="C41" s="1154"/>
      <c r="D41" s="1208"/>
      <c r="E41" s="1113">
        <v>184988.9472633019</v>
      </c>
      <c r="F41" s="1113">
        <v>175897.84922348589</v>
      </c>
      <c r="G41" s="1113">
        <v>358254.91362441605</v>
      </c>
      <c r="H41" s="1113">
        <v>4430.427533125443</v>
      </c>
      <c r="I41" s="1113">
        <v>5483.9816339085482</v>
      </c>
      <c r="J41" s="1113">
        <v>192271.47356796404</v>
      </c>
      <c r="K41" s="1113">
        <v>9091.0980398160264</v>
      </c>
      <c r="L41" s="1113">
        <v>357.34368355312</v>
      </c>
      <c r="M41" s="1113">
        <v>494.98807630672837</v>
      </c>
      <c r="N41" s="1113">
        <v>8238.7662799561713</v>
      </c>
    </row>
    <row r="42" spans="1:17" ht="18.600000000000001" customHeight="1">
      <c r="A42" s="961"/>
      <c r="B42" s="961" t="s">
        <v>1315</v>
      </c>
      <c r="C42" s="1154"/>
      <c r="D42" s="1208"/>
      <c r="E42" s="1113">
        <v>52530.408538523348</v>
      </c>
      <c r="F42" s="1113">
        <v>51474.852688494175</v>
      </c>
      <c r="G42" s="1113">
        <v>86742.871770086975</v>
      </c>
      <c r="H42" s="1113">
        <v>1309.982106503204</v>
      </c>
      <c r="I42" s="1113">
        <v>2520.0576633921719</v>
      </c>
      <c r="J42" s="1113">
        <v>39098.058851488182</v>
      </c>
      <c r="K42" s="1113">
        <v>1055.5558500291472</v>
      </c>
      <c r="L42" s="1113">
        <v>69.244260618466541</v>
      </c>
      <c r="M42" s="1113">
        <v>55.931742241371964</v>
      </c>
      <c r="N42" s="1113">
        <v>930.3798471693085</v>
      </c>
    </row>
    <row r="43" spans="1:17" ht="18.600000000000001" customHeight="1">
      <c r="A43" s="961"/>
      <c r="B43" s="961" t="s">
        <v>1316</v>
      </c>
      <c r="C43" s="1154"/>
      <c r="D43" s="1208"/>
      <c r="E43" s="1113">
        <v>41364.044965827306</v>
      </c>
      <c r="F43" s="1113">
        <v>40725.618697172788</v>
      </c>
      <c r="G43" s="1113">
        <v>66043.100243948793</v>
      </c>
      <c r="H43" s="1113">
        <v>615.47168871272709</v>
      </c>
      <c r="I43" s="1113">
        <v>947.2162138433597</v>
      </c>
      <c r="J43" s="1113">
        <v>26880.169449332072</v>
      </c>
      <c r="K43" s="1113">
        <v>638.42626865452087</v>
      </c>
      <c r="L43" s="1113">
        <v>17.420160320766541</v>
      </c>
      <c r="M43" s="1113">
        <v>24.89119235945137</v>
      </c>
      <c r="N43" s="1113">
        <v>596.1149159743029</v>
      </c>
    </row>
    <row r="44" spans="1:17" ht="18.600000000000001" customHeight="1">
      <c r="A44" s="961"/>
      <c r="B44" s="1330" t="s">
        <v>17</v>
      </c>
      <c r="C44" s="1154"/>
      <c r="D44" s="1208"/>
      <c r="E44" s="1113">
        <v>133718.83207440819</v>
      </c>
      <c r="F44" s="1113">
        <v>131342.67238898229</v>
      </c>
      <c r="G44" s="1113">
        <v>237083.39626031133</v>
      </c>
      <c r="H44" s="1113">
        <v>1395.0782290110953</v>
      </c>
      <c r="I44" s="1113">
        <v>2741.5215353481726</v>
      </c>
      <c r="J44" s="1113">
        <v>109877.3236356882</v>
      </c>
      <c r="K44" s="1113">
        <v>2376.1596854260711</v>
      </c>
      <c r="L44" s="1113">
        <v>823.42101631097955</v>
      </c>
      <c r="M44" s="1113">
        <v>198.5839993843552</v>
      </c>
      <c r="N44" s="1113">
        <v>1354.1546697307372</v>
      </c>
    </row>
    <row r="45" spans="1:17" ht="18.600000000000001" customHeight="1">
      <c r="A45" s="961"/>
      <c r="B45" s="961" t="s">
        <v>1317</v>
      </c>
      <c r="C45" s="1154"/>
      <c r="D45" s="1208"/>
      <c r="E45" s="1113">
        <v>92622.670340208366</v>
      </c>
      <c r="F45" s="1113">
        <v>91004.458087580089</v>
      </c>
      <c r="G45" s="1113">
        <v>174467.59650276278</v>
      </c>
      <c r="H45" s="1113">
        <v>1255.8860229351033</v>
      </c>
      <c r="I45" s="1113">
        <v>2111.7338885556183</v>
      </c>
      <c r="J45" s="1113">
        <v>86830.758326673575</v>
      </c>
      <c r="K45" s="1113">
        <v>1618.2122526283938</v>
      </c>
      <c r="L45" s="1113">
        <v>285.51426601840916</v>
      </c>
      <c r="M45" s="1113">
        <v>158.22681638476075</v>
      </c>
      <c r="N45" s="1113">
        <v>1174.4711702252225</v>
      </c>
    </row>
    <row r="46" spans="1:17" ht="18.600000000000001" customHeight="1">
      <c r="A46" s="961"/>
      <c r="B46" s="961" t="s">
        <v>1318</v>
      </c>
      <c r="C46" s="1154"/>
      <c r="D46" s="1208"/>
      <c r="E46" s="1113">
        <v>41096.161734199894</v>
      </c>
      <c r="F46" s="1113">
        <v>40338.214301402208</v>
      </c>
      <c r="G46" s="1113">
        <v>62615.799757548266</v>
      </c>
      <c r="H46" s="1114">
        <v>139.19220607599209</v>
      </c>
      <c r="I46" s="1113">
        <v>629.78764679255346</v>
      </c>
      <c r="J46" s="1113">
        <v>23046.565309014637</v>
      </c>
      <c r="K46" s="1113">
        <v>757.94743279767931</v>
      </c>
      <c r="L46" s="1113">
        <v>537.90675029257068</v>
      </c>
      <c r="M46" s="1113">
        <v>40.357182999594599</v>
      </c>
      <c r="N46" s="1113">
        <v>179.68349950551402</v>
      </c>
    </row>
    <row r="47" spans="1:17" ht="18.600000000000001" customHeight="1">
      <c r="A47" s="961"/>
      <c r="B47" s="1330" t="s">
        <v>18</v>
      </c>
      <c r="C47" s="1154"/>
      <c r="D47" s="1208"/>
      <c r="E47" s="1113">
        <v>154057.85645230731</v>
      </c>
      <c r="F47" s="1113">
        <v>151721.50538030203</v>
      </c>
      <c r="G47" s="1113">
        <v>252228.53907779395</v>
      </c>
      <c r="H47" s="1113">
        <v>3109.4258273305463</v>
      </c>
      <c r="I47" s="1113">
        <v>5675.3632445981029</v>
      </c>
      <c r="J47" s="1113">
        <v>109291.82276942073</v>
      </c>
      <c r="K47" s="1113">
        <v>2336.3510720056538</v>
      </c>
      <c r="L47" s="1113">
        <v>144.12735137782457</v>
      </c>
      <c r="M47" s="1113">
        <v>146.81281380415854</v>
      </c>
      <c r="N47" s="1113">
        <v>2045.4109068236687</v>
      </c>
    </row>
    <row r="48" spans="1:17" ht="18.600000000000001" customHeight="1">
      <c r="A48" s="961"/>
      <c r="B48" s="961" t="s">
        <v>1319</v>
      </c>
      <c r="C48" s="428"/>
      <c r="D48" s="18"/>
      <c r="E48" s="1113">
        <v>36923.491809803243</v>
      </c>
      <c r="F48" s="1113">
        <v>36193.883797365153</v>
      </c>
      <c r="G48" s="1113">
        <v>59936.17767461724</v>
      </c>
      <c r="H48" s="1113">
        <v>508.65103226590924</v>
      </c>
      <c r="I48" s="1113">
        <v>76.124762186680044</v>
      </c>
      <c r="J48" s="1113">
        <v>24327.069671704678</v>
      </c>
      <c r="K48" s="1113">
        <v>729.60801243807987</v>
      </c>
      <c r="L48" s="1113">
        <v>25.005359572333706</v>
      </c>
      <c r="M48" s="1113">
        <v>23.224228186642993</v>
      </c>
      <c r="N48" s="1113">
        <v>681.37842467910332</v>
      </c>
    </row>
    <row r="49" spans="1:18" ht="18.600000000000001" customHeight="1">
      <c r="A49" s="961"/>
      <c r="B49" s="961" t="s">
        <v>1320</v>
      </c>
      <c r="C49" s="428"/>
      <c r="D49" s="18"/>
      <c r="E49" s="1113">
        <v>82138.65423260408</v>
      </c>
      <c r="F49" s="1113">
        <v>80727.026869605586</v>
      </c>
      <c r="G49" s="1113">
        <v>141960.62391944707</v>
      </c>
      <c r="H49" s="1113">
        <v>2599.7613109999998</v>
      </c>
      <c r="I49" s="1113">
        <v>5537.2527335062523</v>
      </c>
      <c r="J49" s="1113">
        <v>69370.611094347638</v>
      </c>
      <c r="K49" s="1113">
        <v>1411.6273629985408</v>
      </c>
      <c r="L49" s="1113">
        <v>112.46682331961868</v>
      </c>
      <c r="M49" s="1113">
        <v>81.516713202802336</v>
      </c>
      <c r="N49" s="1113">
        <v>1217.6438264761196</v>
      </c>
    </row>
    <row r="50" spans="1:18" ht="18.600000000000001" customHeight="1">
      <c r="A50" s="961"/>
      <c r="B50" s="961" t="s">
        <v>1321</v>
      </c>
      <c r="C50" s="428"/>
      <c r="D50" s="18"/>
      <c r="E50" s="1113">
        <v>34995.710409900203</v>
      </c>
      <c r="F50" s="1113">
        <v>34800.594713331178</v>
      </c>
      <c r="G50" s="1113">
        <v>50331.737483729827</v>
      </c>
      <c r="H50" s="1114">
        <v>1.0134840646373067</v>
      </c>
      <c r="I50" s="1113">
        <v>61.985748905171633</v>
      </c>
      <c r="J50" s="1113">
        <v>15594.142003368441</v>
      </c>
      <c r="K50" s="1113">
        <v>195.11569656903006</v>
      </c>
      <c r="L50" s="1113">
        <v>6.6551684858721583</v>
      </c>
      <c r="M50" s="1113">
        <v>42.071872414713198</v>
      </c>
      <c r="N50" s="1113">
        <v>146.38865566844478</v>
      </c>
    </row>
    <row r="51" spans="1:18" ht="18.600000000000001" customHeight="1">
      <c r="A51" s="961"/>
      <c r="B51" s="1330" t="s">
        <v>20</v>
      </c>
      <c r="C51" s="428"/>
      <c r="D51" s="18"/>
      <c r="E51" s="1113">
        <v>18966.208241415501</v>
      </c>
      <c r="F51" s="1113">
        <v>18934.41464956135</v>
      </c>
      <c r="G51" s="1113">
        <v>24268.7313625973</v>
      </c>
      <c r="H51" s="1114">
        <v>0</v>
      </c>
      <c r="I51" s="1113">
        <v>190.25309321773807</v>
      </c>
      <c r="J51" s="1113">
        <v>5524.5698062536885</v>
      </c>
      <c r="K51" s="1113">
        <v>31.793591854154297</v>
      </c>
      <c r="L51" s="1113">
        <v>1.0523071796672705</v>
      </c>
      <c r="M51" s="1113">
        <v>3.9788741532251897</v>
      </c>
      <c r="N51" s="1113">
        <v>26.762410521261835</v>
      </c>
    </row>
    <row r="52" spans="1:18" ht="18.600000000000001" customHeight="1">
      <c r="A52" s="1470" t="s">
        <v>21</v>
      </c>
      <c r="B52" s="1470"/>
      <c r="C52" s="428"/>
      <c r="D52" s="18"/>
      <c r="E52" s="1113">
        <v>6367.8424746023693</v>
      </c>
      <c r="F52" s="1113">
        <v>6358.3087138749506</v>
      </c>
      <c r="G52" s="1113">
        <v>9120.0388805292368</v>
      </c>
      <c r="H52" s="1114">
        <v>6.6951512720428014E-2</v>
      </c>
      <c r="I52" s="1114">
        <v>54.884386108925845</v>
      </c>
      <c r="J52" s="1113">
        <v>2816.681504275934</v>
      </c>
      <c r="K52" s="1113">
        <v>9.5337607274185796</v>
      </c>
      <c r="L52" s="1113">
        <v>1.8920537312112897</v>
      </c>
      <c r="M52" s="1113">
        <v>3.7369698308705996</v>
      </c>
      <c r="N52" s="1113">
        <v>3.9047371653366922</v>
      </c>
    </row>
    <row r="53" spans="1:18" ht="18.600000000000001" customHeight="1">
      <c r="A53" s="1479" t="s">
        <v>118</v>
      </c>
      <c r="B53" s="1479"/>
      <c r="C53" s="1479"/>
      <c r="D53" s="1208"/>
      <c r="E53" s="1113"/>
      <c r="F53" s="1113"/>
      <c r="G53" s="1113"/>
      <c r="H53" s="1113"/>
      <c r="I53" s="1113"/>
      <c r="J53" s="1113"/>
      <c r="K53" s="1113"/>
      <c r="L53" s="1113"/>
      <c r="M53" s="1113"/>
      <c r="N53" s="1113"/>
    </row>
    <row r="54" spans="1:18" ht="18.600000000000001" customHeight="1">
      <c r="A54" s="1470" t="s">
        <v>22</v>
      </c>
      <c r="B54" s="1470" t="s">
        <v>22</v>
      </c>
      <c r="C54" s="1334"/>
      <c r="D54" s="1208"/>
      <c r="E54" s="1113">
        <v>371565.067516329</v>
      </c>
      <c r="F54" s="1113">
        <v>360454.83954566921</v>
      </c>
      <c r="G54" s="1113">
        <v>631220.02147099446</v>
      </c>
      <c r="H54" s="1113">
        <v>5671.6957161534401</v>
      </c>
      <c r="I54" s="1113">
        <v>6887.5053153093786</v>
      </c>
      <c r="J54" s="1113">
        <v>283324.38295678905</v>
      </c>
      <c r="K54" s="1113">
        <v>11110.227970659818</v>
      </c>
      <c r="L54" s="1113">
        <v>1111.2385958984291</v>
      </c>
      <c r="M54" s="1113">
        <v>553.57127101428046</v>
      </c>
      <c r="N54" s="1113">
        <v>9445.4181037471262</v>
      </c>
    </row>
    <row r="55" spans="1:18" ht="18.600000000000001" customHeight="1">
      <c r="A55" s="1330"/>
      <c r="B55" s="1330" t="s">
        <v>23</v>
      </c>
      <c r="C55" s="1330"/>
      <c r="D55" s="1208"/>
      <c r="E55" s="1113">
        <v>184207.02231554367</v>
      </c>
      <c r="F55" s="1113">
        <v>178934.31950160049</v>
      </c>
      <c r="G55" s="1113">
        <v>276417.40323603136</v>
      </c>
      <c r="H55" s="1113">
        <v>382.04701996944328</v>
      </c>
      <c r="I55" s="1113">
        <v>2495.0531272589064</v>
      </c>
      <c r="J55" s="1113">
        <v>100360.18388165919</v>
      </c>
      <c r="K55" s="1113">
        <v>5272.7028139431904</v>
      </c>
      <c r="L55" s="1113">
        <v>626.88021350718964</v>
      </c>
      <c r="M55" s="1113">
        <v>189.51325133117723</v>
      </c>
      <c r="N55" s="1113">
        <v>4456.3093491048339</v>
      </c>
    </row>
    <row r="56" spans="1:18" ht="18.600000000000001" customHeight="1">
      <c r="A56" s="1330"/>
      <c r="B56" s="1330" t="s">
        <v>24</v>
      </c>
      <c r="C56" s="1330"/>
      <c r="D56" s="1208"/>
      <c r="E56" s="1113">
        <v>70589.833537610553</v>
      </c>
      <c r="F56" s="1113">
        <v>68672.717327476552</v>
      </c>
      <c r="G56" s="1113">
        <v>126102.95501873179</v>
      </c>
      <c r="H56" s="1113">
        <v>22.076769777234198</v>
      </c>
      <c r="I56" s="1113">
        <v>559.57064385711521</v>
      </c>
      <c r="J56" s="1113">
        <v>58011.885104889632</v>
      </c>
      <c r="K56" s="1113">
        <v>1917.1162101340387</v>
      </c>
      <c r="L56" s="1113">
        <v>198.89482726071134</v>
      </c>
      <c r="M56" s="1113">
        <v>162.88337503844286</v>
      </c>
      <c r="N56" s="1113">
        <v>1555.3380078348841</v>
      </c>
    </row>
    <row r="57" spans="1:18" ht="18.600000000000001" customHeight="1">
      <c r="A57" s="1330"/>
      <c r="B57" s="1330" t="s">
        <v>25</v>
      </c>
      <c r="C57" s="1330"/>
      <c r="D57" s="1208"/>
      <c r="E57" s="1113">
        <v>116768.21166317437</v>
      </c>
      <c r="F57" s="1113">
        <v>112847.80271659186</v>
      </c>
      <c r="G57" s="1113">
        <v>228699.663216232</v>
      </c>
      <c r="H57" s="1113">
        <v>5267.571926406762</v>
      </c>
      <c r="I57" s="1113">
        <v>3832.8815441933602</v>
      </c>
      <c r="J57" s="1113">
        <v>124952.31397024012</v>
      </c>
      <c r="K57" s="1113">
        <v>3920.4089465826014</v>
      </c>
      <c r="L57" s="1113">
        <v>285.4635551305276</v>
      </c>
      <c r="M57" s="1113">
        <v>201.17464464466019</v>
      </c>
      <c r="N57" s="1113">
        <v>3433.7707468074109</v>
      </c>
    </row>
    <row r="58" spans="1:18" ht="18.600000000000001" customHeight="1" thickBot="1">
      <c r="A58" s="1471" t="s">
        <v>26</v>
      </c>
      <c r="B58" s="1471"/>
      <c r="C58" s="1331"/>
      <c r="D58" s="1209"/>
      <c r="E58" s="1128">
        <v>304703.02683571778</v>
      </c>
      <c r="F58" s="1128">
        <v>298657.91757470556</v>
      </c>
      <c r="G58" s="1128">
        <v>553485.91048918595</v>
      </c>
      <c r="H58" s="1128">
        <v>7892.9946790422955</v>
      </c>
      <c r="I58" s="1128">
        <v>12169.350693260989</v>
      </c>
      <c r="J58" s="1128">
        <v>274890.3382867843</v>
      </c>
      <c r="K58" s="1128">
        <v>6045.1092610113947</v>
      </c>
      <c r="L58" s="1128">
        <v>411.93382690586822</v>
      </c>
      <c r="M58" s="1128">
        <v>524.46780204101321</v>
      </c>
      <c r="N58" s="1128">
        <v>5108.707632064521</v>
      </c>
    </row>
    <row r="59" spans="1:18" ht="15" customHeight="1" thickBot="1">
      <c r="A59" s="628"/>
      <c r="B59" s="629"/>
      <c r="C59" s="629"/>
      <c r="D59" s="629"/>
      <c r="E59" s="629"/>
      <c r="F59" s="629"/>
      <c r="G59" s="629"/>
      <c r="H59" s="629"/>
    </row>
    <row r="60" spans="1:18" ht="15.75" customHeight="1" thickTop="1" thickBot="1">
      <c r="A60" s="447"/>
      <c r="B60" s="630"/>
      <c r="C60" s="630"/>
      <c r="D60" s="630"/>
      <c r="E60" s="1446" t="s">
        <v>1105</v>
      </c>
      <c r="F60" s="1451" t="s">
        <v>96</v>
      </c>
      <c r="G60" s="1375" t="s">
        <v>1149</v>
      </c>
      <c r="H60" s="1375" t="s">
        <v>1150</v>
      </c>
      <c r="I60" s="1375" t="s">
        <v>1152</v>
      </c>
      <c r="J60" s="1374" t="s">
        <v>110</v>
      </c>
      <c r="K60" s="1453" t="s">
        <v>1105</v>
      </c>
      <c r="L60" s="1444" t="s">
        <v>1126</v>
      </c>
      <c r="M60" s="1503"/>
      <c r="N60" s="1504"/>
      <c r="O60" s="1505" t="s">
        <v>1127</v>
      </c>
      <c r="P60" s="1503"/>
      <c r="Q60" s="1504"/>
      <c r="R60" s="1391" t="s">
        <v>1128</v>
      </c>
    </row>
    <row r="61" spans="1:18" s="998" customFormat="1" ht="47.25">
      <c r="B61" s="14"/>
      <c r="C61" s="14"/>
      <c r="D61" s="15"/>
      <c r="E61" s="1447"/>
      <c r="F61" s="1626"/>
      <c r="G61" s="829" t="s">
        <v>1155</v>
      </c>
      <c r="H61" s="798" t="s">
        <v>1151</v>
      </c>
      <c r="I61" s="798" t="s">
        <v>1153</v>
      </c>
      <c r="J61" s="781" t="s">
        <v>1154</v>
      </c>
      <c r="K61" s="1454"/>
      <c r="L61" s="809" t="s">
        <v>1191</v>
      </c>
      <c r="M61" s="809" t="s">
        <v>1132</v>
      </c>
      <c r="N61" s="809" t="s">
        <v>1192</v>
      </c>
      <c r="O61" s="809" t="s">
        <v>1191</v>
      </c>
      <c r="P61" s="809" t="s">
        <v>1132</v>
      </c>
      <c r="Q61" s="809" t="s">
        <v>1192</v>
      </c>
      <c r="R61" s="968" t="s">
        <v>1681</v>
      </c>
    </row>
    <row r="62" spans="1:18" ht="17.25" thickBot="1">
      <c r="E62" s="1448"/>
      <c r="F62" s="1452"/>
      <c r="G62" s="1377" t="s">
        <v>1156</v>
      </c>
      <c r="H62" s="974"/>
      <c r="I62" s="974"/>
      <c r="J62" s="973"/>
      <c r="K62" s="1454"/>
      <c r="L62" s="809" t="s">
        <v>1101</v>
      </c>
      <c r="M62" s="970" t="s">
        <v>1130</v>
      </c>
      <c r="N62" s="970" t="s">
        <v>1605</v>
      </c>
      <c r="O62" s="809" t="s">
        <v>1101</v>
      </c>
      <c r="P62" s="970" t="s">
        <v>1130</v>
      </c>
      <c r="Q62" s="970" t="s">
        <v>1605</v>
      </c>
      <c r="R62" s="971"/>
    </row>
    <row r="63" spans="1:18" ht="15" customHeight="1" thickBot="1">
      <c r="E63" s="834" t="s">
        <v>1157</v>
      </c>
      <c r="F63" s="789">
        <f>'1'!G28</f>
        <v>688049.72330288822</v>
      </c>
      <c r="G63" s="789">
        <f>G27-J27</f>
        <v>626491.21071660845</v>
      </c>
      <c r="H63" s="789">
        <f>H27</f>
        <v>13564.690395195734</v>
      </c>
      <c r="I63" s="789">
        <f>'23'!I27</f>
        <v>30701.409825774503</v>
      </c>
      <c r="J63" s="789">
        <f>I27+'25'!J27-'25'!I27-'27'!J28</f>
        <v>17292.412365307195</v>
      </c>
      <c r="K63" s="1455"/>
      <c r="L63" s="1327" t="s">
        <v>1324</v>
      </c>
      <c r="M63" s="974"/>
      <c r="N63" s="974"/>
      <c r="O63" s="1327" t="s">
        <v>1324</v>
      </c>
      <c r="P63" s="974"/>
      <c r="Q63" s="974"/>
      <c r="R63" s="973"/>
    </row>
    <row r="64" spans="1:18" ht="15" customHeight="1">
      <c r="E64" s="1320" t="s">
        <v>52</v>
      </c>
      <c r="F64" s="836">
        <f>'1'!G33</f>
        <v>402467.57481383369</v>
      </c>
      <c r="G64" s="790">
        <f>G32-J32</f>
        <v>384211.80386082589</v>
      </c>
      <c r="H64" s="790">
        <f>H32</f>
        <v>10729.450090396233</v>
      </c>
      <c r="I64" s="790">
        <f>'23'!I32</f>
        <v>16154.754515856215</v>
      </c>
      <c r="J64" s="790">
        <f>I32+'25'!J32-'25'!I32-'27'!J33</f>
        <v>-8628.4336532451889</v>
      </c>
      <c r="K64" s="868" t="s">
        <v>1060</v>
      </c>
      <c r="L64" s="801">
        <f>E27</f>
        <v>676268.09435204742</v>
      </c>
      <c r="M64" s="794">
        <v>100</v>
      </c>
      <c r="N64" s="801">
        <f>'47'!E27</f>
        <v>43110.097173507245</v>
      </c>
      <c r="O64" s="801">
        <v>635976</v>
      </c>
      <c r="P64" s="794">
        <v>100</v>
      </c>
      <c r="Q64" s="801">
        <v>40640</v>
      </c>
      <c r="R64" s="794">
        <f>(N64-Q64)/Q64*100</f>
        <v>6.077995013551293</v>
      </c>
    </row>
    <row r="65" spans="2:18" ht="15" customHeight="1">
      <c r="E65" s="1320" t="s">
        <v>53</v>
      </c>
      <c r="F65" s="836">
        <f>'1'!G34</f>
        <v>51091.61165650373</v>
      </c>
      <c r="G65" s="790">
        <f t="shared" ref="G65:G68" si="0">G33-J33</f>
        <v>43919.054003008976</v>
      </c>
      <c r="H65" s="790">
        <f t="shared" ref="H65:H68" si="1">H33</f>
        <v>75.503398855371884</v>
      </c>
      <c r="I65" s="790">
        <f>'23'!I33</f>
        <v>2442.082528274088</v>
      </c>
      <c r="J65" s="790">
        <f>I33+'25'!J33-'25'!I33-'27'!J34</f>
        <v>4654.9717263652956</v>
      </c>
      <c r="K65" s="1320" t="s">
        <v>52</v>
      </c>
      <c r="L65" s="823">
        <f>E32</f>
        <v>413111.10497898934</v>
      </c>
      <c r="M65" s="822">
        <f>L65/$L$64*100</f>
        <v>61.086883800839878</v>
      </c>
      <c r="N65" s="823">
        <f>'47'!E32</f>
        <v>163220.50769419776</v>
      </c>
      <c r="O65" s="823">
        <v>372113</v>
      </c>
      <c r="P65" s="824">
        <v>58.5</v>
      </c>
      <c r="Q65" s="823">
        <v>149925</v>
      </c>
      <c r="R65" s="822">
        <f t="shared" ref="R65:R69" si="2">(N65-Q65)/Q65*100</f>
        <v>8.8681058490563682</v>
      </c>
    </row>
    <row r="66" spans="2:18" ht="15" customHeight="1">
      <c r="B66" s="609"/>
      <c r="E66" s="1320" t="s">
        <v>54</v>
      </c>
      <c r="F66" s="836">
        <f>'1'!G35</f>
        <v>112623.80977291896</v>
      </c>
      <c r="G66" s="790">
        <f t="shared" si="0"/>
        <v>97357.394636976023</v>
      </c>
      <c r="H66" s="790">
        <f t="shared" si="1"/>
        <v>84.499372944131778</v>
      </c>
      <c r="I66" s="790">
        <f>'23'!I34</f>
        <v>8761.7882283308772</v>
      </c>
      <c r="J66" s="790">
        <f>I34+'25'!J34-'25'!I34-'27'!J35</f>
        <v>6420.1275346679995</v>
      </c>
      <c r="K66" s="1320" t="s">
        <v>53</v>
      </c>
      <c r="L66" s="823">
        <f t="shared" ref="L66:L69" si="3">E33</f>
        <v>44927.594845054198</v>
      </c>
      <c r="M66" s="822">
        <f t="shared" ref="M66:M69" si="4">L66/$L$64*100</f>
        <v>6.6434591873065756</v>
      </c>
      <c r="N66" s="823">
        <f>'47'!E33</f>
        <v>43408.304198029764</v>
      </c>
      <c r="O66" s="823">
        <v>53797</v>
      </c>
      <c r="P66" s="824">
        <v>8.5</v>
      </c>
      <c r="Q66" s="823">
        <v>50800</v>
      </c>
      <c r="R66" s="822">
        <f t="shared" si="2"/>
        <v>-14.550582287342984</v>
      </c>
    </row>
    <row r="67" spans="2:18" ht="15" customHeight="1">
      <c r="E67" s="1320" t="s">
        <v>1106</v>
      </c>
      <c r="F67" s="836">
        <f>'1'!G36</f>
        <v>47977.360251631158</v>
      </c>
      <c r="G67" s="790">
        <f t="shared" si="0"/>
        <v>43649.332321797789</v>
      </c>
      <c r="H67" s="790">
        <f t="shared" si="1"/>
        <v>0</v>
      </c>
      <c r="I67" s="790">
        <f>'23'!I35</f>
        <v>2231.3663043133361</v>
      </c>
      <c r="J67" s="790">
        <f>I35+'25'!J35-'25'!I35-'27'!J36</f>
        <v>2096.6616255199929</v>
      </c>
      <c r="K67" s="1320" t="s">
        <v>54</v>
      </c>
      <c r="L67" s="823">
        <f t="shared" si="3"/>
        <v>102139.3513987199</v>
      </c>
      <c r="M67" s="822">
        <f t="shared" si="4"/>
        <v>15.103381669452059</v>
      </c>
      <c r="N67" s="823">
        <f>'47'!E34</f>
        <v>17486.620681757995</v>
      </c>
      <c r="O67" s="823">
        <v>105939</v>
      </c>
      <c r="P67" s="824">
        <v>16.7</v>
      </c>
      <c r="Q67" s="823">
        <v>18392</v>
      </c>
      <c r="R67" s="822">
        <f t="shared" si="2"/>
        <v>-4.922680068736434</v>
      </c>
    </row>
    <row r="68" spans="2:18" ht="15" customHeight="1" thickBot="1">
      <c r="E68" s="835" t="s">
        <v>1107</v>
      </c>
      <c r="F68" s="836">
        <f>'1'!G37</f>
        <v>73889.36680800005</v>
      </c>
      <c r="G68" s="790">
        <f t="shared" si="0"/>
        <v>57353.625893999968</v>
      </c>
      <c r="H68" s="790">
        <f t="shared" si="1"/>
        <v>2675.237533</v>
      </c>
      <c r="I68" s="790">
        <f>'23'!I36</f>
        <v>1111.4182490000001</v>
      </c>
      <c r="J68" s="790">
        <f>I36+'25'!J36-'25'!I36-'27'!J37</f>
        <v>12749.085131999982</v>
      </c>
      <c r="K68" s="1320" t="s">
        <v>1106</v>
      </c>
      <c r="L68" s="823">
        <f t="shared" si="3"/>
        <v>45468.393683283037</v>
      </c>
      <c r="M68" s="822">
        <f t="shared" si="4"/>
        <v>6.7234273009504699</v>
      </c>
      <c r="N68" s="823">
        <f>'47'!E35</f>
        <v>7745.8933021450857</v>
      </c>
      <c r="O68" s="823">
        <v>38696</v>
      </c>
      <c r="P68" s="824">
        <v>6.1</v>
      </c>
      <c r="Q68" s="823">
        <v>6551</v>
      </c>
      <c r="R68" s="822">
        <f t="shared" si="2"/>
        <v>18.239861122654339</v>
      </c>
    </row>
    <row r="69" spans="2:18" ht="34.5" thickTop="1" thickBot="1">
      <c r="E69" s="1446" t="s">
        <v>1105</v>
      </c>
      <c r="F69" s="1451" t="s">
        <v>96</v>
      </c>
      <c r="G69" s="1375" t="s">
        <v>1149</v>
      </c>
      <c r="H69" s="1375" t="s">
        <v>1150</v>
      </c>
      <c r="I69" s="1375" t="s">
        <v>1152</v>
      </c>
      <c r="J69" s="1374" t="s">
        <v>110</v>
      </c>
      <c r="K69" s="1321" t="s">
        <v>1107</v>
      </c>
      <c r="L69" s="807">
        <f t="shared" si="3"/>
        <v>70621.64944600001</v>
      </c>
      <c r="M69" s="826">
        <f t="shared" si="4"/>
        <v>10.442848041450885</v>
      </c>
      <c r="N69" s="807">
        <f>'47'!E36</f>
        <v>172247.92547804877</v>
      </c>
      <c r="O69" s="807">
        <v>65431</v>
      </c>
      <c r="P69" s="833">
        <v>10.3</v>
      </c>
      <c r="Q69" s="807">
        <v>148370</v>
      </c>
      <c r="R69" s="826">
        <f t="shared" si="2"/>
        <v>16.093499681909261</v>
      </c>
    </row>
    <row r="70" spans="2:18" ht="17.25" thickTop="1">
      <c r="E70" s="1447"/>
      <c r="F70" s="1626"/>
      <c r="G70" s="829" t="s">
        <v>1155</v>
      </c>
      <c r="H70" s="798" t="s">
        <v>1151</v>
      </c>
      <c r="I70" s="798" t="s">
        <v>1153</v>
      </c>
      <c r="J70" s="781" t="s">
        <v>1154</v>
      </c>
      <c r="K70" s="1453" t="s">
        <v>1078</v>
      </c>
      <c r="L70" s="1456" t="s">
        <v>1060</v>
      </c>
      <c r="M70" s="863" t="s">
        <v>1061</v>
      </c>
      <c r="N70" s="863" t="s">
        <v>1063</v>
      </c>
      <c r="O70" s="863" t="s">
        <v>1064</v>
      </c>
      <c r="P70" s="863" t="s">
        <v>1065</v>
      </c>
      <c r="Q70" s="864" t="s">
        <v>1067</v>
      </c>
    </row>
    <row r="71" spans="2:18" ht="17.25" thickBot="1">
      <c r="E71" s="1448"/>
      <c r="F71" s="1452"/>
      <c r="G71" s="1377" t="s">
        <v>1156</v>
      </c>
      <c r="H71" s="974"/>
      <c r="I71" s="974"/>
      <c r="J71" s="973"/>
      <c r="K71" s="1455"/>
      <c r="L71" s="1457"/>
      <c r="M71" s="810" t="s">
        <v>1062</v>
      </c>
      <c r="N71" s="810" t="s">
        <v>1062</v>
      </c>
      <c r="O71" s="810" t="s">
        <v>1062</v>
      </c>
      <c r="P71" s="810" t="s">
        <v>1066</v>
      </c>
      <c r="Q71" s="1349" t="s">
        <v>1062</v>
      </c>
    </row>
    <row r="72" spans="2:18" ht="15" customHeight="1">
      <c r="E72" s="834" t="s">
        <v>1157</v>
      </c>
      <c r="F72" s="794">
        <f>F63/$F63*100</f>
        <v>100</v>
      </c>
      <c r="G72" s="794">
        <f t="shared" ref="G72:J72" si="5">G63/$F63*100</f>
        <v>91.05318838138956</v>
      </c>
      <c r="H72" s="794">
        <f t="shared" si="5"/>
        <v>1.9714694935244359</v>
      </c>
      <c r="I72" s="794">
        <f t="shared" si="5"/>
        <v>4.4620917334864405</v>
      </c>
      <c r="J72" s="794">
        <f t="shared" si="5"/>
        <v>2.5132503915992208</v>
      </c>
      <c r="K72" s="899" t="s">
        <v>1055</v>
      </c>
      <c r="L72" s="410">
        <f>E27</f>
        <v>676268.09435204742</v>
      </c>
      <c r="M72" s="410">
        <f>E32</f>
        <v>413111.10497898934</v>
      </c>
      <c r="N72" s="410">
        <f>E33</f>
        <v>44927.594845054198</v>
      </c>
      <c r="O72" s="410">
        <f>E34</f>
        <v>102139.3513987199</v>
      </c>
      <c r="P72" s="410">
        <f>E35</f>
        <v>45468.393683283037</v>
      </c>
      <c r="Q72" s="410">
        <f>E36</f>
        <v>70621.64944600001</v>
      </c>
    </row>
    <row r="73" spans="2:18" ht="15" customHeight="1">
      <c r="E73" s="1320" t="s">
        <v>52</v>
      </c>
      <c r="F73" s="838">
        <f t="shared" ref="F73:J77" si="6">F64/$F64*100</f>
        <v>100</v>
      </c>
      <c r="G73" s="822">
        <f t="shared" si="6"/>
        <v>95.464039317589183</v>
      </c>
      <c r="H73" s="822">
        <f t="shared" si="6"/>
        <v>2.6659166506417993</v>
      </c>
      <c r="I73" s="822">
        <f t="shared" si="6"/>
        <v>4.0139269662478512</v>
      </c>
      <c r="J73" s="822">
        <f t="shared" si="6"/>
        <v>-2.1438829344789769</v>
      </c>
      <c r="K73" s="900" t="s">
        <v>1231</v>
      </c>
      <c r="L73" s="410">
        <f>F27</f>
        <v>659112.75712037622</v>
      </c>
      <c r="M73" s="410">
        <f>F32</f>
        <v>399535.49660776183</v>
      </c>
      <c r="N73" s="410">
        <f>F33</f>
        <v>44593.014525710532</v>
      </c>
      <c r="O73" s="410">
        <f>F34</f>
        <v>101692.88381991966</v>
      </c>
      <c r="P73" s="410">
        <f>F35</f>
        <v>45392.315474983108</v>
      </c>
      <c r="Q73" s="410">
        <f>F36</f>
        <v>67899.046692000033</v>
      </c>
    </row>
    <row r="74" spans="2:18" ht="15" customHeight="1">
      <c r="E74" s="1320" t="s">
        <v>53</v>
      </c>
      <c r="F74" s="838">
        <f t="shared" si="6"/>
        <v>100</v>
      </c>
      <c r="G74" s="822">
        <f t="shared" si="6"/>
        <v>85.961379136526574</v>
      </c>
      <c r="H74" s="822">
        <f t="shared" si="6"/>
        <v>0.14778042110511627</v>
      </c>
      <c r="I74" s="822">
        <f t="shared" si="6"/>
        <v>4.7798111061607544</v>
      </c>
      <c r="J74" s="822">
        <f t="shared" si="6"/>
        <v>9.1110293362075581</v>
      </c>
      <c r="K74" s="784" t="s">
        <v>1232</v>
      </c>
      <c r="L74" s="790">
        <f>G27</f>
        <v>1184705.9319601809</v>
      </c>
      <c r="M74" s="790">
        <f>G32</f>
        <v>815337.0522379399</v>
      </c>
      <c r="N74" s="790">
        <f>G33</f>
        <v>77061.105492264149</v>
      </c>
      <c r="O74" s="790">
        <f>G34</f>
        <v>156323.78949820335</v>
      </c>
      <c r="P74" s="790">
        <f>G35</f>
        <v>51284.442712774304</v>
      </c>
      <c r="Q74" s="790">
        <f>G36</f>
        <v>84699.542018999971</v>
      </c>
    </row>
    <row r="75" spans="2:18" ht="15" customHeight="1">
      <c r="E75" s="1320" t="s">
        <v>54</v>
      </c>
      <c r="F75" s="838">
        <f t="shared" si="6"/>
        <v>100</v>
      </c>
      <c r="G75" s="822">
        <f t="shared" si="6"/>
        <v>86.444771166306396</v>
      </c>
      <c r="H75" s="822">
        <f t="shared" si="6"/>
        <v>7.5027983083245098E-2</v>
      </c>
      <c r="I75" s="822">
        <f t="shared" si="6"/>
        <v>7.7796944056475166</v>
      </c>
      <c r="J75" s="822">
        <f t="shared" si="6"/>
        <v>5.7005064449628984</v>
      </c>
      <c r="K75" s="786" t="s">
        <v>1233</v>
      </c>
      <c r="L75" s="790">
        <f>J27</f>
        <v>558214.72124357242</v>
      </c>
      <c r="M75" s="790">
        <f>J32</f>
        <v>431125.24837711401</v>
      </c>
      <c r="N75" s="790">
        <f>J33</f>
        <v>33142.051489255173</v>
      </c>
      <c r="O75" s="790">
        <f>J34</f>
        <v>58966.394861227323</v>
      </c>
      <c r="P75" s="790">
        <f>J35</f>
        <v>7635.1103909765143</v>
      </c>
      <c r="Q75" s="790">
        <f>J36</f>
        <v>27345.916125000007</v>
      </c>
    </row>
    <row r="76" spans="2:18" ht="15" customHeight="1">
      <c r="E76" s="1320" t="s">
        <v>1106</v>
      </c>
      <c r="F76" s="838">
        <f t="shared" si="6"/>
        <v>100</v>
      </c>
      <c r="G76" s="822">
        <f t="shared" si="6"/>
        <v>90.979020298045214</v>
      </c>
      <c r="H76" s="822">
        <f t="shared" si="6"/>
        <v>0</v>
      </c>
      <c r="I76" s="822">
        <f t="shared" si="6"/>
        <v>4.6508734382431411</v>
      </c>
      <c r="J76" s="822">
        <f t="shared" si="6"/>
        <v>4.3701062637115591</v>
      </c>
      <c r="K76" s="901" t="s">
        <v>1234</v>
      </c>
      <c r="L76" s="790">
        <f>H27</f>
        <v>13564.690395195734</v>
      </c>
      <c r="M76" s="790">
        <f>H32</f>
        <v>10729.450090396233</v>
      </c>
      <c r="N76" s="790">
        <f>H33</f>
        <v>75.503398855371884</v>
      </c>
      <c r="O76" s="790">
        <f>H34</f>
        <v>84.499372944131778</v>
      </c>
      <c r="P76" s="790">
        <f>H35</f>
        <v>0</v>
      </c>
      <c r="Q76" s="790">
        <f>H36</f>
        <v>2675.237533</v>
      </c>
    </row>
    <row r="77" spans="2:18" ht="15" customHeight="1" thickBot="1">
      <c r="E77" s="835" t="s">
        <v>1107</v>
      </c>
      <c r="F77" s="839">
        <f t="shared" si="6"/>
        <v>100</v>
      </c>
      <c r="G77" s="826">
        <f t="shared" si="6"/>
        <v>77.620946519994078</v>
      </c>
      <c r="H77" s="826">
        <f t="shared" si="6"/>
        <v>3.6205988067965831</v>
      </c>
      <c r="I77" s="826">
        <f t="shared" si="6"/>
        <v>1.5041653447755166</v>
      </c>
      <c r="J77" s="826">
        <f t="shared" si="6"/>
        <v>17.254289328433696</v>
      </c>
      <c r="K77" s="784" t="s">
        <v>1235</v>
      </c>
      <c r="L77" s="790">
        <f>I27</f>
        <v>19056.856008570387</v>
      </c>
      <c r="M77" s="790">
        <f>I32</f>
        <v>4594.2426565394153</v>
      </c>
      <c r="N77" s="790">
        <f>I33</f>
        <v>598.45712384616809</v>
      </c>
      <c r="O77" s="790">
        <f>I34</f>
        <v>4250.9898099995053</v>
      </c>
      <c r="P77" s="790">
        <f>I35</f>
        <v>1742.9831531852892</v>
      </c>
      <c r="Q77" s="790">
        <f>I36</f>
        <v>7870.1832649999988</v>
      </c>
    </row>
    <row r="78" spans="2:18" ht="15" customHeight="1" thickTop="1">
      <c r="K78" s="900" t="s">
        <v>1236</v>
      </c>
      <c r="L78" s="789">
        <f>K27</f>
        <v>17155.337231671292</v>
      </c>
      <c r="M78" s="789">
        <f>K32</f>
        <v>13575.608371227334</v>
      </c>
      <c r="N78" s="789">
        <f>K33</f>
        <v>334.58031934369876</v>
      </c>
      <c r="O78" s="789">
        <f>K34</f>
        <v>446.46757880026325</v>
      </c>
      <c r="P78" s="789">
        <f>K35</f>
        <v>76.078208299937373</v>
      </c>
      <c r="Q78" s="789">
        <f>K36</f>
        <v>2722.6027540000005</v>
      </c>
    </row>
    <row r="79" spans="2:18" ht="15" customHeight="1">
      <c r="K79" s="784" t="s">
        <v>1237</v>
      </c>
      <c r="L79" s="790">
        <f>L27</f>
        <v>1523.1724228042979</v>
      </c>
      <c r="M79" s="790">
        <f>L32</f>
        <v>1200.6247483651064</v>
      </c>
      <c r="N79" s="790">
        <f>L33</f>
        <v>191.71829490355628</v>
      </c>
      <c r="O79" s="790">
        <f>L34</f>
        <v>31.488308535550509</v>
      </c>
      <c r="P79" s="790">
        <f>L35</f>
        <v>0.55588000008437766</v>
      </c>
      <c r="Q79" s="790">
        <f>L36</f>
        <v>98.785190999999998</v>
      </c>
    </row>
    <row r="80" spans="2:18" ht="15" customHeight="1">
      <c r="K80" s="784" t="s">
        <v>1238</v>
      </c>
      <c r="L80" s="790">
        <f>M27</f>
        <v>1078.0390730552936</v>
      </c>
      <c r="M80" s="790">
        <f>M32</f>
        <v>911.09337605818803</v>
      </c>
      <c r="N80" s="790">
        <f>M33</f>
        <v>15.669118984687612</v>
      </c>
      <c r="O80" s="790">
        <f>M34</f>
        <v>47.475405897928368</v>
      </c>
      <c r="P80" s="790">
        <f>M35</f>
        <v>6.1229681144902957</v>
      </c>
      <c r="Q80" s="790">
        <f>M36</f>
        <v>97.67820399999998</v>
      </c>
    </row>
    <row r="81" spans="11:17" ht="15" customHeight="1" thickBot="1">
      <c r="K81" s="902" t="s">
        <v>1239</v>
      </c>
      <c r="L81" s="792">
        <f>N27</f>
        <v>14554.125735811642</v>
      </c>
      <c r="M81" s="792">
        <f>N32</f>
        <v>11463.89024680404</v>
      </c>
      <c r="N81" s="792">
        <f>N33</f>
        <v>127.19290545545486</v>
      </c>
      <c r="O81" s="792">
        <f>N34</f>
        <v>367.5038643667844</v>
      </c>
      <c r="P81" s="792">
        <f>N35</f>
        <v>69.399360185362724</v>
      </c>
      <c r="Q81" s="792">
        <f>N36</f>
        <v>2526.1393589999975</v>
      </c>
    </row>
    <row r="82" spans="11:17" ht="16.5" thickTop="1">
      <c r="K82" s="1453" t="s">
        <v>1078</v>
      </c>
      <c r="L82" s="1456" t="s">
        <v>1060</v>
      </c>
      <c r="M82" s="863" t="s">
        <v>1061</v>
      </c>
      <c r="N82" s="863" t="s">
        <v>1063</v>
      </c>
      <c r="O82" s="863" t="s">
        <v>1064</v>
      </c>
      <c r="P82" s="863" t="s">
        <v>1065</v>
      </c>
      <c r="Q82" s="864" t="s">
        <v>1067</v>
      </c>
    </row>
    <row r="83" spans="11:17" ht="16.5" thickBot="1">
      <c r="K83" s="1455"/>
      <c r="L83" s="1457"/>
      <c r="M83" s="810" t="s">
        <v>1062</v>
      </c>
      <c r="N83" s="810" t="s">
        <v>1062</v>
      </c>
      <c r="O83" s="810" t="s">
        <v>1062</v>
      </c>
      <c r="P83" s="810" t="s">
        <v>1066</v>
      </c>
      <c r="Q83" s="1349" t="s">
        <v>1062</v>
      </c>
    </row>
    <row r="84" spans="11:17" ht="15" customHeight="1">
      <c r="K84" s="899" t="s">
        <v>1055</v>
      </c>
      <c r="L84" s="794">
        <f>L72/L$72*100</f>
        <v>100</v>
      </c>
      <c r="M84" s="794">
        <f>M72/M$72*100</f>
        <v>100</v>
      </c>
      <c r="N84" s="794">
        <f t="shared" ref="N84:Q84" si="7">N72/N$72*100</f>
        <v>100</v>
      </c>
      <c r="O84" s="794">
        <f t="shared" si="7"/>
        <v>100</v>
      </c>
      <c r="P84" s="794">
        <f t="shared" si="7"/>
        <v>100</v>
      </c>
      <c r="Q84" s="794">
        <f t="shared" si="7"/>
        <v>100</v>
      </c>
    </row>
    <row r="85" spans="11:17" ht="15" customHeight="1">
      <c r="K85" s="900" t="s">
        <v>1231</v>
      </c>
      <c r="L85" s="794">
        <f>L73/L$72*100</f>
        <v>97.463234274255058</v>
      </c>
      <c r="M85" s="794">
        <f>M73/M$72*100</f>
        <v>96.71381180326344</v>
      </c>
      <c r="N85" s="794">
        <f t="shared" ref="N85:Q85" si="8">N73/N$72*100</f>
        <v>99.255289938182628</v>
      </c>
      <c r="O85" s="794">
        <f t="shared" si="8"/>
        <v>99.562883871214964</v>
      </c>
      <c r="P85" s="794">
        <f t="shared" si="8"/>
        <v>99.832678917953729</v>
      </c>
      <c r="Q85" s="794">
        <f t="shared" si="8"/>
        <v>96.144804354815051</v>
      </c>
    </row>
    <row r="86" spans="11:17" ht="15" customHeight="1">
      <c r="K86" s="784" t="s">
        <v>1232</v>
      </c>
      <c r="L86" s="814">
        <f t="shared" ref="L86:M93" si="9">L74/L$72*100</f>
        <v>175.18288114646055</v>
      </c>
      <c r="M86" s="814">
        <f>M74/M$72*100</f>
        <v>197.365077435865</v>
      </c>
      <c r="N86" s="814">
        <f t="shared" ref="N86:Q86" si="10">N74/N$72*100</f>
        <v>171.52288200165543</v>
      </c>
      <c r="O86" s="814">
        <f t="shared" si="10"/>
        <v>153.04952240000475</v>
      </c>
      <c r="P86" s="814">
        <f t="shared" si="10"/>
        <v>112.79141082045658</v>
      </c>
      <c r="Q86" s="814">
        <f t="shared" si="10"/>
        <v>119.93424492834093</v>
      </c>
    </row>
    <row r="87" spans="11:17" ht="15" customHeight="1">
      <c r="K87" s="786" t="s">
        <v>1233</v>
      </c>
      <c r="L87" s="814">
        <f t="shared" si="9"/>
        <v>82.543406365845868</v>
      </c>
      <c r="M87" s="814">
        <f>M75/M$72*100</f>
        <v>104.36060497551642</v>
      </c>
      <c r="N87" s="814">
        <f t="shared" ref="N87:Q87" si="11">N75/N$72*100</f>
        <v>73.767695785975462</v>
      </c>
      <c r="O87" s="814">
        <f t="shared" si="11"/>
        <v>57.731319079011058</v>
      </c>
      <c r="P87" s="814">
        <f t="shared" si="11"/>
        <v>16.792126953417419</v>
      </c>
      <c r="Q87" s="814">
        <f t="shared" si="11"/>
        <v>38.721718254272339</v>
      </c>
    </row>
    <row r="88" spans="11:17" ht="15" customHeight="1">
      <c r="K88" s="901" t="s">
        <v>1234</v>
      </c>
      <c r="L88" s="814">
        <f t="shared" si="9"/>
        <v>2.0058155202771273</v>
      </c>
      <c r="M88" s="814">
        <f t="shared" si="9"/>
        <v>2.5972310986270699</v>
      </c>
      <c r="N88" s="814">
        <f t="shared" ref="N88:Q88" si="12">N76/N$72*100</f>
        <v>0.16805573304283747</v>
      </c>
      <c r="O88" s="814">
        <f t="shared" si="12"/>
        <v>8.2729498265827831E-2</v>
      </c>
      <c r="P88" s="814">
        <f t="shared" si="12"/>
        <v>0</v>
      </c>
      <c r="Q88" s="814">
        <f t="shared" si="12"/>
        <v>3.7881266636877235</v>
      </c>
    </row>
    <row r="89" spans="11:17" ht="15" customHeight="1">
      <c r="K89" s="784" t="s">
        <v>1235</v>
      </c>
      <c r="L89" s="814">
        <f t="shared" si="9"/>
        <v>2.8179439733630089</v>
      </c>
      <c r="M89" s="814">
        <f t="shared" si="9"/>
        <v>1.1121082442877144</v>
      </c>
      <c r="N89" s="814">
        <f t="shared" ref="N89:Q89" si="13">N77/N$72*100</f>
        <v>1.332047989459753</v>
      </c>
      <c r="O89" s="814">
        <f t="shared" si="13"/>
        <v>4.1619510519554588</v>
      </c>
      <c r="P89" s="814">
        <f t="shared" si="13"/>
        <v>3.8333950509144912</v>
      </c>
      <c r="Q89" s="814">
        <f t="shared" si="13"/>
        <v>11.144151017058642</v>
      </c>
    </row>
    <row r="90" spans="11:17" ht="15" customHeight="1">
      <c r="K90" s="900" t="s">
        <v>1236</v>
      </c>
      <c r="L90" s="794">
        <f t="shared" si="9"/>
        <v>2.5367657257449547</v>
      </c>
      <c r="M90" s="794">
        <f t="shared" si="9"/>
        <v>3.2861881967365134</v>
      </c>
      <c r="N90" s="794">
        <f t="shared" ref="N90:Q90" si="14">N78/N$72*100</f>
        <v>0.7447100618174548</v>
      </c>
      <c r="O90" s="794">
        <f t="shared" si="14"/>
        <v>0.43711612878506956</v>
      </c>
      <c r="P90" s="794">
        <f t="shared" si="14"/>
        <v>0.16732108204629267</v>
      </c>
      <c r="Q90" s="794">
        <f t="shared" si="14"/>
        <v>3.8551956451849874</v>
      </c>
    </row>
    <row r="91" spans="11:17" ht="15" customHeight="1">
      <c r="K91" s="784" t="s">
        <v>1237</v>
      </c>
      <c r="L91" s="814">
        <f t="shared" si="9"/>
        <v>0.22523203970811231</v>
      </c>
      <c r="M91" s="814">
        <f t="shared" si="9"/>
        <v>0.29062998643577242</v>
      </c>
      <c r="N91" s="814">
        <f t="shared" ref="N91:Q91" si="15">N79/N$72*100</f>
        <v>0.42672726097346692</v>
      </c>
      <c r="O91" s="814">
        <f t="shared" si="15"/>
        <v>3.0828772754420634E-2</v>
      </c>
      <c r="P91" s="814">
        <f t="shared" si="15"/>
        <v>1.2225635327177901E-3</v>
      </c>
      <c r="Q91" s="814">
        <f t="shared" si="15"/>
        <v>0.13987947290233557</v>
      </c>
    </row>
    <row r="92" spans="11:17" ht="15" customHeight="1">
      <c r="K92" s="784" t="s">
        <v>1238</v>
      </c>
      <c r="L92" s="814">
        <f t="shared" si="9"/>
        <v>0.15941001535614288</v>
      </c>
      <c r="M92" s="814">
        <f t="shared" si="9"/>
        <v>0.22054439231415138</v>
      </c>
      <c r="N92" s="814">
        <f t="shared" ref="N92:Q92" si="16">N80/N$72*100</f>
        <v>3.4876380626933406E-2</v>
      </c>
      <c r="O92" s="814">
        <f t="shared" si="16"/>
        <v>4.6481013681592041E-2</v>
      </c>
      <c r="P92" s="814">
        <f t="shared" si="16"/>
        <v>1.3466427156280811E-2</v>
      </c>
      <c r="Q92" s="814">
        <f t="shared" si="16"/>
        <v>0.13831198331708244</v>
      </c>
    </row>
    <row r="93" spans="11:17" ht="15" customHeight="1" thickBot="1">
      <c r="K93" s="884" t="s">
        <v>1239</v>
      </c>
      <c r="L93" s="826">
        <f t="shared" si="9"/>
        <v>2.152123670680691</v>
      </c>
      <c r="M93" s="826">
        <f t="shared" si="9"/>
        <v>2.7750138179865895</v>
      </c>
      <c r="N93" s="826">
        <f t="shared" ref="N93:Q93" si="17">N81/N$72*100</f>
        <v>0.28310642021705457</v>
      </c>
      <c r="O93" s="826">
        <f t="shared" si="17"/>
        <v>0.35980634234905695</v>
      </c>
      <c r="P93" s="826">
        <f t="shared" si="17"/>
        <v>0.15263209135729416</v>
      </c>
      <c r="Q93" s="826">
        <f t="shared" si="17"/>
        <v>3.5770041889655655</v>
      </c>
    </row>
  </sheetData>
  <mergeCells count="54">
    <mergeCell ref="M4:M5"/>
    <mergeCell ref="J4:J5"/>
    <mergeCell ref="F4:F5"/>
    <mergeCell ref="N4:N5"/>
    <mergeCell ref="E3:E5"/>
    <mergeCell ref="I4:I5"/>
    <mergeCell ref="K4:K5"/>
    <mergeCell ref="L4:L5"/>
    <mergeCell ref="H4:H5"/>
    <mergeCell ref="G4:G5"/>
    <mergeCell ref="F3:H3"/>
    <mergeCell ref="I3:J3"/>
    <mergeCell ref="A19:C19"/>
    <mergeCell ref="A37:C37"/>
    <mergeCell ref="A52:B52"/>
    <mergeCell ref="A31:C31"/>
    <mergeCell ref="A20:C20"/>
    <mergeCell ref="A28:C28"/>
    <mergeCell ref="A21:C21"/>
    <mergeCell ref="A22:D22"/>
    <mergeCell ref="A23:D23"/>
    <mergeCell ref="A24:D24"/>
    <mergeCell ref="A25:D25"/>
    <mergeCell ref="A26:D26"/>
    <mergeCell ref="A6:C6"/>
    <mergeCell ref="A3:C5"/>
    <mergeCell ref="A9:C9"/>
    <mergeCell ref="A7:C7"/>
    <mergeCell ref="A18:C18"/>
    <mergeCell ref="A17:C17"/>
    <mergeCell ref="A8:C8"/>
    <mergeCell ref="A13:C13"/>
    <mergeCell ref="A14:C14"/>
    <mergeCell ref="A12:C12"/>
    <mergeCell ref="A15:C15"/>
    <mergeCell ref="A16:C16"/>
    <mergeCell ref="A11:C11"/>
    <mergeCell ref="A10:C10"/>
    <mergeCell ref="E60:E62"/>
    <mergeCell ref="F60:F62"/>
    <mergeCell ref="E69:E71"/>
    <mergeCell ref="F69:F71"/>
    <mergeCell ref="A27:D27"/>
    <mergeCell ref="A58:B58"/>
    <mergeCell ref="A53:C53"/>
    <mergeCell ref="A38:B38"/>
    <mergeCell ref="A54:B54"/>
    <mergeCell ref="K82:K83"/>
    <mergeCell ref="L82:L83"/>
    <mergeCell ref="K60:K63"/>
    <mergeCell ref="L60:N60"/>
    <mergeCell ref="O60:Q60"/>
    <mergeCell ref="K70:K71"/>
    <mergeCell ref="L70:L71"/>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8" max="50"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L68"/>
  <sheetViews>
    <sheetView tabSelected="1" view="pageBreakPreview" topLeftCell="A41" zoomScaleNormal="100" zoomScaleSheetLayoutView="100" workbookViewId="0">
      <selection activeCell="H30" sqref="H30"/>
    </sheetView>
  </sheetViews>
  <sheetFormatPr defaultColWidth="9.140625" defaultRowHeight="15.75"/>
  <cols>
    <col min="1" max="1" width="2.28515625" style="14" customWidth="1"/>
    <col min="2" max="2" width="28.7109375" style="14" customWidth="1"/>
    <col min="3" max="3" width="2.28515625" style="14" customWidth="1"/>
    <col min="4" max="4" width="1.7109375" style="15" customWidth="1"/>
    <col min="5" max="8" width="19" style="1136" customWidth="1"/>
    <col min="9" max="10" width="18.28515625" style="1136" customWidth="1"/>
    <col min="11" max="13" width="17.42578125" style="1136" customWidth="1"/>
    <col min="14" max="14" width="18.28515625" style="1136" customWidth="1"/>
    <col min="15" max="15" width="14.140625" style="1136" bestFit="1" customWidth="1"/>
    <col min="16" max="17" width="16.28515625" style="1136" bestFit="1" customWidth="1"/>
    <col min="18" max="19" width="12.85546875" style="1136" bestFit="1" customWidth="1"/>
    <col min="20" max="20" width="15.42578125" style="1136" bestFit="1" customWidth="1"/>
    <col min="21" max="16384" width="9.140625" style="1136"/>
  </cols>
  <sheetData>
    <row r="1" spans="1:20" s="404" customFormat="1" ht="35.1" customHeight="1">
      <c r="A1" s="443"/>
      <c r="B1" s="443"/>
      <c r="C1" s="443"/>
      <c r="D1" s="443"/>
      <c r="E1" s="444"/>
      <c r="F1" s="444"/>
      <c r="G1" s="444"/>
      <c r="H1" s="445" t="s">
        <v>396</v>
      </c>
      <c r="I1" s="1396" t="s">
        <v>210</v>
      </c>
      <c r="J1" s="444"/>
      <c r="K1" s="444"/>
      <c r="L1" s="444"/>
      <c r="M1" s="444"/>
      <c r="N1" s="446"/>
    </row>
    <row r="2" spans="1:20" ht="15" customHeight="1" thickBot="1">
      <c r="A2" s="998"/>
      <c r="B2" s="447"/>
      <c r="C2" s="447"/>
      <c r="D2" s="448"/>
      <c r="E2" s="1135"/>
      <c r="F2" s="1135"/>
      <c r="G2" s="1135"/>
      <c r="H2" s="1135"/>
      <c r="I2" s="1135"/>
      <c r="J2" s="1135"/>
      <c r="K2" s="1135"/>
      <c r="L2" s="1135"/>
      <c r="M2" s="1135"/>
      <c r="N2" s="407" t="s">
        <v>778</v>
      </c>
    </row>
    <row r="3" spans="1:20" ht="15" customHeight="1">
      <c r="A3" s="1730" t="s">
        <v>1</v>
      </c>
      <c r="B3" s="1730"/>
      <c r="C3" s="1730"/>
      <c r="D3" s="449"/>
      <c r="E3" s="1722" t="s">
        <v>49</v>
      </c>
      <c r="F3" s="1726" t="s">
        <v>1050</v>
      </c>
      <c r="G3" s="1727"/>
      <c r="H3" s="1727"/>
      <c r="I3" s="1728" t="s">
        <v>1049</v>
      </c>
      <c r="J3" s="1729"/>
      <c r="K3" s="19" t="s">
        <v>696</v>
      </c>
      <c r="L3" s="19"/>
      <c r="M3" s="19"/>
      <c r="N3" s="20"/>
    </row>
    <row r="4" spans="1:20" ht="15" customHeight="1">
      <c r="A4" s="1731"/>
      <c r="B4" s="1731"/>
      <c r="C4" s="1731"/>
      <c r="D4" s="450"/>
      <c r="E4" s="1723"/>
      <c r="F4" s="1717" t="s">
        <v>146</v>
      </c>
      <c r="G4" s="1717" t="s">
        <v>789</v>
      </c>
      <c r="H4" s="1717" t="s">
        <v>790</v>
      </c>
      <c r="I4" s="1724" t="s">
        <v>1048</v>
      </c>
      <c r="J4" s="1719" t="s">
        <v>1474</v>
      </c>
      <c r="K4" s="1717" t="s">
        <v>146</v>
      </c>
      <c r="L4" s="1717" t="s">
        <v>147</v>
      </c>
      <c r="M4" s="1717" t="s">
        <v>148</v>
      </c>
      <c r="N4" s="1720" t="s">
        <v>697</v>
      </c>
    </row>
    <row r="5" spans="1:20" ht="48.75" customHeight="1">
      <c r="A5" s="1732"/>
      <c r="B5" s="1732"/>
      <c r="C5" s="1732"/>
      <c r="D5" s="1407"/>
      <c r="E5" s="1718"/>
      <c r="F5" s="1718"/>
      <c r="G5" s="1718"/>
      <c r="H5" s="1718"/>
      <c r="I5" s="1725"/>
      <c r="J5" s="1666"/>
      <c r="K5" s="1718"/>
      <c r="L5" s="1718"/>
      <c r="M5" s="1718"/>
      <c r="N5" s="1721"/>
    </row>
    <row r="6" spans="1:20" s="451" customFormat="1" ht="24.6" hidden="1" customHeight="1">
      <c r="A6" s="1643" t="s">
        <v>1071</v>
      </c>
      <c r="B6" s="1643"/>
      <c r="C6" s="1643"/>
      <c r="D6" s="2"/>
      <c r="E6" s="432">
        <v>554575873</v>
      </c>
      <c r="F6" s="432">
        <v>540752397</v>
      </c>
      <c r="G6" s="432">
        <v>729981893</v>
      </c>
      <c r="H6" s="432">
        <v>6990556</v>
      </c>
      <c r="I6" s="432">
        <v>4586761</v>
      </c>
      <c r="J6" s="432">
        <v>200806813</v>
      </c>
      <c r="K6" s="432">
        <v>13823476</v>
      </c>
      <c r="L6" s="432">
        <v>1101684</v>
      </c>
      <c r="M6" s="432">
        <v>4505404</v>
      </c>
      <c r="N6" s="432">
        <v>8216388</v>
      </c>
    </row>
    <row r="7" spans="1:20" s="451" customFormat="1" ht="24.6" hidden="1" customHeight="1">
      <c r="A7" s="1479" t="s">
        <v>1068</v>
      </c>
      <c r="B7" s="1479"/>
      <c r="C7" s="1479"/>
      <c r="D7" s="2"/>
      <c r="E7" s="374">
        <v>501494769.53363603</v>
      </c>
      <c r="F7" s="374">
        <v>484619936.3037436</v>
      </c>
      <c r="G7" s="374">
        <v>746136357.95677531</v>
      </c>
      <c r="H7" s="374">
        <v>5242922.7555052396</v>
      </c>
      <c r="I7" s="374">
        <v>5053277.5783827025</v>
      </c>
      <c r="J7" s="374">
        <v>271812621.98691934</v>
      </c>
      <c r="K7" s="374">
        <v>16874833.229892705</v>
      </c>
      <c r="L7" s="374">
        <v>778317.23394817708</v>
      </c>
      <c r="M7" s="374">
        <v>7471380.3663401697</v>
      </c>
      <c r="N7" s="374">
        <v>8625135.6296043489</v>
      </c>
    </row>
    <row r="8" spans="1:20" s="451" customFormat="1" ht="24.6" hidden="1" customHeight="1">
      <c r="A8" s="1479" t="s">
        <v>1399</v>
      </c>
      <c r="B8" s="1479"/>
      <c r="C8" s="1479"/>
      <c r="D8" s="2"/>
      <c r="E8" s="374">
        <v>506459891</v>
      </c>
      <c r="F8" s="374">
        <v>493350989</v>
      </c>
      <c r="G8" s="374">
        <v>658415693</v>
      </c>
      <c r="H8" s="374">
        <v>2518499</v>
      </c>
      <c r="I8" s="374">
        <v>3863632</v>
      </c>
      <c r="J8" s="374">
        <v>171446835</v>
      </c>
      <c r="K8" s="374">
        <v>13108902</v>
      </c>
      <c r="L8" s="374">
        <v>482828</v>
      </c>
      <c r="M8" s="374">
        <v>4926538</v>
      </c>
      <c r="N8" s="374">
        <v>7699536</v>
      </c>
    </row>
    <row r="9" spans="1:20" s="451" customFormat="1" ht="19.5" hidden="1" customHeight="1">
      <c r="A9" s="1479" t="s">
        <v>1400</v>
      </c>
      <c r="B9" s="1479"/>
      <c r="C9" s="1479"/>
      <c r="D9" s="2"/>
      <c r="E9" s="374">
        <v>401820999.30479008</v>
      </c>
      <c r="F9" s="374">
        <v>388977009.02661127</v>
      </c>
      <c r="G9" s="374">
        <v>607714365.3273989</v>
      </c>
      <c r="H9" s="374">
        <v>5060478.4175694436</v>
      </c>
      <c r="I9" s="374">
        <v>5751331.0620254446</v>
      </c>
      <c r="J9" s="374">
        <v>229549165.78038287</v>
      </c>
      <c r="K9" s="374">
        <v>12843990.278179696</v>
      </c>
      <c r="L9" s="374">
        <v>753345.44892115809</v>
      </c>
      <c r="M9" s="374">
        <v>3818255.274009746</v>
      </c>
      <c r="N9" s="374">
        <v>8272389.5552487876</v>
      </c>
    </row>
    <row r="10" spans="1:20" s="451" customFormat="1" ht="19.5" hidden="1" customHeight="1">
      <c r="A10" s="1479" t="s">
        <v>1401</v>
      </c>
      <c r="B10" s="1479"/>
      <c r="C10" s="1479"/>
      <c r="D10" s="2"/>
      <c r="E10" s="374">
        <v>444122840.59282225</v>
      </c>
      <c r="F10" s="374">
        <v>425442382.2905829</v>
      </c>
      <c r="G10" s="374">
        <v>691726401.66095531</v>
      </c>
      <c r="H10" s="374">
        <v>5647583.7751952149</v>
      </c>
      <c r="I10" s="374">
        <v>5058348.5164422225</v>
      </c>
      <c r="J10" s="374">
        <v>276989951.66201019</v>
      </c>
      <c r="K10" s="374">
        <v>18680458.302239582</v>
      </c>
      <c r="L10" s="374">
        <v>728477.31160229456</v>
      </c>
      <c r="M10" s="374">
        <v>3620440.7351476639</v>
      </c>
      <c r="N10" s="374">
        <v>14331540.255489614</v>
      </c>
    </row>
    <row r="11" spans="1:20" s="452" customFormat="1" ht="13.7" hidden="1" customHeight="1">
      <c r="A11" s="1479" t="s">
        <v>1402</v>
      </c>
      <c r="B11" s="1479"/>
      <c r="C11" s="1479"/>
      <c r="D11" s="2"/>
      <c r="E11" s="50">
        <v>468911586.1162464</v>
      </c>
      <c r="F11" s="50">
        <v>456747797.40586615</v>
      </c>
      <c r="G11" s="50">
        <v>765866834.99777889</v>
      </c>
      <c r="H11" s="50">
        <v>5707650.2417943953</v>
      </c>
      <c r="I11" s="50">
        <v>3302452.8472825726</v>
      </c>
      <c r="J11" s="50">
        <v>318129140.68098992</v>
      </c>
      <c r="K11" s="50">
        <v>12163788.710381474</v>
      </c>
      <c r="L11" s="50">
        <v>793825.80181238824</v>
      </c>
      <c r="M11" s="50">
        <v>2422049.8027106239</v>
      </c>
      <c r="N11" s="50">
        <v>8947913.1058584563</v>
      </c>
      <c r="P11" s="452">
        <f>SUM(F11:F12,F14)</f>
        <v>1496581635.6761546</v>
      </c>
      <c r="Q11" s="452">
        <f>SUM(G11:G12,G14)</f>
        <v>2609088732.3306775</v>
      </c>
      <c r="R11" s="452">
        <f>SUM(H11:H12,H14)</f>
        <v>21135032.013847381</v>
      </c>
      <c r="S11" s="452">
        <f>SUM(I11:I12,I14)</f>
        <v>22364074.658385091</v>
      </c>
      <c r="T11" s="452">
        <f>SUM(J11:J12,J14)</f>
        <v>1156006203.326755</v>
      </c>
    </row>
    <row r="12" spans="1:20" s="451" customFormat="1" ht="13.7" hidden="1" customHeight="1">
      <c r="A12" s="1479" t="s">
        <v>1403</v>
      </c>
      <c r="B12" s="1479"/>
      <c r="C12" s="1479"/>
      <c r="D12" s="2"/>
      <c r="E12" s="50">
        <v>500920199.75254083</v>
      </c>
      <c r="F12" s="50">
        <v>486513225.79257286</v>
      </c>
      <c r="G12" s="50">
        <v>879216100.78744769</v>
      </c>
      <c r="H12" s="50">
        <v>6591221.829683709</v>
      </c>
      <c r="I12" s="50">
        <v>8304273.7050331235</v>
      </c>
      <c r="J12" s="50">
        <v>407598370.52959192</v>
      </c>
      <c r="K12" s="50">
        <v>14406973.959968215</v>
      </c>
      <c r="L12" s="50">
        <v>1304419.7094336364</v>
      </c>
      <c r="M12" s="50">
        <v>1888012.0791411852</v>
      </c>
      <c r="N12" s="50">
        <v>11214542.171393394</v>
      </c>
      <c r="Q12" s="451">
        <f>Q11/$P$11</f>
        <v>1.7433654604159918</v>
      </c>
      <c r="R12" s="451">
        <f>R11/$P$11</f>
        <v>1.4122204569414341E-2</v>
      </c>
      <c r="S12" s="451">
        <f>S11/$P$11</f>
        <v>1.4943437848802024E-2</v>
      </c>
      <c r="T12" s="451">
        <f>T11/$P$11</f>
        <v>0.77243110283420802</v>
      </c>
    </row>
    <row r="13" spans="1:20" s="451" customFormat="1" ht="13.7" hidden="1" customHeight="1">
      <c r="A13" s="1479" t="s">
        <v>1404</v>
      </c>
      <c r="B13" s="1479"/>
      <c r="C13" s="1479"/>
      <c r="D13" s="2"/>
      <c r="E13" s="50">
        <v>558221856.29158294</v>
      </c>
      <c r="F13" s="50">
        <v>543964047.44767296</v>
      </c>
      <c r="G13" s="50">
        <f>$F$13*Q12</f>
        <v>948328132.02835882</v>
      </c>
      <c r="H13" s="50">
        <f>$F$13*R12</f>
        <v>7681971.5564626465</v>
      </c>
      <c r="I13" s="50">
        <f>$F$13*S12</f>
        <v>8128692.9350170959</v>
      </c>
      <c r="J13" s="50">
        <f>$F$13*T12</f>
        <v>420174749.07216549</v>
      </c>
      <c r="K13" s="50">
        <v>14257808.843909979</v>
      </c>
      <c r="L13" s="50">
        <v>1150508.7272926527</v>
      </c>
      <c r="M13" s="50">
        <v>1586531.885520776</v>
      </c>
      <c r="N13" s="50">
        <v>11520768.231096549</v>
      </c>
    </row>
    <row r="14" spans="1:20" s="451" customFormat="1" ht="13.7" hidden="1" customHeight="1">
      <c r="A14" s="1479" t="s">
        <v>1405</v>
      </c>
      <c r="B14" s="1479"/>
      <c r="C14" s="1479"/>
      <c r="D14" s="2"/>
      <c r="E14" s="50">
        <v>568348194.85530281</v>
      </c>
      <c r="F14" s="50">
        <v>553320612.47771573</v>
      </c>
      <c r="G14" s="50">
        <v>964005796.54545105</v>
      </c>
      <c r="H14" s="50">
        <v>8836159.9423692785</v>
      </c>
      <c r="I14" s="50">
        <v>10757348.106069395</v>
      </c>
      <c r="J14" s="50">
        <v>430278692.11617327</v>
      </c>
      <c r="K14" s="50">
        <v>15027582.377587046</v>
      </c>
      <c r="L14" s="50">
        <v>994014.71494008903</v>
      </c>
      <c r="M14" s="50">
        <v>2326418.3070064131</v>
      </c>
      <c r="N14" s="50">
        <v>11707149.355640531</v>
      </c>
    </row>
    <row r="15" spans="1:20" s="451" customFormat="1" ht="13.7" hidden="1" customHeight="1">
      <c r="A15" s="1479" t="s">
        <v>1406</v>
      </c>
      <c r="B15" s="1479"/>
      <c r="C15" s="1479"/>
      <c r="D15" s="2"/>
      <c r="E15" s="374">
        <v>554808898.00771308</v>
      </c>
      <c r="F15" s="374">
        <v>542356053.41750383</v>
      </c>
      <c r="G15" s="374">
        <v>945344365.36655545</v>
      </c>
      <c r="H15" s="374">
        <v>12011390.147881227</v>
      </c>
      <c r="I15" s="374">
        <v>10949450.55287536</v>
      </c>
      <c r="J15" s="374">
        <v>425949152.6498071</v>
      </c>
      <c r="K15" s="374">
        <v>12452844.590209989</v>
      </c>
      <c r="L15" s="374">
        <v>1057374.4400974202</v>
      </c>
      <c r="M15" s="374">
        <v>1739702.2008293911</v>
      </c>
      <c r="N15" s="374">
        <v>9655767.9492832161</v>
      </c>
    </row>
    <row r="16" spans="1:20" s="451" customFormat="1" ht="16.5" hidden="1" customHeight="1">
      <c r="A16" s="1694" t="s">
        <v>1601</v>
      </c>
      <c r="B16" s="1694"/>
      <c r="C16" s="1694"/>
      <c r="D16" s="18"/>
      <c r="E16" s="411">
        <v>522478788.68525565</v>
      </c>
      <c r="F16" s="374">
        <v>510638215.56337988</v>
      </c>
      <c r="G16" s="374">
        <v>846643297.47723484</v>
      </c>
      <c r="H16" s="374">
        <v>12813606.03034973</v>
      </c>
      <c r="I16" s="374">
        <v>8648272.0201656166</v>
      </c>
      <c r="J16" s="374">
        <v>357466959.9643718</v>
      </c>
      <c r="K16" s="374">
        <v>11840573.12187577</v>
      </c>
      <c r="L16" s="374">
        <v>1158657.5215599479</v>
      </c>
      <c r="M16" s="374">
        <v>1135459.2291088901</v>
      </c>
      <c r="N16" s="374">
        <v>9546456.3712069374</v>
      </c>
    </row>
    <row r="17" spans="1:64" s="451" customFormat="1" ht="15" hidden="1" customHeight="1">
      <c r="A17" s="1479" t="s">
        <v>1623</v>
      </c>
      <c r="B17" s="1479"/>
      <c r="C17" s="1479"/>
      <c r="D17" s="18"/>
      <c r="E17" s="540">
        <v>568764615.59845173</v>
      </c>
      <c r="F17" s="540">
        <v>555783105.89894223</v>
      </c>
      <c r="G17" s="540">
        <v>915237059.07808614</v>
      </c>
      <c r="H17" s="540">
        <v>6227572.9816564741</v>
      </c>
      <c r="I17" s="540">
        <v>15579751.464696459</v>
      </c>
      <c r="J17" s="540">
        <v>381261277.62549567</v>
      </c>
      <c r="K17" s="540">
        <v>12981509.699508956</v>
      </c>
      <c r="L17" s="540">
        <v>1252502.4364850342</v>
      </c>
      <c r="M17" s="540">
        <v>1069682.4901245509</v>
      </c>
      <c r="N17" s="540">
        <v>10659324.772899391</v>
      </c>
    </row>
    <row r="18" spans="1:64" s="451" customFormat="1" ht="15.75" hidden="1" customHeight="1">
      <c r="A18" s="1479" t="s">
        <v>1624</v>
      </c>
      <c r="B18" s="1479"/>
      <c r="C18" s="1479"/>
      <c r="D18" s="18"/>
      <c r="E18" s="419">
        <v>615069412.16025329</v>
      </c>
      <c r="F18" s="419">
        <v>599912595.01016188</v>
      </c>
      <c r="G18" s="419">
        <v>982802980.06288028</v>
      </c>
      <c r="H18" s="419">
        <v>8684430.5320327654</v>
      </c>
      <c r="I18" s="419">
        <v>11734198.341534965</v>
      </c>
      <c r="J18" s="419">
        <v>403309013.92628628</v>
      </c>
      <c r="K18" s="419">
        <v>15156817.150090747</v>
      </c>
      <c r="L18" s="419">
        <v>1106151.8833462596</v>
      </c>
      <c r="M18" s="419">
        <v>1247467.2010309817</v>
      </c>
      <c r="N18" s="419">
        <v>12803198.065713501</v>
      </c>
    </row>
    <row r="19" spans="1:64" s="451" customFormat="1" ht="15.75" hidden="1" customHeight="1">
      <c r="A19" s="1479" t="s">
        <v>1677</v>
      </c>
      <c r="B19" s="1479"/>
      <c r="C19" s="1479"/>
      <c r="D19" s="18"/>
      <c r="E19" s="419">
        <v>563465019.88337076</v>
      </c>
      <c r="F19" s="419">
        <v>550945764.66523361</v>
      </c>
      <c r="G19" s="419">
        <v>954942551.83735347</v>
      </c>
      <c r="H19" s="419">
        <v>4706192.1472659921</v>
      </c>
      <c r="I19" s="419">
        <v>11200522.961364307</v>
      </c>
      <c r="J19" s="419">
        <v>419903502.28074831</v>
      </c>
      <c r="K19" s="419">
        <v>12519255.218136379</v>
      </c>
      <c r="L19" s="419">
        <v>1114483.1895020944</v>
      </c>
      <c r="M19" s="419">
        <v>1168291.7055380037</v>
      </c>
      <c r="N19" s="419">
        <v>10236480.323096251</v>
      </c>
    </row>
    <row r="20" spans="1:64" s="451" customFormat="1" ht="15.75" hidden="1" customHeight="1">
      <c r="A20" s="1479" t="s">
        <v>1678</v>
      </c>
      <c r="B20" s="1479"/>
      <c r="C20" s="1479"/>
      <c r="D20" s="18"/>
      <c r="E20" s="419">
        <v>546872863.31227148</v>
      </c>
      <c r="F20" s="419">
        <v>532889980.9688617</v>
      </c>
      <c r="G20" s="419">
        <v>957085608.591313</v>
      </c>
      <c r="H20" s="419">
        <v>7553876.4411226111</v>
      </c>
      <c r="I20" s="419">
        <v>8797741.6060710419</v>
      </c>
      <c r="J20" s="419">
        <v>440547245.66964525</v>
      </c>
      <c r="K20" s="419">
        <v>13982882.343409719</v>
      </c>
      <c r="L20" s="419">
        <v>1155799.7056551233</v>
      </c>
      <c r="M20" s="419">
        <v>1313162.5081076869</v>
      </c>
      <c r="N20" s="419">
        <v>11513920.129646897</v>
      </c>
    </row>
    <row r="21" spans="1:64" s="451" customFormat="1" ht="15.75" hidden="1" customHeight="1">
      <c r="A21" s="1700" t="s">
        <v>1679</v>
      </c>
      <c r="B21" s="1700"/>
      <c r="C21" s="1700"/>
      <c r="D21" s="390"/>
      <c r="E21" s="419">
        <v>587953906.54716015</v>
      </c>
      <c r="F21" s="419">
        <v>575586969.45956361</v>
      </c>
      <c r="G21" s="419">
        <v>1005947469.1541808</v>
      </c>
      <c r="H21" s="419">
        <v>10070969.987243086</v>
      </c>
      <c r="I21" s="419">
        <v>14128826.263712343</v>
      </c>
      <c r="J21" s="419">
        <v>454560295.94557261</v>
      </c>
      <c r="K21" s="419">
        <v>12366937.087596122</v>
      </c>
      <c r="L21" s="419">
        <v>1266016.9747381064</v>
      </c>
      <c r="M21" s="419">
        <v>1309062.9974942142</v>
      </c>
      <c r="N21" s="419">
        <v>9791857.1153638083</v>
      </c>
    </row>
    <row r="22" spans="1:64" s="451" customFormat="1" ht="14.45" hidden="1" customHeight="1">
      <c r="A22" s="1467" t="s">
        <v>1425</v>
      </c>
      <c r="B22" s="1468"/>
      <c r="C22" s="1468"/>
      <c r="D22" s="1469"/>
      <c r="E22" s="421">
        <v>571689.30708830652</v>
      </c>
      <c r="F22" s="421">
        <v>557368.06655468885</v>
      </c>
      <c r="G22" s="421">
        <v>1015320.6087328143</v>
      </c>
      <c r="H22" s="421">
        <v>6901.8338402543532</v>
      </c>
      <c r="I22" s="421">
        <v>10177.332645427547</v>
      </c>
      <c r="J22" s="421">
        <v>475031.708663809</v>
      </c>
      <c r="K22" s="421">
        <v>14321.240533618904</v>
      </c>
      <c r="L22" s="421">
        <v>1229.631519854338</v>
      </c>
      <c r="M22" s="421">
        <v>1260.6805894447095</v>
      </c>
      <c r="N22" s="421">
        <v>11830.928424319851</v>
      </c>
    </row>
    <row r="23" spans="1:64" s="451" customFormat="1" ht="14.45" customHeight="1">
      <c r="A23" s="1467" t="s">
        <v>1308</v>
      </c>
      <c r="B23" s="1468"/>
      <c r="C23" s="1468"/>
      <c r="D23" s="1469"/>
      <c r="E23" s="421">
        <v>576688.74743929529</v>
      </c>
      <c r="F23" s="421">
        <v>567246.38160543551</v>
      </c>
      <c r="G23" s="421">
        <v>949314.70422208868</v>
      </c>
      <c r="H23" s="421">
        <v>8878.8386517003783</v>
      </c>
      <c r="I23" s="421">
        <v>6718.0361408439194</v>
      </c>
      <c r="J23" s="421">
        <v>397665.19740919786</v>
      </c>
      <c r="K23" s="421">
        <v>9442.3658338597088</v>
      </c>
      <c r="L23" s="421">
        <v>929.88684946728301</v>
      </c>
      <c r="M23" s="421">
        <v>1149.8154817295926</v>
      </c>
      <c r="N23" s="421">
        <v>7362.663502662831</v>
      </c>
    </row>
    <row r="24" spans="1:64" s="451" customFormat="1" ht="14.45" customHeight="1">
      <c r="A24" s="1467" t="s">
        <v>1309</v>
      </c>
      <c r="B24" s="1468"/>
      <c r="C24" s="1468"/>
      <c r="D24" s="1469"/>
      <c r="E24" s="421">
        <v>547540.1937268225</v>
      </c>
      <c r="F24" s="421">
        <v>535452.74687562522</v>
      </c>
      <c r="G24" s="421">
        <v>967094.06751639605</v>
      </c>
      <c r="H24" s="421">
        <v>3511.1300901480295</v>
      </c>
      <c r="I24" s="421">
        <v>14109.569941667904</v>
      </c>
      <c r="J24" s="421">
        <v>449262.02067258843</v>
      </c>
      <c r="K24" s="421">
        <v>12087.446851197978</v>
      </c>
      <c r="L24" s="421">
        <v>1080.9576271091628</v>
      </c>
      <c r="M24" s="421">
        <v>1233.2574554403843</v>
      </c>
      <c r="N24" s="421">
        <v>9773.2317686484384</v>
      </c>
    </row>
    <row r="25" spans="1:64" s="451" customFormat="1" ht="14.45" customHeight="1">
      <c r="A25" s="1467" t="s">
        <v>1310</v>
      </c>
      <c r="B25" s="1468"/>
      <c r="C25" s="1468"/>
      <c r="D25" s="1469"/>
      <c r="E25" s="421">
        <v>598318.14728366258</v>
      </c>
      <c r="F25" s="421">
        <v>584559.96712143999</v>
      </c>
      <c r="G25" s="421">
        <v>1013427.7340840298</v>
      </c>
      <c r="H25" s="421">
        <v>7371.8465619729222</v>
      </c>
      <c r="I25" s="421">
        <v>21512.276182260444</v>
      </c>
      <c r="J25" s="421">
        <v>457751.88970682363</v>
      </c>
      <c r="K25" s="421">
        <v>13758.180162221001</v>
      </c>
      <c r="L25" s="421">
        <v>1165.4458045817837</v>
      </c>
      <c r="M25" s="421">
        <v>1226.038834039256</v>
      </c>
      <c r="N25" s="421">
        <v>11366.695523599947</v>
      </c>
    </row>
    <row r="26" spans="1:64" s="451" customFormat="1" ht="14.45" customHeight="1">
      <c r="A26" s="1467" t="s">
        <v>1311</v>
      </c>
      <c r="B26" s="1468"/>
      <c r="C26" s="1468"/>
      <c r="D26" s="1469"/>
      <c r="E26" s="421">
        <v>635975.59479519678</v>
      </c>
      <c r="F26" s="421">
        <v>623145.06771688105</v>
      </c>
      <c r="G26" s="421">
        <v>1099128.8896992248</v>
      </c>
      <c r="H26" s="421">
        <v>7089.3293806412885</v>
      </c>
      <c r="I26" s="421">
        <v>20300.52099410996</v>
      </c>
      <c r="J26" s="421">
        <v>503373.67235709436</v>
      </c>
      <c r="K26" s="421">
        <v>12830.52707831628</v>
      </c>
      <c r="L26" s="421">
        <v>998.55598190619958</v>
      </c>
      <c r="M26" s="421">
        <v>1363.1145718112534</v>
      </c>
      <c r="N26" s="421">
        <v>10468.856524598825</v>
      </c>
    </row>
    <row r="27" spans="1:64" s="451" customFormat="1" ht="14.45" customHeight="1">
      <c r="A27" s="1467" t="s">
        <v>1312</v>
      </c>
      <c r="B27" s="1468"/>
      <c r="C27" s="1468"/>
      <c r="D27" s="1469"/>
      <c r="E27" s="421">
        <v>676268.09435204731</v>
      </c>
      <c r="F27" s="421">
        <v>659112.75712037622</v>
      </c>
      <c r="G27" s="421">
        <v>1184705.9319601809</v>
      </c>
      <c r="H27" s="421">
        <v>13564.690395195734</v>
      </c>
      <c r="I27" s="421">
        <v>19056.85600857039</v>
      </c>
      <c r="J27" s="421">
        <v>558214.72124357242</v>
      </c>
      <c r="K27" s="421">
        <v>17155.337231671292</v>
      </c>
      <c r="L27" s="421">
        <v>1523.1724228042974</v>
      </c>
      <c r="M27" s="421">
        <v>1078.0390730552933</v>
      </c>
      <c r="N27" s="421">
        <v>14554.125735811642</v>
      </c>
    </row>
    <row r="28" spans="1:64" s="1138" customFormat="1" ht="14.45" customHeight="1">
      <c r="A28" s="1479" t="s">
        <v>447</v>
      </c>
      <c r="B28" s="1479"/>
      <c r="C28" s="1479"/>
      <c r="D28" s="2"/>
      <c r="E28" s="1113"/>
      <c r="F28" s="1113"/>
      <c r="G28" s="1113"/>
      <c r="H28" s="1113"/>
      <c r="I28" s="1113"/>
      <c r="J28" s="1113"/>
      <c r="K28" s="1113"/>
      <c r="L28" s="1113"/>
      <c r="M28" s="1113"/>
      <c r="N28" s="1113"/>
      <c r="P28" s="451"/>
    </row>
    <row r="29" spans="1:64" s="998" customFormat="1" ht="14.45" customHeight="1">
      <c r="A29" s="1330"/>
      <c r="B29" s="961" t="s">
        <v>1331</v>
      </c>
      <c r="C29" s="1330"/>
      <c r="D29" s="992"/>
      <c r="E29" s="1113">
        <v>182142.37572593772</v>
      </c>
      <c r="F29" s="1113">
        <v>180738.61706330592</v>
      </c>
      <c r="G29" s="1113">
        <v>276399.746052854</v>
      </c>
      <c r="H29" s="1113">
        <v>3727.8586232173348</v>
      </c>
      <c r="I29" s="1113">
        <v>4076.8380888170745</v>
      </c>
      <c r="J29" s="1113">
        <v>103465.82570158267</v>
      </c>
      <c r="K29" s="1113">
        <v>1403.7586626319182</v>
      </c>
      <c r="L29" s="1113">
        <v>395.33846577957081</v>
      </c>
      <c r="M29" s="1113">
        <v>103.97974613669132</v>
      </c>
      <c r="N29" s="1113">
        <v>904.44045071565597</v>
      </c>
      <c r="O29" s="1334"/>
      <c r="P29" s="2"/>
      <c r="Q29" s="50"/>
      <c r="R29" s="50"/>
      <c r="S29" s="50"/>
      <c r="T29" s="50"/>
      <c r="U29" s="50"/>
      <c r="V29" s="50"/>
      <c r="W29" s="50"/>
      <c r="X29" s="1117"/>
      <c r="Y29" s="1117"/>
      <c r="Z29" s="1117"/>
      <c r="AA29" s="1117"/>
      <c r="AB29" s="1117"/>
      <c r="AC29" s="1117"/>
      <c r="AD29" s="1117"/>
      <c r="AE29" s="1117"/>
      <c r="AF29" s="1117"/>
      <c r="AG29" s="1117"/>
      <c r="AH29" s="1117"/>
      <c r="AI29" s="1117"/>
      <c r="AJ29" s="1117"/>
      <c r="AK29" s="1117"/>
      <c r="AL29" s="1117"/>
      <c r="AM29" s="1117"/>
      <c r="AN29" s="1117"/>
      <c r="AO29" s="1117"/>
      <c r="AP29" s="1117"/>
      <c r="AQ29" s="1117"/>
      <c r="AR29" s="1117"/>
      <c r="AS29" s="1117"/>
      <c r="AT29" s="1117"/>
      <c r="AU29" s="1117"/>
      <c r="AV29" s="1117"/>
      <c r="AW29" s="1117"/>
      <c r="AX29" s="1117"/>
      <c r="AY29" s="1117"/>
      <c r="AZ29" s="1117"/>
      <c r="BA29" s="1117"/>
      <c r="BB29" s="1117"/>
      <c r="BC29" s="1117"/>
      <c r="BD29" s="1117"/>
      <c r="BE29" s="1117"/>
      <c r="BF29" s="1117"/>
      <c r="BG29" s="1117"/>
      <c r="BH29" s="1117"/>
      <c r="BI29" s="1117"/>
      <c r="BJ29" s="1117"/>
      <c r="BK29" s="1117"/>
      <c r="BL29" s="1117"/>
    </row>
    <row r="30" spans="1:64" s="998" customFormat="1" ht="14.45" customHeight="1">
      <c r="A30" s="1330"/>
      <c r="B30" s="961" t="s">
        <v>1332</v>
      </c>
      <c r="C30" s="1330"/>
      <c r="D30" s="992"/>
      <c r="E30" s="1113">
        <v>102663.4642617566</v>
      </c>
      <c r="F30" s="1113">
        <v>100438.66547870064</v>
      </c>
      <c r="G30" s="1113">
        <v>173170.53079001032</v>
      </c>
      <c r="H30" s="1113">
        <v>622.19095836749239</v>
      </c>
      <c r="I30" s="1113">
        <v>2882.1166083138701</v>
      </c>
      <c r="J30" s="1113">
        <v>76236.172877991135</v>
      </c>
      <c r="K30" s="1113">
        <v>2224.7987830560683</v>
      </c>
      <c r="L30" s="1113">
        <v>559.32482973550589</v>
      </c>
      <c r="M30" s="1113">
        <v>193.00978954059821</v>
      </c>
      <c r="N30" s="1113">
        <v>1472.4641637799621</v>
      </c>
      <c r="O30" s="1330"/>
      <c r="P30" s="992"/>
      <c r="Q30" s="1065"/>
      <c r="R30" s="1065"/>
      <c r="S30" s="1065"/>
      <c r="T30" s="1065"/>
      <c r="U30" s="1065"/>
      <c r="V30" s="1065"/>
      <c r="W30" s="1065"/>
      <c r="X30" s="1117"/>
      <c r="Y30" s="1117"/>
      <c r="Z30" s="1117"/>
      <c r="AA30" s="1117"/>
      <c r="AB30" s="1117"/>
      <c r="AC30" s="1117"/>
      <c r="AD30" s="1117"/>
      <c r="AE30" s="1117"/>
      <c r="AF30" s="1117"/>
      <c r="AG30" s="1117"/>
      <c r="AH30" s="1117"/>
      <c r="AI30" s="1117"/>
      <c r="AJ30" s="1117"/>
      <c r="AK30" s="1117"/>
      <c r="AL30" s="1117"/>
      <c r="AM30" s="1117"/>
      <c r="AN30" s="1117"/>
      <c r="AO30" s="1117"/>
      <c r="AP30" s="1117"/>
      <c r="AQ30" s="1117"/>
      <c r="AR30" s="1117"/>
      <c r="AS30" s="1117"/>
      <c r="AT30" s="1117"/>
      <c r="AU30" s="1117"/>
      <c r="AV30" s="1117"/>
      <c r="AW30" s="1117"/>
      <c r="AX30" s="1117"/>
      <c r="AY30" s="1117"/>
      <c r="AZ30" s="1117"/>
      <c r="BA30" s="1117"/>
      <c r="BB30" s="1117"/>
      <c r="BC30" s="1117"/>
      <c r="BD30" s="1117"/>
      <c r="BE30" s="1117"/>
      <c r="BF30" s="1117"/>
      <c r="BG30" s="1117"/>
      <c r="BH30" s="1117"/>
      <c r="BI30" s="1117"/>
      <c r="BJ30" s="1117"/>
      <c r="BK30" s="1117"/>
      <c r="BL30" s="1117"/>
    </row>
    <row r="31" spans="1:64" s="998" customFormat="1" ht="14.45" customHeight="1">
      <c r="A31" s="1330"/>
      <c r="B31" s="961" t="s">
        <v>1333</v>
      </c>
      <c r="C31" s="1330"/>
      <c r="D31" s="992"/>
      <c r="E31" s="1113">
        <v>123164.79400369806</v>
      </c>
      <c r="F31" s="1113">
        <v>120810.65774061315</v>
      </c>
      <c r="G31" s="1113">
        <v>228928.88767939378</v>
      </c>
      <c r="H31" s="1113">
        <v>3767.7564696109093</v>
      </c>
      <c r="I31" s="1113">
        <v>2511.221623885674</v>
      </c>
      <c r="J31" s="1113">
        <v>114397.20803227705</v>
      </c>
      <c r="K31" s="1113">
        <v>2354.1362630849776</v>
      </c>
      <c r="L31" s="1113">
        <v>159.26508182353217</v>
      </c>
      <c r="M31" s="1113">
        <v>218.26877380623932</v>
      </c>
      <c r="N31" s="1113">
        <v>1976.6024074552065</v>
      </c>
      <c r="O31" s="1330"/>
      <c r="P31" s="992"/>
      <c r="Q31" s="1065"/>
      <c r="R31" s="1065"/>
      <c r="S31" s="1065"/>
      <c r="T31" s="1065"/>
      <c r="U31" s="1065"/>
      <c r="V31" s="1065"/>
      <c r="W31" s="1065"/>
      <c r="X31" s="1117"/>
      <c r="Y31" s="1117"/>
      <c r="Z31" s="1117"/>
      <c r="AA31" s="1117"/>
      <c r="AB31" s="1117"/>
      <c r="AC31" s="1117"/>
      <c r="AD31" s="1117"/>
      <c r="AE31" s="1117"/>
      <c r="AF31" s="1117"/>
      <c r="AG31" s="1117"/>
      <c r="AH31" s="1117"/>
      <c r="AI31" s="1117"/>
      <c r="AJ31" s="1117"/>
      <c r="AK31" s="1117"/>
      <c r="AL31" s="1117"/>
      <c r="AM31" s="1117"/>
      <c r="AN31" s="1117"/>
      <c r="AO31" s="1117"/>
      <c r="AP31" s="1117"/>
      <c r="AQ31" s="1117"/>
      <c r="AR31" s="1117"/>
      <c r="AS31" s="1117"/>
      <c r="AT31" s="1117"/>
      <c r="AU31" s="1117"/>
      <c r="AV31" s="1117"/>
      <c r="AW31" s="1117"/>
      <c r="AX31" s="1117"/>
      <c r="AY31" s="1117"/>
      <c r="AZ31" s="1117"/>
      <c r="BA31" s="1117"/>
      <c r="BB31" s="1117"/>
      <c r="BC31" s="1117"/>
      <c r="BD31" s="1117"/>
      <c r="BE31" s="1117"/>
      <c r="BF31" s="1117"/>
      <c r="BG31" s="1117"/>
      <c r="BH31" s="1117"/>
      <c r="BI31" s="1117"/>
      <c r="BJ31" s="1117"/>
      <c r="BK31" s="1117"/>
      <c r="BL31" s="1117"/>
    </row>
    <row r="32" spans="1:64" s="998" customFormat="1" ht="14.45" customHeight="1">
      <c r="A32" s="1330"/>
      <c r="B32" s="961" t="s">
        <v>1334</v>
      </c>
      <c r="C32" s="1330"/>
      <c r="D32" s="992"/>
      <c r="E32" s="1113">
        <v>81740.171515756025</v>
      </c>
      <c r="F32" s="1113">
        <v>80038.328369419134</v>
      </c>
      <c r="G32" s="1113">
        <v>133037.69728150332</v>
      </c>
      <c r="H32" s="1114">
        <v>2704.8745439999998</v>
      </c>
      <c r="I32" s="1113">
        <v>2243.6166922204266</v>
      </c>
      <c r="J32" s="1113">
        <v>57947.860148304644</v>
      </c>
      <c r="K32" s="1113">
        <v>1701.8431463369755</v>
      </c>
      <c r="L32" s="1113">
        <v>78.336954844347218</v>
      </c>
      <c r="M32" s="1113">
        <v>138.18087129402275</v>
      </c>
      <c r="N32" s="1113">
        <v>1485.3253201986058</v>
      </c>
      <c r="O32" s="1330"/>
      <c r="P32" s="992"/>
      <c r="Q32" s="1065"/>
      <c r="R32" s="1065"/>
      <c r="S32" s="1065"/>
      <c r="T32" s="1065"/>
      <c r="U32" s="1065"/>
      <c r="V32" s="1065"/>
      <c r="W32" s="1065"/>
      <c r="X32" s="1117"/>
      <c r="Y32" s="1117"/>
      <c r="Z32" s="1117"/>
      <c r="AA32" s="1117"/>
      <c r="AB32" s="1117"/>
      <c r="AC32" s="1117"/>
      <c r="AD32" s="1117"/>
      <c r="AE32" s="1117"/>
      <c r="AF32" s="1117"/>
      <c r="AG32" s="1117"/>
      <c r="AH32" s="1117"/>
      <c r="AI32" s="1117"/>
      <c r="AJ32" s="1117"/>
      <c r="AK32" s="1117"/>
      <c r="AL32" s="1117"/>
      <c r="AM32" s="1117"/>
      <c r="AN32" s="1117"/>
      <c r="AO32" s="1117"/>
      <c r="AP32" s="1117"/>
      <c r="AQ32" s="1117"/>
      <c r="AR32" s="1117"/>
      <c r="AS32" s="1117"/>
      <c r="AT32" s="1117"/>
      <c r="AU32" s="1117"/>
      <c r="AV32" s="1117"/>
      <c r="AW32" s="1117"/>
      <c r="AX32" s="1117"/>
      <c r="AY32" s="1117"/>
      <c r="AZ32" s="1117"/>
      <c r="BA32" s="1117"/>
      <c r="BB32" s="1117"/>
      <c r="BC32" s="1117"/>
      <c r="BD32" s="1117"/>
      <c r="BE32" s="1117"/>
      <c r="BF32" s="1117"/>
      <c r="BG32" s="1117"/>
      <c r="BH32" s="1117"/>
      <c r="BI32" s="1117"/>
      <c r="BJ32" s="1117"/>
      <c r="BK32" s="1117"/>
      <c r="BL32" s="1117"/>
    </row>
    <row r="33" spans="1:64" s="998" customFormat="1" ht="14.45" customHeight="1">
      <c r="A33" s="1330"/>
      <c r="B33" s="961" t="s">
        <v>1335</v>
      </c>
      <c r="C33" s="1330"/>
      <c r="D33" s="992"/>
      <c r="E33" s="1113">
        <v>88685.777728093133</v>
      </c>
      <c r="F33" s="1113">
        <v>82934.548998685495</v>
      </c>
      <c r="G33" s="1113">
        <v>177699.13443565177</v>
      </c>
      <c r="H33" s="1113">
        <v>307.41841499999998</v>
      </c>
      <c r="I33" s="1113">
        <v>2131.1771603333332</v>
      </c>
      <c r="J33" s="1113">
        <v>97203.181012299538</v>
      </c>
      <c r="K33" s="1113">
        <v>5751.2287294076159</v>
      </c>
      <c r="L33" s="1113">
        <v>108.85122662134089</v>
      </c>
      <c r="M33" s="1113">
        <v>156.16511812406208</v>
      </c>
      <c r="N33" s="1113">
        <v>5486.2123846622144</v>
      </c>
      <c r="O33" s="1330"/>
      <c r="P33" s="992"/>
      <c r="Q33" s="1065"/>
      <c r="R33" s="1065"/>
      <c r="S33" s="1065"/>
      <c r="T33" s="1065"/>
      <c r="U33" s="1065"/>
      <c r="V33" s="1065"/>
      <c r="W33" s="1065"/>
      <c r="X33" s="1117"/>
      <c r="Y33" s="1117"/>
      <c r="Z33" s="1117"/>
      <c r="AA33" s="1117"/>
      <c r="AB33" s="1117"/>
      <c r="AC33" s="1117"/>
      <c r="AD33" s="1117"/>
      <c r="AE33" s="1117"/>
      <c r="AF33" s="1117"/>
      <c r="AG33" s="1117"/>
      <c r="AH33" s="1117"/>
      <c r="AI33" s="1117"/>
      <c r="AJ33" s="1117"/>
      <c r="AK33" s="1117"/>
      <c r="AL33" s="1117"/>
      <c r="AM33" s="1117"/>
      <c r="AN33" s="1117"/>
      <c r="AO33" s="1117"/>
      <c r="AP33" s="1117"/>
      <c r="AQ33" s="1117"/>
      <c r="AR33" s="1117"/>
      <c r="AS33" s="1117"/>
      <c r="AT33" s="1117"/>
      <c r="AU33" s="1117"/>
      <c r="AV33" s="1117"/>
      <c r="AW33" s="1117"/>
      <c r="AX33" s="1117"/>
      <c r="AY33" s="1117"/>
      <c r="AZ33" s="1117"/>
      <c r="BA33" s="1117"/>
      <c r="BB33" s="1117"/>
      <c r="BC33" s="1117"/>
      <c r="BD33" s="1117"/>
      <c r="BE33" s="1117"/>
      <c r="BF33" s="1117"/>
      <c r="BG33" s="1117"/>
      <c r="BH33" s="1117"/>
      <c r="BI33" s="1117"/>
      <c r="BJ33" s="1117"/>
      <c r="BK33" s="1117"/>
      <c r="BL33" s="1117"/>
    </row>
    <row r="34" spans="1:64" s="998" customFormat="1" ht="14.45" customHeight="1">
      <c r="A34" s="1330"/>
      <c r="B34" s="961" t="s">
        <v>1336</v>
      </c>
      <c r="C34" s="1330"/>
      <c r="D34" s="992"/>
      <c r="E34" s="1113">
        <v>97871.51111680441</v>
      </c>
      <c r="F34" s="1113">
        <v>94151.939469650737</v>
      </c>
      <c r="G34" s="1113">
        <v>195469.93572076887</v>
      </c>
      <c r="H34" s="1113">
        <v>2434.5913849999997</v>
      </c>
      <c r="I34" s="1113">
        <v>5211.885835</v>
      </c>
      <c r="J34" s="1113">
        <v>108964.47347111815</v>
      </c>
      <c r="K34" s="1113">
        <v>3719.5716471536798</v>
      </c>
      <c r="L34" s="1113">
        <v>222.05586399999999</v>
      </c>
      <c r="M34" s="1113">
        <v>268.43477415368028</v>
      </c>
      <c r="N34" s="1113">
        <v>3229.081009</v>
      </c>
      <c r="O34" s="1330"/>
      <c r="P34" s="992"/>
      <c r="Q34" s="1065"/>
      <c r="R34" s="1065"/>
      <c r="S34" s="1065"/>
      <c r="T34" s="1065"/>
      <c r="U34" s="1065"/>
      <c r="V34" s="1065"/>
      <c r="W34" s="1065"/>
      <c r="X34" s="1117"/>
      <c r="Y34" s="1117"/>
      <c r="Z34" s="1117"/>
      <c r="AA34" s="1117"/>
      <c r="AB34" s="1117"/>
      <c r="AC34" s="1117"/>
      <c r="AD34" s="1117"/>
      <c r="AE34" s="1117"/>
      <c r="AF34" s="1117"/>
      <c r="AG34" s="1117"/>
      <c r="AH34" s="1117"/>
      <c r="AI34" s="1117"/>
      <c r="AJ34" s="1117"/>
      <c r="AK34" s="1117"/>
      <c r="AL34" s="1117"/>
      <c r="AM34" s="1117"/>
      <c r="AN34" s="1117"/>
      <c r="AO34" s="1117"/>
      <c r="AP34" s="1117"/>
      <c r="AQ34" s="1117"/>
      <c r="AR34" s="1117"/>
      <c r="AS34" s="1117"/>
      <c r="AT34" s="1117"/>
      <c r="AU34" s="1117"/>
      <c r="AV34" s="1117"/>
      <c r="AW34" s="1117"/>
      <c r="AX34" s="1117"/>
      <c r="AY34" s="1117"/>
      <c r="AZ34" s="1117"/>
      <c r="BA34" s="1117"/>
      <c r="BB34" s="1117"/>
      <c r="BC34" s="1117"/>
      <c r="BD34" s="1117"/>
      <c r="BE34" s="1117"/>
      <c r="BF34" s="1117"/>
      <c r="BG34" s="1117"/>
      <c r="BH34" s="1117"/>
      <c r="BI34" s="1117"/>
      <c r="BJ34" s="1117"/>
      <c r="BK34" s="1117"/>
      <c r="BL34" s="1117"/>
    </row>
    <row r="35" spans="1:64" s="998" customFormat="1" ht="14.45" customHeight="1">
      <c r="A35" s="1479" t="s">
        <v>473</v>
      </c>
      <c r="B35" s="1479"/>
      <c r="C35" s="1479"/>
      <c r="D35" s="2"/>
      <c r="E35" s="1113"/>
      <c r="F35" s="1113"/>
      <c r="G35" s="1113"/>
      <c r="H35" s="1113"/>
      <c r="I35" s="1113"/>
      <c r="J35" s="1113"/>
      <c r="K35" s="1113"/>
      <c r="L35" s="1113"/>
      <c r="M35" s="1113"/>
      <c r="N35" s="1113"/>
      <c r="O35" s="1330"/>
      <c r="P35" s="992"/>
      <c r="Q35" s="1065"/>
      <c r="R35" s="1065"/>
      <c r="S35" s="1065"/>
      <c r="T35" s="1065"/>
      <c r="U35" s="1065"/>
      <c r="V35" s="1065"/>
      <c r="W35" s="1065"/>
      <c r="X35" s="1117"/>
      <c r="Y35" s="1117"/>
      <c r="Z35" s="1117"/>
      <c r="AA35" s="1117"/>
      <c r="AB35" s="1117"/>
      <c r="AC35" s="1117"/>
      <c r="AD35" s="1117"/>
      <c r="AE35" s="1117"/>
      <c r="AF35" s="1117"/>
      <c r="AG35" s="1117"/>
      <c r="AH35" s="1117"/>
      <c r="AI35" s="1117"/>
      <c r="AJ35" s="1117"/>
      <c r="AK35" s="1117"/>
      <c r="AL35" s="1117"/>
      <c r="AM35" s="1117"/>
      <c r="AN35" s="1117"/>
      <c r="AO35" s="1117"/>
      <c r="AP35" s="1117"/>
      <c r="AQ35" s="1117"/>
      <c r="AR35" s="1117"/>
      <c r="AS35" s="1117"/>
      <c r="AT35" s="1117"/>
      <c r="AU35" s="1117"/>
      <c r="AV35" s="1117"/>
      <c r="AW35" s="1117"/>
      <c r="AX35" s="1117"/>
      <c r="AY35" s="1117"/>
      <c r="AZ35" s="1117"/>
      <c r="BA35" s="1117"/>
      <c r="BB35" s="1117"/>
      <c r="BC35" s="1117"/>
      <c r="BD35" s="1117"/>
      <c r="BE35" s="1117"/>
      <c r="BF35" s="1117"/>
      <c r="BG35" s="1117"/>
      <c r="BH35" s="1117"/>
      <c r="BI35" s="1117"/>
      <c r="BJ35" s="1117"/>
      <c r="BK35" s="1117"/>
      <c r="BL35" s="1117"/>
    </row>
    <row r="36" spans="1:64" s="998" customFormat="1" ht="14.45" customHeight="1">
      <c r="A36" s="1330"/>
      <c r="B36" s="961" t="s">
        <v>1337</v>
      </c>
      <c r="C36" s="1330"/>
      <c r="D36" s="992"/>
      <c r="E36" s="1113">
        <v>5006.3498031852323</v>
      </c>
      <c r="F36" s="1113">
        <v>4727.9345788050214</v>
      </c>
      <c r="G36" s="1113">
        <v>30242.907184104271</v>
      </c>
      <c r="H36" s="1113">
        <v>18.511126531624541</v>
      </c>
      <c r="I36" s="1113">
        <v>963.67580569169979</v>
      </c>
      <c r="J36" s="1113">
        <v>26497.159537522592</v>
      </c>
      <c r="K36" s="1113">
        <v>278.41522438021707</v>
      </c>
      <c r="L36" s="1113">
        <v>66.856563992072665</v>
      </c>
      <c r="M36" s="1113">
        <v>35.152062014176714</v>
      </c>
      <c r="N36" s="1113">
        <v>176.40659837396768</v>
      </c>
      <c r="O36" s="1334"/>
      <c r="P36" s="2"/>
      <c r="Q36" s="1065"/>
      <c r="R36" s="1065"/>
      <c r="S36" s="1065"/>
      <c r="T36" s="1065"/>
      <c r="U36" s="1065"/>
      <c r="V36" s="1065"/>
      <c r="W36" s="1065"/>
      <c r="X36" s="1117"/>
      <c r="Y36" s="1117"/>
      <c r="Z36" s="1117"/>
      <c r="AA36" s="1117"/>
      <c r="AB36" s="1117"/>
      <c r="AC36" s="1117"/>
      <c r="AD36" s="1117"/>
      <c r="AE36" s="1117"/>
      <c r="AF36" s="1117"/>
      <c r="AG36" s="1117"/>
      <c r="AH36" s="1117"/>
      <c r="AI36" s="1117"/>
      <c r="AJ36" s="1117"/>
      <c r="AK36" s="1117"/>
      <c r="AL36" s="1117"/>
      <c r="AM36" s="1117"/>
      <c r="AN36" s="1117"/>
      <c r="AO36" s="1117"/>
      <c r="AP36" s="1117"/>
      <c r="AQ36" s="1117"/>
      <c r="AR36" s="1117"/>
      <c r="AS36" s="1117"/>
      <c r="AT36" s="1117"/>
      <c r="AU36" s="1117"/>
      <c r="AV36" s="1117"/>
      <c r="AW36" s="1117"/>
      <c r="AX36" s="1117"/>
      <c r="AY36" s="1117"/>
      <c r="AZ36" s="1117"/>
      <c r="BA36" s="1117"/>
      <c r="BB36" s="1117"/>
      <c r="BC36" s="1117"/>
      <c r="BD36" s="1117"/>
      <c r="BE36" s="1117"/>
      <c r="BF36" s="1117"/>
      <c r="BG36" s="1117"/>
      <c r="BH36" s="1117"/>
      <c r="BI36" s="1117"/>
      <c r="BJ36" s="1117"/>
      <c r="BK36" s="1117"/>
      <c r="BL36" s="1117"/>
    </row>
    <row r="37" spans="1:64" s="998" customFormat="1" ht="14.45" customHeight="1">
      <c r="A37" s="1330"/>
      <c r="B37" s="961" t="s">
        <v>1347</v>
      </c>
      <c r="C37" s="1330"/>
      <c r="D37" s="992"/>
      <c r="E37" s="1113">
        <v>19878.710861537817</v>
      </c>
      <c r="F37" s="1113">
        <v>19818.422210644021</v>
      </c>
      <c r="G37" s="1113">
        <v>34765.232782632804</v>
      </c>
      <c r="H37" s="1114">
        <v>1.1169510248248415E-2</v>
      </c>
      <c r="I37" s="1113">
        <v>272.39874453741834</v>
      </c>
      <c r="J37" s="1113">
        <v>15219.220486036471</v>
      </c>
      <c r="K37" s="1113">
        <v>60.288650893806981</v>
      </c>
      <c r="L37" s="1113">
        <v>12.427052415877725</v>
      </c>
      <c r="M37" s="1113">
        <v>8.0070735531060926</v>
      </c>
      <c r="N37" s="1113">
        <v>39.854524924823181</v>
      </c>
      <c r="O37" s="1330"/>
      <c r="P37" s="992"/>
      <c r="Q37" s="1065"/>
      <c r="R37" s="1065"/>
      <c r="S37" s="1065"/>
      <c r="T37" s="1065"/>
      <c r="U37" s="1065"/>
      <c r="V37" s="1065"/>
      <c r="W37" s="1065"/>
      <c r="X37" s="1117"/>
      <c r="Y37" s="1117"/>
      <c r="Z37" s="1117"/>
      <c r="AA37" s="1117"/>
      <c r="AB37" s="1117"/>
      <c r="AC37" s="1117"/>
      <c r="AD37" s="1117"/>
      <c r="AE37" s="1117"/>
      <c r="AF37" s="1117"/>
      <c r="AG37" s="1117"/>
      <c r="AH37" s="1117"/>
      <c r="AI37" s="1117"/>
      <c r="AJ37" s="1117"/>
      <c r="AK37" s="1117"/>
      <c r="AL37" s="1117"/>
      <c r="AM37" s="1117"/>
      <c r="AN37" s="1117"/>
      <c r="AO37" s="1117"/>
      <c r="AP37" s="1117"/>
      <c r="AQ37" s="1117"/>
      <c r="AR37" s="1117"/>
      <c r="AS37" s="1117"/>
      <c r="AT37" s="1117"/>
      <c r="AU37" s="1117"/>
      <c r="AV37" s="1117"/>
      <c r="AW37" s="1117"/>
      <c r="AX37" s="1117"/>
      <c r="AY37" s="1117"/>
      <c r="AZ37" s="1117"/>
      <c r="BA37" s="1117"/>
      <c r="BB37" s="1117"/>
      <c r="BC37" s="1117"/>
      <c r="BD37" s="1117"/>
      <c r="BE37" s="1117"/>
      <c r="BF37" s="1117"/>
      <c r="BG37" s="1117"/>
      <c r="BH37" s="1117"/>
      <c r="BI37" s="1117"/>
      <c r="BJ37" s="1117"/>
      <c r="BK37" s="1117"/>
      <c r="BL37" s="1117"/>
    </row>
    <row r="38" spans="1:64" s="998" customFormat="1" ht="14.45" customHeight="1">
      <c r="A38" s="961"/>
      <c r="B38" s="961" t="s">
        <v>1348</v>
      </c>
      <c r="C38" s="961"/>
      <c r="D38" s="992"/>
      <c r="E38" s="1113">
        <v>36828.558914616144</v>
      </c>
      <c r="F38" s="1113">
        <v>36466.28952019709</v>
      </c>
      <c r="G38" s="1113">
        <v>60686.51860177896</v>
      </c>
      <c r="H38" s="1114">
        <v>111.12848479328164</v>
      </c>
      <c r="I38" s="1113">
        <v>890.66421605190794</v>
      </c>
      <c r="J38" s="1113">
        <v>25222.021782427069</v>
      </c>
      <c r="K38" s="1113">
        <v>362.26939441908445</v>
      </c>
      <c r="L38" s="1113">
        <v>31.164395184595907</v>
      </c>
      <c r="M38" s="1113">
        <v>17.871440025859727</v>
      </c>
      <c r="N38" s="1113">
        <v>313.233559208629</v>
      </c>
      <c r="O38" s="1330"/>
      <c r="P38" s="992"/>
      <c r="Q38" s="1065"/>
      <c r="R38" s="1065"/>
      <c r="S38" s="1065"/>
      <c r="T38" s="1065"/>
      <c r="U38" s="1065"/>
      <c r="V38" s="1065"/>
      <c r="W38" s="1065"/>
      <c r="X38" s="1117"/>
      <c r="Y38" s="1117"/>
      <c r="Z38" s="1117"/>
      <c r="AA38" s="1117"/>
      <c r="AB38" s="1117"/>
      <c r="AC38" s="1117"/>
      <c r="AD38" s="1117"/>
      <c r="AE38" s="1117"/>
      <c r="AF38" s="1117"/>
      <c r="AG38" s="1117"/>
      <c r="AH38" s="1117"/>
      <c r="AI38" s="1117"/>
      <c r="AJ38" s="1117"/>
      <c r="AK38" s="1117"/>
      <c r="AL38" s="1117"/>
      <c r="AM38" s="1117"/>
      <c r="AN38" s="1117"/>
      <c r="AO38" s="1117"/>
      <c r="AP38" s="1117"/>
      <c r="AQ38" s="1117"/>
      <c r="AR38" s="1117"/>
      <c r="AS38" s="1117"/>
      <c r="AT38" s="1117"/>
      <c r="AU38" s="1117"/>
      <c r="AV38" s="1117"/>
      <c r="AW38" s="1117"/>
      <c r="AX38" s="1117"/>
      <c r="AY38" s="1117"/>
      <c r="AZ38" s="1117"/>
      <c r="BA38" s="1117"/>
      <c r="BB38" s="1117"/>
      <c r="BC38" s="1117"/>
      <c r="BD38" s="1117"/>
      <c r="BE38" s="1117"/>
      <c r="BF38" s="1117"/>
      <c r="BG38" s="1117"/>
      <c r="BH38" s="1117"/>
      <c r="BI38" s="1117"/>
      <c r="BJ38" s="1117"/>
      <c r="BK38" s="1117"/>
      <c r="BL38" s="1117"/>
    </row>
    <row r="39" spans="1:64" s="998" customFormat="1" ht="14.45" customHeight="1">
      <c r="A39" s="961"/>
      <c r="B39" s="961" t="s">
        <v>1349</v>
      </c>
      <c r="C39" s="961"/>
      <c r="D39" s="992"/>
      <c r="E39" s="1113">
        <v>79903.475255275145</v>
      </c>
      <c r="F39" s="1113">
        <v>79257.599348288524</v>
      </c>
      <c r="G39" s="1113">
        <v>137540.05609261393</v>
      </c>
      <c r="H39" s="1113">
        <v>81.972000001928748</v>
      </c>
      <c r="I39" s="1113">
        <v>1963.2712664944515</v>
      </c>
      <c r="J39" s="1113">
        <v>60327.70001082174</v>
      </c>
      <c r="K39" s="1113">
        <v>645.87590698657459</v>
      </c>
      <c r="L39" s="1113">
        <v>107.08030797866006</v>
      </c>
      <c r="M39" s="1113">
        <v>110.55169468628743</v>
      </c>
      <c r="N39" s="1113">
        <v>428.24390432162767</v>
      </c>
      <c r="O39" s="961"/>
      <c r="P39" s="992"/>
      <c r="Q39" s="1065"/>
      <c r="R39" s="1065"/>
      <c r="S39" s="1065"/>
      <c r="T39" s="1065"/>
      <c r="U39" s="1065"/>
      <c r="V39" s="1065"/>
      <c r="W39" s="1065"/>
      <c r="X39" s="1117"/>
      <c r="Y39" s="1117"/>
      <c r="Z39" s="1117"/>
      <c r="AA39" s="1117"/>
      <c r="AB39" s="1117"/>
      <c r="AC39" s="1117"/>
      <c r="AD39" s="1117"/>
      <c r="AE39" s="1117"/>
      <c r="AF39" s="1117"/>
      <c r="AG39" s="1117"/>
      <c r="AH39" s="1117"/>
      <c r="AI39" s="1117"/>
      <c r="AJ39" s="1117"/>
      <c r="AK39" s="1117"/>
      <c r="AL39" s="1117"/>
      <c r="AM39" s="1117"/>
      <c r="AN39" s="1117"/>
      <c r="AO39" s="1117"/>
      <c r="AP39" s="1117"/>
      <c r="AQ39" s="1117"/>
      <c r="AR39" s="1117"/>
      <c r="AS39" s="1117"/>
      <c r="AT39" s="1117"/>
      <c r="AU39" s="1117"/>
      <c r="AV39" s="1117"/>
      <c r="AW39" s="1117"/>
      <c r="AX39" s="1117"/>
      <c r="AY39" s="1117"/>
      <c r="AZ39" s="1117"/>
      <c r="BA39" s="1117"/>
      <c r="BB39" s="1117"/>
      <c r="BC39" s="1117"/>
      <c r="BD39" s="1117"/>
      <c r="BE39" s="1117"/>
      <c r="BF39" s="1117"/>
      <c r="BG39" s="1117"/>
      <c r="BH39" s="1117"/>
      <c r="BI39" s="1117"/>
      <c r="BJ39" s="1117"/>
      <c r="BK39" s="1117"/>
      <c r="BL39" s="1117"/>
    </row>
    <row r="40" spans="1:64" s="998" customFormat="1" ht="14.45" customHeight="1">
      <c r="A40" s="961"/>
      <c r="B40" s="961" t="s">
        <v>1350</v>
      </c>
      <c r="C40" s="961"/>
      <c r="D40" s="992"/>
      <c r="E40" s="1113">
        <v>72694.868937775027</v>
      </c>
      <c r="F40" s="1113">
        <v>71614.998176597132</v>
      </c>
      <c r="G40" s="1113">
        <v>119978.45428130166</v>
      </c>
      <c r="H40" s="1113">
        <v>289.58320507566998</v>
      </c>
      <c r="I40" s="1113">
        <v>1694.1844749224538</v>
      </c>
      <c r="J40" s="1113">
        <v>50347.22378470275</v>
      </c>
      <c r="K40" s="1113">
        <v>1079.8707611779589</v>
      </c>
      <c r="L40" s="1113">
        <v>241.5468976398231</v>
      </c>
      <c r="M40" s="1113">
        <v>74.527084539231055</v>
      </c>
      <c r="N40" s="1113">
        <v>763.79677899890476</v>
      </c>
      <c r="O40" s="961"/>
      <c r="P40" s="992"/>
      <c r="Q40" s="1065"/>
      <c r="R40" s="1065"/>
      <c r="S40" s="1065"/>
      <c r="T40" s="1065"/>
      <c r="U40" s="1065"/>
      <c r="V40" s="1065"/>
      <c r="W40" s="1065"/>
      <c r="X40" s="1117"/>
      <c r="Y40" s="1117"/>
      <c r="Z40" s="1117"/>
      <c r="AA40" s="1117"/>
      <c r="AB40" s="1117"/>
      <c r="AC40" s="1117"/>
      <c r="AD40" s="1117"/>
      <c r="AE40" s="1117"/>
      <c r="AF40" s="1117"/>
      <c r="AG40" s="1117"/>
      <c r="AH40" s="1117"/>
      <c r="AI40" s="1117"/>
      <c r="AJ40" s="1117"/>
      <c r="AK40" s="1117"/>
      <c r="AL40" s="1117"/>
      <c r="AM40" s="1117"/>
      <c r="AN40" s="1117"/>
      <c r="AO40" s="1117"/>
      <c r="AP40" s="1117"/>
      <c r="AQ40" s="1117"/>
      <c r="AR40" s="1117"/>
      <c r="AS40" s="1117"/>
      <c r="AT40" s="1117"/>
      <c r="AU40" s="1117"/>
      <c r="AV40" s="1117"/>
      <c r="AW40" s="1117"/>
      <c r="AX40" s="1117"/>
      <c r="AY40" s="1117"/>
      <c r="AZ40" s="1117"/>
      <c r="BA40" s="1117"/>
      <c r="BB40" s="1117"/>
      <c r="BC40" s="1117"/>
      <c r="BD40" s="1117"/>
      <c r="BE40" s="1117"/>
      <c r="BF40" s="1117"/>
      <c r="BG40" s="1117"/>
      <c r="BH40" s="1117"/>
      <c r="BI40" s="1117"/>
      <c r="BJ40" s="1117"/>
      <c r="BK40" s="1117"/>
      <c r="BL40" s="1117"/>
    </row>
    <row r="41" spans="1:64" s="998" customFormat="1" ht="14.45" customHeight="1">
      <c r="A41" s="961"/>
      <c r="B41" s="961" t="s">
        <v>1351</v>
      </c>
      <c r="C41" s="961"/>
      <c r="D41" s="992"/>
      <c r="E41" s="1113">
        <v>157513.45093458859</v>
      </c>
      <c r="F41" s="1113">
        <v>154850.27259882551</v>
      </c>
      <c r="G41" s="1113">
        <v>266056.64402392029</v>
      </c>
      <c r="H41" s="1113">
        <v>2317.4080793283406</v>
      </c>
      <c r="I41" s="1113">
        <v>2049.3036169037182</v>
      </c>
      <c r="J41" s="1113">
        <v>115573.08312132669</v>
      </c>
      <c r="K41" s="1113">
        <v>2663.1783357632712</v>
      </c>
      <c r="L41" s="1113">
        <v>659.35280397721033</v>
      </c>
      <c r="M41" s="1113">
        <v>252.85901761219998</v>
      </c>
      <c r="N41" s="1113">
        <v>1750.9665141738599</v>
      </c>
      <c r="O41" s="961"/>
      <c r="P41" s="992"/>
      <c r="Q41" s="1065"/>
      <c r="R41" s="1065"/>
      <c r="S41" s="1065"/>
      <c r="T41" s="1065"/>
      <c r="U41" s="1065"/>
      <c r="V41" s="1065"/>
      <c r="W41" s="1065"/>
      <c r="X41" s="1117"/>
      <c r="Y41" s="1117"/>
      <c r="Z41" s="1117"/>
      <c r="AA41" s="1117"/>
      <c r="AB41" s="1117"/>
      <c r="AC41" s="1117"/>
      <c r="AD41" s="1117"/>
      <c r="AE41" s="1117"/>
      <c r="AF41" s="1117"/>
      <c r="AG41" s="1117"/>
      <c r="AH41" s="1117"/>
      <c r="AI41" s="1117"/>
      <c r="AJ41" s="1117"/>
      <c r="AK41" s="1117"/>
      <c r="AL41" s="1117"/>
      <c r="AM41" s="1117"/>
      <c r="AN41" s="1117"/>
      <c r="AO41" s="1117"/>
      <c r="AP41" s="1117"/>
      <c r="AQ41" s="1117"/>
      <c r="AR41" s="1117"/>
      <c r="AS41" s="1117"/>
      <c r="AT41" s="1117"/>
      <c r="AU41" s="1117"/>
      <c r="AV41" s="1117"/>
      <c r="AW41" s="1117"/>
      <c r="AX41" s="1117"/>
      <c r="AY41" s="1117"/>
      <c r="AZ41" s="1117"/>
      <c r="BA41" s="1117"/>
      <c r="BB41" s="1117"/>
      <c r="BC41" s="1117"/>
      <c r="BD41" s="1117"/>
      <c r="BE41" s="1117"/>
      <c r="BF41" s="1117"/>
      <c r="BG41" s="1117"/>
      <c r="BH41" s="1117"/>
      <c r="BI41" s="1117"/>
      <c r="BJ41" s="1117"/>
      <c r="BK41" s="1117"/>
      <c r="BL41" s="1117"/>
    </row>
    <row r="42" spans="1:64" s="998" customFormat="1" ht="14.45" customHeight="1">
      <c r="A42" s="961"/>
      <c r="B42" s="961" t="s">
        <v>1352</v>
      </c>
      <c r="C42" s="961"/>
      <c r="D42" s="992"/>
      <c r="E42" s="1113">
        <v>55692.75140480775</v>
      </c>
      <c r="F42" s="1113">
        <v>55145.986319751843</v>
      </c>
      <c r="G42" s="1113">
        <v>100606.65277735314</v>
      </c>
      <c r="H42" s="1113">
        <v>2214.2239249546428</v>
      </c>
      <c r="I42" s="1113">
        <v>1299.1378781807348</v>
      </c>
      <c r="J42" s="1113">
        <v>48974.028260736661</v>
      </c>
      <c r="K42" s="1113">
        <v>546.76508505587651</v>
      </c>
      <c r="L42" s="1113">
        <v>14.654809442538985</v>
      </c>
      <c r="M42" s="1113">
        <v>129.92185193274969</v>
      </c>
      <c r="N42" s="1113">
        <v>402.18842368058756</v>
      </c>
      <c r="O42" s="961"/>
      <c r="P42" s="992"/>
      <c r="Q42" s="1065"/>
      <c r="R42" s="1065"/>
      <c r="S42" s="1065"/>
      <c r="T42" s="1065"/>
      <c r="U42" s="1065"/>
      <c r="V42" s="1065"/>
      <c r="W42" s="1065"/>
      <c r="X42" s="1117"/>
      <c r="Y42" s="1117"/>
      <c r="Z42" s="1117"/>
      <c r="AA42" s="1117"/>
      <c r="AB42" s="1117"/>
      <c r="AC42" s="1117"/>
      <c r="AD42" s="1117"/>
      <c r="AE42" s="1117"/>
      <c r="AF42" s="1117"/>
      <c r="AG42" s="1117"/>
      <c r="AH42" s="1117"/>
      <c r="AI42" s="1117"/>
      <c r="AJ42" s="1117"/>
      <c r="AK42" s="1117"/>
      <c r="AL42" s="1117"/>
      <c r="AM42" s="1117"/>
      <c r="AN42" s="1117"/>
      <c r="AO42" s="1117"/>
      <c r="AP42" s="1117"/>
      <c r="AQ42" s="1117"/>
      <c r="AR42" s="1117"/>
      <c r="AS42" s="1117"/>
      <c r="AT42" s="1117"/>
      <c r="AU42" s="1117"/>
      <c r="AV42" s="1117"/>
      <c r="AW42" s="1117"/>
      <c r="AX42" s="1117"/>
      <c r="AY42" s="1117"/>
      <c r="AZ42" s="1117"/>
      <c r="BA42" s="1117"/>
      <c r="BB42" s="1117"/>
      <c r="BC42" s="1117"/>
      <c r="BD42" s="1117"/>
      <c r="BE42" s="1117"/>
      <c r="BF42" s="1117"/>
      <c r="BG42" s="1117"/>
      <c r="BH42" s="1117"/>
      <c r="BI42" s="1117"/>
      <c r="BJ42" s="1117"/>
      <c r="BK42" s="1117"/>
      <c r="BL42" s="1117"/>
    </row>
    <row r="43" spans="1:64" s="998" customFormat="1" ht="14.45" customHeight="1">
      <c r="A43" s="961"/>
      <c r="B43" s="961" t="s">
        <v>1353</v>
      </c>
      <c r="C43" s="961"/>
      <c r="D43" s="992"/>
      <c r="E43" s="1113">
        <v>59071.343969100315</v>
      </c>
      <c r="F43" s="1113">
        <v>57715.236255924137</v>
      </c>
      <c r="G43" s="1113">
        <v>112217.70638113534</v>
      </c>
      <c r="H43" s="1113">
        <v>619.95699400000001</v>
      </c>
      <c r="I43" s="1113">
        <v>1825.4477547879926</v>
      </c>
      <c r="J43" s="1113">
        <v>56947.874873999164</v>
      </c>
      <c r="K43" s="1113">
        <v>1356.1077131761685</v>
      </c>
      <c r="L43" s="1113">
        <v>68.806298996106918</v>
      </c>
      <c r="M43" s="1113">
        <v>89.022502837980639</v>
      </c>
      <c r="N43" s="1113">
        <v>1198.2789113420811</v>
      </c>
      <c r="O43" s="961"/>
      <c r="P43" s="992"/>
      <c r="Q43" s="1065"/>
      <c r="R43" s="1065"/>
      <c r="S43" s="1065"/>
      <c r="T43" s="1065"/>
      <c r="U43" s="1065"/>
      <c r="V43" s="1065"/>
      <c r="W43" s="1065"/>
      <c r="X43" s="1117"/>
      <c r="Y43" s="1117"/>
      <c r="Z43" s="1117"/>
      <c r="AA43" s="1117"/>
      <c r="AB43" s="1117"/>
      <c r="AC43" s="1117"/>
      <c r="AD43" s="1117"/>
      <c r="AE43" s="1117"/>
      <c r="AF43" s="1117"/>
      <c r="AG43" s="1117"/>
      <c r="AH43" s="1117"/>
      <c r="AI43" s="1117"/>
      <c r="AJ43" s="1117"/>
      <c r="AK43" s="1117"/>
      <c r="AL43" s="1117"/>
      <c r="AM43" s="1117"/>
      <c r="AN43" s="1117"/>
      <c r="AO43" s="1117"/>
      <c r="AP43" s="1117"/>
      <c r="AQ43" s="1117"/>
      <c r="AR43" s="1117"/>
      <c r="AS43" s="1117"/>
      <c r="AT43" s="1117"/>
      <c r="AU43" s="1117"/>
      <c r="AV43" s="1117"/>
      <c r="AW43" s="1117"/>
      <c r="AX43" s="1117"/>
      <c r="AY43" s="1117"/>
      <c r="AZ43" s="1117"/>
      <c r="BA43" s="1117"/>
      <c r="BB43" s="1117"/>
      <c r="BC43" s="1117"/>
      <c r="BD43" s="1117"/>
      <c r="BE43" s="1117"/>
      <c r="BF43" s="1117"/>
      <c r="BG43" s="1117"/>
      <c r="BH43" s="1117"/>
      <c r="BI43" s="1117"/>
      <c r="BJ43" s="1117"/>
      <c r="BK43" s="1117"/>
      <c r="BL43" s="1117"/>
    </row>
    <row r="44" spans="1:64" s="998" customFormat="1" ht="14.45" customHeight="1">
      <c r="A44" s="961"/>
      <c r="B44" s="961" t="s">
        <v>1354</v>
      </c>
      <c r="C44" s="961"/>
      <c r="D44" s="992"/>
      <c r="E44" s="1113">
        <v>91635.834520160133</v>
      </c>
      <c r="F44" s="1113">
        <v>88448.717314341891</v>
      </c>
      <c r="G44" s="1113">
        <v>157012.89531534188</v>
      </c>
      <c r="H44" s="1113">
        <v>2733.8750700000001</v>
      </c>
      <c r="I44" s="1113">
        <v>5916.0535950000003</v>
      </c>
      <c r="J44" s="1113">
        <v>77214.106665999992</v>
      </c>
      <c r="K44" s="1113">
        <v>3187.1172058182774</v>
      </c>
      <c r="L44" s="1113">
        <v>103.77070317741102</v>
      </c>
      <c r="M44" s="1113">
        <v>126.42985185370254</v>
      </c>
      <c r="N44" s="1113">
        <v>2956.9166507871637</v>
      </c>
      <c r="O44" s="961"/>
      <c r="P44" s="992"/>
      <c r="Q44" s="1065"/>
      <c r="R44" s="1065"/>
      <c r="S44" s="1065"/>
      <c r="T44" s="1065"/>
      <c r="U44" s="1065"/>
      <c r="V44" s="1065"/>
      <c r="W44" s="1065"/>
      <c r="X44" s="1117"/>
      <c r="Y44" s="1117"/>
      <c r="Z44" s="1117"/>
      <c r="AA44" s="1117"/>
      <c r="AB44" s="1117"/>
      <c r="AC44" s="1117"/>
      <c r="AD44" s="1117"/>
      <c r="AE44" s="1117"/>
      <c r="AF44" s="1117"/>
      <c r="AG44" s="1117"/>
      <c r="AH44" s="1117"/>
      <c r="AI44" s="1117"/>
      <c r="AJ44" s="1117"/>
      <c r="AK44" s="1117"/>
      <c r="AL44" s="1117"/>
      <c r="AM44" s="1117"/>
      <c r="AN44" s="1117"/>
      <c r="AO44" s="1117"/>
      <c r="AP44" s="1117"/>
      <c r="AQ44" s="1117"/>
      <c r="AR44" s="1117"/>
      <c r="AS44" s="1117"/>
      <c r="AT44" s="1117"/>
      <c r="AU44" s="1117"/>
      <c r="AV44" s="1117"/>
      <c r="AW44" s="1117"/>
      <c r="AX44" s="1117"/>
      <c r="AY44" s="1117"/>
      <c r="AZ44" s="1117"/>
      <c r="BA44" s="1117"/>
      <c r="BB44" s="1117"/>
      <c r="BC44" s="1117"/>
      <c r="BD44" s="1117"/>
      <c r="BE44" s="1117"/>
      <c r="BF44" s="1117"/>
      <c r="BG44" s="1117"/>
      <c r="BH44" s="1117"/>
      <c r="BI44" s="1117"/>
      <c r="BJ44" s="1117"/>
      <c r="BK44" s="1117"/>
      <c r="BL44" s="1117"/>
    </row>
    <row r="45" spans="1:64" s="998" customFormat="1" ht="14.45" customHeight="1">
      <c r="A45" s="961"/>
      <c r="B45" s="961" t="s">
        <v>1355</v>
      </c>
      <c r="C45" s="961"/>
      <c r="D45" s="992"/>
      <c r="E45" s="1113">
        <v>98042.749750999996</v>
      </c>
      <c r="F45" s="1113">
        <v>91067.300797000033</v>
      </c>
      <c r="G45" s="1113">
        <v>165598.86452</v>
      </c>
      <c r="H45" s="1113">
        <v>5178.0203409999995</v>
      </c>
      <c r="I45" s="1113">
        <v>2182.718656</v>
      </c>
      <c r="J45" s="1113">
        <v>81892.302720000007</v>
      </c>
      <c r="K45" s="1113">
        <v>6975.4489539999995</v>
      </c>
      <c r="L45" s="1113">
        <v>217.51258999999999</v>
      </c>
      <c r="M45" s="1113">
        <v>233.696494</v>
      </c>
      <c r="N45" s="1113">
        <v>6524.2398700000003</v>
      </c>
      <c r="O45" s="961"/>
      <c r="P45" s="992"/>
      <c r="Q45" s="1065"/>
      <c r="R45" s="1065"/>
      <c r="S45" s="1065"/>
      <c r="T45" s="1065"/>
      <c r="U45" s="1065"/>
      <c r="V45" s="1065"/>
      <c r="W45" s="1065"/>
      <c r="X45" s="1117"/>
      <c r="Y45" s="1117"/>
      <c r="Z45" s="1117"/>
      <c r="AA45" s="1117"/>
      <c r="AB45" s="1117"/>
      <c r="AC45" s="1117"/>
      <c r="AD45" s="1117"/>
      <c r="AE45" s="1117"/>
      <c r="AF45" s="1117"/>
      <c r="AG45" s="1117"/>
      <c r="AH45" s="1117"/>
      <c r="AI45" s="1117"/>
      <c r="AJ45" s="1117"/>
      <c r="AK45" s="1117"/>
      <c r="AL45" s="1117"/>
      <c r="AM45" s="1117"/>
      <c r="AN45" s="1117"/>
      <c r="AO45" s="1117"/>
      <c r="AP45" s="1117"/>
      <c r="AQ45" s="1117"/>
      <c r="AR45" s="1117"/>
      <c r="AS45" s="1117"/>
      <c r="AT45" s="1117"/>
      <c r="AU45" s="1117"/>
      <c r="AV45" s="1117"/>
      <c r="AW45" s="1117"/>
      <c r="AX45" s="1117"/>
      <c r="AY45" s="1117"/>
      <c r="AZ45" s="1117"/>
      <c r="BA45" s="1117"/>
      <c r="BB45" s="1117"/>
      <c r="BC45" s="1117"/>
      <c r="BD45" s="1117"/>
      <c r="BE45" s="1117"/>
      <c r="BF45" s="1117"/>
      <c r="BG45" s="1117"/>
      <c r="BH45" s="1117"/>
      <c r="BI45" s="1117"/>
      <c r="BJ45" s="1117"/>
      <c r="BK45" s="1117"/>
      <c r="BL45" s="1117"/>
    </row>
    <row r="46" spans="1:64" s="998" customFormat="1" ht="14.45" customHeight="1">
      <c r="A46" s="1479" t="s">
        <v>448</v>
      </c>
      <c r="B46" s="1479"/>
      <c r="C46" s="1479"/>
      <c r="D46" s="992"/>
      <c r="E46" s="1113"/>
      <c r="F46" s="1113"/>
      <c r="G46" s="1113"/>
      <c r="H46" s="1113"/>
      <c r="I46" s="1113"/>
      <c r="J46" s="1113"/>
      <c r="K46" s="1113"/>
      <c r="L46" s="1113"/>
      <c r="M46" s="1113"/>
      <c r="N46" s="1113"/>
      <c r="O46" s="961"/>
      <c r="P46" s="992"/>
      <c r="Q46" s="1065"/>
      <c r="R46" s="1065"/>
      <c r="S46" s="1065"/>
      <c r="T46" s="1065"/>
      <c r="U46" s="1065"/>
      <c r="V46" s="1065"/>
      <c r="W46" s="1065"/>
      <c r="X46" s="1117"/>
      <c r="Y46" s="1117"/>
      <c r="Z46" s="1117"/>
      <c r="AA46" s="1117"/>
      <c r="AB46" s="1117"/>
      <c r="AC46" s="1117"/>
      <c r="AD46" s="1117"/>
      <c r="AE46" s="1117"/>
      <c r="AF46" s="1117"/>
      <c r="AG46" s="1117"/>
      <c r="AH46" s="1117"/>
      <c r="AI46" s="1117"/>
      <c r="AJ46" s="1117"/>
      <c r="AK46" s="1117"/>
      <c r="AL46" s="1117"/>
      <c r="AM46" s="1117"/>
      <c r="AN46" s="1117"/>
      <c r="AO46" s="1117"/>
      <c r="AP46" s="1117"/>
      <c r="AQ46" s="1117"/>
      <c r="AR46" s="1117"/>
      <c r="AS46" s="1117"/>
      <c r="AT46" s="1117"/>
      <c r="AU46" s="1117"/>
      <c r="AV46" s="1117"/>
      <c r="AW46" s="1117"/>
      <c r="AX46" s="1117"/>
      <c r="AY46" s="1117"/>
      <c r="AZ46" s="1117"/>
      <c r="BA46" s="1117"/>
      <c r="BB46" s="1117"/>
      <c r="BC46" s="1117"/>
      <c r="BD46" s="1117"/>
      <c r="BE46" s="1117"/>
      <c r="BF46" s="1117"/>
      <c r="BG46" s="1117"/>
      <c r="BH46" s="1117"/>
      <c r="BI46" s="1117"/>
      <c r="BJ46" s="1117"/>
      <c r="BK46" s="1117"/>
      <c r="BL46" s="1117"/>
    </row>
    <row r="47" spans="1:64" s="998" customFormat="1" ht="14.45" customHeight="1">
      <c r="A47" s="961"/>
      <c r="B47" s="961" t="s">
        <v>1337</v>
      </c>
      <c r="C47" s="961"/>
      <c r="D47" s="992"/>
      <c r="E47" s="1113">
        <v>14876.718933048085</v>
      </c>
      <c r="F47" s="1113">
        <v>13970.892167575204</v>
      </c>
      <c r="G47" s="1113">
        <v>33020.41446533586</v>
      </c>
      <c r="H47" s="1113">
        <v>241.99112653162453</v>
      </c>
      <c r="I47" s="1113">
        <v>871.29102783696214</v>
      </c>
      <c r="J47" s="1113">
        <v>20162.804452129265</v>
      </c>
      <c r="K47" s="1113">
        <v>905.82676547289157</v>
      </c>
      <c r="L47" s="1113">
        <v>104.8315391104739</v>
      </c>
      <c r="M47" s="1113">
        <v>108.40764861502412</v>
      </c>
      <c r="N47" s="1113">
        <v>692.58757774739331</v>
      </c>
      <c r="O47" s="1334"/>
      <c r="P47" s="992"/>
      <c r="Q47" s="1065"/>
      <c r="R47" s="1065"/>
      <c r="S47" s="1065"/>
      <c r="T47" s="1065"/>
      <c r="U47" s="1065"/>
      <c r="V47" s="1065"/>
      <c r="W47" s="1065"/>
      <c r="X47" s="1117"/>
      <c r="Y47" s="1117"/>
      <c r="Z47" s="1117"/>
      <c r="AA47" s="1117"/>
      <c r="AB47" s="1117"/>
      <c r="AC47" s="1117"/>
      <c r="AD47" s="1117"/>
      <c r="AE47" s="1117"/>
      <c r="AF47" s="1117"/>
      <c r="AG47" s="1117"/>
      <c r="AH47" s="1117"/>
      <c r="AI47" s="1117"/>
      <c r="AJ47" s="1117"/>
      <c r="AK47" s="1117"/>
      <c r="AL47" s="1117"/>
      <c r="AM47" s="1117"/>
      <c r="AN47" s="1117"/>
      <c r="AO47" s="1117"/>
      <c r="AP47" s="1117"/>
      <c r="AQ47" s="1117"/>
      <c r="AR47" s="1117"/>
      <c r="AS47" s="1117"/>
      <c r="AT47" s="1117"/>
      <c r="AU47" s="1117"/>
      <c r="AV47" s="1117"/>
      <c r="AW47" s="1117"/>
      <c r="AX47" s="1117"/>
      <c r="AY47" s="1117"/>
      <c r="AZ47" s="1117"/>
      <c r="BA47" s="1117"/>
      <c r="BB47" s="1117"/>
      <c r="BC47" s="1117"/>
      <c r="BD47" s="1117"/>
      <c r="BE47" s="1117"/>
      <c r="BF47" s="1117"/>
      <c r="BG47" s="1117"/>
      <c r="BH47" s="1117"/>
      <c r="BI47" s="1117"/>
      <c r="BJ47" s="1117"/>
      <c r="BK47" s="1117"/>
      <c r="BL47" s="1117"/>
    </row>
    <row r="48" spans="1:64" s="998" customFormat="1" ht="14.45" customHeight="1">
      <c r="A48" s="961"/>
      <c r="B48" s="961" t="s">
        <v>1347</v>
      </c>
      <c r="C48" s="961"/>
      <c r="D48" s="992"/>
      <c r="E48" s="1113">
        <v>20662.432395749995</v>
      </c>
      <c r="F48" s="1113">
        <v>20413.384954407236</v>
      </c>
      <c r="G48" s="1113">
        <v>34351.116159443554</v>
      </c>
      <c r="H48" s="1114">
        <v>118.62173951472407</v>
      </c>
      <c r="I48" s="1113">
        <v>402.81636869045087</v>
      </c>
      <c r="J48" s="1113">
        <v>14459.169313241515</v>
      </c>
      <c r="K48" s="1113">
        <v>249.04744134277024</v>
      </c>
      <c r="L48" s="1113">
        <v>10.647526415101384</v>
      </c>
      <c r="M48" s="1113">
        <v>8.1016962465618754</v>
      </c>
      <c r="N48" s="1113">
        <v>230.29821868110702</v>
      </c>
      <c r="O48" s="961"/>
      <c r="P48" s="992"/>
      <c r="Q48" s="1065"/>
      <c r="R48" s="1065"/>
      <c r="S48" s="1065"/>
      <c r="T48" s="1065"/>
      <c r="U48" s="1065"/>
      <c r="V48" s="1065"/>
      <c r="W48" s="1065"/>
      <c r="X48" s="1117"/>
      <c r="Y48" s="1117"/>
      <c r="Z48" s="1117"/>
      <c r="AA48" s="1117"/>
      <c r="AB48" s="1117"/>
      <c r="AC48" s="1117"/>
      <c r="AD48" s="1117"/>
      <c r="AE48" s="1117"/>
      <c r="AF48" s="1117"/>
      <c r="AG48" s="1117"/>
      <c r="AH48" s="1117"/>
      <c r="AI48" s="1117"/>
      <c r="AJ48" s="1117"/>
      <c r="AK48" s="1117"/>
      <c r="AL48" s="1117"/>
      <c r="AM48" s="1117"/>
      <c r="AN48" s="1117"/>
      <c r="AO48" s="1117"/>
      <c r="AP48" s="1117"/>
      <c r="AQ48" s="1117"/>
      <c r="AR48" s="1117"/>
      <c r="AS48" s="1117"/>
      <c r="AT48" s="1117"/>
      <c r="AU48" s="1117"/>
      <c r="AV48" s="1117"/>
      <c r="AW48" s="1117"/>
      <c r="AX48" s="1117"/>
      <c r="AY48" s="1117"/>
      <c r="AZ48" s="1117"/>
      <c r="BA48" s="1117"/>
      <c r="BB48" s="1117"/>
      <c r="BC48" s="1117"/>
      <c r="BD48" s="1117"/>
      <c r="BE48" s="1117"/>
      <c r="BF48" s="1117"/>
      <c r="BG48" s="1117"/>
      <c r="BH48" s="1117"/>
      <c r="BI48" s="1117"/>
      <c r="BJ48" s="1117"/>
      <c r="BK48" s="1117"/>
      <c r="BL48" s="1117"/>
    </row>
    <row r="49" spans="1:64" s="998" customFormat="1" ht="14.45" customHeight="1">
      <c r="A49" s="961"/>
      <c r="B49" s="961" t="s">
        <v>1348</v>
      </c>
      <c r="C49" s="961"/>
      <c r="D49" s="992"/>
      <c r="E49" s="1113">
        <v>37333.46836250143</v>
      </c>
      <c r="F49" s="1113">
        <v>37210.947844461458</v>
      </c>
      <c r="G49" s="1113">
        <v>60063.372747874659</v>
      </c>
      <c r="H49" s="1113">
        <v>74.489914790734574</v>
      </c>
      <c r="I49" s="1113">
        <v>877.18810420437194</v>
      </c>
      <c r="J49" s="1113">
        <v>23804.102922408332</v>
      </c>
      <c r="K49" s="1113">
        <v>122.52051803999817</v>
      </c>
      <c r="L49" s="1113">
        <v>28.364496611491269</v>
      </c>
      <c r="M49" s="1113">
        <v>18.847177938249079</v>
      </c>
      <c r="N49" s="1113">
        <v>75.308843490257757</v>
      </c>
      <c r="O49" s="961"/>
      <c r="P49" s="992"/>
      <c r="Q49" s="1065"/>
      <c r="R49" s="1065"/>
      <c r="S49" s="1065"/>
      <c r="T49" s="1065"/>
      <c r="U49" s="1065"/>
      <c r="V49" s="1065"/>
      <c r="W49" s="1065"/>
      <c r="X49" s="1117"/>
      <c r="Y49" s="1117"/>
      <c r="Z49" s="1117"/>
      <c r="AA49" s="1117"/>
      <c r="AB49" s="1117"/>
      <c r="AC49" s="1117"/>
      <c r="AD49" s="1117"/>
      <c r="AE49" s="1117"/>
      <c r="AF49" s="1117"/>
      <c r="AG49" s="1117"/>
      <c r="AH49" s="1117"/>
      <c r="AI49" s="1117"/>
      <c r="AJ49" s="1117"/>
      <c r="AK49" s="1117"/>
      <c r="AL49" s="1117"/>
      <c r="AM49" s="1117"/>
      <c r="AN49" s="1117"/>
      <c r="AO49" s="1117"/>
      <c r="AP49" s="1117"/>
      <c r="AQ49" s="1117"/>
      <c r="AR49" s="1117"/>
      <c r="AS49" s="1117"/>
      <c r="AT49" s="1117"/>
      <c r="AU49" s="1117"/>
      <c r="AV49" s="1117"/>
      <c r="AW49" s="1117"/>
      <c r="AX49" s="1117"/>
      <c r="AY49" s="1117"/>
      <c r="AZ49" s="1117"/>
      <c r="BA49" s="1117"/>
      <c r="BB49" s="1117"/>
      <c r="BC49" s="1117"/>
      <c r="BD49" s="1117"/>
      <c r="BE49" s="1117"/>
      <c r="BF49" s="1117"/>
      <c r="BG49" s="1117"/>
      <c r="BH49" s="1117"/>
      <c r="BI49" s="1117"/>
      <c r="BJ49" s="1117"/>
      <c r="BK49" s="1117"/>
      <c r="BL49" s="1117"/>
    </row>
    <row r="50" spans="1:64" s="998" customFormat="1" ht="14.45" customHeight="1">
      <c r="A50" s="1330"/>
      <c r="B50" s="961" t="s">
        <v>1349</v>
      </c>
      <c r="C50" s="1330"/>
      <c r="D50" s="992"/>
      <c r="E50" s="1113">
        <v>80520.478666725248</v>
      </c>
      <c r="F50" s="1113">
        <v>79886.590005366073</v>
      </c>
      <c r="G50" s="1113">
        <v>131219.34197257928</v>
      </c>
      <c r="H50" s="1114">
        <v>2331.0608419014425</v>
      </c>
      <c r="I50" s="1113">
        <v>2758.5681611624182</v>
      </c>
      <c r="J50" s="1113">
        <v>56422.380970277001</v>
      </c>
      <c r="K50" s="1113">
        <v>633.88866135919523</v>
      </c>
      <c r="L50" s="1113">
        <v>245.3832897692489</v>
      </c>
      <c r="M50" s="1113">
        <v>61.377212248062719</v>
      </c>
      <c r="N50" s="1113">
        <v>327.12815934188404</v>
      </c>
      <c r="O50" s="961"/>
      <c r="P50" s="992"/>
      <c r="Q50" s="1065"/>
      <c r="R50" s="1065"/>
      <c r="S50" s="1065"/>
      <c r="T50" s="1065"/>
      <c r="U50" s="1065"/>
      <c r="V50" s="1065"/>
      <c r="W50" s="1065"/>
      <c r="X50" s="1117"/>
      <c r="Y50" s="1117"/>
      <c r="Z50" s="1117"/>
      <c r="AA50" s="1117"/>
      <c r="AB50" s="1117"/>
      <c r="AC50" s="1117"/>
      <c r="AD50" s="1117"/>
      <c r="AE50" s="1117"/>
      <c r="AF50" s="1117"/>
      <c r="AG50" s="1117"/>
      <c r="AH50" s="1117"/>
      <c r="AI50" s="1117"/>
      <c r="AJ50" s="1117"/>
      <c r="AK50" s="1117"/>
      <c r="AL50" s="1117"/>
      <c r="AM50" s="1117"/>
      <c r="AN50" s="1117"/>
      <c r="AO50" s="1117"/>
      <c r="AP50" s="1117"/>
      <c r="AQ50" s="1117"/>
      <c r="AR50" s="1117"/>
      <c r="AS50" s="1117"/>
      <c r="AT50" s="1117"/>
      <c r="AU50" s="1117"/>
      <c r="AV50" s="1117"/>
      <c r="AW50" s="1117"/>
      <c r="AX50" s="1117"/>
      <c r="AY50" s="1117"/>
      <c r="AZ50" s="1117"/>
      <c r="BA50" s="1117"/>
      <c r="BB50" s="1117"/>
      <c r="BC50" s="1117"/>
      <c r="BD50" s="1117"/>
      <c r="BE50" s="1117"/>
      <c r="BF50" s="1117"/>
      <c r="BG50" s="1117"/>
      <c r="BH50" s="1117"/>
      <c r="BI50" s="1117"/>
      <c r="BJ50" s="1117"/>
      <c r="BK50" s="1117"/>
      <c r="BL50" s="1117"/>
    </row>
    <row r="51" spans="1:64" s="998" customFormat="1" ht="14.45" customHeight="1">
      <c r="A51" s="1330"/>
      <c r="B51" s="961" t="s">
        <v>1350</v>
      </c>
      <c r="C51" s="1330"/>
      <c r="D51" s="992"/>
      <c r="E51" s="1113">
        <v>70485.922636951407</v>
      </c>
      <c r="F51" s="1113">
        <v>69175.15452258884</v>
      </c>
      <c r="G51" s="1113">
        <v>115034.24364854772</v>
      </c>
      <c r="H51" s="1113">
        <v>880.68985432952411</v>
      </c>
      <c r="I51" s="1113">
        <v>754.75809837885151</v>
      </c>
      <c r="J51" s="1113">
        <v>47494.537078667381</v>
      </c>
      <c r="K51" s="1113">
        <v>1310.7681143626257</v>
      </c>
      <c r="L51" s="1113">
        <v>565.09536229569244</v>
      </c>
      <c r="M51" s="1113">
        <v>154.2659884715959</v>
      </c>
      <c r="N51" s="1113">
        <v>591.406763595337</v>
      </c>
      <c r="O51" s="1330"/>
      <c r="P51" s="992"/>
      <c r="Q51" s="1065"/>
      <c r="R51" s="1065"/>
      <c r="S51" s="1065"/>
      <c r="T51" s="1065"/>
      <c r="U51" s="1065"/>
      <c r="V51" s="1065"/>
      <c r="W51" s="1065"/>
      <c r="X51" s="1117"/>
      <c r="Y51" s="1117"/>
      <c r="Z51" s="1117"/>
      <c r="AA51" s="1117"/>
      <c r="AB51" s="1117"/>
      <c r="AC51" s="1117"/>
      <c r="AD51" s="1117"/>
      <c r="AE51" s="1117"/>
      <c r="AF51" s="1117"/>
      <c r="AG51" s="1117"/>
      <c r="AH51" s="1117"/>
      <c r="AI51" s="1117"/>
      <c r="AJ51" s="1117"/>
      <c r="AK51" s="1117"/>
      <c r="AL51" s="1117"/>
      <c r="AM51" s="1117"/>
      <c r="AN51" s="1117"/>
      <c r="AO51" s="1117"/>
      <c r="AP51" s="1117"/>
      <c r="AQ51" s="1117"/>
      <c r="AR51" s="1117"/>
      <c r="AS51" s="1117"/>
      <c r="AT51" s="1117"/>
      <c r="AU51" s="1117"/>
      <c r="AV51" s="1117"/>
      <c r="AW51" s="1117"/>
      <c r="AX51" s="1117"/>
      <c r="AY51" s="1117"/>
      <c r="AZ51" s="1117"/>
      <c r="BA51" s="1117"/>
      <c r="BB51" s="1117"/>
      <c r="BC51" s="1117"/>
      <c r="BD51" s="1117"/>
      <c r="BE51" s="1117"/>
      <c r="BF51" s="1117"/>
      <c r="BG51" s="1117"/>
      <c r="BH51" s="1117"/>
      <c r="BI51" s="1117"/>
      <c r="BJ51" s="1117"/>
      <c r="BK51" s="1117"/>
      <c r="BL51" s="1117"/>
    </row>
    <row r="52" spans="1:64" s="998" customFormat="1" ht="14.45" customHeight="1">
      <c r="A52" s="1330"/>
      <c r="B52" s="961" t="s">
        <v>1351</v>
      </c>
      <c r="C52" s="1330"/>
      <c r="D52" s="992"/>
      <c r="E52" s="1113">
        <v>169420.51166655793</v>
      </c>
      <c r="F52" s="1113">
        <v>163335.46331789426</v>
      </c>
      <c r="G52" s="1113">
        <v>287828.5382539095</v>
      </c>
      <c r="H52" s="1113">
        <v>312.22001617636437</v>
      </c>
      <c r="I52" s="1113">
        <v>1582.1060491233186</v>
      </c>
      <c r="J52" s="1113">
        <v>126387.40100131482</v>
      </c>
      <c r="K52" s="1113">
        <v>6085.0483486637513</v>
      </c>
      <c r="L52" s="1113">
        <v>174.78837369579114</v>
      </c>
      <c r="M52" s="1113">
        <v>188.66636245743265</v>
      </c>
      <c r="N52" s="1113">
        <v>5721.5936125105309</v>
      </c>
      <c r="O52" s="1330"/>
      <c r="P52" s="992"/>
      <c r="Q52" s="1065"/>
      <c r="R52" s="1065"/>
      <c r="S52" s="1065"/>
      <c r="T52" s="1065"/>
      <c r="U52" s="1065"/>
      <c r="V52" s="1065"/>
      <c r="W52" s="1065"/>
      <c r="X52" s="1117"/>
      <c r="Y52" s="1117"/>
      <c r="Z52" s="1117"/>
      <c r="AA52" s="1117"/>
      <c r="AB52" s="1117"/>
      <c r="AC52" s="1117"/>
      <c r="AD52" s="1117"/>
      <c r="AE52" s="1117"/>
      <c r="AF52" s="1117"/>
      <c r="AG52" s="1117"/>
      <c r="AH52" s="1117"/>
      <c r="AI52" s="1117"/>
      <c r="AJ52" s="1117"/>
      <c r="AK52" s="1117"/>
      <c r="AL52" s="1117"/>
      <c r="AM52" s="1117"/>
      <c r="AN52" s="1117"/>
      <c r="AO52" s="1117"/>
      <c r="AP52" s="1117"/>
      <c r="AQ52" s="1117"/>
      <c r="AR52" s="1117"/>
      <c r="AS52" s="1117"/>
      <c r="AT52" s="1117"/>
      <c r="AU52" s="1117"/>
      <c r="AV52" s="1117"/>
      <c r="AW52" s="1117"/>
      <c r="AX52" s="1117"/>
      <c r="AY52" s="1117"/>
      <c r="AZ52" s="1117"/>
      <c r="BA52" s="1117"/>
      <c r="BB52" s="1117"/>
      <c r="BC52" s="1117"/>
      <c r="BD52" s="1117"/>
      <c r="BE52" s="1117"/>
      <c r="BF52" s="1117"/>
      <c r="BG52" s="1117"/>
      <c r="BH52" s="1117"/>
      <c r="BI52" s="1117"/>
      <c r="BJ52" s="1117"/>
      <c r="BK52" s="1117"/>
      <c r="BL52" s="1117"/>
    </row>
    <row r="53" spans="1:64" s="998" customFormat="1" ht="14.45" customHeight="1">
      <c r="A53" s="1330"/>
      <c r="B53" s="961" t="s">
        <v>1352</v>
      </c>
      <c r="C53" s="1330"/>
      <c r="D53" s="992"/>
      <c r="E53" s="1113">
        <v>61361.720075848381</v>
      </c>
      <c r="F53" s="1113">
        <v>60787.133231239735</v>
      </c>
      <c r="G53" s="1113">
        <v>103175.41864229598</v>
      </c>
      <c r="H53" s="1113">
        <v>1693.7214909513223</v>
      </c>
      <c r="I53" s="1113">
        <v>1973.0103526597024</v>
      </c>
      <c r="J53" s="1113">
        <v>46055.017254667211</v>
      </c>
      <c r="K53" s="1113">
        <v>574.58684460862287</v>
      </c>
      <c r="L53" s="1113">
        <v>30.199407910390558</v>
      </c>
      <c r="M53" s="1113">
        <v>102.43928172040157</v>
      </c>
      <c r="N53" s="1113">
        <v>441.94815497783054</v>
      </c>
      <c r="O53" s="1330"/>
      <c r="P53" s="992"/>
      <c r="Q53" s="1065"/>
      <c r="R53" s="1065"/>
      <c r="S53" s="1065"/>
      <c r="T53" s="1065"/>
      <c r="U53" s="1065"/>
      <c r="V53" s="1065"/>
      <c r="W53" s="1065"/>
      <c r="X53" s="1117"/>
      <c r="Y53" s="1117"/>
      <c r="Z53" s="1117"/>
      <c r="AA53" s="1117"/>
      <c r="AB53" s="1117"/>
      <c r="AC53" s="1117"/>
      <c r="AD53" s="1117"/>
      <c r="AE53" s="1117"/>
      <c r="AF53" s="1117"/>
      <c r="AG53" s="1117"/>
      <c r="AH53" s="1117"/>
      <c r="AI53" s="1117"/>
      <c r="AJ53" s="1117"/>
      <c r="AK53" s="1117"/>
      <c r="AL53" s="1117"/>
      <c r="AM53" s="1117"/>
      <c r="AN53" s="1117"/>
      <c r="AO53" s="1117"/>
      <c r="AP53" s="1117"/>
      <c r="AQ53" s="1117"/>
      <c r="AR53" s="1117"/>
      <c r="AS53" s="1117"/>
      <c r="AT53" s="1117"/>
      <c r="AU53" s="1117"/>
      <c r="AV53" s="1117"/>
      <c r="AW53" s="1117"/>
      <c r="AX53" s="1117"/>
      <c r="AY53" s="1117"/>
      <c r="AZ53" s="1117"/>
      <c r="BA53" s="1117"/>
      <c r="BB53" s="1117"/>
      <c r="BC53" s="1117"/>
      <c r="BD53" s="1117"/>
      <c r="BE53" s="1117"/>
      <c r="BF53" s="1117"/>
      <c r="BG53" s="1117"/>
      <c r="BH53" s="1117"/>
      <c r="BI53" s="1117"/>
      <c r="BJ53" s="1117"/>
      <c r="BK53" s="1117"/>
      <c r="BL53" s="1117"/>
    </row>
    <row r="54" spans="1:64" s="998" customFormat="1" ht="14.45" customHeight="1">
      <c r="A54" s="1330"/>
      <c r="B54" s="961" t="s">
        <v>1353</v>
      </c>
      <c r="C54" s="1330"/>
      <c r="D54" s="992"/>
      <c r="E54" s="1113">
        <v>57300.320317663667</v>
      </c>
      <c r="F54" s="1113">
        <v>55790.031171842282</v>
      </c>
      <c r="G54" s="1113">
        <v>119164.13699419556</v>
      </c>
      <c r="H54" s="1113">
        <v>0</v>
      </c>
      <c r="I54" s="1113">
        <v>2108.6724395143019</v>
      </c>
      <c r="J54" s="1113">
        <v>65482.778261867577</v>
      </c>
      <c r="K54" s="1113">
        <v>1510.2891458213799</v>
      </c>
      <c r="L54" s="1113">
        <v>60.056781996106906</v>
      </c>
      <c r="M54" s="1113">
        <v>91.733235357966166</v>
      </c>
      <c r="N54" s="1113">
        <v>1358.4991284673074</v>
      </c>
      <c r="O54" s="1330"/>
      <c r="P54" s="992"/>
      <c r="Q54" s="1065"/>
      <c r="R54" s="1065"/>
      <c r="S54" s="1065"/>
      <c r="T54" s="1065"/>
      <c r="U54" s="1065"/>
      <c r="V54" s="1065"/>
      <c r="W54" s="1065"/>
      <c r="X54" s="1117"/>
      <c r="Y54" s="1117"/>
      <c r="Z54" s="1117"/>
      <c r="AA54" s="1117"/>
      <c r="AB54" s="1117"/>
      <c r="AC54" s="1117"/>
      <c r="AD54" s="1117"/>
      <c r="AE54" s="1117"/>
      <c r="AF54" s="1117"/>
      <c r="AG54" s="1117"/>
      <c r="AH54" s="1117"/>
      <c r="AI54" s="1117"/>
      <c r="AJ54" s="1117"/>
      <c r="AK54" s="1117"/>
      <c r="AL54" s="1117"/>
      <c r="AM54" s="1117"/>
      <c r="AN54" s="1117"/>
      <c r="AO54" s="1117"/>
      <c r="AP54" s="1117"/>
      <c r="AQ54" s="1117"/>
      <c r="AR54" s="1117"/>
      <c r="AS54" s="1117"/>
      <c r="AT54" s="1117"/>
      <c r="AU54" s="1117"/>
      <c r="AV54" s="1117"/>
      <c r="AW54" s="1117"/>
      <c r="AX54" s="1117"/>
      <c r="AY54" s="1117"/>
      <c r="AZ54" s="1117"/>
      <c r="BA54" s="1117"/>
      <c r="BB54" s="1117"/>
      <c r="BC54" s="1117"/>
      <c r="BD54" s="1117"/>
      <c r="BE54" s="1117"/>
      <c r="BF54" s="1117"/>
      <c r="BG54" s="1117"/>
      <c r="BH54" s="1117"/>
      <c r="BI54" s="1117"/>
      <c r="BJ54" s="1117"/>
      <c r="BK54" s="1117"/>
      <c r="BL54" s="1117"/>
    </row>
    <row r="55" spans="1:64" s="998" customFormat="1" ht="14.45" customHeight="1">
      <c r="A55" s="1330"/>
      <c r="B55" s="961" t="s">
        <v>1354</v>
      </c>
      <c r="C55" s="1330"/>
      <c r="D55" s="992"/>
      <c r="E55" s="1113">
        <v>75348.512069999982</v>
      </c>
      <c r="F55" s="1113">
        <v>73402.010850000006</v>
      </c>
      <c r="G55" s="1113">
        <v>135197.98602799998</v>
      </c>
      <c r="H55" s="1113">
        <v>5477.3040259999998</v>
      </c>
      <c r="I55" s="1113">
        <v>5747.8204480000004</v>
      </c>
      <c r="J55" s="1113">
        <v>73021.09965199999</v>
      </c>
      <c r="K55" s="1113">
        <v>1946.5012200000001</v>
      </c>
      <c r="L55" s="1113">
        <v>92.896226999999996</v>
      </c>
      <c r="M55" s="1113">
        <v>140.76509800000005</v>
      </c>
      <c r="N55" s="1113">
        <v>1712.8398950000001</v>
      </c>
      <c r="O55" s="1330"/>
      <c r="P55" s="992"/>
      <c r="Q55" s="1065"/>
      <c r="R55" s="1065"/>
      <c r="S55" s="1065"/>
      <c r="T55" s="1065"/>
      <c r="U55" s="1065"/>
      <c r="V55" s="1065"/>
      <c r="W55" s="1065"/>
      <c r="X55" s="1117"/>
      <c r="Y55" s="1117"/>
      <c r="Z55" s="1117"/>
      <c r="AA55" s="1117"/>
      <c r="AB55" s="1117"/>
      <c r="AC55" s="1117"/>
      <c r="AD55" s="1117"/>
      <c r="AE55" s="1117"/>
      <c r="AF55" s="1117"/>
      <c r="AG55" s="1117"/>
      <c r="AH55" s="1117"/>
      <c r="AI55" s="1117"/>
      <c r="AJ55" s="1117"/>
      <c r="AK55" s="1117"/>
      <c r="AL55" s="1117"/>
      <c r="AM55" s="1117"/>
      <c r="AN55" s="1117"/>
      <c r="AO55" s="1117"/>
      <c r="AP55" s="1117"/>
      <c r="AQ55" s="1117"/>
      <c r="AR55" s="1117"/>
      <c r="AS55" s="1117"/>
      <c r="AT55" s="1117"/>
      <c r="AU55" s="1117"/>
      <c r="AV55" s="1117"/>
      <c r="AW55" s="1117"/>
      <c r="AX55" s="1117"/>
      <c r="AY55" s="1117"/>
      <c r="AZ55" s="1117"/>
      <c r="BA55" s="1117"/>
      <c r="BB55" s="1117"/>
      <c r="BC55" s="1117"/>
      <c r="BD55" s="1117"/>
      <c r="BE55" s="1117"/>
      <c r="BF55" s="1117"/>
      <c r="BG55" s="1117"/>
      <c r="BH55" s="1117"/>
      <c r="BI55" s="1117"/>
      <c r="BJ55" s="1117"/>
      <c r="BK55" s="1117"/>
      <c r="BL55" s="1117"/>
    </row>
    <row r="56" spans="1:64" s="998" customFormat="1" ht="14.45" customHeight="1">
      <c r="A56" s="1330"/>
      <c r="B56" s="961" t="s">
        <v>1355</v>
      </c>
      <c r="C56" s="1330"/>
      <c r="D56" s="992"/>
      <c r="E56" s="1113">
        <v>88958.009226999973</v>
      </c>
      <c r="F56" s="1113">
        <v>85141.149055000016</v>
      </c>
      <c r="G56" s="1113">
        <v>165651.363048</v>
      </c>
      <c r="H56" s="1113">
        <v>2434.5913849999997</v>
      </c>
      <c r="I56" s="1113">
        <v>1980.624959</v>
      </c>
      <c r="J56" s="1113">
        <v>84925.430336999983</v>
      </c>
      <c r="K56" s="1113">
        <v>3816.8601719999997</v>
      </c>
      <c r="L56" s="1113">
        <v>210.90941799999999</v>
      </c>
      <c r="M56" s="1113">
        <v>203.435372</v>
      </c>
      <c r="N56" s="1113">
        <v>3402.5153819999991</v>
      </c>
      <c r="O56" s="1330"/>
      <c r="P56" s="992"/>
      <c r="Q56" s="1065"/>
      <c r="R56" s="1065"/>
      <c r="S56" s="1065"/>
      <c r="T56" s="1065"/>
      <c r="U56" s="1065"/>
      <c r="V56" s="1065"/>
      <c r="W56" s="1065"/>
      <c r="X56" s="1117"/>
      <c r="Y56" s="1117"/>
      <c r="Z56" s="1117"/>
      <c r="AA56" s="1117"/>
      <c r="AB56" s="1117"/>
      <c r="AC56" s="1117"/>
      <c r="AD56" s="1117"/>
      <c r="AE56" s="1117"/>
      <c r="AF56" s="1117"/>
      <c r="AG56" s="1117"/>
      <c r="AH56" s="1117"/>
      <c r="AI56" s="1117"/>
      <c r="AJ56" s="1117"/>
      <c r="AK56" s="1117"/>
      <c r="AL56" s="1117"/>
      <c r="AM56" s="1117"/>
      <c r="AN56" s="1117"/>
      <c r="AO56" s="1117"/>
      <c r="AP56" s="1117"/>
      <c r="AQ56" s="1117"/>
      <c r="AR56" s="1117"/>
      <c r="AS56" s="1117"/>
      <c r="AT56" s="1117"/>
      <c r="AU56" s="1117"/>
      <c r="AV56" s="1117"/>
      <c r="AW56" s="1117"/>
      <c r="AX56" s="1117"/>
      <c r="AY56" s="1117"/>
      <c r="AZ56" s="1117"/>
      <c r="BA56" s="1117"/>
      <c r="BB56" s="1117"/>
      <c r="BC56" s="1117"/>
      <c r="BD56" s="1117"/>
      <c r="BE56" s="1117"/>
      <c r="BF56" s="1117"/>
      <c r="BG56" s="1117"/>
      <c r="BH56" s="1117"/>
      <c r="BI56" s="1117"/>
      <c r="BJ56" s="1117"/>
      <c r="BK56" s="1117"/>
      <c r="BL56" s="1117"/>
    </row>
    <row r="57" spans="1:64" s="998" customFormat="1" ht="14.45" customHeight="1">
      <c r="A57" s="1479" t="s">
        <v>449</v>
      </c>
      <c r="B57" s="1479"/>
      <c r="C57" s="1479"/>
      <c r="D57" s="2"/>
      <c r="E57" s="1113"/>
      <c r="F57" s="1113"/>
      <c r="G57" s="1113"/>
      <c r="H57" s="1113"/>
      <c r="I57" s="1113"/>
      <c r="J57" s="1113"/>
      <c r="K57" s="1113"/>
      <c r="L57" s="1113"/>
      <c r="M57" s="1113"/>
      <c r="N57" s="1113"/>
      <c r="O57" s="1330"/>
      <c r="P57" s="992"/>
      <c r="Q57" s="1065"/>
      <c r="R57" s="1065"/>
      <c r="S57" s="1065"/>
      <c r="T57" s="1065"/>
      <c r="U57" s="1065"/>
      <c r="V57" s="1065"/>
      <c r="W57" s="1065"/>
      <c r="X57" s="1117"/>
      <c r="Y57" s="1117"/>
      <c r="Z57" s="1117"/>
      <c r="AA57" s="1117"/>
      <c r="AB57" s="1117"/>
      <c r="AC57" s="1117"/>
      <c r="AD57" s="1117"/>
      <c r="AE57" s="1117"/>
      <c r="AF57" s="1117"/>
      <c r="AG57" s="1117"/>
      <c r="AH57" s="1117"/>
      <c r="AI57" s="1117"/>
      <c r="AJ57" s="1117"/>
      <c r="AK57" s="1117"/>
      <c r="AL57" s="1117"/>
      <c r="AM57" s="1117"/>
      <c r="AN57" s="1117"/>
      <c r="AO57" s="1117"/>
      <c r="AP57" s="1117"/>
      <c r="AQ57" s="1117"/>
      <c r="AR57" s="1117"/>
      <c r="AS57" s="1117"/>
      <c r="AT57" s="1117"/>
      <c r="AU57" s="1117"/>
      <c r="AV57" s="1117"/>
      <c r="AW57" s="1117"/>
      <c r="AX57" s="1117"/>
      <c r="AY57" s="1117"/>
      <c r="AZ57" s="1117"/>
      <c r="BA57" s="1117"/>
      <c r="BB57" s="1117"/>
      <c r="BC57" s="1117"/>
      <c r="BD57" s="1117"/>
      <c r="BE57" s="1117"/>
      <c r="BF57" s="1117"/>
      <c r="BG57" s="1117"/>
      <c r="BH57" s="1117"/>
      <c r="BI57" s="1117"/>
      <c r="BJ57" s="1117"/>
      <c r="BK57" s="1117"/>
      <c r="BL57" s="1117"/>
    </row>
    <row r="58" spans="1:64" s="998" customFormat="1" ht="14.45" customHeight="1">
      <c r="A58" s="6"/>
      <c r="B58" s="961" t="s">
        <v>1337</v>
      </c>
      <c r="C58" s="6"/>
      <c r="D58" s="994"/>
      <c r="E58" s="1113">
        <v>26545.354444725766</v>
      </c>
      <c r="F58" s="1113">
        <v>26536.560961545896</v>
      </c>
      <c r="G58" s="1113">
        <v>31130.422185266409</v>
      </c>
      <c r="H58" s="1114">
        <v>0</v>
      </c>
      <c r="I58" s="1113">
        <v>736.98974328772749</v>
      </c>
      <c r="J58" s="1113">
        <v>5330.8509670082576</v>
      </c>
      <c r="K58" s="1113">
        <v>8.7934831798667652</v>
      </c>
      <c r="L58" s="1113">
        <v>0</v>
      </c>
      <c r="M58" s="1113">
        <v>2.4016021367048084</v>
      </c>
      <c r="N58" s="1113">
        <v>6.3918810431619564</v>
      </c>
      <c r="O58" s="1334"/>
      <c r="P58" s="2"/>
      <c r="Q58" s="1065"/>
      <c r="R58" s="1065"/>
      <c r="S58" s="1065"/>
      <c r="T58" s="1065"/>
      <c r="U58" s="1065"/>
      <c r="V58" s="1065"/>
      <c r="W58" s="1065"/>
      <c r="X58" s="1117"/>
      <c r="Y58" s="1117"/>
      <c r="Z58" s="1117"/>
      <c r="AA58" s="1117"/>
      <c r="AB58" s="1117"/>
      <c r="AC58" s="1117"/>
      <c r="AD58" s="1117"/>
      <c r="AE58" s="1117"/>
      <c r="AF58" s="1117"/>
      <c r="AG58" s="1117"/>
      <c r="AH58" s="1117"/>
      <c r="AI58" s="1117"/>
      <c r="AJ58" s="1117"/>
      <c r="AK58" s="1117"/>
      <c r="AL58" s="1117"/>
      <c r="AM58" s="1117"/>
      <c r="AN58" s="1117"/>
      <c r="AO58" s="1117"/>
      <c r="AP58" s="1117"/>
      <c r="AQ58" s="1117"/>
      <c r="AR58" s="1117"/>
      <c r="AS58" s="1117"/>
      <c r="AT58" s="1117"/>
      <c r="AU58" s="1117"/>
      <c r="AV58" s="1117"/>
      <c r="AW58" s="1117"/>
      <c r="AX58" s="1117"/>
      <c r="AY58" s="1117"/>
      <c r="AZ58" s="1117"/>
      <c r="BA58" s="1117"/>
      <c r="BB58" s="1117"/>
      <c r="BC58" s="1117"/>
      <c r="BD58" s="1117"/>
      <c r="BE58" s="1117"/>
      <c r="BF58" s="1117"/>
      <c r="BG58" s="1117"/>
      <c r="BH58" s="1117"/>
      <c r="BI58" s="1117"/>
      <c r="BJ58" s="1117"/>
      <c r="BK58" s="1117"/>
      <c r="BL58" s="1117"/>
    </row>
    <row r="59" spans="1:64" s="998" customFormat="1" ht="14.45" customHeight="1">
      <c r="A59" s="6"/>
      <c r="B59" s="961" t="s">
        <v>1347</v>
      </c>
      <c r="C59" s="6"/>
      <c r="D59" s="2"/>
      <c r="E59" s="1113">
        <v>15699.568577804062</v>
      </c>
      <c r="F59" s="1113">
        <v>15644.561224784995</v>
      </c>
      <c r="G59" s="1113">
        <v>18828.872181207331</v>
      </c>
      <c r="H59" s="1114">
        <v>5.5782002472179591E-2</v>
      </c>
      <c r="I59" s="1113">
        <v>460.73744290636421</v>
      </c>
      <c r="J59" s="1113">
        <v>3645.1041813311667</v>
      </c>
      <c r="K59" s="1113">
        <v>55.007353019065057</v>
      </c>
      <c r="L59" s="1113">
        <v>1.1986715555998471</v>
      </c>
      <c r="M59" s="1113">
        <v>3.9159133817283345</v>
      </c>
      <c r="N59" s="1113">
        <v>49.892768081736811</v>
      </c>
      <c r="P59" s="994"/>
      <c r="Q59" s="1065"/>
      <c r="R59" s="1065"/>
      <c r="S59" s="1065"/>
      <c r="T59" s="1065"/>
      <c r="U59" s="1065"/>
      <c r="V59" s="1065"/>
      <c r="W59" s="1065"/>
    </row>
    <row r="60" spans="1:64" s="998" customFormat="1" ht="14.45" customHeight="1">
      <c r="A60" s="1330"/>
      <c r="B60" s="961" t="s">
        <v>1348</v>
      </c>
      <c r="C60" s="1330"/>
      <c r="D60" s="992"/>
      <c r="E60" s="1113">
        <v>29661.862958465535</v>
      </c>
      <c r="F60" s="1113">
        <v>29627.385149331156</v>
      </c>
      <c r="G60" s="1113">
        <v>39365.67921848745</v>
      </c>
      <c r="H60" s="1114">
        <v>1.1169510248248415E-2</v>
      </c>
      <c r="I60" s="1113">
        <v>1096.115564858839</v>
      </c>
      <c r="J60" s="1113">
        <v>10834.420803525392</v>
      </c>
      <c r="K60" s="1113">
        <v>34.477809134389069</v>
      </c>
      <c r="L60" s="1113">
        <v>2.4668274909872228</v>
      </c>
      <c r="M60" s="1113">
        <v>9.5616215258424244</v>
      </c>
      <c r="N60" s="1113">
        <v>22.449360117559426</v>
      </c>
      <c r="O60" s="6"/>
      <c r="P60" s="2"/>
      <c r="Q60" s="1065"/>
      <c r="R60" s="1065"/>
      <c r="S60" s="1065"/>
      <c r="T60" s="1065"/>
      <c r="U60" s="1065"/>
      <c r="V60" s="1065"/>
      <c r="W60" s="1065"/>
      <c r="X60" s="1117"/>
      <c r="Y60" s="1117"/>
      <c r="Z60" s="1117"/>
      <c r="AA60" s="1117"/>
      <c r="AB60" s="1117"/>
      <c r="AC60" s="1117"/>
      <c r="AD60" s="1117"/>
      <c r="AE60" s="1117"/>
      <c r="AF60" s="1117"/>
      <c r="AG60" s="1117"/>
      <c r="AH60" s="1117"/>
      <c r="AI60" s="1117"/>
      <c r="AJ60" s="1117"/>
      <c r="AK60" s="1117"/>
      <c r="AL60" s="1117"/>
      <c r="AM60" s="1117"/>
      <c r="AN60" s="1117"/>
      <c r="AO60" s="1117"/>
      <c r="AP60" s="1117"/>
      <c r="AQ60" s="1117"/>
      <c r="AR60" s="1117"/>
      <c r="AS60" s="1117"/>
      <c r="AT60" s="1117"/>
      <c r="AU60" s="1117"/>
      <c r="AV60" s="1117"/>
      <c r="AW60" s="1117"/>
      <c r="AX60" s="1117"/>
      <c r="AY60" s="1117"/>
      <c r="AZ60" s="1117"/>
      <c r="BA60" s="1117"/>
      <c r="BB60" s="1117"/>
      <c r="BC60" s="1117"/>
      <c r="BD60" s="1117"/>
      <c r="BE60" s="1117"/>
      <c r="BF60" s="1117"/>
      <c r="BG60" s="1117"/>
      <c r="BH60" s="1117"/>
      <c r="BI60" s="1117"/>
      <c r="BJ60" s="1117"/>
      <c r="BK60" s="1117"/>
      <c r="BL60" s="1117"/>
    </row>
    <row r="61" spans="1:64" s="998" customFormat="1" ht="14.45" customHeight="1">
      <c r="A61" s="1330"/>
      <c r="B61" s="961" t="s">
        <v>1349</v>
      </c>
      <c r="C61" s="1330"/>
      <c r="D61" s="992"/>
      <c r="E61" s="1113">
        <v>53099.027967213966</v>
      </c>
      <c r="F61" s="1113">
        <v>52398.998060609811</v>
      </c>
      <c r="G61" s="1113">
        <v>79389.208724402721</v>
      </c>
      <c r="H61" s="1114">
        <v>3.30175374627607</v>
      </c>
      <c r="I61" s="1113">
        <v>1454.0417041193498</v>
      </c>
      <c r="J61" s="1113">
        <v>28447.554121658577</v>
      </c>
      <c r="K61" s="1113">
        <v>700.02990660418902</v>
      </c>
      <c r="L61" s="1113">
        <v>512.63848730323173</v>
      </c>
      <c r="M61" s="1113">
        <v>14.113316119387756</v>
      </c>
      <c r="N61" s="1113">
        <v>173.27810318156961</v>
      </c>
      <c r="O61" s="1330"/>
      <c r="P61" s="992"/>
      <c r="Q61" s="1065"/>
      <c r="R61" s="1065"/>
      <c r="S61" s="1065"/>
      <c r="T61" s="1065"/>
      <c r="U61" s="1065"/>
      <c r="V61" s="1065"/>
      <c r="W61" s="1065"/>
      <c r="X61" s="1117"/>
      <c r="Y61" s="1117"/>
      <c r="Z61" s="1117"/>
      <c r="AA61" s="1117"/>
      <c r="AB61" s="1117"/>
      <c r="AC61" s="1117"/>
      <c r="AD61" s="1117"/>
      <c r="AE61" s="1117"/>
      <c r="AF61" s="1117"/>
      <c r="AG61" s="1117"/>
      <c r="AH61" s="1117"/>
      <c r="AI61" s="1117"/>
      <c r="AJ61" s="1117"/>
      <c r="AK61" s="1117"/>
      <c r="AL61" s="1117"/>
      <c r="AM61" s="1117"/>
      <c r="AN61" s="1117"/>
      <c r="AO61" s="1117"/>
      <c r="AP61" s="1117"/>
      <c r="AQ61" s="1117"/>
      <c r="AR61" s="1117"/>
      <c r="AS61" s="1117"/>
      <c r="AT61" s="1117"/>
      <c r="AU61" s="1117"/>
      <c r="AV61" s="1117"/>
      <c r="AW61" s="1117"/>
      <c r="AX61" s="1117"/>
      <c r="AY61" s="1117"/>
      <c r="AZ61" s="1117"/>
      <c r="BA61" s="1117"/>
      <c r="BB61" s="1117"/>
      <c r="BC61" s="1117"/>
      <c r="BD61" s="1117"/>
      <c r="BE61" s="1117"/>
      <c r="BF61" s="1117"/>
      <c r="BG61" s="1117"/>
      <c r="BH61" s="1117"/>
      <c r="BI61" s="1117"/>
      <c r="BJ61" s="1117"/>
      <c r="BK61" s="1117"/>
      <c r="BL61" s="1117"/>
    </row>
    <row r="62" spans="1:64" s="998" customFormat="1" ht="14.45" customHeight="1">
      <c r="A62" s="1330"/>
      <c r="B62" s="961" t="s">
        <v>1350</v>
      </c>
      <c r="C62" s="1330"/>
      <c r="D62" s="992"/>
      <c r="E62" s="1113">
        <v>50409.176898297446</v>
      </c>
      <c r="F62" s="1113">
        <v>49948.529476562508</v>
      </c>
      <c r="G62" s="1113">
        <v>82691.079774857018</v>
      </c>
      <c r="H62" s="1113">
        <v>258.44186281745618</v>
      </c>
      <c r="I62" s="1113">
        <v>408.7912476446096</v>
      </c>
      <c r="J62" s="1113">
        <v>33409.783408756521</v>
      </c>
      <c r="K62" s="1113">
        <v>460.64742173489492</v>
      </c>
      <c r="L62" s="1113">
        <v>229.99828193871826</v>
      </c>
      <c r="M62" s="1113">
        <v>34.025864553128898</v>
      </c>
      <c r="N62" s="1113">
        <v>196.62327524304746</v>
      </c>
      <c r="O62" s="1330"/>
      <c r="P62" s="992"/>
      <c r="Q62" s="1065"/>
      <c r="R62" s="1065"/>
      <c r="S62" s="1065"/>
      <c r="T62" s="1065"/>
      <c r="U62" s="1065"/>
      <c r="V62" s="1065"/>
      <c r="W62" s="1065"/>
      <c r="X62" s="1117"/>
      <c r="Y62" s="1117"/>
      <c r="Z62" s="1117"/>
      <c r="AA62" s="1117"/>
      <c r="AB62" s="1117"/>
      <c r="AC62" s="1117"/>
      <c r="AD62" s="1117"/>
      <c r="AE62" s="1117"/>
      <c r="AF62" s="1117"/>
      <c r="AG62" s="1117"/>
      <c r="AH62" s="1117"/>
      <c r="AI62" s="1117"/>
      <c r="AJ62" s="1117"/>
      <c r="AK62" s="1117"/>
      <c r="AL62" s="1117"/>
      <c r="AM62" s="1117"/>
      <c r="AN62" s="1117"/>
      <c r="AO62" s="1117"/>
      <c r="AP62" s="1117"/>
      <c r="AQ62" s="1117"/>
      <c r="AR62" s="1117"/>
      <c r="AS62" s="1117"/>
      <c r="AT62" s="1117"/>
      <c r="AU62" s="1117"/>
      <c r="AV62" s="1117"/>
      <c r="AW62" s="1117"/>
      <c r="AX62" s="1117"/>
      <c r="AY62" s="1117"/>
      <c r="AZ62" s="1117"/>
      <c r="BA62" s="1117"/>
      <c r="BB62" s="1117"/>
      <c r="BC62" s="1117"/>
      <c r="BD62" s="1117"/>
      <c r="BE62" s="1117"/>
      <c r="BF62" s="1117"/>
      <c r="BG62" s="1117"/>
      <c r="BH62" s="1117"/>
      <c r="BI62" s="1117"/>
      <c r="BJ62" s="1117"/>
      <c r="BK62" s="1117"/>
      <c r="BL62" s="1117"/>
    </row>
    <row r="63" spans="1:64" s="998" customFormat="1" ht="14.45" customHeight="1">
      <c r="A63" s="1330"/>
      <c r="B63" s="961" t="s">
        <v>1351</v>
      </c>
      <c r="C63" s="1330"/>
      <c r="D63" s="992"/>
      <c r="E63" s="1113">
        <v>105097.19617633053</v>
      </c>
      <c r="F63" s="1113">
        <v>103556.73492798145</v>
      </c>
      <c r="G63" s="1113">
        <v>170071.1828882152</v>
      </c>
      <c r="H63" s="1113">
        <v>1547.633979647864</v>
      </c>
      <c r="I63" s="1113">
        <v>1374.4732524713886</v>
      </c>
      <c r="J63" s="1113">
        <v>69436.555192352942</v>
      </c>
      <c r="K63" s="1113">
        <v>1540.4612483492447</v>
      </c>
      <c r="L63" s="1113">
        <v>137.63341241749583</v>
      </c>
      <c r="M63" s="1113">
        <v>90.290183804791084</v>
      </c>
      <c r="N63" s="1113">
        <v>1312.5376521269588</v>
      </c>
      <c r="O63" s="1330"/>
      <c r="P63" s="992"/>
      <c r="Q63" s="1065"/>
      <c r="R63" s="1065"/>
      <c r="S63" s="1065"/>
      <c r="T63" s="1065"/>
      <c r="U63" s="1065"/>
      <c r="V63" s="1065"/>
      <c r="W63" s="1065"/>
      <c r="X63" s="1117"/>
      <c r="Y63" s="1117"/>
      <c r="Z63" s="1117"/>
      <c r="AA63" s="1117"/>
      <c r="AB63" s="1117"/>
      <c r="AC63" s="1117"/>
      <c r="AD63" s="1117"/>
      <c r="AE63" s="1117"/>
      <c r="AF63" s="1117"/>
      <c r="AG63" s="1117"/>
      <c r="AH63" s="1117"/>
      <c r="AI63" s="1117"/>
      <c r="AJ63" s="1117"/>
      <c r="AK63" s="1117"/>
      <c r="AL63" s="1117"/>
      <c r="AM63" s="1117"/>
      <c r="AN63" s="1117"/>
      <c r="AO63" s="1117"/>
      <c r="AP63" s="1117"/>
      <c r="AQ63" s="1117"/>
      <c r="AR63" s="1117"/>
      <c r="AS63" s="1117"/>
      <c r="AT63" s="1117"/>
      <c r="AU63" s="1117"/>
      <c r="AV63" s="1117"/>
      <c r="AW63" s="1117"/>
      <c r="AX63" s="1117"/>
      <c r="AY63" s="1117"/>
      <c r="AZ63" s="1117"/>
      <c r="BA63" s="1117"/>
      <c r="BB63" s="1117"/>
      <c r="BC63" s="1117"/>
      <c r="BD63" s="1117"/>
      <c r="BE63" s="1117"/>
      <c r="BF63" s="1117"/>
      <c r="BG63" s="1117"/>
      <c r="BH63" s="1117"/>
      <c r="BI63" s="1117"/>
      <c r="BJ63" s="1117"/>
      <c r="BK63" s="1117"/>
      <c r="BL63" s="1117"/>
    </row>
    <row r="64" spans="1:64" s="998" customFormat="1" ht="14.45" customHeight="1">
      <c r="A64" s="1330"/>
      <c r="B64" s="961" t="s">
        <v>1352</v>
      </c>
      <c r="C64" s="1330"/>
      <c r="D64" s="992"/>
      <c r="E64" s="1113">
        <v>53125.05354912809</v>
      </c>
      <c r="F64" s="1113">
        <v>52385.931863729442</v>
      </c>
      <c r="G64" s="1113">
        <v>89267.526338165233</v>
      </c>
      <c r="H64" s="1114">
        <v>3206.3298435498805</v>
      </c>
      <c r="I64" s="1113">
        <v>1037.0960472148415</v>
      </c>
      <c r="J64" s="1113">
        <v>41125.020365200544</v>
      </c>
      <c r="K64" s="1113">
        <v>739.1216853986441</v>
      </c>
      <c r="L64" s="1113">
        <v>110.97558645506861</v>
      </c>
      <c r="M64" s="1113">
        <v>96.788023934644812</v>
      </c>
      <c r="N64" s="1113">
        <v>531.35807500893065</v>
      </c>
      <c r="O64" s="1330"/>
      <c r="P64" s="992"/>
      <c r="Q64" s="1065"/>
      <c r="R64" s="1065"/>
      <c r="S64" s="1065"/>
      <c r="T64" s="1065"/>
      <c r="U64" s="1065"/>
      <c r="V64" s="1065"/>
      <c r="W64" s="1065"/>
      <c r="X64" s="1117"/>
      <c r="Y64" s="1117"/>
      <c r="Z64" s="1117"/>
      <c r="AA64" s="1117"/>
      <c r="AB64" s="1117"/>
      <c r="AC64" s="1117"/>
      <c r="AD64" s="1117"/>
      <c r="AE64" s="1117"/>
      <c r="AF64" s="1117"/>
      <c r="AG64" s="1117"/>
      <c r="AH64" s="1117"/>
      <c r="AI64" s="1117"/>
      <c r="AJ64" s="1117"/>
      <c r="AK64" s="1117"/>
      <c r="AL64" s="1117"/>
      <c r="AM64" s="1117"/>
      <c r="AN64" s="1117"/>
      <c r="AO64" s="1117"/>
      <c r="AP64" s="1117"/>
      <c r="AQ64" s="1117"/>
      <c r="AR64" s="1117"/>
      <c r="AS64" s="1117"/>
      <c r="AT64" s="1117"/>
      <c r="AU64" s="1117"/>
      <c r="AV64" s="1117"/>
      <c r="AW64" s="1117"/>
      <c r="AX64" s="1117"/>
      <c r="AY64" s="1117"/>
      <c r="AZ64" s="1117"/>
      <c r="BA64" s="1117"/>
      <c r="BB64" s="1117"/>
      <c r="BC64" s="1117"/>
      <c r="BD64" s="1117"/>
      <c r="BE64" s="1117"/>
      <c r="BF64" s="1117"/>
      <c r="BG64" s="1117"/>
      <c r="BH64" s="1117"/>
      <c r="BI64" s="1117"/>
      <c r="BJ64" s="1117"/>
      <c r="BK64" s="1117"/>
      <c r="BL64" s="1117"/>
    </row>
    <row r="65" spans="1:64" s="998" customFormat="1" ht="14.45" customHeight="1">
      <c r="A65" s="1330"/>
      <c r="B65" s="961" t="s">
        <v>1353</v>
      </c>
      <c r="C65" s="1330"/>
      <c r="D65" s="992"/>
      <c r="E65" s="1113">
        <v>68781.530255518344</v>
      </c>
      <c r="F65" s="1113">
        <v>67495.711457068275</v>
      </c>
      <c r="G65" s="1113">
        <v>129162.33912951098</v>
      </c>
      <c r="H65" s="1113">
        <v>2437.7039249546428</v>
      </c>
      <c r="I65" s="1113">
        <v>1458.3597389645067</v>
      </c>
      <c r="J65" s="1113">
        <v>65562.691336361895</v>
      </c>
      <c r="K65" s="1113">
        <v>1285.8187984501001</v>
      </c>
      <c r="L65" s="1113">
        <v>80.373371413300902</v>
      </c>
      <c r="M65" s="1113">
        <v>117.71513484276561</v>
      </c>
      <c r="N65" s="1113">
        <v>1087.7302921940343</v>
      </c>
      <c r="O65" s="1330"/>
      <c r="P65" s="992"/>
      <c r="Q65" s="1065"/>
      <c r="R65" s="1065"/>
      <c r="S65" s="1065"/>
      <c r="T65" s="1065"/>
      <c r="U65" s="1065"/>
      <c r="V65" s="1065"/>
      <c r="W65" s="1065"/>
      <c r="X65" s="1117"/>
      <c r="Y65" s="1117"/>
      <c r="Z65" s="1117"/>
      <c r="AA65" s="1117"/>
      <c r="AB65" s="1117"/>
      <c r="AC65" s="1117"/>
      <c r="AD65" s="1117"/>
      <c r="AE65" s="1117"/>
      <c r="AF65" s="1117"/>
      <c r="AG65" s="1117"/>
      <c r="AH65" s="1117"/>
      <c r="AI65" s="1117"/>
      <c r="AJ65" s="1117"/>
      <c r="AK65" s="1117"/>
      <c r="AL65" s="1117"/>
      <c r="AM65" s="1117"/>
      <c r="AN65" s="1117"/>
      <c r="AO65" s="1117"/>
      <c r="AP65" s="1117"/>
      <c r="AQ65" s="1117"/>
      <c r="AR65" s="1117"/>
      <c r="AS65" s="1117"/>
      <c r="AT65" s="1117"/>
      <c r="AU65" s="1117"/>
      <c r="AV65" s="1117"/>
      <c r="AW65" s="1117"/>
      <c r="AX65" s="1117"/>
      <c r="AY65" s="1117"/>
      <c r="AZ65" s="1117"/>
      <c r="BA65" s="1117"/>
      <c r="BB65" s="1117"/>
      <c r="BC65" s="1117"/>
      <c r="BD65" s="1117"/>
      <c r="BE65" s="1117"/>
      <c r="BF65" s="1117"/>
      <c r="BG65" s="1117"/>
      <c r="BH65" s="1117"/>
      <c r="BI65" s="1117"/>
      <c r="BJ65" s="1117"/>
      <c r="BK65" s="1117"/>
      <c r="BL65" s="1117"/>
    </row>
    <row r="66" spans="1:64" s="998" customFormat="1" ht="14.45" customHeight="1">
      <c r="A66" s="1330"/>
      <c r="B66" s="961" t="s">
        <v>1354</v>
      </c>
      <c r="C66" s="1330"/>
      <c r="D66" s="992"/>
      <c r="E66" s="1113">
        <v>88995.768082872673</v>
      </c>
      <c r="F66" s="1113">
        <v>86871.025362328583</v>
      </c>
      <c r="G66" s="1113">
        <v>184541.56734782935</v>
      </c>
      <c r="H66" s="1113">
        <v>686.94755496689629</v>
      </c>
      <c r="I66" s="1113">
        <v>3148.1005707694162</v>
      </c>
      <c r="J66" s="1113">
        <v>101505.59011123715</v>
      </c>
      <c r="K66" s="1113">
        <v>2124.7427205441031</v>
      </c>
      <c r="L66" s="1113">
        <v>117.4226652532988</v>
      </c>
      <c r="M66" s="1113">
        <v>223.23700831060242</v>
      </c>
      <c r="N66" s="1113">
        <v>1784.0830469802015</v>
      </c>
      <c r="O66" s="1330"/>
      <c r="P66" s="992"/>
      <c r="Q66" s="1065"/>
      <c r="R66" s="1065"/>
      <c r="S66" s="1065"/>
      <c r="T66" s="1065"/>
      <c r="U66" s="1065"/>
      <c r="V66" s="1065"/>
      <c r="W66" s="1065"/>
      <c r="X66" s="1117"/>
      <c r="Y66" s="1117"/>
      <c r="Z66" s="1117"/>
      <c r="AA66" s="1117"/>
      <c r="AB66" s="1117"/>
      <c r="AC66" s="1117"/>
      <c r="AD66" s="1117"/>
      <c r="AE66" s="1117"/>
      <c r="AF66" s="1117"/>
      <c r="AG66" s="1117"/>
      <c r="AH66" s="1117"/>
      <c r="AI66" s="1117"/>
      <c r="AJ66" s="1117"/>
      <c r="AK66" s="1117"/>
      <c r="AL66" s="1117"/>
      <c r="AM66" s="1117"/>
      <c r="AN66" s="1117"/>
      <c r="AO66" s="1117"/>
      <c r="AP66" s="1117"/>
      <c r="AQ66" s="1117"/>
      <c r="AR66" s="1117"/>
      <c r="AS66" s="1117"/>
      <c r="AT66" s="1117"/>
      <c r="AU66" s="1117"/>
      <c r="AV66" s="1117"/>
      <c r="AW66" s="1117"/>
      <c r="AX66" s="1117"/>
      <c r="AY66" s="1117"/>
      <c r="AZ66" s="1117"/>
      <c r="BA66" s="1117"/>
      <c r="BB66" s="1117"/>
      <c r="BC66" s="1117"/>
      <c r="BD66" s="1117"/>
      <c r="BE66" s="1117"/>
      <c r="BF66" s="1117"/>
      <c r="BG66" s="1117"/>
      <c r="BH66" s="1117"/>
      <c r="BI66" s="1117"/>
      <c r="BJ66" s="1117"/>
      <c r="BK66" s="1117"/>
      <c r="BL66" s="1117"/>
    </row>
    <row r="67" spans="1:64" s="993" customFormat="1" ht="14.45" customHeight="1" thickBot="1">
      <c r="A67" s="1331"/>
      <c r="B67" s="1319" t="s">
        <v>1355</v>
      </c>
      <c r="C67" s="1331"/>
      <c r="D67" s="996"/>
      <c r="E67" s="1128">
        <v>184853.55544168968</v>
      </c>
      <c r="F67" s="1128">
        <v>174647.31863643287</v>
      </c>
      <c r="G67" s="1128">
        <v>360258.05417224031</v>
      </c>
      <c r="H67" s="1128">
        <v>5424.2645240000002</v>
      </c>
      <c r="I67" s="1128">
        <v>7882.1506963333331</v>
      </c>
      <c r="J67" s="1128">
        <v>198917.15075614071</v>
      </c>
      <c r="K67" s="1128">
        <v>10206.236805256736</v>
      </c>
      <c r="L67" s="1128">
        <v>330.46511897659587</v>
      </c>
      <c r="M67" s="1128">
        <v>485.99040444569778</v>
      </c>
      <c r="N67" s="1128">
        <v>9389.7812818344446</v>
      </c>
      <c r="O67" s="1330"/>
      <c r="P67" s="992"/>
      <c r="Q67" s="1065"/>
      <c r="R67" s="1065"/>
      <c r="S67" s="1065"/>
      <c r="T67" s="1065"/>
      <c r="U67" s="1065"/>
      <c r="V67" s="1065"/>
      <c r="W67" s="1065"/>
      <c r="X67" s="1131"/>
      <c r="Y67" s="1131"/>
      <c r="Z67" s="1131"/>
      <c r="AA67" s="1131"/>
      <c r="AB67" s="1131"/>
      <c r="AC67" s="1131"/>
      <c r="AD67" s="1131"/>
      <c r="AE67" s="1131"/>
      <c r="AF67" s="1131"/>
      <c r="AG67" s="1131"/>
      <c r="AH67" s="1131"/>
      <c r="AI67" s="1131"/>
      <c r="AJ67" s="1131"/>
      <c r="AK67" s="1131"/>
      <c r="AL67" s="1131"/>
      <c r="AM67" s="1131"/>
      <c r="AN67" s="1131"/>
      <c r="AO67" s="1131"/>
      <c r="AP67" s="1131"/>
      <c r="AQ67" s="1131"/>
      <c r="AR67" s="1131"/>
      <c r="AS67" s="1131"/>
      <c r="AT67" s="1131"/>
      <c r="AU67" s="1131"/>
      <c r="AV67" s="1131"/>
      <c r="AW67" s="1131"/>
      <c r="AX67" s="1131"/>
      <c r="AY67" s="1131"/>
      <c r="AZ67" s="1131"/>
      <c r="BA67" s="1131"/>
      <c r="BB67" s="1131"/>
      <c r="BC67" s="1131"/>
      <c r="BD67" s="1131"/>
      <c r="BE67" s="1131"/>
      <c r="BF67" s="1131"/>
      <c r="BG67" s="1131"/>
      <c r="BH67" s="1131"/>
      <c r="BI67" s="1131"/>
      <c r="BJ67" s="1131"/>
      <c r="BK67" s="1131"/>
      <c r="BL67" s="1131"/>
    </row>
    <row r="68" spans="1:64" ht="13.7" customHeight="1"/>
  </sheetData>
  <mergeCells count="39">
    <mergeCell ref="A57:C57"/>
    <mergeCell ref="A15:C15"/>
    <mergeCell ref="A16:C16"/>
    <mergeCell ref="A28:C28"/>
    <mergeCell ref="A17:C17"/>
    <mergeCell ref="A20:C20"/>
    <mergeCell ref="A21:C21"/>
    <mergeCell ref="A46:C46"/>
    <mergeCell ref="A35:C35"/>
    <mergeCell ref="A19:C19"/>
    <mergeCell ref="A18:C18"/>
    <mergeCell ref="A22:D22"/>
    <mergeCell ref="A23:D23"/>
    <mergeCell ref="A24:D24"/>
    <mergeCell ref="A25:D25"/>
    <mergeCell ref="A26:D26"/>
    <mergeCell ref="N4:N5"/>
    <mergeCell ref="K4:K5"/>
    <mergeCell ref="A6:C6"/>
    <mergeCell ref="H4:H5"/>
    <mergeCell ref="I4:I5"/>
    <mergeCell ref="M4:M5"/>
    <mergeCell ref="J4:J5"/>
    <mergeCell ref="F4:F5"/>
    <mergeCell ref="A3:C5"/>
    <mergeCell ref="A27:D27"/>
    <mergeCell ref="A7:C7"/>
    <mergeCell ref="A8:C8"/>
    <mergeCell ref="E3:E5"/>
    <mergeCell ref="L4:L5"/>
    <mergeCell ref="G4:G5"/>
    <mergeCell ref="A11:C11"/>
    <mergeCell ref="A9:C9"/>
    <mergeCell ref="A14:C14"/>
    <mergeCell ref="A12:C12"/>
    <mergeCell ref="A13:C13"/>
    <mergeCell ref="A10:C10"/>
    <mergeCell ref="F3:H3"/>
    <mergeCell ref="I3:J3"/>
  </mergeCells>
  <phoneticPr fontId="3" type="noConversion"/>
  <printOptions horizontalCentered="1"/>
  <pageMargins left="0.35433070866141736" right="0.39370078740157483" top="0.78740157480314965" bottom="0.78740157480314965" header="0.82677165354330717" footer="0.82677165354330717"/>
  <pageSetup paperSize="9" scale="85" fitToWidth="2" fitToHeight="2" pageOrder="overThenDown" orientation="portrait" r:id="rId1"/>
  <headerFooter alignWithMargins="0">
    <oddFooter>&amp;C&amp;P</oddFooter>
  </headerFooter>
  <colBreaks count="1" manualBreakCount="1">
    <brk id="8" max="60"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78"/>
  <sheetViews>
    <sheetView tabSelected="1" view="pageBreakPreview" topLeftCell="A35" zoomScaleNormal="50" zoomScaleSheetLayoutView="100" workbookViewId="0">
      <selection activeCell="H30" sqref="H30"/>
    </sheetView>
  </sheetViews>
  <sheetFormatPr defaultColWidth="9.140625" defaultRowHeight="15.75"/>
  <cols>
    <col min="1" max="1" width="2.28515625" style="425" customWidth="1"/>
    <col min="2" max="2" width="18.7109375" style="425" customWidth="1"/>
    <col min="3" max="3" width="2.28515625" style="425" customWidth="1"/>
    <col min="4" max="4" width="1.7109375" style="426" customWidth="1"/>
    <col min="5" max="5" width="22.7109375" style="1136" customWidth="1"/>
    <col min="6" max="6" width="4.28515625" style="1136" customWidth="1"/>
    <col min="7" max="7" width="22.7109375" style="1136" customWidth="1"/>
    <col min="8" max="8" width="4.28515625" style="1136" customWidth="1"/>
    <col min="9" max="9" width="22.7109375" style="1136" customWidth="1"/>
    <col min="10" max="10" width="4.28515625" style="1136" customWidth="1"/>
    <col min="11" max="11" width="17.42578125" style="1136" customWidth="1"/>
    <col min="12" max="15" width="14.7109375" style="1136" customWidth="1"/>
    <col min="16" max="16384" width="9.140625" style="1136"/>
  </cols>
  <sheetData>
    <row r="1" spans="1:10" s="404" customFormat="1" ht="35.1" customHeight="1">
      <c r="A1" s="537" t="s">
        <v>397</v>
      </c>
      <c r="B1" s="443"/>
      <c r="C1" s="443"/>
      <c r="D1" s="443"/>
      <c r="E1" s="443"/>
      <c r="F1" s="443"/>
      <c r="G1" s="443"/>
      <c r="H1" s="443"/>
      <c r="I1" s="443"/>
      <c r="J1" s="443"/>
    </row>
    <row r="2" spans="1:10" ht="15" customHeight="1" thickBot="1">
      <c r="A2" s="1136"/>
      <c r="B2" s="430"/>
      <c r="C2" s="405"/>
      <c r="D2" s="406"/>
      <c r="E2" s="1135"/>
      <c r="F2" s="1135"/>
      <c r="G2" s="1135"/>
      <c r="H2" s="1135"/>
      <c r="I2" s="1135"/>
      <c r="J2" s="431" t="s">
        <v>778</v>
      </c>
    </row>
    <row r="3" spans="1:10" s="1232" customFormat="1" ht="20.100000000000001" customHeight="1">
      <c r="A3" s="1571" t="s">
        <v>10</v>
      </c>
      <c r="B3" s="1571"/>
      <c r="C3" s="1571"/>
      <c r="D3" s="1360"/>
      <c r="E3" s="1574" t="s">
        <v>49</v>
      </c>
      <c r="F3" s="1575"/>
      <c r="G3" s="1574" t="s">
        <v>1473</v>
      </c>
      <c r="H3" s="1575"/>
      <c r="I3" s="1574" t="s">
        <v>711</v>
      </c>
      <c r="J3" s="1580"/>
    </row>
    <row r="4" spans="1:10" s="1232" customFormat="1" ht="20.100000000000001" customHeight="1">
      <c r="A4" s="1572"/>
      <c r="B4" s="1572"/>
      <c r="C4" s="1572"/>
      <c r="D4" s="1360"/>
      <c r="E4" s="1576"/>
      <c r="F4" s="1577"/>
      <c r="G4" s="1576"/>
      <c r="H4" s="1577"/>
      <c r="I4" s="1576"/>
      <c r="J4" s="1581"/>
    </row>
    <row r="5" spans="1:10" s="1232" customFormat="1" ht="20.100000000000001" customHeight="1" thickBot="1">
      <c r="A5" s="1573"/>
      <c r="B5" s="1573"/>
      <c r="C5" s="1573"/>
      <c r="D5" s="1362"/>
      <c r="E5" s="1578"/>
      <c r="F5" s="1579"/>
      <c r="G5" s="1578"/>
      <c r="H5" s="1579"/>
      <c r="I5" s="1578"/>
      <c r="J5" s="1582"/>
    </row>
    <row r="6" spans="1:10" s="410" customFormat="1" ht="24.6" hidden="1" customHeight="1">
      <c r="A6" s="1696" t="s">
        <v>1071</v>
      </c>
      <c r="B6" s="1696"/>
      <c r="C6" s="1696"/>
      <c r="D6" s="18"/>
      <c r="E6" s="409">
        <f t="shared" ref="E6:E12" si="0">G6+I6</f>
        <v>318535037</v>
      </c>
      <c r="F6" s="432"/>
      <c r="G6" s="432">
        <v>297312785</v>
      </c>
      <c r="H6" s="432"/>
      <c r="I6" s="432">
        <v>21222252</v>
      </c>
    </row>
    <row r="7" spans="1:10" s="410" customFormat="1" ht="24.6" hidden="1" customHeight="1">
      <c r="A7" s="1694" t="s">
        <v>1068</v>
      </c>
      <c r="B7" s="1694"/>
      <c r="C7" s="1694"/>
      <c r="D7" s="18"/>
      <c r="E7" s="411">
        <f t="shared" si="0"/>
        <v>273439192.06678963</v>
      </c>
      <c r="F7" s="374"/>
      <c r="G7" s="374">
        <v>255463872.03214708</v>
      </c>
      <c r="H7" s="374"/>
      <c r="I7" s="374">
        <v>17975320.034642551</v>
      </c>
    </row>
    <row r="8" spans="1:10" s="410" customFormat="1" ht="24.6" hidden="1" customHeight="1">
      <c r="A8" s="1694" t="s">
        <v>1399</v>
      </c>
      <c r="B8" s="1694"/>
      <c r="C8" s="1694"/>
      <c r="D8" s="18"/>
      <c r="E8" s="411">
        <f t="shared" si="0"/>
        <v>317384111</v>
      </c>
      <c r="F8" s="374"/>
      <c r="G8" s="374">
        <v>314489922</v>
      </c>
      <c r="H8" s="374"/>
      <c r="I8" s="374">
        <v>2894189</v>
      </c>
    </row>
    <row r="9" spans="1:10" s="410" customFormat="1" ht="19.5" hidden="1" customHeight="1">
      <c r="A9" s="1694" t="s">
        <v>1400</v>
      </c>
      <c r="B9" s="1694"/>
      <c r="C9" s="1694"/>
      <c r="D9" s="18"/>
      <c r="E9" s="411">
        <f t="shared" si="0"/>
        <v>234067363.26924813</v>
      </c>
      <c r="F9" s="374"/>
      <c r="G9" s="374">
        <v>215267322.94458571</v>
      </c>
      <c r="H9" s="374"/>
      <c r="I9" s="374">
        <v>18800040.324662428</v>
      </c>
    </row>
    <row r="10" spans="1:10" s="410" customFormat="1" ht="19.5" hidden="1" customHeight="1">
      <c r="A10" s="1694" t="s">
        <v>1401</v>
      </c>
      <c r="B10" s="1694"/>
      <c r="C10" s="1694"/>
      <c r="D10" s="18"/>
      <c r="E10" s="411">
        <f t="shared" si="0"/>
        <v>279894496.5474422</v>
      </c>
      <c r="F10" s="374"/>
      <c r="G10" s="374">
        <v>262428581.17396924</v>
      </c>
      <c r="H10" s="374"/>
      <c r="I10" s="374">
        <v>17465915.373472951</v>
      </c>
    </row>
    <row r="11" spans="1:10" s="414" customFormat="1" ht="19.5" hidden="1" customHeight="1">
      <c r="A11" s="1479" t="s">
        <v>1402</v>
      </c>
      <c r="B11" s="1479"/>
      <c r="C11" s="1479"/>
      <c r="D11" s="2"/>
      <c r="E11" s="413">
        <f t="shared" si="0"/>
        <v>319850957.67002332</v>
      </c>
      <c r="F11" s="327"/>
      <c r="G11" s="50">
        <v>284329598.69309759</v>
      </c>
      <c r="H11" s="50"/>
      <c r="I11" s="50">
        <v>35521358.976925708</v>
      </c>
    </row>
    <row r="12" spans="1:10" s="410" customFormat="1" ht="19.5" hidden="1" customHeight="1">
      <c r="A12" s="1694" t="s">
        <v>1403</v>
      </c>
      <c r="B12" s="1694"/>
      <c r="C12" s="1694"/>
      <c r="D12" s="18"/>
      <c r="E12" s="411">
        <f t="shared" si="0"/>
        <v>331790304.16354686</v>
      </c>
      <c r="F12" s="374"/>
      <c r="G12" s="50">
        <v>304432118.85760933</v>
      </c>
      <c r="H12" s="374"/>
      <c r="I12" s="50">
        <v>27358185.305937532</v>
      </c>
    </row>
    <row r="13" spans="1:10" s="410" customFormat="1" ht="18" hidden="1" customHeight="1">
      <c r="A13" s="1694" t="s">
        <v>1404</v>
      </c>
      <c r="B13" s="1694"/>
      <c r="C13" s="1694"/>
      <c r="D13" s="18"/>
      <c r="E13" s="411">
        <f>SUM(G13:I13)</f>
        <v>347620767.12732124</v>
      </c>
      <c r="F13" s="442"/>
      <c r="G13" s="50">
        <v>311857891.91174448</v>
      </c>
      <c r="H13" s="442"/>
      <c r="I13" s="50">
        <v>35762875.215576738</v>
      </c>
    </row>
    <row r="14" spans="1:10" s="410" customFormat="1" ht="18" hidden="1" customHeight="1">
      <c r="A14" s="1479" t="s">
        <v>1405</v>
      </c>
      <c r="B14" s="1479"/>
      <c r="C14" s="1479"/>
      <c r="D14" s="18"/>
      <c r="E14" s="411">
        <f t="shared" ref="E14:E19" si="1">G14+I14</f>
        <v>351972742.32019174</v>
      </c>
      <c r="F14" s="374"/>
      <c r="G14" s="50">
        <v>329291549.46900713</v>
      </c>
      <c r="H14" s="374"/>
      <c r="I14" s="50">
        <v>22681192.851184607</v>
      </c>
    </row>
    <row r="15" spans="1:10" s="410" customFormat="1" ht="18" hidden="1" customHeight="1">
      <c r="A15" s="1694" t="s">
        <v>1406</v>
      </c>
      <c r="B15" s="1694"/>
      <c r="C15" s="1694"/>
      <c r="D15" s="18"/>
      <c r="E15" s="411">
        <f t="shared" si="1"/>
        <v>375074251.8803845</v>
      </c>
      <c r="F15" s="374"/>
      <c r="G15" s="374">
        <v>337667914.69405138</v>
      </c>
      <c r="H15" s="374"/>
      <c r="I15" s="374">
        <v>37406337.186333112</v>
      </c>
    </row>
    <row r="16" spans="1:10" s="410" customFormat="1" ht="15" hidden="1" customHeight="1">
      <c r="A16" s="1479" t="s">
        <v>1601</v>
      </c>
      <c r="B16" s="1479"/>
      <c r="C16" s="1479"/>
      <c r="D16" s="18"/>
      <c r="E16" s="411">
        <f t="shared" si="1"/>
        <v>320919019.10139155</v>
      </c>
      <c r="F16" s="374"/>
      <c r="G16" s="374">
        <v>299226461.79350102</v>
      </c>
      <c r="H16" s="374"/>
      <c r="I16" s="374">
        <v>21692557.30789056</v>
      </c>
    </row>
    <row r="17" spans="1:15" s="410" customFormat="1" ht="16.5" hidden="1" customHeight="1">
      <c r="A17" s="1479" t="s">
        <v>1623</v>
      </c>
      <c r="B17" s="1479"/>
      <c r="C17" s="1479"/>
      <c r="D17" s="18"/>
      <c r="E17" s="538">
        <f t="shared" si="1"/>
        <v>349578983.71449196</v>
      </c>
      <c r="F17" s="540"/>
      <c r="G17" s="540">
        <v>331103305.22873092</v>
      </c>
      <c r="H17" s="540"/>
      <c r="I17" s="540">
        <v>18475678.485761065</v>
      </c>
      <c r="J17" s="374"/>
    </row>
    <row r="18" spans="1:15" s="410" customFormat="1" ht="18.75" hidden="1" customHeight="1">
      <c r="A18" s="1479" t="s">
        <v>1624</v>
      </c>
      <c r="B18" s="1479"/>
      <c r="C18" s="1479"/>
      <c r="D18" s="18"/>
      <c r="E18" s="538">
        <f t="shared" si="1"/>
        <v>334926797.18539929</v>
      </c>
      <c r="F18" s="540"/>
      <c r="G18" s="540">
        <v>327954187.36831635</v>
      </c>
      <c r="H18" s="540"/>
      <c r="I18" s="540">
        <v>6972609.8170829285</v>
      </c>
      <c r="J18" s="374"/>
    </row>
    <row r="19" spans="1:15" s="410" customFormat="1" ht="18.75" hidden="1" customHeight="1">
      <c r="A19" s="1479" t="s">
        <v>1625</v>
      </c>
      <c r="B19" s="1479"/>
      <c r="C19" s="1479"/>
      <c r="D19" s="18"/>
      <c r="E19" s="538">
        <f t="shared" si="1"/>
        <v>342895951.80424482</v>
      </c>
      <c r="F19" s="540"/>
      <c r="G19" s="540">
        <v>316269790.26960284</v>
      </c>
      <c r="H19" s="540"/>
      <c r="I19" s="540">
        <v>26626161.534641959</v>
      </c>
      <c r="J19" s="374"/>
    </row>
    <row r="20" spans="1:15" s="410" customFormat="1" ht="18" hidden="1" customHeight="1">
      <c r="A20" s="1479" t="s">
        <v>1626</v>
      </c>
      <c r="B20" s="1479"/>
      <c r="C20" s="1479"/>
      <c r="D20" s="18"/>
      <c r="E20" s="538">
        <f t="shared" ref="E20:E21" si="2">G20+I20</f>
        <v>331455094.97432512</v>
      </c>
      <c r="F20" s="540"/>
      <c r="G20" s="540">
        <v>312098420.98798788</v>
      </c>
      <c r="H20" s="540"/>
      <c r="I20" s="540">
        <v>19356673.986337218</v>
      </c>
      <c r="J20" s="374"/>
    </row>
    <row r="21" spans="1:15" s="410" customFormat="1" ht="18" hidden="1" customHeight="1">
      <c r="A21" s="1700" t="s">
        <v>1627</v>
      </c>
      <c r="B21" s="1700"/>
      <c r="C21" s="1700"/>
      <c r="D21" s="390"/>
      <c r="E21" s="538">
        <f t="shared" si="2"/>
        <v>366315823.5216189</v>
      </c>
      <c r="F21" s="540"/>
      <c r="G21" s="540">
        <v>346190748.97137898</v>
      </c>
      <c r="H21" s="540"/>
      <c r="I21" s="540">
        <v>20125074.550239943</v>
      </c>
      <c r="J21" s="374"/>
    </row>
    <row r="22" spans="1:15" s="410" customFormat="1" ht="18" hidden="1" customHeight="1">
      <c r="A22" s="1467" t="s">
        <v>1367</v>
      </c>
      <c r="B22" s="1468"/>
      <c r="C22" s="1468"/>
      <c r="D22" s="1469"/>
      <c r="E22" s="420">
        <v>347183.27053211041</v>
      </c>
      <c r="F22" s="421"/>
      <c r="G22" s="421">
        <v>322378.70024124277</v>
      </c>
      <c r="H22" s="421"/>
      <c r="I22" s="421">
        <v>24804.570290867643</v>
      </c>
      <c r="J22" s="374"/>
    </row>
    <row r="23" spans="1:15" s="410" customFormat="1" ht="18" customHeight="1" thickTop="1" thickBot="1">
      <c r="A23" s="1467" t="s">
        <v>1308</v>
      </c>
      <c r="B23" s="1468"/>
      <c r="C23" s="1468"/>
      <c r="D23" s="1469"/>
      <c r="E23" s="420">
        <v>336707.00288278988</v>
      </c>
      <c r="F23" s="421"/>
      <c r="G23" s="421">
        <v>327024.72355735139</v>
      </c>
      <c r="H23" s="421"/>
      <c r="I23" s="421">
        <v>9682.279325438436</v>
      </c>
      <c r="J23" s="374"/>
      <c r="K23" s="1498" t="s">
        <v>1180</v>
      </c>
      <c r="L23" s="1442" t="s">
        <v>1163</v>
      </c>
      <c r="M23" s="1443"/>
      <c r="N23" s="1442" t="s">
        <v>1325</v>
      </c>
      <c r="O23" s="1443"/>
    </row>
    <row r="24" spans="1:15" s="410" customFormat="1" ht="18" customHeight="1">
      <c r="A24" s="1467" t="s">
        <v>1675</v>
      </c>
      <c r="B24" s="1468"/>
      <c r="C24" s="1468"/>
      <c r="D24" s="1469"/>
      <c r="E24" s="420">
        <v>318462.40424293146</v>
      </c>
      <c r="F24" s="421"/>
      <c r="G24" s="421">
        <v>285059.70845722785</v>
      </c>
      <c r="H24" s="421"/>
      <c r="I24" s="421">
        <v>33402.695785703661</v>
      </c>
      <c r="J24" s="374"/>
      <c r="K24" s="1733"/>
      <c r="L24" s="1345" t="s">
        <v>1257</v>
      </c>
      <c r="M24" s="1344" t="s">
        <v>1259</v>
      </c>
      <c r="N24" s="798" t="s">
        <v>1257</v>
      </c>
      <c r="O24" s="1345" t="s">
        <v>1259</v>
      </c>
    </row>
    <row r="25" spans="1:15" s="410" customFormat="1" ht="18" customHeight="1">
      <c r="A25" s="1467" t="s">
        <v>1310</v>
      </c>
      <c r="B25" s="1468"/>
      <c r="C25" s="1468"/>
      <c r="D25" s="1469"/>
      <c r="E25" s="420">
        <v>333722.04210497084</v>
      </c>
      <c r="F25" s="421"/>
      <c r="G25" s="421">
        <v>319939.58061899315</v>
      </c>
      <c r="H25" s="421"/>
      <c r="I25" s="421">
        <v>13782.461485977667</v>
      </c>
      <c r="J25" s="374"/>
      <c r="K25" s="1733"/>
      <c r="L25" s="918" t="s">
        <v>1258</v>
      </c>
      <c r="M25" s="1368" t="s">
        <v>1260</v>
      </c>
      <c r="N25" s="798" t="s">
        <v>1258</v>
      </c>
      <c r="O25" s="918" t="s">
        <v>1260</v>
      </c>
    </row>
    <row r="26" spans="1:15" s="410" customFormat="1" ht="18" customHeight="1" thickBot="1">
      <c r="A26" s="1467" t="s">
        <v>1311</v>
      </c>
      <c r="B26" s="1468"/>
      <c r="C26" s="1468"/>
      <c r="D26" s="1469"/>
      <c r="E26" s="420">
        <v>341191.25629716046</v>
      </c>
      <c r="F26" s="421"/>
      <c r="G26" s="421">
        <v>320564.51372912858</v>
      </c>
      <c r="H26" s="421"/>
      <c r="I26" s="421">
        <v>20626.742568031848</v>
      </c>
      <c r="J26" s="374"/>
      <c r="K26" s="1499"/>
      <c r="L26" s="1364" t="s">
        <v>1102</v>
      </c>
      <c r="M26" s="808" t="s">
        <v>1247</v>
      </c>
      <c r="N26" s="1365" t="s">
        <v>1102</v>
      </c>
      <c r="O26" s="1364" t="s">
        <v>1247</v>
      </c>
    </row>
    <row r="27" spans="1:15" s="410" customFormat="1" ht="18" customHeight="1">
      <c r="A27" s="1467" t="s">
        <v>1676</v>
      </c>
      <c r="B27" s="1468"/>
      <c r="C27" s="1468"/>
      <c r="D27" s="1469"/>
      <c r="E27" s="420">
        <f>G27+I27</f>
        <v>370235.48348231631</v>
      </c>
      <c r="F27" s="421"/>
      <c r="G27" s="421">
        <v>339534.07365654182</v>
      </c>
      <c r="H27" s="421"/>
      <c r="I27" s="421">
        <v>30701.409825774503</v>
      </c>
      <c r="J27" s="374"/>
      <c r="K27" s="782" t="s">
        <v>1060</v>
      </c>
      <c r="L27" s="947">
        <f>E27</f>
        <v>370235.48348231631</v>
      </c>
      <c r="M27" s="950">
        <f>'49-1'!E27</f>
        <v>23601.420506605027</v>
      </c>
      <c r="N27" s="950">
        <v>341191</v>
      </c>
      <c r="O27" s="947">
        <v>21803</v>
      </c>
    </row>
    <row r="28" spans="1:15" ht="18" customHeight="1">
      <c r="A28" s="1694" t="s">
        <v>43</v>
      </c>
      <c r="B28" s="1694"/>
      <c r="C28" s="1694"/>
      <c r="D28" s="18"/>
      <c r="E28" s="1204"/>
      <c r="F28" s="1206"/>
      <c r="G28" s="1113"/>
      <c r="H28" s="1113"/>
      <c r="I28" s="1113"/>
      <c r="J28" s="1065"/>
      <c r="K28" s="113" t="s">
        <v>1105</v>
      </c>
      <c r="L28" s="1238"/>
      <c r="M28" s="1239"/>
      <c r="N28" s="1239"/>
      <c r="O28" s="1238"/>
    </row>
    <row r="29" spans="1:15" ht="18" customHeight="1">
      <c r="A29" s="427"/>
      <c r="B29" s="427" t="s">
        <v>44</v>
      </c>
      <c r="C29" s="427"/>
      <c r="D29" s="1208"/>
      <c r="E29" s="1204">
        <f t="shared" ref="E29:E58" si="3">G29+I29</f>
        <v>352934.75378413679</v>
      </c>
      <c r="F29" s="1206"/>
      <c r="G29" s="1113">
        <v>323864.29979933833</v>
      </c>
      <c r="H29" s="1113"/>
      <c r="I29" s="1113">
        <v>29070.453984798438</v>
      </c>
      <c r="J29" s="1065"/>
      <c r="K29" s="1320" t="s">
        <v>52</v>
      </c>
      <c r="L29" s="980">
        <f>E32</f>
        <v>227969.71632703359</v>
      </c>
      <c r="M29" s="1240">
        <f>'49-1'!E32</f>
        <v>90071.006054637881</v>
      </c>
      <c r="N29" s="1240">
        <v>210775</v>
      </c>
      <c r="O29" s="980">
        <v>84921</v>
      </c>
    </row>
    <row r="30" spans="1:15" ht="18" customHeight="1">
      <c r="A30" s="427"/>
      <c r="B30" s="427" t="s">
        <v>12</v>
      </c>
      <c r="C30" s="427"/>
      <c r="D30" s="1208"/>
      <c r="E30" s="1204">
        <f t="shared" si="3"/>
        <v>17300.729698179806</v>
      </c>
      <c r="F30" s="1206"/>
      <c r="G30" s="1113">
        <v>15669.773857203741</v>
      </c>
      <c r="H30" s="1113"/>
      <c r="I30" s="1113">
        <v>1630.9558409760666</v>
      </c>
      <c r="J30" s="1065"/>
      <c r="K30" s="1320" t="s">
        <v>53</v>
      </c>
      <c r="L30" s="980">
        <f t="shared" ref="L30:L49" si="4">E33</f>
        <v>27707.610822591814</v>
      </c>
      <c r="M30" s="1240">
        <f>'49-1'!E33</f>
        <v>26770.638475878473</v>
      </c>
      <c r="N30" s="1240">
        <v>28083</v>
      </c>
      <c r="O30" s="980">
        <v>26518</v>
      </c>
    </row>
    <row r="31" spans="1:15" ht="18" customHeight="1">
      <c r="A31" s="1694" t="s">
        <v>13</v>
      </c>
      <c r="B31" s="1694"/>
      <c r="C31" s="1694"/>
      <c r="D31" s="18"/>
      <c r="E31" s="1204"/>
      <c r="F31" s="1206"/>
      <c r="G31" s="1113"/>
      <c r="H31" s="1113"/>
      <c r="I31" s="1113"/>
      <c r="J31" s="1065"/>
      <c r="K31" s="1320" t="s">
        <v>54</v>
      </c>
      <c r="L31" s="980">
        <f t="shared" si="4"/>
        <v>60671.591258986584</v>
      </c>
      <c r="M31" s="1240">
        <f>'49-1'!E34</f>
        <v>10387.192477490695</v>
      </c>
      <c r="N31" s="1240">
        <v>54920</v>
      </c>
      <c r="O31" s="980">
        <v>9535</v>
      </c>
    </row>
    <row r="32" spans="1:15" ht="18" customHeight="1">
      <c r="A32" s="427"/>
      <c r="B32" s="1330" t="s">
        <v>52</v>
      </c>
      <c r="C32" s="427"/>
      <c r="D32" s="1208"/>
      <c r="E32" s="1204">
        <f t="shared" si="3"/>
        <v>227969.71632703359</v>
      </c>
      <c r="F32" s="1206"/>
      <c r="G32" s="1113">
        <v>211814.96181117737</v>
      </c>
      <c r="H32" s="1113"/>
      <c r="I32" s="1113">
        <v>16154.754515856215</v>
      </c>
      <c r="J32" s="1065"/>
      <c r="K32" s="1320" t="s">
        <v>1106</v>
      </c>
      <c r="L32" s="980">
        <f t="shared" si="4"/>
        <v>24866.458022704039</v>
      </c>
      <c r="M32" s="1240">
        <f>'49-1'!E35</f>
        <v>4236.1938710175218</v>
      </c>
      <c r="N32" s="1240">
        <v>21838</v>
      </c>
      <c r="O32" s="980">
        <v>3697</v>
      </c>
    </row>
    <row r="33" spans="1:15" ht="18" customHeight="1">
      <c r="A33" s="427"/>
      <c r="B33" s="1330" t="s">
        <v>53</v>
      </c>
      <c r="C33" s="427"/>
      <c r="D33" s="1208"/>
      <c r="E33" s="1204">
        <f t="shared" si="3"/>
        <v>27707.610822591814</v>
      </c>
      <c r="F33" s="1206"/>
      <c r="G33" s="1113">
        <v>25265.528294317726</v>
      </c>
      <c r="H33" s="1113"/>
      <c r="I33" s="1113">
        <v>2442.082528274088</v>
      </c>
      <c r="J33" s="1065"/>
      <c r="K33" s="1320" t="s">
        <v>1107</v>
      </c>
      <c r="L33" s="980">
        <f t="shared" si="4"/>
        <v>29020.107051000021</v>
      </c>
      <c r="M33" s="1240">
        <f>'49-1'!E36</f>
        <v>70780.748904878055</v>
      </c>
      <c r="N33" s="1240">
        <v>25575</v>
      </c>
      <c r="O33" s="980">
        <v>57993</v>
      </c>
    </row>
    <row r="34" spans="1:15" ht="18" customHeight="1">
      <c r="A34" s="427"/>
      <c r="B34" s="1330" t="s">
        <v>54</v>
      </c>
      <c r="C34" s="427"/>
      <c r="D34" s="1208"/>
      <c r="E34" s="1204">
        <f t="shared" si="3"/>
        <v>60671.591258986584</v>
      </c>
      <c r="F34" s="1206"/>
      <c r="G34" s="1113">
        <v>51909.803030655705</v>
      </c>
      <c r="H34" s="1113"/>
      <c r="I34" s="1113">
        <v>8761.7882283308772</v>
      </c>
      <c r="J34" s="1065"/>
      <c r="K34" s="113" t="s">
        <v>1166</v>
      </c>
      <c r="L34" s="980"/>
      <c r="M34" s="1240"/>
      <c r="N34" s="1239"/>
      <c r="O34" s="1238"/>
    </row>
    <row r="35" spans="1:15" ht="18" customHeight="1">
      <c r="A35" s="427"/>
      <c r="B35" s="1330" t="s">
        <v>257</v>
      </c>
      <c r="C35" s="427"/>
      <c r="D35" s="1208"/>
      <c r="E35" s="1204">
        <f t="shared" si="3"/>
        <v>24866.458022704039</v>
      </c>
      <c r="F35" s="1206"/>
      <c r="G35" s="1113">
        <v>22635.091718390704</v>
      </c>
      <c r="H35" s="1113"/>
      <c r="I35" s="1113">
        <v>2231.3663043133361</v>
      </c>
      <c r="J35" s="1065"/>
      <c r="K35" s="1324" t="s">
        <v>45</v>
      </c>
      <c r="L35" s="980">
        <f t="shared" si="4"/>
        <v>367153.69344431389</v>
      </c>
      <c r="M35" s="1240">
        <f>'49-1'!E38</f>
        <v>24045.693460553346</v>
      </c>
      <c r="N35" s="1240">
        <v>337518</v>
      </c>
      <c r="O35" s="980">
        <v>22138</v>
      </c>
    </row>
    <row r="36" spans="1:15" ht="14.25" customHeight="1">
      <c r="A36" s="427"/>
      <c r="B36" s="1330" t="s">
        <v>256</v>
      </c>
      <c r="C36" s="427"/>
      <c r="D36" s="1208"/>
      <c r="E36" s="1204">
        <f t="shared" si="3"/>
        <v>29020.107051000021</v>
      </c>
      <c r="F36" s="1206"/>
      <c r="G36" s="1113">
        <v>27908.688802000022</v>
      </c>
      <c r="H36" s="1113"/>
      <c r="I36" s="1113">
        <v>1111.4182490000001</v>
      </c>
      <c r="J36" s="1065"/>
      <c r="K36" s="804" t="s">
        <v>1109</v>
      </c>
      <c r="L36" s="948">
        <f t="shared" si="4"/>
        <v>193670.20060336089</v>
      </c>
      <c r="M36" s="951">
        <f>'49-1'!E39</f>
        <v>38944.339553869191</v>
      </c>
      <c r="N36" s="951">
        <v>155784</v>
      </c>
      <c r="O36" s="948">
        <v>31370</v>
      </c>
    </row>
    <row r="37" spans="1:15" ht="18" customHeight="1">
      <c r="A37" s="1694" t="s">
        <v>14</v>
      </c>
      <c r="B37" s="1694"/>
      <c r="C37" s="1694"/>
      <c r="D37" s="18"/>
      <c r="E37" s="1204"/>
      <c r="F37" s="1206"/>
      <c r="G37" s="1113"/>
      <c r="H37" s="1113"/>
      <c r="I37" s="1113"/>
      <c r="J37" s="1065"/>
      <c r="K37" s="1324" t="s">
        <v>1110</v>
      </c>
      <c r="L37" s="980">
        <f t="shared" si="4"/>
        <v>39647.66716006706</v>
      </c>
      <c r="M37" s="1240">
        <f>'49-1'!E40</f>
        <v>27100.250963440503</v>
      </c>
      <c r="N37" s="1240">
        <v>30935</v>
      </c>
      <c r="O37" s="980">
        <v>21276</v>
      </c>
    </row>
    <row r="38" spans="1:15" ht="18" customHeight="1">
      <c r="A38" s="1470" t="s">
        <v>45</v>
      </c>
      <c r="B38" s="1470"/>
      <c r="C38" s="428"/>
      <c r="D38" s="18"/>
      <c r="E38" s="1204">
        <f t="shared" si="3"/>
        <v>367153.69344431389</v>
      </c>
      <c r="F38" s="1206"/>
      <c r="G38" s="1113">
        <v>336731.34724876133</v>
      </c>
      <c r="H38" s="1113"/>
      <c r="I38" s="1113">
        <v>30422.34619555256</v>
      </c>
      <c r="J38" s="1065"/>
      <c r="K38" s="1324" t="s">
        <v>1111</v>
      </c>
      <c r="L38" s="980">
        <f t="shared" si="4"/>
        <v>101523.76135682435</v>
      </c>
      <c r="M38" s="1240">
        <f>'49-1'!E41</f>
        <v>99533.099369441043</v>
      </c>
      <c r="N38" s="1240">
        <v>73997</v>
      </c>
      <c r="O38" s="980">
        <v>70608</v>
      </c>
    </row>
    <row r="39" spans="1:15" ht="18" customHeight="1">
      <c r="A39" s="7"/>
      <c r="B39" s="1330" t="s">
        <v>15</v>
      </c>
      <c r="C39" s="429"/>
      <c r="D39" s="18"/>
      <c r="E39" s="1204">
        <f t="shared" si="3"/>
        <v>193670.20060336089</v>
      </c>
      <c r="F39" s="1206"/>
      <c r="G39" s="1113">
        <v>178306.05833559789</v>
      </c>
      <c r="H39" s="1113"/>
      <c r="I39" s="1113">
        <v>15364.142267763009</v>
      </c>
      <c r="J39" s="1065"/>
      <c r="K39" s="1324" t="s">
        <v>1112</v>
      </c>
      <c r="L39" s="980">
        <f t="shared" si="4"/>
        <v>31490.326614795329</v>
      </c>
      <c r="M39" s="1240">
        <f>'49-1'!E42</f>
        <v>26111.38193660061</v>
      </c>
      <c r="N39" s="1240">
        <v>30615</v>
      </c>
      <c r="O39" s="980">
        <v>25301</v>
      </c>
    </row>
    <row r="40" spans="1:15" ht="18" customHeight="1">
      <c r="A40" s="961"/>
      <c r="B40" s="961" t="s">
        <v>1313</v>
      </c>
      <c r="C40" s="1154"/>
      <c r="D40" s="1208"/>
      <c r="E40" s="1204">
        <f t="shared" si="3"/>
        <v>39647.66716006706</v>
      </c>
      <c r="F40" s="1206"/>
      <c r="G40" s="1113">
        <v>36763.221679576469</v>
      </c>
      <c r="H40" s="1113"/>
      <c r="I40" s="1113">
        <v>2884.4454804905904</v>
      </c>
      <c r="J40" s="1065"/>
      <c r="K40" s="1324" t="s">
        <v>1113</v>
      </c>
      <c r="L40" s="980">
        <f t="shared" si="4"/>
        <v>21008.445471674004</v>
      </c>
      <c r="M40" s="1240">
        <f>'49-1'!E43</f>
        <v>16361.717656318702</v>
      </c>
      <c r="N40" s="1240">
        <v>20237</v>
      </c>
      <c r="O40" s="980">
        <v>16138</v>
      </c>
    </row>
    <row r="41" spans="1:15" ht="18" customHeight="1">
      <c r="A41" s="961"/>
      <c r="B41" s="961" t="s">
        <v>1314</v>
      </c>
      <c r="C41" s="1154"/>
      <c r="D41" s="1208"/>
      <c r="E41" s="1204">
        <f t="shared" si="3"/>
        <v>101523.76135682435</v>
      </c>
      <c r="F41" s="1206"/>
      <c r="G41" s="1113">
        <v>91997.513176610591</v>
      </c>
      <c r="H41" s="1113"/>
      <c r="I41" s="1113">
        <v>9526.2481802137627</v>
      </c>
      <c r="J41" s="1065"/>
      <c r="K41" s="804" t="s">
        <v>1114</v>
      </c>
      <c r="L41" s="948">
        <f t="shared" si="4"/>
        <v>70479.138974352434</v>
      </c>
      <c r="M41" s="951">
        <f>'49-1'!E44</f>
        <v>15212.419377881886</v>
      </c>
      <c r="N41" s="951">
        <v>88899</v>
      </c>
      <c r="O41" s="948">
        <v>19271</v>
      </c>
    </row>
    <row r="42" spans="1:15" ht="18" customHeight="1">
      <c r="A42" s="961"/>
      <c r="B42" s="961" t="s">
        <v>1315</v>
      </c>
      <c r="C42" s="1154"/>
      <c r="D42" s="1208"/>
      <c r="E42" s="1204">
        <f t="shared" si="3"/>
        <v>31490.326614795329</v>
      </c>
      <c r="F42" s="1206"/>
      <c r="G42" s="1113">
        <v>30529.943130673619</v>
      </c>
      <c r="H42" s="1113"/>
      <c r="I42" s="1113">
        <v>960.38348412170876</v>
      </c>
      <c r="J42" s="1065"/>
      <c r="K42" s="1324" t="s">
        <v>1115</v>
      </c>
      <c r="L42" s="980">
        <f t="shared" si="4"/>
        <v>45883.905630899906</v>
      </c>
      <c r="M42" s="1240">
        <f>'49-1'!E45</f>
        <v>19984.27945659103</v>
      </c>
      <c r="N42" s="1240">
        <v>60513</v>
      </c>
      <c r="O42" s="980">
        <v>26506</v>
      </c>
    </row>
    <row r="43" spans="1:15" ht="18" customHeight="1">
      <c r="A43" s="961"/>
      <c r="B43" s="961" t="s">
        <v>1316</v>
      </c>
      <c r="C43" s="1154"/>
      <c r="D43" s="1208"/>
      <c r="E43" s="1204">
        <f t="shared" si="3"/>
        <v>21008.445471674004</v>
      </c>
      <c r="F43" s="1206"/>
      <c r="G43" s="1113">
        <v>19015.380348737057</v>
      </c>
      <c r="H43" s="1113"/>
      <c r="I43" s="1113">
        <v>1993.0651229369462</v>
      </c>
      <c r="J43" s="1065"/>
      <c r="K43" s="1324" t="s">
        <v>1116</v>
      </c>
      <c r="L43" s="980">
        <f t="shared" si="4"/>
        <v>24595.233343452521</v>
      </c>
      <c r="M43" s="1240">
        <f>'49-1'!E46</f>
        <v>10524.276142504177</v>
      </c>
      <c r="N43" s="1240">
        <v>28385</v>
      </c>
      <c r="O43" s="980">
        <v>12183</v>
      </c>
    </row>
    <row r="44" spans="1:15" ht="18" customHeight="1">
      <c r="A44" s="961"/>
      <c r="B44" s="1330" t="s">
        <v>17</v>
      </c>
      <c r="C44" s="1154"/>
      <c r="D44" s="1208"/>
      <c r="E44" s="1204">
        <f t="shared" si="3"/>
        <v>70479.138974352434</v>
      </c>
      <c r="F44" s="1206"/>
      <c r="G44" s="1113">
        <v>64736.264427357448</v>
      </c>
      <c r="H44" s="1113"/>
      <c r="I44" s="1113">
        <v>5742.8745469949854</v>
      </c>
      <c r="J44" s="1065"/>
      <c r="K44" s="804" t="s">
        <v>1117</v>
      </c>
      <c r="L44" s="948">
        <f t="shared" si="4"/>
        <v>92878.699404589337</v>
      </c>
      <c r="M44" s="951">
        <f>'49-1'!E47</f>
        <v>18858.61916856073</v>
      </c>
      <c r="N44" s="951">
        <v>85391</v>
      </c>
      <c r="O44" s="948">
        <v>17370</v>
      </c>
    </row>
    <row r="45" spans="1:15" ht="18" customHeight="1">
      <c r="A45" s="961"/>
      <c r="B45" s="961" t="s">
        <v>1317</v>
      </c>
      <c r="C45" s="1154"/>
      <c r="D45" s="1208"/>
      <c r="E45" s="1204">
        <f t="shared" si="3"/>
        <v>45883.905630899906</v>
      </c>
      <c r="F45" s="1206"/>
      <c r="G45" s="1113">
        <v>43286.801293677388</v>
      </c>
      <c r="H45" s="1113"/>
      <c r="I45" s="1113">
        <v>2597.1043372225181</v>
      </c>
      <c r="J45" s="1065"/>
      <c r="K45" s="1324" t="s">
        <v>1118</v>
      </c>
      <c r="L45" s="980">
        <f t="shared" si="4"/>
        <v>24575.378806167584</v>
      </c>
      <c r="M45" s="1240">
        <f>'49-1'!E48</f>
        <v>17654.726154526583</v>
      </c>
      <c r="N45" s="1240">
        <v>21844</v>
      </c>
      <c r="O45" s="980">
        <v>15784</v>
      </c>
    </row>
    <row r="46" spans="1:15" ht="18" customHeight="1">
      <c r="A46" s="961"/>
      <c r="B46" s="961" t="s">
        <v>1318</v>
      </c>
      <c r="C46" s="1154"/>
      <c r="D46" s="1208"/>
      <c r="E46" s="1204">
        <f t="shared" si="3"/>
        <v>24595.233343452521</v>
      </c>
      <c r="F46" s="1206"/>
      <c r="G46" s="1113">
        <v>21449.463133680052</v>
      </c>
      <c r="H46" s="1113"/>
      <c r="I46" s="1113">
        <v>3145.7702097724678</v>
      </c>
      <c r="J46" s="1065"/>
      <c r="K46" s="1324" t="s">
        <v>1119</v>
      </c>
      <c r="L46" s="980">
        <f t="shared" si="4"/>
        <v>44679.287629262966</v>
      </c>
      <c r="M46" s="1240">
        <f>'49-1'!E49</f>
        <v>23380.056321383316</v>
      </c>
      <c r="N46" s="1240">
        <v>43228</v>
      </c>
      <c r="O46" s="980">
        <v>22573</v>
      </c>
    </row>
    <row r="47" spans="1:15" ht="18" customHeight="1">
      <c r="A47" s="961"/>
      <c r="B47" s="1330" t="s">
        <v>18</v>
      </c>
      <c r="C47" s="1154"/>
      <c r="D47" s="1208"/>
      <c r="E47" s="1204">
        <f t="shared" si="3"/>
        <v>92878.699404589337</v>
      </c>
      <c r="F47" s="1206"/>
      <c r="G47" s="1113">
        <v>84560.418535798497</v>
      </c>
      <c r="H47" s="1113"/>
      <c r="I47" s="1113">
        <v>8318.2808687908437</v>
      </c>
      <c r="J47" s="1065"/>
      <c r="K47" s="1324" t="s">
        <v>1120</v>
      </c>
      <c r="L47" s="980">
        <f t="shared" si="4"/>
        <v>23624.032969158801</v>
      </c>
      <c r="M47" s="1240">
        <f>'49-1'!E50</f>
        <v>14564.755220881532</v>
      </c>
      <c r="N47" s="1240">
        <v>20318</v>
      </c>
      <c r="O47" s="980">
        <v>12566</v>
      </c>
    </row>
    <row r="48" spans="1:15" ht="18" customHeight="1">
      <c r="A48" s="961"/>
      <c r="B48" s="961" t="s">
        <v>1319</v>
      </c>
      <c r="C48" s="428"/>
      <c r="D48" s="18"/>
      <c r="E48" s="1204">
        <f t="shared" si="3"/>
        <v>24575.378806167584</v>
      </c>
      <c r="F48" s="1206"/>
      <c r="G48" s="1113">
        <v>20465.850664150734</v>
      </c>
      <c r="H48" s="1113"/>
      <c r="I48" s="1113">
        <v>4109.5281420168512</v>
      </c>
      <c r="J48" s="1065"/>
      <c r="K48" s="804" t="s">
        <v>1121</v>
      </c>
      <c r="L48" s="948">
        <f t="shared" si="4"/>
        <v>10125.654462011124</v>
      </c>
      <c r="M48" s="951">
        <f>'49-1'!E51</f>
        <v>13720.399000037003</v>
      </c>
      <c r="N48" s="951">
        <v>7445</v>
      </c>
      <c r="O48" s="948">
        <v>9914</v>
      </c>
    </row>
    <row r="49" spans="1:15" ht="18" customHeight="1" thickBot="1">
      <c r="A49" s="961"/>
      <c r="B49" s="961" t="s">
        <v>1320</v>
      </c>
      <c r="C49" s="428"/>
      <c r="D49" s="18"/>
      <c r="E49" s="1204">
        <f t="shared" si="3"/>
        <v>44679.287629262966</v>
      </c>
      <c r="F49" s="1206"/>
      <c r="G49" s="1113">
        <v>43100.127186064179</v>
      </c>
      <c r="H49" s="1113"/>
      <c r="I49" s="1113">
        <v>1579.1604431987862</v>
      </c>
      <c r="J49" s="1065"/>
      <c r="K49" s="866" t="s">
        <v>1122</v>
      </c>
      <c r="L49" s="949">
        <f t="shared" si="4"/>
        <v>3081.7900380024257</v>
      </c>
      <c r="M49" s="952">
        <f>'49-1'!E52</f>
        <v>7372.7034402059353</v>
      </c>
      <c r="N49" s="952">
        <v>3673</v>
      </c>
      <c r="O49" s="949">
        <v>9115</v>
      </c>
    </row>
    <row r="50" spans="1:15" ht="18" customHeight="1">
      <c r="A50" s="961"/>
      <c r="B50" s="961" t="s">
        <v>1321</v>
      </c>
      <c r="C50" s="428"/>
      <c r="D50" s="18"/>
      <c r="E50" s="1204">
        <f t="shared" si="3"/>
        <v>23624.032969158801</v>
      </c>
      <c r="F50" s="1206"/>
      <c r="G50" s="1113">
        <v>20994.440685583595</v>
      </c>
      <c r="H50" s="1113"/>
      <c r="I50" s="1113">
        <v>2629.5922835752076</v>
      </c>
      <c r="J50" s="1065"/>
      <c r="K50" s="410"/>
      <c r="L50" s="410"/>
      <c r="M50" s="410"/>
      <c r="N50" s="410"/>
    </row>
    <row r="51" spans="1:15" ht="18" customHeight="1">
      <c r="A51" s="961"/>
      <c r="B51" s="1330" t="s">
        <v>20</v>
      </c>
      <c r="C51" s="428"/>
      <c r="D51" s="18"/>
      <c r="E51" s="1204">
        <f t="shared" si="3"/>
        <v>10125.654462011124</v>
      </c>
      <c r="F51" s="1206"/>
      <c r="G51" s="1113">
        <v>9128.6059500073916</v>
      </c>
      <c r="H51" s="1113"/>
      <c r="I51" s="1113">
        <v>997.04851200373264</v>
      </c>
      <c r="J51" s="1065"/>
      <c r="K51" s="410"/>
      <c r="L51" s="410"/>
      <c r="M51" s="410"/>
      <c r="N51" s="410"/>
    </row>
    <row r="52" spans="1:15" ht="18" customHeight="1">
      <c r="A52" s="1470" t="s">
        <v>21</v>
      </c>
      <c r="B52" s="1470"/>
      <c r="C52" s="428"/>
      <c r="D52" s="18"/>
      <c r="E52" s="1204">
        <f t="shared" si="3"/>
        <v>3081.7900380024257</v>
      </c>
      <c r="F52" s="1206"/>
      <c r="G52" s="1113">
        <v>2802.7264077804844</v>
      </c>
      <c r="H52" s="1113"/>
      <c r="I52" s="1114">
        <v>279.06363022194159</v>
      </c>
      <c r="J52" s="1065"/>
      <c r="K52" s="410"/>
      <c r="L52" s="410"/>
      <c r="M52" s="410"/>
      <c r="N52" s="410"/>
    </row>
    <row r="53" spans="1:15" ht="18" customHeight="1">
      <c r="A53" s="1479" t="s">
        <v>118</v>
      </c>
      <c r="B53" s="1479"/>
      <c r="C53" s="1479"/>
      <c r="D53" s="1208"/>
      <c r="E53" s="1204"/>
      <c r="F53" s="1206"/>
      <c r="G53" s="1113"/>
      <c r="H53" s="1113"/>
      <c r="I53" s="1113"/>
      <c r="J53" s="1065"/>
      <c r="K53" s="410"/>
      <c r="M53" s="410"/>
      <c r="N53" s="410"/>
    </row>
    <row r="54" spans="1:15" ht="18" customHeight="1">
      <c r="A54" s="1470" t="s">
        <v>22</v>
      </c>
      <c r="B54" s="1470" t="s">
        <v>22</v>
      </c>
      <c r="C54" s="1334"/>
      <c r="D54" s="1208"/>
      <c r="E54" s="1204">
        <f t="shared" si="3"/>
        <v>198763.17813918093</v>
      </c>
      <c r="F54" s="1206"/>
      <c r="G54" s="1113">
        <v>183299.82890758998</v>
      </c>
      <c r="H54" s="1113"/>
      <c r="I54" s="1113">
        <v>15463.349231590953</v>
      </c>
      <c r="J54" s="1065"/>
      <c r="K54" s="410"/>
      <c r="L54" s="410"/>
      <c r="M54" s="410"/>
      <c r="N54" s="410"/>
    </row>
    <row r="55" spans="1:15" ht="18" customHeight="1">
      <c r="A55" s="1330"/>
      <c r="B55" s="1330" t="s">
        <v>23</v>
      </c>
      <c r="C55" s="1330"/>
      <c r="D55" s="1208"/>
      <c r="E55" s="1204">
        <f t="shared" si="3"/>
        <v>92368.159726877246</v>
      </c>
      <c r="F55" s="1206"/>
      <c r="G55" s="1113">
        <v>88624.20163731018</v>
      </c>
      <c r="H55" s="1113"/>
      <c r="I55" s="1113">
        <v>3743.9580895670651</v>
      </c>
      <c r="J55" s="1065"/>
      <c r="K55" s="410"/>
      <c r="L55" s="410"/>
      <c r="M55" s="410"/>
      <c r="N55" s="410"/>
    </row>
    <row r="56" spans="1:15" ht="18" customHeight="1">
      <c r="A56" s="1330"/>
      <c r="B56" s="1330" t="s">
        <v>24</v>
      </c>
      <c r="C56" s="1330"/>
      <c r="D56" s="1208"/>
      <c r="E56" s="1204">
        <f t="shared" si="3"/>
        <v>38011.552355385342</v>
      </c>
      <c r="F56" s="1206"/>
      <c r="G56" s="1113">
        <v>35360.694592909516</v>
      </c>
      <c r="H56" s="1113"/>
      <c r="I56" s="1113">
        <v>2650.8577624758263</v>
      </c>
      <c r="J56" s="1065"/>
      <c r="K56" s="410"/>
      <c r="L56" s="410"/>
      <c r="M56" s="410"/>
      <c r="N56" s="410"/>
    </row>
    <row r="57" spans="1:15" ht="18" customHeight="1">
      <c r="A57" s="1330"/>
      <c r="B57" s="1330" t="s">
        <v>25</v>
      </c>
      <c r="C57" s="1330"/>
      <c r="D57" s="1208"/>
      <c r="E57" s="1204">
        <f t="shared" si="3"/>
        <v>68383.466056918158</v>
      </c>
      <c r="F57" s="1206"/>
      <c r="G57" s="1113">
        <v>59314.932677370103</v>
      </c>
      <c r="H57" s="1113"/>
      <c r="I57" s="1113">
        <v>9068.5333795480583</v>
      </c>
      <c r="J57" s="1065"/>
      <c r="K57" s="410"/>
      <c r="L57" s="410"/>
      <c r="M57" s="410"/>
      <c r="N57" s="410"/>
    </row>
    <row r="58" spans="1:15" ht="18" customHeight="1" thickBot="1">
      <c r="A58" s="1471" t="s">
        <v>26</v>
      </c>
      <c r="B58" s="1471"/>
      <c r="C58" s="1331"/>
      <c r="D58" s="1209"/>
      <c r="E58" s="1205">
        <f t="shared" si="3"/>
        <v>171472.30534313526</v>
      </c>
      <c r="F58" s="1210"/>
      <c r="G58" s="1128">
        <v>156234.24474895169</v>
      </c>
      <c r="H58" s="1128"/>
      <c r="I58" s="1128">
        <v>15238.060594183562</v>
      </c>
      <c r="J58" s="1082"/>
      <c r="K58" s="410"/>
      <c r="L58" s="410"/>
      <c r="M58" s="410"/>
      <c r="N58" s="410"/>
    </row>
    <row r="59" spans="1:15" s="998" customFormat="1">
      <c r="B59" s="14"/>
      <c r="C59" s="14"/>
      <c r="D59" s="15"/>
      <c r="H59" s="993"/>
    </row>
    <row r="60" spans="1:15" ht="15">
      <c r="A60" s="1136"/>
      <c r="B60" s="1136"/>
      <c r="C60" s="1136"/>
      <c r="D60" s="1162"/>
    </row>
    <row r="61" spans="1:15" ht="15">
      <c r="A61" s="1136"/>
      <c r="B61" s="1136"/>
      <c r="C61" s="1136"/>
      <c r="D61" s="1162"/>
    </row>
    <row r="62" spans="1:15" ht="15">
      <c r="A62" s="1136"/>
      <c r="B62" s="1136"/>
      <c r="C62" s="1136"/>
      <c r="D62" s="1162"/>
    </row>
    <row r="63" spans="1:15" ht="15">
      <c r="A63" s="1136"/>
      <c r="B63" s="1136"/>
      <c r="C63" s="1136"/>
      <c r="D63" s="1162"/>
    </row>
    <row r="64" spans="1:15" ht="15">
      <c r="A64" s="1136"/>
      <c r="B64" s="1136"/>
      <c r="C64" s="1136"/>
      <c r="D64" s="1162"/>
    </row>
    <row r="65" spans="1:4" ht="15">
      <c r="A65" s="1136"/>
      <c r="B65" s="1136"/>
      <c r="C65" s="1136"/>
      <c r="D65" s="1162"/>
    </row>
    <row r="66" spans="1:4">
      <c r="A66" s="1136"/>
      <c r="B66" s="609"/>
      <c r="C66" s="1136"/>
      <c r="D66" s="1162"/>
    </row>
    <row r="67" spans="1:4" ht="15">
      <c r="A67" s="1136"/>
      <c r="B67" s="1136"/>
      <c r="C67" s="1136"/>
      <c r="D67" s="1162"/>
    </row>
    <row r="68" spans="1:4" ht="15">
      <c r="A68" s="1136"/>
      <c r="B68" s="1136"/>
      <c r="C68" s="1136"/>
      <c r="D68" s="1162"/>
    </row>
    <row r="69" spans="1:4" ht="15">
      <c r="A69" s="1136"/>
      <c r="B69" s="1136"/>
      <c r="C69" s="1136"/>
      <c r="D69" s="1162"/>
    </row>
    <row r="70" spans="1:4" ht="15">
      <c r="A70" s="1136"/>
      <c r="B70" s="1136"/>
      <c r="C70" s="1136"/>
      <c r="D70" s="1162"/>
    </row>
    <row r="71" spans="1:4" ht="15">
      <c r="A71" s="1136"/>
      <c r="B71" s="1136"/>
      <c r="C71" s="1136"/>
      <c r="D71" s="1162"/>
    </row>
    <row r="72" spans="1:4" ht="15">
      <c r="A72" s="1136"/>
      <c r="B72" s="1136"/>
      <c r="C72" s="1136"/>
      <c r="D72" s="1162"/>
    </row>
    <row r="73" spans="1:4" ht="15">
      <c r="A73" s="1136"/>
      <c r="B73" s="1136"/>
      <c r="C73" s="1136"/>
      <c r="D73" s="1162"/>
    </row>
    <row r="74" spans="1:4" ht="15">
      <c r="A74" s="1136"/>
      <c r="B74" s="1136"/>
      <c r="C74" s="1136"/>
      <c r="D74" s="1162"/>
    </row>
    <row r="75" spans="1:4" ht="15">
      <c r="A75" s="1136"/>
      <c r="B75" s="1136"/>
      <c r="C75" s="1136"/>
      <c r="D75" s="1162"/>
    </row>
    <row r="76" spans="1:4" ht="15">
      <c r="A76" s="1136"/>
      <c r="B76" s="1136"/>
      <c r="C76" s="1136"/>
      <c r="D76" s="1162"/>
    </row>
    <row r="77" spans="1:4" ht="15">
      <c r="A77" s="1136"/>
      <c r="B77" s="1136"/>
      <c r="C77" s="1136"/>
      <c r="D77" s="1162"/>
    </row>
    <row r="78" spans="1:4" ht="15">
      <c r="A78" s="1136"/>
      <c r="B78" s="1136"/>
      <c r="C78" s="1136"/>
      <c r="D78" s="1162"/>
    </row>
  </sheetData>
  <mergeCells count="37">
    <mergeCell ref="I3:J5"/>
    <mergeCell ref="A18:C18"/>
    <mergeCell ref="A20:C20"/>
    <mergeCell ref="G3:H5"/>
    <mergeCell ref="A7:C7"/>
    <mergeCell ref="E3:F5"/>
    <mergeCell ref="A3:C5"/>
    <mergeCell ref="A9:C9"/>
    <mergeCell ref="A6:C6"/>
    <mergeCell ref="A13:C13"/>
    <mergeCell ref="A16:C16"/>
    <mergeCell ref="A11:C11"/>
    <mergeCell ref="A8:C8"/>
    <mergeCell ref="A12:C12"/>
    <mergeCell ref="A15:C15"/>
    <mergeCell ref="A17:C17"/>
    <mergeCell ref="A27:D27"/>
    <mergeCell ref="A21:C21"/>
    <mergeCell ref="A54:B54"/>
    <mergeCell ref="A58:B58"/>
    <mergeCell ref="A24:D24"/>
    <mergeCell ref="A25:D25"/>
    <mergeCell ref="A28:C28"/>
    <mergeCell ref="A26:D26"/>
    <mergeCell ref="A53:C53"/>
    <mergeCell ref="A31:C31"/>
    <mergeCell ref="A52:B52"/>
    <mergeCell ref="A37:C37"/>
    <mergeCell ref="A38:B38"/>
    <mergeCell ref="K23:K26"/>
    <mergeCell ref="L23:M23"/>
    <mergeCell ref="N23:O23"/>
    <mergeCell ref="A10:C10"/>
    <mergeCell ref="A19:C19"/>
    <mergeCell ref="A14:C14"/>
    <mergeCell ref="A22:D22"/>
    <mergeCell ref="A23:D23"/>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Z87"/>
  <sheetViews>
    <sheetView tabSelected="1" view="pageBreakPreview" zoomScaleNormal="50" zoomScaleSheetLayoutView="100" workbookViewId="0">
      <selection activeCell="H30" sqref="H30"/>
    </sheetView>
  </sheetViews>
  <sheetFormatPr defaultColWidth="9.140625" defaultRowHeight="15.75"/>
  <cols>
    <col min="1" max="1" width="2.28515625" style="425" customWidth="1"/>
    <col min="2" max="2" width="28.7109375" style="425" customWidth="1"/>
    <col min="3" max="3" width="2.28515625" style="425" customWidth="1"/>
    <col min="4" max="4" width="1.7109375" style="426" customWidth="1"/>
    <col min="5" max="5" width="22" style="1136" customWidth="1"/>
    <col min="6" max="6" width="4.28515625" style="1136" customWidth="1"/>
    <col min="7" max="7" width="22" style="1136" customWidth="1"/>
    <col min="8" max="8" width="4.28515625" style="1136" customWidth="1"/>
    <col min="9" max="9" width="22" style="1136" customWidth="1"/>
    <col min="10" max="10" width="4.28515625" style="1136" customWidth="1"/>
    <col min="11" max="16384" width="9.140625" style="1136"/>
  </cols>
  <sheetData>
    <row r="1" spans="1:10" s="404" customFormat="1" ht="35.1" customHeight="1">
      <c r="A1" s="537" t="s">
        <v>398</v>
      </c>
      <c r="B1" s="443"/>
      <c r="C1" s="443"/>
      <c r="D1" s="443"/>
      <c r="E1" s="443"/>
      <c r="F1" s="443"/>
      <c r="G1" s="443"/>
      <c r="H1" s="443"/>
      <c r="I1" s="443"/>
      <c r="J1" s="443"/>
    </row>
    <row r="2" spans="1:10" ht="15" customHeight="1" thickBot="1">
      <c r="A2" s="1136"/>
      <c r="B2" s="430"/>
      <c r="C2" s="405"/>
      <c r="D2" s="406"/>
      <c r="E2" s="1135"/>
      <c r="F2" s="1135"/>
      <c r="G2" s="1135"/>
      <c r="H2" s="1135"/>
      <c r="I2" s="1135"/>
      <c r="J2" s="431" t="s">
        <v>778</v>
      </c>
    </row>
    <row r="3" spans="1:10" s="1232" customFormat="1" ht="20.100000000000001" customHeight="1">
      <c r="A3" s="1571" t="s">
        <v>1</v>
      </c>
      <c r="B3" s="1571"/>
      <c r="C3" s="1571"/>
      <c r="D3" s="1360"/>
      <c r="E3" s="1574" t="s">
        <v>49</v>
      </c>
      <c r="F3" s="1575"/>
      <c r="G3" s="1574" t="s">
        <v>1473</v>
      </c>
      <c r="H3" s="1575"/>
      <c r="I3" s="1574" t="s">
        <v>149</v>
      </c>
      <c r="J3" s="1580"/>
    </row>
    <row r="4" spans="1:10" s="1232" customFormat="1" ht="20.100000000000001" customHeight="1">
      <c r="A4" s="1572"/>
      <c r="B4" s="1572"/>
      <c r="C4" s="1572"/>
      <c r="D4" s="1360"/>
      <c r="E4" s="1576"/>
      <c r="F4" s="1577"/>
      <c r="G4" s="1576"/>
      <c r="H4" s="1577"/>
      <c r="I4" s="1576"/>
      <c r="J4" s="1581"/>
    </row>
    <row r="5" spans="1:10" s="1232" customFormat="1" ht="20.100000000000001" customHeight="1">
      <c r="A5" s="1573"/>
      <c r="B5" s="1573"/>
      <c r="C5" s="1573"/>
      <c r="D5" s="1362"/>
      <c r="E5" s="1578"/>
      <c r="F5" s="1579"/>
      <c r="G5" s="1578"/>
      <c r="H5" s="1579"/>
      <c r="I5" s="1578"/>
      <c r="J5" s="1582"/>
    </row>
    <row r="6" spans="1:10" s="410" customFormat="1" ht="24.6" hidden="1" customHeight="1">
      <c r="A6" s="1696" t="s">
        <v>1071</v>
      </c>
      <c r="B6" s="1696"/>
      <c r="C6" s="1696"/>
      <c r="D6" s="18"/>
      <c r="E6" s="409">
        <f t="shared" ref="E6:E12" si="0">G6+I6</f>
        <v>318535037</v>
      </c>
      <c r="F6" s="432"/>
      <c r="G6" s="432">
        <v>297312785</v>
      </c>
      <c r="H6" s="432"/>
      <c r="I6" s="432">
        <v>21222252</v>
      </c>
    </row>
    <row r="7" spans="1:10" s="410" customFormat="1" ht="24.6" hidden="1" customHeight="1">
      <c r="A7" s="1694" t="s">
        <v>1068</v>
      </c>
      <c r="B7" s="1694"/>
      <c r="C7" s="1694"/>
      <c r="D7" s="18"/>
      <c r="E7" s="411">
        <f t="shared" si="0"/>
        <v>273439192.06678963</v>
      </c>
      <c r="F7" s="374"/>
      <c r="G7" s="374">
        <v>255463872.03214708</v>
      </c>
      <c r="H7" s="374"/>
      <c r="I7" s="374">
        <v>17975320.034642551</v>
      </c>
    </row>
    <row r="8" spans="1:10" s="410" customFormat="1" ht="24.6" hidden="1" customHeight="1">
      <c r="A8" s="1694" t="s">
        <v>1399</v>
      </c>
      <c r="B8" s="1694"/>
      <c r="C8" s="1694"/>
      <c r="D8" s="18"/>
      <c r="E8" s="411">
        <f t="shared" si="0"/>
        <v>317384111</v>
      </c>
      <c r="F8" s="374"/>
      <c r="G8" s="374">
        <v>314489922</v>
      </c>
      <c r="H8" s="374"/>
      <c r="I8" s="374">
        <v>2894189</v>
      </c>
    </row>
    <row r="9" spans="1:10" s="410" customFormat="1" ht="19.5" hidden="1" customHeight="1">
      <c r="A9" s="1694" t="s">
        <v>1400</v>
      </c>
      <c r="B9" s="1694"/>
      <c r="C9" s="1694"/>
      <c r="D9" s="18"/>
      <c r="E9" s="411">
        <f t="shared" si="0"/>
        <v>234067363.26924813</v>
      </c>
      <c r="F9" s="374"/>
      <c r="G9" s="374">
        <v>215267322.94458571</v>
      </c>
      <c r="H9" s="374"/>
      <c r="I9" s="374">
        <v>18800040.324662428</v>
      </c>
    </row>
    <row r="10" spans="1:10" s="410" customFormat="1" ht="19.5" hidden="1" customHeight="1">
      <c r="A10" s="1694" t="s">
        <v>1401</v>
      </c>
      <c r="B10" s="1694"/>
      <c r="C10" s="1694"/>
      <c r="D10" s="18"/>
      <c r="E10" s="411">
        <f t="shared" si="0"/>
        <v>279894496.5474422</v>
      </c>
      <c r="F10" s="374"/>
      <c r="G10" s="374">
        <v>262428581.17396924</v>
      </c>
      <c r="H10" s="374"/>
      <c r="I10" s="374">
        <v>17465915.373472951</v>
      </c>
    </row>
    <row r="11" spans="1:10" s="414" customFormat="1" ht="13.7" hidden="1" customHeight="1">
      <c r="A11" s="1479" t="s">
        <v>1402</v>
      </c>
      <c r="B11" s="1479"/>
      <c r="C11" s="1479"/>
      <c r="D11" s="2"/>
      <c r="E11" s="413">
        <f t="shared" si="0"/>
        <v>319850957.67002332</v>
      </c>
      <c r="F11" s="327"/>
      <c r="G11" s="50">
        <v>284329598.69309759</v>
      </c>
      <c r="H11" s="50"/>
      <c r="I11" s="50">
        <v>35521358.976925708</v>
      </c>
    </row>
    <row r="12" spans="1:10" s="410" customFormat="1" ht="13.7" hidden="1" customHeight="1">
      <c r="A12" s="1694" t="s">
        <v>1403</v>
      </c>
      <c r="B12" s="1694"/>
      <c r="C12" s="1694"/>
      <c r="D12" s="18"/>
      <c r="E12" s="411">
        <f t="shared" si="0"/>
        <v>331790304.16354686</v>
      </c>
      <c r="F12" s="374"/>
      <c r="G12" s="50">
        <v>304432118.85760933</v>
      </c>
      <c r="H12" s="374"/>
      <c r="I12" s="50">
        <v>27358185.305937532</v>
      </c>
    </row>
    <row r="13" spans="1:10" s="410" customFormat="1" ht="14.25" hidden="1" customHeight="1">
      <c r="A13" s="1479" t="s">
        <v>1404</v>
      </c>
      <c r="B13" s="1479"/>
      <c r="C13" s="1479"/>
      <c r="D13" s="18"/>
      <c r="E13" s="411">
        <f>SUM(G13:I13)</f>
        <v>347620767.12732124</v>
      </c>
      <c r="F13" s="374"/>
      <c r="G13" s="374">
        <v>311857891.91174448</v>
      </c>
      <c r="H13" s="374"/>
      <c r="I13" s="374">
        <v>35762875.215576738</v>
      </c>
    </row>
    <row r="14" spans="1:10" s="410" customFormat="1" ht="13.7" hidden="1" customHeight="1">
      <c r="A14" s="1479" t="s">
        <v>1405</v>
      </c>
      <c r="B14" s="1479"/>
      <c r="C14" s="1479"/>
      <c r="D14" s="18"/>
      <c r="E14" s="411">
        <f t="shared" ref="E14:E19" si="1">G14+I14</f>
        <v>351972742.32019174</v>
      </c>
      <c r="F14" s="374"/>
      <c r="G14" s="50">
        <v>329291549.46900713</v>
      </c>
      <c r="H14" s="374"/>
      <c r="I14" s="50">
        <v>22681192.851184607</v>
      </c>
    </row>
    <row r="15" spans="1:10" s="410" customFormat="1" ht="13.7" hidden="1" customHeight="1">
      <c r="A15" s="1694" t="s">
        <v>1406</v>
      </c>
      <c r="B15" s="1694"/>
      <c r="C15" s="1694"/>
      <c r="D15" s="18"/>
      <c r="E15" s="411">
        <f t="shared" si="1"/>
        <v>375074251.8803845</v>
      </c>
      <c r="F15" s="374"/>
      <c r="G15" s="374">
        <v>337667914.69405138</v>
      </c>
      <c r="H15" s="374"/>
      <c r="I15" s="374">
        <v>37406337.186333112</v>
      </c>
    </row>
    <row r="16" spans="1:10" s="410" customFormat="1" ht="15" hidden="1" customHeight="1">
      <c r="A16" s="1479" t="s">
        <v>1601</v>
      </c>
      <c r="B16" s="1479"/>
      <c r="C16" s="1479"/>
      <c r="D16" s="18"/>
      <c r="E16" s="411">
        <f t="shared" si="1"/>
        <v>320919019.10139155</v>
      </c>
      <c r="F16" s="374"/>
      <c r="G16" s="374">
        <v>299226461.79350102</v>
      </c>
      <c r="H16" s="374"/>
      <c r="I16" s="374">
        <v>21692557.30789056</v>
      </c>
    </row>
    <row r="17" spans="1:52" s="410" customFormat="1" ht="15" hidden="1" customHeight="1">
      <c r="A17" s="1479" t="s">
        <v>1623</v>
      </c>
      <c r="B17" s="1479"/>
      <c r="C17" s="1479"/>
      <c r="D17" s="18"/>
      <c r="E17" s="538">
        <f t="shared" si="1"/>
        <v>349578983.71449196</v>
      </c>
      <c r="F17" s="540"/>
      <c r="G17" s="540">
        <v>331103305.22873092</v>
      </c>
      <c r="H17" s="540"/>
      <c r="I17" s="540">
        <v>18475678.485761065</v>
      </c>
      <c r="J17" s="374"/>
    </row>
    <row r="18" spans="1:52" s="410" customFormat="1" ht="15" hidden="1" customHeight="1">
      <c r="A18" s="1479" t="s">
        <v>1624</v>
      </c>
      <c r="B18" s="1479"/>
      <c r="C18" s="1479"/>
      <c r="D18" s="18"/>
      <c r="E18" s="538">
        <f t="shared" si="1"/>
        <v>334926797.18539929</v>
      </c>
      <c r="F18" s="540"/>
      <c r="G18" s="540">
        <v>327954187.36831635</v>
      </c>
      <c r="H18" s="540"/>
      <c r="I18" s="540">
        <v>6972609.8170829285</v>
      </c>
      <c r="J18" s="374"/>
    </row>
    <row r="19" spans="1:52" s="410" customFormat="1" ht="15" hidden="1" customHeight="1">
      <c r="A19" s="1479" t="s">
        <v>1625</v>
      </c>
      <c r="B19" s="1479"/>
      <c r="C19" s="1479"/>
      <c r="D19" s="18"/>
      <c r="E19" s="538">
        <f t="shared" si="1"/>
        <v>342895951.80424482</v>
      </c>
      <c r="F19" s="540"/>
      <c r="G19" s="540">
        <v>316269790.26960284</v>
      </c>
      <c r="H19" s="540"/>
      <c r="I19" s="540">
        <v>26626161.534641959</v>
      </c>
      <c r="J19" s="374"/>
    </row>
    <row r="20" spans="1:52" s="410" customFormat="1" ht="15" hidden="1" customHeight="1">
      <c r="A20" s="1479" t="s">
        <v>1626</v>
      </c>
      <c r="B20" s="1479"/>
      <c r="C20" s="1479"/>
      <c r="D20" s="18"/>
      <c r="E20" s="538">
        <f t="shared" ref="E20:E21" si="2">G20+I20</f>
        <v>331455094.97432512</v>
      </c>
      <c r="F20" s="540"/>
      <c r="G20" s="540">
        <v>312098420.98798788</v>
      </c>
      <c r="H20" s="540"/>
      <c r="I20" s="540">
        <v>19356673.986337218</v>
      </c>
      <c r="J20" s="374"/>
    </row>
    <row r="21" spans="1:52" s="410" customFormat="1" ht="15" hidden="1" customHeight="1">
      <c r="A21" s="1700" t="s">
        <v>1627</v>
      </c>
      <c r="B21" s="1700"/>
      <c r="C21" s="1700"/>
      <c r="D21" s="390"/>
      <c r="E21" s="538">
        <f t="shared" si="2"/>
        <v>366315823.5216189</v>
      </c>
      <c r="F21" s="540"/>
      <c r="G21" s="540">
        <v>346190748.97137898</v>
      </c>
      <c r="H21" s="540"/>
      <c r="I21" s="540">
        <v>20125074.550239943</v>
      </c>
      <c r="J21" s="374"/>
    </row>
    <row r="22" spans="1:52" s="410" customFormat="1" ht="14.45" hidden="1" customHeight="1">
      <c r="A22" s="1467" t="s">
        <v>1367</v>
      </c>
      <c r="B22" s="1467"/>
      <c r="C22" s="1467"/>
      <c r="D22" s="1516"/>
      <c r="E22" s="420">
        <v>347183.27053211041</v>
      </c>
      <c r="F22" s="421"/>
      <c r="G22" s="421">
        <v>322378.70024124277</v>
      </c>
      <c r="H22" s="421"/>
      <c r="I22" s="421">
        <v>24804.570290867643</v>
      </c>
      <c r="J22" s="374"/>
    </row>
    <row r="23" spans="1:52" s="410" customFormat="1" ht="14.45" customHeight="1">
      <c r="A23" s="1467" t="s">
        <v>1308</v>
      </c>
      <c r="B23" s="1468"/>
      <c r="C23" s="1468"/>
      <c r="D23" s="1469"/>
      <c r="E23" s="420">
        <v>336707.00288278988</v>
      </c>
      <c r="F23" s="421"/>
      <c r="G23" s="421">
        <v>327024.72355735139</v>
      </c>
      <c r="H23" s="421"/>
      <c r="I23" s="421">
        <v>9682.279325438436</v>
      </c>
      <c r="J23" s="374"/>
    </row>
    <row r="24" spans="1:52" s="410" customFormat="1" ht="14.45" customHeight="1">
      <c r="A24" s="1467" t="s">
        <v>1309</v>
      </c>
      <c r="B24" s="1468"/>
      <c r="C24" s="1468"/>
      <c r="D24" s="1469"/>
      <c r="E24" s="420">
        <v>318462.40424293146</v>
      </c>
      <c r="F24" s="421"/>
      <c r="G24" s="421">
        <v>285059.70845722785</v>
      </c>
      <c r="H24" s="421"/>
      <c r="I24" s="421">
        <v>33402.695785703661</v>
      </c>
      <c r="J24" s="374"/>
    </row>
    <row r="25" spans="1:52" s="410" customFormat="1" ht="14.45" customHeight="1">
      <c r="A25" s="1467" t="s">
        <v>1310</v>
      </c>
      <c r="B25" s="1468"/>
      <c r="C25" s="1468"/>
      <c r="D25" s="1469"/>
      <c r="E25" s="420">
        <v>333722.04210497084</v>
      </c>
      <c r="F25" s="421"/>
      <c r="G25" s="421">
        <v>319939.58061899315</v>
      </c>
      <c r="H25" s="421"/>
      <c r="I25" s="421">
        <v>13782.461485977667</v>
      </c>
      <c r="J25" s="374"/>
    </row>
    <row r="26" spans="1:52" s="410" customFormat="1" ht="14.45" customHeight="1">
      <c r="A26" s="1467" t="s">
        <v>1311</v>
      </c>
      <c r="B26" s="1468"/>
      <c r="C26" s="1468"/>
      <c r="D26" s="1469"/>
      <c r="E26" s="420">
        <v>341191.25629716046</v>
      </c>
      <c r="F26" s="421"/>
      <c r="G26" s="421">
        <v>320564.51372912858</v>
      </c>
      <c r="H26" s="421"/>
      <c r="I26" s="421">
        <v>20626.742568031848</v>
      </c>
      <c r="J26" s="374"/>
    </row>
    <row r="27" spans="1:52" s="410" customFormat="1" ht="14.45" customHeight="1">
      <c r="A27" s="1467" t="s">
        <v>1312</v>
      </c>
      <c r="B27" s="1468"/>
      <c r="C27" s="1468"/>
      <c r="D27" s="1469"/>
      <c r="E27" s="420">
        <f>G27+I27</f>
        <v>370235.48348231631</v>
      </c>
      <c r="F27" s="421"/>
      <c r="G27" s="421">
        <v>339534.07365654182</v>
      </c>
      <c r="H27" s="421"/>
      <c r="I27" s="421">
        <v>30701.409825774503</v>
      </c>
      <c r="J27" s="374"/>
    </row>
    <row r="28" spans="1:52" s="1138" customFormat="1" ht="14.45" customHeight="1">
      <c r="A28" s="1479" t="s">
        <v>447</v>
      </c>
      <c r="B28" s="1479"/>
      <c r="C28" s="1479"/>
      <c r="D28" s="2"/>
      <c r="E28" s="1113"/>
      <c r="F28" s="1113"/>
      <c r="G28" s="1113"/>
      <c r="H28" s="1113"/>
      <c r="I28" s="1113"/>
      <c r="J28" s="1065"/>
    </row>
    <row r="29" spans="1:52" s="998" customFormat="1" ht="14.45" customHeight="1">
      <c r="A29" s="1330"/>
      <c r="B29" s="961" t="s">
        <v>1331</v>
      </c>
      <c r="C29" s="1330"/>
      <c r="D29" s="992"/>
      <c r="E29" s="1204">
        <f>G29+I29</f>
        <v>108974.38606327689</v>
      </c>
      <c r="F29" s="1113"/>
      <c r="G29" s="1113">
        <v>94881.1167882304</v>
      </c>
      <c r="H29" s="1113"/>
      <c r="I29" s="1113">
        <v>14093.269275046488</v>
      </c>
      <c r="J29" s="1065"/>
      <c r="K29" s="50"/>
      <c r="L29" s="1117"/>
      <c r="M29" s="50"/>
      <c r="N29" s="1117"/>
      <c r="O29" s="50"/>
      <c r="P29" s="1117"/>
      <c r="Q29" s="1117"/>
      <c r="R29" s="1117"/>
      <c r="S29" s="1117"/>
      <c r="T29" s="1117"/>
      <c r="U29" s="1117"/>
      <c r="V29" s="1117"/>
      <c r="W29" s="1117"/>
      <c r="X29" s="1117"/>
      <c r="Y29" s="1117"/>
      <c r="Z29" s="1117"/>
      <c r="AA29" s="1117"/>
      <c r="AB29" s="1117"/>
      <c r="AC29" s="1117"/>
      <c r="AD29" s="1117"/>
      <c r="AE29" s="1117"/>
      <c r="AF29" s="1117"/>
      <c r="AG29" s="1117"/>
      <c r="AH29" s="1117"/>
      <c r="AI29" s="1117"/>
      <c r="AJ29" s="1117"/>
      <c r="AK29" s="1117"/>
      <c r="AL29" s="1117"/>
      <c r="AM29" s="1117"/>
      <c r="AN29" s="1117"/>
      <c r="AO29" s="1117"/>
      <c r="AP29" s="1117"/>
      <c r="AQ29" s="1117"/>
      <c r="AR29" s="1117"/>
      <c r="AS29" s="1117"/>
      <c r="AT29" s="1117"/>
      <c r="AU29" s="1117"/>
      <c r="AV29" s="1117"/>
      <c r="AW29" s="1117"/>
      <c r="AX29" s="1117"/>
      <c r="AY29" s="1117"/>
      <c r="AZ29" s="1117"/>
    </row>
    <row r="30" spans="1:52" s="998" customFormat="1" ht="14.45" customHeight="1">
      <c r="A30" s="1330"/>
      <c r="B30" s="961" t="s">
        <v>1332</v>
      </c>
      <c r="C30" s="1330"/>
      <c r="D30" s="992"/>
      <c r="E30" s="1204">
        <f t="shared" ref="E30:E34" si="3">G30+I30</f>
        <v>59148.247340826019</v>
      </c>
      <c r="F30" s="1113"/>
      <c r="G30" s="1113">
        <v>52446.998553036639</v>
      </c>
      <c r="H30" s="1113"/>
      <c r="I30" s="1113">
        <v>6701.2487877893809</v>
      </c>
      <c r="J30" s="1065"/>
      <c r="K30" s="50"/>
      <c r="L30" s="1117"/>
      <c r="M30" s="50"/>
      <c r="N30" s="1117"/>
      <c r="O30" s="50"/>
      <c r="P30" s="1117"/>
      <c r="Q30" s="1117"/>
      <c r="R30" s="1117"/>
      <c r="S30" s="1117"/>
      <c r="T30" s="1117"/>
      <c r="U30" s="1117"/>
      <c r="V30" s="1117"/>
      <c r="W30" s="1117"/>
      <c r="X30" s="1117"/>
      <c r="Y30" s="1117"/>
      <c r="Z30" s="1117"/>
      <c r="AA30" s="1117"/>
      <c r="AB30" s="1117"/>
      <c r="AC30" s="1117"/>
      <c r="AD30" s="1117"/>
      <c r="AE30" s="1117"/>
      <c r="AF30" s="1117"/>
      <c r="AG30" s="1117"/>
      <c r="AH30" s="1117"/>
      <c r="AI30" s="1117"/>
      <c r="AJ30" s="1117"/>
      <c r="AK30" s="1117"/>
      <c r="AL30" s="1117"/>
      <c r="AM30" s="1117"/>
      <c r="AN30" s="1117"/>
      <c r="AO30" s="1117"/>
      <c r="AP30" s="1117"/>
      <c r="AQ30" s="1117"/>
      <c r="AR30" s="1117"/>
      <c r="AS30" s="1117"/>
      <c r="AT30" s="1117"/>
      <c r="AU30" s="1117"/>
      <c r="AV30" s="1117"/>
      <c r="AW30" s="1117"/>
      <c r="AX30" s="1117"/>
      <c r="AY30" s="1117"/>
      <c r="AZ30" s="1117"/>
    </row>
    <row r="31" spans="1:52" s="998" customFormat="1" ht="14.45" customHeight="1">
      <c r="A31" s="1330"/>
      <c r="B31" s="961" t="s">
        <v>1333</v>
      </c>
      <c r="C31" s="1330"/>
      <c r="D31" s="992"/>
      <c r="E31" s="1204">
        <f t="shared" si="3"/>
        <v>63048.313685139765</v>
      </c>
      <c r="F31" s="1113"/>
      <c r="G31" s="1113">
        <v>62087.044556235742</v>
      </c>
      <c r="H31" s="1113"/>
      <c r="I31" s="1113">
        <v>961.26912890402309</v>
      </c>
      <c r="J31" s="1065"/>
      <c r="K31" s="50"/>
      <c r="L31" s="1117"/>
      <c r="M31" s="50"/>
      <c r="N31" s="1117"/>
      <c r="O31" s="50"/>
      <c r="P31" s="1117"/>
      <c r="Q31" s="1117"/>
      <c r="R31" s="1117"/>
      <c r="S31" s="1117"/>
      <c r="T31" s="1117"/>
      <c r="U31" s="1117"/>
      <c r="V31" s="1117"/>
      <c r="W31" s="1117"/>
      <c r="X31" s="1117"/>
      <c r="Y31" s="1117"/>
      <c r="Z31" s="1117"/>
      <c r="AA31" s="1117"/>
      <c r="AB31" s="1117"/>
      <c r="AC31" s="1117"/>
      <c r="AD31" s="1117"/>
      <c r="AE31" s="1117"/>
      <c r="AF31" s="1117"/>
      <c r="AG31" s="1117"/>
      <c r="AH31" s="1117"/>
      <c r="AI31" s="1117"/>
      <c r="AJ31" s="1117"/>
      <c r="AK31" s="1117"/>
      <c r="AL31" s="1117"/>
      <c r="AM31" s="1117"/>
      <c r="AN31" s="1117"/>
      <c r="AO31" s="1117"/>
      <c r="AP31" s="1117"/>
      <c r="AQ31" s="1117"/>
      <c r="AR31" s="1117"/>
      <c r="AS31" s="1117"/>
      <c r="AT31" s="1117"/>
      <c r="AU31" s="1117"/>
      <c r="AV31" s="1117"/>
      <c r="AW31" s="1117"/>
      <c r="AX31" s="1117"/>
      <c r="AY31" s="1117"/>
      <c r="AZ31" s="1117"/>
    </row>
    <row r="32" spans="1:52" s="998" customFormat="1" ht="14.45" customHeight="1">
      <c r="A32" s="1330"/>
      <c r="B32" s="961" t="s">
        <v>1334</v>
      </c>
      <c r="C32" s="1330"/>
      <c r="D32" s="992"/>
      <c r="E32" s="1204">
        <f t="shared" si="3"/>
        <v>37730.901370611056</v>
      </c>
      <c r="F32" s="1113"/>
      <c r="G32" s="1113">
        <v>36784.579013611059</v>
      </c>
      <c r="H32" s="1113"/>
      <c r="I32" s="1113">
        <v>946.3223569999999</v>
      </c>
      <c r="J32" s="1065"/>
      <c r="K32" s="50"/>
      <c r="L32" s="1117"/>
      <c r="M32" s="50"/>
      <c r="N32" s="1117"/>
      <c r="O32" s="50"/>
      <c r="P32" s="1117"/>
      <c r="Q32" s="1117"/>
      <c r="R32" s="1117"/>
      <c r="S32" s="1117"/>
      <c r="T32" s="1117"/>
      <c r="U32" s="1117"/>
      <c r="V32" s="1117"/>
      <c r="W32" s="1117"/>
      <c r="X32" s="1117"/>
      <c r="Y32" s="1117"/>
      <c r="Z32" s="1117"/>
      <c r="AA32" s="1117"/>
      <c r="AB32" s="1117"/>
      <c r="AC32" s="1117"/>
      <c r="AD32" s="1117"/>
      <c r="AE32" s="1117"/>
      <c r="AF32" s="1117"/>
      <c r="AG32" s="1117"/>
      <c r="AH32" s="1117"/>
      <c r="AI32" s="1117"/>
      <c r="AJ32" s="1117"/>
      <c r="AK32" s="1117"/>
      <c r="AL32" s="1117"/>
      <c r="AM32" s="1117"/>
      <c r="AN32" s="1117"/>
      <c r="AO32" s="1117"/>
      <c r="AP32" s="1117"/>
      <c r="AQ32" s="1117"/>
      <c r="AR32" s="1117"/>
      <c r="AS32" s="1117"/>
      <c r="AT32" s="1117"/>
      <c r="AU32" s="1117"/>
      <c r="AV32" s="1117"/>
      <c r="AW32" s="1117"/>
      <c r="AX32" s="1117"/>
      <c r="AY32" s="1117"/>
      <c r="AZ32" s="1117"/>
    </row>
    <row r="33" spans="1:52" s="998" customFormat="1" ht="14.45" customHeight="1">
      <c r="A33" s="1330"/>
      <c r="B33" s="961" t="s">
        <v>1335</v>
      </c>
      <c r="C33" s="1330"/>
      <c r="D33" s="992"/>
      <c r="E33" s="1204">
        <f t="shared" si="3"/>
        <v>51593.884545492081</v>
      </c>
      <c r="F33" s="1113"/>
      <c r="G33" s="1113">
        <v>50413.900412457464</v>
      </c>
      <c r="H33" s="1113"/>
      <c r="I33" s="1113">
        <v>1179.9841330346203</v>
      </c>
      <c r="J33" s="1065"/>
      <c r="K33" s="50"/>
      <c r="L33" s="1117"/>
      <c r="M33" s="50"/>
      <c r="N33" s="1117"/>
      <c r="O33" s="50"/>
      <c r="P33" s="1117"/>
      <c r="Q33" s="1117"/>
      <c r="R33" s="1117"/>
      <c r="S33" s="1117"/>
      <c r="T33" s="1117"/>
      <c r="U33" s="1117"/>
      <c r="V33" s="1117"/>
      <c r="W33" s="1117"/>
      <c r="X33" s="1117"/>
      <c r="Y33" s="1117"/>
      <c r="Z33" s="1117"/>
      <c r="AA33" s="1117"/>
      <c r="AB33" s="1117"/>
      <c r="AC33" s="1117"/>
      <c r="AD33" s="1117"/>
      <c r="AE33" s="1117"/>
      <c r="AF33" s="1117"/>
      <c r="AG33" s="1117"/>
      <c r="AH33" s="1117"/>
      <c r="AI33" s="1117"/>
      <c r="AJ33" s="1117"/>
      <c r="AK33" s="1117"/>
      <c r="AL33" s="1117"/>
      <c r="AM33" s="1117"/>
      <c r="AN33" s="1117"/>
      <c r="AO33" s="1117"/>
      <c r="AP33" s="1117"/>
      <c r="AQ33" s="1117"/>
      <c r="AR33" s="1117"/>
      <c r="AS33" s="1117"/>
      <c r="AT33" s="1117"/>
      <c r="AU33" s="1117"/>
      <c r="AV33" s="1117"/>
      <c r="AW33" s="1117"/>
      <c r="AX33" s="1117"/>
      <c r="AY33" s="1117"/>
      <c r="AZ33" s="1117"/>
    </row>
    <row r="34" spans="1:52" s="998" customFormat="1" ht="14.45" customHeight="1">
      <c r="A34" s="1330"/>
      <c r="B34" s="961" t="s">
        <v>1336</v>
      </c>
      <c r="C34" s="1330"/>
      <c r="D34" s="992"/>
      <c r="E34" s="1204">
        <f t="shared" si="3"/>
        <v>49739.750476970163</v>
      </c>
      <c r="F34" s="1113"/>
      <c r="G34" s="1113">
        <v>42920.434332970166</v>
      </c>
      <c r="H34" s="1113"/>
      <c r="I34" s="1114">
        <v>6819.3161439999994</v>
      </c>
      <c r="J34" s="1065"/>
      <c r="K34" s="50"/>
      <c r="L34" s="1117"/>
      <c r="M34" s="50"/>
      <c r="N34" s="1117"/>
      <c r="O34" s="50"/>
      <c r="P34" s="1117"/>
      <c r="Q34" s="1117"/>
      <c r="R34" s="1117"/>
      <c r="S34" s="1117"/>
      <c r="T34" s="1117"/>
      <c r="U34" s="1117"/>
      <c r="V34" s="1117"/>
      <c r="W34" s="1117"/>
      <c r="X34" s="1117"/>
      <c r="Y34" s="1117"/>
      <c r="Z34" s="1117"/>
      <c r="AA34" s="1117"/>
      <c r="AB34" s="1117"/>
      <c r="AC34" s="1117"/>
      <c r="AD34" s="1117"/>
      <c r="AE34" s="1117"/>
      <c r="AF34" s="1117"/>
      <c r="AG34" s="1117"/>
      <c r="AH34" s="1117"/>
      <c r="AI34" s="1117"/>
      <c r="AJ34" s="1117"/>
      <c r="AK34" s="1117"/>
      <c r="AL34" s="1117"/>
      <c r="AM34" s="1117"/>
      <c r="AN34" s="1117"/>
      <c r="AO34" s="1117"/>
      <c r="AP34" s="1117"/>
      <c r="AQ34" s="1117"/>
      <c r="AR34" s="1117"/>
      <c r="AS34" s="1117"/>
      <c r="AT34" s="1117"/>
      <c r="AU34" s="1117"/>
      <c r="AV34" s="1117"/>
      <c r="AW34" s="1117"/>
      <c r="AX34" s="1117"/>
      <c r="AY34" s="1117"/>
      <c r="AZ34" s="1117"/>
    </row>
    <row r="35" spans="1:52" s="998" customFormat="1" ht="14.45" customHeight="1">
      <c r="A35" s="1479" t="s">
        <v>473</v>
      </c>
      <c r="B35" s="1479"/>
      <c r="C35" s="1479"/>
      <c r="D35" s="2"/>
      <c r="E35" s="1113"/>
      <c r="F35" s="1113"/>
      <c r="G35" s="1113"/>
      <c r="H35" s="1113"/>
      <c r="I35" s="1113"/>
      <c r="J35" s="1065"/>
      <c r="K35" s="1065"/>
      <c r="L35" s="1117"/>
      <c r="M35" s="1065"/>
      <c r="N35" s="1117"/>
      <c r="O35" s="1065"/>
      <c r="P35" s="1117"/>
      <c r="Q35" s="1117"/>
      <c r="R35" s="1117"/>
      <c r="S35" s="1117"/>
      <c r="T35" s="1117"/>
      <c r="U35" s="1117"/>
      <c r="V35" s="1117"/>
      <c r="W35" s="1117"/>
      <c r="X35" s="1117"/>
      <c r="Y35" s="1117"/>
      <c r="Z35" s="1117"/>
      <c r="AA35" s="1117"/>
      <c r="AB35" s="1117"/>
      <c r="AC35" s="1117"/>
      <c r="AD35" s="1117"/>
      <c r="AE35" s="1117"/>
      <c r="AF35" s="1117"/>
      <c r="AG35" s="1117"/>
      <c r="AH35" s="1117"/>
      <c r="AI35" s="1117"/>
      <c r="AJ35" s="1117"/>
      <c r="AK35" s="1117"/>
      <c r="AL35" s="1117"/>
      <c r="AM35" s="1117"/>
      <c r="AN35" s="1117"/>
      <c r="AO35" s="1117"/>
      <c r="AP35" s="1117"/>
      <c r="AQ35" s="1117"/>
      <c r="AR35" s="1117"/>
      <c r="AS35" s="1117"/>
      <c r="AT35" s="1117"/>
      <c r="AU35" s="1117"/>
      <c r="AV35" s="1117"/>
      <c r="AW35" s="1117"/>
      <c r="AX35" s="1117"/>
      <c r="AY35" s="1117"/>
      <c r="AZ35" s="1117"/>
    </row>
    <row r="36" spans="1:52" s="998" customFormat="1" ht="14.45" customHeight="1">
      <c r="A36" s="1330"/>
      <c r="B36" s="961" t="s">
        <v>1337</v>
      </c>
      <c r="C36" s="1330"/>
      <c r="D36" s="992"/>
      <c r="E36" s="1204">
        <f t="shared" ref="E36:E45" si="4">G36+I36</f>
        <v>11461.875010939642</v>
      </c>
      <c r="F36" s="1113"/>
      <c r="G36" s="1113">
        <v>9188.1115215978389</v>
      </c>
      <c r="H36" s="1113"/>
      <c r="I36" s="1113">
        <v>2273.7634893418044</v>
      </c>
      <c r="J36" s="1065"/>
      <c r="K36" s="50"/>
      <c r="L36" s="1117"/>
      <c r="M36" s="50"/>
      <c r="N36" s="1117"/>
      <c r="O36" s="50"/>
      <c r="P36" s="1117"/>
      <c r="Q36" s="1117"/>
      <c r="R36" s="1117"/>
      <c r="S36" s="1117"/>
      <c r="T36" s="1117"/>
      <c r="U36" s="1117"/>
      <c r="V36" s="1117"/>
      <c r="W36" s="1117"/>
      <c r="X36" s="1117"/>
      <c r="Y36" s="1117"/>
      <c r="Z36" s="1117"/>
      <c r="AA36" s="1117"/>
      <c r="AB36" s="1117"/>
      <c r="AC36" s="1117"/>
      <c r="AD36" s="1117"/>
      <c r="AE36" s="1117"/>
      <c r="AF36" s="1117"/>
      <c r="AG36" s="1117"/>
      <c r="AH36" s="1117"/>
      <c r="AI36" s="1117"/>
      <c r="AJ36" s="1117"/>
      <c r="AK36" s="1117"/>
      <c r="AL36" s="1117"/>
      <c r="AM36" s="1117"/>
      <c r="AN36" s="1117"/>
      <c r="AO36" s="1117"/>
      <c r="AP36" s="1117"/>
      <c r="AQ36" s="1117"/>
      <c r="AR36" s="1117"/>
      <c r="AS36" s="1117"/>
      <c r="AT36" s="1117"/>
      <c r="AU36" s="1117"/>
      <c r="AV36" s="1117"/>
      <c r="AW36" s="1117"/>
      <c r="AX36" s="1117"/>
      <c r="AY36" s="1117"/>
      <c r="AZ36" s="1117"/>
    </row>
    <row r="37" spans="1:52" s="998" customFormat="1" ht="14.45" customHeight="1">
      <c r="A37" s="1330"/>
      <c r="B37" s="961" t="s">
        <v>1347</v>
      </c>
      <c r="C37" s="1330"/>
      <c r="D37" s="992"/>
      <c r="E37" s="1204">
        <f t="shared" si="4"/>
        <v>11048.385237723702</v>
      </c>
      <c r="F37" s="1113"/>
      <c r="G37" s="1113">
        <v>10028.754644375447</v>
      </c>
      <c r="H37" s="1113"/>
      <c r="I37" s="1113">
        <v>1019.630593348254</v>
      </c>
      <c r="J37" s="1065"/>
      <c r="K37" s="50"/>
      <c r="L37" s="1117"/>
      <c r="M37" s="50"/>
      <c r="N37" s="1117"/>
      <c r="O37" s="50"/>
      <c r="P37" s="1117"/>
      <c r="Q37" s="1117"/>
      <c r="R37" s="1117"/>
      <c r="S37" s="1117"/>
      <c r="T37" s="1117"/>
      <c r="U37" s="1117"/>
      <c r="V37" s="1117"/>
      <c r="W37" s="1117"/>
      <c r="X37" s="1117"/>
      <c r="Y37" s="1117"/>
      <c r="Z37" s="1117"/>
      <c r="AA37" s="1117"/>
      <c r="AB37" s="1117"/>
      <c r="AC37" s="1117"/>
      <c r="AD37" s="1117"/>
      <c r="AE37" s="1117"/>
      <c r="AF37" s="1117"/>
      <c r="AG37" s="1117"/>
      <c r="AH37" s="1117"/>
      <c r="AI37" s="1117"/>
      <c r="AJ37" s="1117"/>
      <c r="AK37" s="1117"/>
      <c r="AL37" s="1117"/>
      <c r="AM37" s="1117"/>
      <c r="AN37" s="1117"/>
      <c r="AO37" s="1117"/>
      <c r="AP37" s="1117"/>
      <c r="AQ37" s="1117"/>
      <c r="AR37" s="1117"/>
      <c r="AS37" s="1117"/>
      <c r="AT37" s="1117"/>
      <c r="AU37" s="1117"/>
      <c r="AV37" s="1117"/>
      <c r="AW37" s="1117"/>
      <c r="AX37" s="1117"/>
      <c r="AY37" s="1117"/>
      <c r="AZ37" s="1117"/>
    </row>
    <row r="38" spans="1:52" s="998" customFormat="1" ht="14.45" customHeight="1">
      <c r="A38" s="961"/>
      <c r="B38" s="961" t="s">
        <v>1348</v>
      </c>
      <c r="C38" s="961"/>
      <c r="D38" s="992"/>
      <c r="E38" s="1204">
        <f t="shared" si="4"/>
        <v>21850.158426327263</v>
      </c>
      <c r="F38" s="1113"/>
      <c r="G38" s="1113">
        <v>17624.877137174753</v>
      </c>
      <c r="H38" s="1113"/>
      <c r="I38" s="1113">
        <v>4225.28128915251</v>
      </c>
      <c r="J38" s="1065"/>
      <c r="K38" s="50"/>
      <c r="L38" s="1117"/>
      <c r="M38" s="50"/>
      <c r="N38" s="1117"/>
      <c r="O38" s="50"/>
      <c r="P38" s="1117"/>
      <c r="Q38" s="1117"/>
      <c r="R38" s="1117"/>
      <c r="S38" s="1117"/>
      <c r="T38" s="1117"/>
      <c r="U38" s="1117"/>
      <c r="V38" s="1117"/>
      <c r="W38" s="1117"/>
      <c r="X38" s="1117"/>
      <c r="Y38" s="1117"/>
      <c r="Z38" s="1117"/>
      <c r="AA38" s="1117"/>
      <c r="AB38" s="1117"/>
      <c r="AC38" s="1117"/>
      <c r="AD38" s="1117"/>
      <c r="AE38" s="1117"/>
      <c r="AF38" s="1117"/>
      <c r="AG38" s="1117"/>
      <c r="AH38" s="1117"/>
      <c r="AI38" s="1117"/>
      <c r="AJ38" s="1117"/>
      <c r="AK38" s="1117"/>
      <c r="AL38" s="1117"/>
      <c r="AM38" s="1117"/>
      <c r="AN38" s="1117"/>
      <c r="AO38" s="1117"/>
      <c r="AP38" s="1117"/>
      <c r="AQ38" s="1117"/>
      <c r="AR38" s="1117"/>
      <c r="AS38" s="1117"/>
      <c r="AT38" s="1117"/>
      <c r="AU38" s="1117"/>
      <c r="AV38" s="1117"/>
      <c r="AW38" s="1117"/>
      <c r="AX38" s="1117"/>
      <c r="AY38" s="1117"/>
      <c r="AZ38" s="1117"/>
    </row>
    <row r="39" spans="1:52" s="998" customFormat="1" ht="14.45" customHeight="1">
      <c r="A39" s="961"/>
      <c r="B39" s="961" t="s">
        <v>1349</v>
      </c>
      <c r="C39" s="961"/>
      <c r="D39" s="992"/>
      <c r="E39" s="1204">
        <f t="shared" si="4"/>
        <v>47505.75838396261</v>
      </c>
      <c r="F39" s="1113"/>
      <c r="G39" s="1113">
        <v>41500.999409186748</v>
      </c>
      <c r="H39" s="1113"/>
      <c r="I39" s="1113">
        <v>6004.7589747758602</v>
      </c>
      <c r="J39" s="1065"/>
      <c r="K39" s="50"/>
      <c r="L39" s="1117"/>
      <c r="M39" s="50"/>
      <c r="N39" s="1117"/>
      <c r="O39" s="50"/>
      <c r="P39" s="1117"/>
      <c r="Q39" s="1117"/>
      <c r="R39" s="1117"/>
      <c r="S39" s="1117"/>
      <c r="T39" s="1117"/>
      <c r="U39" s="1117"/>
      <c r="V39" s="1117"/>
      <c r="W39" s="1117"/>
      <c r="X39" s="1117"/>
      <c r="Y39" s="1117"/>
      <c r="Z39" s="1117"/>
      <c r="AA39" s="1117"/>
      <c r="AB39" s="1117"/>
      <c r="AC39" s="1117"/>
      <c r="AD39" s="1117"/>
      <c r="AE39" s="1117"/>
      <c r="AF39" s="1117"/>
      <c r="AG39" s="1117"/>
      <c r="AH39" s="1117"/>
      <c r="AI39" s="1117"/>
      <c r="AJ39" s="1117"/>
      <c r="AK39" s="1117"/>
      <c r="AL39" s="1117"/>
      <c r="AM39" s="1117"/>
      <c r="AN39" s="1117"/>
      <c r="AO39" s="1117"/>
      <c r="AP39" s="1117"/>
      <c r="AQ39" s="1117"/>
      <c r="AR39" s="1117"/>
      <c r="AS39" s="1117"/>
      <c r="AT39" s="1117"/>
      <c r="AU39" s="1117"/>
      <c r="AV39" s="1117"/>
      <c r="AW39" s="1117"/>
      <c r="AX39" s="1117"/>
      <c r="AY39" s="1117"/>
      <c r="AZ39" s="1117"/>
    </row>
    <row r="40" spans="1:52" s="998" customFormat="1" ht="14.45" customHeight="1">
      <c r="A40" s="961"/>
      <c r="B40" s="961" t="s">
        <v>1350</v>
      </c>
      <c r="C40" s="961"/>
      <c r="D40" s="992"/>
      <c r="E40" s="1204">
        <f t="shared" si="4"/>
        <v>41962.720187940809</v>
      </c>
      <c r="F40" s="1113"/>
      <c r="G40" s="1113">
        <v>38602.298136034995</v>
      </c>
      <c r="H40" s="1113"/>
      <c r="I40" s="1113">
        <v>3360.4220519058144</v>
      </c>
      <c r="J40" s="1065"/>
      <c r="K40" s="50"/>
      <c r="L40" s="1117"/>
      <c r="M40" s="50"/>
      <c r="N40" s="1117"/>
      <c r="O40" s="50"/>
      <c r="P40" s="1117"/>
      <c r="Q40" s="1117"/>
      <c r="R40" s="1117"/>
      <c r="S40" s="1117"/>
      <c r="T40" s="1117"/>
      <c r="U40" s="1117"/>
      <c r="V40" s="1117"/>
      <c r="W40" s="1117"/>
      <c r="X40" s="1117"/>
      <c r="Y40" s="1117"/>
      <c r="Z40" s="1117"/>
      <c r="AA40" s="1117"/>
      <c r="AB40" s="1117"/>
      <c r="AC40" s="1117"/>
      <c r="AD40" s="1117"/>
      <c r="AE40" s="1117"/>
      <c r="AF40" s="1117"/>
      <c r="AG40" s="1117"/>
      <c r="AH40" s="1117"/>
      <c r="AI40" s="1117"/>
      <c r="AJ40" s="1117"/>
      <c r="AK40" s="1117"/>
      <c r="AL40" s="1117"/>
      <c r="AM40" s="1117"/>
      <c r="AN40" s="1117"/>
      <c r="AO40" s="1117"/>
      <c r="AP40" s="1117"/>
      <c r="AQ40" s="1117"/>
      <c r="AR40" s="1117"/>
      <c r="AS40" s="1117"/>
      <c r="AT40" s="1117"/>
      <c r="AU40" s="1117"/>
      <c r="AV40" s="1117"/>
      <c r="AW40" s="1117"/>
      <c r="AX40" s="1117"/>
      <c r="AY40" s="1117"/>
      <c r="AZ40" s="1117"/>
    </row>
    <row r="41" spans="1:52" s="998" customFormat="1" ht="14.45" customHeight="1">
      <c r="A41" s="961"/>
      <c r="B41" s="961" t="s">
        <v>1351</v>
      </c>
      <c r="C41" s="961"/>
      <c r="D41" s="992"/>
      <c r="E41" s="1204">
        <f t="shared" si="4"/>
        <v>79450.912928051781</v>
      </c>
      <c r="F41" s="1113"/>
      <c r="G41" s="1113">
        <v>73556.451448801512</v>
      </c>
      <c r="H41" s="1113"/>
      <c r="I41" s="1113">
        <v>5894.4614792502707</v>
      </c>
      <c r="J41" s="1065"/>
      <c r="K41" s="50"/>
      <c r="L41" s="1117"/>
      <c r="M41" s="50"/>
      <c r="N41" s="1117"/>
      <c r="O41" s="50"/>
      <c r="P41" s="1117"/>
      <c r="Q41" s="1117"/>
      <c r="R41" s="1117"/>
      <c r="S41" s="1117"/>
      <c r="T41" s="1117"/>
      <c r="U41" s="1117"/>
      <c r="V41" s="1117"/>
      <c r="W41" s="1117"/>
      <c r="X41" s="1117"/>
      <c r="Y41" s="1117"/>
      <c r="Z41" s="1117"/>
      <c r="AA41" s="1117"/>
      <c r="AB41" s="1117"/>
      <c r="AC41" s="1117"/>
      <c r="AD41" s="1117"/>
      <c r="AE41" s="1117"/>
      <c r="AF41" s="1117"/>
      <c r="AG41" s="1117"/>
      <c r="AH41" s="1117"/>
      <c r="AI41" s="1117"/>
      <c r="AJ41" s="1117"/>
      <c r="AK41" s="1117"/>
      <c r="AL41" s="1117"/>
      <c r="AM41" s="1117"/>
      <c r="AN41" s="1117"/>
      <c r="AO41" s="1117"/>
      <c r="AP41" s="1117"/>
      <c r="AQ41" s="1117"/>
      <c r="AR41" s="1117"/>
      <c r="AS41" s="1117"/>
      <c r="AT41" s="1117"/>
      <c r="AU41" s="1117"/>
      <c r="AV41" s="1117"/>
      <c r="AW41" s="1117"/>
      <c r="AX41" s="1117"/>
      <c r="AY41" s="1117"/>
      <c r="AZ41" s="1117"/>
    </row>
    <row r="42" spans="1:52" s="998" customFormat="1" ht="14.45" customHeight="1">
      <c r="A42" s="961"/>
      <c r="B42" s="961" t="s">
        <v>1352</v>
      </c>
      <c r="C42" s="961"/>
      <c r="D42" s="992"/>
      <c r="E42" s="1204">
        <f t="shared" si="4"/>
        <v>34630.964260277658</v>
      </c>
      <c r="F42" s="1113"/>
      <c r="G42" s="1113">
        <v>34624.117580277656</v>
      </c>
      <c r="H42" s="1113"/>
      <c r="I42" s="1113">
        <v>6.8466800000000001</v>
      </c>
      <c r="J42" s="1065"/>
      <c r="K42" s="50"/>
      <c r="L42" s="1117"/>
      <c r="M42" s="50"/>
      <c r="N42" s="1117"/>
      <c r="O42" s="50"/>
      <c r="P42" s="1117"/>
      <c r="Q42" s="1117"/>
      <c r="R42" s="1117"/>
      <c r="S42" s="1117"/>
      <c r="T42" s="1117"/>
      <c r="U42" s="1117"/>
      <c r="V42" s="1117"/>
      <c r="W42" s="1117"/>
      <c r="X42" s="1117"/>
      <c r="Y42" s="1117"/>
      <c r="Z42" s="1117"/>
      <c r="AA42" s="1117"/>
      <c r="AB42" s="1117"/>
      <c r="AC42" s="1117"/>
      <c r="AD42" s="1117"/>
      <c r="AE42" s="1117"/>
      <c r="AF42" s="1117"/>
      <c r="AG42" s="1117"/>
      <c r="AH42" s="1117"/>
      <c r="AI42" s="1117"/>
      <c r="AJ42" s="1117"/>
      <c r="AK42" s="1117"/>
      <c r="AL42" s="1117"/>
      <c r="AM42" s="1117"/>
      <c r="AN42" s="1117"/>
      <c r="AO42" s="1117"/>
      <c r="AP42" s="1117"/>
      <c r="AQ42" s="1117"/>
      <c r="AR42" s="1117"/>
      <c r="AS42" s="1117"/>
      <c r="AT42" s="1117"/>
      <c r="AU42" s="1117"/>
      <c r="AV42" s="1117"/>
      <c r="AW42" s="1117"/>
      <c r="AX42" s="1117"/>
      <c r="AY42" s="1117"/>
      <c r="AZ42" s="1117"/>
    </row>
    <row r="43" spans="1:52" s="998" customFormat="1" ht="14.45" customHeight="1">
      <c r="A43" s="961"/>
      <c r="B43" s="961" t="s">
        <v>1353</v>
      </c>
      <c r="C43" s="961"/>
      <c r="D43" s="992"/>
      <c r="E43" s="1204">
        <f t="shared" si="4"/>
        <v>32449.364868092645</v>
      </c>
      <c r="F43" s="1113"/>
      <c r="G43" s="1113">
        <v>32241.543336092644</v>
      </c>
      <c r="H43" s="1113"/>
      <c r="I43" s="1113">
        <v>207.82153199999999</v>
      </c>
      <c r="J43" s="1065"/>
      <c r="K43" s="50"/>
      <c r="L43" s="1117"/>
      <c r="M43" s="50"/>
      <c r="N43" s="1117"/>
      <c r="O43" s="50"/>
      <c r="P43" s="1117"/>
      <c r="Q43" s="1117"/>
      <c r="R43" s="1117"/>
      <c r="S43" s="1117"/>
      <c r="T43" s="1117"/>
      <c r="U43" s="1117"/>
      <c r="V43" s="1117"/>
      <c r="W43" s="1117"/>
      <c r="X43" s="1117"/>
      <c r="Y43" s="1117"/>
      <c r="Z43" s="1117"/>
      <c r="AA43" s="1117"/>
      <c r="AB43" s="1117"/>
      <c r="AC43" s="1117"/>
      <c r="AD43" s="1117"/>
      <c r="AE43" s="1117"/>
      <c r="AF43" s="1117"/>
      <c r="AG43" s="1117"/>
      <c r="AH43" s="1117"/>
      <c r="AI43" s="1117"/>
      <c r="AJ43" s="1117"/>
      <c r="AK43" s="1117"/>
      <c r="AL43" s="1117"/>
      <c r="AM43" s="1117"/>
      <c r="AN43" s="1117"/>
      <c r="AO43" s="1117"/>
      <c r="AP43" s="1117"/>
      <c r="AQ43" s="1117"/>
      <c r="AR43" s="1117"/>
      <c r="AS43" s="1117"/>
      <c r="AT43" s="1117"/>
      <c r="AU43" s="1117"/>
      <c r="AV43" s="1117"/>
      <c r="AW43" s="1117"/>
      <c r="AX43" s="1117"/>
      <c r="AY43" s="1117"/>
      <c r="AZ43" s="1117"/>
    </row>
    <row r="44" spans="1:52" s="998" customFormat="1" ht="14.45" customHeight="1">
      <c r="A44" s="961"/>
      <c r="B44" s="961" t="s">
        <v>1354</v>
      </c>
      <c r="C44" s="961"/>
      <c r="D44" s="992"/>
      <c r="E44" s="1204">
        <f t="shared" si="4"/>
        <v>37999.275692999996</v>
      </c>
      <c r="F44" s="1113"/>
      <c r="G44" s="1113">
        <v>37110.168100999996</v>
      </c>
      <c r="H44" s="1113"/>
      <c r="I44" s="1113">
        <v>889.10759199999995</v>
      </c>
      <c r="J44" s="1065"/>
      <c r="K44" s="50"/>
      <c r="L44" s="1117"/>
      <c r="M44" s="50"/>
      <c r="N44" s="1117"/>
      <c r="O44" s="50"/>
      <c r="P44" s="1117"/>
      <c r="Q44" s="1117"/>
      <c r="R44" s="1117"/>
      <c r="S44" s="1117"/>
      <c r="T44" s="1117"/>
      <c r="U44" s="1117"/>
      <c r="V44" s="1117"/>
      <c r="W44" s="1117"/>
      <c r="X44" s="1117"/>
      <c r="Y44" s="1117"/>
      <c r="Z44" s="1117"/>
      <c r="AA44" s="1117"/>
      <c r="AB44" s="1117"/>
      <c r="AC44" s="1117"/>
      <c r="AD44" s="1117"/>
      <c r="AE44" s="1117"/>
      <c r="AF44" s="1117"/>
      <c r="AG44" s="1117"/>
      <c r="AH44" s="1117"/>
      <c r="AI44" s="1117"/>
      <c r="AJ44" s="1117"/>
      <c r="AK44" s="1117"/>
      <c r="AL44" s="1117"/>
      <c r="AM44" s="1117"/>
      <c r="AN44" s="1117"/>
      <c r="AO44" s="1117"/>
      <c r="AP44" s="1117"/>
      <c r="AQ44" s="1117"/>
      <c r="AR44" s="1117"/>
      <c r="AS44" s="1117"/>
      <c r="AT44" s="1117"/>
      <c r="AU44" s="1117"/>
      <c r="AV44" s="1117"/>
      <c r="AW44" s="1117"/>
      <c r="AX44" s="1117"/>
      <c r="AY44" s="1117"/>
      <c r="AZ44" s="1117"/>
    </row>
    <row r="45" spans="1:52" s="998" customFormat="1" ht="14.45" customHeight="1">
      <c r="A45" s="961"/>
      <c r="B45" s="961" t="s">
        <v>1355</v>
      </c>
      <c r="C45" s="961"/>
      <c r="D45" s="992"/>
      <c r="E45" s="1204">
        <f t="shared" si="4"/>
        <v>51876.068485999996</v>
      </c>
      <c r="F45" s="1113"/>
      <c r="G45" s="1113">
        <v>45056.752342</v>
      </c>
      <c r="H45" s="1113"/>
      <c r="I45" s="1113">
        <v>6819.3161439999994</v>
      </c>
      <c r="J45" s="1065"/>
      <c r="K45" s="50"/>
      <c r="L45" s="1117"/>
      <c r="M45" s="50"/>
      <c r="N45" s="1117"/>
      <c r="O45" s="50"/>
      <c r="P45" s="1117"/>
      <c r="Q45" s="1117"/>
      <c r="R45" s="1117"/>
      <c r="S45" s="1117"/>
      <c r="T45" s="1117"/>
      <c r="U45" s="1117"/>
      <c r="V45" s="1117"/>
      <c r="W45" s="1117"/>
      <c r="X45" s="1117"/>
      <c r="Y45" s="1117"/>
      <c r="Z45" s="1117"/>
      <c r="AA45" s="1117"/>
      <c r="AB45" s="1117"/>
      <c r="AC45" s="1117"/>
      <c r="AD45" s="1117"/>
      <c r="AE45" s="1117"/>
      <c r="AF45" s="1117"/>
      <c r="AG45" s="1117"/>
      <c r="AH45" s="1117"/>
      <c r="AI45" s="1117"/>
      <c r="AJ45" s="1117"/>
      <c r="AK45" s="1117"/>
      <c r="AL45" s="1117"/>
      <c r="AM45" s="1117"/>
      <c r="AN45" s="1117"/>
      <c r="AO45" s="1117"/>
      <c r="AP45" s="1117"/>
      <c r="AQ45" s="1117"/>
      <c r="AR45" s="1117"/>
      <c r="AS45" s="1117"/>
      <c r="AT45" s="1117"/>
      <c r="AU45" s="1117"/>
      <c r="AV45" s="1117"/>
      <c r="AW45" s="1117"/>
      <c r="AX45" s="1117"/>
      <c r="AY45" s="1117"/>
      <c r="AZ45" s="1117"/>
    </row>
    <row r="46" spans="1:52" s="998" customFormat="1" ht="14.45" customHeight="1">
      <c r="A46" s="1479" t="s">
        <v>448</v>
      </c>
      <c r="B46" s="1479"/>
      <c r="C46" s="1479"/>
      <c r="D46" s="992"/>
      <c r="E46" s="1113"/>
      <c r="F46" s="1113"/>
      <c r="G46" s="1113"/>
      <c r="H46" s="1113"/>
      <c r="I46" s="1113"/>
      <c r="J46" s="1065"/>
      <c r="K46" s="1065"/>
      <c r="L46" s="1117"/>
      <c r="M46" s="1065"/>
      <c r="N46" s="1117"/>
      <c r="O46" s="1065"/>
      <c r="P46" s="1117"/>
      <c r="Q46" s="1117"/>
      <c r="R46" s="1117"/>
      <c r="S46" s="1117"/>
      <c r="T46" s="1117"/>
      <c r="U46" s="1117"/>
      <c r="V46" s="1117"/>
      <c r="W46" s="1117"/>
      <c r="X46" s="1117"/>
      <c r="Y46" s="1117"/>
      <c r="Z46" s="1117"/>
      <c r="AA46" s="1117"/>
      <c r="AB46" s="1117"/>
      <c r="AC46" s="1117"/>
      <c r="AD46" s="1117"/>
      <c r="AE46" s="1117"/>
      <c r="AF46" s="1117"/>
      <c r="AG46" s="1117"/>
      <c r="AH46" s="1117"/>
      <c r="AI46" s="1117"/>
      <c r="AJ46" s="1117"/>
      <c r="AK46" s="1117"/>
      <c r="AL46" s="1117"/>
      <c r="AM46" s="1117"/>
      <c r="AN46" s="1117"/>
      <c r="AO46" s="1117"/>
      <c r="AP46" s="1117"/>
      <c r="AQ46" s="1117"/>
      <c r="AR46" s="1117"/>
      <c r="AS46" s="1117"/>
      <c r="AT46" s="1117"/>
      <c r="AU46" s="1117"/>
      <c r="AV46" s="1117"/>
      <c r="AW46" s="1117"/>
      <c r="AX46" s="1117"/>
      <c r="AY46" s="1117"/>
      <c r="AZ46" s="1117"/>
    </row>
    <row r="47" spans="1:52" s="998" customFormat="1" ht="14.45" customHeight="1">
      <c r="A47" s="961"/>
      <c r="B47" s="961" t="s">
        <v>1337</v>
      </c>
      <c r="C47" s="961"/>
      <c r="D47" s="992"/>
      <c r="E47" s="1204">
        <f t="shared" ref="E47:E56" si="5">G47+I47</f>
        <v>10017.612216915546</v>
      </c>
      <c r="F47" s="1113"/>
      <c r="G47" s="1113">
        <v>9429.216579866732</v>
      </c>
      <c r="H47" s="1113"/>
      <c r="I47" s="1113">
        <v>588.39563704881368</v>
      </c>
      <c r="J47" s="1065"/>
      <c r="K47" s="50"/>
      <c r="L47" s="1117"/>
      <c r="M47" s="50"/>
      <c r="N47" s="1117"/>
      <c r="O47" s="50"/>
      <c r="P47" s="1117"/>
      <c r="Q47" s="1117"/>
      <c r="R47" s="1117"/>
      <c r="S47" s="1117"/>
      <c r="T47" s="1117"/>
      <c r="U47" s="1117"/>
      <c r="V47" s="1117"/>
      <c r="W47" s="1117"/>
      <c r="X47" s="1117"/>
      <c r="Y47" s="1117"/>
      <c r="Z47" s="1117"/>
      <c r="AA47" s="1117"/>
      <c r="AB47" s="1117"/>
      <c r="AC47" s="1117"/>
      <c r="AD47" s="1117"/>
      <c r="AE47" s="1117"/>
      <c r="AF47" s="1117"/>
      <c r="AG47" s="1117"/>
      <c r="AH47" s="1117"/>
      <c r="AI47" s="1117"/>
      <c r="AJ47" s="1117"/>
      <c r="AK47" s="1117"/>
      <c r="AL47" s="1117"/>
      <c r="AM47" s="1117"/>
      <c r="AN47" s="1117"/>
      <c r="AO47" s="1117"/>
      <c r="AP47" s="1117"/>
      <c r="AQ47" s="1117"/>
      <c r="AR47" s="1117"/>
      <c r="AS47" s="1117"/>
      <c r="AT47" s="1117"/>
      <c r="AU47" s="1117"/>
      <c r="AV47" s="1117"/>
      <c r="AW47" s="1117"/>
      <c r="AX47" s="1117"/>
      <c r="AY47" s="1117"/>
      <c r="AZ47" s="1117"/>
    </row>
    <row r="48" spans="1:52" s="998" customFormat="1" ht="14.45" customHeight="1">
      <c r="A48" s="961"/>
      <c r="B48" s="961" t="s">
        <v>1347</v>
      </c>
      <c r="C48" s="961"/>
      <c r="D48" s="992"/>
      <c r="E48" s="1204">
        <f t="shared" si="5"/>
        <v>9357.4462699163942</v>
      </c>
      <c r="F48" s="1113"/>
      <c r="G48" s="1113">
        <v>9126.8246124692196</v>
      </c>
      <c r="H48" s="1113"/>
      <c r="I48" s="1113">
        <v>230.62165744717538</v>
      </c>
      <c r="J48" s="1065"/>
      <c r="K48" s="50"/>
      <c r="L48" s="1117"/>
      <c r="M48" s="50"/>
      <c r="N48" s="1117"/>
      <c r="O48" s="50"/>
      <c r="P48" s="1117"/>
      <c r="Q48" s="1117"/>
      <c r="R48" s="1117"/>
      <c r="S48" s="1117"/>
      <c r="T48" s="1117"/>
      <c r="U48" s="1117"/>
      <c r="V48" s="1117"/>
      <c r="W48" s="1117"/>
      <c r="X48" s="1117"/>
      <c r="Y48" s="1117"/>
      <c r="Z48" s="1117"/>
      <c r="AA48" s="1117"/>
      <c r="AB48" s="1117"/>
      <c r="AC48" s="1117"/>
      <c r="AD48" s="1117"/>
      <c r="AE48" s="1117"/>
      <c r="AF48" s="1117"/>
      <c r="AG48" s="1117"/>
      <c r="AH48" s="1117"/>
      <c r="AI48" s="1117"/>
      <c r="AJ48" s="1117"/>
      <c r="AK48" s="1117"/>
      <c r="AL48" s="1117"/>
      <c r="AM48" s="1117"/>
      <c r="AN48" s="1117"/>
      <c r="AO48" s="1117"/>
      <c r="AP48" s="1117"/>
      <c r="AQ48" s="1117"/>
      <c r="AR48" s="1117"/>
      <c r="AS48" s="1117"/>
      <c r="AT48" s="1117"/>
      <c r="AU48" s="1117"/>
      <c r="AV48" s="1117"/>
      <c r="AW48" s="1117"/>
      <c r="AX48" s="1117"/>
      <c r="AY48" s="1117"/>
      <c r="AZ48" s="1117"/>
    </row>
    <row r="49" spans="1:52" s="998" customFormat="1" ht="14.45" customHeight="1">
      <c r="A49" s="961"/>
      <c r="B49" s="961" t="s">
        <v>1348</v>
      </c>
      <c r="C49" s="961"/>
      <c r="D49" s="992"/>
      <c r="E49" s="1204">
        <f t="shared" si="5"/>
        <v>18607.181172684264</v>
      </c>
      <c r="F49" s="1113"/>
      <c r="G49" s="1113">
        <v>17661.660510781396</v>
      </c>
      <c r="H49" s="1113"/>
      <c r="I49" s="1113">
        <v>945.52066190286962</v>
      </c>
      <c r="J49" s="1065"/>
      <c r="K49" s="50"/>
      <c r="L49" s="1117"/>
      <c r="M49" s="50"/>
      <c r="N49" s="1117"/>
      <c r="O49" s="50"/>
      <c r="P49" s="1117"/>
      <c r="Q49" s="1117"/>
      <c r="R49" s="1117"/>
      <c r="S49" s="1117"/>
      <c r="T49" s="1117"/>
      <c r="U49" s="1117"/>
      <c r="V49" s="1117"/>
      <c r="W49" s="1117"/>
      <c r="X49" s="1117"/>
      <c r="Y49" s="1117"/>
      <c r="Z49" s="1117"/>
      <c r="AA49" s="1117"/>
      <c r="AB49" s="1117"/>
      <c r="AC49" s="1117"/>
      <c r="AD49" s="1117"/>
      <c r="AE49" s="1117"/>
      <c r="AF49" s="1117"/>
      <c r="AG49" s="1117"/>
      <c r="AH49" s="1117"/>
      <c r="AI49" s="1117"/>
      <c r="AJ49" s="1117"/>
      <c r="AK49" s="1117"/>
      <c r="AL49" s="1117"/>
      <c r="AM49" s="1117"/>
      <c r="AN49" s="1117"/>
      <c r="AO49" s="1117"/>
      <c r="AP49" s="1117"/>
      <c r="AQ49" s="1117"/>
      <c r="AR49" s="1117"/>
      <c r="AS49" s="1117"/>
      <c r="AT49" s="1117"/>
      <c r="AU49" s="1117"/>
      <c r="AV49" s="1117"/>
      <c r="AW49" s="1117"/>
      <c r="AX49" s="1117"/>
      <c r="AY49" s="1117"/>
      <c r="AZ49" s="1117"/>
    </row>
    <row r="50" spans="1:52" s="998" customFormat="1" ht="14.45" customHeight="1">
      <c r="A50" s="1330"/>
      <c r="B50" s="961" t="s">
        <v>1349</v>
      </c>
      <c r="C50" s="1330"/>
      <c r="D50" s="992"/>
      <c r="E50" s="1204">
        <f t="shared" si="5"/>
        <v>44610.447930171656</v>
      </c>
      <c r="F50" s="1113"/>
      <c r="G50" s="1113">
        <v>40173.676529781878</v>
      </c>
      <c r="H50" s="1113"/>
      <c r="I50" s="1113">
        <v>4436.7714003897763</v>
      </c>
      <c r="J50" s="1065"/>
      <c r="K50" s="50"/>
      <c r="L50" s="1117"/>
      <c r="M50" s="50"/>
      <c r="N50" s="1117"/>
      <c r="O50" s="50"/>
      <c r="P50" s="1117"/>
      <c r="Q50" s="1117"/>
      <c r="R50" s="1117"/>
      <c r="S50" s="1117"/>
      <c r="T50" s="1117"/>
      <c r="U50" s="1117"/>
      <c r="V50" s="1117"/>
      <c r="W50" s="1117"/>
      <c r="X50" s="1117"/>
      <c r="Y50" s="1117"/>
      <c r="Z50" s="1117"/>
      <c r="AA50" s="1117"/>
      <c r="AB50" s="1117"/>
      <c r="AC50" s="1117"/>
      <c r="AD50" s="1117"/>
      <c r="AE50" s="1117"/>
      <c r="AF50" s="1117"/>
      <c r="AG50" s="1117"/>
      <c r="AH50" s="1117"/>
      <c r="AI50" s="1117"/>
      <c r="AJ50" s="1117"/>
      <c r="AK50" s="1117"/>
      <c r="AL50" s="1117"/>
      <c r="AM50" s="1117"/>
      <c r="AN50" s="1117"/>
      <c r="AO50" s="1117"/>
      <c r="AP50" s="1117"/>
      <c r="AQ50" s="1117"/>
      <c r="AR50" s="1117"/>
      <c r="AS50" s="1117"/>
      <c r="AT50" s="1117"/>
      <c r="AU50" s="1117"/>
      <c r="AV50" s="1117"/>
      <c r="AW50" s="1117"/>
      <c r="AX50" s="1117"/>
      <c r="AY50" s="1117"/>
      <c r="AZ50" s="1117"/>
    </row>
    <row r="51" spans="1:52" s="998" customFormat="1" ht="14.45" customHeight="1">
      <c r="A51" s="1330"/>
      <c r="B51" s="961" t="s">
        <v>1350</v>
      </c>
      <c r="C51" s="1330"/>
      <c r="D51" s="992"/>
      <c r="E51" s="1204">
        <f t="shared" si="5"/>
        <v>38383.587613294047</v>
      </c>
      <c r="F51" s="1113"/>
      <c r="G51" s="1113">
        <v>35162.050901467504</v>
      </c>
      <c r="H51" s="1113"/>
      <c r="I51" s="1113">
        <v>3221.5367118265403</v>
      </c>
      <c r="J51" s="1065"/>
      <c r="K51" s="50"/>
      <c r="L51" s="1117"/>
      <c r="M51" s="50"/>
      <c r="N51" s="1117"/>
      <c r="O51" s="50"/>
      <c r="P51" s="1117"/>
      <c r="Q51" s="1117"/>
      <c r="R51" s="1117"/>
      <c r="S51" s="1117"/>
      <c r="T51" s="1117"/>
      <c r="U51" s="1117"/>
      <c r="V51" s="1117"/>
      <c r="W51" s="1117"/>
      <c r="X51" s="1117"/>
      <c r="Y51" s="1117"/>
      <c r="Z51" s="1117"/>
      <c r="AA51" s="1117"/>
      <c r="AB51" s="1117"/>
      <c r="AC51" s="1117"/>
      <c r="AD51" s="1117"/>
      <c r="AE51" s="1117"/>
      <c r="AF51" s="1117"/>
      <c r="AG51" s="1117"/>
      <c r="AH51" s="1117"/>
      <c r="AI51" s="1117"/>
      <c r="AJ51" s="1117"/>
      <c r="AK51" s="1117"/>
      <c r="AL51" s="1117"/>
      <c r="AM51" s="1117"/>
      <c r="AN51" s="1117"/>
      <c r="AO51" s="1117"/>
      <c r="AP51" s="1117"/>
      <c r="AQ51" s="1117"/>
      <c r="AR51" s="1117"/>
      <c r="AS51" s="1117"/>
      <c r="AT51" s="1117"/>
      <c r="AU51" s="1117"/>
      <c r="AV51" s="1117"/>
      <c r="AW51" s="1117"/>
      <c r="AX51" s="1117"/>
      <c r="AY51" s="1117"/>
      <c r="AZ51" s="1117"/>
    </row>
    <row r="52" spans="1:52" s="998" customFormat="1" ht="14.45" customHeight="1">
      <c r="A52" s="1330"/>
      <c r="B52" s="961" t="s">
        <v>1351</v>
      </c>
      <c r="C52" s="1330"/>
      <c r="D52" s="992"/>
      <c r="E52" s="1204">
        <f t="shared" si="5"/>
        <v>85424.381609570759</v>
      </c>
      <c r="F52" s="1113"/>
      <c r="G52" s="1113">
        <v>75676.778505607916</v>
      </c>
      <c r="H52" s="1113"/>
      <c r="I52" s="1113">
        <v>9747.6031039628451</v>
      </c>
      <c r="J52" s="1065"/>
      <c r="K52" s="50"/>
      <c r="L52" s="1117"/>
      <c r="M52" s="50"/>
      <c r="N52" s="1117"/>
      <c r="O52" s="50"/>
      <c r="P52" s="1117"/>
      <c r="Q52" s="1117"/>
      <c r="R52" s="1117"/>
      <c r="S52" s="1117"/>
      <c r="T52" s="1117"/>
      <c r="U52" s="1117"/>
      <c r="V52" s="1117"/>
      <c r="W52" s="1117"/>
      <c r="X52" s="1117"/>
      <c r="Y52" s="1117"/>
      <c r="Z52" s="1117"/>
      <c r="AA52" s="1117"/>
      <c r="AB52" s="1117"/>
      <c r="AC52" s="1117"/>
      <c r="AD52" s="1117"/>
      <c r="AE52" s="1117"/>
      <c r="AF52" s="1117"/>
      <c r="AG52" s="1117"/>
      <c r="AH52" s="1117"/>
      <c r="AI52" s="1117"/>
      <c r="AJ52" s="1117"/>
      <c r="AK52" s="1117"/>
      <c r="AL52" s="1117"/>
      <c r="AM52" s="1117"/>
      <c r="AN52" s="1117"/>
      <c r="AO52" s="1117"/>
      <c r="AP52" s="1117"/>
      <c r="AQ52" s="1117"/>
      <c r="AR52" s="1117"/>
      <c r="AS52" s="1117"/>
      <c r="AT52" s="1117"/>
      <c r="AU52" s="1117"/>
      <c r="AV52" s="1117"/>
      <c r="AW52" s="1117"/>
      <c r="AX52" s="1117"/>
      <c r="AY52" s="1117"/>
      <c r="AZ52" s="1117"/>
    </row>
    <row r="53" spans="1:52" s="998" customFormat="1" ht="14.45" customHeight="1">
      <c r="A53" s="1330"/>
      <c r="B53" s="961" t="s">
        <v>1352</v>
      </c>
      <c r="C53" s="1330"/>
      <c r="D53" s="992"/>
      <c r="E53" s="1204">
        <f t="shared" si="5"/>
        <v>36150.240697593894</v>
      </c>
      <c r="F53" s="1113"/>
      <c r="G53" s="1113">
        <v>32481.967256397395</v>
      </c>
      <c r="H53" s="1113"/>
      <c r="I53" s="1113">
        <v>3668.2734411964957</v>
      </c>
      <c r="J53" s="1065"/>
      <c r="K53" s="50"/>
      <c r="L53" s="1117"/>
      <c r="M53" s="50"/>
      <c r="N53" s="1117"/>
      <c r="O53" s="50"/>
      <c r="P53" s="1117"/>
      <c r="Q53" s="1117"/>
      <c r="R53" s="1117"/>
      <c r="S53" s="1117"/>
      <c r="T53" s="1117"/>
      <c r="U53" s="1117"/>
      <c r="V53" s="1117"/>
      <c r="W53" s="1117"/>
      <c r="X53" s="1117"/>
      <c r="Y53" s="1117"/>
      <c r="Z53" s="1117"/>
      <c r="AA53" s="1117"/>
      <c r="AB53" s="1117"/>
      <c r="AC53" s="1117"/>
      <c r="AD53" s="1117"/>
      <c r="AE53" s="1117"/>
      <c r="AF53" s="1117"/>
      <c r="AG53" s="1117"/>
      <c r="AH53" s="1117"/>
      <c r="AI53" s="1117"/>
      <c r="AJ53" s="1117"/>
      <c r="AK53" s="1117"/>
      <c r="AL53" s="1117"/>
      <c r="AM53" s="1117"/>
      <c r="AN53" s="1117"/>
      <c r="AO53" s="1117"/>
      <c r="AP53" s="1117"/>
      <c r="AQ53" s="1117"/>
      <c r="AR53" s="1117"/>
      <c r="AS53" s="1117"/>
      <c r="AT53" s="1117"/>
      <c r="AU53" s="1117"/>
      <c r="AV53" s="1117"/>
      <c r="AW53" s="1117"/>
      <c r="AX53" s="1117"/>
      <c r="AY53" s="1117"/>
      <c r="AZ53" s="1117"/>
    </row>
    <row r="54" spans="1:52" s="998" customFormat="1" ht="14.45" customHeight="1">
      <c r="A54" s="1330"/>
      <c r="B54" s="961" t="s">
        <v>1353</v>
      </c>
      <c r="C54" s="1330"/>
      <c r="D54" s="992"/>
      <c r="E54" s="1204">
        <f t="shared" si="5"/>
        <v>32906.189473169521</v>
      </c>
      <c r="F54" s="1113"/>
      <c r="G54" s="1113">
        <v>32770.770749169518</v>
      </c>
      <c r="H54" s="1113"/>
      <c r="I54" s="1113">
        <v>135.418724</v>
      </c>
      <c r="J54" s="1065"/>
      <c r="K54" s="50"/>
      <c r="L54" s="1117"/>
      <c r="M54" s="50"/>
      <c r="N54" s="1117"/>
      <c r="O54" s="50"/>
      <c r="P54" s="1117"/>
      <c r="Q54" s="1117"/>
      <c r="R54" s="1117"/>
      <c r="S54" s="1117"/>
      <c r="T54" s="1117"/>
      <c r="U54" s="1117"/>
      <c r="V54" s="1117"/>
      <c r="W54" s="1117"/>
      <c r="X54" s="1117"/>
      <c r="Y54" s="1117"/>
      <c r="Z54" s="1117"/>
      <c r="AA54" s="1117"/>
      <c r="AB54" s="1117"/>
      <c r="AC54" s="1117"/>
      <c r="AD54" s="1117"/>
      <c r="AE54" s="1117"/>
      <c r="AF54" s="1117"/>
      <c r="AG54" s="1117"/>
      <c r="AH54" s="1117"/>
      <c r="AI54" s="1117"/>
      <c r="AJ54" s="1117"/>
      <c r="AK54" s="1117"/>
      <c r="AL54" s="1117"/>
      <c r="AM54" s="1117"/>
      <c r="AN54" s="1117"/>
      <c r="AO54" s="1117"/>
      <c r="AP54" s="1117"/>
      <c r="AQ54" s="1117"/>
      <c r="AR54" s="1117"/>
      <c r="AS54" s="1117"/>
      <c r="AT54" s="1117"/>
      <c r="AU54" s="1117"/>
      <c r="AV54" s="1117"/>
      <c r="AW54" s="1117"/>
      <c r="AX54" s="1117"/>
      <c r="AY54" s="1117"/>
      <c r="AZ54" s="1117"/>
    </row>
    <row r="55" spans="1:52" s="998" customFormat="1" ht="14.45" customHeight="1">
      <c r="A55" s="1330"/>
      <c r="B55" s="961" t="s">
        <v>1354</v>
      </c>
      <c r="C55" s="1330"/>
      <c r="D55" s="992"/>
      <c r="E55" s="1204">
        <f t="shared" si="5"/>
        <v>36900.059873999991</v>
      </c>
      <c r="F55" s="1113"/>
      <c r="G55" s="1113">
        <v>35992.107529999994</v>
      </c>
      <c r="H55" s="1113"/>
      <c r="I55" s="1113">
        <v>907.95234399999993</v>
      </c>
      <c r="J55" s="1065"/>
      <c r="K55" s="50"/>
      <c r="L55" s="1117"/>
      <c r="M55" s="50"/>
      <c r="N55" s="1117"/>
      <c r="O55" s="50"/>
      <c r="P55" s="1117"/>
      <c r="Q55" s="1117"/>
      <c r="R55" s="1117"/>
      <c r="S55" s="1117"/>
      <c r="T55" s="1117"/>
      <c r="U55" s="1117"/>
      <c r="V55" s="1117"/>
      <c r="W55" s="1117"/>
      <c r="X55" s="1117"/>
      <c r="Y55" s="1117"/>
      <c r="Z55" s="1117"/>
      <c r="AA55" s="1117"/>
      <c r="AB55" s="1117"/>
      <c r="AC55" s="1117"/>
      <c r="AD55" s="1117"/>
      <c r="AE55" s="1117"/>
      <c r="AF55" s="1117"/>
      <c r="AG55" s="1117"/>
      <c r="AH55" s="1117"/>
      <c r="AI55" s="1117"/>
      <c r="AJ55" s="1117"/>
      <c r="AK55" s="1117"/>
      <c r="AL55" s="1117"/>
      <c r="AM55" s="1117"/>
      <c r="AN55" s="1117"/>
      <c r="AO55" s="1117"/>
      <c r="AP55" s="1117"/>
      <c r="AQ55" s="1117"/>
      <c r="AR55" s="1117"/>
      <c r="AS55" s="1117"/>
      <c r="AT55" s="1117"/>
      <c r="AU55" s="1117"/>
      <c r="AV55" s="1117"/>
      <c r="AW55" s="1117"/>
      <c r="AX55" s="1117"/>
      <c r="AY55" s="1117"/>
      <c r="AZ55" s="1117"/>
    </row>
    <row r="56" spans="1:52" s="998" customFormat="1" ht="14.45" customHeight="1">
      <c r="A56" s="1330"/>
      <c r="B56" s="961" t="s">
        <v>1355</v>
      </c>
      <c r="C56" s="1330"/>
      <c r="D56" s="992"/>
      <c r="E56" s="1204">
        <f t="shared" si="5"/>
        <v>57878.336624999996</v>
      </c>
      <c r="F56" s="1113"/>
      <c r="G56" s="1113">
        <v>51059.020481</v>
      </c>
      <c r="H56" s="1113"/>
      <c r="I56" s="1113">
        <v>6819.3161439999994</v>
      </c>
      <c r="J56" s="1065"/>
      <c r="K56" s="50"/>
      <c r="L56" s="1117"/>
      <c r="M56" s="50"/>
      <c r="N56" s="1117"/>
      <c r="O56" s="50"/>
      <c r="P56" s="1117"/>
      <c r="Q56" s="1117"/>
      <c r="R56" s="1117"/>
      <c r="S56" s="1117"/>
      <c r="T56" s="1117"/>
      <c r="U56" s="1117"/>
      <c r="V56" s="1117"/>
      <c r="W56" s="1117"/>
      <c r="X56" s="1117"/>
      <c r="Y56" s="1117"/>
      <c r="Z56" s="1117"/>
      <c r="AA56" s="1117"/>
      <c r="AB56" s="1117"/>
      <c r="AC56" s="1117"/>
      <c r="AD56" s="1117"/>
      <c r="AE56" s="1117"/>
      <c r="AF56" s="1117"/>
      <c r="AG56" s="1117"/>
      <c r="AH56" s="1117"/>
      <c r="AI56" s="1117"/>
      <c r="AJ56" s="1117"/>
      <c r="AK56" s="1117"/>
      <c r="AL56" s="1117"/>
      <c r="AM56" s="1117"/>
      <c r="AN56" s="1117"/>
      <c r="AO56" s="1117"/>
      <c r="AP56" s="1117"/>
      <c r="AQ56" s="1117"/>
      <c r="AR56" s="1117"/>
      <c r="AS56" s="1117"/>
      <c r="AT56" s="1117"/>
      <c r="AU56" s="1117"/>
      <c r="AV56" s="1117"/>
      <c r="AW56" s="1117"/>
      <c r="AX56" s="1117"/>
      <c r="AY56" s="1117"/>
      <c r="AZ56" s="1117"/>
    </row>
    <row r="57" spans="1:52" s="998" customFormat="1" ht="14.45" customHeight="1">
      <c r="A57" s="1479" t="s">
        <v>449</v>
      </c>
      <c r="B57" s="1479"/>
      <c r="C57" s="1479"/>
      <c r="D57" s="2"/>
      <c r="E57" s="1113"/>
      <c r="F57" s="1113"/>
      <c r="G57" s="1113"/>
      <c r="H57" s="1113"/>
      <c r="I57" s="1113"/>
      <c r="J57" s="1065"/>
      <c r="K57" s="50"/>
      <c r="L57" s="1117"/>
      <c r="M57" s="50"/>
      <c r="N57" s="1117"/>
      <c r="O57" s="50"/>
      <c r="P57" s="1117"/>
      <c r="Q57" s="1117"/>
      <c r="R57" s="1117"/>
      <c r="S57" s="1117"/>
      <c r="T57" s="1117"/>
      <c r="U57" s="1117"/>
      <c r="V57" s="1117"/>
      <c r="W57" s="1117"/>
      <c r="X57" s="1117"/>
      <c r="Y57" s="1117"/>
      <c r="Z57" s="1117"/>
      <c r="AA57" s="1117"/>
      <c r="AB57" s="1117"/>
      <c r="AC57" s="1117"/>
      <c r="AD57" s="1117"/>
      <c r="AE57" s="1117"/>
      <c r="AF57" s="1117"/>
      <c r="AG57" s="1117"/>
      <c r="AH57" s="1117"/>
      <c r="AI57" s="1117"/>
      <c r="AJ57" s="1117"/>
      <c r="AK57" s="1117"/>
      <c r="AL57" s="1117"/>
      <c r="AM57" s="1117"/>
      <c r="AN57" s="1117"/>
      <c r="AO57" s="1117"/>
      <c r="AP57" s="1117"/>
      <c r="AQ57" s="1117"/>
      <c r="AR57" s="1117"/>
      <c r="AS57" s="1117"/>
      <c r="AT57" s="1117"/>
      <c r="AU57" s="1117"/>
      <c r="AV57" s="1117"/>
      <c r="AW57" s="1117"/>
      <c r="AX57" s="1117"/>
      <c r="AY57" s="1117"/>
      <c r="AZ57" s="1117"/>
    </row>
    <row r="58" spans="1:52" s="998" customFormat="1" ht="14.45" customHeight="1">
      <c r="A58" s="6"/>
      <c r="B58" s="961" t="s">
        <v>1337</v>
      </c>
      <c r="C58" s="6"/>
      <c r="D58" s="994"/>
      <c r="E58" s="1204">
        <f t="shared" ref="E58:E67" si="6">G58+I58</f>
        <v>14779.410291195349</v>
      </c>
      <c r="F58" s="1113"/>
      <c r="G58" s="1113">
        <v>13184.005862852047</v>
      </c>
      <c r="H58" s="1113"/>
      <c r="I58" s="1113">
        <v>1595.4044283433011</v>
      </c>
      <c r="J58" s="1065"/>
      <c r="K58" s="50"/>
      <c r="L58" s="1117"/>
      <c r="M58" s="50"/>
      <c r="N58" s="1117"/>
      <c r="O58" s="50"/>
      <c r="P58" s="1117"/>
      <c r="Q58" s="1117"/>
      <c r="R58" s="1117"/>
      <c r="S58" s="1117"/>
      <c r="T58" s="1117"/>
      <c r="U58" s="1117"/>
      <c r="V58" s="1117"/>
      <c r="W58" s="1117"/>
      <c r="X58" s="1117"/>
      <c r="Y58" s="1117"/>
      <c r="Z58" s="1117"/>
      <c r="AA58" s="1117"/>
      <c r="AB58" s="1117"/>
      <c r="AC58" s="1117"/>
      <c r="AD58" s="1117"/>
      <c r="AE58" s="1117"/>
      <c r="AF58" s="1117"/>
      <c r="AG58" s="1117"/>
      <c r="AH58" s="1117"/>
      <c r="AI58" s="1117"/>
      <c r="AJ58" s="1117"/>
      <c r="AK58" s="1117"/>
      <c r="AL58" s="1117"/>
      <c r="AM58" s="1117"/>
      <c r="AN58" s="1117"/>
      <c r="AO58" s="1117"/>
      <c r="AP58" s="1117"/>
      <c r="AQ58" s="1117"/>
      <c r="AR58" s="1117"/>
      <c r="AS58" s="1117"/>
      <c r="AT58" s="1117"/>
      <c r="AU58" s="1117"/>
      <c r="AV58" s="1117"/>
      <c r="AW58" s="1117"/>
      <c r="AX58" s="1117"/>
      <c r="AY58" s="1117"/>
      <c r="AZ58" s="1117"/>
    </row>
    <row r="59" spans="1:52" s="998" customFormat="1" ht="14.45" customHeight="1">
      <c r="A59" s="6"/>
      <c r="B59" s="961" t="s">
        <v>1347</v>
      </c>
      <c r="C59" s="6"/>
      <c r="D59" s="2"/>
      <c r="E59" s="1204">
        <f t="shared" si="6"/>
        <v>9441.2812767076466</v>
      </c>
      <c r="F59" s="1113"/>
      <c r="G59" s="1113">
        <v>8939.2566867467503</v>
      </c>
      <c r="H59" s="1113"/>
      <c r="I59" s="1113">
        <v>502.02458996089564</v>
      </c>
      <c r="J59" s="1065"/>
      <c r="K59" s="50"/>
      <c r="M59" s="50"/>
      <c r="O59" s="50"/>
    </row>
    <row r="60" spans="1:52" s="998" customFormat="1" ht="14.45" customHeight="1">
      <c r="A60" s="1330"/>
      <c r="B60" s="961" t="s">
        <v>1348</v>
      </c>
      <c r="C60" s="1330"/>
      <c r="D60" s="992"/>
      <c r="E60" s="1204">
        <f t="shared" si="6"/>
        <v>16538.936123184292</v>
      </c>
      <c r="F60" s="1113"/>
      <c r="G60" s="1113">
        <v>14565.653096080066</v>
      </c>
      <c r="H60" s="1113"/>
      <c r="I60" s="1113">
        <v>1973.2830271042269</v>
      </c>
      <c r="J60" s="1065"/>
      <c r="K60" s="50"/>
      <c r="L60" s="1117"/>
      <c r="M60" s="50"/>
      <c r="N60" s="1117"/>
      <c r="O60" s="50"/>
      <c r="P60" s="1117"/>
      <c r="Q60" s="1117"/>
      <c r="R60" s="1117"/>
      <c r="S60" s="1117"/>
      <c r="T60" s="1117"/>
      <c r="U60" s="1117"/>
      <c r="V60" s="1117"/>
      <c r="W60" s="1117"/>
      <c r="X60" s="1117"/>
      <c r="Y60" s="1117"/>
      <c r="Z60" s="1117"/>
      <c r="AA60" s="1117"/>
      <c r="AB60" s="1117"/>
      <c r="AC60" s="1117"/>
      <c r="AD60" s="1117"/>
      <c r="AE60" s="1117"/>
      <c r="AF60" s="1117"/>
      <c r="AG60" s="1117"/>
      <c r="AH60" s="1117"/>
      <c r="AI60" s="1117"/>
      <c r="AJ60" s="1117"/>
      <c r="AK60" s="1117"/>
      <c r="AL60" s="1117"/>
      <c r="AM60" s="1117"/>
      <c r="AN60" s="1117"/>
      <c r="AO60" s="1117"/>
      <c r="AP60" s="1117"/>
      <c r="AQ60" s="1117"/>
      <c r="AR60" s="1117"/>
      <c r="AS60" s="1117"/>
      <c r="AT60" s="1117"/>
      <c r="AU60" s="1117"/>
      <c r="AV60" s="1117"/>
      <c r="AW60" s="1117"/>
      <c r="AX60" s="1117"/>
      <c r="AY60" s="1117"/>
      <c r="AZ60" s="1117"/>
    </row>
    <row r="61" spans="1:52" s="998" customFormat="1" ht="14.45" customHeight="1">
      <c r="A61" s="1330"/>
      <c r="B61" s="961" t="s">
        <v>1349</v>
      </c>
      <c r="C61" s="1330"/>
      <c r="D61" s="992"/>
      <c r="E61" s="1204">
        <f t="shared" si="6"/>
        <v>30257.207960085903</v>
      </c>
      <c r="F61" s="1113"/>
      <c r="G61" s="1113">
        <v>27033.768484502376</v>
      </c>
      <c r="H61" s="1113"/>
      <c r="I61" s="1113">
        <v>3223.4394755835265</v>
      </c>
      <c r="J61" s="1065"/>
      <c r="K61" s="50"/>
      <c r="L61" s="1117"/>
      <c r="M61" s="50"/>
      <c r="N61" s="1117"/>
      <c r="O61" s="50"/>
      <c r="P61" s="1117"/>
      <c r="Q61" s="1117"/>
      <c r="R61" s="1117"/>
      <c r="S61" s="1117"/>
      <c r="T61" s="1117"/>
      <c r="U61" s="1117"/>
      <c r="V61" s="1117"/>
      <c r="W61" s="1117"/>
      <c r="X61" s="1117"/>
      <c r="Y61" s="1117"/>
      <c r="Z61" s="1117"/>
      <c r="AA61" s="1117"/>
      <c r="AB61" s="1117"/>
      <c r="AC61" s="1117"/>
      <c r="AD61" s="1117"/>
      <c r="AE61" s="1117"/>
      <c r="AF61" s="1117"/>
      <c r="AG61" s="1117"/>
      <c r="AH61" s="1117"/>
      <c r="AI61" s="1117"/>
      <c r="AJ61" s="1117"/>
      <c r="AK61" s="1117"/>
      <c r="AL61" s="1117"/>
      <c r="AM61" s="1117"/>
      <c r="AN61" s="1117"/>
      <c r="AO61" s="1117"/>
      <c r="AP61" s="1117"/>
      <c r="AQ61" s="1117"/>
      <c r="AR61" s="1117"/>
      <c r="AS61" s="1117"/>
      <c r="AT61" s="1117"/>
      <c r="AU61" s="1117"/>
      <c r="AV61" s="1117"/>
      <c r="AW61" s="1117"/>
      <c r="AX61" s="1117"/>
      <c r="AY61" s="1117"/>
      <c r="AZ61" s="1117"/>
    </row>
    <row r="62" spans="1:52" s="998" customFormat="1" ht="14.45" customHeight="1">
      <c r="A62" s="1330"/>
      <c r="B62" s="961" t="s">
        <v>1350</v>
      </c>
      <c r="C62" s="1330"/>
      <c r="D62" s="992"/>
      <c r="E62" s="1204">
        <f t="shared" si="6"/>
        <v>29715.108475508936</v>
      </c>
      <c r="F62" s="1113"/>
      <c r="G62" s="1113">
        <v>25435.501506856664</v>
      </c>
      <c r="H62" s="1113"/>
      <c r="I62" s="1113">
        <v>4279.6069686522706</v>
      </c>
      <c r="J62" s="1065"/>
      <c r="K62" s="50"/>
      <c r="L62" s="1117"/>
      <c r="M62" s="50"/>
      <c r="N62" s="1117"/>
      <c r="O62" s="50"/>
      <c r="P62" s="1117"/>
      <c r="Q62" s="1117"/>
      <c r="R62" s="1117"/>
      <c r="S62" s="1117"/>
      <c r="T62" s="1117"/>
      <c r="U62" s="1117"/>
      <c r="V62" s="1117"/>
      <c r="W62" s="1117"/>
      <c r="X62" s="1117"/>
      <c r="Y62" s="1117"/>
      <c r="Z62" s="1117"/>
      <c r="AA62" s="1117"/>
      <c r="AB62" s="1117"/>
      <c r="AC62" s="1117"/>
      <c r="AD62" s="1117"/>
      <c r="AE62" s="1117"/>
      <c r="AF62" s="1117"/>
      <c r="AG62" s="1117"/>
      <c r="AH62" s="1117"/>
      <c r="AI62" s="1117"/>
      <c r="AJ62" s="1117"/>
      <c r="AK62" s="1117"/>
      <c r="AL62" s="1117"/>
      <c r="AM62" s="1117"/>
      <c r="AN62" s="1117"/>
      <c r="AO62" s="1117"/>
      <c r="AP62" s="1117"/>
      <c r="AQ62" s="1117"/>
      <c r="AR62" s="1117"/>
      <c r="AS62" s="1117"/>
      <c r="AT62" s="1117"/>
      <c r="AU62" s="1117"/>
      <c r="AV62" s="1117"/>
      <c r="AW62" s="1117"/>
      <c r="AX62" s="1117"/>
      <c r="AY62" s="1117"/>
      <c r="AZ62" s="1117"/>
    </row>
    <row r="63" spans="1:52" s="998" customFormat="1" ht="14.45" customHeight="1">
      <c r="A63" s="1330"/>
      <c r="B63" s="961" t="s">
        <v>1351</v>
      </c>
      <c r="C63" s="1330"/>
      <c r="D63" s="992"/>
      <c r="E63" s="1204">
        <f t="shared" si="6"/>
        <v>63447.818090441178</v>
      </c>
      <c r="F63" s="1113"/>
      <c r="G63" s="1113">
        <v>55783.838050084043</v>
      </c>
      <c r="H63" s="1113"/>
      <c r="I63" s="1113">
        <v>7663.980040357138</v>
      </c>
      <c r="J63" s="1065"/>
      <c r="K63" s="50"/>
      <c r="L63" s="1117"/>
      <c r="M63" s="50"/>
      <c r="N63" s="1117"/>
      <c r="O63" s="50"/>
      <c r="P63" s="1117"/>
      <c r="Q63" s="1117"/>
      <c r="R63" s="1117"/>
      <c r="S63" s="1117"/>
      <c r="T63" s="1117"/>
      <c r="U63" s="1117"/>
      <c r="V63" s="1117"/>
      <c r="W63" s="1117"/>
      <c r="X63" s="1117"/>
      <c r="Y63" s="1117"/>
      <c r="Z63" s="1117"/>
      <c r="AA63" s="1117"/>
      <c r="AB63" s="1117"/>
      <c r="AC63" s="1117"/>
      <c r="AD63" s="1117"/>
      <c r="AE63" s="1117"/>
      <c r="AF63" s="1117"/>
      <c r="AG63" s="1117"/>
      <c r="AH63" s="1117"/>
      <c r="AI63" s="1117"/>
      <c r="AJ63" s="1117"/>
      <c r="AK63" s="1117"/>
      <c r="AL63" s="1117"/>
      <c r="AM63" s="1117"/>
      <c r="AN63" s="1117"/>
      <c r="AO63" s="1117"/>
      <c r="AP63" s="1117"/>
      <c r="AQ63" s="1117"/>
      <c r="AR63" s="1117"/>
      <c r="AS63" s="1117"/>
      <c r="AT63" s="1117"/>
      <c r="AU63" s="1117"/>
      <c r="AV63" s="1117"/>
      <c r="AW63" s="1117"/>
      <c r="AX63" s="1117"/>
      <c r="AY63" s="1117"/>
      <c r="AZ63" s="1117"/>
    </row>
    <row r="64" spans="1:52" s="998" customFormat="1" ht="14.45" customHeight="1">
      <c r="A64" s="1330"/>
      <c r="B64" s="961" t="s">
        <v>1352</v>
      </c>
      <c r="C64" s="1330"/>
      <c r="D64" s="992"/>
      <c r="E64" s="1204">
        <f t="shared" si="6"/>
        <v>24936.864230458501</v>
      </c>
      <c r="F64" s="1113"/>
      <c r="G64" s="1113">
        <v>22619.605913470594</v>
      </c>
      <c r="H64" s="1113"/>
      <c r="I64" s="1113">
        <v>2317.2583169879067</v>
      </c>
      <c r="J64" s="1065"/>
      <c r="K64" s="50"/>
      <c r="L64" s="1117"/>
      <c r="M64" s="50"/>
      <c r="N64" s="1117"/>
      <c r="O64" s="50"/>
      <c r="P64" s="1117"/>
      <c r="Q64" s="1117"/>
      <c r="R64" s="1117"/>
      <c r="S64" s="1117"/>
      <c r="T64" s="1117"/>
      <c r="U64" s="1117"/>
      <c r="V64" s="1117"/>
      <c r="W64" s="1117"/>
      <c r="X64" s="1117"/>
      <c r="Y64" s="1117"/>
      <c r="Z64" s="1117"/>
      <c r="AA64" s="1117"/>
      <c r="AB64" s="1117"/>
      <c r="AC64" s="1117"/>
      <c r="AD64" s="1117"/>
      <c r="AE64" s="1117"/>
      <c r="AF64" s="1117"/>
      <c r="AG64" s="1117"/>
      <c r="AH64" s="1117"/>
      <c r="AI64" s="1117"/>
      <c r="AJ64" s="1117"/>
      <c r="AK64" s="1117"/>
      <c r="AL64" s="1117"/>
      <c r="AM64" s="1117"/>
      <c r="AN64" s="1117"/>
      <c r="AO64" s="1117"/>
      <c r="AP64" s="1117"/>
      <c r="AQ64" s="1117"/>
      <c r="AR64" s="1117"/>
      <c r="AS64" s="1117"/>
      <c r="AT64" s="1117"/>
      <c r="AU64" s="1117"/>
      <c r="AV64" s="1117"/>
      <c r="AW64" s="1117"/>
      <c r="AX64" s="1117"/>
      <c r="AY64" s="1117"/>
      <c r="AZ64" s="1117"/>
    </row>
    <row r="65" spans="1:52" s="998" customFormat="1" ht="14.45" customHeight="1">
      <c r="A65" s="1330"/>
      <c r="B65" s="961" t="s">
        <v>1353</v>
      </c>
      <c r="C65" s="1330"/>
      <c r="D65" s="992"/>
      <c r="E65" s="1204">
        <f t="shared" si="6"/>
        <v>36085.532694174384</v>
      </c>
      <c r="F65" s="1113"/>
      <c r="G65" s="1113">
        <v>35021.12364659267</v>
      </c>
      <c r="H65" s="1113"/>
      <c r="I65" s="1113">
        <v>1064.4090475817163</v>
      </c>
      <c r="J65" s="1065"/>
      <c r="K65" s="50"/>
      <c r="L65" s="1117"/>
      <c r="M65" s="50"/>
      <c r="N65" s="1117"/>
      <c r="O65" s="50"/>
      <c r="P65" s="1117"/>
      <c r="Q65" s="1117"/>
      <c r="R65" s="1117"/>
      <c r="S65" s="1117"/>
      <c r="T65" s="1117"/>
      <c r="U65" s="1117"/>
      <c r="V65" s="1117"/>
      <c r="W65" s="1117"/>
      <c r="X65" s="1117"/>
      <c r="Y65" s="1117"/>
      <c r="Z65" s="1117"/>
      <c r="AA65" s="1117"/>
      <c r="AB65" s="1117"/>
      <c r="AC65" s="1117"/>
      <c r="AD65" s="1117"/>
      <c r="AE65" s="1117"/>
      <c r="AF65" s="1117"/>
      <c r="AG65" s="1117"/>
      <c r="AH65" s="1117"/>
      <c r="AI65" s="1117"/>
      <c r="AJ65" s="1117"/>
      <c r="AK65" s="1117"/>
      <c r="AL65" s="1117"/>
      <c r="AM65" s="1117"/>
      <c r="AN65" s="1117"/>
      <c r="AO65" s="1117"/>
      <c r="AP65" s="1117"/>
      <c r="AQ65" s="1117"/>
      <c r="AR65" s="1117"/>
      <c r="AS65" s="1117"/>
      <c r="AT65" s="1117"/>
      <c r="AU65" s="1117"/>
      <c r="AV65" s="1117"/>
      <c r="AW65" s="1117"/>
      <c r="AX65" s="1117"/>
      <c r="AY65" s="1117"/>
      <c r="AZ65" s="1117"/>
    </row>
    <row r="66" spans="1:52" s="998" customFormat="1" ht="14.45" customHeight="1">
      <c r="A66" s="1330"/>
      <c r="B66" s="961" t="s">
        <v>1354</v>
      </c>
      <c r="C66" s="1330"/>
      <c r="D66" s="992"/>
      <c r="E66" s="1204">
        <f t="shared" si="6"/>
        <v>46806.862113235889</v>
      </c>
      <c r="F66" s="1113"/>
      <c r="G66" s="1113">
        <v>46568.70064203236</v>
      </c>
      <c r="H66" s="1113"/>
      <c r="I66" s="1113">
        <v>238.16147120353327</v>
      </c>
      <c r="J66" s="1065"/>
      <c r="K66" s="50"/>
      <c r="L66" s="1117"/>
      <c r="M66" s="50"/>
      <c r="N66" s="1117"/>
      <c r="O66" s="50"/>
      <c r="P66" s="1117"/>
      <c r="Q66" s="1117"/>
      <c r="R66" s="1117"/>
      <c r="S66" s="1117"/>
      <c r="T66" s="1117"/>
      <c r="U66" s="1117"/>
      <c r="V66" s="1117"/>
      <c r="W66" s="1117"/>
      <c r="X66" s="1117"/>
      <c r="Y66" s="1117"/>
      <c r="Z66" s="1117"/>
      <c r="AA66" s="1117"/>
      <c r="AB66" s="1117"/>
      <c r="AC66" s="1117"/>
      <c r="AD66" s="1117"/>
      <c r="AE66" s="1117"/>
      <c r="AF66" s="1117"/>
      <c r="AG66" s="1117"/>
      <c r="AH66" s="1117"/>
      <c r="AI66" s="1117"/>
      <c r="AJ66" s="1117"/>
      <c r="AK66" s="1117"/>
      <c r="AL66" s="1117"/>
      <c r="AM66" s="1117"/>
      <c r="AN66" s="1117"/>
      <c r="AO66" s="1117"/>
      <c r="AP66" s="1117"/>
      <c r="AQ66" s="1117"/>
      <c r="AR66" s="1117"/>
      <c r="AS66" s="1117"/>
      <c r="AT66" s="1117"/>
      <c r="AU66" s="1117"/>
      <c r="AV66" s="1117"/>
      <c r="AW66" s="1117"/>
      <c r="AX66" s="1117"/>
      <c r="AY66" s="1117"/>
      <c r="AZ66" s="1117"/>
    </row>
    <row r="67" spans="1:52" s="993" customFormat="1" ht="14.45" customHeight="1" thickBot="1">
      <c r="A67" s="1331"/>
      <c r="B67" s="1319" t="s">
        <v>1355</v>
      </c>
      <c r="C67" s="1331"/>
      <c r="D67" s="996"/>
      <c r="E67" s="1205">
        <f t="shared" si="6"/>
        <v>98226.462227323951</v>
      </c>
      <c r="F67" s="1128"/>
      <c r="G67" s="1128">
        <v>90382.619767323951</v>
      </c>
      <c r="H67" s="1128"/>
      <c r="I67" s="1128">
        <v>7843.8424599999998</v>
      </c>
      <c r="J67" s="1082"/>
      <c r="K67" s="50"/>
      <c r="L67" s="1131"/>
      <c r="M67" s="50"/>
      <c r="N67" s="1131"/>
      <c r="O67" s="50"/>
      <c r="P67" s="1131"/>
      <c r="Q67" s="1131"/>
      <c r="R67" s="1131"/>
      <c r="S67" s="1131"/>
      <c r="T67" s="1131"/>
      <c r="U67" s="1131"/>
      <c r="V67" s="1131"/>
      <c r="W67" s="1131"/>
      <c r="X67" s="1131"/>
      <c r="Y67" s="1131"/>
      <c r="Z67" s="1131"/>
      <c r="AA67" s="1131"/>
      <c r="AB67" s="1131"/>
      <c r="AC67" s="1131"/>
      <c r="AD67" s="1131"/>
      <c r="AE67" s="1131"/>
      <c r="AF67" s="1131"/>
      <c r="AG67" s="1131"/>
      <c r="AH67" s="1131"/>
      <c r="AI67" s="1131"/>
      <c r="AJ67" s="1131"/>
      <c r="AK67" s="1131"/>
      <c r="AL67" s="1131"/>
      <c r="AM67" s="1131"/>
      <c r="AN67" s="1131"/>
      <c r="AO67" s="1131"/>
      <c r="AP67" s="1131"/>
      <c r="AQ67" s="1131"/>
      <c r="AR67" s="1131"/>
      <c r="AS67" s="1131"/>
      <c r="AT67" s="1131"/>
      <c r="AU67" s="1131"/>
      <c r="AV67" s="1131"/>
      <c r="AW67" s="1131"/>
      <c r="AX67" s="1131"/>
      <c r="AY67" s="1131"/>
      <c r="AZ67" s="1131"/>
    </row>
    <row r="68" spans="1:52" s="998" customFormat="1" ht="13.7" customHeight="1">
      <c r="B68" s="14"/>
      <c r="C68" s="14"/>
      <c r="D68" s="15"/>
      <c r="H68" s="993"/>
    </row>
    <row r="69" spans="1:52" ht="15">
      <c r="A69" s="1136"/>
      <c r="B69" s="1136"/>
      <c r="C69" s="1136"/>
      <c r="D69" s="1162"/>
    </row>
    <row r="70" spans="1:52" ht="15">
      <c r="A70" s="1136"/>
      <c r="B70" s="1136"/>
      <c r="C70" s="1136"/>
      <c r="D70" s="1162"/>
    </row>
    <row r="71" spans="1:52" ht="15">
      <c r="A71" s="1136"/>
      <c r="B71" s="1136"/>
      <c r="C71" s="1136"/>
      <c r="D71" s="1162"/>
    </row>
    <row r="72" spans="1:52" ht="15">
      <c r="A72" s="1136"/>
      <c r="B72" s="1136"/>
      <c r="C72" s="1136"/>
      <c r="D72" s="1162"/>
    </row>
    <row r="73" spans="1:52" ht="15">
      <c r="A73" s="1136"/>
      <c r="B73" s="1136"/>
      <c r="C73" s="1136"/>
      <c r="D73" s="1162"/>
    </row>
    <row r="74" spans="1:52" ht="15">
      <c r="A74" s="1136"/>
      <c r="B74" s="1136"/>
      <c r="C74" s="1136"/>
      <c r="D74" s="1162"/>
    </row>
    <row r="75" spans="1:52" ht="15">
      <c r="A75" s="1136"/>
      <c r="B75" s="1136"/>
      <c r="C75" s="1136"/>
      <c r="D75" s="1162"/>
    </row>
    <row r="76" spans="1:52" ht="15">
      <c r="A76" s="1136"/>
      <c r="B76" s="1136"/>
      <c r="C76" s="1136"/>
      <c r="D76" s="1162"/>
    </row>
    <row r="77" spans="1:52" ht="15">
      <c r="A77" s="1136"/>
      <c r="B77" s="1136"/>
      <c r="C77" s="1136"/>
      <c r="D77" s="1162"/>
    </row>
    <row r="78" spans="1:52" ht="15">
      <c r="A78" s="1136"/>
      <c r="B78" s="1136"/>
      <c r="C78" s="1136"/>
      <c r="D78" s="1162"/>
    </row>
    <row r="79" spans="1:52" ht="15">
      <c r="A79" s="1136"/>
      <c r="B79" s="1136"/>
      <c r="C79" s="1136"/>
      <c r="D79" s="1162"/>
    </row>
    <row r="80" spans="1:52" ht="15">
      <c r="A80" s="1136"/>
      <c r="B80" s="1136"/>
      <c r="C80" s="1136"/>
      <c r="D80" s="1162"/>
    </row>
    <row r="81" spans="1:4" ht="15">
      <c r="A81" s="1136"/>
      <c r="B81" s="1136"/>
      <c r="C81" s="1136"/>
      <c r="D81" s="1162"/>
    </row>
    <row r="82" spans="1:4" ht="15">
      <c r="A82" s="1136"/>
      <c r="B82" s="1136"/>
      <c r="C82" s="1136"/>
      <c r="D82" s="1162"/>
    </row>
    <row r="83" spans="1:4" ht="15">
      <c r="A83" s="1136"/>
      <c r="B83" s="1136"/>
      <c r="C83" s="1136"/>
      <c r="D83" s="1162"/>
    </row>
    <row r="84" spans="1:4" ht="15">
      <c r="A84" s="1136"/>
      <c r="B84" s="1136"/>
      <c r="C84" s="1136"/>
      <c r="D84" s="1162"/>
    </row>
    <row r="85" spans="1:4" ht="15">
      <c r="A85" s="1136"/>
      <c r="B85" s="1136"/>
      <c r="C85" s="1136"/>
      <c r="D85" s="1162"/>
    </row>
    <row r="86" spans="1:4" ht="15">
      <c r="A86" s="1136"/>
      <c r="B86" s="1136"/>
      <c r="C86" s="1136"/>
      <c r="D86" s="1162"/>
    </row>
    <row r="87" spans="1:4" ht="15">
      <c r="A87" s="1136"/>
      <c r="B87" s="1136"/>
      <c r="C87" s="1136"/>
      <c r="D87" s="1162"/>
    </row>
  </sheetData>
  <mergeCells count="30">
    <mergeCell ref="I3:J5"/>
    <mergeCell ref="E3:F5"/>
    <mergeCell ref="A3:C5"/>
    <mergeCell ref="A9:C9"/>
    <mergeCell ref="G3:H5"/>
    <mergeCell ref="A6:C6"/>
    <mergeCell ref="A7:C7"/>
    <mergeCell ref="A8:C8"/>
    <mergeCell ref="A18:C18"/>
    <mergeCell ref="A20:C20"/>
    <mergeCell ref="A21:C21"/>
    <mergeCell ref="A17:C17"/>
    <mergeCell ref="A10:C10"/>
    <mergeCell ref="A13:C13"/>
    <mergeCell ref="A15:C15"/>
    <mergeCell ref="A11:C11"/>
    <mergeCell ref="A14:C14"/>
    <mergeCell ref="A16:C16"/>
    <mergeCell ref="A12:C12"/>
    <mergeCell ref="A57:C57"/>
    <mergeCell ref="A28:C28"/>
    <mergeCell ref="A46:C46"/>
    <mergeCell ref="A19:C19"/>
    <mergeCell ref="A35:C35"/>
    <mergeCell ref="A22:D22"/>
    <mergeCell ref="A23:D23"/>
    <mergeCell ref="A24:D24"/>
    <mergeCell ref="A25:D25"/>
    <mergeCell ref="A26:D26"/>
    <mergeCell ref="A27:D27"/>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V66"/>
  <sheetViews>
    <sheetView tabSelected="1" view="pageBreakPreview" zoomScaleNormal="50" zoomScaleSheetLayoutView="100" workbookViewId="0">
      <selection activeCell="H30" sqref="H30"/>
    </sheetView>
  </sheetViews>
  <sheetFormatPr defaultColWidth="9.140625" defaultRowHeight="15.75"/>
  <cols>
    <col min="1" max="1" width="2.28515625" style="425" customWidth="1"/>
    <col min="2" max="2" width="18.7109375" style="425" customWidth="1"/>
    <col min="3" max="3" width="2.28515625" style="425" customWidth="1"/>
    <col min="4" max="4" width="1.7109375" style="426" customWidth="1"/>
    <col min="5" max="5" width="20.28515625" style="1136" customWidth="1"/>
    <col min="6" max="7" width="21.140625" style="1136" customWidth="1"/>
    <col min="8" max="8" width="20.140625" style="1136" customWidth="1"/>
    <col min="9" max="10" width="27.7109375" style="1136" customWidth="1"/>
    <col min="11" max="12" width="26" style="1136" customWidth="1"/>
    <col min="13" max="13" width="19.42578125" style="1136" customWidth="1"/>
    <col min="14" max="16384" width="9.140625" style="1136"/>
  </cols>
  <sheetData>
    <row r="1" spans="1:15" s="404" customFormat="1" ht="35.1" customHeight="1">
      <c r="A1" s="537"/>
      <c r="B1" s="443"/>
      <c r="C1" s="443"/>
      <c r="D1" s="443"/>
      <c r="E1" s="443"/>
      <c r="F1" s="443"/>
      <c r="G1" s="443"/>
      <c r="H1" s="610" t="s">
        <v>399</v>
      </c>
      <c r="I1" s="621" t="s">
        <v>224</v>
      </c>
      <c r="J1" s="443"/>
      <c r="K1" s="443"/>
      <c r="L1" s="443"/>
    </row>
    <row r="2" spans="1:15" ht="15" customHeight="1" thickBot="1">
      <c r="A2" s="1135"/>
      <c r="B2" s="405"/>
      <c r="C2" s="405"/>
      <c r="D2" s="406"/>
      <c r="E2" s="1135"/>
      <c r="F2" s="1135"/>
      <c r="G2" s="1135"/>
      <c r="H2" s="1135"/>
      <c r="I2" s="1135"/>
      <c r="J2" s="1135"/>
      <c r="K2" s="1135"/>
      <c r="L2" s="407" t="s">
        <v>778</v>
      </c>
    </row>
    <row r="3" spans="1:15" s="1232" customFormat="1" ht="15" customHeight="1">
      <c r="A3" s="1571" t="s">
        <v>10</v>
      </c>
      <c r="B3" s="1571"/>
      <c r="C3" s="1571"/>
      <c r="D3" s="1360"/>
      <c r="E3" s="1741" t="s">
        <v>1651</v>
      </c>
      <c r="F3" s="1741" t="s">
        <v>1652</v>
      </c>
      <c r="G3" s="1741" t="s">
        <v>1653</v>
      </c>
      <c r="H3" s="1741" t="s">
        <v>1654</v>
      </c>
      <c r="I3" s="1737" t="s">
        <v>1655</v>
      </c>
      <c r="J3" s="1734" t="s">
        <v>1656</v>
      </c>
      <c r="K3" s="1737" t="s">
        <v>1657</v>
      </c>
      <c r="L3" s="1734" t="s">
        <v>1658</v>
      </c>
      <c r="O3" s="622"/>
    </row>
    <row r="4" spans="1:15" s="1232" customFormat="1" ht="15" customHeight="1">
      <c r="A4" s="1572"/>
      <c r="B4" s="1572"/>
      <c r="C4" s="1572"/>
      <c r="D4" s="1360"/>
      <c r="E4" s="1742"/>
      <c r="F4" s="1742"/>
      <c r="G4" s="1742"/>
      <c r="H4" s="1742"/>
      <c r="I4" s="1738"/>
      <c r="J4" s="1735"/>
      <c r="K4" s="1738"/>
      <c r="L4" s="1735"/>
    </row>
    <row r="5" spans="1:15" s="1232" customFormat="1" ht="48.6" customHeight="1">
      <c r="A5" s="1573"/>
      <c r="B5" s="1573"/>
      <c r="C5" s="1573"/>
      <c r="D5" s="1362"/>
      <c r="E5" s="1743"/>
      <c r="F5" s="1743"/>
      <c r="G5" s="1743"/>
      <c r="H5" s="1743"/>
      <c r="I5" s="1739"/>
      <c r="J5" s="1736"/>
      <c r="K5" s="1739"/>
      <c r="L5" s="1736"/>
    </row>
    <row r="6" spans="1:15" s="410" customFormat="1" ht="24" hidden="1" customHeight="1">
      <c r="A6" s="1696" t="s">
        <v>1071</v>
      </c>
      <c r="B6" s="1696"/>
      <c r="C6" s="1696"/>
      <c r="D6" s="21"/>
      <c r="E6" s="409">
        <v>73155098.799999997</v>
      </c>
      <c r="F6" s="374">
        <f t="shared" ref="F6:F12" si="0">K6-L6-I6+J6</f>
        <v>704743479</v>
      </c>
      <c r="G6" s="374">
        <v>554575873</v>
      </c>
      <c r="H6" s="374">
        <v>526282949</v>
      </c>
      <c r="I6" s="374">
        <v>172861308</v>
      </c>
      <c r="J6" s="374">
        <v>554575873</v>
      </c>
      <c r="K6" s="374">
        <v>540752397</v>
      </c>
      <c r="L6" s="374">
        <v>217723483</v>
      </c>
    </row>
    <row r="7" spans="1:15" s="410" customFormat="1" ht="24" hidden="1" customHeight="1">
      <c r="A7" s="1694" t="s">
        <v>1068</v>
      </c>
      <c r="B7" s="1694"/>
      <c r="C7" s="1694"/>
      <c r="D7" s="21"/>
      <c r="E7" s="411">
        <v>-4822639.8211698933</v>
      </c>
      <c r="F7" s="374">
        <f t="shared" si="0"/>
        <v>134269961.51942676</v>
      </c>
      <c r="G7" s="374">
        <v>501494769.53363603</v>
      </c>
      <c r="H7" s="374">
        <v>500259936.87579286</v>
      </c>
      <c r="I7" s="374">
        <v>428951108.39848328</v>
      </c>
      <c r="J7" s="374">
        <v>501494769.53363603</v>
      </c>
      <c r="K7" s="374">
        <v>484619936.30374366</v>
      </c>
      <c r="L7" s="374">
        <v>422893635.91946965</v>
      </c>
    </row>
    <row r="8" spans="1:15" s="410" customFormat="1" ht="24" hidden="1" customHeight="1">
      <c r="A8" s="1694" t="s">
        <v>1659</v>
      </c>
      <c r="B8" s="1694"/>
      <c r="C8" s="1694"/>
      <c r="D8" s="21"/>
      <c r="E8" s="411">
        <v>10011827</v>
      </c>
      <c r="F8" s="374">
        <f t="shared" si="0"/>
        <v>329422490</v>
      </c>
      <c r="G8" s="374">
        <v>506459891</v>
      </c>
      <c r="H8" s="374">
        <v>489213132</v>
      </c>
      <c r="I8" s="374">
        <v>338811661</v>
      </c>
      <c r="J8" s="374">
        <v>506459891</v>
      </c>
      <c r="K8" s="374">
        <v>493350989</v>
      </c>
      <c r="L8" s="374">
        <v>331576729</v>
      </c>
    </row>
    <row r="9" spans="1:15" s="410" customFormat="1" ht="19.5" hidden="1" customHeight="1">
      <c r="A9" s="1694" t="s">
        <v>1660</v>
      </c>
      <c r="B9" s="1694"/>
      <c r="C9" s="1694"/>
      <c r="D9" s="21"/>
      <c r="E9" s="411">
        <f>G9-H9-I9+L9</f>
        <v>-6469296.946950376</v>
      </c>
      <c r="F9" s="374">
        <f t="shared" si="0"/>
        <v>65372499.14697659</v>
      </c>
      <c r="G9" s="374">
        <v>401820999.30479008</v>
      </c>
      <c r="H9" s="374">
        <v>419108300.79884535</v>
      </c>
      <c r="I9" s="374">
        <v>357303752.31865996</v>
      </c>
      <c r="J9" s="374">
        <v>401820999.30479008</v>
      </c>
      <c r="K9" s="374">
        <v>388977009.02661133</v>
      </c>
      <c r="L9" s="374">
        <v>368121756.86576486</v>
      </c>
    </row>
    <row r="10" spans="1:15" s="410" customFormat="1" ht="19.5" hidden="1" customHeight="1">
      <c r="A10" s="1694" t="s">
        <v>1661</v>
      </c>
      <c r="B10" s="1694"/>
      <c r="C10" s="1694"/>
      <c r="D10" s="21"/>
      <c r="E10" s="411">
        <f>G10-H10-I10+L10</f>
        <v>7904744.8465281129</v>
      </c>
      <c r="F10" s="374">
        <f t="shared" si="0"/>
        <v>43921297.235137165</v>
      </c>
      <c r="G10" s="374">
        <v>444122840.59282225</v>
      </c>
      <c r="H10" s="374">
        <v>476703908.25929618</v>
      </c>
      <c r="I10" s="374">
        <v>392579056.56763297</v>
      </c>
      <c r="J10" s="374">
        <v>444122840.59282225</v>
      </c>
      <c r="K10" s="374">
        <v>425442382.2905829</v>
      </c>
      <c r="L10" s="374">
        <v>433064869.08063501</v>
      </c>
    </row>
    <row r="11" spans="1:15" s="414" customFormat="1" ht="19.5" hidden="1" customHeight="1">
      <c r="A11" s="1479" t="s">
        <v>1662</v>
      </c>
      <c r="B11" s="1479"/>
      <c r="C11" s="1479"/>
      <c r="D11" s="412"/>
      <c r="E11" s="413">
        <f>G11-H11-I11+L11</f>
        <v>13253114.243250668</v>
      </c>
      <c r="F11" s="327">
        <f t="shared" si="0"/>
        <v>116080849.33516026</v>
      </c>
      <c r="G11" s="50">
        <v>468911586.1162464</v>
      </c>
      <c r="H11" s="50">
        <v>496488994.83943087</v>
      </c>
      <c r="I11" s="50">
        <v>340666948.07070595</v>
      </c>
      <c r="J11" s="50">
        <v>381497471.03714108</v>
      </c>
      <c r="K11" s="50">
        <v>456747797.40586621</v>
      </c>
      <c r="L11" s="50">
        <v>381497471.03714108</v>
      </c>
    </row>
    <row r="12" spans="1:15" s="410" customFormat="1" ht="19.5" hidden="1" customHeight="1">
      <c r="A12" s="1694" t="s">
        <v>1663</v>
      </c>
      <c r="B12" s="1694"/>
      <c r="C12" s="1694"/>
      <c r="D12" s="21"/>
      <c r="E12" s="413">
        <v>14454844.492673216</v>
      </c>
      <c r="F12" s="327">
        <f t="shared" si="0"/>
        <v>17116280.581417322</v>
      </c>
      <c r="G12" s="50">
        <v>500920199.75254083</v>
      </c>
      <c r="H12" s="50">
        <v>529763432.86957943</v>
      </c>
      <c r="I12" s="50">
        <v>372508410.50904661</v>
      </c>
      <c r="J12" s="50">
        <v>415806488.11875683</v>
      </c>
      <c r="K12" s="50">
        <v>486513225.79257286</v>
      </c>
      <c r="L12" s="410">
        <v>512695022.82086575</v>
      </c>
      <c r="M12" s="414"/>
    </row>
    <row r="13" spans="1:15" s="410" customFormat="1" ht="18" hidden="1" customHeight="1">
      <c r="A13" s="1694" t="s">
        <v>1664</v>
      </c>
      <c r="B13" s="1694"/>
      <c r="C13" s="1694"/>
      <c r="D13" s="21"/>
      <c r="E13" s="413">
        <v>48012323.96469003</v>
      </c>
      <c r="F13" s="328">
        <v>0</v>
      </c>
      <c r="G13" s="50">
        <v>558221856.29158294</v>
      </c>
      <c r="H13" s="50">
        <v>536794692.29690802</v>
      </c>
      <c r="I13" s="328">
        <v>0</v>
      </c>
      <c r="J13" s="328">
        <v>0</v>
      </c>
      <c r="K13" s="50">
        <v>543964047.44767296</v>
      </c>
      <c r="L13" s="410">
        <v>521734671.30878443</v>
      </c>
      <c r="M13" s="414"/>
    </row>
    <row r="14" spans="1:15" s="410" customFormat="1" ht="18" hidden="1" customHeight="1">
      <c r="A14" s="1479" t="s">
        <v>1665</v>
      </c>
      <c r="B14" s="1479"/>
      <c r="C14" s="1479"/>
      <c r="D14" s="21"/>
      <c r="E14" s="413">
        <v>19969126.564971056</v>
      </c>
      <c r="F14" s="327">
        <f t="shared" ref="F14:F27" si="1">K14-L14-I14+J14</f>
        <v>17061245.859237611</v>
      </c>
      <c r="G14" s="50">
        <v>568348194.85530281</v>
      </c>
      <c r="H14" s="50">
        <v>553974123.43269408</v>
      </c>
      <c r="I14" s="50">
        <v>377850606.00065422</v>
      </c>
      <c r="J14" s="50">
        <v>383445661.14301842</v>
      </c>
      <c r="K14" s="50">
        <v>553320612.47771573</v>
      </c>
      <c r="L14" s="410">
        <v>541854421.76084232</v>
      </c>
      <c r="M14" s="414"/>
    </row>
    <row r="15" spans="1:15" s="410" customFormat="1" ht="18" hidden="1" customHeight="1">
      <c r="A15" s="1694" t="s">
        <v>1666</v>
      </c>
      <c r="B15" s="1694"/>
      <c r="C15" s="1694"/>
      <c r="D15" s="21"/>
      <c r="E15" s="411">
        <f>G15-H15-I15+J15</f>
        <v>13222438.356170893</v>
      </c>
      <c r="F15" s="327">
        <f t="shared" si="1"/>
        <v>16736733.881813049</v>
      </c>
      <c r="G15" s="374">
        <v>554808898.00771308</v>
      </c>
      <c r="H15" s="374">
        <v>560070365.17429125</v>
      </c>
      <c r="I15" s="374">
        <v>408187718.46355063</v>
      </c>
      <c r="J15" s="374">
        <v>426671623.98629969</v>
      </c>
      <c r="K15" s="374">
        <v>542356053.41750383</v>
      </c>
      <c r="L15" s="410">
        <v>544103225.05843985</v>
      </c>
    </row>
    <row r="16" spans="1:15" s="410" customFormat="1" ht="15.75" hidden="1" customHeight="1">
      <c r="A16" s="1479" t="s">
        <v>1667</v>
      </c>
      <c r="B16" s="1479"/>
      <c r="C16" s="1479"/>
      <c r="D16" s="21"/>
      <c r="E16" s="411">
        <v>22287714.91782742</v>
      </c>
      <c r="F16" s="327">
        <f t="shared" si="1"/>
        <v>18681418.268576264</v>
      </c>
      <c r="G16" s="374">
        <v>522478788.68525565</v>
      </c>
      <c r="H16" s="374">
        <v>496601977.69840121</v>
      </c>
      <c r="I16" s="374">
        <v>505889501.15825289</v>
      </c>
      <c r="J16" s="374">
        <v>502300405.08922678</v>
      </c>
      <c r="K16" s="374">
        <v>510638215.56337988</v>
      </c>
      <c r="L16" s="410">
        <v>488367701.22577751</v>
      </c>
    </row>
    <row r="17" spans="1:22" s="410" customFormat="1" ht="17.25" hidden="1" customHeight="1">
      <c r="A17" s="1479" t="s">
        <v>1668</v>
      </c>
      <c r="B17" s="1479"/>
      <c r="C17" s="1479"/>
      <c r="D17" s="21"/>
      <c r="E17" s="538">
        <v>34724818.120765261</v>
      </c>
      <c r="F17" s="540">
        <f t="shared" si="1"/>
        <v>29003620.183644891</v>
      </c>
      <c r="G17" s="540">
        <v>568764615.59845173</v>
      </c>
      <c r="H17" s="346">
        <v>552869850.08385503</v>
      </c>
      <c r="I17" s="540">
        <v>578160728.5131588</v>
      </c>
      <c r="J17" s="540">
        <v>596990781.119326</v>
      </c>
      <c r="K17" s="540">
        <v>555783105.89894223</v>
      </c>
      <c r="L17" s="540">
        <v>545609538.32146454</v>
      </c>
      <c r="M17" s="374"/>
    </row>
    <row r="18" spans="1:22" s="410" customFormat="1" ht="18.75" hidden="1" customHeight="1">
      <c r="A18" s="1479" t="s">
        <v>1669</v>
      </c>
      <c r="B18" s="1479"/>
      <c r="C18" s="1479"/>
      <c r="D18" s="18"/>
      <c r="E18" s="540">
        <v>70097722.373816505</v>
      </c>
      <c r="F18" s="540">
        <f t="shared" si="1"/>
        <v>66034865.78458643</v>
      </c>
      <c r="G18" s="540">
        <v>615069412.16025329</v>
      </c>
      <c r="H18" s="540">
        <v>549122917.60196519</v>
      </c>
      <c r="I18" s="623">
        <v>539216484.37587118</v>
      </c>
      <c r="J18" s="623">
        <v>543367712.19140029</v>
      </c>
      <c r="K18" s="540">
        <v>599912595.01016188</v>
      </c>
      <c r="L18" s="540">
        <v>538028957.04110456</v>
      </c>
      <c r="M18" s="374"/>
    </row>
    <row r="19" spans="1:22" s="410" customFormat="1" ht="18" hidden="1" customHeight="1">
      <c r="A19" s="1479" t="s">
        <v>1670</v>
      </c>
      <c r="B19" s="1479"/>
      <c r="C19" s="1479"/>
      <c r="D19" s="21"/>
      <c r="E19" s="538">
        <v>32819880.560770057</v>
      </c>
      <c r="F19" s="540">
        <f t="shared" si="1"/>
        <v>28916834.496417999</v>
      </c>
      <c r="G19" s="540">
        <v>563465019.88337076</v>
      </c>
      <c r="H19" s="346">
        <v>529032480.35362381</v>
      </c>
      <c r="I19" s="540">
        <v>472749175.82649487</v>
      </c>
      <c r="J19" s="540">
        <v>471136516.85751724</v>
      </c>
      <c r="K19" s="540">
        <v>550945764.66523361</v>
      </c>
      <c r="L19" s="540">
        <v>520416271.19983798</v>
      </c>
      <c r="M19" s="374"/>
    </row>
    <row r="20" spans="1:22" s="410" customFormat="1" ht="18" hidden="1" customHeight="1">
      <c r="A20" s="1479" t="s">
        <v>1671</v>
      </c>
      <c r="B20" s="1479"/>
      <c r="C20" s="1479"/>
      <c r="D20" s="21"/>
      <c r="E20" s="538">
        <v>36263921.156482995</v>
      </c>
      <c r="F20" s="540">
        <f t="shared" si="1"/>
        <v>31397360.827279449</v>
      </c>
      <c r="G20" s="540">
        <v>546872863.31227148</v>
      </c>
      <c r="H20" s="346">
        <v>529869670.19716972</v>
      </c>
      <c r="I20" s="540">
        <v>453305260.32758641</v>
      </c>
      <c r="J20" s="540">
        <v>472565988.36896724</v>
      </c>
      <c r="K20" s="540">
        <v>532889980.9688617</v>
      </c>
      <c r="L20" s="540">
        <v>520753348.18296307</v>
      </c>
      <c r="M20" s="374"/>
    </row>
    <row r="21" spans="1:22" s="410" customFormat="1" ht="18" hidden="1" customHeight="1">
      <c r="A21" s="1700" t="s">
        <v>1672</v>
      </c>
      <c r="B21" s="1700"/>
      <c r="C21" s="1700"/>
      <c r="D21" s="390"/>
      <c r="E21" s="538">
        <v>40125093.407908604</v>
      </c>
      <c r="F21" s="540">
        <f t="shared" si="1"/>
        <v>36914929.027811348</v>
      </c>
      <c r="G21" s="540">
        <v>587953906.54716015</v>
      </c>
      <c r="H21" s="346">
        <v>565869419.78643441</v>
      </c>
      <c r="I21" s="540">
        <v>449083899.65039593</v>
      </c>
      <c r="J21" s="540">
        <v>467124506.29757822</v>
      </c>
      <c r="K21" s="540">
        <v>575586969.45956361</v>
      </c>
      <c r="L21" s="540">
        <v>556712647.07893455</v>
      </c>
      <c r="M21" s="374"/>
    </row>
    <row r="22" spans="1:22" s="410" customFormat="1" ht="18" hidden="1" customHeight="1">
      <c r="A22" s="1467" t="s">
        <v>1673</v>
      </c>
      <c r="B22" s="1468"/>
      <c r="C22" s="1468"/>
      <c r="D22" s="1469"/>
      <c r="E22" s="626">
        <v>29604.160344714175</v>
      </c>
      <c r="F22" s="627">
        <f t="shared" si="1"/>
        <v>26410.463285059377</v>
      </c>
      <c r="G22" s="627">
        <v>571689.30708830652</v>
      </c>
      <c r="H22" s="506">
        <v>554076.93049204897</v>
      </c>
      <c r="I22" s="627">
        <v>501070.75358251139</v>
      </c>
      <c r="J22" s="627">
        <v>513062.53733096854</v>
      </c>
      <c r="K22" s="627">
        <v>557368.06655468885</v>
      </c>
      <c r="L22" s="627">
        <v>542949.38701808662</v>
      </c>
      <c r="M22" s="374"/>
      <c r="N22" s="374"/>
      <c r="O22" s="374"/>
      <c r="P22" s="374"/>
      <c r="Q22" s="374"/>
      <c r="R22" s="374"/>
      <c r="S22" s="374"/>
      <c r="T22" s="374"/>
      <c r="U22" s="374"/>
      <c r="V22" s="374"/>
    </row>
    <row r="23" spans="1:22" s="410" customFormat="1" ht="18" customHeight="1">
      <c r="A23" s="1467" t="s">
        <v>1308</v>
      </c>
      <c r="B23" s="1468"/>
      <c r="C23" s="1468"/>
      <c r="D23" s="1469"/>
      <c r="E23" s="626">
        <v>35393.874641408074</v>
      </c>
      <c r="F23" s="627">
        <f t="shared" si="1"/>
        <v>34317.010636638792</v>
      </c>
      <c r="G23" s="627">
        <v>576688.74743929529</v>
      </c>
      <c r="H23" s="506">
        <v>517113.17812585999</v>
      </c>
      <c r="I23" s="627">
        <v>293813.18471593724</v>
      </c>
      <c r="J23" s="627">
        <v>269631.4900439101</v>
      </c>
      <c r="K23" s="627">
        <v>567246.38160543551</v>
      </c>
      <c r="L23" s="627">
        <v>508747.67629676958</v>
      </c>
      <c r="M23" s="374"/>
      <c r="N23" s="374"/>
      <c r="O23" s="374"/>
      <c r="P23" s="374"/>
      <c r="Q23" s="374"/>
      <c r="R23" s="374"/>
      <c r="S23" s="374"/>
      <c r="T23" s="374"/>
      <c r="U23" s="374"/>
      <c r="V23" s="374"/>
    </row>
    <row r="24" spans="1:22" s="410" customFormat="1" ht="18" customHeight="1">
      <c r="A24" s="1467" t="s">
        <v>1309</v>
      </c>
      <c r="B24" s="1468"/>
      <c r="C24" s="1468"/>
      <c r="D24" s="1469"/>
      <c r="E24" s="626">
        <v>27556.844773242141</v>
      </c>
      <c r="F24" s="627">
        <f t="shared" si="1"/>
        <v>23762.594959819398</v>
      </c>
      <c r="G24" s="627">
        <v>547540.1937268225</v>
      </c>
      <c r="H24" s="506">
        <v>520449.40538864816</v>
      </c>
      <c r="I24" s="627">
        <v>381803.42749317852</v>
      </c>
      <c r="J24" s="627">
        <v>382269.48392824666</v>
      </c>
      <c r="K24" s="627">
        <v>535452.74687562522</v>
      </c>
      <c r="L24" s="627">
        <v>512156.20835087396</v>
      </c>
      <c r="M24" s="374"/>
      <c r="N24" s="374"/>
      <c r="O24" s="374"/>
      <c r="P24" s="374"/>
      <c r="Q24" s="374"/>
      <c r="R24" s="374"/>
      <c r="S24" s="374"/>
      <c r="T24" s="374"/>
      <c r="U24" s="374"/>
      <c r="V24" s="374"/>
    </row>
    <row r="25" spans="1:22" s="410" customFormat="1" ht="18" customHeight="1">
      <c r="A25" s="1467" t="s">
        <v>1310</v>
      </c>
      <c r="B25" s="1468"/>
      <c r="C25" s="1468"/>
      <c r="D25" s="1469"/>
      <c r="E25" s="626">
        <v>41249.069661693618</v>
      </c>
      <c r="F25" s="627">
        <f t="shared" si="1"/>
        <v>35406.227648293483</v>
      </c>
      <c r="G25" s="627">
        <v>598318.14728366258</v>
      </c>
      <c r="H25" s="506">
        <v>558912.81525161571</v>
      </c>
      <c r="I25" s="627">
        <v>394024.02729688911</v>
      </c>
      <c r="J25" s="627">
        <v>395867.76492653601</v>
      </c>
      <c r="K25" s="627">
        <v>584559.96712143999</v>
      </c>
      <c r="L25" s="627">
        <v>550997.4771027934</v>
      </c>
      <c r="M25" s="374"/>
      <c r="N25" s="374"/>
      <c r="O25" s="374"/>
      <c r="P25" s="374"/>
      <c r="Q25" s="374"/>
      <c r="R25" s="374"/>
      <c r="S25" s="374"/>
      <c r="T25" s="374"/>
      <c r="U25" s="374"/>
      <c r="V25" s="374"/>
    </row>
    <row r="26" spans="1:22" s="410" customFormat="1" ht="18" customHeight="1">
      <c r="A26" s="1467" t="s">
        <v>1311</v>
      </c>
      <c r="B26" s="1468"/>
      <c r="C26" s="1468"/>
      <c r="D26" s="1469"/>
      <c r="E26" s="626">
        <v>39479.599100935498</v>
      </c>
      <c r="F26" s="627">
        <f t="shared" si="1"/>
        <v>33851.498492570245</v>
      </c>
      <c r="G26" s="627">
        <v>635975.59479519678</v>
      </c>
      <c r="H26" s="506">
        <v>602259.41762447299</v>
      </c>
      <c r="I26" s="627">
        <v>404086.95367496519</v>
      </c>
      <c r="J26" s="627">
        <v>409850.3756051755</v>
      </c>
      <c r="K26" s="627">
        <v>623145.06771688105</v>
      </c>
      <c r="L26" s="627">
        <v>595056.99115452112</v>
      </c>
      <c r="M26" s="374"/>
    </row>
    <row r="27" spans="1:22" s="410" customFormat="1" ht="18" customHeight="1">
      <c r="A27" s="1467" t="s">
        <v>1312</v>
      </c>
      <c r="B27" s="1468"/>
      <c r="C27" s="1468"/>
      <c r="D27" s="1469"/>
      <c r="E27" s="626">
        <f>G27-H27-I27+J27</f>
        <v>34336.274792149081</v>
      </c>
      <c r="F27" s="627">
        <f t="shared" si="1"/>
        <v>26139.543312502443</v>
      </c>
      <c r="G27" s="627">
        <v>676268.09435204742</v>
      </c>
      <c r="H27" s="506">
        <v>647933.49976528832</v>
      </c>
      <c r="I27" s="627">
        <v>748932.49891146598</v>
      </c>
      <c r="J27" s="627">
        <v>754934.17911685596</v>
      </c>
      <c r="K27" s="627">
        <v>659112.75712037622</v>
      </c>
      <c r="L27" s="627">
        <v>638974.89401326375</v>
      </c>
      <c r="M27" s="374"/>
    </row>
    <row r="28" spans="1:22" ht="18" customHeight="1">
      <c r="A28" s="1694" t="s">
        <v>43</v>
      </c>
      <c r="B28" s="1694"/>
      <c r="C28" s="1694"/>
      <c r="D28" s="21"/>
      <c r="E28" s="626"/>
      <c r="F28" s="1140"/>
      <c r="G28" s="1140"/>
      <c r="H28" s="1140"/>
      <c r="I28" s="1141"/>
      <c r="J28" s="1141"/>
      <c r="K28" s="1141"/>
      <c r="L28" s="1141"/>
      <c r="M28" s="1065"/>
    </row>
    <row r="29" spans="1:22" ht="18" customHeight="1">
      <c r="A29" s="427"/>
      <c r="B29" s="427" t="s">
        <v>44</v>
      </c>
      <c r="C29" s="427"/>
      <c r="D29" s="1152"/>
      <c r="E29" s="1234">
        <f>G29-H29-I29+J29</f>
        <v>31572.149740037159</v>
      </c>
      <c r="F29" s="1235">
        <f>K29-L29-I29+J29</f>
        <v>23321.225712320069</v>
      </c>
      <c r="G29" s="1235">
        <v>644399.92598922562</v>
      </c>
      <c r="H29" s="1140">
        <v>618661.23070592515</v>
      </c>
      <c r="I29" s="1141">
        <v>748247.19046487159</v>
      </c>
      <c r="J29" s="1141">
        <v>754080.64492160827</v>
      </c>
      <c r="K29" s="1141">
        <v>627257.31213911553</v>
      </c>
      <c r="L29" s="1141">
        <v>609769.54088353214</v>
      </c>
      <c r="M29" s="1065"/>
    </row>
    <row r="30" spans="1:22" ht="20.25" customHeight="1">
      <c r="A30" s="427"/>
      <c r="B30" s="427" t="s">
        <v>12</v>
      </c>
      <c r="C30" s="427"/>
      <c r="D30" s="1152"/>
      <c r="E30" s="1234">
        <f>G30-H30-I30+J30</f>
        <v>2764.1250521111915</v>
      </c>
      <c r="F30" s="1235">
        <f>K30-L30-I30+J30</f>
        <v>2818.3176001819384</v>
      </c>
      <c r="G30" s="1235">
        <v>31868.168362822023</v>
      </c>
      <c r="H30" s="1235">
        <v>29272.269059364036</v>
      </c>
      <c r="I30" s="1235">
        <v>685.30844659447541</v>
      </c>
      <c r="J30" s="1235">
        <v>853.53419524767946</v>
      </c>
      <c r="K30" s="1235">
        <v>31855.444981260829</v>
      </c>
      <c r="L30" s="1235">
        <v>29205.353129732095</v>
      </c>
      <c r="M30" s="1065"/>
    </row>
    <row r="31" spans="1:22" ht="18" customHeight="1">
      <c r="A31" s="1694" t="s">
        <v>13</v>
      </c>
      <c r="B31" s="1694"/>
      <c r="C31" s="1694"/>
      <c r="D31" s="21"/>
      <c r="E31" s="1185"/>
      <c r="F31" s="1140"/>
      <c r="G31" s="1140"/>
      <c r="H31" s="1140"/>
      <c r="I31" s="1141"/>
      <c r="J31" s="1141"/>
      <c r="K31" s="1141"/>
      <c r="L31" s="1141"/>
      <c r="M31" s="1065"/>
    </row>
    <row r="32" spans="1:22" ht="18" customHeight="1">
      <c r="A32" s="427"/>
      <c r="B32" s="1330" t="s">
        <v>52</v>
      </c>
      <c r="C32" s="427"/>
      <c r="D32" s="1152"/>
      <c r="E32" s="1234">
        <f>G32-H32-I32+J32</f>
        <v>11507.841744710458</v>
      </c>
      <c r="F32" s="1235">
        <f t="shared" ref="F32:F52" si="2">K32-L32-I32+J32</f>
        <v>4780.6935676528374</v>
      </c>
      <c r="G32" s="1235">
        <v>413111.10497898934</v>
      </c>
      <c r="H32" s="1140">
        <v>393636.24554290099</v>
      </c>
      <c r="I32" s="1141">
        <v>607881.26952226646</v>
      </c>
      <c r="J32" s="1141">
        <v>599914.25183088856</v>
      </c>
      <c r="K32" s="1141">
        <v>399535.49660776183</v>
      </c>
      <c r="L32" s="1141">
        <v>386787.78534873115</v>
      </c>
      <c r="M32" s="1065"/>
    </row>
    <row r="33" spans="1:13" ht="18" customHeight="1">
      <c r="A33" s="427"/>
      <c r="B33" s="1330" t="s">
        <v>53</v>
      </c>
      <c r="C33" s="427"/>
      <c r="D33" s="1152"/>
      <c r="E33" s="1234">
        <f>G33-H33-I33+J33</f>
        <v>4403.7418040682987</v>
      </c>
      <c r="F33" s="1235">
        <f t="shared" si="2"/>
        <v>4414.0019470286297</v>
      </c>
      <c r="G33" s="1235">
        <v>44927.594845054198</v>
      </c>
      <c r="H33" s="1140">
        <v>44892.123374353141</v>
      </c>
      <c r="I33" s="1141">
        <v>11990.447719723572</v>
      </c>
      <c r="J33" s="1141">
        <v>16358.718053090814</v>
      </c>
      <c r="K33" s="1141">
        <v>44593.014525710532</v>
      </c>
      <c r="L33" s="1141">
        <v>44547.282912049144</v>
      </c>
      <c r="M33" s="1065"/>
    </row>
    <row r="34" spans="1:13" ht="18" customHeight="1">
      <c r="A34" s="427"/>
      <c r="B34" s="1330" t="s">
        <v>54</v>
      </c>
      <c r="C34" s="427"/>
      <c r="D34" s="1152"/>
      <c r="E34" s="1234">
        <f>G34-H34-I34+J34</f>
        <v>8107.7568559190986</v>
      </c>
      <c r="F34" s="1235">
        <f t="shared" si="2"/>
        <v>8325.3683149105491</v>
      </c>
      <c r="G34" s="1235">
        <v>102139.3513987199</v>
      </c>
      <c r="H34" s="1140">
        <v>96256.24391120013</v>
      </c>
      <c r="I34" s="1141">
        <v>34552.206281735344</v>
      </c>
      <c r="J34" s="1141">
        <v>36776.855650134676</v>
      </c>
      <c r="K34" s="1141">
        <v>101692.88381991966</v>
      </c>
      <c r="L34" s="1141">
        <v>95592.164873408445</v>
      </c>
      <c r="M34" s="1065"/>
    </row>
    <row r="35" spans="1:13" ht="18" customHeight="1">
      <c r="A35" s="427"/>
      <c r="B35" s="1330" t="s">
        <v>257</v>
      </c>
      <c r="C35" s="427"/>
      <c r="D35" s="1152"/>
      <c r="E35" s="1234">
        <f>G35-H35-I35+J35</f>
        <v>2751.9658384513059</v>
      </c>
      <c r="F35" s="1235">
        <f t="shared" si="2"/>
        <v>2777.4243499106997</v>
      </c>
      <c r="G35" s="1235">
        <v>45468.393683283037</v>
      </c>
      <c r="H35" s="1140">
        <v>43075.853548833955</v>
      </c>
      <c r="I35" s="1141">
        <v>1021.5474827401656</v>
      </c>
      <c r="J35" s="1141">
        <v>1380.9731867423893</v>
      </c>
      <c r="K35" s="1141">
        <v>45392.315474983108</v>
      </c>
      <c r="L35" s="1141">
        <v>42974.316829074633</v>
      </c>
      <c r="M35" s="1065"/>
    </row>
    <row r="36" spans="1:13" ht="13.5" customHeight="1">
      <c r="A36" s="427"/>
      <c r="B36" s="1330" t="s">
        <v>256</v>
      </c>
      <c r="C36" s="427"/>
      <c r="D36" s="1152"/>
      <c r="E36" s="1234">
        <f>G36-H36-I36+J36</f>
        <v>7564.968549000012</v>
      </c>
      <c r="F36" s="1235">
        <f t="shared" si="2"/>
        <v>5842.0551330000017</v>
      </c>
      <c r="G36" s="1235">
        <v>70621.64944600001</v>
      </c>
      <c r="H36" s="1140">
        <v>70073.033387999982</v>
      </c>
      <c r="I36" s="1141">
        <v>93487.027905000039</v>
      </c>
      <c r="J36" s="1141">
        <v>100503.38039600002</v>
      </c>
      <c r="K36" s="1141">
        <v>67899.046692000033</v>
      </c>
      <c r="L36" s="1141">
        <v>69073.344050000014</v>
      </c>
      <c r="M36" s="1065"/>
    </row>
    <row r="37" spans="1:13" ht="18" customHeight="1">
      <c r="A37" s="1694" t="s">
        <v>14</v>
      </c>
      <c r="B37" s="1694"/>
      <c r="C37" s="1694"/>
      <c r="D37" s="21"/>
      <c r="E37" s="1185"/>
      <c r="F37" s="1235"/>
      <c r="G37" s="1140"/>
      <c r="H37" s="1140"/>
      <c r="I37" s="1141"/>
      <c r="J37" s="1141"/>
      <c r="K37" s="1141"/>
      <c r="L37" s="1141"/>
      <c r="M37" s="1065"/>
    </row>
    <row r="38" spans="1:13" ht="18" customHeight="1">
      <c r="A38" s="1470" t="s">
        <v>45</v>
      </c>
      <c r="B38" s="1470"/>
      <c r="C38" s="428"/>
      <c r="D38" s="21"/>
      <c r="E38" s="1234">
        <f t="shared" ref="E38:E52" si="3">G38-H38-I38+J38</f>
        <v>33628.837624360109</v>
      </c>
      <c r="F38" s="1235">
        <f t="shared" si="2"/>
        <v>25385.355057364446</v>
      </c>
      <c r="G38" s="1235">
        <v>669900.25187744503</v>
      </c>
      <c r="H38" s="1140">
        <v>642285.50072779518</v>
      </c>
      <c r="I38" s="1141">
        <v>748914.75505598681</v>
      </c>
      <c r="J38" s="1141">
        <v>754928.84153069707</v>
      </c>
      <c r="K38" s="1141">
        <v>652754.44840650109</v>
      </c>
      <c r="L38" s="1141">
        <v>633383.17982384691</v>
      </c>
      <c r="M38" s="1065"/>
    </row>
    <row r="39" spans="1:13" ht="18" customHeight="1">
      <c r="A39" s="7"/>
      <c r="B39" s="1330" t="s">
        <v>15</v>
      </c>
      <c r="C39" s="429"/>
      <c r="D39" s="21"/>
      <c r="E39" s="1234">
        <f t="shared" si="3"/>
        <v>14489.438508123392</v>
      </c>
      <c r="F39" s="1235">
        <f t="shared" si="2"/>
        <v>7804.4073400717461</v>
      </c>
      <c r="G39" s="1235">
        <v>363157.35510931269</v>
      </c>
      <c r="H39" s="1140">
        <v>335615.18346040876</v>
      </c>
      <c r="I39" s="1141">
        <v>455386.58451124484</v>
      </c>
      <c r="J39" s="1141">
        <v>442333.85137046431</v>
      </c>
      <c r="K39" s="1141">
        <v>350755.8559876543</v>
      </c>
      <c r="L39" s="1141">
        <v>329898.71550680202</v>
      </c>
      <c r="M39" s="1065"/>
    </row>
    <row r="40" spans="1:13" ht="18" customHeight="1">
      <c r="A40" s="961"/>
      <c r="B40" s="961" t="s">
        <v>1313</v>
      </c>
      <c r="C40" s="1154"/>
      <c r="D40" s="1152"/>
      <c r="E40" s="1234">
        <f t="shared" si="3"/>
        <v>3934.9318874997043</v>
      </c>
      <c r="F40" s="1235">
        <f t="shared" si="2"/>
        <v>3167.5846752320431</v>
      </c>
      <c r="G40" s="1235">
        <v>84273.954341659817</v>
      </c>
      <c r="H40" s="1140">
        <v>70626.112919152394</v>
      </c>
      <c r="I40" s="1141">
        <v>66123.278199396111</v>
      </c>
      <c r="J40" s="1141">
        <v>56410.368664388392</v>
      </c>
      <c r="K40" s="1141">
        <v>82657.535378501518</v>
      </c>
      <c r="L40" s="1141">
        <v>69777.041168261756</v>
      </c>
      <c r="M40" s="1065"/>
    </row>
    <row r="41" spans="1:13" ht="18" customHeight="1">
      <c r="A41" s="961"/>
      <c r="B41" s="961" t="s">
        <v>1314</v>
      </c>
      <c r="C41" s="1154"/>
      <c r="D41" s="1152"/>
      <c r="E41" s="1234">
        <f t="shared" si="3"/>
        <v>3958.3264606472803</v>
      </c>
      <c r="F41" s="1235">
        <f t="shared" si="2"/>
        <v>-1068.20790004218</v>
      </c>
      <c r="G41" s="1235">
        <v>184988.9472633019</v>
      </c>
      <c r="H41" s="1140">
        <v>175552.43392123171</v>
      </c>
      <c r="I41" s="1141">
        <v>314402.95055248245</v>
      </c>
      <c r="J41" s="1141">
        <v>308924.76367105951</v>
      </c>
      <c r="K41" s="1141">
        <v>175897.84922348589</v>
      </c>
      <c r="L41" s="1141">
        <v>171487.87024210513</v>
      </c>
      <c r="M41" s="1065"/>
    </row>
    <row r="42" spans="1:13" ht="18" customHeight="1">
      <c r="A42" s="961"/>
      <c r="B42" s="961" t="s">
        <v>1315</v>
      </c>
      <c r="C42" s="1154"/>
      <c r="D42" s="1152"/>
      <c r="E42" s="1234">
        <f t="shared" si="3"/>
        <v>3883.3412822890677</v>
      </c>
      <c r="F42" s="1235">
        <f t="shared" si="2"/>
        <v>3382.7505478617823</v>
      </c>
      <c r="G42" s="1235">
        <v>52530.408538523348</v>
      </c>
      <c r="H42" s="1140">
        <v>50002.953655103811</v>
      </c>
      <c r="I42" s="1141">
        <v>50975.533785069114</v>
      </c>
      <c r="J42" s="1141">
        <v>52331.420183938644</v>
      </c>
      <c r="K42" s="1141">
        <v>51474.852688494175</v>
      </c>
      <c r="L42" s="1141">
        <v>49447.988539501923</v>
      </c>
      <c r="M42" s="1065"/>
    </row>
    <row r="43" spans="1:13" ht="18" customHeight="1">
      <c r="A43" s="961"/>
      <c r="B43" s="961" t="s">
        <v>1316</v>
      </c>
      <c r="C43" s="1154"/>
      <c r="D43" s="1152"/>
      <c r="E43" s="1234">
        <f t="shared" si="3"/>
        <v>2712.8388776878055</v>
      </c>
      <c r="F43" s="1235">
        <f t="shared" si="2"/>
        <v>2322.2800170210103</v>
      </c>
      <c r="G43" s="1235">
        <v>41364.044965827306</v>
      </c>
      <c r="H43" s="1140">
        <v>39433.682964920663</v>
      </c>
      <c r="I43" s="1141">
        <v>23884.821974296632</v>
      </c>
      <c r="J43" s="1141">
        <v>24667.298851077794</v>
      </c>
      <c r="K43" s="1141">
        <v>40725.618697172788</v>
      </c>
      <c r="L43" s="1141">
        <v>39185.815556932939</v>
      </c>
      <c r="M43" s="1065"/>
    </row>
    <row r="44" spans="1:13" ht="18" customHeight="1">
      <c r="A44" s="961"/>
      <c r="B44" s="1330" t="s">
        <v>17</v>
      </c>
      <c r="C44" s="1154"/>
      <c r="D44" s="1152"/>
      <c r="E44" s="1234">
        <f t="shared" si="3"/>
        <v>9972.1866892129037</v>
      </c>
      <c r="F44" s="1235">
        <f t="shared" si="2"/>
        <v>9192.8373865245812</v>
      </c>
      <c r="G44" s="1235">
        <v>133718.83207440819</v>
      </c>
      <c r="H44" s="1140">
        <v>132506.92404924112</v>
      </c>
      <c r="I44" s="1141">
        <v>73287.702273867384</v>
      </c>
      <c r="J44" s="1141">
        <v>82047.98093791322</v>
      </c>
      <c r="K44" s="1141">
        <v>131342.67238898229</v>
      </c>
      <c r="L44" s="1141">
        <v>130910.11366650354</v>
      </c>
      <c r="M44" s="1065"/>
    </row>
    <row r="45" spans="1:13" ht="18" customHeight="1">
      <c r="A45" s="961"/>
      <c r="B45" s="961" t="s">
        <v>1317</v>
      </c>
      <c r="C45" s="1154"/>
      <c r="D45" s="1152"/>
      <c r="E45" s="1234">
        <f t="shared" si="3"/>
        <v>7619.5753997605134</v>
      </c>
      <c r="F45" s="1235">
        <f t="shared" si="2"/>
        <v>7132.0114752559966</v>
      </c>
      <c r="G45" s="1235">
        <v>92622.670340208366</v>
      </c>
      <c r="H45" s="1140">
        <v>93061.447788623351</v>
      </c>
      <c r="I45" s="1141">
        <v>63697.172745198688</v>
      </c>
      <c r="J45" s="1141">
        <v>71755.525593374186</v>
      </c>
      <c r="K45" s="1141">
        <v>91004.458087580089</v>
      </c>
      <c r="L45" s="1141">
        <v>91930.799460499591</v>
      </c>
      <c r="M45" s="1065"/>
    </row>
    <row r="46" spans="1:13" ht="18" customHeight="1">
      <c r="A46" s="961"/>
      <c r="B46" s="961" t="s">
        <v>1318</v>
      </c>
      <c r="C46" s="1154"/>
      <c r="D46" s="1152"/>
      <c r="E46" s="1234">
        <f t="shared" si="3"/>
        <v>2352.6112894525486</v>
      </c>
      <c r="F46" s="1235">
        <f t="shared" si="2"/>
        <v>2060.8259112686992</v>
      </c>
      <c r="G46" s="1235">
        <v>41096.161734199894</v>
      </c>
      <c r="H46" s="1140">
        <v>39445.476260617776</v>
      </c>
      <c r="I46" s="1141">
        <v>9590.5295286686578</v>
      </c>
      <c r="J46" s="1141">
        <v>10292.455344539088</v>
      </c>
      <c r="K46" s="1141">
        <v>40338.214301402208</v>
      </c>
      <c r="L46" s="1141">
        <v>38979.314206003939</v>
      </c>
      <c r="M46" s="1065"/>
    </row>
    <row r="47" spans="1:13" ht="18" customHeight="1">
      <c r="A47" s="961"/>
      <c r="B47" s="1330" t="s">
        <v>18</v>
      </c>
      <c r="C47" s="1154"/>
      <c r="D47" s="1152"/>
      <c r="E47" s="1234">
        <f t="shared" si="3"/>
        <v>8245.2368771881156</v>
      </c>
      <c r="F47" s="1235">
        <f t="shared" si="2"/>
        <v>7420.2641079208406</v>
      </c>
      <c r="G47" s="1235">
        <v>154057.85645230731</v>
      </c>
      <c r="H47" s="1140">
        <v>155734.78410282114</v>
      </c>
      <c r="I47" s="1141">
        <v>218529.90840358395</v>
      </c>
      <c r="J47" s="1141">
        <v>228452.07293128589</v>
      </c>
      <c r="K47" s="1141">
        <v>151721.50538030203</v>
      </c>
      <c r="L47" s="1141">
        <v>154223.40580008313</v>
      </c>
      <c r="M47" s="1065"/>
    </row>
    <row r="48" spans="1:13" ht="18" customHeight="1">
      <c r="A48" s="961"/>
      <c r="B48" s="961" t="s">
        <v>1319</v>
      </c>
      <c r="C48" s="428"/>
      <c r="D48" s="21"/>
      <c r="E48" s="1234">
        <f t="shared" si="3"/>
        <v>3114.1809874196115</v>
      </c>
      <c r="F48" s="1235">
        <f t="shared" si="2"/>
        <v>2652.9004924007168</v>
      </c>
      <c r="G48" s="1235">
        <v>36923.491809803243</v>
      </c>
      <c r="H48" s="1140">
        <v>34612.552584848236</v>
      </c>
      <c r="I48" s="1141">
        <v>23605.531769600046</v>
      </c>
      <c r="J48" s="1141">
        <v>24408.77353206465</v>
      </c>
      <c r="K48" s="1141">
        <v>36193.883797365153</v>
      </c>
      <c r="L48" s="1141">
        <v>34344.225067429041</v>
      </c>
      <c r="M48" s="1065"/>
    </row>
    <row r="49" spans="1:13" ht="18" customHeight="1">
      <c r="A49" s="961"/>
      <c r="B49" s="961" t="s">
        <v>1320</v>
      </c>
      <c r="C49" s="428"/>
      <c r="D49" s="21"/>
      <c r="E49" s="1234">
        <f t="shared" si="3"/>
        <v>3290.4796532572072</v>
      </c>
      <c r="F49" s="1235">
        <f t="shared" si="2"/>
        <v>2746.4143956126354</v>
      </c>
      <c r="G49" s="1235">
        <v>82138.65423260408</v>
      </c>
      <c r="H49" s="1140">
        <v>86530.892340251638</v>
      </c>
      <c r="I49" s="1141">
        <v>187387.79909030718</v>
      </c>
      <c r="J49" s="1141">
        <v>195070.51685121193</v>
      </c>
      <c r="K49" s="1141">
        <v>80727.026869605586</v>
      </c>
      <c r="L49" s="1141">
        <v>85663.330234897687</v>
      </c>
      <c r="M49" s="1065"/>
    </row>
    <row r="50" spans="1:13" ht="18" customHeight="1">
      <c r="A50" s="961"/>
      <c r="B50" s="961" t="s">
        <v>1321</v>
      </c>
      <c r="C50" s="428"/>
      <c r="D50" s="21"/>
      <c r="E50" s="1234">
        <f t="shared" si="3"/>
        <v>1840.576236511567</v>
      </c>
      <c r="F50" s="1235">
        <f t="shared" si="2"/>
        <v>2020.9492199072929</v>
      </c>
      <c r="G50" s="1235">
        <v>34995.710409900203</v>
      </c>
      <c r="H50" s="1140">
        <v>34591.339177721311</v>
      </c>
      <c r="I50" s="1141">
        <v>7536.5775436767517</v>
      </c>
      <c r="J50" s="1141">
        <v>8972.782548009427</v>
      </c>
      <c r="K50" s="1141">
        <v>34800.594713331178</v>
      </c>
      <c r="L50" s="1141">
        <v>34215.850497756561</v>
      </c>
      <c r="M50" s="1065"/>
    </row>
    <row r="51" spans="1:13" ht="18" customHeight="1">
      <c r="A51" s="961"/>
      <c r="B51" s="1330" t="s">
        <v>20</v>
      </c>
      <c r="C51" s="428"/>
      <c r="D51" s="21"/>
      <c r="E51" s="1234">
        <f t="shared" si="3"/>
        <v>921.97554983567397</v>
      </c>
      <c r="F51" s="1235">
        <f t="shared" si="2"/>
        <v>967.84622284754596</v>
      </c>
      <c r="G51" s="1235">
        <v>18966.208241415501</v>
      </c>
      <c r="H51" s="1140">
        <v>18428.609115323543</v>
      </c>
      <c r="I51" s="1141">
        <v>1710.5598672902834</v>
      </c>
      <c r="J51" s="1141">
        <v>2094.9362910339992</v>
      </c>
      <c r="K51" s="1141">
        <v>18934.41464956135</v>
      </c>
      <c r="L51" s="1141">
        <v>18350.944850457519</v>
      </c>
      <c r="M51" s="1065"/>
    </row>
    <row r="52" spans="1:13" ht="18" customHeight="1">
      <c r="A52" s="1470" t="s">
        <v>21</v>
      </c>
      <c r="B52" s="1470"/>
      <c r="C52" s="428"/>
      <c r="D52" s="21"/>
      <c r="E52" s="1234">
        <f t="shared" si="3"/>
        <v>707.43716778865382</v>
      </c>
      <c r="F52" s="1235">
        <f t="shared" si="2"/>
        <v>754.18825513786214</v>
      </c>
      <c r="G52" s="1235">
        <v>6367.8424746023693</v>
      </c>
      <c r="H52" s="1140">
        <v>5647.9990374934832</v>
      </c>
      <c r="I52" s="1141">
        <v>17.743855479064162</v>
      </c>
      <c r="J52" s="1141">
        <v>5.3375861588319227</v>
      </c>
      <c r="K52" s="1141">
        <v>6358.3087138749506</v>
      </c>
      <c r="L52" s="1141">
        <v>5591.7141894168562</v>
      </c>
      <c r="M52" s="1065"/>
    </row>
    <row r="53" spans="1:13" ht="18" customHeight="1">
      <c r="A53" s="1746" t="s">
        <v>118</v>
      </c>
      <c r="B53" s="1746"/>
      <c r="C53" s="1746"/>
      <c r="D53" s="1152"/>
      <c r="E53" s="1185"/>
      <c r="F53" s="1140"/>
      <c r="G53" s="1140"/>
      <c r="H53" s="1140"/>
      <c r="I53" s="1141"/>
      <c r="J53" s="1141"/>
      <c r="K53" s="1141"/>
      <c r="L53" s="1141"/>
      <c r="M53" s="1065"/>
    </row>
    <row r="54" spans="1:13" ht="18" customHeight="1">
      <c r="A54" s="1740" t="s">
        <v>22</v>
      </c>
      <c r="B54" s="1740" t="s">
        <v>22</v>
      </c>
      <c r="C54" s="1334"/>
      <c r="D54" s="1152"/>
      <c r="E54" s="1234">
        <f>G54-H54-I54+J54</f>
        <v>12134.179416932922</v>
      </c>
      <c r="F54" s="1235">
        <f>K54-L54-I54+J54</f>
        <v>6526.9863401952316</v>
      </c>
      <c r="G54" s="1235">
        <v>371565.067516329</v>
      </c>
      <c r="H54" s="1140">
        <v>358186.33032807714</v>
      </c>
      <c r="I54" s="1141">
        <v>393384.48305621766</v>
      </c>
      <c r="J54" s="1141">
        <v>392139.92528489872</v>
      </c>
      <c r="K54" s="1141">
        <v>360454.83954566921</v>
      </c>
      <c r="L54" s="1141">
        <v>352683.29543415504</v>
      </c>
      <c r="M54" s="1065"/>
    </row>
    <row r="55" spans="1:13" ht="18" customHeight="1">
      <c r="A55" s="1388"/>
      <c r="B55" s="1388" t="s">
        <v>23</v>
      </c>
      <c r="C55" s="1330"/>
      <c r="D55" s="1152"/>
      <c r="E55" s="1234">
        <f>G55-H55-I55+J55</f>
        <v>9767.2576509565333</v>
      </c>
      <c r="F55" s="1235">
        <f>K55-L55-I55+J55</f>
        <v>6415.6095588375101</v>
      </c>
      <c r="G55" s="1235">
        <v>184207.02231554367</v>
      </c>
      <c r="H55" s="1140">
        <v>179226.31193755925</v>
      </c>
      <c r="I55" s="1141">
        <v>53655.809814363405</v>
      </c>
      <c r="J55" s="1141">
        <v>58442.35708733552</v>
      </c>
      <c r="K55" s="1141">
        <v>178934.31950160049</v>
      </c>
      <c r="L55" s="1141">
        <v>177305.2572157351</v>
      </c>
      <c r="M55" s="1065"/>
    </row>
    <row r="56" spans="1:13" ht="18" customHeight="1">
      <c r="A56" s="1388"/>
      <c r="B56" s="1388" t="s">
        <v>24</v>
      </c>
      <c r="C56" s="1330"/>
      <c r="D56" s="1152"/>
      <c r="E56" s="1234">
        <f>G56-H56-I56+J56</f>
        <v>3323.7851928541058</v>
      </c>
      <c r="F56" s="1235">
        <f>K56-L56-I56+J56</f>
        <v>3709.1533344524651</v>
      </c>
      <c r="G56" s="1235">
        <v>70589.833537610553</v>
      </c>
      <c r="H56" s="1140">
        <v>68994.600561339379</v>
      </c>
      <c r="I56" s="1141">
        <v>80440.483147764535</v>
      </c>
      <c r="J56" s="1141">
        <v>82169.035364347466</v>
      </c>
      <c r="K56" s="1141">
        <v>68672.717327476552</v>
      </c>
      <c r="L56" s="1141">
        <v>66692.116209607018</v>
      </c>
      <c r="M56" s="1065"/>
    </row>
    <row r="57" spans="1:13" ht="18" customHeight="1">
      <c r="A57" s="1388"/>
      <c r="B57" s="1388" t="s">
        <v>25</v>
      </c>
      <c r="C57" s="1330"/>
      <c r="D57" s="1152"/>
      <c r="E57" s="1234">
        <f>G57-H57-I57+J57</f>
        <v>-956.86342687779688</v>
      </c>
      <c r="F57" s="1235">
        <f>K57-L57-I57+J57</f>
        <v>-3597.7765530947654</v>
      </c>
      <c r="G57" s="1235">
        <v>116768.21166317437</v>
      </c>
      <c r="H57" s="1140">
        <v>109965.41782917813</v>
      </c>
      <c r="I57" s="1141">
        <v>259288.1900940898</v>
      </c>
      <c r="J57" s="1141">
        <v>251528.53283321575</v>
      </c>
      <c r="K57" s="1141">
        <v>112847.80271659186</v>
      </c>
      <c r="L57" s="1141">
        <v>108685.92200881259</v>
      </c>
      <c r="M57" s="1065"/>
    </row>
    <row r="58" spans="1:13" ht="18" customHeight="1" thickBot="1">
      <c r="A58" s="1747" t="s">
        <v>26</v>
      </c>
      <c r="B58" s="1747"/>
      <c r="C58" s="1331"/>
      <c r="D58" s="1155"/>
      <c r="E58" s="1236">
        <f>G58-H58-I58+J58</f>
        <v>22202.095375216566</v>
      </c>
      <c r="F58" s="1237">
        <f>K58-L58-I58+J58</f>
        <v>19612.556972307328</v>
      </c>
      <c r="G58" s="1237">
        <v>304703.02683571778</v>
      </c>
      <c r="H58" s="1149">
        <v>289747.16943721141</v>
      </c>
      <c r="I58" s="1149">
        <v>355548.01585524745</v>
      </c>
      <c r="J58" s="1149">
        <v>362794.25383195764</v>
      </c>
      <c r="K58" s="1149">
        <v>298657.91757470556</v>
      </c>
      <c r="L58" s="1149">
        <v>286291.59857910842</v>
      </c>
      <c r="M58" s="1082"/>
    </row>
    <row r="59" spans="1:13" s="424" customFormat="1" ht="27.75" customHeight="1">
      <c r="A59" s="1744" t="s">
        <v>1468</v>
      </c>
      <c r="B59" s="1745"/>
      <c r="C59" s="1745"/>
      <c r="D59" s="1745"/>
      <c r="E59" s="1745"/>
      <c r="F59" s="1745"/>
      <c r="G59" s="1745"/>
      <c r="H59" s="1745"/>
      <c r="I59" s="1745"/>
      <c r="J59" s="1745"/>
      <c r="K59" s="1745"/>
      <c r="L59" s="1745"/>
    </row>
    <row r="66" spans="2:12" ht="16.5">
      <c r="B66" s="609" t="s">
        <v>1674</v>
      </c>
      <c r="E66" s="1136">
        <f>E42+E43</f>
        <v>6596.1801599768733</v>
      </c>
      <c r="F66" s="1136">
        <f t="shared" ref="F66:L66" si="4">F42+F43</f>
        <v>5705.0305648827925</v>
      </c>
      <c r="G66" s="1136">
        <f t="shared" si="4"/>
        <v>93894.453504350648</v>
      </c>
      <c r="H66" s="1136">
        <f t="shared" si="4"/>
        <v>89436.636620024481</v>
      </c>
      <c r="I66" s="1136">
        <f t="shared" si="4"/>
        <v>74860.355759365746</v>
      </c>
      <c r="J66" s="1136">
        <f t="shared" si="4"/>
        <v>76998.719035016431</v>
      </c>
      <c r="K66" s="1136">
        <f t="shared" si="4"/>
        <v>92200.471385666955</v>
      </c>
      <c r="L66" s="1136">
        <f t="shared" si="4"/>
        <v>88633.804096434862</v>
      </c>
    </row>
  </sheetData>
  <mergeCells count="40">
    <mergeCell ref="A3:C5"/>
    <mergeCell ref="A6:C6"/>
    <mergeCell ref="A14:C14"/>
    <mergeCell ref="A18:C18"/>
    <mergeCell ref="A20:C20"/>
    <mergeCell ref="A15:C15"/>
    <mergeCell ref="A17:C17"/>
    <mergeCell ref="A7:C7"/>
    <mergeCell ref="A59:L59"/>
    <mergeCell ref="A38:B38"/>
    <mergeCell ref="A28:C28"/>
    <mergeCell ref="A16:C16"/>
    <mergeCell ref="A37:C37"/>
    <mergeCell ref="A53:C53"/>
    <mergeCell ref="A52:B52"/>
    <mergeCell ref="A19:C19"/>
    <mergeCell ref="A58:B58"/>
    <mergeCell ref="A31:C31"/>
    <mergeCell ref="A21:C21"/>
    <mergeCell ref="A22:D22"/>
    <mergeCell ref="A23:D23"/>
    <mergeCell ref="A24:D24"/>
    <mergeCell ref="A25:D25"/>
    <mergeCell ref="A27:D27"/>
    <mergeCell ref="L3:L5"/>
    <mergeCell ref="I3:I5"/>
    <mergeCell ref="A54:B54"/>
    <mergeCell ref="A11:C11"/>
    <mergeCell ref="A10:C10"/>
    <mergeCell ref="A13:C13"/>
    <mergeCell ref="J3:J5"/>
    <mergeCell ref="E3:E5"/>
    <mergeCell ref="G3:G5"/>
    <mergeCell ref="H3:H5"/>
    <mergeCell ref="K3:K5"/>
    <mergeCell ref="A8:C8"/>
    <mergeCell ref="A12:C12"/>
    <mergeCell ref="F3:F5"/>
    <mergeCell ref="A9:C9"/>
    <mergeCell ref="A26:D26"/>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8" max="44"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E68"/>
  <sheetViews>
    <sheetView tabSelected="1" view="pageBreakPreview" topLeftCell="A38" zoomScaleNormal="50" zoomScaleSheetLayoutView="100" workbookViewId="0">
      <selection activeCell="H30" sqref="H30"/>
    </sheetView>
  </sheetViews>
  <sheetFormatPr defaultColWidth="9.140625" defaultRowHeight="15.75"/>
  <cols>
    <col min="1" max="1" width="2.28515625" style="425" customWidth="1"/>
    <col min="2" max="2" width="28.7109375" style="425" customWidth="1"/>
    <col min="3" max="3" width="2.28515625" style="425" customWidth="1"/>
    <col min="4" max="4" width="1.7109375" style="426" customWidth="1"/>
    <col min="5" max="8" width="19.7109375" style="1136" customWidth="1"/>
    <col min="9" max="12" width="26.7109375" style="1136" customWidth="1"/>
    <col min="13" max="13" width="19.42578125" style="1136" customWidth="1"/>
    <col min="14" max="14" width="15.42578125" style="1136" bestFit="1" customWidth="1"/>
    <col min="15" max="15" width="17.140625" style="1136" customWidth="1"/>
    <col min="16" max="16" width="9.7109375" style="1136" customWidth="1"/>
    <col min="17" max="17" width="9.85546875" style="1136" customWidth="1"/>
    <col min="18" max="18" width="9.140625" style="1136"/>
    <col min="19" max="19" width="19.140625" style="1136" bestFit="1" customWidth="1"/>
    <col min="20" max="16384" width="9.140625" style="1136"/>
  </cols>
  <sheetData>
    <row r="1" spans="1:24" s="404" customFormat="1" ht="35.1" customHeight="1">
      <c r="A1" s="537"/>
      <c r="B1" s="443"/>
      <c r="C1" s="443"/>
      <c r="D1" s="443"/>
      <c r="E1" s="443"/>
      <c r="F1" s="443"/>
      <c r="G1" s="443"/>
      <c r="H1" s="610" t="s">
        <v>269</v>
      </c>
      <c r="I1" s="621" t="s">
        <v>225</v>
      </c>
      <c r="J1" s="443"/>
      <c r="K1" s="443"/>
      <c r="L1" s="443"/>
    </row>
    <row r="2" spans="1:24" ht="15" customHeight="1" thickBot="1">
      <c r="A2" s="1135"/>
      <c r="B2" s="405"/>
      <c r="C2" s="405"/>
      <c r="D2" s="406"/>
      <c r="E2" s="1135"/>
      <c r="F2" s="1135"/>
      <c r="G2" s="1135"/>
      <c r="H2" s="1135"/>
      <c r="I2" s="1135"/>
      <c r="J2" s="1135"/>
      <c r="K2" s="1135"/>
      <c r="L2" s="407" t="s">
        <v>778</v>
      </c>
    </row>
    <row r="3" spans="1:24" s="1232" customFormat="1" ht="15" customHeight="1">
      <c r="A3" s="1571" t="s">
        <v>1</v>
      </c>
      <c r="B3" s="1571"/>
      <c r="C3" s="1571"/>
      <c r="D3" s="1360"/>
      <c r="E3" s="1741" t="s">
        <v>1628</v>
      </c>
      <c r="F3" s="1741" t="s">
        <v>1629</v>
      </c>
      <c r="G3" s="1741" t="s">
        <v>1630</v>
      </c>
      <c r="H3" s="1741" t="s">
        <v>1631</v>
      </c>
      <c r="I3" s="1737" t="s">
        <v>1632</v>
      </c>
      <c r="J3" s="1734" t="s">
        <v>1633</v>
      </c>
      <c r="K3" s="1737" t="s">
        <v>1634</v>
      </c>
      <c r="L3" s="1734" t="s">
        <v>1635</v>
      </c>
      <c r="X3" s="622"/>
    </row>
    <row r="4" spans="1:24" s="1232" customFormat="1" ht="15" customHeight="1">
      <c r="A4" s="1572"/>
      <c r="B4" s="1572"/>
      <c r="C4" s="1572"/>
      <c r="D4" s="1360"/>
      <c r="E4" s="1742"/>
      <c r="F4" s="1742"/>
      <c r="G4" s="1742"/>
      <c r="H4" s="1742"/>
      <c r="I4" s="1738"/>
      <c r="J4" s="1735"/>
      <c r="K4" s="1738"/>
      <c r="L4" s="1735"/>
    </row>
    <row r="5" spans="1:24" s="1232" customFormat="1" ht="48.75" customHeight="1">
      <c r="A5" s="1573"/>
      <c r="B5" s="1573"/>
      <c r="C5" s="1573"/>
      <c r="D5" s="1362"/>
      <c r="E5" s="1743"/>
      <c r="F5" s="1743"/>
      <c r="G5" s="1743"/>
      <c r="H5" s="1743"/>
      <c r="I5" s="1739"/>
      <c r="J5" s="1736"/>
      <c r="K5" s="1739"/>
      <c r="L5" s="1736"/>
    </row>
    <row r="6" spans="1:24" s="410" customFormat="1" ht="24" hidden="1" customHeight="1">
      <c r="A6" s="1696" t="s">
        <v>1071</v>
      </c>
      <c r="B6" s="1696"/>
      <c r="C6" s="1696"/>
      <c r="D6" s="21"/>
      <c r="E6" s="409">
        <v>73155098.799999997</v>
      </c>
      <c r="F6" s="374">
        <f t="shared" ref="F6:F11" si="0">K6-L6-I6+J6</f>
        <v>704743479</v>
      </c>
      <c r="G6" s="374">
        <v>554575873</v>
      </c>
      <c r="H6" s="374">
        <v>526282949</v>
      </c>
      <c r="I6" s="374">
        <v>172861308</v>
      </c>
      <c r="J6" s="374">
        <v>554575873</v>
      </c>
      <c r="K6" s="374">
        <v>540752397</v>
      </c>
      <c r="L6" s="374">
        <v>217723483</v>
      </c>
    </row>
    <row r="7" spans="1:24" s="410" customFormat="1" ht="24" hidden="1" customHeight="1">
      <c r="A7" s="1694" t="s">
        <v>1068</v>
      </c>
      <c r="B7" s="1694"/>
      <c r="C7" s="1694"/>
      <c r="D7" s="21"/>
      <c r="E7" s="411">
        <v>-4822639.8211698933</v>
      </c>
      <c r="F7" s="374">
        <f t="shared" si="0"/>
        <v>134269961.51942676</v>
      </c>
      <c r="G7" s="374">
        <v>501494769.53363603</v>
      </c>
      <c r="H7" s="374">
        <v>500259936.87579286</v>
      </c>
      <c r="I7" s="374">
        <v>428951108.39848328</v>
      </c>
      <c r="J7" s="374">
        <v>501494769.53363603</v>
      </c>
      <c r="K7" s="374">
        <v>484619936.30374366</v>
      </c>
      <c r="L7" s="374">
        <v>422893635.91946965</v>
      </c>
    </row>
    <row r="8" spans="1:24" s="410" customFormat="1" ht="24" hidden="1" customHeight="1">
      <c r="A8" s="1694" t="s">
        <v>1636</v>
      </c>
      <c r="B8" s="1694"/>
      <c r="C8" s="1694"/>
      <c r="D8" s="21"/>
      <c r="E8" s="411">
        <v>10011827</v>
      </c>
      <c r="F8" s="374">
        <f t="shared" si="0"/>
        <v>329422490</v>
      </c>
      <c r="G8" s="374">
        <v>506459891</v>
      </c>
      <c r="H8" s="374">
        <v>489213132</v>
      </c>
      <c r="I8" s="374">
        <v>338811661</v>
      </c>
      <c r="J8" s="374">
        <v>506459891</v>
      </c>
      <c r="K8" s="374">
        <v>493350989</v>
      </c>
      <c r="L8" s="374">
        <v>331576729</v>
      </c>
    </row>
    <row r="9" spans="1:24" s="410" customFormat="1" ht="19.5" hidden="1" customHeight="1">
      <c r="A9" s="1694" t="s">
        <v>1637</v>
      </c>
      <c r="B9" s="1694"/>
      <c r="C9" s="1694"/>
      <c r="D9" s="21"/>
      <c r="E9" s="411">
        <f>G9-H9-I9+L9</f>
        <v>-6469296.946950376</v>
      </c>
      <c r="F9" s="374">
        <f>K9-L9-I9+J9</f>
        <v>65372499.14697659</v>
      </c>
      <c r="G9" s="374">
        <v>401820999.30479008</v>
      </c>
      <c r="H9" s="374">
        <v>419108300.79884535</v>
      </c>
      <c r="I9" s="374">
        <v>357303752.31865996</v>
      </c>
      <c r="J9" s="374">
        <v>401820999.30479008</v>
      </c>
      <c r="K9" s="374">
        <v>388977009.02661133</v>
      </c>
      <c r="L9" s="374">
        <v>368121756.86576486</v>
      </c>
    </row>
    <row r="10" spans="1:24" s="410" customFormat="1" ht="19.5" hidden="1" customHeight="1">
      <c r="A10" s="1694" t="s">
        <v>1638</v>
      </c>
      <c r="B10" s="1694"/>
      <c r="C10" s="1694"/>
      <c r="D10" s="21"/>
      <c r="E10" s="411">
        <f>G10-H10-I10+L10</f>
        <v>7904744.8465281129</v>
      </c>
      <c r="F10" s="374">
        <f t="shared" si="0"/>
        <v>43921297.235137165</v>
      </c>
      <c r="G10" s="374">
        <v>444122840.59282225</v>
      </c>
      <c r="H10" s="374">
        <v>476703908.25929618</v>
      </c>
      <c r="I10" s="374">
        <v>392579056.56763297</v>
      </c>
      <c r="J10" s="374">
        <v>444122840.59282225</v>
      </c>
      <c r="K10" s="374">
        <v>425442382.2905829</v>
      </c>
      <c r="L10" s="374">
        <v>433064869.08063501</v>
      </c>
    </row>
    <row r="11" spans="1:24" s="414" customFormat="1" ht="13.7" hidden="1" customHeight="1">
      <c r="A11" s="1479" t="s">
        <v>1639</v>
      </c>
      <c r="B11" s="1479"/>
      <c r="C11" s="1479"/>
      <c r="D11" s="412"/>
      <c r="E11" s="413">
        <f>G11-H11-I11+L11</f>
        <v>13253114.243250668</v>
      </c>
      <c r="F11" s="327">
        <f t="shared" si="0"/>
        <v>116080849.33516026</v>
      </c>
      <c r="G11" s="50">
        <v>468911586.1162464</v>
      </c>
      <c r="H11" s="50">
        <v>496488994.83943087</v>
      </c>
      <c r="I11" s="50">
        <v>340666948.07070595</v>
      </c>
      <c r="J11" s="50">
        <v>381497471.03714108</v>
      </c>
      <c r="K11" s="50">
        <v>456747797.40586621</v>
      </c>
      <c r="L11" s="50">
        <v>381497471.03714108</v>
      </c>
      <c r="M11" s="414">
        <f>E11-G11+H11</f>
        <v>40830522.966435134</v>
      </c>
      <c r="N11" s="414">
        <f>SUM(M11:M12,M14)</f>
        <v>40830522.966435134</v>
      </c>
      <c r="O11" s="414">
        <f>SUM(I11:I12,I14)</f>
        <v>1091025964.5804067</v>
      </c>
      <c r="P11" s="414">
        <f>SUM(L11:L12,J14)</f>
        <v>1277638155.0010252</v>
      </c>
    </row>
    <row r="12" spans="1:24" s="410" customFormat="1" ht="13.7" hidden="1" customHeight="1">
      <c r="A12" s="1694" t="s">
        <v>1640</v>
      </c>
      <c r="B12" s="1694"/>
      <c r="C12" s="1694"/>
      <c r="D12" s="21"/>
      <c r="E12" s="413">
        <v>14454844.492673216</v>
      </c>
      <c r="F12" s="327">
        <f t="shared" ref="F12:F25" si="1">K12-L12-I12+J12</f>
        <v>17116280.581417322</v>
      </c>
      <c r="G12" s="50">
        <v>500920199.75254083</v>
      </c>
      <c r="H12" s="50">
        <v>529763432.86957943</v>
      </c>
      <c r="I12" s="50">
        <v>372508410.50904661</v>
      </c>
      <c r="J12" s="50">
        <v>415806488.11875683</v>
      </c>
      <c r="K12" s="50">
        <v>486513225.79257286</v>
      </c>
      <c r="L12" s="50">
        <v>512695022.82086575</v>
      </c>
      <c r="M12" s="414"/>
      <c r="N12" s="414"/>
      <c r="P12" s="415"/>
      <c r="Q12" s="415"/>
      <c r="S12" s="416"/>
    </row>
    <row r="13" spans="1:24" s="410" customFormat="1" ht="13.7" hidden="1" customHeight="1">
      <c r="A13" s="1694" t="s">
        <v>1641</v>
      </c>
      <c r="B13" s="1694"/>
      <c r="C13" s="1694"/>
      <c r="D13" s="21"/>
      <c r="E13" s="413">
        <v>48012323.96469003</v>
      </c>
      <c r="F13" s="50">
        <f>I13*L13</f>
        <v>0</v>
      </c>
      <c r="G13" s="50">
        <v>558221856.29158294</v>
      </c>
      <c r="H13" s="50">
        <v>536794692.29690802</v>
      </c>
      <c r="I13" s="50">
        <f>M13*O13</f>
        <v>0</v>
      </c>
      <c r="J13" s="50">
        <f>M13*P13</f>
        <v>0</v>
      </c>
      <c r="K13" s="50">
        <v>543964047.44767296</v>
      </c>
      <c r="L13" s="50">
        <v>521734671.30878443</v>
      </c>
      <c r="M13" s="414"/>
      <c r="O13" s="410">
        <f>O11/N11</f>
        <v>26.720842284515633</v>
      </c>
      <c r="P13" s="410">
        <f>P11/N11</f>
        <v>31.291251303621848</v>
      </c>
    </row>
    <row r="14" spans="1:24" s="410" customFormat="1" ht="13.7" hidden="1" customHeight="1">
      <c r="A14" s="1479" t="s">
        <v>1642</v>
      </c>
      <c r="B14" s="1479"/>
      <c r="C14" s="1479"/>
      <c r="D14" s="21"/>
      <c r="E14" s="413">
        <v>19969126.564971056</v>
      </c>
      <c r="F14" s="327">
        <f t="shared" si="1"/>
        <v>17061245.859237611</v>
      </c>
      <c r="G14" s="50">
        <v>568348194.85530281</v>
      </c>
      <c r="H14" s="50">
        <v>553974123.43269408</v>
      </c>
      <c r="I14" s="50">
        <v>377850606.00065422</v>
      </c>
      <c r="J14" s="50">
        <v>383445661.14301842</v>
      </c>
      <c r="K14" s="50">
        <v>553320612.47771573</v>
      </c>
      <c r="L14" s="50">
        <v>541854421.76084232</v>
      </c>
      <c r="M14" s="414"/>
      <c r="N14" s="414"/>
    </row>
    <row r="15" spans="1:24" s="410" customFormat="1" ht="13.7" hidden="1" customHeight="1">
      <c r="A15" s="1694" t="s">
        <v>1643</v>
      </c>
      <c r="B15" s="1694"/>
      <c r="C15" s="1694"/>
      <c r="D15" s="21"/>
      <c r="E15" s="411">
        <f>G15-H15-I15+J15</f>
        <v>13222438.356170893</v>
      </c>
      <c r="F15" s="327">
        <f t="shared" si="1"/>
        <v>16736733.881813049</v>
      </c>
      <c r="G15" s="374">
        <v>554808898.00771308</v>
      </c>
      <c r="H15" s="374">
        <v>560070365.17429125</v>
      </c>
      <c r="I15" s="374">
        <v>408187718.46355063</v>
      </c>
      <c r="J15" s="374">
        <v>426671623.98629969</v>
      </c>
      <c r="K15" s="374">
        <v>542356053.41750383</v>
      </c>
      <c r="L15" s="374">
        <v>544103225.05843985</v>
      </c>
    </row>
    <row r="16" spans="1:24" s="410" customFormat="1" ht="15.75" hidden="1" customHeight="1">
      <c r="A16" s="1479" t="s">
        <v>1644</v>
      </c>
      <c r="B16" s="1479"/>
      <c r="C16" s="1479"/>
      <c r="D16" s="21"/>
      <c r="E16" s="411">
        <v>22287714.91782742</v>
      </c>
      <c r="F16" s="327">
        <f t="shared" si="1"/>
        <v>18681418.268576264</v>
      </c>
      <c r="G16" s="374">
        <v>522478788.68525565</v>
      </c>
      <c r="H16" s="374">
        <v>496601977.69840121</v>
      </c>
      <c r="I16" s="374">
        <v>505889501.15825289</v>
      </c>
      <c r="J16" s="374">
        <v>502300405.08922678</v>
      </c>
      <c r="K16" s="374">
        <v>510638215.56337988</v>
      </c>
      <c r="L16" s="410">
        <v>488367701.22577751</v>
      </c>
    </row>
    <row r="17" spans="1:57" s="410" customFormat="1" ht="15.75" hidden="1" customHeight="1">
      <c r="A17" s="1479" t="s">
        <v>1645</v>
      </c>
      <c r="B17" s="1479"/>
      <c r="C17" s="1479"/>
      <c r="D17" s="18"/>
      <c r="E17" s="538">
        <v>34724818.120765261</v>
      </c>
      <c r="F17" s="540">
        <f t="shared" si="1"/>
        <v>29003620.183644891</v>
      </c>
      <c r="G17" s="540">
        <v>568764615.59845173</v>
      </c>
      <c r="H17" s="346">
        <v>552869850.08385503</v>
      </c>
      <c r="I17" s="540">
        <v>578160728.5131588</v>
      </c>
      <c r="J17" s="540">
        <v>596990781.119326</v>
      </c>
      <c r="K17" s="540">
        <v>555783105.89894223</v>
      </c>
      <c r="L17" s="540">
        <v>545609538.32146454</v>
      </c>
    </row>
    <row r="18" spans="1:57" s="410" customFormat="1" ht="13.5" hidden="1" customHeight="1">
      <c r="A18" s="1479" t="s">
        <v>1646</v>
      </c>
      <c r="B18" s="1479"/>
      <c r="C18" s="1479"/>
      <c r="D18" s="18"/>
      <c r="E18" s="540">
        <v>70097722.373816505</v>
      </c>
      <c r="F18" s="540">
        <f t="shared" si="1"/>
        <v>66034865.78458643</v>
      </c>
      <c r="G18" s="540">
        <v>615069412.16025329</v>
      </c>
      <c r="H18" s="540">
        <v>549122917.60196519</v>
      </c>
      <c r="I18" s="623">
        <v>539216484.37587118</v>
      </c>
      <c r="J18" s="623">
        <v>543367712.19140029</v>
      </c>
      <c r="K18" s="540">
        <v>599912595.01016188</v>
      </c>
      <c r="L18" s="540">
        <v>538028957.04110456</v>
      </c>
      <c r="M18" s="374"/>
    </row>
    <row r="19" spans="1:57" s="410" customFormat="1" ht="13.5" hidden="1" customHeight="1">
      <c r="A19" s="1479" t="s">
        <v>1647</v>
      </c>
      <c r="B19" s="1479"/>
      <c r="C19" s="1479"/>
      <c r="D19" s="21"/>
      <c r="E19" s="538">
        <v>32819880.560770057</v>
      </c>
      <c r="F19" s="540">
        <f t="shared" si="1"/>
        <v>28916834.496417999</v>
      </c>
      <c r="G19" s="540">
        <v>563465019.88337076</v>
      </c>
      <c r="H19" s="346">
        <v>529032480.35362381</v>
      </c>
      <c r="I19" s="540">
        <v>472749175.82649487</v>
      </c>
      <c r="J19" s="540">
        <v>471136516.85751724</v>
      </c>
      <c r="K19" s="540">
        <v>550945764.66523361</v>
      </c>
      <c r="L19" s="540">
        <v>520416271.19983798</v>
      </c>
      <c r="M19" s="374"/>
    </row>
    <row r="20" spans="1:57" s="410" customFormat="1" ht="13.5" hidden="1" customHeight="1">
      <c r="A20" s="1479" t="s">
        <v>1648</v>
      </c>
      <c r="B20" s="1479"/>
      <c r="C20" s="1479"/>
      <c r="D20" s="21"/>
      <c r="E20" s="538">
        <v>36263921.156482995</v>
      </c>
      <c r="F20" s="540">
        <f t="shared" si="1"/>
        <v>31397360.827279449</v>
      </c>
      <c r="G20" s="540">
        <v>546872863.31227148</v>
      </c>
      <c r="H20" s="346">
        <v>529869670.19716972</v>
      </c>
      <c r="I20" s="540">
        <v>453305260.32758641</v>
      </c>
      <c r="J20" s="540">
        <v>472565988.36896724</v>
      </c>
      <c r="K20" s="540">
        <v>532889980.9688617</v>
      </c>
      <c r="L20" s="540">
        <v>520753348.18296307</v>
      </c>
      <c r="M20" s="374"/>
    </row>
    <row r="21" spans="1:57" s="410" customFormat="1" ht="13.5" hidden="1" customHeight="1">
      <c r="A21" s="1700" t="s">
        <v>1649</v>
      </c>
      <c r="B21" s="1700"/>
      <c r="C21" s="1700"/>
      <c r="D21" s="390"/>
      <c r="E21" s="538">
        <v>40125093.407908604</v>
      </c>
      <c r="F21" s="540">
        <f t="shared" si="1"/>
        <v>36914929.027811348</v>
      </c>
      <c r="G21" s="540">
        <v>587953906.54716015</v>
      </c>
      <c r="H21" s="346">
        <v>565869419.78643441</v>
      </c>
      <c r="I21" s="540">
        <v>449083899.65039593</v>
      </c>
      <c r="J21" s="540">
        <v>467124506.29757822</v>
      </c>
      <c r="K21" s="540">
        <v>575586969.45956361</v>
      </c>
      <c r="L21" s="540">
        <v>556712647.07893455</v>
      </c>
      <c r="M21" s="374"/>
    </row>
    <row r="22" spans="1:57" s="410" customFormat="1" ht="14.45" hidden="1" customHeight="1">
      <c r="A22" s="1467" t="s">
        <v>1650</v>
      </c>
      <c r="B22" s="1468"/>
      <c r="C22" s="1468"/>
      <c r="D22" s="1469"/>
      <c r="E22" s="624">
        <v>29604.160344714175</v>
      </c>
      <c r="F22" s="625">
        <f t="shared" si="1"/>
        <v>26410.463285059377</v>
      </c>
      <c r="G22" s="625">
        <v>571689.30708830652</v>
      </c>
      <c r="H22" s="134">
        <v>554076.93049204897</v>
      </c>
      <c r="I22" s="625">
        <v>501070.75358251139</v>
      </c>
      <c r="J22" s="625">
        <v>513062.53733096854</v>
      </c>
      <c r="K22" s="625">
        <v>557368.06655468885</v>
      </c>
      <c r="L22" s="625">
        <v>542949.38701808662</v>
      </c>
      <c r="M22" s="374"/>
    </row>
    <row r="23" spans="1:57" s="410" customFormat="1" ht="14.45" customHeight="1">
      <c r="A23" s="1467" t="s">
        <v>1308</v>
      </c>
      <c r="B23" s="1468"/>
      <c r="C23" s="1468"/>
      <c r="D23" s="1469"/>
      <c r="E23" s="624">
        <v>35393.874641408074</v>
      </c>
      <c r="F23" s="625">
        <f t="shared" si="1"/>
        <v>34317.010636638792</v>
      </c>
      <c r="G23" s="625">
        <v>576688.74743929529</v>
      </c>
      <c r="H23" s="134">
        <v>517113.17812585999</v>
      </c>
      <c r="I23" s="625">
        <v>293813.18471593724</v>
      </c>
      <c r="J23" s="625">
        <v>269631.4900439101</v>
      </c>
      <c r="K23" s="625">
        <v>567246.38160543551</v>
      </c>
      <c r="L23" s="625">
        <v>508747.67629676958</v>
      </c>
      <c r="M23" s="374"/>
    </row>
    <row r="24" spans="1:57" s="410" customFormat="1" ht="14.45" customHeight="1">
      <c r="A24" s="1467" t="s">
        <v>1309</v>
      </c>
      <c r="B24" s="1468"/>
      <c r="C24" s="1468"/>
      <c r="D24" s="1469"/>
      <c r="E24" s="624">
        <v>27556.844773242141</v>
      </c>
      <c r="F24" s="625">
        <f>K24-L24-I24+J24</f>
        <v>23762.594959819398</v>
      </c>
      <c r="G24" s="625">
        <v>547540.1937268225</v>
      </c>
      <c r="H24" s="134">
        <v>520449.40538864816</v>
      </c>
      <c r="I24" s="625">
        <v>381803.42749317852</v>
      </c>
      <c r="J24" s="625">
        <v>382269.48392824666</v>
      </c>
      <c r="K24" s="625">
        <v>535452.74687562522</v>
      </c>
      <c r="L24" s="625">
        <v>512156.20835087396</v>
      </c>
      <c r="M24" s="374"/>
    </row>
    <row r="25" spans="1:57" s="410" customFormat="1" ht="14.45" customHeight="1">
      <c r="A25" s="1467" t="s">
        <v>1310</v>
      </c>
      <c r="B25" s="1468"/>
      <c r="C25" s="1468"/>
      <c r="D25" s="1469"/>
      <c r="E25" s="624">
        <v>41249.069661693618</v>
      </c>
      <c r="F25" s="625">
        <f t="shared" si="1"/>
        <v>35406.227648293483</v>
      </c>
      <c r="G25" s="625">
        <v>598318.14728366258</v>
      </c>
      <c r="H25" s="134">
        <v>558912.81525161571</v>
      </c>
      <c r="I25" s="625">
        <v>394024.02729688911</v>
      </c>
      <c r="J25" s="625">
        <v>395867.76492653601</v>
      </c>
      <c r="K25" s="625">
        <v>584559.96712143999</v>
      </c>
      <c r="L25" s="625">
        <v>550997.4771027934</v>
      </c>
      <c r="M25" s="374"/>
    </row>
    <row r="26" spans="1:57" s="410" customFormat="1" ht="14.45" customHeight="1">
      <c r="A26" s="1467" t="s">
        <v>1311</v>
      </c>
      <c r="B26" s="1468"/>
      <c r="C26" s="1468"/>
      <c r="D26" s="1469"/>
      <c r="E26" s="624">
        <v>39479.599100935498</v>
      </c>
      <c r="F26" s="625">
        <f>K26-L26-I26+J26</f>
        <v>33851.498492570245</v>
      </c>
      <c r="G26" s="625">
        <v>635975.59479519678</v>
      </c>
      <c r="H26" s="134">
        <v>602259.41762447299</v>
      </c>
      <c r="I26" s="625">
        <v>404086.95367496519</v>
      </c>
      <c r="J26" s="625">
        <v>409850.3756051755</v>
      </c>
      <c r="K26" s="625">
        <v>623145.06771688105</v>
      </c>
      <c r="L26" s="625">
        <v>595056.99115452112</v>
      </c>
      <c r="M26" s="374"/>
    </row>
    <row r="27" spans="1:57" s="410" customFormat="1" ht="14.45" customHeight="1">
      <c r="A27" s="1467" t="s">
        <v>1312</v>
      </c>
      <c r="B27" s="1468"/>
      <c r="C27" s="1468"/>
      <c r="D27" s="1469"/>
      <c r="E27" s="626">
        <f>G27-H27-I27+J27</f>
        <v>34336.274792149081</v>
      </c>
      <c r="F27" s="627">
        <f>K27-L27-I27+J27</f>
        <v>26139.543312502443</v>
      </c>
      <c r="G27" s="627">
        <v>676268.09435204731</v>
      </c>
      <c r="H27" s="506">
        <v>647933.49976528832</v>
      </c>
      <c r="I27" s="627">
        <v>748932.49891146587</v>
      </c>
      <c r="J27" s="627">
        <v>754934.17911685596</v>
      </c>
      <c r="K27" s="627">
        <v>659112.75712037622</v>
      </c>
      <c r="L27" s="627">
        <v>638974.89401326387</v>
      </c>
      <c r="M27" s="374"/>
    </row>
    <row r="28" spans="1:57" s="1138" customFormat="1" ht="14.45" customHeight="1">
      <c r="A28" s="1479" t="s">
        <v>447</v>
      </c>
      <c r="B28" s="1479"/>
      <c r="C28" s="1479"/>
      <c r="D28" s="2"/>
      <c r="E28" s="957"/>
      <c r="F28" s="134"/>
      <c r="G28" s="957"/>
      <c r="H28" s="957"/>
      <c r="I28" s="957"/>
      <c r="J28" s="957"/>
      <c r="K28" s="957"/>
      <c r="L28" s="133"/>
    </row>
    <row r="29" spans="1:57" s="998" customFormat="1" ht="14.45" customHeight="1">
      <c r="A29" s="1330"/>
      <c r="B29" s="961" t="s">
        <v>1331</v>
      </c>
      <c r="C29" s="1330"/>
      <c r="D29" s="992"/>
      <c r="E29" s="1234">
        <f t="shared" ref="E29:E34" si="2">G29-H29-I29+J29</f>
        <v>11065.201559046152</v>
      </c>
      <c r="F29" s="1235">
        <f t="shared" ref="F29:F67" si="3">K29-L29-I29+J29</f>
        <v>11151.153770856166</v>
      </c>
      <c r="G29" s="1140">
        <v>182142.37572593772</v>
      </c>
      <c r="H29" s="1141">
        <v>173527.6447099511</v>
      </c>
      <c r="I29" s="1141">
        <v>85584.719913693945</v>
      </c>
      <c r="J29" s="1141">
        <v>88035.19045675348</v>
      </c>
      <c r="K29" s="1141">
        <v>180738.61706330592</v>
      </c>
      <c r="L29" s="1141">
        <v>172037.93383550929</v>
      </c>
      <c r="M29" s="1065"/>
      <c r="N29" s="50"/>
      <c r="O29" s="50"/>
      <c r="P29" s="50"/>
      <c r="Q29" s="1117"/>
      <c r="R29" s="1117"/>
      <c r="S29" s="1117"/>
      <c r="T29" s="1117"/>
      <c r="U29" s="1117"/>
      <c r="V29" s="1117"/>
      <c r="W29" s="1117"/>
      <c r="X29" s="1117"/>
      <c r="Y29" s="1117"/>
      <c r="Z29" s="1117"/>
      <c r="AA29" s="1117"/>
      <c r="AB29" s="1117"/>
      <c r="AC29" s="1117"/>
      <c r="AD29" s="1117"/>
      <c r="AE29" s="1117"/>
      <c r="AF29" s="1117"/>
      <c r="AG29" s="1117"/>
      <c r="AH29" s="1117"/>
      <c r="AI29" s="1117"/>
      <c r="AJ29" s="1117"/>
      <c r="AK29" s="1117"/>
      <c r="AL29" s="1117"/>
      <c r="AM29" s="1117"/>
      <c r="AN29" s="1117"/>
      <c r="AO29" s="1117"/>
      <c r="AP29" s="1117"/>
      <c r="AQ29" s="1117"/>
      <c r="AR29" s="1117"/>
      <c r="AS29" s="1117"/>
      <c r="AT29" s="1117"/>
      <c r="AU29" s="1117"/>
      <c r="AV29" s="1117"/>
      <c r="AW29" s="1117"/>
      <c r="AX29" s="1117"/>
      <c r="AY29" s="1117"/>
      <c r="AZ29" s="1117"/>
      <c r="BA29" s="1117"/>
      <c r="BB29" s="1117"/>
      <c r="BC29" s="1117"/>
      <c r="BD29" s="1117"/>
      <c r="BE29" s="1117"/>
    </row>
    <row r="30" spans="1:57" s="998" customFormat="1" ht="14.45" customHeight="1">
      <c r="A30" s="1330"/>
      <c r="B30" s="961" t="s">
        <v>1332</v>
      </c>
      <c r="C30" s="1330"/>
      <c r="D30" s="992"/>
      <c r="E30" s="1234">
        <f t="shared" si="2"/>
        <v>4996.8159912295087</v>
      </c>
      <c r="F30" s="1235">
        <f t="shared" si="3"/>
        <v>4176.6500355476601</v>
      </c>
      <c r="G30" s="1140">
        <v>102663.4642617566</v>
      </c>
      <c r="H30" s="1141">
        <v>101943.18827551586</v>
      </c>
      <c r="I30" s="1141">
        <v>37151.244115890797</v>
      </c>
      <c r="J30" s="1141">
        <v>41427.784120879565</v>
      </c>
      <c r="K30" s="1141">
        <v>100438.66547870064</v>
      </c>
      <c r="L30" s="1141">
        <v>100538.55544814175</v>
      </c>
      <c r="M30" s="1065"/>
      <c r="N30" s="1065"/>
      <c r="O30" s="1065"/>
      <c r="P30" s="1065"/>
      <c r="Q30" s="1117"/>
      <c r="R30" s="1117"/>
      <c r="S30" s="1117"/>
      <c r="T30" s="1117"/>
      <c r="U30" s="1117"/>
      <c r="V30" s="1117"/>
      <c r="W30" s="1117"/>
      <c r="X30" s="1117"/>
      <c r="Y30" s="1117"/>
      <c r="Z30" s="1117"/>
      <c r="AA30" s="1117"/>
      <c r="AB30" s="1117"/>
      <c r="AC30" s="1117"/>
      <c r="AD30" s="1117"/>
      <c r="AE30" s="1117"/>
      <c r="AF30" s="1117"/>
      <c r="AG30" s="1117"/>
      <c r="AH30" s="1117"/>
      <c r="AI30" s="1117"/>
      <c r="AJ30" s="1117"/>
      <c r="AK30" s="1117"/>
      <c r="AL30" s="1117"/>
      <c r="AM30" s="1117"/>
      <c r="AN30" s="1117"/>
      <c r="AO30" s="1117"/>
      <c r="AP30" s="1117"/>
      <c r="AQ30" s="1117"/>
      <c r="AR30" s="1117"/>
      <c r="AS30" s="1117"/>
      <c r="AT30" s="1117"/>
      <c r="AU30" s="1117"/>
      <c r="AV30" s="1117"/>
      <c r="AW30" s="1117"/>
      <c r="AX30" s="1117"/>
      <c r="AY30" s="1117"/>
      <c r="AZ30" s="1117"/>
      <c r="BA30" s="1117"/>
      <c r="BB30" s="1117"/>
      <c r="BC30" s="1117"/>
      <c r="BD30" s="1117"/>
      <c r="BE30" s="1117"/>
    </row>
    <row r="31" spans="1:57" s="998" customFormat="1" ht="14.45" customHeight="1">
      <c r="A31" s="1330"/>
      <c r="B31" s="961" t="s">
        <v>1333</v>
      </c>
      <c r="C31" s="1330"/>
      <c r="D31" s="992"/>
      <c r="E31" s="1234">
        <f t="shared" si="2"/>
        <v>5962.5304976047046</v>
      </c>
      <c r="F31" s="1235">
        <f t="shared" si="3"/>
        <v>4989.2272723242786</v>
      </c>
      <c r="G31" s="1140">
        <v>123164.79400369806</v>
      </c>
      <c r="H31" s="1141">
        <v>123594.19780940704</v>
      </c>
      <c r="I31" s="1141">
        <v>98911.665263339601</v>
      </c>
      <c r="J31" s="1141">
        <v>105303.59956665328</v>
      </c>
      <c r="K31" s="1141">
        <v>120810.65774061315</v>
      </c>
      <c r="L31" s="1141">
        <v>122213.36477160256</v>
      </c>
      <c r="M31" s="1065"/>
      <c r="N31" s="1065"/>
      <c r="O31" s="1065"/>
      <c r="P31" s="1065"/>
      <c r="Q31" s="1117"/>
      <c r="R31" s="1117"/>
      <c r="S31" s="1117"/>
      <c r="T31" s="1117"/>
      <c r="U31" s="1117"/>
      <c r="V31" s="1117"/>
      <c r="W31" s="1117"/>
      <c r="X31" s="1117"/>
      <c r="Y31" s="1117"/>
      <c r="Z31" s="1117"/>
      <c r="AA31" s="1117"/>
      <c r="AB31" s="1117"/>
      <c r="AC31" s="1117"/>
      <c r="AD31" s="1117"/>
      <c r="AE31" s="1117"/>
      <c r="AF31" s="1117"/>
      <c r="AG31" s="1117"/>
      <c r="AH31" s="1117"/>
      <c r="AI31" s="1117"/>
      <c r="AJ31" s="1117"/>
      <c r="AK31" s="1117"/>
      <c r="AL31" s="1117"/>
      <c r="AM31" s="1117"/>
      <c r="AN31" s="1117"/>
      <c r="AO31" s="1117"/>
      <c r="AP31" s="1117"/>
      <c r="AQ31" s="1117"/>
      <c r="AR31" s="1117"/>
      <c r="AS31" s="1117"/>
      <c r="AT31" s="1117"/>
      <c r="AU31" s="1117"/>
      <c r="AV31" s="1117"/>
      <c r="AW31" s="1117"/>
      <c r="AX31" s="1117"/>
      <c r="AY31" s="1117"/>
      <c r="AZ31" s="1117"/>
      <c r="BA31" s="1117"/>
      <c r="BB31" s="1117"/>
      <c r="BC31" s="1117"/>
      <c r="BD31" s="1117"/>
      <c r="BE31" s="1117"/>
    </row>
    <row r="32" spans="1:57" s="998" customFormat="1" ht="14.45" customHeight="1">
      <c r="A32" s="1330"/>
      <c r="B32" s="961" t="s">
        <v>1334</v>
      </c>
      <c r="C32" s="1330"/>
      <c r="D32" s="992"/>
      <c r="E32" s="1234">
        <f t="shared" si="2"/>
        <v>4388.9111713805178</v>
      </c>
      <c r="F32" s="1235">
        <f t="shared" si="3"/>
        <v>3824.3723213575577</v>
      </c>
      <c r="G32" s="1140">
        <v>81740.171515756025</v>
      </c>
      <c r="H32" s="1141">
        <v>74366.493108455106</v>
      </c>
      <c r="I32" s="1141">
        <v>84873.088039907874</v>
      </c>
      <c r="J32" s="1141">
        <v>81888.320803987473</v>
      </c>
      <c r="K32" s="1141">
        <v>80038.328369419134</v>
      </c>
      <c r="L32" s="1141">
        <v>73229.188812141176</v>
      </c>
      <c r="M32" s="1065"/>
      <c r="N32" s="1065"/>
      <c r="O32" s="1065"/>
      <c r="P32" s="1065"/>
      <c r="Q32" s="1117"/>
      <c r="R32" s="1117"/>
      <c r="S32" s="1117"/>
      <c r="T32" s="1117"/>
      <c r="U32" s="1117"/>
      <c r="V32" s="1117"/>
      <c r="W32" s="1117"/>
      <c r="X32" s="1117"/>
      <c r="Y32" s="1117"/>
      <c r="Z32" s="1117"/>
      <c r="AA32" s="1117"/>
      <c r="AB32" s="1117"/>
      <c r="AC32" s="1117"/>
      <c r="AD32" s="1117"/>
      <c r="AE32" s="1117"/>
      <c r="AF32" s="1117"/>
      <c r="AG32" s="1117"/>
      <c r="AH32" s="1117"/>
      <c r="AI32" s="1117"/>
      <c r="AJ32" s="1117"/>
      <c r="AK32" s="1117"/>
      <c r="AL32" s="1117"/>
      <c r="AM32" s="1117"/>
      <c r="AN32" s="1117"/>
      <c r="AO32" s="1117"/>
      <c r="AP32" s="1117"/>
      <c r="AQ32" s="1117"/>
      <c r="AR32" s="1117"/>
      <c r="AS32" s="1117"/>
      <c r="AT32" s="1117"/>
      <c r="AU32" s="1117"/>
      <c r="AV32" s="1117"/>
      <c r="AW32" s="1117"/>
      <c r="AX32" s="1117"/>
      <c r="AY32" s="1117"/>
      <c r="AZ32" s="1117"/>
      <c r="BA32" s="1117"/>
      <c r="BB32" s="1117"/>
      <c r="BC32" s="1117"/>
      <c r="BD32" s="1117"/>
      <c r="BE32" s="1117"/>
    </row>
    <row r="33" spans="1:57" s="998" customFormat="1" ht="14.45" customHeight="1">
      <c r="A33" s="1330"/>
      <c r="B33" s="961" t="s">
        <v>1335</v>
      </c>
      <c r="C33" s="1330"/>
      <c r="D33" s="992"/>
      <c r="E33" s="1234">
        <f t="shared" si="2"/>
        <v>8777.1221894291521</v>
      </c>
      <c r="F33" s="1235">
        <f t="shared" si="3"/>
        <v>4142.0300778045203</v>
      </c>
      <c r="G33" s="1140">
        <v>88685.777728093133</v>
      </c>
      <c r="H33" s="1141">
        <v>84015.729413613633</v>
      </c>
      <c r="I33" s="1141">
        <v>264756.35093863285</v>
      </c>
      <c r="J33" s="1141">
        <v>268863.4248135825</v>
      </c>
      <c r="K33" s="1141">
        <v>82934.548998685495</v>
      </c>
      <c r="L33" s="1141">
        <v>82899.592795830657</v>
      </c>
      <c r="M33" s="1065"/>
      <c r="N33" s="1065"/>
      <c r="O33" s="1065"/>
      <c r="P33" s="1065"/>
      <c r="Q33" s="1117"/>
      <c r="R33" s="1117"/>
      <c r="S33" s="1117"/>
      <c r="T33" s="1117"/>
      <c r="U33" s="1117"/>
      <c r="V33" s="1117"/>
      <c r="W33" s="1117"/>
      <c r="X33" s="1117"/>
      <c r="Y33" s="1117"/>
      <c r="Z33" s="1117"/>
      <c r="AA33" s="1117"/>
      <c r="AB33" s="1117"/>
      <c r="AC33" s="1117"/>
      <c r="AD33" s="1117"/>
      <c r="AE33" s="1117"/>
      <c r="AF33" s="1117"/>
      <c r="AG33" s="1117"/>
      <c r="AH33" s="1117"/>
      <c r="AI33" s="1117"/>
      <c r="AJ33" s="1117"/>
      <c r="AK33" s="1117"/>
      <c r="AL33" s="1117"/>
      <c r="AM33" s="1117"/>
      <c r="AN33" s="1117"/>
      <c r="AO33" s="1117"/>
      <c r="AP33" s="1117"/>
      <c r="AQ33" s="1117"/>
      <c r="AR33" s="1117"/>
      <c r="AS33" s="1117"/>
      <c r="AT33" s="1117"/>
      <c r="AU33" s="1117"/>
      <c r="AV33" s="1117"/>
      <c r="AW33" s="1117"/>
      <c r="AX33" s="1117"/>
      <c r="AY33" s="1117"/>
      <c r="AZ33" s="1117"/>
      <c r="BA33" s="1117"/>
      <c r="BB33" s="1117"/>
      <c r="BC33" s="1117"/>
      <c r="BD33" s="1117"/>
      <c r="BE33" s="1117"/>
    </row>
    <row r="34" spans="1:57" s="998" customFormat="1" ht="14.45" customHeight="1">
      <c r="A34" s="1330"/>
      <c r="B34" s="961" t="s">
        <v>1336</v>
      </c>
      <c r="C34" s="1330"/>
      <c r="D34" s="992"/>
      <c r="E34" s="1234">
        <f t="shared" si="2"/>
        <v>-854.30661654073629</v>
      </c>
      <c r="F34" s="1235">
        <f t="shared" si="3"/>
        <v>-2143.8901653867797</v>
      </c>
      <c r="G34" s="1140">
        <v>97871.51111680441</v>
      </c>
      <c r="H34" s="1141">
        <v>90486.246448345177</v>
      </c>
      <c r="I34" s="1141">
        <v>177655.43063999998</v>
      </c>
      <c r="J34" s="1141">
        <v>169415.85935499999</v>
      </c>
      <c r="K34" s="1141">
        <v>94151.939469650737</v>
      </c>
      <c r="L34" s="1141">
        <v>88056.258350037533</v>
      </c>
      <c r="M34" s="1065"/>
      <c r="N34" s="1065"/>
      <c r="O34" s="1065"/>
      <c r="P34" s="1065"/>
      <c r="Q34" s="1117"/>
      <c r="R34" s="1117"/>
      <c r="S34" s="1117"/>
      <c r="T34" s="1117"/>
      <c r="U34" s="1117"/>
      <c r="V34" s="1117"/>
      <c r="W34" s="1117"/>
      <c r="X34" s="1117"/>
      <c r="Y34" s="1117"/>
      <c r="Z34" s="1117"/>
      <c r="AA34" s="1117"/>
      <c r="AB34" s="1117"/>
      <c r="AC34" s="1117"/>
      <c r="AD34" s="1117"/>
      <c r="AE34" s="1117"/>
      <c r="AF34" s="1117"/>
      <c r="AG34" s="1117"/>
      <c r="AH34" s="1117"/>
      <c r="AI34" s="1117"/>
      <c r="AJ34" s="1117"/>
      <c r="AK34" s="1117"/>
      <c r="AL34" s="1117"/>
      <c r="AM34" s="1117"/>
      <c r="AN34" s="1117"/>
      <c r="AO34" s="1117"/>
      <c r="AP34" s="1117"/>
      <c r="AQ34" s="1117"/>
      <c r="AR34" s="1117"/>
      <c r="AS34" s="1117"/>
      <c r="AT34" s="1117"/>
      <c r="AU34" s="1117"/>
      <c r="AV34" s="1117"/>
      <c r="AW34" s="1117"/>
      <c r="AX34" s="1117"/>
      <c r="AY34" s="1117"/>
      <c r="AZ34" s="1117"/>
      <c r="BA34" s="1117"/>
      <c r="BB34" s="1117"/>
      <c r="BC34" s="1117"/>
      <c r="BD34" s="1117"/>
      <c r="BE34" s="1117"/>
    </row>
    <row r="35" spans="1:57" s="998" customFormat="1" ht="14.45" customHeight="1">
      <c r="A35" s="1479" t="s">
        <v>473</v>
      </c>
      <c r="B35" s="1479"/>
      <c r="C35" s="1479"/>
      <c r="D35" s="2"/>
      <c r="E35" s="1141"/>
      <c r="F35" s="1141"/>
      <c r="G35" s="1145"/>
      <c r="H35" s="1141"/>
      <c r="I35" s="1141"/>
      <c r="J35" s="1141"/>
      <c r="K35" s="1141"/>
      <c r="L35" s="1141"/>
      <c r="M35" s="1065"/>
      <c r="N35" s="1065"/>
      <c r="O35" s="1065"/>
      <c r="P35" s="1065"/>
      <c r="Q35" s="1117"/>
      <c r="R35" s="1117"/>
      <c r="S35" s="1117"/>
      <c r="T35" s="1117"/>
      <c r="U35" s="1117"/>
      <c r="V35" s="1117"/>
      <c r="W35" s="1117"/>
      <c r="X35" s="1117"/>
      <c r="Y35" s="1117"/>
      <c r="Z35" s="1117"/>
      <c r="AA35" s="1117"/>
      <c r="AB35" s="1117"/>
      <c r="AC35" s="1117"/>
      <c r="AD35" s="1117"/>
      <c r="AE35" s="1117"/>
      <c r="AF35" s="1117"/>
      <c r="AG35" s="1117"/>
      <c r="AH35" s="1117"/>
      <c r="AI35" s="1117"/>
      <c r="AJ35" s="1117"/>
      <c r="AK35" s="1117"/>
      <c r="AL35" s="1117"/>
      <c r="AM35" s="1117"/>
      <c r="AN35" s="1117"/>
      <c r="AO35" s="1117"/>
      <c r="AP35" s="1117"/>
      <c r="AQ35" s="1117"/>
      <c r="AR35" s="1117"/>
      <c r="AS35" s="1117"/>
      <c r="AT35" s="1117"/>
      <c r="AU35" s="1117"/>
      <c r="AV35" s="1117"/>
      <c r="AW35" s="1117"/>
      <c r="AX35" s="1117"/>
      <c r="AY35" s="1117"/>
      <c r="AZ35" s="1117"/>
      <c r="BA35" s="1117"/>
      <c r="BB35" s="1117"/>
      <c r="BC35" s="1117"/>
      <c r="BD35" s="1117"/>
      <c r="BE35" s="1117"/>
    </row>
    <row r="36" spans="1:57" s="998" customFormat="1" ht="14.45" customHeight="1">
      <c r="A36" s="1330"/>
      <c r="B36" s="961" t="s">
        <v>1337</v>
      </c>
      <c r="C36" s="1330"/>
      <c r="D36" s="992"/>
      <c r="E36" s="1234">
        <f t="shared" ref="E36:E45" si="4">G36-H36-I36+J36</f>
        <v>-8355.7907297067322</v>
      </c>
      <c r="F36" s="1235">
        <f t="shared" si="3"/>
        <v>-8336.4092070642691</v>
      </c>
      <c r="G36" s="1140">
        <v>5006.3498031852323</v>
      </c>
      <c r="H36" s="1141">
        <v>22881.61197869344</v>
      </c>
      <c r="I36" s="1141">
        <v>15985.14892696628</v>
      </c>
      <c r="J36" s="1141">
        <v>25504.620372767753</v>
      </c>
      <c r="K36" s="1141">
        <v>4727.9345788050214</v>
      </c>
      <c r="L36" s="1141">
        <v>22583.815231670767</v>
      </c>
      <c r="M36" s="1065"/>
      <c r="N36" s="1065"/>
      <c r="O36" s="1065"/>
      <c r="P36" s="1065"/>
      <c r="Q36" s="1117"/>
      <c r="R36" s="1117"/>
      <c r="S36" s="1117"/>
      <c r="T36" s="1117"/>
      <c r="U36" s="1117"/>
      <c r="V36" s="1117"/>
      <c r="W36" s="1117"/>
      <c r="X36" s="1117"/>
      <c r="Y36" s="1117"/>
      <c r="Z36" s="1117"/>
      <c r="AA36" s="1117"/>
      <c r="AB36" s="1117"/>
      <c r="AC36" s="1117"/>
      <c r="AD36" s="1117"/>
      <c r="AE36" s="1117"/>
      <c r="AF36" s="1117"/>
      <c r="AG36" s="1117"/>
      <c r="AH36" s="1117"/>
      <c r="AI36" s="1117"/>
      <c r="AJ36" s="1117"/>
      <c r="AK36" s="1117"/>
      <c r="AL36" s="1117"/>
      <c r="AM36" s="1117"/>
      <c r="AN36" s="1117"/>
      <c r="AO36" s="1117"/>
      <c r="AP36" s="1117"/>
      <c r="AQ36" s="1117"/>
      <c r="AR36" s="1117"/>
      <c r="AS36" s="1117"/>
      <c r="AT36" s="1117"/>
      <c r="AU36" s="1117"/>
      <c r="AV36" s="1117"/>
      <c r="AW36" s="1117"/>
      <c r="AX36" s="1117"/>
      <c r="AY36" s="1117"/>
      <c r="AZ36" s="1117"/>
      <c r="BA36" s="1117"/>
      <c r="BB36" s="1117"/>
      <c r="BC36" s="1117"/>
      <c r="BD36" s="1117"/>
      <c r="BE36" s="1117"/>
    </row>
    <row r="37" spans="1:57" s="998" customFormat="1" ht="14.45" customHeight="1">
      <c r="A37" s="1330"/>
      <c r="B37" s="961" t="s">
        <v>1347</v>
      </c>
      <c r="C37" s="1330"/>
      <c r="D37" s="992"/>
      <c r="E37" s="1234">
        <f t="shared" si="4"/>
        <v>1524.1190831600993</v>
      </c>
      <c r="F37" s="1235">
        <f t="shared" si="3"/>
        <v>1609.8710967950005</v>
      </c>
      <c r="G37" s="1140">
        <v>19878.710861537817</v>
      </c>
      <c r="H37" s="1141">
        <v>19686.87401377405</v>
      </c>
      <c r="I37" s="1141">
        <v>2796.6394702384127</v>
      </c>
      <c r="J37" s="1141">
        <v>4128.9217056347452</v>
      </c>
      <c r="K37" s="1141">
        <v>19818.422210644021</v>
      </c>
      <c r="L37" s="1141">
        <v>19540.833349245353</v>
      </c>
      <c r="M37" s="1065"/>
      <c r="N37" s="1065"/>
      <c r="O37" s="1065"/>
      <c r="P37" s="1065"/>
      <c r="Q37" s="1117"/>
      <c r="R37" s="1117"/>
      <c r="S37" s="1117"/>
      <c r="T37" s="1117"/>
      <c r="U37" s="1117"/>
      <c r="V37" s="1117"/>
      <c r="W37" s="1117"/>
      <c r="X37" s="1117"/>
      <c r="Y37" s="1117"/>
      <c r="Z37" s="1117"/>
      <c r="AA37" s="1117"/>
      <c r="AB37" s="1117"/>
      <c r="AC37" s="1117"/>
      <c r="AD37" s="1117"/>
      <c r="AE37" s="1117"/>
      <c r="AF37" s="1117"/>
      <c r="AG37" s="1117"/>
      <c r="AH37" s="1117"/>
      <c r="AI37" s="1117"/>
      <c r="AJ37" s="1117"/>
      <c r="AK37" s="1117"/>
      <c r="AL37" s="1117"/>
      <c r="AM37" s="1117"/>
      <c r="AN37" s="1117"/>
      <c r="AO37" s="1117"/>
      <c r="AP37" s="1117"/>
      <c r="AQ37" s="1117"/>
      <c r="AR37" s="1117"/>
      <c r="AS37" s="1117"/>
      <c r="AT37" s="1117"/>
      <c r="AU37" s="1117"/>
      <c r="AV37" s="1117"/>
      <c r="AW37" s="1117"/>
      <c r="AX37" s="1117"/>
      <c r="AY37" s="1117"/>
      <c r="AZ37" s="1117"/>
      <c r="BA37" s="1117"/>
      <c r="BB37" s="1117"/>
      <c r="BC37" s="1117"/>
      <c r="BD37" s="1117"/>
      <c r="BE37" s="1117"/>
    </row>
    <row r="38" spans="1:57" s="998" customFormat="1" ht="14.45" customHeight="1">
      <c r="A38" s="961"/>
      <c r="B38" s="961" t="s">
        <v>1348</v>
      </c>
      <c r="C38" s="961"/>
      <c r="D38" s="992"/>
      <c r="E38" s="1234">
        <f t="shared" si="4"/>
        <v>4747.0087179286293</v>
      </c>
      <c r="F38" s="1235">
        <f t="shared" si="3"/>
        <v>4721.9964397464046</v>
      </c>
      <c r="G38" s="1140">
        <v>36828.558914616144</v>
      </c>
      <c r="H38" s="1141">
        <v>32918.411160680247</v>
      </c>
      <c r="I38" s="1141">
        <v>9255.8087156625243</v>
      </c>
      <c r="J38" s="1141">
        <v>10092.669679655257</v>
      </c>
      <c r="K38" s="1141">
        <v>36466.28952019709</v>
      </c>
      <c r="L38" s="1141">
        <v>32581.154044443418</v>
      </c>
      <c r="M38" s="1065"/>
      <c r="N38" s="1065"/>
      <c r="O38" s="1065"/>
      <c r="P38" s="1065"/>
      <c r="Q38" s="1117"/>
      <c r="R38" s="1117"/>
      <c r="S38" s="1117"/>
      <c r="T38" s="1117"/>
      <c r="U38" s="1117"/>
      <c r="V38" s="1117"/>
      <c r="W38" s="1117"/>
      <c r="X38" s="1117"/>
      <c r="Y38" s="1117"/>
      <c r="Z38" s="1117"/>
      <c r="AA38" s="1117"/>
      <c r="AB38" s="1117"/>
      <c r="AC38" s="1117"/>
      <c r="AD38" s="1117"/>
      <c r="AE38" s="1117"/>
      <c r="AF38" s="1117"/>
      <c r="AG38" s="1117"/>
      <c r="AH38" s="1117"/>
      <c r="AI38" s="1117"/>
      <c r="AJ38" s="1117"/>
      <c r="AK38" s="1117"/>
      <c r="AL38" s="1117"/>
      <c r="AM38" s="1117"/>
      <c r="AN38" s="1117"/>
      <c r="AO38" s="1117"/>
      <c r="AP38" s="1117"/>
      <c r="AQ38" s="1117"/>
      <c r="AR38" s="1117"/>
      <c r="AS38" s="1117"/>
      <c r="AT38" s="1117"/>
      <c r="AU38" s="1117"/>
      <c r="AV38" s="1117"/>
      <c r="AW38" s="1117"/>
      <c r="AX38" s="1117"/>
      <c r="AY38" s="1117"/>
      <c r="AZ38" s="1117"/>
      <c r="BA38" s="1117"/>
      <c r="BB38" s="1117"/>
      <c r="BC38" s="1117"/>
      <c r="BD38" s="1117"/>
      <c r="BE38" s="1117"/>
    </row>
    <row r="39" spans="1:57" s="998" customFormat="1" ht="14.45" customHeight="1">
      <c r="A39" s="961"/>
      <c r="B39" s="961" t="s">
        <v>1349</v>
      </c>
      <c r="C39" s="961"/>
      <c r="D39" s="992"/>
      <c r="E39" s="1234">
        <f t="shared" si="4"/>
        <v>4554.1988601658013</v>
      </c>
      <c r="F39" s="1235">
        <f t="shared" si="3"/>
        <v>4840.7053077824457</v>
      </c>
      <c r="G39" s="1140">
        <v>79903.475255275145</v>
      </c>
      <c r="H39" s="1141">
        <v>77901.114263754309</v>
      </c>
      <c r="I39" s="1141">
        <v>65334.191927905114</v>
      </c>
      <c r="J39" s="1141">
        <v>67886.029796550079</v>
      </c>
      <c r="K39" s="1141">
        <v>79257.599348288524</v>
      </c>
      <c r="L39" s="1141">
        <v>76968.731909151044</v>
      </c>
      <c r="M39" s="1065"/>
      <c r="N39" s="1065"/>
      <c r="O39" s="1065"/>
      <c r="P39" s="1065"/>
      <c r="Q39" s="1117"/>
      <c r="R39" s="1117"/>
      <c r="S39" s="1117"/>
      <c r="T39" s="1117"/>
      <c r="U39" s="1117"/>
      <c r="V39" s="1117"/>
      <c r="W39" s="1117"/>
      <c r="X39" s="1117"/>
      <c r="Y39" s="1117"/>
      <c r="Z39" s="1117"/>
      <c r="AA39" s="1117"/>
      <c r="AB39" s="1117"/>
      <c r="AC39" s="1117"/>
      <c r="AD39" s="1117"/>
      <c r="AE39" s="1117"/>
      <c r="AF39" s="1117"/>
      <c r="AG39" s="1117"/>
      <c r="AH39" s="1117"/>
      <c r="AI39" s="1117"/>
      <c r="AJ39" s="1117"/>
      <c r="AK39" s="1117"/>
      <c r="AL39" s="1117"/>
      <c r="AM39" s="1117"/>
      <c r="AN39" s="1117"/>
      <c r="AO39" s="1117"/>
      <c r="AP39" s="1117"/>
      <c r="AQ39" s="1117"/>
      <c r="AR39" s="1117"/>
      <c r="AS39" s="1117"/>
      <c r="AT39" s="1117"/>
      <c r="AU39" s="1117"/>
      <c r="AV39" s="1117"/>
      <c r="AW39" s="1117"/>
      <c r="AX39" s="1117"/>
      <c r="AY39" s="1117"/>
      <c r="AZ39" s="1117"/>
      <c r="BA39" s="1117"/>
      <c r="BB39" s="1117"/>
      <c r="BC39" s="1117"/>
      <c r="BD39" s="1117"/>
      <c r="BE39" s="1117"/>
    </row>
    <row r="40" spans="1:57" s="998" customFormat="1" ht="14.45" customHeight="1">
      <c r="A40" s="961"/>
      <c r="B40" s="961" t="s">
        <v>1350</v>
      </c>
      <c r="C40" s="961"/>
      <c r="D40" s="992"/>
      <c r="E40" s="1234">
        <f t="shared" si="4"/>
        <v>5126.9157133074914</v>
      </c>
      <c r="F40" s="1235">
        <f t="shared" si="3"/>
        <v>4709.2849454466632</v>
      </c>
      <c r="G40" s="1140">
        <v>72694.868937775027</v>
      </c>
      <c r="H40" s="1141">
        <v>71256.685762225112</v>
      </c>
      <c r="I40" s="1141">
        <v>33491.760520374504</v>
      </c>
      <c r="J40" s="1141">
        <v>37180.49305813208</v>
      </c>
      <c r="K40" s="1141">
        <v>71614.998176597132</v>
      </c>
      <c r="L40" s="1141">
        <v>70594.445768908045</v>
      </c>
      <c r="M40" s="1065"/>
      <c r="N40" s="1065"/>
      <c r="O40" s="1065"/>
      <c r="P40" s="1065"/>
      <c r="Q40" s="1117"/>
      <c r="R40" s="1117"/>
      <c r="S40" s="1117"/>
      <c r="T40" s="1117"/>
      <c r="U40" s="1117"/>
      <c r="V40" s="1117"/>
      <c r="W40" s="1117"/>
      <c r="X40" s="1117"/>
      <c r="Y40" s="1117"/>
      <c r="Z40" s="1117"/>
      <c r="AA40" s="1117"/>
      <c r="AB40" s="1117"/>
      <c r="AC40" s="1117"/>
      <c r="AD40" s="1117"/>
      <c r="AE40" s="1117"/>
      <c r="AF40" s="1117"/>
      <c r="AG40" s="1117"/>
      <c r="AH40" s="1117"/>
      <c r="AI40" s="1117"/>
      <c r="AJ40" s="1117"/>
      <c r="AK40" s="1117"/>
      <c r="AL40" s="1117"/>
      <c r="AM40" s="1117"/>
      <c r="AN40" s="1117"/>
      <c r="AO40" s="1117"/>
      <c r="AP40" s="1117"/>
      <c r="AQ40" s="1117"/>
      <c r="AR40" s="1117"/>
      <c r="AS40" s="1117"/>
      <c r="AT40" s="1117"/>
      <c r="AU40" s="1117"/>
      <c r="AV40" s="1117"/>
      <c r="AW40" s="1117"/>
      <c r="AX40" s="1117"/>
      <c r="AY40" s="1117"/>
      <c r="AZ40" s="1117"/>
      <c r="BA40" s="1117"/>
      <c r="BB40" s="1117"/>
      <c r="BC40" s="1117"/>
      <c r="BD40" s="1117"/>
      <c r="BE40" s="1117"/>
    </row>
    <row r="41" spans="1:57" s="998" customFormat="1" ht="14.45" customHeight="1">
      <c r="A41" s="961"/>
      <c r="B41" s="961" t="s">
        <v>1351</v>
      </c>
      <c r="C41" s="961"/>
      <c r="D41" s="992"/>
      <c r="E41" s="1234">
        <f t="shared" si="4"/>
        <v>12355.367073440255</v>
      </c>
      <c r="F41" s="1235">
        <f t="shared" si="3"/>
        <v>11530.906449223083</v>
      </c>
      <c r="G41" s="1140">
        <v>157513.45093458859</v>
      </c>
      <c r="H41" s="1141">
        <v>147503.64027838016</v>
      </c>
      <c r="I41" s="1141">
        <v>102139.86105278772</v>
      </c>
      <c r="J41" s="1141">
        <v>104485.41747001954</v>
      </c>
      <c r="K41" s="1141">
        <v>154850.27259882551</v>
      </c>
      <c r="L41" s="1141">
        <v>145664.92256683426</v>
      </c>
      <c r="M41" s="1065"/>
      <c r="N41" s="1065"/>
      <c r="O41" s="1065"/>
      <c r="P41" s="1065"/>
      <c r="Q41" s="1117"/>
      <c r="R41" s="1117"/>
      <c r="S41" s="1117"/>
      <c r="T41" s="1117"/>
      <c r="U41" s="1117"/>
      <c r="V41" s="1117"/>
      <c r="W41" s="1117"/>
      <c r="X41" s="1117"/>
      <c r="Y41" s="1117"/>
      <c r="Z41" s="1117"/>
      <c r="AA41" s="1117"/>
      <c r="AB41" s="1117"/>
      <c r="AC41" s="1117"/>
      <c r="AD41" s="1117"/>
      <c r="AE41" s="1117"/>
      <c r="AF41" s="1117"/>
      <c r="AG41" s="1117"/>
      <c r="AH41" s="1117"/>
      <c r="AI41" s="1117"/>
      <c r="AJ41" s="1117"/>
      <c r="AK41" s="1117"/>
      <c r="AL41" s="1117"/>
      <c r="AM41" s="1117"/>
      <c r="AN41" s="1117"/>
      <c r="AO41" s="1117"/>
      <c r="AP41" s="1117"/>
      <c r="AQ41" s="1117"/>
      <c r="AR41" s="1117"/>
      <c r="AS41" s="1117"/>
      <c r="AT41" s="1117"/>
      <c r="AU41" s="1117"/>
      <c r="AV41" s="1117"/>
      <c r="AW41" s="1117"/>
      <c r="AX41" s="1117"/>
      <c r="AY41" s="1117"/>
      <c r="AZ41" s="1117"/>
      <c r="BA41" s="1117"/>
      <c r="BB41" s="1117"/>
      <c r="BC41" s="1117"/>
      <c r="BD41" s="1117"/>
      <c r="BE41" s="1117"/>
    </row>
    <row r="42" spans="1:57" s="998" customFormat="1" ht="14.45" customHeight="1">
      <c r="A42" s="961"/>
      <c r="B42" s="961" t="s">
        <v>1352</v>
      </c>
      <c r="C42" s="961"/>
      <c r="D42" s="992"/>
      <c r="E42" s="1234">
        <f t="shared" si="4"/>
        <v>1836.3474287617719</v>
      </c>
      <c r="F42" s="1235">
        <f t="shared" si="3"/>
        <v>1966.6832164626685</v>
      </c>
      <c r="G42" s="1140">
        <v>55692.75140480775</v>
      </c>
      <c r="H42" s="1141">
        <v>61104.34738400887</v>
      </c>
      <c r="I42" s="1141">
        <v>62385.520201323816</v>
      </c>
      <c r="J42" s="1141">
        <v>69633.4636092867</v>
      </c>
      <c r="K42" s="1141">
        <v>55145.986319751843</v>
      </c>
      <c r="L42" s="1141">
        <v>60427.246511252059</v>
      </c>
      <c r="M42" s="1065"/>
      <c r="N42" s="1065"/>
      <c r="O42" s="1065"/>
      <c r="P42" s="1065"/>
      <c r="Q42" s="1117"/>
      <c r="R42" s="1117"/>
      <c r="S42" s="1117"/>
      <c r="T42" s="1117"/>
      <c r="U42" s="1117"/>
      <c r="V42" s="1117"/>
      <c r="W42" s="1117"/>
      <c r="X42" s="1117"/>
      <c r="Y42" s="1117"/>
      <c r="Z42" s="1117"/>
      <c r="AA42" s="1117"/>
      <c r="AB42" s="1117"/>
      <c r="AC42" s="1117"/>
      <c r="AD42" s="1117"/>
      <c r="AE42" s="1117"/>
      <c r="AF42" s="1117"/>
      <c r="AG42" s="1117"/>
      <c r="AH42" s="1117"/>
      <c r="AI42" s="1117"/>
      <c r="AJ42" s="1117"/>
      <c r="AK42" s="1117"/>
      <c r="AL42" s="1117"/>
      <c r="AM42" s="1117"/>
      <c r="AN42" s="1117"/>
      <c r="AO42" s="1117"/>
      <c r="AP42" s="1117"/>
      <c r="AQ42" s="1117"/>
      <c r="AR42" s="1117"/>
      <c r="AS42" s="1117"/>
      <c r="AT42" s="1117"/>
      <c r="AU42" s="1117"/>
      <c r="AV42" s="1117"/>
      <c r="AW42" s="1117"/>
      <c r="AX42" s="1117"/>
      <c r="AY42" s="1117"/>
      <c r="AZ42" s="1117"/>
      <c r="BA42" s="1117"/>
      <c r="BB42" s="1117"/>
      <c r="BC42" s="1117"/>
      <c r="BD42" s="1117"/>
      <c r="BE42" s="1117"/>
    </row>
    <row r="43" spans="1:57" s="998" customFormat="1" ht="14.45" customHeight="1">
      <c r="A43" s="961"/>
      <c r="B43" s="961" t="s">
        <v>1353</v>
      </c>
      <c r="C43" s="961"/>
      <c r="D43" s="992"/>
      <c r="E43" s="1234">
        <f t="shared" si="4"/>
        <v>4140.8578083616303</v>
      </c>
      <c r="F43" s="1235">
        <f t="shared" si="3"/>
        <v>3344.9759144658165</v>
      </c>
      <c r="G43" s="1140">
        <v>59071.343969100315</v>
      </c>
      <c r="H43" s="1141">
        <v>53552.933869631066</v>
      </c>
      <c r="I43" s="1141">
        <v>99528.865931917753</v>
      </c>
      <c r="J43" s="1141">
        <v>98151.313640810127</v>
      </c>
      <c r="K43" s="1141">
        <v>57715.236255924137</v>
      </c>
      <c r="L43" s="1141">
        <v>52992.708050350695</v>
      </c>
      <c r="M43" s="1065"/>
      <c r="N43" s="1065"/>
      <c r="O43" s="1065"/>
      <c r="P43" s="1065"/>
      <c r="Q43" s="1117"/>
      <c r="R43" s="1117"/>
      <c r="S43" s="1117"/>
      <c r="T43" s="1117"/>
      <c r="U43" s="1117"/>
      <c r="V43" s="1117"/>
      <c r="W43" s="1117"/>
      <c r="X43" s="1117"/>
      <c r="Y43" s="1117"/>
      <c r="Z43" s="1117"/>
      <c r="AA43" s="1117"/>
      <c r="AB43" s="1117"/>
      <c r="AC43" s="1117"/>
      <c r="AD43" s="1117"/>
      <c r="AE43" s="1117"/>
      <c r="AF43" s="1117"/>
      <c r="AG43" s="1117"/>
      <c r="AH43" s="1117"/>
      <c r="AI43" s="1117"/>
      <c r="AJ43" s="1117"/>
      <c r="AK43" s="1117"/>
      <c r="AL43" s="1117"/>
      <c r="AM43" s="1117"/>
      <c r="AN43" s="1117"/>
      <c r="AO43" s="1117"/>
      <c r="AP43" s="1117"/>
      <c r="AQ43" s="1117"/>
      <c r="AR43" s="1117"/>
      <c r="AS43" s="1117"/>
      <c r="AT43" s="1117"/>
      <c r="AU43" s="1117"/>
      <c r="AV43" s="1117"/>
      <c r="AW43" s="1117"/>
      <c r="AX43" s="1117"/>
      <c r="AY43" s="1117"/>
      <c r="AZ43" s="1117"/>
      <c r="BA43" s="1117"/>
      <c r="BB43" s="1117"/>
      <c r="BC43" s="1117"/>
      <c r="BD43" s="1117"/>
      <c r="BE43" s="1117"/>
    </row>
    <row r="44" spans="1:57" s="998" customFormat="1" ht="14.45" customHeight="1">
      <c r="A44" s="961"/>
      <c r="B44" s="961" t="s">
        <v>1354</v>
      </c>
      <c r="C44" s="961"/>
      <c r="D44" s="992"/>
      <c r="E44" s="1234">
        <f t="shared" si="4"/>
        <v>-2615.8332462695253</v>
      </c>
      <c r="F44" s="1235">
        <f t="shared" si="3"/>
        <v>-4735.0189413542685</v>
      </c>
      <c r="G44" s="1140">
        <v>91635.834520160133</v>
      </c>
      <c r="H44" s="1141">
        <v>66738.789011140689</v>
      </c>
      <c r="I44" s="1141">
        <v>195757.57134228895</v>
      </c>
      <c r="J44" s="1141">
        <v>168244.692587</v>
      </c>
      <c r="K44" s="1141">
        <v>88448.717314341891</v>
      </c>
      <c r="L44" s="1141">
        <v>65670.85750040719</v>
      </c>
      <c r="M44" s="1065"/>
      <c r="N44" s="1065"/>
      <c r="O44" s="1065"/>
      <c r="P44" s="1065"/>
      <c r="Q44" s="1117"/>
      <c r="R44" s="1117"/>
      <c r="S44" s="1117"/>
      <c r="T44" s="1117"/>
      <c r="U44" s="1117"/>
      <c r="V44" s="1117"/>
      <c r="W44" s="1117"/>
      <c r="X44" s="1117"/>
      <c r="Y44" s="1117"/>
      <c r="Z44" s="1117"/>
      <c r="AA44" s="1117"/>
      <c r="AB44" s="1117"/>
      <c r="AC44" s="1117"/>
      <c r="AD44" s="1117"/>
      <c r="AE44" s="1117"/>
      <c r="AF44" s="1117"/>
      <c r="AG44" s="1117"/>
      <c r="AH44" s="1117"/>
      <c r="AI44" s="1117"/>
      <c r="AJ44" s="1117"/>
      <c r="AK44" s="1117"/>
      <c r="AL44" s="1117"/>
      <c r="AM44" s="1117"/>
      <c r="AN44" s="1117"/>
      <c r="AO44" s="1117"/>
      <c r="AP44" s="1117"/>
      <c r="AQ44" s="1117"/>
      <c r="AR44" s="1117"/>
      <c r="AS44" s="1117"/>
      <c r="AT44" s="1117"/>
      <c r="AU44" s="1117"/>
      <c r="AV44" s="1117"/>
      <c r="AW44" s="1117"/>
      <c r="AX44" s="1117"/>
      <c r="AY44" s="1117"/>
      <c r="AZ44" s="1117"/>
      <c r="BA44" s="1117"/>
      <c r="BB44" s="1117"/>
      <c r="BC44" s="1117"/>
      <c r="BD44" s="1117"/>
      <c r="BE44" s="1117"/>
    </row>
    <row r="45" spans="1:57" s="998" customFormat="1" ht="14.45" customHeight="1">
      <c r="A45" s="961"/>
      <c r="B45" s="961" t="s">
        <v>1355</v>
      </c>
      <c r="C45" s="961"/>
      <c r="D45" s="992"/>
      <c r="E45" s="1234">
        <f t="shared" si="4"/>
        <v>11023.084082999994</v>
      </c>
      <c r="F45" s="1235">
        <f t="shared" si="3"/>
        <v>6486.5480910000624</v>
      </c>
      <c r="G45" s="1140">
        <v>98042.749750999996</v>
      </c>
      <c r="H45" s="1141">
        <v>94389.092043000011</v>
      </c>
      <c r="I45" s="1141">
        <v>162257.13082199998</v>
      </c>
      <c r="J45" s="1141">
        <v>169626.55719699999</v>
      </c>
      <c r="K45" s="1141">
        <v>91067.300797000033</v>
      </c>
      <c r="L45" s="1141">
        <v>91950.17908099998</v>
      </c>
      <c r="M45" s="1065"/>
      <c r="N45" s="1065"/>
      <c r="O45" s="1065"/>
      <c r="P45" s="1065"/>
      <c r="Q45" s="1117"/>
      <c r="R45" s="1117"/>
      <c r="S45" s="1117"/>
      <c r="T45" s="1117"/>
      <c r="U45" s="1117"/>
      <c r="V45" s="1117"/>
      <c r="W45" s="1117"/>
      <c r="X45" s="1117"/>
      <c r="Y45" s="1117"/>
      <c r="Z45" s="1117"/>
      <c r="AA45" s="1117"/>
      <c r="AB45" s="1117"/>
      <c r="AC45" s="1117"/>
      <c r="AD45" s="1117"/>
      <c r="AE45" s="1117"/>
      <c r="AF45" s="1117"/>
      <c r="AG45" s="1117"/>
      <c r="AH45" s="1117"/>
      <c r="AI45" s="1117"/>
      <c r="AJ45" s="1117"/>
      <c r="AK45" s="1117"/>
      <c r="AL45" s="1117"/>
      <c r="AM45" s="1117"/>
      <c r="AN45" s="1117"/>
      <c r="AO45" s="1117"/>
      <c r="AP45" s="1117"/>
      <c r="AQ45" s="1117"/>
      <c r="AR45" s="1117"/>
      <c r="AS45" s="1117"/>
      <c r="AT45" s="1117"/>
      <c r="AU45" s="1117"/>
      <c r="AV45" s="1117"/>
      <c r="AW45" s="1117"/>
      <c r="AX45" s="1117"/>
      <c r="AY45" s="1117"/>
      <c r="AZ45" s="1117"/>
      <c r="BA45" s="1117"/>
      <c r="BB45" s="1117"/>
      <c r="BC45" s="1117"/>
      <c r="BD45" s="1117"/>
      <c r="BE45" s="1117"/>
    </row>
    <row r="46" spans="1:57" s="998" customFormat="1" ht="14.45" customHeight="1">
      <c r="A46" s="1479" t="s">
        <v>448</v>
      </c>
      <c r="B46" s="1479"/>
      <c r="C46" s="1479"/>
      <c r="D46" s="992"/>
      <c r="E46" s="1141"/>
      <c r="F46" s="1141"/>
      <c r="G46" s="1145"/>
      <c r="H46" s="1141"/>
      <c r="I46" s="1141"/>
      <c r="J46" s="1141"/>
      <c r="K46" s="1141"/>
      <c r="L46" s="1141"/>
      <c r="M46" s="1065"/>
      <c r="N46" s="1065"/>
      <c r="O46" s="1065"/>
      <c r="P46" s="1065"/>
      <c r="Q46" s="1117"/>
      <c r="R46" s="1117"/>
      <c r="S46" s="1117"/>
      <c r="T46" s="1117"/>
      <c r="U46" s="1117"/>
      <c r="V46" s="1117"/>
      <c r="W46" s="1117"/>
      <c r="X46" s="1117"/>
      <c r="Y46" s="1117"/>
      <c r="Z46" s="1117"/>
      <c r="AA46" s="1117"/>
      <c r="AB46" s="1117"/>
      <c r="AC46" s="1117"/>
      <c r="AD46" s="1117"/>
      <c r="AE46" s="1117"/>
      <c r="AF46" s="1117"/>
      <c r="AG46" s="1117"/>
      <c r="AH46" s="1117"/>
      <c r="AI46" s="1117"/>
      <c r="AJ46" s="1117"/>
      <c r="AK46" s="1117"/>
      <c r="AL46" s="1117"/>
      <c r="AM46" s="1117"/>
      <c r="AN46" s="1117"/>
      <c r="AO46" s="1117"/>
      <c r="AP46" s="1117"/>
      <c r="AQ46" s="1117"/>
      <c r="AR46" s="1117"/>
      <c r="AS46" s="1117"/>
      <c r="AT46" s="1117"/>
      <c r="AU46" s="1117"/>
      <c r="AV46" s="1117"/>
      <c r="AW46" s="1117"/>
      <c r="AX46" s="1117"/>
      <c r="AY46" s="1117"/>
      <c r="AZ46" s="1117"/>
      <c r="BA46" s="1117"/>
      <c r="BB46" s="1117"/>
      <c r="BC46" s="1117"/>
      <c r="BD46" s="1117"/>
      <c r="BE46" s="1117"/>
    </row>
    <row r="47" spans="1:57" s="998" customFormat="1" ht="14.45" customHeight="1">
      <c r="A47" s="961"/>
      <c r="B47" s="961" t="s">
        <v>1337</v>
      </c>
      <c r="C47" s="961"/>
      <c r="D47" s="992"/>
      <c r="E47" s="1234">
        <v>-26008.701509345286</v>
      </c>
      <c r="F47" s="1235">
        <f t="shared" si="3"/>
        <v>-26415.819479639482</v>
      </c>
      <c r="G47" s="1140">
        <v>14876.718933048085</v>
      </c>
      <c r="H47" s="1141">
        <v>22300.816744470059</v>
      </c>
      <c r="I47" s="1141">
        <v>60789.57500235636</v>
      </c>
      <c r="J47" s="1141">
        <v>42204.971304433013</v>
      </c>
      <c r="K47" s="1141">
        <v>13970.892167575204</v>
      </c>
      <c r="L47" s="1141">
        <v>21802.107949291345</v>
      </c>
      <c r="M47" s="1065"/>
      <c r="N47" s="1065"/>
      <c r="O47" s="1065"/>
      <c r="P47" s="1065"/>
      <c r="Q47" s="1117"/>
      <c r="R47" s="1117"/>
      <c r="S47" s="1117"/>
      <c r="T47" s="1117"/>
      <c r="U47" s="1117"/>
      <c r="V47" s="1117"/>
      <c r="W47" s="1117"/>
      <c r="X47" s="1117"/>
      <c r="Y47" s="1117"/>
      <c r="Z47" s="1117"/>
      <c r="AA47" s="1117"/>
      <c r="AB47" s="1117"/>
      <c r="AC47" s="1117"/>
      <c r="AD47" s="1117"/>
      <c r="AE47" s="1117"/>
      <c r="AF47" s="1117"/>
      <c r="AG47" s="1117"/>
      <c r="AH47" s="1117"/>
      <c r="AI47" s="1117"/>
      <c r="AJ47" s="1117"/>
      <c r="AK47" s="1117"/>
      <c r="AL47" s="1117"/>
      <c r="AM47" s="1117"/>
      <c r="AN47" s="1117"/>
      <c r="AO47" s="1117"/>
      <c r="AP47" s="1117"/>
      <c r="AQ47" s="1117"/>
      <c r="AR47" s="1117"/>
      <c r="AS47" s="1117"/>
      <c r="AT47" s="1117"/>
      <c r="AU47" s="1117"/>
      <c r="AV47" s="1117"/>
      <c r="AW47" s="1117"/>
      <c r="AX47" s="1117"/>
      <c r="AY47" s="1117"/>
      <c r="AZ47" s="1117"/>
      <c r="BA47" s="1117"/>
      <c r="BB47" s="1117"/>
      <c r="BC47" s="1117"/>
      <c r="BD47" s="1117"/>
      <c r="BE47" s="1117"/>
    </row>
    <row r="48" spans="1:57" s="998" customFormat="1" ht="14.45" customHeight="1">
      <c r="A48" s="961"/>
      <c r="B48" s="961" t="s">
        <v>1347</v>
      </c>
      <c r="C48" s="961"/>
      <c r="D48" s="992"/>
      <c r="E48" s="1234">
        <v>1427.2027192446105</v>
      </c>
      <c r="F48" s="1235">
        <f t="shared" si="3"/>
        <v>1368.9117919138225</v>
      </c>
      <c r="G48" s="1140">
        <v>20662.432395749995</v>
      </c>
      <c r="H48" s="1141">
        <v>18894.127128174496</v>
      </c>
      <c r="I48" s="1141">
        <v>3782.4006366159238</v>
      </c>
      <c r="J48" s="1141">
        <v>3441.2980882850434</v>
      </c>
      <c r="K48" s="1141">
        <v>20413.384954407236</v>
      </c>
      <c r="L48" s="1141">
        <v>18703.370614162533</v>
      </c>
      <c r="M48" s="1065"/>
      <c r="N48" s="1065"/>
      <c r="O48" s="1065"/>
      <c r="P48" s="1065"/>
      <c r="Q48" s="1117"/>
      <c r="R48" s="1117"/>
      <c r="S48" s="1117"/>
      <c r="T48" s="1117"/>
      <c r="U48" s="1117"/>
      <c r="V48" s="1117"/>
      <c r="W48" s="1117"/>
      <c r="X48" s="1117"/>
      <c r="Y48" s="1117"/>
      <c r="Z48" s="1117"/>
      <c r="AA48" s="1117"/>
      <c r="AB48" s="1117"/>
      <c r="AC48" s="1117"/>
      <c r="AD48" s="1117"/>
      <c r="AE48" s="1117"/>
      <c r="AF48" s="1117"/>
      <c r="AG48" s="1117"/>
      <c r="AH48" s="1117"/>
      <c r="AI48" s="1117"/>
      <c r="AJ48" s="1117"/>
      <c r="AK48" s="1117"/>
      <c r="AL48" s="1117"/>
      <c r="AM48" s="1117"/>
      <c r="AN48" s="1117"/>
      <c r="AO48" s="1117"/>
      <c r="AP48" s="1117"/>
      <c r="AQ48" s="1117"/>
      <c r="AR48" s="1117"/>
      <c r="AS48" s="1117"/>
      <c r="AT48" s="1117"/>
      <c r="AU48" s="1117"/>
      <c r="AV48" s="1117"/>
      <c r="AW48" s="1117"/>
      <c r="AX48" s="1117"/>
      <c r="AY48" s="1117"/>
      <c r="AZ48" s="1117"/>
      <c r="BA48" s="1117"/>
      <c r="BB48" s="1117"/>
      <c r="BC48" s="1117"/>
      <c r="BD48" s="1117"/>
      <c r="BE48" s="1117"/>
    </row>
    <row r="49" spans="1:57" s="998" customFormat="1" ht="14.45" customHeight="1">
      <c r="A49" s="961"/>
      <c r="B49" s="961" t="s">
        <v>1348</v>
      </c>
      <c r="C49" s="961"/>
      <c r="D49" s="992"/>
      <c r="E49" s="1234">
        <v>2611.8093229818905</v>
      </c>
      <c r="F49" s="1235">
        <f t="shared" si="3"/>
        <v>2754.0071786051376</v>
      </c>
      <c r="G49" s="1140">
        <v>37333.46836250143</v>
      </c>
      <c r="H49" s="1141">
        <v>31787.044334860784</v>
      </c>
      <c r="I49" s="1141">
        <v>10300.507103379692</v>
      </c>
      <c r="J49" s="1141">
        <v>7365.8923987209528</v>
      </c>
      <c r="K49" s="1141">
        <v>37210.947844461458</v>
      </c>
      <c r="L49" s="1141">
        <v>31522.325961197581</v>
      </c>
      <c r="M49" s="1065"/>
      <c r="N49" s="1065"/>
      <c r="O49" s="1065"/>
      <c r="P49" s="1065"/>
      <c r="Q49" s="1117"/>
      <c r="R49" s="1117"/>
      <c r="S49" s="1117"/>
      <c r="T49" s="1117"/>
      <c r="U49" s="1117"/>
      <c r="V49" s="1117"/>
      <c r="W49" s="1117"/>
      <c r="X49" s="1117"/>
      <c r="Y49" s="1117"/>
      <c r="Z49" s="1117"/>
      <c r="AA49" s="1117"/>
      <c r="AB49" s="1117"/>
      <c r="AC49" s="1117"/>
      <c r="AD49" s="1117"/>
      <c r="AE49" s="1117"/>
      <c r="AF49" s="1117"/>
      <c r="AG49" s="1117"/>
      <c r="AH49" s="1117"/>
      <c r="AI49" s="1117"/>
      <c r="AJ49" s="1117"/>
      <c r="AK49" s="1117"/>
      <c r="AL49" s="1117"/>
      <c r="AM49" s="1117"/>
      <c r="AN49" s="1117"/>
      <c r="AO49" s="1117"/>
      <c r="AP49" s="1117"/>
      <c r="AQ49" s="1117"/>
      <c r="AR49" s="1117"/>
      <c r="AS49" s="1117"/>
      <c r="AT49" s="1117"/>
      <c r="AU49" s="1117"/>
      <c r="AV49" s="1117"/>
      <c r="AW49" s="1117"/>
      <c r="AX49" s="1117"/>
      <c r="AY49" s="1117"/>
      <c r="AZ49" s="1117"/>
      <c r="BA49" s="1117"/>
      <c r="BB49" s="1117"/>
      <c r="BC49" s="1117"/>
      <c r="BD49" s="1117"/>
      <c r="BE49" s="1117"/>
    </row>
    <row r="50" spans="1:57" s="998" customFormat="1" ht="14.45" customHeight="1">
      <c r="A50" s="1330"/>
      <c r="B50" s="961" t="s">
        <v>1349</v>
      </c>
      <c r="C50" s="1330"/>
      <c r="D50" s="992"/>
      <c r="E50" s="1234">
        <v>6113.7340063127986</v>
      </c>
      <c r="F50" s="1235">
        <f t="shared" si="3"/>
        <v>6260.1217848752858</v>
      </c>
      <c r="G50" s="1140">
        <v>80520.478666725248</v>
      </c>
      <c r="H50" s="1141">
        <v>75123.963405289163</v>
      </c>
      <c r="I50" s="1141">
        <v>67135.762202886661</v>
      </c>
      <c r="J50" s="1141">
        <v>67852.980947763368</v>
      </c>
      <c r="K50" s="1141">
        <v>79886.590005366073</v>
      </c>
      <c r="L50" s="1141">
        <v>74343.686965367495</v>
      </c>
      <c r="M50" s="1065"/>
      <c r="N50" s="1065"/>
      <c r="O50" s="1065"/>
      <c r="P50" s="1065"/>
      <c r="Q50" s="1117"/>
      <c r="R50" s="1117"/>
      <c r="S50" s="1117"/>
      <c r="T50" s="1117"/>
      <c r="U50" s="1117"/>
      <c r="V50" s="1117"/>
      <c r="W50" s="1117"/>
      <c r="X50" s="1117"/>
      <c r="Y50" s="1117"/>
      <c r="Z50" s="1117"/>
      <c r="AA50" s="1117"/>
      <c r="AB50" s="1117"/>
      <c r="AC50" s="1117"/>
      <c r="AD50" s="1117"/>
      <c r="AE50" s="1117"/>
      <c r="AF50" s="1117"/>
      <c r="AG50" s="1117"/>
      <c r="AH50" s="1117"/>
      <c r="AI50" s="1117"/>
      <c r="AJ50" s="1117"/>
      <c r="AK50" s="1117"/>
      <c r="AL50" s="1117"/>
      <c r="AM50" s="1117"/>
      <c r="AN50" s="1117"/>
      <c r="AO50" s="1117"/>
      <c r="AP50" s="1117"/>
      <c r="AQ50" s="1117"/>
      <c r="AR50" s="1117"/>
      <c r="AS50" s="1117"/>
      <c r="AT50" s="1117"/>
      <c r="AU50" s="1117"/>
      <c r="AV50" s="1117"/>
      <c r="AW50" s="1117"/>
      <c r="AX50" s="1117"/>
      <c r="AY50" s="1117"/>
      <c r="AZ50" s="1117"/>
      <c r="BA50" s="1117"/>
      <c r="BB50" s="1117"/>
      <c r="BC50" s="1117"/>
      <c r="BD50" s="1117"/>
      <c r="BE50" s="1117"/>
    </row>
    <row r="51" spans="1:57" s="998" customFormat="1" ht="14.45" customHeight="1">
      <c r="A51" s="1330"/>
      <c r="B51" s="961" t="s">
        <v>1350</v>
      </c>
      <c r="C51" s="1330"/>
      <c r="D51" s="992"/>
      <c r="E51" s="1234">
        <v>5928.5455695159508</v>
      </c>
      <c r="F51" s="1235">
        <f t="shared" si="3"/>
        <v>5452.5159177860187</v>
      </c>
      <c r="G51" s="1140">
        <v>70485.922636951407</v>
      </c>
      <c r="H51" s="1141">
        <v>65664.548484687693</v>
      </c>
      <c r="I51" s="1141">
        <v>20530.371495291158</v>
      </c>
      <c r="J51" s="1141">
        <v>21637.542912543398</v>
      </c>
      <c r="K51" s="1141">
        <v>69175.15452258884</v>
      </c>
      <c r="L51" s="1141">
        <v>64829.810022055062</v>
      </c>
      <c r="M51" s="1065"/>
      <c r="N51" s="1065"/>
      <c r="O51" s="1065"/>
      <c r="P51" s="1065"/>
      <c r="Q51" s="1117"/>
      <c r="R51" s="1117"/>
      <c r="S51" s="1117"/>
      <c r="T51" s="1117"/>
      <c r="U51" s="1117"/>
      <c r="V51" s="1117"/>
      <c r="W51" s="1117"/>
      <c r="X51" s="1117"/>
      <c r="Y51" s="1117"/>
      <c r="Z51" s="1117"/>
      <c r="AA51" s="1117"/>
      <c r="AB51" s="1117"/>
      <c r="AC51" s="1117"/>
      <c r="AD51" s="1117"/>
      <c r="AE51" s="1117"/>
      <c r="AF51" s="1117"/>
      <c r="AG51" s="1117"/>
      <c r="AH51" s="1117"/>
      <c r="AI51" s="1117"/>
      <c r="AJ51" s="1117"/>
      <c r="AK51" s="1117"/>
      <c r="AL51" s="1117"/>
      <c r="AM51" s="1117"/>
      <c r="AN51" s="1117"/>
      <c r="AO51" s="1117"/>
      <c r="AP51" s="1117"/>
      <c r="AQ51" s="1117"/>
      <c r="AR51" s="1117"/>
      <c r="AS51" s="1117"/>
      <c r="AT51" s="1117"/>
      <c r="AU51" s="1117"/>
      <c r="AV51" s="1117"/>
      <c r="AW51" s="1117"/>
      <c r="AX51" s="1117"/>
      <c r="AY51" s="1117"/>
      <c r="AZ51" s="1117"/>
      <c r="BA51" s="1117"/>
      <c r="BB51" s="1117"/>
      <c r="BC51" s="1117"/>
      <c r="BD51" s="1117"/>
      <c r="BE51" s="1117"/>
    </row>
    <row r="52" spans="1:57" s="998" customFormat="1" ht="14.45" customHeight="1">
      <c r="A52" s="1330"/>
      <c r="B52" s="961" t="s">
        <v>1351</v>
      </c>
      <c r="C52" s="1330"/>
      <c r="D52" s="992"/>
      <c r="E52" s="1234">
        <v>15663.181381029588</v>
      </c>
      <c r="F52" s="1235">
        <f t="shared" si="3"/>
        <v>11289.72513882468</v>
      </c>
      <c r="G52" s="1140">
        <v>169420.51166655793</v>
      </c>
      <c r="H52" s="1141">
        <v>148071.8834553913</v>
      </c>
      <c r="I52" s="1141">
        <v>113330.96144342827</v>
      </c>
      <c r="J52" s="1141">
        <v>107645.51461329112</v>
      </c>
      <c r="K52" s="1141">
        <v>163335.46331789426</v>
      </c>
      <c r="L52" s="1141">
        <v>146360.29134893243</v>
      </c>
      <c r="M52" s="1065"/>
      <c r="N52" s="1065"/>
      <c r="O52" s="1065"/>
      <c r="P52" s="1065"/>
      <c r="Q52" s="1117"/>
      <c r="R52" s="1117"/>
      <c r="S52" s="1117"/>
      <c r="T52" s="1117"/>
      <c r="U52" s="1117"/>
      <c r="V52" s="1117"/>
      <c r="W52" s="1117"/>
      <c r="X52" s="1117"/>
      <c r="Y52" s="1117"/>
      <c r="Z52" s="1117"/>
      <c r="AA52" s="1117"/>
      <c r="AB52" s="1117"/>
      <c r="AC52" s="1117"/>
      <c r="AD52" s="1117"/>
      <c r="AE52" s="1117"/>
      <c r="AF52" s="1117"/>
      <c r="AG52" s="1117"/>
      <c r="AH52" s="1117"/>
      <c r="AI52" s="1117"/>
      <c r="AJ52" s="1117"/>
      <c r="AK52" s="1117"/>
      <c r="AL52" s="1117"/>
      <c r="AM52" s="1117"/>
      <c r="AN52" s="1117"/>
      <c r="AO52" s="1117"/>
      <c r="AP52" s="1117"/>
      <c r="AQ52" s="1117"/>
      <c r="AR52" s="1117"/>
      <c r="AS52" s="1117"/>
      <c r="AT52" s="1117"/>
      <c r="AU52" s="1117"/>
      <c r="AV52" s="1117"/>
      <c r="AW52" s="1117"/>
      <c r="AX52" s="1117"/>
      <c r="AY52" s="1117"/>
      <c r="AZ52" s="1117"/>
      <c r="BA52" s="1117"/>
      <c r="BB52" s="1117"/>
      <c r="BC52" s="1117"/>
      <c r="BD52" s="1117"/>
      <c r="BE52" s="1117"/>
    </row>
    <row r="53" spans="1:57" s="998" customFormat="1" ht="14.45" customHeight="1">
      <c r="A53" s="1330"/>
      <c r="B53" s="961" t="s">
        <v>1352</v>
      </c>
      <c r="C53" s="1330"/>
      <c r="D53" s="992"/>
      <c r="E53" s="1234">
        <v>3917.9796106061308</v>
      </c>
      <c r="F53" s="1235">
        <f t="shared" si="3"/>
        <v>4109.0440622331662</v>
      </c>
      <c r="G53" s="1140">
        <v>61361.720075848381</v>
      </c>
      <c r="H53" s="1141">
        <v>63726.208197585234</v>
      </c>
      <c r="I53" s="1141">
        <v>54161.101909192577</v>
      </c>
      <c r="J53" s="1141">
        <v>60443.569641535578</v>
      </c>
      <c r="K53" s="1141">
        <v>60787.133231239735</v>
      </c>
      <c r="L53" s="1141">
        <v>62960.55690134957</v>
      </c>
      <c r="M53" s="1065"/>
      <c r="N53" s="1065"/>
      <c r="O53" s="1065"/>
      <c r="P53" s="1065"/>
      <c r="Q53" s="1117"/>
      <c r="R53" s="1117"/>
      <c r="S53" s="1117"/>
      <c r="T53" s="1117"/>
      <c r="U53" s="1117"/>
      <c r="V53" s="1117"/>
      <c r="W53" s="1117"/>
      <c r="X53" s="1117"/>
      <c r="Y53" s="1117"/>
      <c r="Z53" s="1117"/>
      <c r="AA53" s="1117"/>
      <c r="AB53" s="1117"/>
      <c r="AC53" s="1117"/>
      <c r="AD53" s="1117"/>
      <c r="AE53" s="1117"/>
      <c r="AF53" s="1117"/>
      <c r="AG53" s="1117"/>
      <c r="AH53" s="1117"/>
      <c r="AI53" s="1117"/>
      <c r="AJ53" s="1117"/>
      <c r="AK53" s="1117"/>
      <c r="AL53" s="1117"/>
      <c r="AM53" s="1117"/>
      <c r="AN53" s="1117"/>
      <c r="AO53" s="1117"/>
      <c r="AP53" s="1117"/>
      <c r="AQ53" s="1117"/>
      <c r="AR53" s="1117"/>
      <c r="AS53" s="1117"/>
      <c r="AT53" s="1117"/>
      <c r="AU53" s="1117"/>
      <c r="AV53" s="1117"/>
      <c r="AW53" s="1117"/>
      <c r="AX53" s="1117"/>
      <c r="AY53" s="1117"/>
      <c r="AZ53" s="1117"/>
      <c r="BA53" s="1117"/>
      <c r="BB53" s="1117"/>
      <c r="BC53" s="1117"/>
      <c r="BD53" s="1117"/>
      <c r="BE53" s="1117"/>
    </row>
    <row r="54" spans="1:57" s="998" customFormat="1" ht="14.45" customHeight="1">
      <c r="A54" s="1330"/>
      <c r="B54" s="961" t="s">
        <v>1353</v>
      </c>
      <c r="C54" s="1330"/>
      <c r="D54" s="992"/>
      <c r="E54" s="1234">
        <v>4990.1321208037489</v>
      </c>
      <c r="F54" s="1235">
        <f t="shared" si="3"/>
        <v>4133.5267349048081</v>
      </c>
      <c r="G54" s="1140">
        <v>57300.320317663667</v>
      </c>
      <c r="H54" s="1141">
        <v>58193.573026829239</v>
      </c>
      <c r="I54" s="1141">
        <v>115247.68826631452</v>
      </c>
      <c r="J54" s="1141">
        <v>121131.07309628384</v>
      </c>
      <c r="K54" s="1141">
        <v>55790.031171842282</v>
      </c>
      <c r="L54" s="1141">
        <v>57539.889266906801</v>
      </c>
      <c r="M54" s="1065"/>
      <c r="N54" s="1065"/>
      <c r="O54" s="1065"/>
      <c r="P54" s="1065"/>
      <c r="Q54" s="1117"/>
      <c r="R54" s="1117"/>
      <c r="S54" s="1117"/>
      <c r="T54" s="1117"/>
      <c r="U54" s="1117"/>
      <c r="V54" s="1117"/>
      <c r="W54" s="1117"/>
      <c r="X54" s="1117"/>
      <c r="Y54" s="1117"/>
      <c r="Z54" s="1117"/>
      <c r="AA54" s="1117"/>
      <c r="AB54" s="1117"/>
      <c r="AC54" s="1117"/>
      <c r="AD54" s="1117"/>
      <c r="AE54" s="1117"/>
      <c r="AF54" s="1117"/>
      <c r="AG54" s="1117"/>
      <c r="AH54" s="1117"/>
      <c r="AI54" s="1117"/>
      <c r="AJ54" s="1117"/>
      <c r="AK54" s="1117"/>
      <c r="AL54" s="1117"/>
      <c r="AM54" s="1117"/>
      <c r="AN54" s="1117"/>
      <c r="AO54" s="1117"/>
      <c r="AP54" s="1117"/>
      <c r="AQ54" s="1117"/>
      <c r="AR54" s="1117"/>
      <c r="AS54" s="1117"/>
      <c r="AT54" s="1117"/>
      <c r="AU54" s="1117"/>
      <c r="AV54" s="1117"/>
      <c r="AW54" s="1117"/>
      <c r="AX54" s="1117"/>
      <c r="AY54" s="1117"/>
      <c r="AZ54" s="1117"/>
      <c r="BA54" s="1117"/>
      <c r="BB54" s="1117"/>
      <c r="BC54" s="1117"/>
      <c r="BD54" s="1117"/>
      <c r="BE54" s="1117"/>
    </row>
    <row r="55" spans="1:57" s="998" customFormat="1" ht="14.45" customHeight="1">
      <c r="A55" s="1330"/>
      <c r="B55" s="961" t="s">
        <v>1354</v>
      </c>
      <c r="C55" s="1330"/>
      <c r="D55" s="992"/>
      <c r="E55" s="1234">
        <v>10521.098987000001</v>
      </c>
      <c r="F55" s="1235">
        <f t="shared" si="3"/>
        <v>9571.4179299999669</v>
      </c>
      <c r="G55" s="1140">
        <v>75348.512069999982</v>
      </c>
      <c r="H55" s="1141">
        <v>68025.497443999979</v>
      </c>
      <c r="I55" s="1141">
        <v>127183.12920499999</v>
      </c>
      <c r="J55" s="1141">
        <v>130381.21356599998</v>
      </c>
      <c r="K55" s="1141">
        <v>73402.010850000006</v>
      </c>
      <c r="L55" s="1141">
        <v>67028.677281000026</v>
      </c>
      <c r="M55" s="1065"/>
      <c r="N55" s="1065"/>
      <c r="O55" s="1065"/>
      <c r="P55" s="1065"/>
      <c r="Q55" s="1117"/>
      <c r="R55" s="1117"/>
      <c r="S55" s="1117"/>
      <c r="T55" s="1117"/>
      <c r="U55" s="1117"/>
      <c r="V55" s="1117"/>
      <c r="W55" s="1117"/>
      <c r="X55" s="1117"/>
      <c r="Y55" s="1117"/>
      <c r="Z55" s="1117"/>
      <c r="AA55" s="1117"/>
      <c r="AB55" s="1117"/>
      <c r="AC55" s="1117"/>
      <c r="AD55" s="1117"/>
      <c r="AE55" s="1117"/>
      <c r="AF55" s="1117"/>
      <c r="AG55" s="1117"/>
      <c r="AH55" s="1117"/>
      <c r="AI55" s="1117"/>
      <c r="AJ55" s="1117"/>
      <c r="AK55" s="1117"/>
      <c r="AL55" s="1117"/>
      <c r="AM55" s="1117"/>
      <c r="AN55" s="1117"/>
      <c r="AO55" s="1117"/>
      <c r="AP55" s="1117"/>
      <c r="AQ55" s="1117"/>
      <c r="AR55" s="1117"/>
      <c r="AS55" s="1117"/>
      <c r="AT55" s="1117"/>
      <c r="AU55" s="1117"/>
      <c r="AV55" s="1117"/>
      <c r="AW55" s="1117"/>
      <c r="AX55" s="1117"/>
      <c r="AY55" s="1117"/>
      <c r="AZ55" s="1117"/>
      <c r="BA55" s="1117"/>
      <c r="BB55" s="1117"/>
      <c r="BC55" s="1117"/>
      <c r="BD55" s="1117"/>
      <c r="BE55" s="1117"/>
    </row>
    <row r="56" spans="1:57" s="998" customFormat="1" ht="14.45" customHeight="1">
      <c r="A56" s="1330"/>
      <c r="B56" s="961" t="s">
        <v>1355</v>
      </c>
      <c r="C56" s="1330"/>
      <c r="D56" s="992"/>
      <c r="E56" s="1234">
        <v>9171.2925839999971</v>
      </c>
      <c r="F56" s="1235">
        <f t="shared" si="3"/>
        <v>7616.0922530000098</v>
      </c>
      <c r="G56" s="1140">
        <v>88958.009226999973</v>
      </c>
      <c r="H56" s="1141">
        <v>96145.837543999995</v>
      </c>
      <c r="I56" s="1141">
        <v>176471.001647</v>
      </c>
      <c r="J56" s="1141">
        <v>192830.12254799998</v>
      </c>
      <c r="K56" s="1141">
        <v>85141.149055000016</v>
      </c>
      <c r="L56" s="1141">
        <v>93884.177702999994</v>
      </c>
      <c r="M56" s="1065"/>
      <c r="N56" s="1065"/>
      <c r="O56" s="1065"/>
      <c r="P56" s="1065"/>
      <c r="Q56" s="1117"/>
      <c r="R56" s="1117"/>
      <c r="S56" s="1117"/>
      <c r="T56" s="1117"/>
      <c r="U56" s="1117"/>
      <c r="V56" s="1117"/>
      <c r="W56" s="1117"/>
      <c r="X56" s="1117"/>
      <c r="Y56" s="1117"/>
      <c r="Z56" s="1117"/>
      <c r="AA56" s="1117"/>
      <c r="AB56" s="1117"/>
      <c r="AC56" s="1117"/>
      <c r="AD56" s="1117"/>
      <c r="AE56" s="1117"/>
      <c r="AF56" s="1117"/>
      <c r="AG56" s="1117"/>
      <c r="AH56" s="1117"/>
      <c r="AI56" s="1117"/>
      <c r="AJ56" s="1117"/>
      <c r="AK56" s="1117"/>
      <c r="AL56" s="1117"/>
      <c r="AM56" s="1117"/>
      <c r="AN56" s="1117"/>
      <c r="AO56" s="1117"/>
      <c r="AP56" s="1117"/>
      <c r="AQ56" s="1117"/>
      <c r="AR56" s="1117"/>
      <c r="AS56" s="1117"/>
      <c r="AT56" s="1117"/>
      <c r="AU56" s="1117"/>
      <c r="AV56" s="1117"/>
      <c r="AW56" s="1117"/>
      <c r="AX56" s="1117"/>
      <c r="AY56" s="1117"/>
      <c r="AZ56" s="1117"/>
      <c r="BA56" s="1117"/>
      <c r="BB56" s="1117"/>
      <c r="BC56" s="1117"/>
      <c r="BD56" s="1117"/>
      <c r="BE56" s="1117"/>
    </row>
    <row r="57" spans="1:57" s="998" customFormat="1" ht="14.45" customHeight="1">
      <c r="A57" s="1479" t="s">
        <v>449</v>
      </c>
      <c r="B57" s="1479"/>
      <c r="C57" s="1479"/>
      <c r="D57" s="2"/>
      <c r="E57" s="1141"/>
      <c r="F57" s="1141"/>
      <c r="G57" s="1145"/>
      <c r="H57" s="1141"/>
      <c r="I57" s="1141"/>
      <c r="J57" s="1141"/>
      <c r="K57" s="1141"/>
      <c r="L57" s="1141"/>
      <c r="M57" s="1065"/>
      <c r="N57" s="1065"/>
      <c r="O57" s="1065"/>
      <c r="P57" s="1065"/>
      <c r="Q57" s="1117"/>
      <c r="R57" s="1117"/>
      <c r="S57" s="1117"/>
      <c r="T57" s="1117"/>
      <c r="U57" s="1117"/>
      <c r="V57" s="1117"/>
      <c r="W57" s="1117"/>
      <c r="X57" s="1117"/>
      <c r="Y57" s="1117"/>
      <c r="Z57" s="1117"/>
      <c r="AA57" s="1117"/>
      <c r="AB57" s="1117"/>
      <c r="AC57" s="1117"/>
      <c r="AD57" s="1117"/>
      <c r="AE57" s="1117"/>
      <c r="AF57" s="1117"/>
      <c r="AG57" s="1117"/>
      <c r="AH57" s="1117"/>
      <c r="AI57" s="1117"/>
      <c r="AJ57" s="1117"/>
      <c r="AK57" s="1117"/>
      <c r="AL57" s="1117"/>
      <c r="AM57" s="1117"/>
      <c r="AN57" s="1117"/>
      <c r="AO57" s="1117"/>
      <c r="AP57" s="1117"/>
      <c r="AQ57" s="1117"/>
      <c r="AR57" s="1117"/>
      <c r="AS57" s="1117"/>
      <c r="AT57" s="1117"/>
      <c r="AU57" s="1117"/>
      <c r="AV57" s="1117"/>
      <c r="AW57" s="1117"/>
      <c r="AX57" s="1117"/>
      <c r="AY57" s="1117"/>
      <c r="AZ57" s="1117"/>
      <c r="BA57" s="1117"/>
      <c r="BB57" s="1117"/>
      <c r="BC57" s="1117"/>
      <c r="BD57" s="1117"/>
      <c r="BE57" s="1117"/>
    </row>
    <row r="58" spans="1:57" s="998" customFormat="1" ht="14.45" customHeight="1">
      <c r="A58" s="6"/>
      <c r="B58" s="961" t="s">
        <v>1337</v>
      </c>
      <c r="C58" s="6"/>
      <c r="D58" s="994"/>
      <c r="E58" s="1234">
        <f t="shared" ref="E58:E67" si="5">G58-H58-I58+J58</f>
        <v>1395.7811414637395</v>
      </c>
      <c r="F58" s="1235">
        <f t="shared" si="3"/>
        <v>1431.6180455865501</v>
      </c>
      <c r="G58" s="1140">
        <v>26545.354444725766</v>
      </c>
      <c r="H58" s="1141">
        <v>25088.938903666898</v>
      </c>
      <c r="I58" s="1141">
        <v>366.00602096284189</v>
      </c>
      <c r="J58" s="1141">
        <v>305.37162136771303</v>
      </c>
      <c r="K58" s="1141">
        <v>26536.560961545896</v>
      </c>
      <c r="L58" s="1141">
        <v>25044.308516364217</v>
      </c>
      <c r="M58" s="1065"/>
      <c r="N58" s="1065"/>
      <c r="O58" s="1065"/>
      <c r="P58" s="1065"/>
      <c r="Q58" s="1117"/>
      <c r="R58" s="1117"/>
      <c r="S58" s="1117"/>
      <c r="T58" s="1117"/>
      <c r="U58" s="1117"/>
      <c r="V58" s="1117"/>
      <c r="W58" s="1117"/>
      <c r="X58" s="1117"/>
      <c r="Y58" s="1117"/>
      <c r="Z58" s="1117"/>
      <c r="AA58" s="1117"/>
      <c r="AB58" s="1117"/>
      <c r="AC58" s="1117"/>
      <c r="AD58" s="1117"/>
      <c r="AE58" s="1117"/>
      <c r="AF58" s="1117"/>
      <c r="AG58" s="1117"/>
      <c r="AH58" s="1117"/>
      <c r="AI58" s="1117"/>
      <c r="AJ58" s="1117"/>
      <c r="AK58" s="1117"/>
      <c r="AL58" s="1117"/>
      <c r="AM58" s="1117"/>
      <c r="AN58" s="1117"/>
      <c r="AO58" s="1117"/>
      <c r="AP58" s="1117"/>
      <c r="AQ58" s="1117"/>
      <c r="AR58" s="1117"/>
      <c r="AS58" s="1117"/>
      <c r="AT58" s="1117"/>
      <c r="AU58" s="1117"/>
      <c r="AV58" s="1117"/>
      <c r="AW58" s="1117"/>
      <c r="AX58" s="1117"/>
      <c r="AY58" s="1117"/>
      <c r="AZ58" s="1117"/>
      <c r="BA58" s="1117"/>
      <c r="BB58" s="1117"/>
      <c r="BC58" s="1117"/>
      <c r="BD58" s="1117"/>
      <c r="BE58" s="1117"/>
    </row>
    <row r="59" spans="1:57" s="998" customFormat="1" ht="14.45" customHeight="1">
      <c r="A59" s="6"/>
      <c r="B59" s="961" t="s">
        <v>1347</v>
      </c>
      <c r="C59" s="6"/>
      <c r="D59" s="2"/>
      <c r="E59" s="1234">
        <f t="shared" si="5"/>
        <v>929.92871510963266</v>
      </c>
      <c r="F59" s="1235">
        <f t="shared" si="3"/>
        <v>895.8831417893656</v>
      </c>
      <c r="G59" s="1140">
        <v>15699.568577804062</v>
      </c>
      <c r="H59" s="1141">
        <v>14678.431403621764</v>
      </c>
      <c r="I59" s="1141">
        <v>605.50175843828742</v>
      </c>
      <c r="J59" s="1141">
        <v>514.29329936562146</v>
      </c>
      <c r="K59" s="1141">
        <v>15644.561224784995</v>
      </c>
      <c r="L59" s="1141">
        <v>14657.469623922963</v>
      </c>
      <c r="M59" s="1065"/>
      <c r="N59" s="1065"/>
      <c r="O59" s="1065"/>
      <c r="P59" s="1065"/>
    </row>
    <row r="60" spans="1:57" s="998" customFormat="1" ht="14.45" customHeight="1">
      <c r="A60" s="1330"/>
      <c r="B60" s="961" t="s">
        <v>1348</v>
      </c>
      <c r="C60" s="1330"/>
      <c r="D60" s="992"/>
      <c r="E60" s="1234">
        <f t="shared" si="5"/>
        <v>1551.0414965182417</v>
      </c>
      <c r="F60" s="1235">
        <f t="shared" si="3"/>
        <v>1688.3535369999909</v>
      </c>
      <c r="G60" s="1140">
        <v>29661.862958465535</v>
      </c>
      <c r="H60" s="1141">
        <v>28008.390306920523</v>
      </c>
      <c r="I60" s="1141">
        <v>2052.9460506686587</v>
      </c>
      <c r="J60" s="1141">
        <v>1950.5148956418875</v>
      </c>
      <c r="K60" s="1141">
        <v>29627.385149331156</v>
      </c>
      <c r="L60" s="1141">
        <v>27836.600457304394</v>
      </c>
      <c r="M60" s="1065"/>
      <c r="N60" s="1065"/>
      <c r="O60" s="1065"/>
      <c r="P60" s="1065"/>
      <c r="Q60" s="1117"/>
      <c r="R60" s="1117"/>
      <c r="S60" s="1117"/>
      <c r="T60" s="1117"/>
      <c r="U60" s="1117"/>
      <c r="V60" s="1117"/>
      <c r="W60" s="1117"/>
      <c r="X60" s="1117"/>
      <c r="Y60" s="1117"/>
      <c r="Z60" s="1117"/>
      <c r="AA60" s="1117"/>
      <c r="AB60" s="1117"/>
      <c r="AC60" s="1117"/>
      <c r="AD60" s="1117"/>
      <c r="AE60" s="1117"/>
      <c r="AF60" s="1117"/>
      <c r="AG60" s="1117"/>
      <c r="AH60" s="1117"/>
      <c r="AI60" s="1117"/>
      <c r="AJ60" s="1117"/>
      <c r="AK60" s="1117"/>
      <c r="AL60" s="1117"/>
      <c r="AM60" s="1117"/>
      <c r="AN60" s="1117"/>
      <c r="AO60" s="1117"/>
      <c r="AP60" s="1117"/>
      <c r="AQ60" s="1117"/>
      <c r="AR60" s="1117"/>
      <c r="AS60" s="1117"/>
      <c r="AT60" s="1117"/>
      <c r="AU60" s="1117"/>
      <c r="AV60" s="1117"/>
      <c r="AW60" s="1117"/>
      <c r="AX60" s="1117"/>
      <c r="AY60" s="1117"/>
      <c r="AZ60" s="1117"/>
      <c r="BA60" s="1117"/>
      <c r="BB60" s="1117"/>
      <c r="BC60" s="1117"/>
      <c r="BD60" s="1117"/>
      <c r="BE60" s="1117"/>
    </row>
    <row r="61" spans="1:57" s="998" customFormat="1" ht="14.45" customHeight="1">
      <c r="A61" s="1330"/>
      <c r="B61" s="961" t="s">
        <v>1349</v>
      </c>
      <c r="C61" s="1330"/>
      <c r="D61" s="992"/>
      <c r="E61" s="1234">
        <f t="shared" si="5"/>
        <v>4476.4552358070468</v>
      </c>
      <c r="F61" s="1235">
        <f t="shared" si="3"/>
        <v>4110.1940899217116</v>
      </c>
      <c r="G61" s="1140">
        <v>53099.027967213966</v>
      </c>
      <c r="H61" s="1141">
        <v>49194.877954556097</v>
      </c>
      <c r="I61" s="1141">
        <v>6854.2044901692398</v>
      </c>
      <c r="J61" s="1141">
        <v>7426.5097133184181</v>
      </c>
      <c r="K61" s="1141">
        <v>52398.998060609811</v>
      </c>
      <c r="L61" s="1141">
        <v>48861.109193837277</v>
      </c>
      <c r="M61" s="1065"/>
      <c r="N61" s="1065"/>
      <c r="O61" s="1065"/>
      <c r="P61" s="1065"/>
      <c r="Q61" s="1117"/>
      <c r="R61" s="1117"/>
      <c r="S61" s="1117"/>
      <c r="T61" s="1117"/>
      <c r="U61" s="1117"/>
      <c r="V61" s="1117"/>
      <c r="W61" s="1117"/>
      <c r="X61" s="1117"/>
      <c r="Y61" s="1117"/>
      <c r="Z61" s="1117"/>
      <c r="AA61" s="1117"/>
      <c r="AB61" s="1117"/>
      <c r="AC61" s="1117"/>
      <c r="AD61" s="1117"/>
      <c r="AE61" s="1117"/>
      <c r="AF61" s="1117"/>
      <c r="AG61" s="1117"/>
      <c r="AH61" s="1117"/>
      <c r="AI61" s="1117"/>
      <c r="AJ61" s="1117"/>
      <c r="AK61" s="1117"/>
      <c r="AL61" s="1117"/>
      <c r="AM61" s="1117"/>
      <c r="AN61" s="1117"/>
      <c r="AO61" s="1117"/>
      <c r="AP61" s="1117"/>
      <c r="AQ61" s="1117"/>
      <c r="AR61" s="1117"/>
      <c r="AS61" s="1117"/>
      <c r="AT61" s="1117"/>
      <c r="AU61" s="1117"/>
      <c r="AV61" s="1117"/>
      <c r="AW61" s="1117"/>
      <c r="AX61" s="1117"/>
      <c r="AY61" s="1117"/>
      <c r="AZ61" s="1117"/>
      <c r="BA61" s="1117"/>
      <c r="BB61" s="1117"/>
      <c r="BC61" s="1117"/>
      <c r="BD61" s="1117"/>
      <c r="BE61" s="1117"/>
    </row>
    <row r="62" spans="1:57" s="998" customFormat="1" ht="14.45" customHeight="1">
      <c r="A62" s="1330"/>
      <c r="B62" s="961" t="s">
        <v>1350</v>
      </c>
      <c r="C62" s="1330"/>
      <c r="D62" s="992"/>
      <c r="E62" s="1234">
        <f t="shared" si="5"/>
        <v>1569.5189178998626</v>
      </c>
      <c r="F62" s="1235">
        <f t="shared" si="3"/>
        <v>1508.7825367637779</v>
      </c>
      <c r="G62" s="1140">
        <v>50409.176898297446</v>
      </c>
      <c r="H62" s="1141">
        <v>49790.872810776244</v>
      </c>
      <c r="I62" s="1141">
        <v>19252.534305630084</v>
      </c>
      <c r="J62" s="1141">
        <v>20203.749136008744</v>
      </c>
      <c r="K62" s="1141">
        <v>49948.529476562508</v>
      </c>
      <c r="L62" s="1141">
        <v>49390.96177017739</v>
      </c>
      <c r="M62" s="1065"/>
      <c r="N62" s="1065"/>
      <c r="O62" s="1065"/>
      <c r="P62" s="1065"/>
      <c r="Q62" s="1117"/>
      <c r="R62" s="1117"/>
      <c r="S62" s="1117"/>
      <c r="T62" s="1117"/>
      <c r="U62" s="1117"/>
      <c r="V62" s="1117"/>
      <c r="W62" s="1117"/>
      <c r="X62" s="1117"/>
      <c r="Y62" s="1117"/>
      <c r="Z62" s="1117"/>
      <c r="AA62" s="1117"/>
      <c r="AB62" s="1117"/>
      <c r="AC62" s="1117"/>
      <c r="AD62" s="1117"/>
      <c r="AE62" s="1117"/>
      <c r="AF62" s="1117"/>
      <c r="AG62" s="1117"/>
      <c r="AH62" s="1117"/>
      <c r="AI62" s="1117"/>
      <c r="AJ62" s="1117"/>
      <c r="AK62" s="1117"/>
      <c r="AL62" s="1117"/>
      <c r="AM62" s="1117"/>
      <c r="AN62" s="1117"/>
      <c r="AO62" s="1117"/>
      <c r="AP62" s="1117"/>
      <c r="AQ62" s="1117"/>
      <c r="AR62" s="1117"/>
      <c r="AS62" s="1117"/>
      <c r="AT62" s="1117"/>
      <c r="AU62" s="1117"/>
      <c r="AV62" s="1117"/>
      <c r="AW62" s="1117"/>
      <c r="AX62" s="1117"/>
      <c r="AY62" s="1117"/>
      <c r="AZ62" s="1117"/>
      <c r="BA62" s="1117"/>
      <c r="BB62" s="1117"/>
      <c r="BC62" s="1117"/>
      <c r="BD62" s="1117"/>
      <c r="BE62" s="1117"/>
    </row>
    <row r="63" spans="1:57" s="998" customFormat="1" ht="14.45" customHeight="1">
      <c r="A63" s="1330"/>
      <c r="B63" s="961" t="s">
        <v>1351</v>
      </c>
      <c r="C63" s="1330"/>
      <c r="D63" s="992"/>
      <c r="E63" s="1234">
        <f t="shared" si="5"/>
        <v>6816.8700276702002</v>
      </c>
      <c r="F63" s="1235">
        <f t="shared" si="3"/>
        <v>6502.480828575397</v>
      </c>
      <c r="G63" s="1140">
        <v>105097.19617633053</v>
      </c>
      <c r="H63" s="1141">
        <v>104553.56485546914</v>
      </c>
      <c r="I63" s="1141">
        <v>48696.675058989364</v>
      </c>
      <c r="J63" s="1141">
        <v>54969.913765798177</v>
      </c>
      <c r="K63" s="1141">
        <v>103556.73492798145</v>
      </c>
      <c r="L63" s="1141">
        <v>103327.49280621487</v>
      </c>
      <c r="M63" s="1065"/>
      <c r="N63" s="1065"/>
      <c r="O63" s="1065"/>
      <c r="P63" s="1065"/>
      <c r="Q63" s="1117"/>
      <c r="R63" s="1117"/>
      <c r="S63" s="1117"/>
      <c r="T63" s="1117"/>
      <c r="U63" s="1117"/>
      <c r="V63" s="1117"/>
      <c r="W63" s="1117"/>
      <c r="X63" s="1117"/>
      <c r="Y63" s="1117"/>
      <c r="Z63" s="1117"/>
      <c r="AA63" s="1117"/>
      <c r="AB63" s="1117"/>
      <c r="AC63" s="1117"/>
      <c r="AD63" s="1117"/>
      <c r="AE63" s="1117"/>
      <c r="AF63" s="1117"/>
      <c r="AG63" s="1117"/>
      <c r="AH63" s="1117"/>
      <c r="AI63" s="1117"/>
      <c r="AJ63" s="1117"/>
      <c r="AK63" s="1117"/>
      <c r="AL63" s="1117"/>
      <c r="AM63" s="1117"/>
      <c r="AN63" s="1117"/>
      <c r="AO63" s="1117"/>
      <c r="AP63" s="1117"/>
      <c r="AQ63" s="1117"/>
      <c r="AR63" s="1117"/>
      <c r="AS63" s="1117"/>
      <c r="AT63" s="1117"/>
      <c r="AU63" s="1117"/>
      <c r="AV63" s="1117"/>
      <c r="AW63" s="1117"/>
      <c r="AX63" s="1117"/>
      <c r="AY63" s="1117"/>
      <c r="AZ63" s="1117"/>
      <c r="BA63" s="1117"/>
      <c r="BB63" s="1117"/>
      <c r="BC63" s="1117"/>
      <c r="BD63" s="1117"/>
      <c r="BE63" s="1117"/>
    </row>
    <row r="64" spans="1:57" s="998" customFormat="1" ht="14.45" customHeight="1">
      <c r="A64" s="1330"/>
      <c r="B64" s="961" t="s">
        <v>1352</v>
      </c>
      <c r="C64" s="1330"/>
      <c r="D64" s="992"/>
      <c r="E64" s="1234">
        <f t="shared" si="5"/>
        <v>2506.7900815040703</v>
      </c>
      <c r="F64" s="1235">
        <f t="shared" si="3"/>
        <v>2346.3404510146647</v>
      </c>
      <c r="G64" s="1140">
        <v>53125.05354912809</v>
      </c>
      <c r="H64" s="1141">
        <v>50680.052695471037</v>
      </c>
      <c r="I64" s="1141">
        <v>30115.49929646587</v>
      </c>
      <c r="J64" s="1141">
        <v>30177.288524312888</v>
      </c>
      <c r="K64" s="1141">
        <v>52385.931863729442</v>
      </c>
      <c r="L64" s="1141">
        <v>50101.380640561794</v>
      </c>
      <c r="M64" s="1065"/>
      <c r="N64" s="1065"/>
      <c r="O64" s="1065"/>
      <c r="P64" s="1065"/>
      <c r="Q64" s="1117"/>
      <c r="R64" s="1117"/>
      <c r="S64" s="1117"/>
      <c r="T64" s="1117"/>
      <c r="U64" s="1117"/>
      <c r="V64" s="1117"/>
      <c r="W64" s="1117"/>
      <c r="X64" s="1117"/>
      <c r="Y64" s="1117"/>
      <c r="Z64" s="1117"/>
      <c r="AA64" s="1117"/>
      <c r="AB64" s="1117"/>
      <c r="AC64" s="1117"/>
      <c r="AD64" s="1117"/>
      <c r="AE64" s="1117"/>
      <c r="AF64" s="1117"/>
      <c r="AG64" s="1117"/>
      <c r="AH64" s="1117"/>
      <c r="AI64" s="1117"/>
      <c r="AJ64" s="1117"/>
      <c r="AK64" s="1117"/>
      <c r="AL64" s="1117"/>
      <c r="AM64" s="1117"/>
      <c r="AN64" s="1117"/>
      <c r="AO64" s="1117"/>
      <c r="AP64" s="1117"/>
      <c r="AQ64" s="1117"/>
      <c r="AR64" s="1117"/>
      <c r="AS64" s="1117"/>
      <c r="AT64" s="1117"/>
      <c r="AU64" s="1117"/>
      <c r="AV64" s="1117"/>
      <c r="AW64" s="1117"/>
      <c r="AX64" s="1117"/>
      <c r="AY64" s="1117"/>
      <c r="AZ64" s="1117"/>
      <c r="BA64" s="1117"/>
      <c r="BB64" s="1117"/>
      <c r="BC64" s="1117"/>
      <c r="BD64" s="1117"/>
      <c r="BE64" s="1117"/>
    </row>
    <row r="65" spans="1:57" s="998" customFormat="1" ht="14.45" customHeight="1">
      <c r="A65" s="1330"/>
      <c r="B65" s="961" t="s">
        <v>1353</v>
      </c>
      <c r="C65" s="1330"/>
      <c r="D65" s="992"/>
      <c r="E65" s="1234">
        <f t="shared" si="5"/>
        <v>2508.9661720704535</v>
      </c>
      <c r="F65" s="1235">
        <f t="shared" si="3"/>
        <v>2372.3716471312582</v>
      </c>
      <c r="G65" s="1140">
        <v>68781.530255518344</v>
      </c>
      <c r="H65" s="1141">
        <v>67324.607045001976</v>
      </c>
      <c r="I65" s="1141">
        <v>51302.142408906126</v>
      </c>
      <c r="J65" s="1141">
        <v>52354.185370460211</v>
      </c>
      <c r="K65" s="1141">
        <v>67495.711457068275</v>
      </c>
      <c r="L65" s="1141">
        <v>66175.382771491102</v>
      </c>
      <c r="M65" s="1065"/>
      <c r="N65" s="1065"/>
      <c r="O65" s="1065"/>
      <c r="P65" s="1065"/>
      <c r="Q65" s="1117"/>
      <c r="R65" s="1117"/>
      <c r="S65" s="1117"/>
      <c r="T65" s="1117"/>
      <c r="U65" s="1117"/>
      <c r="V65" s="1117"/>
      <c r="W65" s="1117"/>
      <c r="X65" s="1117"/>
      <c r="Y65" s="1117"/>
      <c r="Z65" s="1117"/>
      <c r="AA65" s="1117"/>
      <c r="AB65" s="1117"/>
      <c r="AC65" s="1117"/>
      <c r="AD65" s="1117"/>
      <c r="AE65" s="1117"/>
      <c r="AF65" s="1117"/>
      <c r="AG65" s="1117"/>
      <c r="AH65" s="1117"/>
      <c r="AI65" s="1117"/>
      <c r="AJ65" s="1117"/>
      <c r="AK65" s="1117"/>
      <c r="AL65" s="1117"/>
      <c r="AM65" s="1117"/>
      <c r="AN65" s="1117"/>
      <c r="AO65" s="1117"/>
      <c r="AP65" s="1117"/>
      <c r="AQ65" s="1117"/>
      <c r="AR65" s="1117"/>
      <c r="AS65" s="1117"/>
      <c r="AT65" s="1117"/>
      <c r="AU65" s="1117"/>
      <c r="AV65" s="1117"/>
      <c r="AW65" s="1117"/>
      <c r="AX65" s="1117"/>
      <c r="AY65" s="1117"/>
      <c r="AZ65" s="1117"/>
      <c r="BA65" s="1117"/>
      <c r="BB65" s="1117"/>
      <c r="BC65" s="1117"/>
      <c r="BD65" s="1117"/>
      <c r="BE65" s="1117"/>
    </row>
    <row r="66" spans="1:57" s="998" customFormat="1" ht="14.45" customHeight="1">
      <c r="A66" s="1330"/>
      <c r="B66" s="961" t="s">
        <v>1354</v>
      </c>
      <c r="C66" s="1330"/>
      <c r="D66" s="992"/>
      <c r="E66" s="1234">
        <f t="shared" si="5"/>
        <v>4508.6060242389503</v>
      </c>
      <c r="F66" s="1235">
        <f t="shared" si="3"/>
        <v>3845.8326431500027</v>
      </c>
      <c r="G66" s="1140">
        <v>88995.768082872673</v>
      </c>
      <c r="H66" s="1141">
        <v>89082.322376440687</v>
      </c>
      <c r="I66" s="1141">
        <v>102953.55443151644</v>
      </c>
      <c r="J66" s="1141">
        <v>107548.71474932341</v>
      </c>
      <c r="K66" s="1141">
        <v>86871.025362328583</v>
      </c>
      <c r="L66" s="1141">
        <v>87620.353036985543</v>
      </c>
      <c r="M66" s="1065"/>
      <c r="N66" s="1065"/>
      <c r="O66" s="1065"/>
      <c r="P66" s="1065"/>
      <c r="Q66" s="1117"/>
      <c r="R66" s="1117"/>
      <c r="S66" s="1117"/>
      <c r="T66" s="1117"/>
      <c r="U66" s="1117"/>
      <c r="V66" s="1117"/>
      <c r="W66" s="1117"/>
      <c r="X66" s="1117"/>
      <c r="Y66" s="1117"/>
      <c r="Z66" s="1117"/>
      <c r="AA66" s="1117"/>
      <c r="AB66" s="1117"/>
      <c r="AC66" s="1117"/>
      <c r="AD66" s="1117"/>
      <c r="AE66" s="1117"/>
      <c r="AF66" s="1117"/>
      <c r="AG66" s="1117"/>
      <c r="AH66" s="1117"/>
      <c r="AI66" s="1117"/>
      <c r="AJ66" s="1117"/>
      <c r="AK66" s="1117"/>
      <c r="AL66" s="1117"/>
      <c r="AM66" s="1117"/>
      <c r="AN66" s="1117"/>
      <c r="AO66" s="1117"/>
      <c r="AP66" s="1117"/>
      <c r="AQ66" s="1117"/>
      <c r="AR66" s="1117"/>
      <c r="AS66" s="1117"/>
      <c r="AT66" s="1117"/>
      <c r="AU66" s="1117"/>
      <c r="AV66" s="1117"/>
      <c r="AW66" s="1117"/>
      <c r="AX66" s="1117"/>
      <c r="AY66" s="1117"/>
      <c r="AZ66" s="1117"/>
      <c r="BA66" s="1117"/>
      <c r="BB66" s="1117"/>
      <c r="BC66" s="1117"/>
      <c r="BD66" s="1117"/>
      <c r="BE66" s="1117"/>
    </row>
    <row r="67" spans="1:57" ht="14.45" customHeight="1" thickBot="1">
      <c r="A67" s="1331"/>
      <c r="B67" s="1319" t="s">
        <v>1355</v>
      </c>
      <c r="C67" s="1331"/>
      <c r="D67" s="996"/>
      <c r="E67" s="1236">
        <f t="shared" si="5"/>
        <v>8072.3169798670569</v>
      </c>
      <c r="F67" s="1237">
        <f t="shared" si="3"/>
        <v>1437.6863915704889</v>
      </c>
      <c r="G67" s="1149">
        <v>184853.55544168968</v>
      </c>
      <c r="H67" s="1149">
        <v>169531.44141336356</v>
      </c>
      <c r="I67" s="1149">
        <v>486733.4350897182</v>
      </c>
      <c r="J67" s="1149">
        <v>479483.63804125914</v>
      </c>
      <c r="K67" s="1149">
        <v>174647.31863643287</v>
      </c>
      <c r="L67" s="1149">
        <v>165959.83519640335</v>
      </c>
      <c r="M67" s="1082"/>
    </row>
    <row r="68" spans="1:57" s="424" customFormat="1" ht="27.75" customHeight="1">
      <c r="A68" s="1744" t="s">
        <v>1468</v>
      </c>
      <c r="B68" s="1745"/>
      <c r="C68" s="1745"/>
      <c r="D68" s="1745"/>
      <c r="E68" s="1745"/>
      <c r="F68" s="1745"/>
      <c r="G68" s="1745"/>
      <c r="H68" s="1745"/>
      <c r="I68" s="1745"/>
      <c r="J68" s="1745"/>
      <c r="K68" s="1745"/>
      <c r="L68" s="1745"/>
    </row>
  </sheetData>
  <mergeCells count="36">
    <mergeCell ref="A68:L68"/>
    <mergeCell ref="A3:C5"/>
    <mergeCell ref="A6:C6"/>
    <mergeCell ref="A7:C7"/>
    <mergeCell ref="A12:C12"/>
    <mergeCell ref="J3:J5"/>
    <mergeCell ref="K3:K5"/>
    <mergeCell ref="A9:C9"/>
    <mergeCell ref="A8:C8"/>
    <mergeCell ref="A14:C14"/>
    <mergeCell ref="L3:L5"/>
    <mergeCell ref="E3:E5"/>
    <mergeCell ref="G3:G5"/>
    <mergeCell ref="A24:D24"/>
    <mergeCell ref="A25:D25"/>
    <mergeCell ref="A26:D26"/>
    <mergeCell ref="I3:I5"/>
    <mergeCell ref="F3:F5"/>
    <mergeCell ref="A21:C21"/>
    <mergeCell ref="H3:H5"/>
    <mergeCell ref="A11:C11"/>
    <mergeCell ref="A10:C10"/>
    <mergeCell ref="A46:C46"/>
    <mergeCell ref="A57:C57"/>
    <mergeCell ref="A13:C13"/>
    <mergeCell ref="A16:C16"/>
    <mergeCell ref="A15:C15"/>
    <mergeCell ref="A28:C28"/>
    <mergeCell ref="A18:C18"/>
    <mergeCell ref="A20:C20"/>
    <mergeCell ref="A19:C19"/>
    <mergeCell ref="A35:C35"/>
    <mergeCell ref="A17:C17"/>
    <mergeCell ref="A22:D22"/>
    <mergeCell ref="A23:D23"/>
    <mergeCell ref="A27:D27"/>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8" max="66"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5" tint="0.39997558519241921"/>
  </sheetPr>
  <dimension ref="A1:AX73"/>
  <sheetViews>
    <sheetView tabSelected="1" view="pageBreakPreview" zoomScaleNormal="75" zoomScaleSheetLayoutView="100" workbookViewId="0">
      <selection activeCell="H30" sqref="H30"/>
    </sheetView>
  </sheetViews>
  <sheetFormatPr defaultColWidth="9.140625" defaultRowHeight="15.75"/>
  <cols>
    <col min="1" max="1" width="2.28515625" style="425" customWidth="1"/>
    <col min="2" max="2" width="18.7109375" style="425" customWidth="1"/>
    <col min="3" max="3" width="2.28515625" style="425" customWidth="1"/>
    <col min="4" max="4" width="1.7109375" style="426" customWidth="1"/>
    <col min="5" max="8" width="20.28515625" style="1136" customWidth="1"/>
    <col min="9" max="9" width="18" style="1136" customWidth="1"/>
    <col min="10" max="10" width="18" style="1138" customWidth="1"/>
    <col min="11" max="13" width="18" style="1136" customWidth="1"/>
    <col min="14" max="14" width="18" style="1138" customWidth="1"/>
    <col min="15" max="15" width="2.28515625" style="425" customWidth="1"/>
    <col min="16" max="16" width="18.7109375" style="425" customWidth="1"/>
    <col min="17" max="17" width="2.28515625" style="425" customWidth="1"/>
    <col min="18" max="18" width="1.7109375" style="426" customWidth="1"/>
    <col min="19" max="19" width="12.7109375" style="426" customWidth="1"/>
    <col min="20" max="24" width="12.7109375" style="1136" customWidth="1"/>
    <col min="25" max="31" width="15.28515625" style="1136" customWidth="1"/>
    <col min="32" max="35" width="17.85546875" style="1136" bestFit="1" customWidth="1"/>
    <col min="36" max="36" width="16.7109375" style="1136" bestFit="1" customWidth="1"/>
    <col min="37" max="37" width="17.85546875" style="1136" bestFit="1" customWidth="1"/>
    <col min="38" max="41" width="9.140625" style="1136"/>
    <col min="42" max="48" width="17.85546875" style="1136" bestFit="1" customWidth="1"/>
    <col min="49" max="50" width="14" style="1136" bestFit="1" customWidth="1"/>
    <col min="51" max="16384" width="9.140625" style="1136"/>
  </cols>
  <sheetData>
    <row r="1" spans="1:50" s="404" customFormat="1" ht="35.1" customHeight="1">
      <c r="A1" s="1697" t="s">
        <v>400</v>
      </c>
      <c r="B1" s="1697"/>
      <c r="C1" s="1697"/>
      <c r="D1" s="1697"/>
      <c r="E1" s="1697"/>
      <c r="F1" s="1697"/>
      <c r="G1" s="1697"/>
      <c r="H1" s="1697"/>
      <c r="I1" s="1764" t="s">
        <v>245</v>
      </c>
      <c r="J1" s="1764"/>
      <c r="K1" s="1764"/>
      <c r="L1" s="1764"/>
      <c r="M1" s="1764"/>
      <c r="N1" s="1764"/>
      <c r="O1" s="1697" t="s">
        <v>400</v>
      </c>
      <c r="P1" s="1697"/>
      <c r="Q1" s="1697"/>
      <c r="R1" s="1697"/>
      <c r="S1" s="1697"/>
      <c r="T1" s="1697"/>
      <c r="U1" s="1697"/>
      <c r="V1" s="1697"/>
      <c r="W1" s="1697"/>
      <c r="X1" s="1697"/>
      <c r="Y1" s="1695" t="s">
        <v>246</v>
      </c>
      <c r="Z1" s="1695"/>
      <c r="AA1" s="1695"/>
      <c r="AB1" s="1695"/>
      <c r="AC1" s="1695"/>
      <c r="AD1" s="1695"/>
      <c r="AE1" s="1695"/>
    </row>
    <row r="2" spans="1:50" ht="15" customHeight="1" thickBot="1">
      <c r="A2" s="1136"/>
      <c r="B2" s="430"/>
      <c r="C2" s="430"/>
      <c r="D2" s="611"/>
      <c r="E2" s="1135"/>
      <c r="F2" s="1135"/>
      <c r="G2" s="1135"/>
      <c r="H2" s="1135"/>
      <c r="I2" s="1135"/>
      <c r="J2" s="1135"/>
      <c r="K2" s="1135"/>
      <c r="L2" s="1135"/>
      <c r="M2" s="1135"/>
      <c r="N2" s="407" t="s">
        <v>778</v>
      </c>
      <c r="O2" s="1136"/>
      <c r="P2" s="430"/>
      <c r="Q2" s="430"/>
      <c r="R2" s="611"/>
      <c r="S2" s="611"/>
      <c r="T2" s="1135"/>
      <c r="U2" s="407"/>
      <c r="V2" s="1135"/>
      <c r="W2" s="1135"/>
      <c r="X2" s="1135"/>
      <c r="Y2" s="1135"/>
      <c r="Z2" s="1135"/>
      <c r="AA2" s="1135"/>
      <c r="AB2" s="1135"/>
      <c r="AC2" s="1135"/>
      <c r="AD2" s="1135"/>
      <c r="AE2" s="407" t="s">
        <v>778</v>
      </c>
    </row>
    <row r="3" spans="1:50" s="1232" customFormat="1" ht="18" customHeight="1">
      <c r="A3" s="1571" t="s">
        <v>10</v>
      </c>
      <c r="B3" s="1571"/>
      <c r="C3" s="1571"/>
      <c r="D3" s="1359"/>
      <c r="E3" s="1765" t="s">
        <v>49</v>
      </c>
      <c r="F3" s="1767" t="s">
        <v>164</v>
      </c>
      <c r="G3" s="1768"/>
      <c r="H3" s="1768"/>
      <c r="I3" s="1769"/>
      <c r="J3" s="1768"/>
      <c r="K3" s="1768"/>
      <c r="L3" s="1768"/>
      <c r="M3" s="1768"/>
      <c r="N3" s="1768"/>
      <c r="O3" s="1571" t="s">
        <v>10</v>
      </c>
      <c r="P3" s="1571"/>
      <c r="Q3" s="1571"/>
      <c r="R3" s="1359"/>
      <c r="S3" s="1780" t="s">
        <v>165</v>
      </c>
      <c r="T3" s="1781"/>
      <c r="U3" s="1781"/>
      <c r="V3" s="1781"/>
      <c r="W3" s="1781"/>
      <c r="X3" s="1781"/>
      <c r="Y3" s="1781"/>
      <c r="Z3" s="1781"/>
      <c r="AA3" s="1782"/>
      <c r="AB3" s="612" t="s">
        <v>1455</v>
      </c>
      <c r="AC3" s="612"/>
      <c r="AD3" s="612"/>
      <c r="AE3" s="613"/>
    </row>
    <row r="4" spans="1:50" s="1232" customFormat="1" ht="18" customHeight="1">
      <c r="A4" s="1572"/>
      <c r="B4" s="1572"/>
      <c r="C4" s="1572"/>
      <c r="D4" s="1360"/>
      <c r="E4" s="1766"/>
      <c r="F4" s="1577" t="s">
        <v>146</v>
      </c>
      <c r="G4" s="1770" t="s">
        <v>166</v>
      </c>
      <c r="H4" s="1771"/>
      <c r="I4" s="1772"/>
      <c r="J4" s="1771"/>
      <c r="K4" s="1771"/>
      <c r="L4" s="1771"/>
      <c r="M4" s="1771"/>
      <c r="N4" s="1771"/>
      <c r="O4" s="1572"/>
      <c r="P4" s="1572"/>
      <c r="Q4" s="1572"/>
      <c r="R4" s="1360"/>
      <c r="S4" s="1783" t="s">
        <v>167</v>
      </c>
      <c r="T4" s="1784"/>
      <c r="U4" s="1784"/>
      <c r="V4" s="1784"/>
      <c r="W4" s="1784"/>
      <c r="X4" s="1784"/>
      <c r="Y4" s="1784"/>
      <c r="Z4" s="1784"/>
      <c r="AA4" s="1785"/>
      <c r="AB4" s="1759" t="s">
        <v>146</v>
      </c>
      <c r="AC4" s="1773" t="s">
        <v>704</v>
      </c>
      <c r="AD4" s="1761"/>
      <c r="AE4" s="1773" t="s">
        <v>705</v>
      </c>
    </row>
    <row r="5" spans="1:50" s="1232" customFormat="1" ht="20.100000000000001" customHeight="1">
      <c r="A5" s="1572"/>
      <c r="B5" s="1572"/>
      <c r="C5" s="1572"/>
      <c r="D5" s="1360"/>
      <c r="E5" s="1766"/>
      <c r="F5" s="1577"/>
      <c r="G5" s="1759" t="s">
        <v>47</v>
      </c>
      <c r="H5" s="1759" t="s">
        <v>170</v>
      </c>
      <c r="I5" s="1761" t="s">
        <v>762</v>
      </c>
      <c r="J5" s="1759" t="s">
        <v>172</v>
      </c>
      <c r="K5" s="1759" t="s">
        <v>129</v>
      </c>
      <c r="L5" s="1759" t="s">
        <v>173</v>
      </c>
      <c r="M5" s="1759" t="s">
        <v>174</v>
      </c>
      <c r="N5" s="1759" t="s">
        <v>175</v>
      </c>
      <c r="O5" s="1572"/>
      <c r="P5" s="1572"/>
      <c r="Q5" s="1572"/>
      <c r="R5" s="1360"/>
      <c r="S5" s="1761" t="s">
        <v>47</v>
      </c>
      <c r="T5" s="1759" t="s">
        <v>122</v>
      </c>
      <c r="U5" s="1759" t="s">
        <v>176</v>
      </c>
      <c r="V5" s="1759" t="s">
        <v>177</v>
      </c>
      <c r="W5" s="1778" t="s">
        <v>178</v>
      </c>
      <c r="X5" s="1779"/>
      <c r="Y5" s="1761" t="s">
        <v>179</v>
      </c>
      <c r="Z5" s="1759" t="s">
        <v>716</v>
      </c>
      <c r="AA5" s="1759" t="s">
        <v>180</v>
      </c>
      <c r="AB5" s="1776"/>
      <c r="AC5" s="1578"/>
      <c r="AD5" s="1579"/>
      <c r="AE5" s="1774"/>
    </row>
    <row r="6" spans="1:50" s="1232" customFormat="1" ht="30" customHeight="1">
      <c r="A6" s="1573"/>
      <c r="B6" s="1573"/>
      <c r="C6" s="1573"/>
      <c r="D6" s="1362"/>
      <c r="E6" s="1760"/>
      <c r="F6" s="1579"/>
      <c r="G6" s="1760"/>
      <c r="H6" s="1760"/>
      <c r="I6" s="1579"/>
      <c r="J6" s="1760"/>
      <c r="K6" s="1760"/>
      <c r="L6" s="1760"/>
      <c r="M6" s="1760"/>
      <c r="N6" s="1760"/>
      <c r="O6" s="1573"/>
      <c r="P6" s="1573"/>
      <c r="Q6" s="1573"/>
      <c r="R6" s="1362"/>
      <c r="S6" s="1579"/>
      <c r="T6" s="1760"/>
      <c r="U6" s="1760"/>
      <c r="V6" s="1760"/>
      <c r="W6" s="1393" t="s">
        <v>1273</v>
      </c>
      <c r="X6" s="1393" t="s">
        <v>1274</v>
      </c>
      <c r="Y6" s="1579"/>
      <c r="Z6" s="1760"/>
      <c r="AA6" s="1760"/>
      <c r="AB6" s="1777"/>
      <c r="AC6" s="1393" t="s">
        <v>1271</v>
      </c>
      <c r="AD6" s="1393" t="s">
        <v>1272</v>
      </c>
      <c r="AE6" s="1775"/>
    </row>
    <row r="7" spans="1:50" s="451" customFormat="1" ht="24.6" hidden="1" customHeight="1">
      <c r="A7" s="1696" t="s">
        <v>1071</v>
      </c>
      <c r="B7" s="1696"/>
      <c r="C7" s="1696"/>
      <c r="D7" s="18"/>
      <c r="E7" s="409">
        <v>526282949</v>
      </c>
      <c r="F7" s="432">
        <v>504890838</v>
      </c>
      <c r="G7" s="50">
        <f t="shared" ref="G7:G12" si="0">SUM(H7:N7)</f>
        <v>450942031</v>
      </c>
      <c r="H7" s="432">
        <v>297312785</v>
      </c>
      <c r="I7" s="432">
        <v>105258817</v>
      </c>
      <c r="J7" s="432">
        <v>3810330</v>
      </c>
      <c r="K7" s="432">
        <v>4500331</v>
      </c>
      <c r="L7" s="432">
        <v>745121</v>
      </c>
      <c r="M7" s="432">
        <v>4245851</v>
      </c>
      <c r="N7" s="432">
        <v>35068796</v>
      </c>
      <c r="O7" s="1696" t="s">
        <v>1071</v>
      </c>
      <c r="P7" s="1696"/>
      <c r="Q7" s="1696"/>
      <c r="R7" s="18"/>
      <c r="S7" s="50">
        <f t="shared" ref="S7:S23" si="1">SUM(T7:AA7)</f>
        <v>49541286</v>
      </c>
      <c r="T7" s="409">
        <v>24732641</v>
      </c>
      <c r="U7" s="432">
        <v>1353167</v>
      </c>
      <c r="V7" s="432">
        <v>1553881</v>
      </c>
      <c r="W7" s="432"/>
      <c r="X7" s="432">
        <v>3151268</v>
      </c>
      <c r="Y7" s="432">
        <v>1751100</v>
      </c>
      <c r="Z7" s="432"/>
      <c r="AA7" s="432">
        <v>16999229</v>
      </c>
      <c r="AB7" s="432">
        <v>21392111</v>
      </c>
      <c r="AC7" s="432"/>
      <c r="AD7" s="432">
        <v>11251746</v>
      </c>
      <c r="AE7" s="432">
        <v>10140365</v>
      </c>
    </row>
    <row r="8" spans="1:50" s="451" customFormat="1" ht="24.6" hidden="1" customHeight="1">
      <c r="A8" s="1694" t="s">
        <v>1068</v>
      </c>
      <c r="B8" s="1694"/>
      <c r="C8" s="1694"/>
      <c r="D8" s="18"/>
      <c r="E8" s="411">
        <v>500259936.87579286</v>
      </c>
      <c r="F8" s="374">
        <v>468440044.70421875</v>
      </c>
      <c r="G8" s="50">
        <f t="shared" si="0"/>
        <v>418609284.14764512</v>
      </c>
      <c r="H8" s="374">
        <v>255463872.03214708</v>
      </c>
      <c r="I8" s="374">
        <v>95398874.19872877</v>
      </c>
      <c r="J8" s="374">
        <v>1543510.0786830864</v>
      </c>
      <c r="K8" s="374">
        <v>3606197.8578925608</v>
      </c>
      <c r="L8" s="374">
        <v>742245.18016339734</v>
      </c>
      <c r="M8" s="374">
        <v>4358271.3518481841</v>
      </c>
      <c r="N8" s="374">
        <v>57496313.448182054</v>
      </c>
      <c r="O8" s="1694" t="s">
        <v>1068</v>
      </c>
      <c r="P8" s="1694"/>
      <c r="Q8" s="1694"/>
      <c r="R8" s="18"/>
      <c r="S8" s="50">
        <f t="shared" si="1"/>
        <v>44951966.544361331</v>
      </c>
      <c r="T8" s="411">
        <v>22994687.799438879</v>
      </c>
      <c r="U8" s="374">
        <v>1218807.477969009</v>
      </c>
      <c r="V8" s="374">
        <v>1464609.0822741014</v>
      </c>
      <c r="W8" s="374"/>
      <c r="X8" s="374">
        <v>2707873.6993029877</v>
      </c>
      <c r="Y8" s="374">
        <v>2435916.673869262</v>
      </c>
      <c r="Z8" s="374"/>
      <c r="AA8" s="374">
        <v>14130071.811507091</v>
      </c>
      <c r="AB8" s="374">
        <v>31819892.171573572</v>
      </c>
      <c r="AC8" s="374"/>
      <c r="AD8" s="374">
        <v>16282523.782206509</v>
      </c>
      <c r="AE8" s="374">
        <v>15537368.389367055</v>
      </c>
    </row>
    <row r="9" spans="1:50" s="451" customFormat="1" ht="24.6" hidden="1" customHeight="1">
      <c r="A9" s="1694" t="s">
        <v>1399</v>
      </c>
      <c r="B9" s="1694"/>
      <c r="C9" s="1694"/>
      <c r="D9" s="18"/>
      <c r="E9" s="411">
        <v>489213132</v>
      </c>
      <c r="F9" s="374">
        <v>474061931</v>
      </c>
      <c r="G9" s="50">
        <f t="shared" si="0"/>
        <v>418765000.93499964</v>
      </c>
      <c r="H9" s="374">
        <v>314489922</v>
      </c>
      <c r="I9" s="374">
        <v>70638374.57499966</v>
      </c>
      <c r="J9" s="374">
        <v>2007705</v>
      </c>
      <c r="K9" s="374">
        <v>2739490</v>
      </c>
      <c r="L9" s="374">
        <v>757235.4</v>
      </c>
      <c r="M9" s="374">
        <v>3093962.9599999809</v>
      </c>
      <c r="N9" s="374">
        <v>25038311</v>
      </c>
      <c r="O9" s="1694" t="s">
        <v>1399</v>
      </c>
      <c r="P9" s="1694"/>
      <c r="Q9" s="1694"/>
      <c r="R9" s="18"/>
      <c r="S9" s="50">
        <f t="shared" si="1"/>
        <v>51064299.102000073</v>
      </c>
      <c r="T9" s="411">
        <v>19566590.462000091</v>
      </c>
      <c r="U9" s="374">
        <v>1482722</v>
      </c>
      <c r="V9" s="374">
        <v>1432899.5999999847</v>
      </c>
      <c r="W9" s="374"/>
      <c r="X9" s="374">
        <v>1977322.0399999938</v>
      </c>
      <c r="Y9" s="374">
        <v>1399344</v>
      </c>
      <c r="Z9" s="374"/>
      <c r="AA9" s="374">
        <v>25205421</v>
      </c>
      <c r="AB9" s="374">
        <v>15151201</v>
      </c>
      <c r="AC9" s="374"/>
      <c r="AD9" s="374">
        <v>9505513</v>
      </c>
      <c r="AE9" s="374">
        <v>5645688</v>
      </c>
    </row>
    <row r="10" spans="1:50" s="451" customFormat="1" ht="19.5" hidden="1" customHeight="1">
      <c r="A10" s="1694" t="s">
        <v>1400</v>
      </c>
      <c r="B10" s="1694"/>
      <c r="C10" s="1694"/>
      <c r="D10" s="18"/>
      <c r="E10" s="374">
        <v>419108300.79884535</v>
      </c>
      <c r="F10" s="374">
        <v>396649042.59909409</v>
      </c>
      <c r="G10" s="50">
        <f t="shared" si="0"/>
        <v>353495935.61890829</v>
      </c>
      <c r="H10" s="374">
        <v>215267322.94458571</v>
      </c>
      <c r="I10" s="374">
        <v>67969049.190299273</v>
      </c>
      <c r="J10" s="374">
        <v>3857663.2927012201</v>
      </c>
      <c r="K10" s="374">
        <v>3184074.4645790067</v>
      </c>
      <c r="L10" s="374">
        <v>827061.19027196267</v>
      </c>
      <c r="M10" s="374">
        <v>4500239.4232014809</v>
      </c>
      <c r="N10" s="374">
        <v>57890525.113269642</v>
      </c>
      <c r="O10" s="1694" t="s">
        <v>1400</v>
      </c>
      <c r="P10" s="1694"/>
      <c r="Q10" s="1694"/>
      <c r="R10" s="18"/>
      <c r="S10" s="50">
        <f t="shared" si="1"/>
        <v>43153106.980185494</v>
      </c>
      <c r="T10" s="411">
        <v>23381225.458153117</v>
      </c>
      <c r="U10" s="374">
        <v>1022340.2123323941</v>
      </c>
      <c r="V10" s="374">
        <v>1363659.7286403633</v>
      </c>
      <c r="W10" s="374"/>
      <c r="X10" s="374">
        <v>2633047.989027027</v>
      </c>
      <c r="Y10" s="374">
        <v>3447618.1337923533</v>
      </c>
      <c r="Z10" s="374"/>
      <c r="AA10" s="374">
        <v>11305215.458240237</v>
      </c>
      <c r="AB10" s="374">
        <v>22459258.199751787</v>
      </c>
      <c r="AC10" s="374"/>
      <c r="AD10" s="374">
        <v>8628724.2359048557</v>
      </c>
      <c r="AE10" s="374">
        <v>13830533.963846939</v>
      </c>
    </row>
    <row r="11" spans="1:50" s="451" customFormat="1" ht="19.5" hidden="1" customHeight="1">
      <c r="A11" s="1694" t="s">
        <v>1401</v>
      </c>
      <c r="B11" s="1694"/>
      <c r="C11" s="1694"/>
      <c r="D11" s="18"/>
      <c r="E11" s="411">
        <v>476703908.25929618</v>
      </c>
      <c r="F11" s="374">
        <v>456720129.96827769</v>
      </c>
      <c r="G11" s="50">
        <f t="shared" si="0"/>
        <v>413956937.12728733</v>
      </c>
      <c r="H11" s="374">
        <v>262428581.17396924</v>
      </c>
      <c r="I11" s="374">
        <v>77367533.54695791</v>
      </c>
      <c r="J11" s="374">
        <v>2216923.5168294827</v>
      </c>
      <c r="K11" s="374">
        <v>4139916.9677333706</v>
      </c>
      <c r="L11" s="374">
        <v>996936.72449556203</v>
      </c>
      <c r="M11" s="374">
        <v>4194601.4945782684</v>
      </c>
      <c r="N11" s="374">
        <v>62612443.702723511</v>
      </c>
      <c r="O11" s="1694" t="s">
        <v>1401</v>
      </c>
      <c r="P11" s="1694"/>
      <c r="Q11" s="1694"/>
      <c r="R11" s="18"/>
      <c r="S11" s="50">
        <f t="shared" si="1"/>
        <v>42763192.840989754</v>
      </c>
      <c r="T11" s="411">
        <v>23406249.541655455</v>
      </c>
      <c r="U11" s="374">
        <v>1069721.2877072636</v>
      </c>
      <c r="V11" s="374">
        <v>1415644.1527868828</v>
      </c>
      <c r="W11" s="374"/>
      <c r="X11" s="374">
        <v>2531503.2865837179</v>
      </c>
      <c r="Y11" s="374">
        <v>2135758.3300581598</v>
      </c>
      <c r="Z11" s="374"/>
      <c r="AA11" s="374">
        <v>12204316.242198268</v>
      </c>
      <c r="AB11" s="374">
        <v>19983778.291019205</v>
      </c>
      <c r="AC11" s="374"/>
      <c r="AD11" s="374">
        <v>7603973.8304292941</v>
      </c>
      <c r="AE11" s="374">
        <v>12379804.460589908</v>
      </c>
    </row>
    <row r="12" spans="1:50" s="452" customFormat="1" ht="15" hidden="1" customHeight="1">
      <c r="A12" s="1479" t="s">
        <v>1402</v>
      </c>
      <c r="B12" s="1479"/>
      <c r="C12" s="1479"/>
      <c r="D12" s="2"/>
      <c r="E12" s="50">
        <v>496488994.83943087</v>
      </c>
      <c r="F12" s="50">
        <v>481343126.79512012</v>
      </c>
      <c r="G12" s="50">
        <f t="shared" si="0"/>
        <v>439721147.60266435</v>
      </c>
      <c r="H12" s="50">
        <v>284329598.69309759</v>
      </c>
      <c r="I12" s="50">
        <v>82504221.960096911</v>
      </c>
      <c r="J12" s="50">
        <v>3872579.8365629241</v>
      </c>
      <c r="K12" s="50">
        <v>3969552.0641623829</v>
      </c>
      <c r="L12" s="50">
        <v>785592.04435622005</v>
      </c>
      <c r="M12" s="50">
        <v>4360744.7463139854</v>
      </c>
      <c r="N12" s="50">
        <v>59898858.258074351</v>
      </c>
      <c r="O12" s="1479" t="s">
        <v>1402</v>
      </c>
      <c r="P12" s="1479"/>
      <c r="Q12" s="1479"/>
      <c r="R12" s="2"/>
      <c r="S12" s="50">
        <f t="shared" si="1"/>
        <v>41621979.192455567</v>
      </c>
      <c r="T12" s="50">
        <v>22112135.194528367</v>
      </c>
      <c r="U12" s="50">
        <v>977949.36275986081</v>
      </c>
      <c r="V12" s="50">
        <v>1246412.4508344219</v>
      </c>
      <c r="W12" s="50"/>
      <c r="X12" s="50">
        <v>1868683.6678214085</v>
      </c>
      <c r="Y12" s="50">
        <v>1391131.407581476</v>
      </c>
      <c r="Z12" s="50"/>
      <c r="AA12" s="50">
        <v>14025667.108930033</v>
      </c>
      <c r="AB12" s="50">
        <v>15145868.044310147</v>
      </c>
      <c r="AC12" s="50"/>
      <c r="AD12" s="50">
        <v>5855055.0694833612</v>
      </c>
      <c r="AE12" s="50">
        <v>9290812.9748267699</v>
      </c>
      <c r="AF12" s="452">
        <f t="shared" ref="AF12:AK12" si="2">SUM(I12:I13,I15)</f>
        <v>227510501.51419836</v>
      </c>
      <c r="AG12" s="452">
        <f t="shared" si="2"/>
        <v>12858708.554368041</v>
      </c>
      <c r="AH12" s="452">
        <f t="shared" si="2"/>
        <v>13129323.752078187</v>
      </c>
      <c r="AI12" s="452">
        <f t="shared" si="2"/>
        <v>3165690.0117851356</v>
      </c>
      <c r="AJ12" s="452">
        <f t="shared" si="2"/>
        <v>13066330.750762198</v>
      </c>
      <c r="AK12" s="452">
        <f t="shared" si="2"/>
        <v>213814930.86886868</v>
      </c>
      <c r="AP12" s="452">
        <f>SUM(T12:T13,T15)</f>
        <v>69802896.541762799</v>
      </c>
      <c r="AQ12" s="452">
        <f>SUM(U12:U13,U15)</f>
        <v>4031314.450981182</v>
      </c>
      <c r="AR12" s="452">
        <f>SUM(V12:V13,V15)</f>
        <v>3985868.7206461243</v>
      </c>
      <c r="AS12" s="452">
        <f>SUM(X12:X13,X15)</f>
        <v>6146197.990224719</v>
      </c>
      <c r="AT12" s="452">
        <f>SUM(Y12:Y13,Y15)</f>
        <v>3668893.9939420098</v>
      </c>
      <c r="AU12" s="452">
        <f>SUM(AA12:AA13,AA15)</f>
        <v>46658647.207494326</v>
      </c>
      <c r="AV12" s="452">
        <f>SUM(AB12:AB13,AB15)</f>
        <v>44333979.764877379</v>
      </c>
      <c r="AW12" s="452">
        <f>SUM(AD12:AD13,AD15)</f>
        <v>16846309.30842014</v>
      </c>
      <c r="AX12" s="452">
        <f>SUM(AE12:AE13,AE15)</f>
        <v>27487670.45645725</v>
      </c>
    </row>
    <row r="13" spans="1:50" s="451" customFormat="1" ht="19.5" hidden="1" customHeight="1">
      <c r="A13" s="1694" t="s">
        <v>1403</v>
      </c>
      <c r="B13" s="1694"/>
      <c r="C13" s="1694"/>
      <c r="D13" s="18"/>
      <c r="E13" s="50">
        <v>529763432.86957943</v>
      </c>
      <c r="F13" s="50">
        <v>512695022.82086575</v>
      </c>
      <c r="G13" s="50">
        <f t="shared" ref="G13:G19" si="3">SUM(H13:N13)</f>
        <v>469260479.84028232</v>
      </c>
      <c r="H13" s="50">
        <v>304432118.85760933</v>
      </c>
      <c r="I13" s="50">
        <v>78056508.787830189</v>
      </c>
      <c r="J13" s="50">
        <v>4588468.4158692267</v>
      </c>
      <c r="K13" s="50">
        <v>4471659.3119518673</v>
      </c>
      <c r="L13" s="50">
        <v>1108688.3710674169</v>
      </c>
      <c r="M13" s="50">
        <v>4642236.2712207725</v>
      </c>
      <c r="N13" s="50">
        <v>71960799.824733555</v>
      </c>
      <c r="O13" s="1694" t="s">
        <v>1403</v>
      </c>
      <c r="P13" s="1694"/>
      <c r="Q13" s="1694"/>
      <c r="R13" s="18"/>
      <c r="S13" s="50">
        <f t="shared" si="1"/>
        <v>43434542.980582535</v>
      </c>
      <c r="T13" s="50">
        <v>22931544.368874259</v>
      </c>
      <c r="U13" s="50">
        <v>1308158.2005250007</v>
      </c>
      <c r="V13" s="50">
        <v>1264946.1043595017</v>
      </c>
      <c r="W13" s="50"/>
      <c r="X13" s="50">
        <v>2018358.876425161</v>
      </c>
      <c r="Y13" s="50">
        <v>1445541.6938203718</v>
      </c>
      <c r="Z13" s="50"/>
      <c r="AA13" s="50">
        <v>14465993.736578237</v>
      </c>
      <c r="AB13" s="50">
        <v>17068410.048713371</v>
      </c>
      <c r="AC13" s="50"/>
      <c r="AD13" s="50">
        <v>5498132.7390306629</v>
      </c>
      <c r="AE13" s="50">
        <v>11570277.309682725</v>
      </c>
      <c r="AF13" s="614" t="e">
        <f>AF12/#REF!</f>
        <v>#REF!</v>
      </c>
      <c r="AG13" s="614" t="e">
        <f>AG12/#REF!</f>
        <v>#REF!</v>
      </c>
      <c r="AH13" s="614" t="e">
        <f>AH12/#REF!</f>
        <v>#REF!</v>
      </c>
      <c r="AI13" s="614" t="e">
        <f>AI12/#REF!</f>
        <v>#REF!</v>
      </c>
      <c r="AJ13" s="614" t="e">
        <f>AJ12/#REF!</f>
        <v>#REF!</v>
      </c>
      <c r="AK13" s="614" t="e">
        <f>AK12/#REF!</f>
        <v>#REF!</v>
      </c>
      <c r="AL13" s="614"/>
      <c r="AM13" s="614"/>
      <c r="AN13" s="614"/>
      <c r="AO13" s="614"/>
      <c r="AP13" s="614" t="e">
        <f>AP12/#REF!</f>
        <v>#REF!</v>
      </c>
      <c r="AQ13" s="614" t="e">
        <f>AQ12/#REF!</f>
        <v>#REF!</v>
      </c>
      <c r="AR13" s="614" t="e">
        <f>AR12/#REF!</f>
        <v>#REF!</v>
      </c>
      <c r="AS13" s="614" t="e">
        <f>AS12/#REF!</f>
        <v>#REF!</v>
      </c>
      <c r="AT13" s="614" t="e">
        <f>AT12/#REF!</f>
        <v>#REF!</v>
      </c>
      <c r="AU13" s="614" t="e">
        <f>AU12/#REF!</f>
        <v>#REF!</v>
      </c>
      <c r="AV13" s="614" t="e">
        <f>AV12/#REF!</f>
        <v>#REF!</v>
      </c>
    </row>
    <row r="14" spans="1:50" s="451" customFormat="1" ht="18" hidden="1" customHeight="1">
      <c r="A14" s="1694" t="s">
        <v>1404</v>
      </c>
      <c r="B14" s="1694"/>
      <c r="C14" s="1694"/>
      <c r="D14" s="18"/>
      <c r="E14" s="50">
        <v>536794692.29690802</v>
      </c>
      <c r="F14" s="50">
        <v>521734671.30878443</v>
      </c>
      <c r="G14" s="50">
        <f t="shared" si="3"/>
        <v>476115763.59936035</v>
      </c>
      <c r="H14" s="50">
        <v>311857891.91174448</v>
      </c>
      <c r="I14" s="50">
        <v>77284127.118604407</v>
      </c>
      <c r="J14" s="50">
        <v>4368036.0241957745</v>
      </c>
      <c r="K14" s="50">
        <v>4459962.5911052665</v>
      </c>
      <c r="L14" s="50">
        <v>1075368.3353540944</v>
      </c>
      <c r="M14" s="50">
        <v>4438564.1981129171</v>
      </c>
      <c r="N14" s="50">
        <v>72631813.420243397</v>
      </c>
      <c r="O14" s="1694" t="s">
        <v>1404</v>
      </c>
      <c r="P14" s="1694"/>
      <c r="Q14" s="1694"/>
      <c r="R14" s="18"/>
      <c r="S14" s="50">
        <f t="shared" si="1"/>
        <v>45618907.709423251</v>
      </c>
      <c r="T14" s="50">
        <v>23711678.7738421</v>
      </c>
      <c r="U14" s="50">
        <v>1369416.4287412162</v>
      </c>
      <c r="V14" s="50">
        <v>1353978.7519006452</v>
      </c>
      <c r="W14" s="50"/>
      <c r="X14" s="50">
        <v>2087831.3027805197</v>
      </c>
      <c r="Y14" s="50">
        <v>1246304.0955267863</v>
      </c>
      <c r="Z14" s="50"/>
      <c r="AA14" s="50">
        <v>15849698.356631983</v>
      </c>
      <c r="AB14" s="50">
        <v>15060020.98812389</v>
      </c>
      <c r="AC14" s="50"/>
      <c r="AD14" s="50">
        <v>4148827.8701000037</v>
      </c>
      <c r="AE14" s="50">
        <v>10911193.118023887</v>
      </c>
      <c r="AP14" s="614"/>
    </row>
    <row r="15" spans="1:50" s="451" customFormat="1" ht="18" hidden="1" customHeight="1">
      <c r="A15" s="1479" t="s">
        <v>1405</v>
      </c>
      <c r="B15" s="1479"/>
      <c r="C15" s="1479"/>
      <c r="D15" s="18"/>
      <c r="E15" s="50">
        <v>553974123.43269408</v>
      </c>
      <c r="F15" s="50">
        <v>541854421.76084232</v>
      </c>
      <c r="G15" s="50">
        <f t="shared" si="3"/>
        <v>492617125.02882802</v>
      </c>
      <c r="H15" s="50">
        <v>329291549.46900713</v>
      </c>
      <c r="I15" s="50">
        <v>66949770.766271278</v>
      </c>
      <c r="J15" s="50">
        <v>4397660.3019358907</v>
      </c>
      <c r="K15" s="50">
        <v>4688112.3759639384</v>
      </c>
      <c r="L15" s="50">
        <v>1271409.5963614986</v>
      </c>
      <c r="M15" s="50">
        <v>4063349.7332274397</v>
      </c>
      <c r="N15" s="50">
        <v>81955272.78606078</v>
      </c>
      <c r="O15" s="1479" t="s">
        <v>1405</v>
      </c>
      <c r="P15" s="1479"/>
      <c r="Q15" s="1479"/>
      <c r="R15" s="18"/>
      <c r="S15" s="50">
        <f t="shared" si="1"/>
        <v>49237296.732013062</v>
      </c>
      <c r="T15" s="50">
        <v>24759216.978360169</v>
      </c>
      <c r="U15" s="50">
        <v>1745206.8876963207</v>
      </c>
      <c r="V15" s="50">
        <v>1474510.1654522009</v>
      </c>
      <c r="W15" s="50"/>
      <c r="X15" s="50">
        <v>2259155.4459781502</v>
      </c>
      <c r="Y15" s="50">
        <v>832220.89254016196</v>
      </c>
      <c r="Z15" s="50"/>
      <c r="AA15" s="50">
        <v>18166986.361986056</v>
      </c>
      <c r="AB15" s="50">
        <v>12119701.671853863</v>
      </c>
      <c r="AC15" s="50"/>
      <c r="AD15" s="50">
        <v>5493121.4999061162</v>
      </c>
      <c r="AE15" s="50">
        <v>6626580.1719477568</v>
      </c>
    </row>
    <row r="16" spans="1:50" s="451" customFormat="1" ht="18" hidden="1" customHeight="1">
      <c r="A16" s="1694" t="s">
        <v>1406</v>
      </c>
      <c r="B16" s="1694"/>
      <c r="C16" s="1694"/>
      <c r="D16" s="18"/>
      <c r="E16" s="374">
        <v>560070365.17429125</v>
      </c>
      <c r="F16" s="374">
        <v>544103225.05843985</v>
      </c>
      <c r="G16" s="50">
        <f t="shared" si="3"/>
        <v>497306493.56444049</v>
      </c>
      <c r="H16" s="374">
        <v>337667914.69405138</v>
      </c>
      <c r="I16" s="374">
        <v>60634861.372655563</v>
      </c>
      <c r="J16" s="374">
        <v>7070109.0288936626</v>
      </c>
      <c r="K16" s="374">
        <v>4105297.0410181759</v>
      </c>
      <c r="L16" s="374">
        <v>969129.08166522824</v>
      </c>
      <c r="M16" s="374">
        <v>3542044.0940998192</v>
      </c>
      <c r="N16" s="374">
        <v>83317138.252056643</v>
      </c>
      <c r="O16" s="1694" t="s">
        <v>1406</v>
      </c>
      <c r="P16" s="1694"/>
      <c r="Q16" s="1694"/>
      <c r="R16" s="18"/>
      <c r="S16" s="50">
        <f t="shared" si="1"/>
        <v>46796731.494000539</v>
      </c>
      <c r="T16" s="374">
        <v>22464605.164075799</v>
      </c>
      <c r="U16" s="374">
        <v>1733569.1662502626</v>
      </c>
      <c r="V16" s="374">
        <v>1174239.4439325552</v>
      </c>
      <c r="W16" s="374"/>
      <c r="X16" s="374">
        <v>2035775.0777215781</v>
      </c>
      <c r="Y16" s="374">
        <v>1609988.8526201989</v>
      </c>
      <c r="Z16" s="374"/>
      <c r="AA16" s="374">
        <v>17778553.789400145</v>
      </c>
      <c r="AB16" s="374">
        <v>15967140.115850762</v>
      </c>
      <c r="AC16" s="374"/>
      <c r="AD16" s="374">
        <v>5784933.0212108986</v>
      </c>
      <c r="AE16" s="374">
        <v>10182207.094639864</v>
      </c>
    </row>
    <row r="17" spans="1:31" s="451" customFormat="1" ht="18" hidden="1" customHeight="1">
      <c r="A17" s="1479" t="s">
        <v>1601</v>
      </c>
      <c r="B17" s="1479"/>
      <c r="C17" s="1479"/>
      <c r="D17" s="18"/>
      <c r="E17" s="374">
        <v>496601977.69840121</v>
      </c>
      <c r="F17" s="374">
        <v>488367701.22577751</v>
      </c>
      <c r="G17" s="50">
        <f t="shared" si="3"/>
        <v>442375323.52045184</v>
      </c>
      <c r="H17" s="374">
        <v>299226461.79350102</v>
      </c>
      <c r="I17" s="374">
        <v>62693880.690241016</v>
      </c>
      <c r="J17" s="374">
        <v>6888594.2343562962</v>
      </c>
      <c r="K17" s="374">
        <v>5348490.7705685459</v>
      </c>
      <c r="L17" s="374">
        <v>1095918.1262080851</v>
      </c>
      <c r="M17" s="374">
        <v>3216676.9773841053</v>
      </c>
      <c r="N17" s="374">
        <v>63905300.928192794</v>
      </c>
      <c r="O17" s="1479" t="s">
        <v>1601</v>
      </c>
      <c r="P17" s="1479"/>
      <c r="Q17" s="1479"/>
      <c r="R17" s="18"/>
      <c r="S17" s="50">
        <f t="shared" si="1"/>
        <v>45992377.705325633</v>
      </c>
      <c r="T17" s="374">
        <v>22556191.156092446</v>
      </c>
      <c r="U17" s="374">
        <v>1669969.6608284907</v>
      </c>
      <c r="V17" s="374">
        <v>1005335.9886982448</v>
      </c>
      <c r="W17" s="374"/>
      <c r="X17" s="374">
        <v>2059959.800872264</v>
      </c>
      <c r="Y17" s="374">
        <v>1229721.0536949025</v>
      </c>
      <c r="Z17" s="374"/>
      <c r="AA17" s="374">
        <v>17471200.045139283</v>
      </c>
      <c r="AB17" s="374">
        <v>8234276.4726241939</v>
      </c>
      <c r="AC17" s="374"/>
      <c r="AD17" s="374">
        <v>3054462.5944479257</v>
      </c>
      <c r="AE17" s="374">
        <v>5179813.8781762552</v>
      </c>
    </row>
    <row r="18" spans="1:31" s="451" customFormat="1" ht="16.5" hidden="1" customHeight="1">
      <c r="A18" s="1479" t="s">
        <v>1623</v>
      </c>
      <c r="B18" s="1479"/>
      <c r="C18" s="1479"/>
      <c r="D18" s="18"/>
      <c r="E18" s="540">
        <v>552869850.08385503</v>
      </c>
      <c r="F18" s="540">
        <v>545609538.32146454</v>
      </c>
      <c r="G18" s="529">
        <f t="shared" si="3"/>
        <v>495646950.48677838</v>
      </c>
      <c r="H18" s="540">
        <v>331103305.22873092</v>
      </c>
      <c r="I18" s="540">
        <v>68173235.708185196</v>
      </c>
      <c r="J18" s="540">
        <v>2510483.3665946699</v>
      </c>
      <c r="K18" s="540">
        <v>5115612.9545477172</v>
      </c>
      <c r="L18" s="540">
        <v>1053028.9692076065</v>
      </c>
      <c r="M18" s="540">
        <v>3432345.1338795708</v>
      </c>
      <c r="N18" s="540">
        <v>84258939.125632733</v>
      </c>
      <c r="O18" s="1479" t="s">
        <v>1623</v>
      </c>
      <c r="P18" s="1479"/>
      <c r="Q18" s="1479"/>
      <c r="R18" s="18"/>
      <c r="S18" s="529">
        <f t="shared" si="1"/>
        <v>49962587.834686346</v>
      </c>
      <c r="T18" s="540">
        <v>24824214.330726173</v>
      </c>
      <c r="U18" s="540">
        <v>1819030.0801872623</v>
      </c>
      <c r="V18" s="540">
        <v>1179574.375424424</v>
      </c>
      <c r="W18" s="540"/>
      <c r="X18" s="540">
        <v>2026051.3368344619</v>
      </c>
      <c r="Y18" s="540">
        <v>1105398.1725415699</v>
      </c>
      <c r="Z18" s="540"/>
      <c r="AA18" s="540">
        <v>19008319.53897246</v>
      </c>
      <c r="AB18" s="540">
        <v>7260311.7623895369</v>
      </c>
      <c r="AC18" s="540"/>
      <c r="AD18" s="540">
        <v>2820092.489777823</v>
      </c>
      <c r="AE18" s="540">
        <v>4440219.2726117149</v>
      </c>
    </row>
    <row r="19" spans="1:31" s="451" customFormat="1" ht="14.25" hidden="1" customHeight="1">
      <c r="A19" s="1479" t="s">
        <v>1624</v>
      </c>
      <c r="B19" s="1479"/>
      <c r="C19" s="1479"/>
      <c r="D19" s="18"/>
      <c r="E19" s="529">
        <v>549122917.60196519</v>
      </c>
      <c r="F19" s="529">
        <v>538028957.04110456</v>
      </c>
      <c r="G19" s="529">
        <f t="shared" si="3"/>
        <v>487575695.20942247</v>
      </c>
      <c r="H19" s="529">
        <v>327954187.36831635</v>
      </c>
      <c r="I19" s="540">
        <v>68215919.611239389</v>
      </c>
      <c r="J19" s="540">
        <v>3804191.4392418195</v>
      </c>
      <c r="K19" s="540">
        <v>5378453.5339665376</v>
      </c>
      <c r="L19" s="540">
        <v>1196882.4616509003</v>
      </c>
      <c r="M19" s="540">
        <v>3861427.3411211199</v>
      </c>
      <c r="N19" s="540">
        <v>77164633.45388636</v>
      </c>
      <c r="O19" s="1479" t="s">
        <v>1624</v>
      </c>
      <c r="P19" s="1479"/>
      <c r="Q19" s="1479"/>
      <c r="R19" s="18"/>
      <c r="S19" s="529">
        <f t="shared" si="1"/>
        <v>50453261.83168301</v>
      </c>
      <c r="T19" s="540">
        <v>24514600.208476603</v>
      </c>
      <c r="U19" s="540">
        <v>1942421.1656226597</v>
      </c>
      <c r="V19" s="540">
        <v>1128408.1940226085</v>
      </c>
      <c r="W19" s="540"/>
      <c r="X19" s="540">
        <v>2126972.957060853</v>
      </c>
      <c r="Y19" s="540">
        <v>1212126.8026057486</v>
      </c>
      <c r="Z19" s="540"/>
      <c r="AA19" s="540">
        <v>19528732.503894538</v>
      </c>
      <c r="AB19" s="540">
        <v>11093960.560860451</v>
      </c>
      <c r="AC19" s="540"/>
      <c r="AD19" s="540">
        <v>4564335.1142636128</v>
      </c>
      <c r="AE19" s="540">
        <v>6529625.4465968385</v>
      </c>
    </row>
    <row r="20" spans="1:31" s="451" customFormat="1" ht="14.25" hidden="1" customHeight="1">
      <c r="A20" s="1479" t="s">
        <v>1625</v>
      </c>
      <c r="B20" s="1479"/>
      <c r="C20" s="1479"/>
      <c r="D20" s="18"/>
      <c r="E20" s="540">
        <v>529032480.35362381</v>
      </c>
      <c r="F20" s="540">
        <v>520416271.19983798</v>
      </c>
      <c r="G20" s="529">
        <f>SUM(H20:N20)</f>
        <v>469581988.39443791</v>
      </c>
      <c r="H20" s="540">
        <v>316269790.26960284</v>
      </c>
      <c r="I20" s="540">
        <v>66488133.843514755</v>
      </c>
      <c r="J20" s="540">
        <v>1215029.7040749842</v>
      </c>
      <c r="K20" s="540">
        <v>5036702.576808474</v>
      </c>
      <c r="L20" s="540">
        <v>1310994.7776689415</v>
      </c>
      <c r="M20" s="540">
        <v>4497911.8439037399</v>
      </c>
      <c r="N20" s="540">
        <v>74763425.378864244</v>
      </c>
      <c r="O20" s="1479" t="s">
        <v>1625</v>
      </c>
      <c r="P20" s="1479"/>
      <c r="Q20" s="1479"/>
      <c r="R20" s="18"/>
      <c r="S20" s="529">
        <f t="shared" si="1"/>
        <v>50834282.805400461</v>
      </c>
      <c r="T20" s="540">
        <v>23730323.622911576</v>
      </c>
      <c r="U20" s="540">
        <v>2145273.4534487487</v>
      </c>
      <c r="V20" s="540">
        <v>1091048.6119697767</v>
      </c>
      <c r="W20" s="540"/>
      <c r="X20" s="540">
        <v>2062128.0954953786</v>
      </c>
      <c r="Y20" s="540">
        <v>1131985.9354936567</v>
      </c>
      <c r="Z20" s="540"/>
      <c r="AA20" s="540">
        <v>20673523.086081322</v>
      </c>
      <c r="AB20" s="540">
        <v>8616209.1537845507</v>
      </c>
      <c r="AC20" s="540"/>
      <c r="AD20" s="540">
        <v>3385343.3319646516</v>
      </c>
      <c r="AE20" s="540">
        <v>5230865.8218199117</v>
      </c>
    </row>
    <row r="21" spans="1:31" s="451" customFormat="1" ht="14.25" hidden="1" customHeight="1">
      <c r="A21" s="1479" t="s">
        <v>1626</v>
      </c>
      <c r="B21" s="1479"/>
      <c r="C21" s="1479"/>
      <c r="D21" s="18"/>
      <c r="E21" s="374">
        <v>529869670.19716895</v>
      </c>
      <c r="F21" s="374">
        <v>520753348.18296248</v>
      </c>
      <c r="G21" s="529">
        <f>SUM(H21:N21)</f>
        <v>472204876.77719045</v>
      </c>
      <c r="H21" s="374">
        <v>312098420.98798788</v>
      </c>
      <c r="I21" s="374">
        <v>61266458.141266815</v>
      </c>
      <c r="J21" s="374">
        <v>3707591.4065191075</v>
      </c>
      <c r="K21" s="374">
        <v>8039978.1807946023</v>
      </c>
      <c r="L21" s="374">
        <v>1938442.8392433522</v>
      </c>
      <c r="M21" s="374">
        <v>6750325.5899471203</v>
      </c>
      <c r="N21" s="374">
        <v>78403659.631431609</v>
      </c>
      <c r="O21" s="1479" t="s">
        <v>1626</v>
      </c>
      <c r="P21" s="1479"/>
      <c r="Q21" s="1479"/>
      <c r="R21" s="18"/>
      <c r="S21" s="50">
        <f t="shared" si="1"/>
        <v>48548471.405772075</v>
      </c>
      <c r="T21" s="374">
        <v>22511207.543375045</v>
      </c>
      <c r="U21" s="374">
        <v>2079389.5625312019</v>
      </c>
      <c r="V21" s="374">
        <v>985224.46056390146</v>
      </c>
      <c r="W21" s="374"/>
      <c r="X21" s="374">
        <v>2249159.3632818158</v>
      </c>
      <c r="Y21" s="374">
        <v>1004630.81559611</v>
      </c>
      <c r="Z21" s="374"/>
      <c r="AA21" s="374">
        <v>19718859.660423998</v>
      </c>
      <c r="AB21" s="374">
        <v>9116322.0142062679</v>
      </c>
      <c r="AC21" s="374"/>
      <c r="AD21" s="374">
        <v>3734968.9152795128</v>
      </c>
      <c r="AE21" s="374">
        <v>5381353.0989267658</v>
      </c>
    </row>
    <row r="22" spans="1:31" s="451" customFormat="1" ht="14.25" hidden="1" customHeight="1">
      <c r="A22" s="1700" t="s">
        <v>1627</v>
      </c>
      <c r="B22" s="1700"/>
      <c r="C22" s="1700"/>
      <c r="D22" s="390"/>
      <c r="E22" s="540">
        <v>565869419.78643441</v>
      </c>
      <c r="F22" s="540">
        <v>556712647.07893455</v>
      </c>
      <c r="G22" s="540">
        <f>SUM(H22:N22)</f>
        <v>504511908.18825787</v>
      </c>
      <c r="H22" s="540">
        <v>346190748.97137898</v>
      </c>
      <c r="I22" s="540">
        <v>66276659.513176665</v>
      </c>
      <c r="J22" s="540">
        <v>2964876.8222299484</v>
      </c>
      <c r="K22" s="540">
        <v>5517621.6103633652</v>
      </c>
      <c r="L22" s="540">
        <v>1843054.8525859215</v>
      </c>
      <c r="M22" s="540">
        <v>5204765.6441238783</v>
      </c>
      <c r="N22" s="540">
        <v>76514180.774399176</v>
      </c>
      <c r="O22" s="1700" t="s">
        <v>1627</v>
      </c>
      <c r="P22" s="1700"/>
      <c r="Q22" s="1700"/>
      <c r="R22" s="390"/>
      <c r="S22" s="529">
        <f t="shared" si="1"/>
        <v>52200738.890676357</v>
      </c>
      <c r="T22" s="540">
        <v>24331553.296935868</v>
      </c>
      <c r="U22" s="540">
        <v>2222463.3826866513</v>
      </c>
      <c r="V22" s="540">
        <v>1075573.1737441719</v>
      </c>
      <c r="W22" s="540"/>
      <c r="X22" s="540">
        <v>2501198.816944635</v>
      </c>
      <c r="Y22" s="540">
        <v>1087912.7379393422</v>
      </c>
      <c r="Z22" s="540"/>
      <c r="AA22" s="540">
        <v>20982037.482425686</v>
      </c>
      <c r="AB22" s="540">
        <v>9156772.7074994519</v>
      </c>
      <c r="AC22" s="540"/>
      <c r="AD22" s="540">
        <v>3902034.7403056403</v>
      </c>
      <c r="AE22" s="540">
        <v>5254737.9671938084</v>
      </c>
    </row>
    <row r="23" spans="1:31" s="451" customFormat="1" ht="16.5" hidden="1" customHeight="1">
      <c r="A23" s="1467" t="s">
        <v>1367</v>
      </c>
      <c r="B23" s="1468"/>
      <c r="C23" s="1468"/>
      <c r="D23" s="1469"/>
      <c r="E23" s="421">
        <v>554076.93049204897</v>
      </c>
      <c r="F23" s="421">
        <v>542949.38701808662</v>
      </c>
      <c r="G23" s="421">
        <f>SUM(H23:N23)</f>
        <v>490022.47933153796</v>
      </c>
      <c r="H23" s="421">
        <v>322378.70024124277</v>
      </c>
      <c r="I23" s="421">
        <v>67659.196020814998</v>
      </c>
      <c r="J23" s="421">
        <v>2534.5222287871907</v>
      </c>
      <c r="K23" s="421">
        <v>9371.2095568055756</v>
      </c>
      <c r="L23" s="421">
        <v>2507.8889927149398</v>
      </c>
      <c r="M23" s="421">
        <v>4530.4139122251854</v>
      </c>
      <c r="N23" s="421">
        <v>81040.54837894738</v>
      </c>
      <c r="O23" s="1467" t="s">
        <v>1367</v>
      </c>
      <c r="P23" s="1468"/>
      <c r="Q23" s="1468"/>
      <c r="R23" s="1469"/>
      <c r="S23" s="125">
        <f t="shared" si="1"/>
        <v>52926.907686548395</v>
      </c>
      <c r="T23" s="421">
        <v>23953.858019061576</v>
      </c>
      <c r="U23" s="421">
        <v>2488.6448562480073</v>
      </c>
      <c r="V23" s="421">
        <v>1119.5750517665599</v>
      </c>
      <c r="W23" s="421"/>
      <c r="X23" s="421">
        <v>2286.6475498296259</v>
      </c>
      <c r="Y23" s="421">
        <v>1418.5181973175054</v>
      </c>
      <c r="Z23" s="615" t="s">
        <v>528</v>
      </c>
      <c r="AA23" s="421">
        <v>21659.66401232512</v>
      </c>
      <c r="AB23" s="421">
        <v>11127.54347396236</v>
      </c>
      <c r="AC23" s="421"/>
      <c r="AD23" s="421">
        <v>3639.9084765941498</v>
      </c>
      <c r="AE23" s="421">
        <v>7487.6349973681881</v>
      </c>
    </row>
    <row r="24" spans="1:31" s="451" customFormat="1" ht="16.5" customHeight="1">
      <c r="A24" s="1467" t="s">
        <v>1308</v>
      </c>
      <c r="B24" s="1468"/>
      <c r="C24" s="1468"/>
      <c r="D24" s="1469"/>
      <c r="E24" s="421">
        <v>517113.17812585999</v>
      </c>
      <c r="F24" s="421">
        <v>508747.67629676958</v>
      </c>
      <c r="G24" s="1394" t="s">
        <v>683</v>
      </c>
      <c r="H24" s="421">
        <v>327024.72355735139</v>
      </c>
      <c r="I24" s="1394" t="s">
        <v>743</v>
      </c>
      <c r="J24" s="421">
        <v>5135.1534788963636</v>
      </c>
      <c r="K24" s="421">
        <v>2502.6683181675935</v>
      </c>
      <c r="L24" s="1394" t="s">
        <v>517</v>
      </c>
      <c r="M24" s="1394" t="s">
        <v>517</v>
      </c>
      <c r="N24" s="421">
        <v>37930.032675935152</v>
      </c>
      <c r="O24" s="1467" t="s">
        <v>1308</v>
      </c>
      <c r="P24" s="1468"/>
      <c r="Q24" s="1468"/>
      <c r="R24" s="1469"/>
      <c r="S24" s="131" t="s">
        <v>684</v>
      </c>
      <c r="T24" s="1394" t="s">
        <v>683</v>
      </c>
      <c r="U24" s="421">
        <v>3310.1818328065965</v>
      </c>
      <c r="V24" s="615" t="s">
        <v>528</v>
      </c>
      <c r="W24" s="1762" t="s">
        <v>528</v>
      </c>
      <c r="X24" s="1762"/>
      <c r="Y24" s="421">
        <v>771.7006081124656</v>
      </c>
      <c r="Z24" s="615" t="s">
        <v>528</v>
      </c>
      <c r="AA24" s="421">
        <v>40708.236360786461</v>
      </c>
      <c r="AB24" s="421">
        <v>8365.5018290910848</v>
      </c>
      <c r="AC24" s="1394" t="s">
        <v>528</v>
      </c>
      <c r="AD24" s="421">
        <v>4261.5596724135539</v>
      </c>
      <c r="AE24" s="421">
        <v>4103.9421566775227</v>
      </c>
    </row>
    <row r="25" spans="1:31" s="451" customFormat="1" ht="15.75" customHeight="1">
      <c r="A25" s="1467" t="s">
        <v>1309</v>
      </c>
      <c r="B25" s="1468"/>
      <c r="C25" s="1468"/>
      <c r="D25" s="1469"/>
      <c r="E25" s="421">
        <v>520449.40538864816</v>
      </c>
      <c r="F25" s="421">
        <v>512156.20835087396</v>
      </c>
      <c r="G25" s="421">
        <f t="shared" ref="G25:G26" si="4">SUM(H25:N25)</f>
        <v>454348.75317334273</v>
      </c>
      <c r="H25" s="421">
        <v>285059.70845722785</v>
      </c>
      <c r="I25" s="421">
        <v>67889.918708727841</v>
      </c>
      <c r="J25" s="421">
        <v>2219.0698594061723</v>
      </c>
      <c r="K25" s="421">
        <v>6883.4047903849041</v>
      </c>
      <c r="L25" s="421">
        <v>1427.207201575826</v>
      </c>
      <c r="M25" s="421">
        <v>5960.1291440096629</v>
      </c>
      <c r="N25" s="421">
        <v>84909.315012010469</v>
      </c>
      <c r="O25" s="1467" t="s">
        <v>1309</v>
      </c>
      <c r="P25" s="1468"/>
      <c r="Q25" s="1468"/>
      <c r="R25" s="1469"/>
      <c r="S25" s="125">
        <f>SUM(T25:AA25)</f>
        <v>57807.455177530763</v>
      </c>
      <c r="T25" s="421">
        <v>26355.96726543731</v>
      </c>
      <c r="U25" s="421">
        <v>2827.8655654283125</v>
      </c>
      <c r="V25" s="421">
        <v>1190.483129320643</v>
      </c>
      <c r="W25" s="1763">
        <v>2588.5305281517985</v>
      </c>
      <c r="X25" s="1763"/>
      <c r="Y25" s="421">
        <v>1159.2578661965613</v>
      </c>
      <c r="Z25" s="615" t="s">
        <v>528</v>
      </c>
      <c r="AA25" s="421">
        <v>23685.350822996137</v>
      </c>
      <c r="AB25" s="421">
        <v>8293.1970377747239</v>
      </c>
      <c r="AC25" s="1394" t="s">
        <v>528</v>
      </c>
      <c r="AD25" s="421">
        <v>3467.7223651835234</v>
      </c>
      <c r="AE25" s="421">
        <v>4825.4746725911964</v>
      </c>
    </row>
    <row r="26" spans="1:31" s="451" customFormat="1" ht="15.75" customHeight="1">
      <c r="A26" s="1467" t="s">
        <v>1310</v>
      </c>
      <c r="B26" s="1468"/>
      <c r="C26" s="1468"/>
      <c r="D26" s="1469"/>
      <c r="E26" s="421">
        <v>558912.81525161571</v>
      </c>
      <c r="F26" s="421">
        <v>550997.4771027934</v>
      </c>
      <c r="G26" s="421">
        <f t="shared" si="4"/>
        <v>491179.61295128451</v>
      </c>
      <c r="H26" s="421">
        <v>319939.58061899315</v>
      </c>
      <c r="I26" s="421">
        <v>69472.514752091331</v>
      </c>
      <c r="J26" s="421">
        <v>4479.0539313703448</v>
      </c>
      <c r="K26" s="421">
        <v>5881.5438113561368</v>
      </c>
      <c r="L26" s="421">
        <v>1725.9613423783517</v>
      </c>
      <c r="M26" s="421">
        <v>6621.4279426289067</v>
      </c>
      <c r="N26" s="421">
        <v>83059.530552466356</v>
      </c>
      <c r="O26" s="1467" t="s">
        <v>1310</v>
      </c>
      <c r="P26" s="1468"/>
      <c r="Q26" s="1468"/>
      <c r="R26" s="1469"/>
      <c r="S26" s="125">
        <f>SUM(T26:AA26)</f>
        <v>59817.86415151017</v>
      </c>
      <c r="T26" s="421">
        <v>29131.919614050155</v>
      </c>
      <c r="U26" s="421">
        <v>2851.1434570353795</v>
      </c>
      <c r="V26" s="421">
        <v>1275.065105803285</v>
      </c>
      <c r="W26" s="1763">
        <v>2662.4982101692935</v>
      </c>
      <c r="X26" s="1763"/>
      <c r="Y26" s="421">
        <v>955.83124416843475</v>
      </c>
      <c r="Z26" s="615" t="s">
        <v>528</v>
      </c>
      <c r="AA26" s="421">
        <v>22941.406520283628</v>
      </c>
      <c r="AB26" s="421">
        <v>7915.3381488218229</v>
      </c>
      <c r="AC26" s="1394" t="s">
        <v>528</v>
      </c>
      <c r="AD26" s="421">
        <v>3759.2393169238621</v>
      </c>
      <c r="AE26" s="421">
        <v>4156.0988318979671</v>
      </c>
    </row>
    <row r="27" spans="1:31" s="451" customFormat="1" ht="15.75" customHeight="1">
      <c r="A27" s="1467" t="s">
        <v>1311</v>
      </c>
      <c r="B27" s="1468"/>
      <c r="C27" s="1468"/>
      <c r="D27" s="1469"/>
      <c r="E27" s="421">
        <v>602259.41762447299</v>
      </c>
      <c r="F27" s="421">
        <v>595056.99115452112</v>
      </c>
      <c r="G27" s="421">
        <f>H27+I27+J27+K27+L27+M27+N27</f>
        <v>529458.05243085942</v>
      </c>
      <c r="H27" s="421">
        <v>320564.51372912945</v>
      </c>
      <c r="I27" s="421">
        <v>81686.891190195543</v>
      </c>
      <c r="J27" s="421">
        <v>4266.5078764110003</v>
      </c>
      <c r="K27" s="421">
        <v>5559.0699715207802</v>
      </c>
      <c r="L27" s="421">
        <v>1502.4649841794403</v>
      </c>
      <c r="M27" s="421">
        <v>6468.3455228506982</v>
      </c>
      <c r="N27" s="421">
        <v>109410.25915657244</v>
      </c>
      <c r="O27" s="1467" t="s">
        <v>1311</v>
      </c>
      <c r="P27" s="1468"/>
      <c r="Q27" s="1468"/>
      <c r="R27" s="1469"/>
      <c r="S27" s="125">
        <f>SUM(T27:AA27)</f>
        <v>65598.938723662432</v>
      </c>
      <c r="T27" s="421">
        <v>31536.146367941012</v>
      </c>
      <c r="U27" s="421">
        <v>2735.1511056266604</v>
      </c>
      <c r="V27" s="421">
        <v>1327.0740442328397</v>
      </c>
      <c r="W27" s="1763">
        <v>3081.3676817668652</v>
      </c>
      <c r="X27" s="1763"/>
      <c r="Y27" s="421">
        <v>1061.1451953714504</v>
      </c>
      <c r="Z27" s="421">
        <v>293.9647969427632</v>
      </c>
      <c r="AA27" s="421">
        <v>25564.089531780854</v>
      </c>
      <c r="AB27" s="421">
        <v>7202.4264699518835</v>
      </c>
      <c r="AC27" s="1394" t="s">
        <v>528</v>
      </c>
      <c r="AD27" s="421">
        <v>3791.9975015671153</v>
      </c>
      <c r="AE27" s="421">
        <v>3410.4289683847655</v>
      </c>
    </row>
    <row r="28" spans="1:31" s="451" customFormat="1" ht="15.75" customHeight="1">
      <c r="A28" s="1467" t="s">
        <v>1312</v>
      </c>
      <c r="B28" s="1467"/>
      <c r="C28" s="1467"/>
      <c r="D28" s="1516"/>
      <c r="E28" s="421">
        <v>647933.49976528832</v>
      </c>
      <c r="F28" s="421">
        <v>638974.89401326387</v>
      </c>
      <c r="G28" s="421">
        <f>H28+I28+J28+K28+L28+M28+N28</f>
        <v>570625.53469775431</v>
      </c>
      <c r="H28" s="421">
        <v>339534.07365654182</v>
      </c>
      <c r="I28" s="421">
        <v>83987.751671182385</v>
      </c>
      <c r="J28" s="421">
        <v>7766.1238486531884</v>
      </c>
      <c r="K28" s="421">
        <v>5792.6064126902311</v>
      </c>
      <c r="L28" s="421">
        <v>1751.9535358364303</v>
      </c>
      <c r="M28" s="421">
        <v>6987.2205557847128</v>
      </c>
      <c r="N28" s="421">
        <v>124805.80501706549</v>
      </c>
      <c r="O28" s="1467" t="s">
        <v>1312</v>
      </c>
      <c r="P28" s="1468"/>
      <c r="Q28" s="1468"/>
      <c r="R28" s="1469"/>
      <c r="S28" s="125">
        <f>SUM(T28:AA28)</f>
        <v>68349.359315508715</v>
      </c>
      <c r="T28" s="421">
        <v>34374.628483067281</v>
      </c>
      <c r="U28" s="421">
        <v>2685.5006910257671</v>
      </c>
      <c r="V28" s="421">
        <v>1447.3249746130048</v>
      </c>
      <c r="W28" s="421">
        <v>3124.6000708223814</v>
      </c>
      <c r="X28" s="421">
        <v>251.04145250616938</v>
      </c>
      <c r="Y28" s="421">
        <v>805.21361888765898</v>
      </c>
      <c r="Z28" s="421">
        <v>420.66987144070964</v>
      </c>
      <c r="AA28" s="421">
        <v>25240.380153145736</v>
      </c>
      <c r="AB28" s="421">
        <v>8958.6057520249942</v>
      </c>
      <c r="AC28" s="421">
        <v>686.34351319249527</v>
      </c>
      <c r="AD28" s="421">
        <v>2856.7070651847375</v>
      </c>
      <c r="AE28" s="421">
        <v>5415.5551736477546</v>
      </c>
    </row>
    <row r="29" spans="1:31" s="1138" customFormat="1" ht="18" customHeight="1">
      <c r="A29" s="1694" t="s">
        <v>43</v>
      </c>
      <c r="B29" s="1694"/>
      <c r="C29" s="1694"/>
      <c r="D29" s="18"/>
      <c r="E29" s="1113"/>
      <c r="F29" s="1118"/>
      <c r="G29" s="1118"/>
      <c r="H29" s="1118"/>
      <c r="I29" s="1118"/>
      <c r="J29" s="1118"/>
      <c r="K29" s="1118"/>
      <c r="L29" s="1118"/>
      <c r="M29" s="1118"/>
      <c r="N29" s="1118"/>
      <c r="O29" s="1694" t="s">
        <v>43</v>
      </c>
      <c r="P29" s="1694"/>
      <c r="Q29" s="1694"/>
      <c r="R29" s="18"/>
      <c r="S29" s="1395"/>
      <c r="T29" s="1113"/>
      <c r="U29" s="125"/>
      <c r="V29" s="1113"/>
      <c r="W29" s="1113"/>
      <c r="X29" s="1113"/>
      <c r="Y29" s="1113"/>
      <c r="Z29" s="1113"/>
      <c r="AA29" s="1113"/>
      <c r="AB29" s="1113"/>
      <c r="AC29" s="1113"/>
      <c r="AD29" s="1113"/>
      <c r="AE29" s="1113"/>
    </row>
    <row r="30" spans="1:31" ht="18" customHeight="1">
      <c r="A30" s="427"/>
      <c r="B30" s="427" t="s">
        <v>44</v>
      </c>
      <c r="C30" s="427"/>
      <c r="D30" s="1208"/>
      <c r="E30" s="1114">
        <v>618661.23070592515</v>
      </c>
      <c r="F30" s="1118">
        <v>609769.54088353226</v>
      </c>
      <c r="G30" s="1206">
        <f t="shared" ref="G30:G59" si="5">H30+I30+J30+K30+L30+M30+N30</f>
        <v>546094.06362051284</v>
      </c>
      <c r="H30" s="1118">
        <v>323864.29979933833</v>
      </c>
      <c r="I30" s="1118">
        <v>81334.059918876708</v>
      </c>
      <c r="J30" s="1118">
        <v>7766.0422119865289</v>
      </c>
      <c r="K30" s="1118">
        <v>5559.2747362796599</v>
      </c>
      <c r="L30" s="1118">
        <v>1628.2628482646492</v>
      </c>
      <c r="M30" s="1118">
        <v>6690.3321970644656</v>
      </c>
      <c r="N30" s="1118">
        <v>119251.79190870245</v>
      </c>
      <c r="O30" s="427"/>
      <c r="P30" s="427" t="s">
        <v>34</v>
      </c>
      <c r="Q30" s="427"/>
      <c r="R30" s="1208"/>
      <c r="S30" s="1113">
        <f>SUM(T30:AA30)</f>
        <v>63675.477263018198</v>
      </c>
      <c r="T30" s="1113">
        <v>32527.30082143941</v>
      </c>
      <c r="U30" s="1113">
        <v>2622.8768470379764</v>
      </c>
      <c r="V30" s="1113">
        <v>1276.4395146764941</v>
      </c>
      <c r="W30" s="1113">
        <v>2944.5191364346742</v>
      </c>
      <c r="X30" s="1113">
        <v>251.04145250616938</v>
      </c>
      <c r="Y30" s="1113">
        <v>784.49079678893202</v>
      </c>
      <c r="Z30" s="1113">
        <v>395.07751156791699</v>
      </c>
      <c r="AA30" s="1113">
        <v>22873.731182566629</v>
      </c>
      <c r="AB30" s="1113">
        <v>8891.6898223930602</v>
      </c>
      <c r="AC30" s="1113">
        <v>677.67540053718062</v>
      </c>
      <c r="AD30" s="1113">
        <v>2831.4831420674718</v>
      </c>
      <c r="AE30" s="1113">
        <v>5382.5312797884044</v>
      </c>
    </row>
    <row r="31" spans="1:31" ht="18" customHeight="1">
      <c r="A31" s="427"/>
      <c r="B31" s="427" t="s">
        <v>12</v>
      </c>
      <c r="C31" s="427"/>
      <c r="D31" s="1208"/>
      <c r="E31" s="1114">
        <v>29272.269059364036</v>
      </c>
      <c r="F31" s="1114">
        <v>29205.353129732095</v>
      </c>
      <c r="G31" s="1206">
        <f>H31+I31+J31+K31+L31+M31+N31</f>
        <v>24531.471077241607</v>
      </c>
      <c r="H31" s="1114">
        <v>15669.773857203741</v>
      </c>
      <c r="I31" s="1114">
        <v>2653.6917523056591</v>
      </c>
      <c r="J31" s="1114">
        <v>8.1636666659851226E-2</v>
      </c>
      <c r="K31" s="1114">
        <v>233.3316764105692</v>
      </c>
      <c r="L31" s="1114">
        <v>123.69068757178037</v>
      </c>
      <c r="M31" s="1114">
        <v>296.88835872025112</v>
      </c>
      <c r="N31" s="1114">
        <v>5554.0131083629494</v>
      </c>
      <c r="O31" s="427"/>
      <c r="P31" s="427" t="s">
        <v>12</v>
      </c>
      <c r="Q31" s="427"/>
      <c r="R31" s="1208"/>
      <c r="S31" s="1113">
        <f>SUM(T31:AA31)</f>
        <v>4673.8820524905004</v>
      </c>
      <c r="T31" s="1114">
        <v>1847.3276616278624</v>
      </c>
      <c r="U31" s="1114">
        <v>62.62384398779006</v>
      </c>
      <c r="V31" s="1114">
        <v>170.88545993651212</v>
      </c>
      <c r="W31" s="1114">
        <v>180.08093438770902</v>
      </c>
      <c r="X31" s="1114">
        <v>0</v>
      </c>
      <c r="Y31" s="1114">
        <v>20.722822098727121</v>
      </c>
      <c r="Z31" s="1114">
        <v>25.592359872792702</v>
      </c>
      <c r="AA31" s="1114">
        <v>2366.6489705791068</v>
      </c>
      <c r="AB31" s="1114">
        <v>66.915929631932073</v>
      </c>
      <c r="AC31" s="1114">
        <v>8.6681126553147383</v>
      </c>
      <c r="AD31" s="1114">
        <v>25.223923117265382</v>
      </c>
      <c r="AE31" s="1114">
        <v>33.023893859351958</v>
      </c>
    </row>
    <row r="32" spans="1:31" ht="18" customHeight="1">
      <c r="A32" s="1694" t="s">
        <v>13</v>
      </c>
      <c r="B32" s="1694"/>
      <c r="C32" s="1694"/>
      <c r="D32" s="18"/>
      <c r="E32" s="1114"/>
      <c r="F32" s="1118"/>
      <c r="G32" s="1118"/>
      <c r="H32" s="1118"/>
      <c r="I32" s="1118"/>
      <c r="J32" s="1118"/>
      <c r="K32" s="1118"/>
      <c r="L32" s="1118"/>
      <c r="M32" s="1118"/>
      <c r="N32" s="1118"/>
      <c r="O32" s="1694" t="s">
        <v>13</v>
      </c>
      <c r="P32" s="1694"/>
      <c r="Q32" s="1694"/>
      <c r="R32" s="18"/>
      <c r="S32" s="1113"/>
      <c r="T32" s="1113"/>
      <c r="U32" s="1113"/>
      <c r="V32" s="1113"/>
      <c r="W32" s="1113"/>
      <c r="X32" s="1113"/>
      <c r="Y32" s="1113"/>
      <c r="Z32" s="1113"/>
      <c r="AA32" s="1113"/>
      <c r="AB32" s="1113"/>
      <c r="AC32" s="1113"/>
      <c r="AD32" s="1113"/>
      <c r="AE32" s="1113"/>
    </row>
    <row r="33" spans="1:31" ht="18" customHeight="1">
      <c r="A33" s="427"/>
      <c r="B33" s="1330" t="s">
        <v>52</v>
      </c>
      <c r="C33" s="427"/>
      <c r="D33" s="1208"/>
      <c r="E33" s="1114">
        <v>393636.24554290099</v>
      </c>
      <c r="F33" s="1118">
        <v>386787.78534873109</v>
      </c>
      <c r="G33" s="1206">
        <f t="shared" si="5"/>
        <v>351078.54102741787</v>
      </c>
      <c r="H33" s="1118">
        <v>211814.96181117737</v>
      </c>
      <c r="I33" s="1118">
        <v>55544.633253706808</v>
      </c>
      <c r="J33" s="1118">
        <v>5255.6586184067173</v>
      </c>
      <c r="K33" s="1118">
        <v>3842.4363793332363</v>
      </c>
      <c r="L33" s="1118">
        <v>1130.9215594732668</v>
      </c>
      <c r="M33" s="1118">
        <v>3748.197025148123</v>
      </c>
      <c r="N33" s="1118">
        <v>69741.732380172281</v>
      </c>
      <c r="O33" s="427"/>
      <c r="P33" s="427" t="s">
        <v>52</v>
      </c>
      <c r="Q33" s="427"/>
      <c r="R33" s="1208"/>
      <c r="S33" s="1113">
        <f>SUM(T33:AA33)</f>
        <v>35709.244321313017</v>
      </c>
      <c r="T33" s="1113">
        <v>19404.322636966241</v>
      </c>
      <c r="U33" s="1113">
        <v>1429.0229982057128</v>
      </c>
      <c r="V33" s="1113">
        <v>677.461386297952</v>
      </c>
      <c r="W33" s="1113">
        <v>1558.4797974040455</v>
      </c>
      <c r="X33" s="1113">
        <v>186.12792503675638</v>
      </c>
      <c r="Y33" s="1113">
        <v>510.44687141693981</v>
      </c>
      <c r="Z33" s="1113">
        <v>184.57910759375596</v>
      </c>
      <c r="AA33" s="1113">
        <v>11758.803598391612</v>
      </c>
      <c r="AB33" s="1113">
        <v>6848.4601941699384</v>
      </c>
      <c r="AC33" s="1113">
        <v>467.1418836662105</v>
      </c>
      <c r="AD33" s="1113">
        <v>1944.5104075696343</v>
      </c>
      <c r="AE33" s="1113">
        <v>4436.8079029340879</v>
      </c>
    </row>
    <row r="34" spans="1:31" ht="18" customHeight="1">
      <c r="A34" s="427"/>
      <c r="B34" s="1330" t="s">
        <v>53</v>
      </c>
      <c r="C34" s="427"/>
      <c r="D34" s="1208"/>
      <c r="E34" s="1114">
        <v>44892.123374353141</v>
      </c>
      <c r="F34" s="1118">
        <v>44547.282912049144</v>
      </c>
      <c r="G34" s="1206">
        <f t="shared" si="5"/>
        <v>40051.933016109171</v>
      </c>
      <c r="H34" s="1118">
        <v>25265.528294317726</v>
      </c>
      <c r="I34" s="1118">
        <v>4170.5375252080939</v>
      </c>
      <c r="J34" s="1118">
        <v>311.75573084811305</v>
      </c>
      <c r="K34" s="1118">
        <v>345.25543273231045</v>
      </c>
      <c r="L34" s="1118">
        <v>103.1281833907474</v>
      </c>
      <c r="M34" s="1118">
        <v>381.11407225344198</v>
      </c>
      <c r="N34" s="1118">
        <v>9474.6137773587361</v>
      </c>
      <c r="O34" s="427"/>
      <c r="P34" s="427" t="s">
        <v>53</v>
      </c>
      <c r="Q34" s="427"/>
      <c r="R34" s="1208"/>
      <c r="S34" s="1113">
        <f>SUM(T34:AA34)</f>
        <v>4495.3498959399758</v>
      </c>
      <c r="T34" s="1113">
        <v>2032.3575990160732</v>
      </c>
      <c r="U34" s="1113">
        <v>206.88062115456358</v>
      </c>
      <c r="V34" s="1113">
        <v>133.05750917881829</v>
      </c>
      <c r="W34" s="1113">
        <v>200.91473384357309</v>
      </c>
      <c r="X34" s="1113">
        <v>23.230410664106145</v>
      </c>
      <c r="Y34" s="1113">
        <v>33.817609114567077</v>
      </c>
      <c r="Z34" s="1113">
        <v>16.078903931959701</v>
      </c>
      <c r="AA34" s="1113">
        <v>1849.0125090363142</v>
      </c>
      <c r="AB34" s="1113">
        <v>344.8404623040114</v>
      </c>
      <c r="AC34" s="1113">
        <v>73.072579159931166</v>
      </c>
      <c r="AD34" s="1113">
        <v>120.35596154604987</v>
      </c>
      <c r="AE34" s="1113">
        <v>151.41192159803001</v>
      </c>
    </row>
    <row r="35" spans="1:31" ht="18" customHeight="1">
      <c r="A35" s="427"/>
      <c r="B35" s="1330" t="s">
        <v>54</v>
      </c>
      <c r="C35" s="427"/>
      <c r="D35" s="1208"/>
      <c r="E35" s="1114">
        <v>96256.24391120013</v>
      </c>
      <c r="F35" s="1118">
        <v>95592.164873408445</v>
      </c>
      <c r="G35" s="1206">
        <f t="shared" si="5"/>
        <v>81268.928376348253</v>
      </c>
      <c r="H35" s="1118">
        <v>51909.803030655705</v>
      </c>
      <c r="I35" s="1118">
        <v>11951.449842345282</v>
      </c>
      <c r="J35" s="1118">
        <v>55.511643730837172</v>
      </c>
      <c r="K35" s="1118">
        <v>623.30009656857578</v>
      </c>
      <c r="L35" s="1118">
        <v>232.56283658913421</v>
      </c>
      <c r="M35" s="1118">
        <v>1274.5095322576929</v>
      </c>
      <c r="N35" s="1118">
        <v>15221.791394201027</v>
      </c>
      <c r="O35" s="427"/>
      <c r="P35" s="427" t="s">
        <v>54</v>
      </c>
      <c r="Q35" s="427"/>
      <c r="R35" s="1208"/>
      <c r="S35" s="1113">
        <f>SUM(T35:AA35)</f>
        <v>14323.236497060214</v>
      </c>
      <c r="T35" s="1113">
        <v>6610.4995600871825</v>
      </c>
      <c r="U35" s="1113">
        <v>631.48203371080501</v>
      </c>
      <c r="V35" s="1113">
        <v>345.09732140239055</v>
      </c>
      <c r="W35" s="1113">
        <v>734.03659668249225</v>
      </c>
      <c r="X35" s="1113">
        <v>11.760444805306816</v>
      </c>
      <c r="Y35" s="1113">
        <v>81.261611328783843</v>
      </c>
      <c r="Z35" s="1113">
        <v>96.644138042156143</v>
      </c>
      <c r="AA35" s="1113">
        <v>5812.4547910010979</v>
      </c>
      <c r="AB35" s="1113">
        <v>664.07903779172261</v>
      </c>
      <c r="AC35" s="1113">
        <v>95.37511636292146</v>
      </c>
      <c r="AD35" s="1113">
        <v>230.58866436608147</v>
      </c>
      <c r="AE35" s="1113">
        <v>338.11525706272005</v>
      </c>
    </row>
    <row r="36" spans="1:31" ht="13.5" customHeight="1">
      <c r="A36" s="427"/>
      <c r="B36" s="1330" t="s">
        <v>257</v>
      </c>
      <c r="C36" s="427"/>
      <c r="D36" s="1208"/>
      <c r="E36" s="1114">
        <v>43075.853548833955</v>
      </c>
      <c r="F36" s="1118">
        <v>42974.316829074633</v>
      </c>
      <c r="G36" s="1206">
        <f t="shared" si="5"/>
        <v>36139.373103879065</v>
      </c>
      <c r="H36" s="1118">
        <v>22635.091718390704</v>
      </c>
      <c r="I36" s="1118">
        <v>4204.5343999223169</v>
      </c>
      <c r="J36" s="1118">
        <v>5.7472316675198387</v>
      </c>
      <c r="K36" s="1118">
        <v>318.56141005609919</v>
      </c>
      <c r="L36" s="1118">
        <v>164.54424338327905</v>
      </c>
      <c r="M36" s="1118">
        <v>416.28071212547036</v>
      </c>
      <c r="N36" s="1118">
        <v>8394.6133883336788</v>
      </c>
      <c r="O36" s="427"/>
      <c r="P36" s="1330" t="s">
        <v>257</v>
      </c>
      <c r="Q36" s="427"/>
      <c r="R36" s="1208"/>
      <c r="S36" s="1113">
        <f>SUM(T36:AA36)</f>
        <v>6834.9437251955223</v>
      </c>
      <c r="T36" s="1113">
        <v>2716.359693997792</v>
      </c>
      <c r="U36" s="1113">
        <v>134.84347195468462</v>
      </c>
      <c r="V36" s="1113">
        <v>198.74135773384577</v>
      </c>
      <c r="W36" s="1113">
        <v>267.31697589227281</v>
      </c>
      <c r="X36" s="1113">
        <v>0</v>
      </c>
      <c r="Y36" s="1113">
        <v>32.413739027368685</v>
      </c>
      <c r="Z36" s="1113">
        <v>25.891229872838071</v>
      </c>
      <c r="AA36" s="1113">
        <v>3459.3772567167202</v>
      </c>
      <c r="AB36" s="1113">
        <v>101.53671975932265</v>
      </c>
      <c r="AC36" s="1113">
        <v>9.5605990034324293</v>
      </c>
      <c r="AD36" s="1113">
        <v>42.893846702971956</v>
      </c>
      <c r="AE36" s="1113">
        <v>49.082274052918258</v>
      </c>
    </row>
    <row r="37" spans="1:31" ht="18" customHeight="1">
      <c r="A37" s="427"/>
      <c r="B37" s="1330" t="s">
        <v>256</v>
      </c>
      <c r="C37" s="427"/>
      <c r="D37" s="1208"/>
      <c r="E37" s="1114">
        <v>70073.033387999982</v>
      </c>
      <c r="F37" s="1118">
        <v>69073.344050000014</v>
      </c>
      <c r="G37" s="1206">
        <f t="shared" si="5"/>
        <v>62086.759174000043</v>
      </c>
      <c r="H37" s="1118">
        <v>27908.688802000022</v>
      </c>
      <c r="I37" s="1118">
        <v>8116.5966500000013</v>
      </c>
      <c r="J37" s="1118">
        <v>2137.4506240000005</v>
      </c>
      <c r="K37" s="1118">
        <v>663.05309399999999</v>
      </c>
      <c r="L37" s="1118">
        <v>120.79671299999998</v>
      </c>
      <c r="M37" s="1118">
        <v>1167.1192139999996</v>
      </c>
      <c r="N37" s="1118">
        <v>21973.054077000015</v>
      </c>
      <c r="O37" s="427"/>
      <c r="P37" s="1330" t="s">
        <v>256</v>
      </c>
      <c r="Q37" s="427"/>
      <c r="R37" s="1208"/>
      <c r="S37" s="1113">
        <f>SUM(T37:AA37)</f>
        <v>6986.584875999999</v>
      </c>
      <c r="T37" s="1113">
        <v>3611.0889930000003</v>
      </c>
      <c r="U37" s="1113">
        <v>283.27156600000018</v>
      </c>
      <c r="V37" s="1113">
        <v>92.967399999999969</v>
      </c>
      <c r="W37" s="1113">
        <v>363.85196700000023</v>
      </c>
      <c r="X37" s="1113">
        <v>29.922671999999999</v>
      </c>
      <c r="Y37" s="1113">
        <v>147.27378799999994</v>
      </c>
      <c r="Z37" s="1113">
        <v>97.476491999999993</v>
      </c>
      <c r="AA37" s="1113">
        <v>2360.7319979999997</v>
      </c>
      <c r="AB37" s="1113">
        <v>999.68933799999957</v>
      </c>
      <c r="AC37" s="1113">
        <v>41.19333499999999</v>
      </c>
      <c r="AD37" s="1113">
        <v>518.35818499999993</v>
      </c>
      <c r="AE37" s="1113">
        <v>440.13781800000027</v>
      </c>
    </row>
    <row r="38" spans="1:31" ht="18" customHeight="1">
      <c r="A38" s="1694" t="s">
        <v>14</v>
      </c>
      <c r="B38" s="1694"/>
      <c r="C38" s="1694"/>
      <c r="D38" s="18"/>
      <c r="E38" s="1114"/>
      <c r="F38" s="1118"/>
      <c r="G38" s="1206"/>
      <c r="H38" s="1118"/>
      <c r="I38" s="1118"/>
      <c r="J38" s="1118"/>
      <c r="K38" s="1118"/>
      <c r="L38" s="1118"/>
      <c r="M38" s="1118"/>
      <c r="N38" s="1118"/>
      <c r="O38" s="1694" t="s">
        <v>14</v>
      </c>
      <c r="P38" s="1694"/>
      <c r="Q38" s="1694"/>
      <c r="R38" s="18"/>
      <c r="S38" s="1113"/>
      <c r="T38" s="1113"/>
      <c r="U38" s="1113"/>
      <c r="V38" s="1113"/>
      <c r="W38" s="1113"/>
      <c r="X38" s="1113"/>
      <c r="Y38" s="1113"/>
      <c r="Z38" s="1113"/>
      <c r="AA38" s="1113"/>
      <c r="AB38" s="1113"/>
      <c r="AC38" s="1113"/>
      <c r="AD38" s="1113"/>
      <c r="AE38" s="1113"/>
    </row>
    <row r="39" spans="1:31" ht="18" customHeight="1">
      <c r="A39" s="1470" t="s">
        <v>45</v>
      </c>
      <c r="B39" s="1470"/>
      <c r="C39" s="428"/>
      <c r="D39" s="18"/>
      <c r="E39" s="1114">
        <v>642285.50072779518</v>
      </c>
      <c r="F39" s="1118">
        <v>633383.17982384691</v>
      </c>
      <c r="G39" s="1206">
        <f t="shared" si="5"/>
        <v>566177.28028749663</v>
      </c>
      <c r="H39" s="1118">
        <v>336731.34724876133</v>
      </c>
      <c r="I39" s="1118">
        <v>83212.792027254953</v>
      </c>
      <c r="J39" s="1118">
        <v>7765.9912041641128</v>
      </c>
      <c r="K39" s="1118">
        <v>5758.6407720542684</v>
      </c>
      <c r="L39" s="1118">
        <v>1730.7935752785311</v>
      </c>
      <c r="M39" s="1118">
        <v>6912.6315233819587</v>
      </c>
      <c r="N39" s="1118">
        <v>124065.08393660151</v>
      </c>
      <c r="O39" s="1470" t="s">
        <v>45</v>
      </c>
      <c r="P39" s="1470"/>
      <c r="Q39" s="428"/>
      <c r="R39" s="18"/>
      <c r="S39" s="1113">
        <f t="shared" ref="S39:S53" si="6">SUM(T39:AA39)</f>
        <v>67205.899536349461</v>
      </c>
      <c r="T39" s="1113">
        <v>33852.700952492596</v>
      </c>
      <c r="U39" s="1113">
        <v>2663.3043550232992</v>
      </c>
      <c r="V39" s="1113">
        <v>1356.1584721598742</v>
      </c>
      <c r="W39" s="1113">
        <v>3085.35551035865</v>
      </c>
      <c r="X39" s="1113">
        <v>251.04145250616938</v>
      </c>
      <c r="Y39" s="1113">
        <v>802.31542436178427</v>
      </c>
      <c r="Z39" s="1113">
        <v>420.49996903129977</v>
      </c>
      <c r="AA39" s="1113">
        <v>24774.523400415783</v>
      </c>
      <c r="AB39" s="1113">
        <v>8902.3209039483663</v>
      </c>
      <c r="AC39" s="1113">
        <v>677.91506556421325</v>
      </c>
      <c r="AD39" s="1113">
        <v>2832.8841245715366</v>
      </c>
      <c r="AE39" s="1113">
        <v>5391.5217138126109</v>
      </c>
    </row>
    <row r="40" spans="1:31" ht="18" customHeight="1">
      <c r="A40" s="7"/>
      <c r="B40" s="1330" t="s">
        <v>15</v>
      </c>
      <c r="C40" s="429"/>
      <c r="D40" s="18"/>
      <c r="E40" s="1114">
        <v>335615.18346040876</v>
      </c>
      <c r="F40" s="1118">
        <v>329898.71550680202</v>
      </c>
      <c r="G40" s="1206">
        <f t="shared" si="5"/>
        <v>294235.29423075728</v>
      </c>
      <c r="H40" s="1118">
        <v>178306.05833559789</v>
      </c>
      <c r="I40" s="1118">
        <v>46493.316329397159</v>
      </c>
      <c r="J40" s="1118">
        <v>5700.7586121383065</v>
      </c>
      <c r="K40" s="1118">
        <v>3032.8472088102394</v>
      </c>
      <c r="L40" s="1118">
        <v>900.86444711664694</v>
      </c>
      <c r="M40" s="1118">
        <v>2696.6118044226623</v>
      </c>
      <c r="N40" s="1118">
        <v>57104.837493274339</v>
      </c>
      <c r="O40" s="7"/>
      <c r="P40" s="1330" t="s">
        <v>15</v>
      </c>
      <c r="Q40" s="429"/>
      <c r="R40" s="18"/>
      <c r="S40" s="1113">
        <f t="shared" si="6"/>
        <v>35663.421276044857</v>
      </c>
      <c r="T40" s="1113">
        <v>19221.928715502469</v>
      </c>
      <c r="U40" s="1113">
        <v>1463.1411052777987</v>
      </c>
      <c r="V40" s="1113">
        <v>668.52479345573283</v>
      </c>
      <c r="W40" s="1113">
        <v>1479.0835714885252</v>
      </c>
      <c r="X40" s="1113">
        <v>201.98876190040141</v>
      </c>
      <c r="Y40" s="1113">
        <v>441.41824963382834</v>
      </c>
      <c r="Z40" s="1113">
        <v>292.18187216516424</v>
      </c>
      <c r="AA40" s="1113">
        <v>11895.154206620937</v>
      </c>
      <c r="AB40" s="1113">
        <v>5716.4679536068024</v>
      </c>
      <c r="AC40" s="1113">
        <v>342.61491794200168</v>
      </c>
      <c r="AD40" s="1113">
        <v>1714.4233988089404</v>
      </c>
      <c r="AE40" s="1113">
        <v>3659.4296368558598</v>
      </c>
    </row>
    <row r="41" spans="1:31" ht="18" customHeight="1">
      <c r="A41" s="961"/>
      <c r="B41" s="961" t="s">
        <v>1313</v>
      </c>
      <c r="C41" s="1154"/>
      <c r="D41" s="1208"/>
      <c r="E41" s="1114">
        <v>70626.112919152394</v>
      </c>
      <c r="F41" s="1118">
        <v>69777.041168261756</v>
      </c>
      <c r="G41" s="1206">
        <f t="shared" si="5"/>
        <v>60946.199188572449</v>
      </c>
      <c r="H41" s="1118">
        <v>36763.221679576469</v>
      </c>
      <c r="I41" s="1118">
        <v>10298.015931426293</v>
      </c>
      <c r="J41" s="1118">
        <v>2307.8794362296517</v>
      </c>
      <c r="K41" s="1118">
        <v>741.53335603329924</v>
      </c>
      <c r="L41" s="1118">
        <v>191.75092529944908</v>
      </c>
      <c r="M41" s="1118">
        <v>645.85363292668137</v>
      </c>
      <c r="N41" s="1118">
        <v>9997.9442270806048</v>
      </c>
      <c r="O41" s="961"/>
      <c r="P41" s="961" t="s">
        <v>1313</v>
      </c>
      <c r="Q41" s="1154"/>
      <c r="R41" s="1208"/>
      <c r="S41" s="1113">
        <f t="shared" si="6"/>
        <v>8830.8419796893286</v>
      </c>
      <c r="T41" s="1113">
        <v>4113.0043169466744</v>
      </c>
      <c r="U41" s="1113">
        <v>434.40353697475012</v>
      </c>
      <c r="V41" s="1113">
        <v>162.28162995360805</v>
      </c>
      <c r="W41" s="1113">
        <v>396.77892041404044</v>
      </c>
      <c r="X41" s="1113">
        <v>20.023889189734039</v>
      </c>
      <c r="Y41" s="1113">
        <v>101.86324744296299</v>
      </c>
      <c r="Z41" s="1113">
        <v>124.87399290453099</v>
      </c>
      <c r="AA41" s="1113">
        <v>3477.6124458630275</v>
      </c>
      <c r="AB41" s="1113">
        <v>849.07175089067141</v>
      </c>
      <c r="AC41" s="1113">
        <v>62.083717286013901</v>
      </c>
      <c r="AD41" s="1113">
        <v>347.02638425470923</v>
      </c>
      <c r="AE41" s="1113">
        <v>439.96164934994846</v>
      </c>
    </row>
    <row r="42" spans="1:31" ht="18" customHeight="1">
      <c r="A42" s="961"/>
      <c r="B42" s="961" t="s">
        <v>1314</v>
      </c>
      <c r="C42" s="1154"/>
      <c r="D42" s="1208"/>
      <c r="E42" s="1114">
        <v>175552.43392123171</v>
      </c>
      <c r="F42" s="1118">
        <v>171487.87024210513</v>
      </c>
      <c r="G42" s="1206">
        <f t="shared" si="5"/>
        <v>154092.77112204343</v>
      </c>
      <c r="H42" s="1118">
        <v>91997.513176610591</v>
      </c>
      <c r="I42" s="1118">
        <v>24887.997180626237</v>
      </c>
      <c r="J42" s="1118">
        <v>2955.6266972247231</v>
      </c>
      <c r="K42" s="1118">
        <v>1781.3611427262774</v>
      </c>
      <c r="L42" s="1118">
        <v>494.51153331845336</v>
      </c>
      <c r="M42" s="1118">
        <v>1393.3885076589934</v>
      </c>
      <c r="N42" s="1118">
        <v>30582.372883878157</v>
      </c>
      <c r="O42" s="961"/>
      <c r="P42" s="961" t="s">
        <v>1314</v>
      </c>
      <c r="Q42" s="1154"/>
      <c r="R42" s="1208"/>
      <c r="S42" s="1113">
        <f t="shared" si="6"/>
        <v>17395.099120061805</v>
      </c>
      <c r="T42" s="1113">
        <v>10537.272233089698</v>
      </c>
      <c r="U42" s="1113">
        <v>681.61551671009045</v>
      </c>
      <c r="V42" s="1113">
        <v>297.93909802736823</v>
      </c>
      <c r="W42" s="1113">
        <v>581.87678013715504</v>
      </c>
      <c r="X42" s="1113">
        <v>170.36837560010156</v>
      </c>
      <c r="Y42" s="1113">
        <v>233.84808661063238</v>
      </c>
      <c r="Z42" s="1113">
        <v>112.3873049600147</v>
      </c>
      <c r="AA42" s="1113">
        <v>4779.7917249267457</v>
      </c>
      <c r="AB42" s="1113">
        <v>4064.5636791265097</v>
      </c>
      <c r="AC42" s="1113">
        <v>186.67891315539384</v>
      </c>
      <c r="AD42" s="1113">
        <v>1042.314589923184</v>
      </c>
      <c r="AE42" s="1113">
        <v>2835.5701760479296</v>
      </c>
    </row>
    <row r="43" spans="1:31" ht="18" customHeight="1">
      <c r="A43" s="961"/>
      <c r="B43" s="961" t="s">
        <v>1315</v>
      </c>
      <c r="C43" s="1154"/>
      <c r="D43" s="1208"/>
      <c r="E43" s="1114">
        <v>50002.953655103811</v>
      </c>
      <c r="F43" s="1118">
        <v>49447.988539501923</v>
      </c>
      <c r="G43" s="1206">
        <f t="shared" si="5"/>
        <v>44101.135405348381</v>
      </c>
      <c r="H43" s="1118">
        <v>30529.943130673619</v>
      </c>
      <c r="I43" s="1118">
        <v>5244.241986605175</v>
      </c>
      <c r="J43" s="1118">
        <v>243.85993320363673</v>
      </c>
      <c r="K43" s="1118">
        <v>251.45088767105378</v>
      </c>
      <c r="L43" s="1118">
        <v>98.655484214578635</v>
      </c>
      <c r="M43" s="1118">
        <v>272.68812465248709</v>
      </c>
      <c r="N43" s="1118">
        <v>7460.2958583278332</v>
      </c>
      <c r="O43" s="961"/>
      <c r="P43" s="961" t="s">
        <v>1315</v>
      </c>
      <c r="Q43" s="1154"/>
      <c r="R43" s="1208"/>
      <c r="S43" s="1113">
        <f t="shared" si="6"/>
        <v>5346.8531341535754</v>
      </c>
      <c r="T43" s="1113">
        <v>2637.4971878660249</v>
      </c>
      <c r="U43" s="1113">
        <v>220.22170172839537</v>
      </c>
      <c r="V43" s="1113">
        <v>124.77047588230067</v>
      </c>
      <c r="W43" s="1113">
        <v>327.94851125822225</v>
      </c>
      <c r="X43" s="1113">
        <v>3.0439089999999998</v>
      </c>
      <c r="Y43" s="1113">
        <v>52.791742321474203</v>
      </c>
      <c r="Z43" s="1113">
        <v>38.628381686446538</v>
      </c>
      <c r="AA43" s="1113">
        <v>1941.9512244107113</v>
      </c>
      <c r="AB43" s="1113">
        <v>554.96511560190061</v>
      </c>
      <c r="AC43" s="1113">
        <v>75.011041294025631</v>
      </c>
      <c r="AD43" s="1113">
        <v>218.37869217586385</v>
      </c>
      <c r="AE43" s="1113">
        <v>261.57538213201138</v>
      </c>
    </row>
    <row r="44" spans="1:31" ht="18" customHeight="1">
      <c r="A44" s="961"/>
      <c r="B44" s="961" t="s">
        <v>1316</v>
      </c>
      <c r="C44" s="1154"/>
      <c r="D44" s="1208"/>
      <c r="E44" s="1114">
        <v>39433.682964920663</v>
      </c>
      <c r="F44" s="1118">
        <v>39185.815556932939</v>
      </c>
      <c r="G44" s="1206">
        <f t="shared" si="5"/>
        <v>35095.188514792811</v>
      </c>
      <c r="H44" s="1118">
        <v>19015.380348737057</v>
      </c>
      <c r="I44" s="1118">
        <v>6063.061230739434</v>
      </c>
      <c r="J44" s="1118">
        <v>193.39254548029444</v>
      </c>
      <c r="K44" s="1118">
        <v>258.50182237961178</v>
      </c>
      <c r="L44" s="1118">
        <v>115.94650428416534</v>
      </c>
      <c r="M44" s="1118">
        <v>384.68153918449826</v>
      </c>
      <c r="N44" s="1118">
        <v>9064.2245239877484</v>
      </c>
      <c r="O44" s="961"/>
      <c r="P44" s="961" t="s">
        <v>1316</v>
      </c>
      <c r="Q44" s="1154"/>
      <c r="R44" s="1208"/>
      <c r="S44" s="1113">
        <f t="shared" si="6"/>
        <v>4090.627042140135</v>
      </c>
      <c r="T44" s="1113">
        <v>1934.1549776000684</v>
      </c>
      <c r="U44" s="1113">
        <v>126.90034986456446</v>
      </c>
      <c r="V44" s="1113">
        <v>83.533589592456394</v>
      </c>
      <c r="W44" s="1113">
        <v>172.47935967910843</v>
      </c>
      <c r="X44" s="1113">
        <v>8.5525881105658641</v>
      </c>
      <c r="Y44" s="1113">
        <v>52.915173258759026</v>
      </c>
      <c r="Z44" s="1113">
        <v>16.292192614171949</v>
      </c>
      <c r="AA44" s="1113">
        <v>1695.7988114204406</v>
      </c>
      <c r="AB44" s="1113">
        <v>247.86740798772215</v>
      </c>
      <c r="AC44" s="1113">
        <v>18.841246206568265</v>
      </c>
      <c r="AD44" s="1113">
        <v>106.703732455184</v>
      </c>
      <c r="AE44" s="1113">
        <v>122.32242932596981</v>
      </c>
    </row>
    <row r="45" spans="1:31" ht="18" customHeight="1">
      <c r="A45" s="961"/>
      <c r="B45" s="1330" t="s">
        <v>17</v>
      </c>
      <c r="C45" s="1154"/>
      <c r="D45" s="1208"/>
      <c r="E45" s="1114">
        <v>132506.92404924112</v>
      </c>
      <c r="F45" s="1118">
        <v>130910.11366650354</v>
      </c>
      <c r="G45" s="1206">
        <f t="shared" si="5"/>
        <v>116255.87067499236</v>
      </c>
      <c r="H45" s="1118">
        <v>64736.264427357448</v>
      </c>
      <c r="I45" s="1118">
        <v>18136.289182182507</v>
      </c>
      <c r="J45" s="1118">
        <v>964.11300429622065</v>
      </c>
      <c r="K45" s="1118">
        <v>868.79774258059319</v>
      </c>
      <c r="L45" s="1118">
        <v>333.84172074194208</v>
      </c>
      <c r="M45" s="1118">
        <v>1503.6979584611138</v>
      </c>
      <c r="N45" s="1118">
        <v>29712.866639372543</v>
      </c>
      <c r="O45" s="961"/>
      <c r="P45" s="1330" t="s">
        <v>17</v>
      </c>
      <c r="Q45" s="1154"/>
      <c r="R45" s="1208"/>
      <c r="S45" s="1113">
        <f t="shared" si="6"/>
        <v>14654.242991511161</v>
      </c>
      <c r="T45" s="1113">
        <v>6821.8266914834394</v>
      </c>
      <c r="U45" s="1113">
        <v>626.54773689283434</v>
      </c>
      <c r="V45" s="1113">
        <v>312.93287049361709</v>
      </c>
      <c r="W45" s="1113">
        <v>793.38325076501405</v>
      </c>
      <c r="X45" s="1113">
        <v>27.293172460632906</v>
      </c>
      <c r="Y45" s="1113">
        <v>233.28386421399915</v>
      </c>
      <c r="Z45" s="1113">
        <v>31.192780470247531</v>
      </c>
      <c r="AA45" s="1113">
        <v>5807.7826247313742</v>
      </c>
      <c r="AB45" s="1113">
        <v>1596.8103827376056</v>
      </c>
      <c r="AC45" s="1113">
        <v>148.84711912436379</v>
      </c>
      <c r="AD45" s="1113">
        <v>505.93635081687057</v>
      </c>
      <c r="AE45" s="1113">
        <v>942.02691279637179</v>
      </c>
    </row>
    <row r="46" spans="1:31" ht="18" customHeight="1">
      <c r="A46" s="961"/>
      <c r="B46" s="961" t="s">
        <v>1317</v>
      </c>
      <c r="C46" s="1154"/>
      <c r="D46" s="1208"/>
      <c r="E46" s="1114">
        <v>93061.447788623351</v>
      </c>
      <c r="F46" s="1118">
        <v>91930.799460499591</v>
      </c>
      <c r="G46" s="1206">
        <f t="shared" si="5"/>
        <v>82054.015181724433</v>
      </c>
      <c r="H46" s="1118">
        <v>43286.801293677388</v>
      </c>
      <c r="I46" s="1118">
        <v>13880.437291057167</v>
      </c>
      <c r="J46" s="1118">
        <v>607.59926163330431</v>
      </c>
      <c r="K46" s="1118">
        <v>606.31154547483845</v>
      </c>
      <c r="L46" s="1118">
        <v>250.65689210782651</v>
      </c>
      <c r="M46" s="1118">
        <v>1051.1748077950506</v>
      </c>
      <c r="N46" s="1118">
        <v>22371.034089978857</v>
      </c>
      <c r="O46" s="961"/>
      <c r="P46" s="961" t="s">
        <v>1317</v>
      </c>
      <c r="Q46" s="1154"/>
      <c r="R46" s="1208"/>
      <c r="S46" s="1113">
        <f t="shared" si="6"/>
        <v>9876.7842787751142</v>
      </c>
      <c r="T46" s="1113">
        <v>4840.4627444227526</v>
      </c>
      <c r="U46" s="1113">
        <v>483.85460226645432</v>
      </c>
      <c r="V46" s="1113">
        <v>198.31552572978504</v>
      </c>
      <c r="W46" s="1113">
        <v>546.10839047188381</v>
      </c>
      <c r="X46" s="1113">
        <v>20.888279998118104</v>
      </c>
      <c r="Y46" s="1113">
        <v>210.64318081737639</v>
      </c>
      <c r="Z46" s="1113">
        <v>22.665455898034125</v>
      </c>
      <c r="AA46" s="1113">
        <v>3553.8460991707107</v>
      </c>
      <c r="AB46" s="1113">
        <v>1130.6483281237922</v>
      </c>
      <c r="AC46" s="1113">
        <v>120.60776380000135</v>
      </c>
      <c r="AD46" s="1113">
        <v>334.46463593764855</v>
      </c>
      <c r="AE46" s="1113">
        <v>675.57592838614289</v>
      </c>
    </row>
    <row r="47" spans="1:31" ht="18" customHeight="1">
      <c r="A47" s="961"/>
      <c r="B47" s="961" t="s">
        <v>1318</v>
      </c>
      <c r="C47" s="1154"/>
      <c r="D47" s="1208"/>
      <c r="E47" s="1114">
        <v>39445.476260617776</v>
      </c>
      <c r="F47" s="1118">
        <v>38979.314206003939</v>
      </c>
      <c r="G47" s="1206">
        <f t="shared" si="5"/>
        <v>34201.855493267918</v>
      </c>
      <c r="H47" s="1118">
        <v>21449.463133680052</v>
      </c>
      <c r="I47" s="1118">
        <v>4255.8518911253332</v>
      </c>
      <c r="J47" s="1118">
        <v>356.51374266291634</v>
      </c>
      <c r="K47" s="1118">
        <v>262.48619710575502</v>
      </c>
      <c r="L47" s="1118">
        <v>83.184828634115689</v>
      </c>
      <c r="M47" s="1118">
        <v>452.5231506660636</v>
      </c>
      <c r="N47" s="1118">
        <v>7341.8325493936827</v>
      </c>
      <c r="O47" s="961"/>
      <c r="P47" s="961" t="s">
        <v>1318</v>
      </c>
      <c r="Q47" s="1154"/>
      <c r="R47" s="1208"/>
      <c r="S47" s="1113">
        <f t="shared" si="6"/>
        <v>4777.4587127360446</v>
      </c>
      <c r="T47" s="1113">
        <v>1981.363947060689</v>
      </c>
      <c r="U47" s="1113">
        <v>142.69313462637984</v>
      </c>
      <c r="V47" s="1113">
        <v>114.61734476383232</v>
      </c>
      <c r="W47" s="1113">
        <v>247.27486029313096</v>
      </c>
      <c r="X47" s="1113">
        <v>6.4048924625148018</v>
      </c>
      <c r="Y47" s="1113">
        <v>22.640683396622713</v>
      </c>
      <c r="Z47" s="1113">
        <v>8.5273245722134021</v>
      </c>
      <c r="AA47" s="1113">
        <v>2253.9365255606608</v>
      </c>
      <c r="AB47" s="1113">
        <v>466.16205461381367</v>
      </c>
      <c r="AC47" s="1113">
        <v>28.23935532436246</v>
      </c>
      <c r="AD47" s="1113">
        <v>171.47171487922199</v>
      </c>
      <c r="AE47" s="1113">
        <v>266.45098441022907</v>
      </c>
    </row>
    <row r="48" spans="1:31" ht="18" customHeight="1">
      <c r="A48" s="961"/>
      <c r="B48" s="1330" t="s">
        <v>18</v>
      </c>
      <c r="C48" s="1154"/>
      <c r="D48" s="1208"/>
      <c r="E48" s="1114">
        <v>155734.78410282114</v>
      </c>
      <c r="F48" s="1118">
        <v>154223.40580008313</v>
      </c>
      <c r="G48" s="1206">
        <f t="shared" si="5"/>
        <v>139142.75087565265</v>
      </c>
      <c r="H48" s="1118">
        <v>84560.418535798497</v>
      </c>
      <c r="I48" s="1118">
        <v>16738.297312790342</v>
      </c>
      <c r="J48" s="1118">
        <v>1101.1195877295875</v>
      </c>
      <c r="K48" s="1118">
        <v>1789.261903029311</v>
      </c>
      <c r="L48" s="1118">
        <v>463.97874382413477</v>
      </c>
      <c r="M48" s="1118">
        <v>2561.2238246682127</v>
      </c>
      <c r="N48" s="1118">
        <v>31928.450967812569</v>
      </c>
      <c r="O48" s="961"/>
      <c r="P48" s="1330" t="s">
        <v>18</v>
      </c>
      <c r="Q48" s="1154"/>
      <c r="R48" s="1208"/>
      <c r="S48" s="1113">
        <f t="shared" si="6"/>
        <v>15080.654924430535</v>
      </c>
      <c r="T48" s="1113">
        <v>7035.8660919776039</v>
      </c>
      <c r="U48" s="1113">
        <v>537.81825075670031</v>
      </c>
      <c r="V48" s="1113">
        <v>324.60396943974149</v>
      </c>
      <c r="W48" s="1113">
        <v>726.11792119897189</v>
      </c>
      <c r="X48" s="1113">
        <v>21.759518145135036</v>
      </c>
      <c r="Y48" s="1113">
        <v>126.67571423986297</v>
      </c>
      <c r="Z48" s="1113">
        <v>96.944379995597487</v>
      </c>
      <c r="AA48" s="1113">
        <v>6210.8690786769212</v>
      </c>
      <c r="AB48" s="1113">
        <v>1511.3783027379252</v>
      </c>
      <c r="AC48" s="1113">
        <v>179.46617734360049</v>
      </c>
      <c r="AD48" s="1113">
        <v>587.92097375660558</v>
      </c>
      <c r="AE48" s="1113">
        <v>743.99115163772001</v>
      </c>
    </row>
    <row r="49" spans="1:31" ht="18" customHeight="1">
      <c r="A49" s="961"/>
      <c r="B49" s="961" t="s">
        <v>1319</v>
      </c>
      <c r="C49" s="428"/>
      <c r="D49" s="18"/>
      <c r="E49" s="1114">
        <v>34612.552584848236</v>
      </c>
      <c r="F49" s="1118">
        <v>34344.225067429041</v>
      </c>
      <c r="G49" s="1206">
        <f t="shared" si="5"/>
        <v>30902.873076187814</v>
      </c>
      <c r="H49" s="1118">
        <v>20465.850664150734</v>
      </c>
      <c r="I49" s="1118">
        <v>3702.6186837483715</v>
      </c>
      <c r="J49" s="1118">
        <v>132.72389174499568</v>
      </c>
      <c r="K49" s="1118">
        <v>286.40232040179222</v>
      </c>
      <c r="L49" s="1118">
        <v>139.87879678046346</v>
      </c>
      <c r="M49" s="1118">
        <v>536.48921425449976</v>
      </c>
      <c r="N49" s="1118">
        <v>5638.9095051069571</v>
      </c>
      <c r="O49" s="961"/>
      <c r="P49" s="961" t="s">
        <v>1319</v>
      </c>
      <c r="Q49" s="428"/>
      <c r="R49" s="18"/>
      <c r="S49" s="1113">
        <f t="shared" si="6"/>
        <v>3441.3519912412248</v>
      </c>
      <c r="T49" s="1113">
        <v>1416.7326152394487</v>
      </c>
      <c r="U49" s="1113">
        <v>158.8599755261427</v>
      </c>
      <c r="V49" s="1113">
        <v>53.24698503189741</v>
      </c>
      <c r="W49" s="1113">
        <v>159.67184361972031</v>
      </c>
      <c r="X49" s="1113">
        <v>6.9229996666666667</v>
      </c>
      <c r="Y49" s="1113">
        <v>28.428186021754833</v>
      </c>
      <c r="Z49" s="1113">
        <v>36.492773204465387</v>
      </c>
      <c r="AA49" s="1113">
        <v>1580.9966129311292</v>
      </c>
      <c r="AB49" s="1113">
        <v>268.32751741921095</v>
      </c>
      <c r="AC49" s="1113">
        <v>46.146039712511161</v>
      </c>
      <c r="AD49" s="1113">
        <v>117.68887566252153</v>
      </c>
      <c r="AE49" s="1113">
        <v>104.49260204417844</v>
      </c>
    </row>
    <row r="50" spans="1:31" ht="18" customHeight="1">
      <c r="A50" s="961"/>
      <c r="B50" s="961" t="s">
        <v>1320</v>
      </c>
      <c r="C50" s="428"/>
      <c r="D50" s="18"/>
      <c r="E50" s="1114">
        <v>86530.892340251638</v>
      </c>
      <c r="F50" s="1118">
        <v>85663.330234897687</v>
      </c>
      <c r="G50" s="1206">
        <f t="shared" si="5"/>
        <v>78100.962033059361</v>
      </c>
      <c r="H50" s="1118">
        <v>43100.127186064179</v>
      </c>
      <c r="I50" s="1118">
        <v>9753.716069086393</v>
      </c>
      <c r="J50" s="1118">
        <v>955.9730139090542</v>
      </c>
      <c r="K50" s="1118">
        <v>881.00248326360031</v>
      </c>
      <c r="L50" s="1118">
        <v>247.24627356601306</v>
      </c>
      <c r="M50" s="1118">
        <v>1710.4329840013686</v>
      </c>
      <c r="N50" s="1118">
        <v>21452.464023168766</v>
      </c>
      <c r="O50" s="961"/>
      <c r="P50" s="961" t="s">
        <v>1320</v>
      </c>
      <c r="Q50" s="428"/>
      <c r="R50" s="18"/>
      <c r="S50" s="1113">
        <f t="shared" si="6"/>
        <v>7562.3682018382424</v>
      </c>
      <c r="T50" s="1113">
        <v>3886.4910196643555</v>
      </c>
      <c r="U50" s="1113">
        <v>276.0673507219567</v>
      </c>
      <c r="V50" s="1113">
        <v>170.43945436555495</v>
      </c>
      <c r="W50" s="1113">
        <v>409.29636971463509</v>
      </c>
      <c r="X50" s="1113">
        <v>9.6465302857074171</v>
      </c>
      <c r="Y50" s="1113">
        <v>70.879200583096477</v>
      </c>
      <c r="Z50" s="1113">
        <v>50.290452431018949</v>
      </c>
      <c r="AA50" s="1113">
        <v>2689.2578240719167</v>
      </c>
      <c r="AB50" s="1113">
        <v>867.56210535395689</v>
      </c>
      <c r="AC50" s="1113">
        <v>114.07564973710478</v>
      </c>
      <c r="AD50" s="1113">
        <v>335.57243536033383</v>
      </c>
      <c r="AE50" s="1113">
        <v>417.91402025651729</v>
      </c>
    </row>
    <row r="51" spans="1:31" ht="18" customHeight="1">
      <c r="A51" s="961"/>
      <c r="B51" s="961" t="s">
        <v>1321</v>
      </c>
      <c r="C51" s="428"/>
      <c r="D51" s="18"/>
      <c r="E51" s="1114">
        <v>34591.339177721311</v>
      </c>
      <c r="F51" s="1118">
        <v>34215.850497756561</v>
      </c>
      <c r="G51" s="1206">
        <f t="shared" si="5"/>
        <v>30138.915766405458</v>
      </c>
      <c r="H51" s="1118">
        <v>20994.440685583595</v>
      </c>
      <c r="I51" s="1118">
        <v>3281.9625599555711</v>
      </c>
      <c r="J51" s="1118">
        <v>12.422682075537164</v>
      </c>
      <c r="K51" s="1118">
        <v>621.85709936391822</v>
      </c>
      <c r="L51" s="1118">
        <v>76.853673477658006</v>
      </c>
      <c r="M51" s="1118">
        <v>314.30162641234517</v>
      </c>
      <c r="N51" s="1118">
        <v>4837.077439536838</v>
      </c>
      <c r="O51" s="961"/>
      <c r="P51" s="961" t="s">
        <v>1321</v>
      </c>
      <c r="Q51" s="428"/>
      <c r="R51" s="18"/>
      <c r="S51" s="1113">
        <f t="shared" si="6"/>
        <v>4076.9347313510712</v>
      </c>
      <c r="T51" s="1113">
        <v>1732.6424570738054</v>
      </c>
      <c r="U51" s="1113">
        <v>102.89092450860025</v>
      </c>
      <c r="V51" s="1113">
        <v>100.9175300422891</v>
      </c>
      <c r="W51" s="1113">
        <v>157.14970786461731</v>
      </c>
      <c r="X51" s="1113">
        <v>5.1899881927609526</v>
      </c>
      <c r="Y51" s="1113">
        <v>27.368327635011674</v>
      </c>
      <c r="Z51" s="1113">
        <v>10.161154360113152</v>
      </c>
      <c r="AA51" s="1113">
        <v>1940.6146416738734</v>
      </c>
      <c r="AB51" s="1113">
        <v>375.48867996475843</v>
      </c>
      <c r="AC51" s="1113">
        <v>19.244487893984463</v>
      </c>
      <c r="AD51" s="1113">
        <v>134.65966273374997</v>
      </c>
      <c r="AE51" s="1113">
        <v>221.58452933702395</v>
      </c>
    </row>
    <row r="52" spans="1:31" ht="18" customHeight="1">
      <c r="A52" s="961"/>
      <c r="B52" s="1330" t="s">
        <v>20</v>
      </c>
      <c r="C52" s="428"/>
      <c r="D52" s="18"/>
      <c r="E52" s="1114">
        <v>18428.609115323543</v>
      </c>
      <c r="F52" s="1118">
        <v>18350.944850457519</v>
      </c>
      <c r="G52" s="1206">
        <f t="shared" si="5"/>
        <v>16543.364506094596</v>
      </c>
      <c r="H52" s="1118">
        <v>9128.6059500073916</v>
      </c>
      <c r="I52" s="1118">
        <v>1844.8892028850623</v>
      </c>
      <c r="J52" s="1118">
        <v>0</v>
      </c>
      <c r="K52" s="1118">
        <v>67.733917634116523</v>
      </c>
      <c r="L52" s="1118">
        <v>32.108663595804444</v>
      </c>
      <c r="M52" s="1118">
        <v>151.09793582998563</v>
      </c>
      <c r="N52" s="1118">
        <v>5318.9288361422359</v>
      </c>
      <c r="O52" s="961"/>
      <c r="P52" s="1330" t="s">
        <v>20</v>
      </c>
      <c r="Q52" s="428"/>
      <c r="R52" s="18"/>
      <c r="S52" s="1113">
        <f t="shared" si="6"/>
        <v>1807.5803443629243</v>
      </c>
      <c r="T52" s="1113">
        <v>773.07945352908587</v>
      </c>
      <c r="U52" s="1113">
        <v>35.797262095966438</v>
      </c>
      <c r="V52" s="1113">
        <v>50.096838770782938</v>
      </c>
      <c r="W52" s="1113">
        <v>86.770766906138348</v>
      </c>
      <c r="X52" s="1113">
        <v>0</v>
      </c>
      <c r="Y52" s="1113">
        <v>0.93759627409428026</v>
      </c>
      <c r="Z52" s="1113">
        <v>0.18093640029071165</v>
      </c>
      <c r="AA52" s="1113">
        <v>860.71749038656583</v>
      </c>
      <c r="AB52" s="1113">
        <v>77.664264866024098</v>
      </c>
      <c r="AC52" s="1113">
        <v>6.9868511542476499</v>
      </c>
      <c r="AD52" s="1113">
        <v>24.603401189119037</v>
      </c>
      <c r="AE52" s="1113">
        <v>46.074012522657419</v>
      </c>
    </row>
    <row r="53" spans="1:31" ht="18" customHeight="1">
      <c r="A53" s="1470" t="s">
        <v>21</v>
      </c>
      <c r="B53" s="1470"/>
      <c r="C53" s="428"/>
      <c r="D53" s="18"/>
      <c r="E53" s="1114">
        <v>5647.9990374934832</v>
      </c>
      <c r="F53" s="1118">
        <v>5591.7141894168562</v>
      </c>
      <c r="G53" s="1206">
        <f t="shared" si="5"/>
        <v>4448.2544102576112</v>
      </c>
      <c r="H53" s="1118">
        <v>2802.7264077804844</v>
      </c>
      <c r="I53" s="1118">
        <v>774.95964392743144</v>
      </c>
      <c r="J53" s="1118">
        <v>0.13264448907485621</v>
      </c>
      <c r="K53" s="1118">
        <v>33.965640635961144</v>
      </c>
      <c r="L53" s="1118">
        <v>21.159960557899705</v>
      </c>
      <c r="M53" s="1118">
        <v>74.589032402754626</v>
      </c>
      <c r="N53" s="1118">
        <v>740.72108046400513</v>
      </c>
      <c r="O53" s="1470" t="s">
        <v>21</v>
      </c>
      <c r="P53" s="1470"/>
      <c r="Q53" s="428"/>
      <c r="R53" s="18"/>
      <c r="S53" s="1113">
        <f t="shared" si="6"/>
        <v>1143.4597791592435</v>
      </c>
      <c r="T53" s="1113">
        <v>521.92753057466575</v>
      </c>
      <c r="U53" s="1113">
        <v>22.196336002467611</v>
      </c>
      <c r="V53" s="1113">
        <v>91.166502453130889</v>
      </c>
      <c r="W53" s="1113">
        <v>39.244560463732896</v>
      </c>
      <c r="X53" s="1113">
        <v>0</v>
      </c>
      <c r="Y53" s="1113">
        <v>2.8981945258747075</v>
      </c>
      <c r="Z53" s="1113">
        <v>0.16990240940997592</v>
      </c>
      <c r="AA53" s="1113">
        <v>465.85675272996167</v>
      </c>
      <c r="AB53" s="1113">
        <v>56.284848076627625</v>
      </c>
      <c r="AC53" s="1113">
        <v>8.4284476282818286</v>
      </c>
      <c r="AD53" s="1113">
        <v>23.822940613201119</v>
      </c>
      <c r="AE53" s="1113">
        <v>24.033459835144683</v>
      </c>
    </row>
    <row r="54" spans="1:31" ht="18" customHeight="1">
      <c r="A54" s="1479" t="s">
        <v>118</v>
      </c>
      <c r="B54" s="1479"/>
      <c r="C54" s="1479"/>
      <c r="D54" s="1208"/>
      <c r="E54" s="1114"/>
      <c r="F54" s="1118"/>
      <c r="G54" s="1118"/>
      <c r="H54" s="1118"/>
      <c r="I54" s="1118"/>
      <c r="J54" s="1118"/>
      <c r="K54" s="1118"/>
      <c r="L54" s="1118"/>
      <c r="M54" s="1118"/>
      <c r="N54" s="1118"/>
      <c r="O54" s="1479" t="s">
        <v>118</v>
      </c>
      <c r="P54" s="1479"/>
      <c r="Q54" s="1479"/>
      <c r="R54" s="1208"/>
      <c r="S54" s="1113"/>
      <c r="T54" s="1113"/>
      <c r="U54" s="1113"/>
      <c r="V54" s="1113"/>
      <c r="W54" s="1113"/>
      <c r="X54" s="1113"/>
      <c r="Y54" s="1113"/>
      <c r="Z54" s="1113"/>
      <c r="AA54" s="1113"/>
      <c r="AB54" s="1113"/>
      <c r="AC54" s="1113"/>
      <c r="AD54" s="1113"/>
      <c r="AE54" s="1113"/>
    </row>
    <row r="55" spans="1:31" ht="18" customHeight="1">
      <c r="A55" s="1470" t="s">
        <v>22</v>
      </c>
      <c r="B55" s="1470" t="s">
        <v>22</v>
      </c>
      <c r="C55" s="1334"/>
      <c r="D55" s="1208"/>
      <c r="E55" s="1114">
        <v>358186.33032807714</v>
      </c>
      <c r="F55" s="1118">
        <v>352683.29543415504</v>
      </c>
      <c r="G55" s="1206">
        <f t="shared" si="5"/>
        <v>317706.60456857254</v>
      </c>
      <c r="H55" s="1118">
        <v>183299.82890758998</v>
      </c>
      <c r="I55" s="1118">
        <v>48262.244617928525</v>
      </c>
      <c r="J55" s="1118">
        <v>4402.7125912814527</v>
      </c>
      <c r="K55" s="1118">
        <v>3601.5269981328524</v>
      </c>
      <c r="L55" s="1118">
        <v>1063.0353440688075</v>
      </c>
      <c r="M55" s="1118">
        <v>4929.0760500533124</v>
      </c>
      <c r="N55" s="1118">
        <v>72148.180059517603</v>
      </c>
      <c r="O55" s="1470" t="s">
        <v>22</v>
      </c>
      <c r="P55" s="1470" t="s">
        <v>22</v>
      </c>
      <c r="Q55" s="1334"/>
      <c r="R55" s="1208"/>
      <c r="S55" s="1017">
        <f>SUM(T55:AA55)</f>
        <v>34976.690865582364</v>
      </c>
      <c r="T55" s="1113">
        <v>17064.628424112932</v>
      </c>
      <c r="U55" s="1113">
        <v>1187.9294542172024</v>
      </c>
      <c r="V55" s="1113">
        <v>834.76310992257595</v>
      </c>
      <c r="W55" s="1113">
        <v>1716.6340195014861</v>
      </c>
      <c r="X55" s="1113">
        <v>174.27011578995132</v>
      </c>
      <c r="Y55" s="1113">
        <v>418.01082225973477</v>
      </c>
      <c r="Z55" s="1113">
        <v>288.58659156334818</v>
      </c>
      <c r="AA55" s="1113">
        <v>13291.868328215138</v>
      </c>
      <c r="AB55" s="1113">
        <v>5503.0348939219566</v>
      </c>
      <c r="AC55" s="1113">
        <v>307.71236926442367</v>
      </c>
      <c r="AD55" s="1113">
        <v>1597.1349769874087</v>
      </c>
      <c r="AE55" s="1113">
        <v>3598.1875476701284</v>
      </c>
    </row>
    <row r="56" spans="1:31" ht="18" customHeight="1">
      <c r="A56" s="1330"/>
      <c r="B56" s="1330" t="s">
        <v>23</v>
      </c>
      <c r="C56" s="1330"/>
      <c r="D56" s="1208"/>
      <c r="E56" s="1114">
        <v>179226.31193755925</v>
      </c>
      <c r="F56" s="1118">
        <v>177305.2572157351</v>
      </c>
      <c r="G56" s="1206">
        <f t="shared" si="5"/>
        <v>157534.04575830506</v>
      </c>
      <c r="H56" s="1118">
        <v>88624.20163731018</v>
      </c>
      <c r="I56" s="1118">
        <v>22441.463379302597</v>
      </c>
      <c r="J56" s="1118">
        <v>193.44932096253726</v>
      </c>
      <c r="K56" s="1118">
        <v>2080.296178285776</v>
      </c>
      <c r="L56" s="1118">
        <v>455.77942289424271</v>
      </c>
      <c r="M56" s="1118">
        <v>2611.7938112766637</v>
      </c>
      <c r="N56" s="1118">
        <v>41127.062008273067</v>
      </c>
      <c r="O56" s="1330"/>
      <c r="P56" s="1330" t="s">
        <v>23</v>
      </c>
      <c r="Q56" s="1330"/>
      <c r="R56" s="1208"/>
      <c r="S56" s="1017">
        <f>SUM(T56:AA56)</f>
        <v>19771.211457430058</v>
      </c>
      <c r="T56" s="1113">
        <v>8806.0307129198573</v>
      </c>
      <c r="U56" s="1113">
        <v>703.74449453351599</v>
      </c>
      <c r="V56" s="1113">
        <v>491.83640840129425</v>
      </c>
      <c r="W56" s="1113">
        <v>1054.080549898853</v>
      </c>
      <c r="X56" s="1113">
        <v>40.955894811177302</v>
      </c>
      <c r="Y56" s="1113">
        <v>131.12479855967777</v>
      </c>
      <c r="Z56" s="1113">
        <v>211.41202381901095</v>
      </c>
      <c r="AA56" s="1113">
        <v>8332.0265744866701</v>
      </c>
      <c r="AB56" s="1113">
        <v>1921.0547218240454</v>
      </c>
      <c r="AC56" s="1113">
        <v>189.86456894963294</v>
      </c>
      <c r="AD56" s="1113">
        <v>579.19385000573607</v>
      </c>
      <c r="AE56" s="1113">
        <v>1151.9963028686777</v>
      </c>
    </row>
    <row r="57" spans="1:31" ht="18" customHeight="1">
      <c r="A57" s="1330"/>
      <c r="B57" s="1330" t="s">
        <v>24</v>
      </c>
      <c r="C57" s="1330"/>
      <c r="D57" s="1208"/>
      <c r="E57" s="1114">
        <v>68994.600561339379</v>
      </c>
      <c r="F57" s="1118">
        <v>66692.116209607018</v>
      </c>
      <c r="G57" s="1206">
        <f t="shared" si="5"/>
        <v>60052.961444301371</v>
      </c>
      <c r="H57" s="1118">
        <v>35360.694592909516</v>
      </c>
      <c r="I57" s="1118">
        <v>11163.281549315931</v>
      </c>
      <c r="J57" s="1118">
        <v>14.983780033003628</v>
      </c>
      <c r="K57" s="1118">
        <v>666.29568709857051</v>
      </c>
      <c r="L57" s="1118">
        <v>218.5799744678564</v>
      </c>
      <c r="M57" s="1118">
        <v>1100.9998627155549</v>
      </c>
      <c r="N57" s="1118">
        <v>11528.125997760928</v>
      </c>
      <c r="O57" s="1330"/>
      <c r="P57" s="1330" t="s">
        <v>24</v>
      </c>
      <c r="Q57" s="1330"/>
      <c r="R57" s="1208"/>
      <c r="S57" s="1017">
        <f>SUM(T57:AA57)</f>
        <v>6639.1547653056696</v>
      </c>
      <c r="T57" s="1113">
        <v>3419.9079864393771</v>
      </c>
      <c r="U57" s="1113">
        <v>235.15285286082099</v>
      </c>
      <c r="V57" s="1113">
        <v>135.10351204834762</v>
      </c>
      <c r="W57" s="1113">
        <v>345.3728234254271</v>
      </c>
      <c r="X57" s="1113">
        <v>56.931742338231118</v>
      </c>
      <c r="Y57" s="1113">
        <v>41.595720906934957</v>
      </c>
      <c r="Z57" s="1113">
        <v>24.448872333991098</v>
      </c>
      <c r="AA57" s="1113">
        <v>2380.6412549525398</v>
      </c>
      <c r="AB57" s="1113">
        <v>2302.4843517323725</v>
      </c>
      <c r="AC57" s="1113">
        <v>73.992848693060907</v>
      </c>
      <c r="AD57" s="1113">
        <v>568.66748197408083</v>
      </c>
      <c r="AE57" s="1113">
        <v>1659.8240210652323</v>
      </c>
    </row>
    <row r="58" spans="1:31" ht="18" customHeight="1">
      <c r="A58" s="1330"/>
      <c r="B58" s="1330" t="s">
        <v>25</v>
      </c>
      <c r="C58" s="1330"/>
      <c r="D58" s="1208"/>
      <c r="E58" s="1114">
        <v>109965.41782917813</v>
      </c>
      <c r="F58" s="1118">
        <v>108685.92200881259</v>
      </c>
      <c r="G58" s="1206">
        <f t="shared" si="5"/>
        <v>100119.59736596589</v>
      </c>
      <c r="H58" s="1118">
        <v>59314.932677370103</v>
      </c>
      <c r="I58" s="1118">
        <v>14657.499689310012</v>
      </c>
      <c r="J58" s="1118">
        <v>4194.2794902859114</v>
      </c>
      <c r="K58" s="1118">
        <v>854.93513274851091</v>
      </c>
      <c r="L58" s="1118">
        <v>388.67594670670763</v>
      </c>
      <c r="M58" s="1118">
        <v>1216.2823760610956</v>
      </c>
      <c r="N58" s="1118">
        <v>19492.992053483562</v>
      </c>
      <c r="O58" s="1330"/>
      <c r="P58" s="1330" t="s">
        <v>25</v>
      </c>
      <c r="Q58" s="1330"/>
      <c r="R58" s="1208"/>
      <c r="S58" s="1017">
        <f>SUM(T58:AA58)</f>
        <v>8566.32464284667</v>
      </c>
      <c r="T58" s="1113">
        <v>4838.6897247537199</v>
      </c>
      <c r="U58" s="1113">
        <v>249.03210682286482</v>
      </c>
      <c r="V58" s="1113">
        <v>207.82318947293513</v>
      </c>
      <c r="W58" s="1113">
        <v>317.1806461772066</v>
      </c>
      <c r="X58" s="1113">
        <v>76.382478640542942</v>
      </c>
      <c r="Y58" s="1113">
        <v>245.29030279312244</v>
      </c>
      <c r="Z58" s="1113">
        <v>52.725695410346077</v>
      </c>
      <c r="AA58" s="1113">
        <v>2579.2004987759324</v>
      </c>
      <c r="AB58" s="1113">
        <v>1279.4958203655392</v>
      </c>
      <c r="AC58" s="1113">
        <v>43.854951621729633</v>
      </c>
      <c r="AD58" s="1113">
        <v>449.27364500759188</v>
      </c>
      <c r="AE58" s="1113">
        <v>786.3672237362174</v>
      </c>
    </row>
    <row r="59" spans="1:31" ht="18" customHeight="1" thickBot="1">
      <c r="A59" s="1471" t="s">
        <v>26</v>
      </c>
      <c r="B59" s="1471"/>
      <c r="C59" s="1331"/>
      <c r="D59" s="1209"/>
      <c r="E59" s="1129">
        <v>289747.16943721141</v>
      </c>
      <c r="F59" s="1129">
        <v>286291.59857910842</v>
      </c>
      <c r="G59" s="1210">
        <f t="shared" si="5"/>
        <v>252918.93012918188</v>
      </c>
      <c r="H59" s="1129">
        <v>156234.24474895169</v>
      </c>
      <c r="I59" s="1129">
        <v>35725.507053253961</v>
      </c>
      <c r="J59" s="1129">
        <v>3363.4112573717375</v>
      </c>
      <c r="K59" s="1129">
        <v>2191.0794145573659</v>
      </c>
      <c r="L59" s="1129">
        <v>688.91819176762021</v>
      </c>
      <c r="M59" s="1129">
        <v>2058.1445057314095</v>
      </c>
      <c r="N59" s="1129">
        <v>52657.624957548083</v>
      </c>
      <c r="O59" s="1471" t="s">
        <v>26</v>
      </c>
      <c r="P59" s="1471"/>
      <c r="Q59" s="1331"/>
      <c r="R59" s="1209"/>
      <c r="S59" s="1020">
        <f>SUM(T59:AA59)</f>
        <v>33372.668449926343</v>
      </c>
      <c r="T59" s="1128">
        <v>17310.000058954338</v>
      </c>
      <c r="U59" s="1128">
        <v>1497.5712368085635</v>
      </c>
      <c r="V59" s="1128">
        <v>612.56186469042893</v>
      </c>
      <c r="W59" s="1128">
        <v>1407.9660513208964</v>
      </c>
      <c r="X59" s="1128">
        <v>76.77133671621803</v>
      </c>
      <c r="Y59" s="1128">
        <v>387.2027966279245</v>
      </c>
      <c r="Z59" s="1128">
        <v>132.08327987736175</v>
      </c>
      <c r="AA59" s="1128">
        <v>11948.511824930611</v>
      </c>
      <c r="AB59" s="1128">
        <v>3455.5708581030294</v>
      </c>
      <c r="AC59" s="1128">
        <v>378.63114392807205</v>
      </c>
      <c r="AD59" s="1128">
        <v>1259.5720881973284</v>
      </c>
      <c r="AE59" s="1128">
        <v>1817.3676259776266</v>
      </c>
    </row>
    <row r="60" spans="1:31" s="998" customFormat="1" ht="16.5" thickBot="1">
      <c r="B60" s="14"/>
      <c r="C60" s="14"/>
      <c r="D60" s="15"/>
      <c r="I60" s="993"/>
    </row>
    <row r="61" spans="1:31" ht="16.5" thickTop="1">
      <c r="E61" s="1453" t="s">
        <v>1105</v>
      </c>
      <c r="F61" s="1748" t="s">
        <v>1126</v>
      </c>
      <c r="G61" s="1749"/>
      <c r="H61" s="1750"/>
      <c r="I61" s="1756" t="s">
        <v>1127</v>
      </c>
      <c r="J61" s="1749"/>
      <c r="K61" s="1750"/>
      <c r="L61" s="1391" t="s">
        <v>1128</v>
      </c>
    </row>
    <row r="62" spans="1:31">
      <c r="E62" s="1454"/>
      <c r="F62" s="1751"/>
      <c r="G62" s="1752"/>
      <c r="H62" s="1753"/>
      <c r="I62" s="1757"/>
      <c r="J62" s="1752"/>
      <c r="K62" s="1753"/>
      <c r="L62" s="968" t="s">
        <v>1129</v>
      </c>
    </row>
    <row r="63" spans="1:31">
      <c r="E63" s="1454"/>
      <c r="F63" s="1751"/>
      <c r="G63" s="1752"/>
      <c r="H63" s="1753"/>
      <c r="I63" s="1757"/>
      <c r="J63" s="1752"/>
      <c r="K63" s="1753"/>
      <c r="L63" s="1350" t="s">
        <v>1099</v>
      </c>
    </row>
    <row r="64" spans="1:31" ht="16.5" thickBot="1">
      <c r="E64" s="1454"/>
      <c r="F64" s="1463"/>
      <c r="G64" s="1754"/>
      <c r="H64" s="1755"/>
      <c r="I64" s="1758"/>
      <c r="J64" s="1754"/>
      <c r="K64" s="1755"/>
      <c r="L64" s="1350" t="s">
        <v>1240</v>
      </c>
    </row>
    <row r="65" spans="2:31">
      <c r="E65" s="1454"/>
      <c r="F65" s="809" t="s">
        <v>1175</v>
      </c>
      <c r="G65" s="809" t="s">
        <v>1132</v>
      </c>
      <c r="H65" s="809" t="s">
        <v>1241</v>
      </c>
      <c r="I65" s="809" t="s">
        <v>1175</v>
      </c>
      <c r="J65" s="809" t="s">
        <v>1132</v>
      </c>
      <c r="K65" s="809" t="s">
        <v>1241</v>
      </c>
      <c r="L65" s="1350" t="s">
        <v>1606</v>
      </c>
    </row>
    <row r="66" spans="2:31">
      <c r="B66" s="609"/>
      <c r="E66" s="1454"/>
      <c r="F66" s="809" t="s">
        <v>1101</v>
      </c>
      <c r="G66" s="970" t="s">
        <v>1130</v>
      </c>
      <c r="H66" s="809" t="s">
        <v>1101</v>
      </c>
      <c r="I66" s="809" t="s">
        <v>1101</v>
      </c>
      <c r="J66" s="970" t="s">
        <v>1130</v>
      </c>
      <c r="K66" s="809" t="s">
        <v>1101</v>
      </c>
      <c r="L66" s="971"/>
      <c r="N66" s="1136"/>
      <c r="P66" s="609"/>
      <c r="S66" s="1136"/>
      <c r="Y66" s="1136">
        <f t="shared" ref="Y66:AE66" si="7">Y43+Y44</f>
        <v>105.70691558023323</v>
      </c>
      <c r="AA66" s="1136">
        <f t="shared" si="7"/>
        <v>3637.7500358311518</v>
      </c>
      <c r="AB66" s="1136">
        <f t="shared" si="7"/>
        <v>802.83252358962272</v>
      </c>
      <c r="AD66" s="1136">
        <f t="shared" si="7"/>
        <v>325.08242463104784</v>
      </c>
      <c r="AE66" s="1136">
        <f t="shared" si="7"/>
        <v>383.89781145798122</v>
      </c>
    </row>
    <row r="67" spans="2:31" ht="16.5" thickBot="1">
      <c r="E67" s="1455"/>
      <c r="F67" s="1327" t="s">
        <v>1324</v>
      </c>
      <c r="G67" s="974"/>
      <c r="H67" s="1327" t="s">
        <v>1605</v>
      </c>
      <c r="I67" s="1327" t="s">
        <v>1324</v>
      </c>
      <c r="J67" s="974"/>
      <c r="K67" s="1327" t="s">
        <v>1605</v>
      </c>
      <c r="L67" s="973"/>
    </row>
    <row r="68" spans="2:31" ht="16.5">
      <c r="E68" s="113" t="s">
        <v>1060</v>
      </c>
      <c r="F68" s="801">
        <f>E28</f>
        <v>647933.49976528832</v>
      </c>
      <c r="G68" s="794">
        <v>100</v>
      </c>
      <c r="H68" s="801">
        <f>'53'!E28</f>
        <v>41303.850307495515</v>
      </c>
      <c r="I68" s="801">
        <v>602259</v>
      </c>
      <c r="J68" s="794">
        <v>100</v>
      </c>
      <c r="K68" s="801">
        <v>38485</v>
      </c>
      <c r="L68" s="794">
        <f>(H68-K68)/K68*100</f>
        <v>7.3245428283630387</v>
      </c>
    </row>
    <row r="69" spans="2:31" ht="16.5">
      <c r="E69" s="1320" t="s">
        <v>52</v>
      </c>
      <c r="F69" s="823">
        <f>E33</f>
        <v>393636.24554290099</v>
      </c>
      <c r="G69" s="822">
        <f>F69/$F$68*100</f>
        <v>60.752568849348641</v>
      </c>
      <c r="H69" s="823">
        <f>'53'!E33</f>
        <v>155525.97611148201</v>
      </c>
      <c r="I69" s="823">
        <v>358846</v>
      </c>
      <c r="J69" s="822">
        <v>59.6</v>
      </c>
      <c r="K69" s="823">
        <v>144579</v>
      </c>
      <c r="L69" s="822">
        <f t="shared" ref="L69:L73" si="8">(H69-K69)/K69*100</f>
        <v>7.5716225119014613</v>
      </c>
    </row>
    <row r="70" spans="2:31" ht="16.5">
      <c r="E70" s="1320" t="s">
        <v>53</v>
      </c>
      <c r="F70" s="823">
        <f t="shared" ref="F70:F73" si="9">E34</f>
        <v>44892.123374353141</v>
      </c>
      <c r="G70" s="822">
        <f t="shared" ref="G70:G73" si="10">F70/$F$68*100</f>
        <v>6.9285078469650294</v>
      </c>
      <c r="H70" s="823">
        <f>'53'!E34</f>
        <v>43374.0322456617</v>
      </c>
      <c r="I70" s="823">
        <v>46629</v>
      </c>
      <c r="J70" s="822">
        <v>7.7</v>
      </c>
      <c r="K70" s="823">
        <v>44031</v>
      </c>
      <c r="L70" s="822">
        <f t="shared" si="8"/>
        <v>-1.4920573103910892</v>
      </c>
    </row>
    <row r="71" spans="2:31" ht="16.5">
      <c r="E71" s="1320" t="s">
        <v>54</v>
      </c>
      <c r="F71" s="823">
        <f t="shared" si="9"/>
        <v>96256.24391120013</v>
      </c>
      <c r="G71" s="822">
        <f t="shared" si="10"/>
        <v>14.855883195739782</v>
      </c>
      <c r="H71" s="823">
        <f>'53'!E35</f>
        <v>16479.411729914613</v>
      </c>
      <c r="I71" s="823">
        <v>98631</v>
      </c>
      <c r="J71" s="822">
        <v>16.399999999999999</v>
      </c>
      <c r="K71" s="823">
        <v>17123</v>
      </c>
      <c r="L71" s="822">
        <f t="shared" si="8"/>
        <v>-3.7586186420918479</v>
      </c>
    </row>
    <row r="72" spans="2:31" ht="16.5">
      <c r="E72" s="1320" t="s">
        <v>1106</v>
      </c>
      <c r="F72" s="823">
        <f t="shared" si="9"/>
        <v>43075.853548833955</v>
      </c>
      <c r="G72" s="822">
        <f t="shared" si="10"/>
        <v>6.6481905264101995</v>
      </c>
      <c r="H72" s="823">
        <f>'53'!E36</f>
        <v>7338.3055449959702</v>
      </c>
      <c r="I72" s="823">
        <v>36260</v>
      </c>
      <c r="J72" s="822">
        <v>6</v>
      </c>
      <c r="K72" s="823">
        <v>6138</v>
      </c>
      <c r="L72" s="822">
        <f t="shared" si="8"/>
        <v>19.555320055326984</v>
      </c>
    </row>
    <row r="73" spans="2:31" ht="17.25" thickBot="1">
      <c r="E73" s="1321" t="s">
        <v>1107</v>
      </c>
      <c r="F73" s="807">
        <f t="shared" si="9"/>
        <v>70073.033387999982</v>
      </c>
      <c r="G73" s="826">
        <f t="shared" si="10"/>
        <v>10.814849581536331</v>
      </c>
      <c r="H73" s="807">
        <f>'53'!E37</f>
        <v>170909.83753170731</v>
      </c>
      <c r="I73" s="807">
        <v>61894</v>
      </c>
      <c r="J73" s="826">
        <v>10.3</v>
      </c>
      <c r="K73" s="807">
        <v>140350</v>
      </c>
      <c r="L73" s="826">
        <f t="shared" si="8"/>
        <v>21.774020328968511</v>
      </c>
    </row>
  </sheetData>
  <mergeCells count="98">
    <mergeCell ref="Y1:AE1"/>
    <mergeCell ref="AE4:AE6"/>
    <mergeCell ref="AA5:AA6"/>
    <mergeCell ref="AB4:AB6"/>
    <mergeCell ref="W5:X5"/>
    <mergeCell ref="AC4:AD5"/>
    <mergeCell ref="S3:AA3"/>
    <mergeCell ref="O1:X1"/>
    <mergeCell ref="T5:T6"/>
    <mergeCell ref="U5:U6"/>
    <mergeCell ref="O3:Q6"/>
    <mergeCell ref="S4:AA4"/>
    <mergeCell ref="V5:V6"/>
    <mergeCell ref="Z5:Z6"/>
    <mergeCell ref="I1:N1"/>
    <mergeCell ref="A1:H1"/>
    <mergeCell ref="N5:N6"/>
    <mergeCell ref="E3:E6"/>
    <mergeCell ref="F3:N3"/>
    <mergeCell ref="G4:N4"/>
    <mergeCell ref="G5:G6"/>
    <mergeCell ref="L5:L6"/>
    <mergeCell ref="M5:M6"/>
    <mergeCell ref="A38:C38"/>
    <mergeCell ref="A22:C22"/>
    <mergeCell ref="H5:H6"/>
    <mergeCell ref="K5:K6"/>
    <mergeCell ref="Y5:Y6"/>
    <mergeCell ref="S5:S6"/>
    <mergeCell ref="W24:X24"/>
    <mergeCell ref="W25:X25"/>
    <mergeCell ref="W26:X26"/>
    <mergeCell ref="W27:X27"/>
    <mergeCell ref="F4:F6"/>
    <mergeCell ref="O13:Q13"/>
    <mergeCell ref="O12:Q12"/>
    <mergeCell ref="A3:C6"/>
    <mergeCell ref="I5:I6"/>
    <mergeCell ref="J5:J6"/>
    <mergeCell ref="A55:B55"/>
    <mergeCell ref="O14:Q14"/>
    <mergeCell ref="A14:C14"/>
    <mergeCell ref="A18:C18"/>
    <mergeCell ref="A32:C32"/>
    <mergeCell ref="O18:Q18"/>
    <mergeCell ref="O19:Q19"/>
    <mergeCell ref="A16:C16"/>
    <mergeCell ref="A53:B53"/>
    <mergeCell ref="O53:P53"/>
    <mergeCell ref="O22:Q22"/>
    <mergeCell ref="A23:D23"/>
    <mergeCell ref="O23:R23"/>
    <mergeCell ref="A24:D24"/>
    <mergeCell ref="A25:D25"/>
    <mergeCell ref="A26:D26"/>
    <mergeCell ref="O7:Q7"/>
    <mergeCell ref="A8:C8"/>
    <mergeCell ref="A10:C10"/>
    <mergeCell ref="A11:C11"/>
    <mergeCell ref="A7:C7"/>
    <mergeCell ref="O8:Q8"/>
    <mergeCell ref="O10:Q10"/>
    <mergeCell ref="O9:Q9"/>
    <mergeCell ref="A9:C9"/>
    <mergeCell ref="O11:Q11"/>
    <mergeCell ref="A13:C13"/>
    <mergeCell ref="A21:C21"/>
    <mergeCell ref="A12:C12"/>
    <mergeCell ref="O15:Q15"/>
    <mergeCell ref="A15:C15"/>
    <mergeCell ref="A19:C19"/>
    <mergeCell ref="A17:C17"/>
    <mergeCell ref="O16:Q16"/>
    <mergeCell ref="O17:Q17"/>
    <mergeCell ref="A20:C20"/>
    <mergeCell ref="O20:Q20"/>
    <mergeCell ref="O21:Q21"/>
    <mergeCell ref="A27:D27"/>
    <mergeCell ref="O24:R24"/>
    <mergeCell ref="O25:R25"/>
    <mergeCell ref="O26:R26"/>
    <mergeCell ref="O27:R27"/>
    <mergeCell ref="E61:E67"/>
    <mergeCell ref="F61:H64"/>
    <mergeCell ref="I61:K64"/>
    <mergeCell ref="A28:D28"/>
    <mergeCell ref="O28:R28"/>
    <mergeCell ref="A59:B59"/>
    <mergeCell ref="O55:P55"/>
    <mergeCell ref="A54:C54"/>
    <mergeCell ref="O29:Q29"/>
    <mergeCell ref="O32:Q32"/>
    <mergeCell ref="A29:C29"/>
    <mergeCell ref="O54:Q54"/>
    <mergeCell ref="O59:P59"/>
    <mergeCell ref="A39:B39"/>
    <mergeCell ref="O39:P39"/>
    <mergeCell ref="O38:Q38"/>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8" max="44" man="1"/>
    <brk id="14" max="43" man="1"/>
    <brk id="24" max="44"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T116"/>
  <sheetViews>
    <sheetView tabSelected="1" view="pageBreakPreview" zoomScale="75" zoomScaleNormal="75" zoomScaleSheetLayoutView="75" workbookViewId="0">
      <selection activeCell="H30" sqref="H30"/>
    </sheetView>
  </sheetViews>
  <sheetFormatPr defaultColWidth="9.140625" defaultRowHeight="15.75"/>
  <cols>
    <col min="1" max="1" width="2.28515625" style="140" customWidth="1"/>
    <col min="2" max="2" width="18.7109375" style="140" customWidth="1"/>
    <col min="3" max="3" width="2.28515625" style="140" customWidth="1"/>
    <col min="4" max="4" width="1.7109375" style="141" customWidth="1"/>
    <col min="5" max="9" width="16.42578125" style="955" customWidth="1"/>
    <col min="10" max="13" width="26.85546875" style="955" customWidth="1"/>
    <col min="14" max="14" width="2.28515625" style="140" customWidth="1"/>
    <col min="15" max="15" width="18.7109375" style="140" customWidth="1"/>
    <col min="16" max="16" width="2.28515625" style="140" customWidth="1"/>
    <col min="17" max="17" width="1.7109375" style="141" customWidth="1"/>
    <col min="18" max="20" width="14" style="955" customWidth="1"/>
    <col min="21" max="22" width="18.42578125" style="955" customWidth="1"/>
    <col min="23" max="23" width="27.5703125" style="955" customWidth="1"/>
    <col min="24" max="26" width="26.28515625" style="955" customWidth="1"/>
    <col min="27" max="27" width="11.140625" style="955" bestFit="1" customWidth="1"/>
    <col min="28" max="31" width="10.5703125" style="955" bestFit="1" customWidth="1"/>
    <col min="32" max="32" width="11.140625" style="955" bestFit="1" customWidth="1"/>
    <col min="33" max="33" width="12.5703125" style="955" bestFit="1" customWidth="1"/>
    <col min="34" max="35" width="11.140625" style="955" bestFit="1" customWidth="1"/>
    <col min="36" max="16384" width="9.140625" style="955"/>
  </cols>
  <sheetData>
    <row r="1" spans="1:27" s="116" customFormat="1" ht="35.1" customHeight="1">
      <c r="A1" s="1347"/>
      <c r="B1" s="1347"/>
      <c r="C1" s="1347"/>
      <c r="D1" s="1347"/>
      <c r="E1" s="1347"/>
      <c r="F1" s="1347"/>
      <c r="G1" s="1347"/>
      <c r="I1" s="1347" t="s">
        <v>1046</v>
      </c>
      <c r="J1" s="1497" t="s">
        <v>1045</v>
      </c>
      <c r="K1" s="1497"/>
      <c r="L1" s="1342"/>
      <c r="M1" s="1342"/>
      <c r="N1" s="1341"/>
      <c r="O1" s="1341"/>
      <c r="P1" s="1341"/>
      <c r="Q1" s="1341"/>
      <c r="R1" s="1341"/>
      <c r="S1" s="1341"/>
      <c r="T1" s="1341"/>
      <c r="U1" s="1496" t="s">
        <v>779</v>
      </c>
      <c r="V1" s="1496"/>
      <c r="W1" s="117" t="s">
        <v>314</v>
      </c>
      <c r="X1" s="118"/>
      <c r="Y1" s="118"/>
      <c r="Z1" s="118"/>
    </row>
    <row r="2" spans="1:27" ht="15" customHeight="1" thickBot="1">
      <c r="A2" s="955"/>
      <c r="B2" s="119"/>
      <c r="C2" s="119"/>
      <c r="D2" s="120"/>
      <c r="M2" s="121" t="s">
        <v>778</v>
      </c>
      <c r="N2" s="956"/>
      <c r="O2" s="119"/>
      <c r="P2" s="119"/>
      <c r="Q2" s="120"/>
      <c r="Z2" s="121" t="s">
        <v>778</v>
      </c>
    </row>
    <row r="3" spans="1:27" s="122" customFormat="1" ht="9.9499999999999993" customHeight="1">
      <c r="A3" s="1483" t="s">
        <v>10</v>
      </c>
      <c r="B3" s="1483"/>
      <c r="C3" s="1483"/>
      <c r="D3" s="1335"/>
      <c r="E3" s="1472" t="s">
        <v>119</v>
      </c>
      <c r="F3" s="1472" t="s">
        <v>264</v>
      </c>
      <c r="G3" s="1472" t="s">
        <v>7</v>
      </c>
      <c r="H3" s="1472" t="s">
        <v>51</v>
      </c>
      <c r="I3" s="1493" t="s">
        <v>1043</v>
      </c>
      <c r="J3" s="1486" t="s">
        <v>1044</v>
      </c>
      <c r="K3" s="1472" t="s">
        <v>121</v>
      </c>
      <c r="L3" s="1472" t="s">
        <v>132</v>
      </c>
      <c r="M3" s="1472" t="s">
        <v>715</v>
      </c>
      <c r="N3" s="1483" t="s">
        <v>10</v>
      </c>
      <c r="O3" s="1483"/>
      <c r="P3" s="1483"/>
      <c r="Q3" s="1335"/>
      <c r="R3" s="1476" t="s">
        <v>133</v>
      </c>
      <c r="S3" s="1490"/>
      <c r="T3" s="1480"/>
      <c r="U3" s="1472" t="s">
        <v>134</v>
      </c>
      <c r="V3" s="1472" t="s">
        <v>135</v>
      </c>
      <c r="W3" s="1480" t="s">
        <v>30</v>
      </c>
      <c r="X3" s="1472" t="s">
        <v>31</v>
      </c>
      <c r="Y3" s="1472" t="s">
        <v>32</v>
      </c>
      <c r="Z3" s="1476" t="s">
        <v>311</v>
      </c>
    </row>
    <row r="4" spans="1:27" s="122" customFormat="1" ht="9.9499999999999993" customHeight="1">
      <c r="A4" s="1484"/>
      <c r="B4" s="1484"/>
      <c r="C4" s="1484"/>
      <c r="D4" s="1336"/>
      <c r="E4" s="1473"/>
      <c r="F4" s="1473"/>
      <c r="G4" s="1473"/>
      <c r="H4" s="1473"/>
      <c r="I4" s="1494"/>
      <c r="J4" s="1487"/>
      <c r="K4" s="1473"/>
      <c r="L4" s="1473"/>
      <c r="M4" s="1473"/>
      <c r="N4" s="1484"/>
      <c r="O4" s="1484"/>
      <c r="P4" s="1484"/>
      <c r="Q4" s="1336"/>
      <c r="R4" s="1477"/>
      <c r="S4" s="1491"/>
      <c r="T4" s="1481"/>
      <c r="U4" s="1473"/>
      <c r="V4" s="1473"/>
      <c r="W4" s="1481"/>
      <c r="X4" s="1473"/>
      <c r="Y4" s="1473"/>
      <c r="Z4" s="1477"/>
    </row>
    <row r="5" spans="1:27" s="122" customFormat="1" ht="9.9499999999999993" customHeight="1">
      <c r="A5" s="1484"/>
      <c r="B5" s="1484"/>
      <c r="C5" s="1484"/>
      <c r="D5" s="1336"/>
      <c r="E5" s="1473"/>
      <c r="F5" s="1473"/>
      <c r="G5" s="1473"/>
      <c r="H5" s="1473"/>
      <c r="I5" s="1495"/>
      <c r="J5" s="1488"/>
      <c r="K5" s="1473"/>
      <c r="L5" s="1473"/>
      <c r="M5" s="1473"/>
      <c r="N5" s="1484"/>
      <c r="O5" s="1484"/>
      <c r="P5" s="1484"/>
      <c r="Q5" s="1336"/>
      <c r="R5" s="1478"/>
      <c r="S5" s="1492"/>
      <c r="T5" s="1482"/>
      <c r="U5" s="1473"/>
      <c r="V5" s="1473"/>
      <c r="W5" s="1481"/>
      <c r="X5" s="1473"/>
      <c r="Y5" s="1473"/>
      <c r="Z5" s="1477"/>
    </row>
    <row r="6" spans="1:27" s="1339" customFormat="1" ht="30" customHeight="1">
      <c r="A6" s="1485"/>
      <c r="B6" s="1485"/>
      <c r="C6" s="1485"/>
      <c r="D6" s="1337"/>
      <c r="E6" s="1474"/>
      <c r="F6" s="1474"/>
      <c r="G6" s="1474"/>
      <c r="H6" s="1474"/>
      <c r="I6" s="1369" t="s">
        <v>35</v>
      </c>
      <c r="J6" s="123" t="s">
        <v>33</v>
      </c>
      <c r="K6" s="1474"/>
      <c r="L6" s="1474"/>
      <c r="M6" s="1474"/>
      <c r="N6" s="1485"/>
      <c r="O6" s="1485"/>
      <c r="P6" s="1485"/>
      <c r="Q6" s="1337"/>
      <c r="R6" s="1332" t="s">
        <v>47</v>
      </c>
      <c r="S6" s="1332" t="s">
        <v>329</v>
      </c>
      <c r="T6" s="1332" t="s">
        <v>330</v>
      </c>
      <c r="U6" s="1474"/>
      <c r="V6" s="1474"/>
      <c r="W6" s="1482"/>
      <c r="X6" s="1474"/>
      <c r="Y6" s="1474"/>
      <c r="Z6" s="1478"/>
    </row>
    <row r="7" spans="1:27" s="128" customFormat="1" ht="24.95" hidden="1" customHeight="1">
      <c r="A7" s="1489" t="s">
        <v>1293</v>
      </c>
      <c r="B7" s="1489"/>
      <c r="C7" s="1489"/>
      <c r="D7" s="124"/>
      <c r="E7" s="125">
        <v>15868</v>
      </c>
      <c r="F7" s="125"/>
      <c r="G7" s="125">
        <v>603026494</v>
      </c>
      <c r="H7" s="125">
        <v>236139489</v>
      </c>
      <c r="I7" s="125">
        <v>228742370</v>
      </c>
      <c r="J7" s="125">
        <v>226443369</v>
      </c>
      <c r="K7" s="125">
        <v>267919195</v>
      </c>
      <c r="L7" s="125">
        <v>884014361</v>
      </c>
      <c r="M7" s="125">
        <v>182557765</v>
      </c>
      <c r="N7" s="1489" t="s">
        <v>1293</v>
      </c>
      <c r="O7" s="1489"/>
      <c r="P7" s="1489"/>
      <c r="Q7" s="124"/>
      <c r="R7" s="126">
        <v>299953</v>
      </c>
      <c r="S7" s="126">
        <v>299953</v>
      </c>
      <c r="T7" s="126">
        <v>299953</v>
      </c>
      <c r="U7" s="127">
        <v>665306</v>
      </c>
      <c r="V7" s="127">
        <v>1500561</v>
      </c>
      <c r="W7" s="127">
        <v>134398980</v>
      </c>
      <c r="X7" s="127">
        <v>554575873</v>
      </c>
      <c r="Y7" s="127">
        <v>526282949</v>
      </c>
      <c r="Z7" s="127">
        <v>577217481</v>
      </c>
    </row>
    <row r="8" spans="1:27" s="128" customFormat="1" ht="24.95" hidden="1" customHeight="1">
      <c r="A8" s="1475" t="s">
        <v>1068</v>
      </c>
      <c r="B8" s="1475"/>
      <c r="C8" s="1475"/>
      <c r="D8" s="124"/>
      <c r="E8" s="125">
        <v>15359.729863485445</v>
      </c>
      <c r="F8" s="125"/>
      <c r="G8" s="125">
        <v>494994273.78069001</v>
      </c>
      <c r="H8" s="125">
        <v>154947634.2259225</v>
      </c>
      <c r="I8" s="125">
        <v>147881489.17477137</v>
      </c>
      <c r="J8" s="125">
        <v>145674634.91233367</v>
      </c>
      <c r="K8" s="125">
        <v>265380930.84711596</v>
      </c>
      <c r="L8" s="125">
        <v>1212122873.0867617</v>
      </c>
      <c r="M8" s="125">
        <f>189268917.971572-210349</f>
        <v>189058568.97157201</v>
      </c>
      <c r="N8" s="1475" t="s">
        <v>1068</v>
      </c>
      <c r="O8" s="1475"/>
      <c r="P8" s="1475"/>
      <c r="Q8" s="124"/>
      <c r="R8" s="129">
        <v>245028.31251835014</v>
      </c>
      <c r="S8" s="129">
        <v>245028.31251835014</v>
      </c>
      <c r="T8" s="129">
        <v>245028.31251835014</v>
      </c>
      <c r="U8" s="130">
        <v>917907.97199039278</v>
      </c>
      <c r="V8" s="130">
        <v>1397307.4488225766</v>
      </c>
      <c r="W8" s="130">
        <v>123272356.01037998</v>
      </c>
      <c r="X8" s="130">
        <v>501494769.53363603</v>
      </c>
      <c r="Y8" s="130">
        <v>500259936.87579286</v>
      </c>
      <c r="Z8" s="130">
        <v>489940996.20230705</v>
      </c>
      <c r="AA8" s="131"/>
    </row>
    <row r="9" spans="1:27" s="128" customFormat="1" ht="24.95" hidden="1" customHeight="1">
      <c r="A9" s="1475" t="s">
        <v>1290</v>
      </c>
      <c r="B9" s="1475"/>
      <c r="C9" s="1475"/>
      <c r="D9" s="124"/>
      <c r="E9" s="125">
        <v>16753</v>
      </c>
      <c r="F9" s="125"/>
      <c r="G9" s="125">
        <v>487002541</v>
      </c>
      <c r="H9" s="125">
        <v>124334744</v>
      </c>
      <c r="I9" s="125">
        <v>119263459</v>
      </c>
      <c r="J9" s="125">
        <v>117073324</v>
      </c>
      <c r="K9" s="132" t="s">
        <v>3</v>
      </c>
      <c r="L9" s="125">
        <v>948584982</v>
      </c>
      <c r="M9" s="125">
        <v>292594178</v>
      </c>
      <c r="N9" s="1475" t="s">
        <v>1290</v>
      </c>
      <c r="O9" s="1475"/>
      <c r="P9" s="1475"/>
      <c r="Q9" s="124"/>
      <c r="R9" s="129">
        <v>227442</v>
      </c>
      <c r="S9" s="129">
        <v>227442</v>
      </c>
      <c r="T9" s="129">
        <v>227442</v>
      </c>
      <c r="U9" s="130">
        <v>2748724</v>
      </c>
      <c r="V9" s="130">
        <v>2277419</v>
      </c>
      <c r="W9" s="130">
        <v>94437596</v>
      </c>
      <c r="X9" s="130">
        <v>506459891</v>
      </c>
      <c r="Y9" s="130">
        <v>489213132</v>
      </c>
      <c r="Z9" s="130">
        <v>483138909</v>
      </c>
      <c r="AA9" s="131"/>
    </row>
    <row r="10" spans="1:27" s="128" customFormat="1" ht="20.25" hidden="1" customHeight="1">
      <c r="A10" s="1475" t="s">
        <v>1263</v>
      </c>
      <c r="B10" s="1475"/>
      <c r="C10" s="1475"/>
      <c r="D10" s="124"/>
      <c r="E10" s="125">
        <v>16709.810728069348</v>
      </c>
      <c r="F10" s="125"/>
      <c r="G10" s="125">
        <v>414737390.60567856</v>
      </c>
      <c r="H10" s="125">
        <v>116562601.85559039</v>
      </c>
      <c r="I10" s="125">
        <v>109429314.44336228</v>
      </c>
      <c r="J10" s="125">
        <v>107238593.52444988</v>
      </c>
      <c r="K10" s="125">
        <v>247400044.96104524</v>
      </c>
      <c r="L10" s="125">
        <v>887937777.42154884</v>
      </c>
      <c r="M10" s="125">
        <f>141128054.140623-262211</f>
        <v>140865843.140623</v>
      </c>
      <c r="N10" s="1475" t="s">
        <v>1263</v>
      </c>
      <c r="O10" s="1475"/>
      <c r="P10" s="1475"/>
      <c r="Q10" s="124"/>
      <c r="R10" s="129">
        <v>228813.06455282203</v>
      </c>
      <c r="S10" s="129">
        <v>228813.06455282203</v>
      </c>
      <c r="T10" s="129">
        <v>228813.06455282203</v>
      </c>
      <c r="U10" s="130">
        <v>1021801.3551703647</v>
      </c>
      <c r="V10" s="130">
        <v>1309253.9037219542</v>
      </c>
      <c r="W10" s="130">
        <v>91350274.64845255</v>
      </c>
      <c r="X10" s="130">
        <v>401820999.30479008</v>
      </c>
      <c r="Y10" s="130">
        <v>419108300.79884535</v>
      </c>
      <c r="Z10" s="130">
        <v>408986059.54365325</v>
      </c>
      <c r="AA10" s="131"/>
    </row>
    <row r="11" spans="1:27" s="128" customFormat="1" ht="20.25" hidden="1" customHeight="1">
      <c r="A11" s="1475" t="s">
        <v>1276</v>
      </c>
      <c r="B11" s="1475"/>
      <c r="C11" s="1475"/>
      <c r="D11" s="124"/>
      <c r="E11" s="125">
        <v>16533.995190724807</v>
      </c>
      <c r="F11" s="125"/>
      <c r="G11" s="125">
        <v>481177186.66022843</v>
      </c>
      <c r="H11" s="125">
        <v>136657553.45562047</v>
      </c>
      <c r="I11" s="125">
        <v>129931448.67445837</v>
      </c>
      <c r="J11" s="125">
        <v>127518867.79717611</v>
      </c>
      <c r="K11" s="125">
        <v>282425075.65857679</v>
      </c>
      <c r="L11" s="125">
        <v>1094008385.2415526</v>
      </c>
      <c r="M11" s="125">
        <v>161385785.02982691</v>
      </c>
      <c r="N11" s="1475" t="s">
        <v>1276</v>
      </c>
      <c r="O11" s="1475"/>
      <c r="P11" s="1475"/>
      <c r="Q11" s="124"/>
      <c r="R11" s="129">
        <v>228948.67022142731</v>
      </c>
      <c r="S11" s="129">
        <v>228948.67022142731</v>
      </c>
      <c r="T11" s="129">
        <v>228948.67022142731</v>
      </c>
      <c r="U11" s="130">
        <v>1130274.6968304445</v>
      </c>
      <c r="V11" s="130">
        <v>1398324.8235549179</v>
      </c>
      <c r="W11" s="130">
        <v>100773783.08861336</v>
      </c>
      <c r="X11" s="130">
        <v>444122840.59282225</v>
      </c>
      <c r="Y11" s="130">
        <v>476703908.25929618</v>
      </c>
      <c r="Z11" s="130">
        <v>476118838.14378631</v>
      </c>
      <c r="AA11" s="131"/>
    </row>
    <row r="12" spans="1:27" s="128" customFormat="1" ht="20.25" hidden="1" customHeight="1">
      <c r="A12" s="1475" t="s">
        <v>1069</v>
      </c>
      <c r="B12" s="1475"/>
      <c r="C12" s="1475"/>
      <c r="D12" s="124"/>
      <c r="E12" s="125">
        <v>13011.990598236272</v>
      </c>
      <c r="F12" s="125"/>
      <c r="G12" s="125">
        <v>529227099.51266408</v>
      </c>
      <c r="H12" s="125">
        <v>140429977.5173316</v>
      </c>
      <c r="I12" s="125">
        <v>134200549.10319635</v>
      </c>
      <c r="J12" s="125">
        <v>132168544.60800523</v>
      </c>
      <c r="K12" s="125">
        <v>259722000.93643233</v>
      </c>
      <c r="L12" s="125">
        <v>1104507474.4175601</v>
      </c>
      <c r="M12" s="125">
        <v>143334000.27478242</v>
      </c>
      <c r="N12" s="1475" t="s">
        <v>1069</v>
      </c>
      <c r="O12" s="1475"/>
      <c r="P12" s="1475"/>
      <c r="Q12" s="124"/>
      <c r="R12" s="125">
        <v>193925.71732453088</v>
      </c>
      <c r="S12" s="125">
        <v>193925.71732453088</v>
      </c>
      <c r="T12" s="125">
        <v>193925.71732453088</v>
      </c>
      <c r="U12" s="125">
        <v>760423.0129820758</v>
      </c>
      <c r="V12" s="125">
        <v>1198687.9497604966</v>
      </c>
      <c r="W12" s="125">
        <v>104616357.15462527</v>
      </c>
      <c r="X12" s="125">
        <v>468911586.1162464</v>
      </c>
      <c r="Y12" s="125">
        <v>496488994.83943087</v>
      </c>
      <c r="Z12" s="125">
        <v>525924646.66538167</v>
      </c>
      <c r="AA12" s="131"/>
    </row>
    <row r="13" spans="1:27" s="128" customFormat="1" ht="20.25" hidden="1" customHeight="1">
      <c r="A13" s="1475" t="s">
        <v>1189</v>
      </c>
      <c r="B13" s="1475"/>
      <c r="C13" s="1475"/>
      <c r="D13" s="124"/>
      <c r="E13" s="125">
        <v>12681.999974313834</v>
      </c>
      <c r="F13" s="125"/>
      <c r="G13" s="125">
        <v>552581020.29235148</v>
      </c>
      <c r="H13" s="125">
        <v>141106805.42693427</v>
      </c>
      <c r="I13" s="125">
        <v>134446210.27928859</v>
      </c>
      <c r="J13" s="125">
        <v>132072575.80386156</v>
      </c>
      <c r="K13" s="125">
        <v>271931798.65626091</v>
      </c>
      <c r="L13" s="125">
        <v>1110604457.444062</v>
      </c>
      <c r="M13" s="125">
        <v>149366518.39722168</v>
      </c>
      <c r="N13" s="1475" t="s">
        <v>1189</v>
      </c>
      <c r="O13" s="1475"/>
      <c r="P13" s="1475"/>
      <c r="Q13" s="124"/>
      <c r="R13" s="125">
        <v>166140.25630622066</v>
      </c>
      <c r="S13" s="125">
        <v>166140.25630622066</v>
      </c>
      <c r="T13" s="125">
        <v>166140.25630622066</v>
      </c>
      <c r="U13" s="125">
        <v>1144522.0611239518</v>
      </c>
      <c r="V13" s="125">
        <v>1230727.2783956565</v>
      </c>
      <c r="W13" s="125">
        <v>100988053.15670443</v>
      </c>
      <c r="X13" s="125">
        <v>500920199.75254083</v>
      </c>
      <c r="Y13" s="125">
        <v>529763432.86957943</v>
      </c>
      <c r="Z13" s="125">
        <v>544276746.5873183</v>
      </c>
      <c r="AA13" s="131"/>
    </row>
    <row r="14" spans="1:27" s="128" customFormat="1" ht="17.100000000000001" hidden="1" customHeight="1">
      <c r="A14" s="1475" t="s">
        <v>5</v>
      </c>
      <c r="B14" s="1475"/>
      <c r="C14" s="1475"/>
      <c r="D14" s="124"/>
      <c r="E14" s="125">
        <v>12737</v>
      </c>
      <c r="F14" s="131" t="s">
        <v>300</v>
      </c>
      <c r="G14" s="125">
        <v>601944046.60906851</v>
      </c>
      <c r="H14" s="125">
        <v>172902573.34486184</v>
      </c>
      <c r="I14" s="125">
        <v>166376177.84396973</v>
      </c>
      <c r="J14" s="125">
        <v>163946830.756715</v>
      </c>
      <c r="K14" s="131" t="s">
        <v>679</v>
      </c>
      <c r="L14" s="125">
        <v>1814153456.0773289</v>
      </c>
      <c r="M14" s="125">
        <v>165085444.02328008</v>
      </c>
      <c r="N14" s="1475" t="s">
        <v>5</v>
      </c>
      <c r="O14" s="1475"/>
      <c r="P14" s="1475"/>
      <c r="Q14" s="124"/>
      <c r="R14" s="125">
        <v>155909.24169496537</v>
      </c>
      <c r="S14" s="125">
        <v>155909.24169496537</v>
      </c>
      <c r="T14" s="125">
        <v>155909.24169496537</v>
      </c>
      <c r="U14" s="125">
        <v>1675244.8222376767</v>
      </c>
      <c r="V14" s="125">
        <v>1627805.9595102945</v>
      </c>
      <c r="W14" s="125">
        <v>100995805.8924465</v>
      </c>
      <c r="X14" s="125">
        <v>558221856.29158294</v>
      </c>
      <c r="Y14" s="125">
        <v>536794692.29690802</v>
      </c>
      <c r="Z14" s="125">
        <v>593815353.6740514</v>
      </c>
      <c r="AA14" s="131"/>
    </row>
    <row r="15" spans="1:27" s="128" customFormat="1" ht="17.100000000000001" hidden="1" customHeight="1">
      <c r="A15" s="1475" t="s">
        <v>1277</v>
      </c>
      <c r="B15" s="1475"/>
      <c r="C15" s="1475"/>
      <c r="D15" s="124"/>
      <c r="E15" s="125">
        <v>13442</v>
      </c>
      <c r="F15" s="131" t="s">
        <v>300</v>
      </c>
      <c r="G15" s="125">
        <v>577199200.16932678</v>
      </c>
      <c r="H15" s="125">
        <v>132123235.68076555</v>
      </c>
      <c r="I15" s="125">
        <v>125800730.50156009</v>
      </c>
      <c r="J15" s="125">
        <v>123054810.73974641</v>
      </c>
      <c r="K15" s="125">
        <v>301856174.15928191</v>
      </c>
      <c r="L15" s="125">
        <v>1858282579.7641816</v>
      </c>
      <c r="M15" s="125">
        <v>160251243.33020073</v>
      </c>
      <c r="N15" s="1475" t="s">
        <v>1277</v>
      </c>
      <c r="O15" s="1475"/>
      <c r="P15" s="1475"/>
      <c r="Q15" s="124"/>
      <c r="R15" s="125">
        <v>145594.46687390516</v>
      </c>
      <c r="S15" s="131" t="s">
        <v>368</v>
      </c>
      <c r="T15" s="131" t="s">
        <v>368</v>
      </c>
      <c r="U15" s="125">
        <v>1522551.5788164332</v>
      </c>
      <c r="V15" s="125">
        <v>1744777.1177986255</v>
      </c>
      <c r="W15" s="125">
        <v>91708987.744631439</v>
      </c>
      <c r="X15" s="125">
        <v>568348194.85530388</v>
      </c>
      <c r="Y15" s="125">
        <v>553974123.4326942</v>
      </c>
      <c r="Z15" s="125">
        <v>566441852.06325817</v>
      </c>
      <c r="AA15" s="131"/>
    </row>
    <row r="16" spans="1:27" s="128" customFormat="1" ht="17.100000000000001" hidden="1" customHeight="1">
      <c r="A16" s="1475" t="s">
        <v>1278</v>
      </c>
      <c r="B16" s="1475"/>
      <c r="C16" s="1475"/>
      <c r="D16" s="124"/>
      <c r="E16" s="125">
        <v>13388.599999999908</v>
      </c>
      <c r="F16" s="131" t="s">
        <v>300</v>
      </c>
      <c r="G16" s="125">
        <v>591176187.09769368</v>
      </c>
      <c r="H16" s="125">
        <v>120556714.0841175</v>
      </c>
      <c r="I16" s="125">
        <v>114978894.91229565</v>
      </c>
      <c r="J16" s="125">
        <v>112835526.38669783</v>
      </c>
      <c r="K16" s="125">
        <v>291833489.91973096</v>
      </c>
      <c r="L16" s="125">
        <v>1616947529.8692384</v>
      </c>
      <c r="M16" s="125">
        <v>163700524.03846496</v>
      </c>
      <c r="N16" s="1475" t="s">
        <v>1278</v>
      </c>
      <c r="O16" s="1475"/>
      <c r="P16" s="1475"/>
      <c r="Q16" s="124"/>
      <c r="R16" s="125">
        <v>138340.60233372761</v>
      </c>
      <c r="S16" s="131" t="s">
        <v>368</v>
      </c>
      <c r="T16" s="131" t="s">
        <v>368</v>
      </c>
      <c r="U16" s="125">
        <v>1505639.2912882366</v>
      </c>
      <c r="V16" s="125">
        <v>1647108.8644710421</v>
      </c>
      <c r="W16" s="125">
        <v>83099466.536731362</v>
      </c>
      <c r="X16" s="125">
        <v>554808898.00771308</v>
      </c>
      <c r="Y16" s="125">
        <v>560070365.17429125</v>
      </c>
      <c r="Z16" s="125">
        <v>656177276.44288492</v>
      </c>
      <c r="AA16" s="131"/>
    </row>
    <row r="17" spans="1:46" s="128" customFormat="1" ht="21" hidden="1" customHeight="1">
      <c r="A17" s="1475" t="s">
        <v>1280</v>
      </c>
      <c r="B17" s="1475"/>
      <c r="C17" s="1475"/>
      <c r="D17" s="124"/>
      <c r="E17" s="125">
        <v>13660.999999999831</v>
      </c>
      <c r="F17" s="131">
        <v>579860441.43710458</v>
      </c>
      <c r="G17" s="125">
        <v>521853082.56788772</v>
      </c>
      <c r="H17" s="125">
        <v>114209071.72259532</v>
      </c>
      <c r="I17" s="125">
        <v>108932434.94433889</v>
      </c>
      <c r="J17" s="125">
        <v>106831180.82943276</v>
      </c>
      <c r="K17" s="125">
        <v>288555885.87464345</v>
      </c>
      <c r="L17" s="125">
        <v>1677734614.1587782</v>
      </c>
      <c r="M17" s="125">
        <v>163975341.56943136</v>
      </c>
      <c r="N17" s="1475" t="s">
        <v>1280</v>
      </c>
      <c r="O17" s="1475"/>
      <c r="P17" s="1475"/>
      <c r="Q17" s="124"/>
      <c r="R17" s="125">
        <v>138234.84637123178</v>
      </c>
      <c r="S17" s="131" t="s">
        <v>368</v>
      </c>
      <c r="T17" s="131" t="s">
        <v>368</v>
      </c>
      <c r="U17" s="125">
        <v>1340545.7013436405</v>
      </c>
      <c r="V17" s="125">
        <v>1481877.0060730912</v>
      </c>
      <c r="W17" s="125">
        <v>85250071.846333385</v>
      </c>
      <c r="X17" s="125">
        <v>522478788.68525565</v>
      </c>
      <c r="Y17" s="125">
        <v>496601977.69840121</v>
      </c>
      <c r="Z17" s="125">
        <v>589267785.70478284</v>
      </c>
      <c r="AA17" s="131"/>
    </row>
    <row r="18" spans="1:46" s="128" customFormat="1" ht="17.25" hidden="1" customHeight="1">
      <c r="A18" s="1475" t="s">
        <v>1070</v>
      </c>
      <c r="B18" s="1475"/>
      <c r="C18" s="1475"/>
      <c r="D18" s="124"/>
      <c r="E18" s="125">
        <v>13884.215801226181</v>
      </c>
      <c r="F18" s="125">
        <v>681935234.71638656</v>
      </c>
      <c r="G18" s="125">
        <v>590578353.62427771</v>
      </c>
      <c r="H18" s="125">
        <v>132616498.29063189</v>
      </c>
      <c r="I18" s="125">
        <v>127158101.81991786</v>
      </c>
      <c r="J18" s="125">
        <v>124925498.47528592</v>
      </c>
      <c r="K18" s="125">
        <v>310325617.37253189</v>
      </c>
      <c r="L18" s="125">
        <v>1905911401.124707</v>
      </c>
      <c r="M18" s="125">
        <v>191003037.46149382</v>
      </c>
      <c r="N18" s="1475" t="s">
        <v>1070</v>
      </c>
      <c r="O18" s="1475"/>
      <c r="P18" s="1475"/>
      <c r="Q18" s="124"/>
      <c r="R18" s="125">
        <v>148534.99487466394</v>
      </c>
      <c r="S18" s="131" t="s">
        <v>368</v>
      </c>
      <c r="T18" s="131" t="s">
        <v>368</v>
      </c>
      <c r="U18" s="125">
        <v>1841108.1828474416</v>
      </c>
      <c r="V18" s="125">
        <v>2000575.7073713548</v>
      </c>
      <c r="W18" s="125">
        <v>92997450.038911462</v>
      </c>
      <c r="X18" s="125">
        <v>568764615.59845173</v>
      </c>
      <c r="Y18" s="125">
        <v>552869850.08385503</v>
      </c>
      <c r="Z18" s="125">
        <v>671690683.89932191</v>
      </c>
      <c r="AA18" s="131"/>
    </row>
    <row r="19" spans="1:46" s="128" customFormat="1" ht="17.25" hidden="1" customHeight="1">
      <c r="A19" s="1475" t="s">
        <v>1281</v>
      </c>
      <c r="B19" s="1475"/>
      <c r="C19" s="1475"/>
      <c r="D19" s="124"/>
      <c r="E19" s="125">
        <v>14177.803997248742</v>
      </c>
      <c r="F19" s="131" t="s">
        <v>300</v>
      </c>
      <c r="G19" s="125">
        <v>607232241.20353246</v>
      </c>
      <c r="H19" s="125">
        <v>170233624.52638614</v>
      </c>
      <c r="I19" s="125">
        <v>164245224.22820398</v>
      </c>
      <c r="J19" s="125">
        <v>161919933.57253072</v>
      </c>
      <c r="K19" s="131" t="s">
        <v>678</v>
      </c>
      <c r="L19" s="125">
        <v>1892556986.2822149</v>
      </c>
      <c r="M19" s="125">
        <v>148617411.34197381</v>
      </c>
      <c r="N19" s="1475" t="s">
        <v>1281</v>
      </c>
      <c r="O19" s="1475"/>
      <c r="P19" s="1475"/>
      <c r="Q19" s="124"/>
      <c r="R19" s="125">
        <v>159165.50983377962</v>
      </c>
      <c r="S19" s="131" t="s">
        <v>300</v>
      </c>
      <c r="T19" s="131" t="s">
        <v>300</v>
      </c>
      <c r="U19" s="131" t="s">
        <v>300</v>
      </c>
      <c r="V19" s="131" t="s">
        <v>300</v>
      </c>
      <c r="W19" s="125">
        <v>92730519.819716066</v>
      </c>
      <c r="X19" s="125">
        <v>615069412.16025329</v>
      </c>
      <c r="Y19" s="125">
        <v>549122917.60196519</v>
      </c>
      <c r="Z19" s="125">
        <v>823498454.81412208</v>
      </c>
      <c r="AA19" s="131"/>
    </row>
    <row r="20" spans="1:46" s="128" customFormat="1" ht="17.25" hidden="1" customHeight="1">
      <c r="A20" s="1475" t="s">
        <v>1190</v>
      </c>
      <c r="B20" s="1475"/>
      <c r="C20" s="1475"/>
      <c r="D20" s="124"/>
      <c r="E20" s="125">
        <v>14412.000000000007</v>
      </c>
      <c r="F20" s="125">
        <v>683633555.04922509</v>
      </c>
      <c r="G20" s="125">
        <v>574744237.52682424</v>
      </c>
      <c r="H20" s="125">
        <v>131374634.68082477</v>
      </c>
      <c r="I20" s="125">
        <v>124814594.74142577</v>
      </c>
      <c r="J20" s="125">
        <v>122412551.35178688</v>
      </c>
      <c r="K20" s="125">
        <v>339716985.98869389</v>
      </c>
      <c r="L20" s="125">
        <v>1918058080.3343196</v>
      </c>
      <c r="M20" s="125">
        <v>190678611.62853298</v>
      </c>
      <c r="N20" s="1475" t="s">
        <v>1190</v>
      </c>
      <c r="O20" s="1475"/>
      <c r="P20" s="1475"/>
      <c r="Q20" s="124"/>
      <c r="R20" s="125">
        <v>140111.07516775819</v>
      </c>
      <c r="S20" s="130">
        <v>108761.0742814828</v>
      </c>
      <c r="T20" s="130">
        <v>31350.000886275262</v>
      </c>
      <c r="U20" s="125">
        <v>1660390.3623854367</v>
      </c>
      <c r="V20" s="125">
        <v>1756119.1635437559</v>
      </c>
      <c r="W20" s="125">
        <v>86813527.393054515</v>
      </c>
      <c r="X20" s="125">
        <v>534135758.89420092</v>
      </c>
      <c r="Y20" s="125">
        <v>520308124.59398508</v>
      </c>
      <c r="Z20" s="125">
        <v>632667814.62181973</v>
      </c>
      <c r="AA20" s="131"/>
    </row>
    <row r="21" spans="1:46" s="128" customFormat="1" ht="17.25" hidden="1" customHeight="1">
      <c r="A21" s="1475" t="s">
        <v>1282</v>
      </c>
      <c r="B21" s="1475"/>
      <c r="C21" s="1475"/>
      <c r="D21" s="124"/>
      <c r="E21" s="125">
        <v>14563.000000000739</v>
      </c>
      <c r="F21" s="125">
        <v>662761579.58153081</v>
      </c>
      <c r="G21" s="125">
        <v>567799791.59006059</v>
      </c>
      <c r="H21" s="125">
        <v>130182199.14308508</v>
      </c>
      <c r="I21" s="125">
        <v>121182714.18985589</v>
      </c>
      <c r="J21" s="125">
        <v>118259046.89004888</v>
      </c>
      <c r="K21" s="125">
        <v>319772959.59404802</v>
      </c>
      <c r="L21" s="125">
        <v>2003052329.1130562</v>
      </c>
      <c r="M21" s="125">
        <v>190414740.88586792</v>
      </c>
      <c r="N21" s="1475" t="s">
        <v>1282</v>
      </c>
      <c r="O21" s="1475"/>
      <c r="P21" s="1475"/>
      <c r="Q21" s="124"/>
      <c r="R21" s="125">
        <v>123945.6041718116</v>
      </c>
      <c r="S21" s="130">
        <v>96355.270638620423</v>
      </c>
      <c r="T21" s="130">
        <v>27590.333533190998</v>
      </c>
      <c r="U21" s="125">
        <v>1915678.4862596062</v>
      </c>
      <c r="V21" s="125">
        <v>2040716.3029215096</v>
      </c>
      <c r="W21" s="125">
        <v>83777665.684641898</v>
      </c>
      <c r="X21" s="125">
        <v>546872863.31227016</v>
      </c>
      <c r="Y21" s="125">
        <v>529869670.19716895</v>
      </c>
      <c r="Z21" s="125">
        <v>660637293.25934732</v>
      </c>
      <c r="AA21" s="131"/>
    </row>
    <row r="22" spans="1:46" s="128" customFormat="1" ht="17.25" hidden="1" customHeight="1">
      <c r="A22" s="1475" t="s">
        <v>1283</v>
      </c>
      <c r="B22" s="1475"/>
      <c r="C22" s="1475"/>
      <c r="D22" s="124"/>
      <c r="E22" s="125">
        <v>14821.000000244734</v>
      </c>
      <c r="F22" s="125">
        <v>716262327.50647795</v>
      </c>
      <c r="G22" s="125">
        <v>610787773.83475637</v>
      </c>
      <c r="H22" s="125">
        <v>141458110.44594923</v>
      </c>
      <c r="I22" s="125">
        <v>133752145.98488064</v>
      </c>
      <c r="J22" s="125">
        <v>130833517.95855026</v>
      </c>
      <c r="K22" s="125">
        <v>332871018.1152972</v>
      </c>
      <c r="L22" s="125">
        <v>1698497265.2204094</v>
      </c>
      <c r="M22" s="125">
        <v>207419774.22403622</v>
      </c>
      <c r="N22" s="1475" t="s">
        <v>1283</v>
      </c>
      <c r="O22" s="1475"/>
      <c r="P22" s="1475"/>
      <c r="Q22" s="124"/>
      <c r="R22" s="125">
        <v>129748.91678256127</v>
      </c>
      <c r="S22" s="130">
        <v>100458.06187200011</v>
      </c>
      <c r="T22" s="130">
        <v>29290.854910561215</v>
      </c>
      <c r="U22" s="125">
        <v>1955725.3214343444</v>
      </c>
      <c r="V22" s="125">
        <v>2098289.8951048465</v>
      </c>
      <c r="W22" s="125">
        <v>90608212.810112476</v>
      </c>
      <c r="X22" s="125">
        <v>587953906.54716015</v>
      </c>
      <c r="Y22" s="125">
        <v>565869419.78643441</v>
      </c>
      <c r="Z22" s="125">
        <v>711622729.22326112</v>
      </c>
      <c r="AA22" s="131"/>
    </row>
    <row r="23" spans="1:46" s="128" customFormat="1" ht="17.25" hidden="1" customHeight="1">
      <c r="A23" s="1467" t="s">
        <v>1291</v>
      </c>
      <c r="B23" s="1468"/>
      <c r="C23" s="1468"/>
      <c r="D23" s="1469"/>
      <c r="E23" s="133">
        <v>14935.000010349095</v>
      </c>
      <c r="F23" s="133">
        <v>724364.66316857818</v>
      </c>
      <c r="G23" s="133">
        <v>591629.89836522436</v>
      </c>
      <c r="H23" s="133">
        <v>132375.20588503618</v>
      </c>
      <c r="I23" s="133">
        <v>125558.14442298125</v>
      </c>
      <c r="J23" s="133">
        <v>121930.6803784998</v>
      </c>
      <c r="K23" s="133">
        <v>336693.17474084091</v>
      </c>
      <c r="L23" s="133">
        <v>1626676.8226598606</v>
      </c>
      <c r="M23" s="133">
        <v>218141.47924689919</v>
      </c>
      <c r="N23" s="1467" t="s">
        <v>1291</v>
      </c>
      <c r="O23" s="1468"/>
      <c r="P23" s="1468"/>
      <c r="Q23" s="1469"/>
      <c r="R23" s="133">
        <v>130399.44559872786</v>
      </c>
      <c r="S23" s="134">
        <v>101399.88593268413</v>
      </c>
      <c r="T23" s="134">
        <v>28999.559666043951</v>
      </c>
      <c r="U23" s="133">
        <v>1783166.907480692</v>
      </c>
      <c r="V23" s="133">
        <v>1933983.3385276946</v>
      </c>
      <c r="W23" s="133">
        <v>91613.054039876632</v>
      </c>
      <c r="X23" s="133">
        <v>571689.30708830652</v>
      </c>
      <c r="Y23" s="133">
        <v>554076.93049204897</v>
      </c>
      <c r="Z23" s="133">
        <v>731265.45622878207</v>
      </c>
      <c r="AA23" s="131"/>
      <c r="AB23" s="131"/>
      <c r="AC23" s="131"/>
      <c r="AD23" s="131"/>
      <c r="AE23" s="131"/>
      <c r="AF23" s="131"/>
      <c r="AG23" s="131"/>
      <c r="AH23" s="131"/>
      <c r="AI23" s="131"/>
      <c r="AJ23" s="131"/>
      <c r="AK23" s="131"/>
      <c r="AL23" s="131"/>
      <c r="AM23" s="131"/>
      <c r="AN23" s="131"/>
      <c r="AO23" s="131"/>
      <c r="AP23" s="131"/>
      <c r="AQ23" s="131"/>
      <c r="AR23" s="131"/>
      <c r="AS23" s="131"/>
      <c r="AT23" s="131"/>
    </row>
    <row r="24" spans="1:46" s="128" customFormat="1" ht="17.100000000000001" customHeight="1">
      <c r="A24" s="1467" t="s">
        <v>1308</v>
      </c>
      <c r="B24" s="1468"/>
      <c r="C24" s="1468"/>
      <c r="D24" s="1469"/>
      <c r="E24" s="133">
        <v>15207.000000172809</v>
      </c>
      <c r="F24" s="135" t="s">
        <v>300</v>
      </c>
      <c r="G24" s="133">
        <v>547611.81277995161</v>
      </c>
      <c r="H24" s="133">
        <v>137126.53604493456</v>
      </c>
      <c r="I24" s="133">
        <v>129391.78615531979</v>
      </c>
      <c r="J24" s="133">
        <v>125999.91551610923</v>
      </c>
      <c r="K24" s="135" t="s">
        <v>678</v>
      </c>
      <c r="L24" s="135" t="s">
        <v>528</v>
      </c>
      <c r="M24" s="135" t="s">
        <v>528</v>
      </c>
      <c r="N24" s="1467" t="s">
        <v>1308</v>
      </c>
      <c r="O24" s="1468"/>
      <c r="P24" s="1468"/>
      <c r="Q24" s="1469"/>
      <c r="R24" s="133">
        <v>134428</v>
      </c>
      <c r="S24" s="134">
        <v>103546.87</v>
      </c>
      <c r="T24" s="134">
        <v>30881.29</v>
      </c>
      <c r="U24" s="135" t="s">
        <v>300</v>
      </c>
      <c r="V24" s="135" t="s">
        <v>300</v>
      </c>
      <c r="W24" s="133">
        <v>80238.35893588778</v>
      </c>
      <c r="X24" s="133">
        <v>576688.74743929529</v>
      </c>
      <c r="Y24" s="133">
        <v>517113.17812585999</v>
      </c>
      <c r="Z24" s="133">
        <v>664011.12298455054</v>
      </c>
      <c r="AA24" s="131"/>
      <c r="AB24" s="131"/>
      <c r="AC24" s="131"/>
      <c r="AD24" s="131"/>
      <c r="AE24" s="131"/>
      <c r="AF24" s="131"/>
      <c r="AG24" s="131"/>
      <c r="AH24" s="131"/>
      <c r="AI24" s="131"/>
    </row>
    <row r="25" spans="1:46" s="128" customFormat="1" ht="17.100000000000001" customHeight="1">
      <c r="A25" s="1467" t="s">
        <v>1309</v>
      </c>
      <c r="B25" s="1468"/>
      <c r="C25" s="1468"/>
      <c r="D25" s="1469"/>
      <c r="E25" s="133">
        <v>15829.000000031116</v>
      </c>
      <c r="F25" s="133">
        <v>708940.19825449632</v>
      </c>
      <c r="G25" s="133">
        <v>567102.42923699063</v>
      </c>
      <c r="H25" s="133">
        <v>133161.95436866666</v>
      </c>
      <c r="I25" s="133">
        <v>124613.29469650539</v>
      </c>
      <c r="J25" s="133">
        <v>121995.6043656088</v>
      </c>
      <c r="K25" s="133">
        <v>343623.49772454461</v>
      </c>
      <c r="L25" s="133">
        <v>1709412.8716277042</v>
      </c>
      <c r="M25" s="133">
        <v>253279.69142593685</v>
      </c>
      <c r="N25" s="1467" t="s">
        <v>1309</v>
      </c>
      <c r="O25" s="1468"/>
      <c r="P25" s="1468"/>
      <c r="Q25" s="1469"/>
      <c r="R25" s="133">
        <v>133471.69626538767</v>
      </c>
      <c r="S25" s="134">
        <v>103784.429826194</v>
      </c>
      <c r="T25" s="134">
        <v>29687.266439194005</v>
      </c>
      <c r="U25" s="133">
        <v>1745928.2138986546</v>
      </c>
      <c r="V25" s="133">
        <v>1920822.7590590257</v>
      </c>
      <c r="W25" s="133">
        <v>94245.885974165212</v>
      </c>
      <c r="X25" s="133">
        <v>547540.19372682145</v>
      </c>
      <c r="Y25" s="133">
        <v>520449.40538864885</v>
      </c>
      <c r="Z25" s="133">
        <v>710346.69953891146</v>
      </c>
      <c r="AA25" s="131"/>
      <c r="AB25" s="131"/>
      <c r="AC25" s="131"/>
      <c r="AD25" s="131"/>
      <c r="AE25" s="131"/>
      <c r="AF25" s="131"/>
      <c r="AG25" s="131"/>
      <c r="AH25" s="131"/>
      <c r="AI25" s="131"/>
    </row>
    <row r="26" spans="1:46" s="128" customFormat="1" ht="17.100000000000001" customHeight="1">
      <c r="A26" s="1467" t="s">
        <v>1310</v>
      </c>
      <c r="B26" s="1468"/>
      <c r="C26" s="1468"/>
      <c r="D26" s="1469"/>
      <c r="E26" s="133">
        <v>15486.999999856676</v>
      </c>
      <c r="F26" s="133">
        <v>722039.41392717231</v>
      </c>
      <c r="G26" s="133">
        <v>595707.11230569519</v>
      </c>
      <c r="H26" s="133">
        <v>150102.58931661953</v>
      </c>
      <c r="I26" s="133">
        <v>140818.66316382139</v>
      </c>
      <c r="J26" s="133">
        <v>137817.63671564008</v>
      </c>
      <c r="K26" s="133">
        <v>349985.5430560516</v>
      </c>
      <c r="L26" s="133">
        <v>1919414.8003673984</v>
      </c>
      <c r="M26" s="133">
        <v>229600.55727906714</v>
      </c>
      <c r="N26" s="1467" t="s">
        <v>1310</v>
      </c>
      <c r="O26" s="1468"/>
      <c r="P26" s="1468"/>
      <c r="Q26" s="1469"/>
      <c r="R26" s="133">
        <v>131242.65344171703</v>
      </c>
      <c r="S26" s="134">
        <v>101362.41762153729</v>
      </c>
      <c r="T26" s="134">
        <v>29880.235820179703</v>
      </c>
      <c r="U26" s="133">
        <v>1682623.0736105777</v>
      </c>
      <c r="V26" s="133">
        <v>1951049.3035332789</v>
      </c>
      <c r="W26" s="133">
        <v>98604.434366141621</v>
      </c>
      <c r="X26" s="133">
        <v>598318.14728366258</v>
      </c>
      <c r="Y26" s="133">
        <v>558912.81525161571</v>
      </c>
      <c r="Z26" s="133">
        <v>739829.85052408115</v>
      </c>
      <c r="AA26" s="131"/>
      <c r="AB26" s="131"/>
      <c r="AC26" s="131"/>
      <c r="AD26" s="131"/>
      <c r="AE26" s="131"/>
      <c r="AF26" s="131"/>
      <c r="AG26" s="131"/>
      <c r="AH26" s="131"/>
      <c r="AI26" s="131"/>
    </row>
    <row r="27" spans="1:46" s="128" customFormat="1" ht="17.100000000000001" customHeight="1">
      <c r="A27" s="1467" t="s">
        <v>1311</v>
      </c>
      <c r="B27" s="1468"/>
      <c r="C27" s="1468"/>
      <c r="D27" s="1469"/>
      <c r="E27" s="133">
        <v>15649.000000000027</v>
      </c>
      <c r="F27" s="133">
        <v>795115.20119996963</v>
      </c>
      <c r="G27" s="133">
        <v>645268.72433871333</v>
      </c>
      <c r="H27" s="133">
        <v>163544.04938167866</v>
      </c>
      <c r="I27" s="133">
        <v>153994.33617706056</v>
      </c>
      <c r="J27" s="133">
        <v>151164.79714864836</v>
      </c>
      <c r="K27" s="133">
        <v>386292.53309259622</v>
      </c>
      <c r="L27" s="133">
        <v>2127553.9255435532</v>
      </c>
      <c r="M27" s="133">
        <v>297298.02625726908</v>
      </c>
      <c r="N27" s="1467" t="s">
        <v>1311</v>
      </c>
      <c r="O27" s="1468"/>
      <c r="P27" s="1468"/>
      <c r="Q27" s="1469"/>
      <c r="R27" s="133">
        <v>141368.27721894885</v>
      </c>
      <c r="S27" s="134">
        <v>110944.81227269476</v>
      </c>
      <c r="T27" s="134">
        <v>30423.464946254138</v>
      </c>
      <c r="U27" s="133">
        <v>1679274.5329289327</v>
      </c>
      <c r="V27" s="133">
        <v>1975989.0583292898</v>
      </c>
      <c r="W27" s="133">
        <v>113223.03755813668</v>
      </c>
      <c r="X27" s="133">
        <v>635975.59479519678</v>
      </c>
      <c r="Y27" s="133">
        <v>602259.41762447299</v>
      </c>
      <c r="Z27" s="133">
        <v>799310.06886245741</v>
      </c>
      <c r="AA27" s="131"/>
    </row>
    <row r="28" spans="1:46" s="128" customFormat="1" ht="17.100000000000001" customHeight="1">
      <c r="A28" s="1467" t="s">
        <v>1312</v>
      </c>
      <c r="B28" s="1468"/>
      <c r="C28" s="1468"/>
      <c r="D28" s="1469"/>
      <c r="E28" s="133">
        <v>15686.999999796744</v>
      </c>
      <c r="F28" s="133">
        <v>855933.99290308438</v>
      </c>
      <c r="G28" s="133">
        <v>688049.72330288822</v>
      </c>
      <c r="H28" s="133">
        <v>161975.44823766986</v>
      </c>
      <c r="I28" s="133">
        <v>151612.58615855646</v>
      </c>
      <c r="J28" s="133">
        <v>148413.30764810694</v>
      </c>
      <c r="K28" s="133">
        <v>401502.83310422197</v>
      </c>
      <c r="L28" s="133">
        <v>2222332.340222192</v>
      </c>
      <c r="M28" s="133">
        <v>335209.5561306093</v>
      </c>
      <c r="N28" s="1467" t="s">
        <v>1312</v>
      </c>
      <c r="O28" s="1468"/>
      <c r="P28" s="1468"/>
      <c r="Q28" s="1469"/>
      <c r="R28" s="133">
        <v>138847.41528557913</v>
      </c>
      <c r="S28" s="134">
        <v>108691.57973497582</v>
      </c>
      <c r="T28" s="134">
        <v>30155.835550603053</v>
      </c>
      <c r="U28" s="133">
        <v>1679267.8038081746</v>
      </c>
      <c r="V28" s="133">
        <v>1976920.2432618206</v>
      </c>
      <c r="W28" s="133">
        <v>118362.38015424981</v>
      </c>
      <c r="X28" s="133">
        <v>676268.09435204742</v>
      </c>
      <c r="Y28" s="133">
        <v>647933.49976528832</v>
      </c>
      <c r="Z28" s="133">
        <v>795481.33037990064</v>
      </c>
      <c r="AA28" s="131"/>
    </row>
    <row r="29" spans="1:46" s="128" customFormat="1" ht="17.100000000000001" customHeight="1">
      <c r="A29" s="1479" t="s">
        <v>43</v>
      </c>
      <c r="B29" s="1479"/>
      <c r="C29" s="1479"/>
      <c r="D29" s="124"/>
      <c r="E29" s="957"/>
      <c r="F29" s="957"/>
      <c r="G29" s="957"/>
      <c r="H29" s="957"/>
      <c r="I29" s="957"/>
      <c r="J29" s="957"/>
      <c r="K29" s="957"/>
      <c r="L29" s="957"/>
      <c r="M29" s="957"/>
      <c r="N29" s="1479" t="s">
        <v>43</v>
      </c>
      <c r="O29" s="1479"/>
      <c r="P29" s="1479"/>
      <c r="Q29" s="124"/>
      <c r="R29" s="957"/>
      <c r="S29" s="958"/>
      <c r="T29" s="958"/>
      <c r="U29" s="133"/>
      <c r="V29" s="133"/>
      <c r="W29" s="133"/>
      <c r="X29" s="133"/>
      <c r="Y29" s="133"/>
      <c r="Z29" s="133"/>
      <c r="AA29" s="131"/>
    </row>
    <row r="30" spans="1:46" ht="17.100000000000001" customHeight="1">
      <c r="A30" s="1330"/>
      <c r="B30" s="1330" t="s">
        <v>44</v>
      </c>
      <c r="C30" s="1330"/>
      <c r="D30" s="959"/>
      <c r="E30" s="957">
        <v>11488.483630518615</v>
      </c>
      <c r="F30" s="957">
        <v>819381.9994982311</v>
      </c>
      <c r="G30" s="957">
        <v>654395.1783686647</v>
      </c>
      <c r="H30" s="957">
        <v>153775.6267569788</v>
      </c>
      <c r="I30" s="957">
        <v>143889.73397097338</v>
      </c>
      <c r="J30" s="957">
        <v>140985.03160803218</v>
      </c>
      <c r="K30" s="957">
        <v>395136.62936944212</v>
      </c>
      <c r="L30" s="957">
        <v>2197509.4888218297</v>
      </c>
      <c r="M30" s="957">
        <v>323702.56347097602</v>
      </c>
      <c r="N30" s="1330"/>
      <c r="O30" s="1330" t="s">
        <v>44</v>
      </c>
      <c r="P30" s="1330"/>
      <c r="Q30" s="959"/>
      <c r="R30" s="957">
        <v>125642.39109850474</v>
      </c>
      <c r="S30" s="960">
        <v>98053.131454999355</v>
      </c>
      <c r="T30" s="960">
        <v>27589.259643505105</v>
      </c>
      <c r="U30" s="957">
        <v>1500085.7505246082</v>
      </c>
      <c r="V30" s="957">
        <v>1788126.3421139764</v>
      </c>
      <c r="W30" s="957">
        <v>113861.36074031632</v>
      </c>
      <c r="X30" s="957">
        <v>644399.92598922562</v>
      </c>
      <c r="Y30" s="957">
        <v>618661.23070592515</v>
      </c>
      <c r="Z30" s="957">
        <v>761332.63838937809</v>
      </c>
      <c r="AA30" s="131"/>
    </row>
    <row r="31" spans="1:46" ht="17.100000000000001" customHeight="1">
      <c r="A31" s="1330"/>
      <c r="B31" s="1330" t="s">
        <v>450</v>
      </c>
      <c r="C31" s="1330"/>
      <c r="D31" s="959"/>
      <c r="E31" s="957">
        <v>4198.5163692781116</v>
      </c>
      <c r="F31" s="957">
        <v>36551.99340485299</v>
      </c>
      <c r="G31" s="957">
        <v>33654.544934223428</v>
      </c>
      <c r="H31" s="957">
        <v>8199.8214806909946</v>
      </c>
      <c r="I31" s="957">
        <v>7722.8521875830365</v>
      </c>
      <c r="J31" s="957">
        <v>7428.2760400747393</v>
      </c>
      <c r="K31" s="957">
        <v>6366.2037347797668</v>
      </c>
      <c r="L31" s="957">
        <v>24822.851400365096</v>
      </c>
      <c r="M31" s="957">
        <v>11506.992659633233</v>
      </c>
      <c r="N31" s="1330"/>
      <c r="O31" s="1330" t="s">
        <v>450</v>
      </c>
      <c r="P31" s="1330"/>
      <c r="Q31" s="959"/>
      <c r="R31" s="957">
        <v>13205.024187074394</v>
      </c>
      <c r="S31" s="960">
        <v>10638.448279976423</v>
      </c>
      <c r="T31" s="960">
        <v>2566.5759070979643</v>
      </c>
      <c r="U31" s="957">
        <v>179182.05328356629</v>
      </c>
      <c r="V31" s="957">
        <v>188793.90114784415</v>
      </c>
      <c r="W31" s="957">
        <v>4501.0194139335199</v>
      </c>
      <c r="X31" s="957">
        <v>31868.168362822023</v>
      </c>
      <c r="Y31" s="957">
        <v>29272.269059364036</v>
      </c>
      <c r="Z31" s="957">
        <v>34148.691990522377</v>
      </c>
      <c r="AA31" s="131"/>
    </row>
    <row r="32" spans="1:46" ht="17.100000000000001" customHeight="1">
      <c r="A32" s="1479" t="s">
        <v>13</v>
      </c>
      <c r="B32" s="1479"/>
      <c r="C32" s="1479"/>
      <c r="D32" s="124"/>
      <c r="E32" s="957"/>
      <c r="F32" s="957"/>
      <c r="G32" s="957"/>
      <c r="H32" s="957"/>
      <c r="I32" s="957"/>
      <c r="J32" s="957"/>
      <c r="K32" s="957"/>
      <c r="L32" s="957"/>
      <c r="M32" s="957"/>
      <c r="N32" s="1479" t="s">
        <v>13</v>
      </c>
      <c r="O32" s="1479"/>
      <c r="P32" s="1479"/>
      <c r="Q32" s="124"/>
      <c r="R32" s="957"/>
      <c r="S32" s="957"/>
      <c r="T32" s="957"/>
      <c r="U32" s="957"/>
      <c r="V32" s="957"/>
      <c r="W32" s="957"/>
      <c r="X32" s="957"/>
      <c r="Y32" s="957"/>
      <c r="Z32" s="957"/>
      <c r="AA32" s="131"/>
    </row>
    <row r="33" spans="1:28" ht="17.100000000000001" customHeight="1">
      <c r="A33" s="1330"/>
      <c r="B33" s="1330" t="s">
        <v>52</v>
      </c>
      <c r="C33" s="1330"/>
      <c r="D33" s="959"/>
      <c r="E33" s="957">
        <v>2531.0000000304781</v>
      </c>
      <c r="F33" s="957">
        <v>499967.44471686182</v>
      </c>
      <c r="G33" s="957">
        <v>402467.57481383369</v>
      </c>
      <c r="H33" s="957">
        <v>89154.886128902886</v>
      </c>
      <c r="I33" s="957">
        <v>83662.081381313925</v>
      </c>
      <c r="J33" s="957">
        <v>81853.698435542785</v>
      </c>
      <c r="K33" s="957">
        <v>281414.52076971414</v>
      </c>
      <c r="L33" s="957">
        <v>1604876.9494486703</v>
      </c>
      <c r="M33" s="957">
        <v>182535.13404139844</v>
      </c>
      <c r="N33" s="1330"/>
      <c r="O33" s="1330" t="s">
        <v>52</v>
      </c>
      <c r="P33" s="1330"/>
      <c r="Q33" s="959"/>
      <c r="R33" s="957">
        <v>64345.283866470847</v>
      </c>
      <c r="S33" s="960">
        <v>49338.84505739429</v>
      </c>
      <c r="T33" s="960">
        <v>15006.438809076484</v>
      </c>
      <c r="U33" s="957">
        <v>493011.58028139116</v>
      </c>
      <c r="V33" s="957">
        <v>757873.21370251256</v>
      </c>
      <c r="W33" s="957">
        <v>74948.955890672994</v>
      </c>
      <c r="X33" s="957">
        <v>413111.10497898934</v>
      </c>
      <c r="Y33" s="957">
        <v>393636.24554290099</v>
      </c>
      <c r="Z33" s="957">
        <v>485046.65184457286</v>
      </c>
      <c r="AA33" s="131"/>
    </row>
    <row r="34" spans="1:28" ht="17.100000000000001" customHeight="1">
      <c r="A34" s="1330"/>
      <c r="B34" s="1330" t="s">
        <v>53</v>
      </c>
      <c r="C34" s="1330"/>
      <c r="D34" s="959"/>
      <c r="E34" s="957">
        <v>1035.0000000021516</v>
      </c>
      <c r="F34" s="957">
        <v>66211.998127573825</v>
      </c>
      <c r="G34" s="957">
        <v>51091.61165650373</v>
      </c>
      <c r="H34" s="957">
        <v>11715.119114784558</v>
      </c>
      <c r="I34" s="957">
        <v>11109.85989802344</v>
      </c>
      <c r="J34" s="957">
        <v>10873.674205453881</v>
      </c>
      <c r="K34" s="957">
        <v>19426.146150531113</v>
      </c>
      <c r="L34" s="957">
        <v>94210.335502356931</v>
      </c>
      <c r="M34" s="957">
        <v>21356.62141345477</v>
      </c>
      <c r="N34" s="1330"/>
      <c r="O34" s="1330" t="s">
        <v>53</v>
      </c>
      <c r="P34" s="1330"/>
      <c r="Q34" s="959"/>
      <c r="R34" s="957">
        <v>10393.510131080031</v>
      </c>
      <c r="S34" s="960">
        <v>8052.8560448443568</v>
      </c>
      <c r="T34" s="960">
        <v>2340.6540862356683</v>
      </c>
      <c r="U34" s="957">
        <v>89066.143814991257</v>
      </c>
      <c r="V34" s="957">
        <v>145597.42883749254</v>
      </c>
      <c r="W34" s="957">
        <v>6202.8951242241619</v>
      </c>
      <c r="X34" s="957">
        <v>44927.594845054198</v>
      </c>
      <c r="Y34" s="957">
        <v>44892.123374353141</v>
      </c>
      <c r="Z34" s="957">
        <v>60969.658456388337</v>
      </c>
      <c r="AA34" s="131"/>
    </row>
    <row r="35" spans="1:28" ht="17.100000000000001" customHeight="1">
      <c r="A35" s="1330"/>
      <c r="B35" s="1330" t="s">
        <v>54</v>
      </c>
      <c r="C35" s="1330"/>
      <c r="D35" s="959"/>
      <c r="E35" s="957">
        <v>5840.999999803932</v>
      </c>
      <c r="F35" s="957">
        <v>147396.15047072651</v>
      </c>
      <c r="G35" s="957">
        <v>112623.80977291896</v>
      </c>
      <c r="H35" s="957">
        <v>30294.672232161764</v>
      </c>
      <c r="I35" s="957">
        <v>28274.365658416296</v>
      </c>
      <c r="J35" s="957">
        <v>27696.705500424727</v>
      </c>
      <c r="K35" s="957">
        <v>41596.63270638854</v>
      </c>
      <c r="L35" s="957">
        <v>207693.10221358444</v>
      </c>
      <c r="M35" s="957">
        <v>59555.058478678162</v>
      </c>
      <c r="N35" s="1330"/>
      <c r="O35" s="1330" t="s">
        <v>54</v>
      </c>
      <c r="P35" s="1330"/>
      <c r="Q35" s="959"/>
      <c r="R35" s="957">
        <v>31948.776215076945</v>
      </c>
      <c r="S35" s="960">
        <v>25256.937701480616</v>
      </c>
      <c r="T35" s="960">
        <v>6691.8385135963035</v>
      </c>
      <c r="U35" s="957">
        <v>357107.12089735729</v>
      </c>
      <c r="V35" s="957">
        <v>480336.01996216911</v>
      </c>
      <c r="W35" s="957">
        <v>18561.949402432452</v>
      </c>
      <c r="X35" s="957">
        <v>102139.3513987199</v>
      </c>
      <c r="Y35" s="957">
        <v>96256.24391120013</v>
      </c>
      <c r="Z35" s="957">
        <v>134508.35386018193</v>
      </c>
      <c r="AA35" s="131"/>
    </row>
    <row r="36" spans="1:28" ht="17.100000000000001" customHeight="1">
      <c r="A36" s="1330"/>
      <c r="B36" s="1330" t="s">
        <v>257</v>
      </c>
      <c r="C36" s="1330"/>
      <c r="D36" s="959"/>
      <c r="E36" s="957">
        <v>5869.9999999601523</v>
      </c>
      <c r="F36" s="957">
        <v>52142.953466653351</v>
      </c>
      <c r="G36" s="957">
        <v>47977.360251631158</v>
      </c>
      <c r="H36" s="957">
        <v>10938.350173820578</v>
      </c>
      <c r="I36" s="957">
        <v>10254.752485802845</v>
      </c>
      <c r="J36" s="957">
        <v>9891.4668846857076</v>
      </c>
      <c r="K36" s="957">
        <v>9539.0127605892012</v>
      </c>
      <c r="L36" s="957">
        <v>36958.902476582058</v>
      </c>
      <c r="M36" s="957">
        <v>17156.799411078126</v>
      </c>
      <c r="N36" s="1330"/>
      <c r="O36" s="1330" t="s">
        <v>257</v>
      </c>
      <c r="P36" s="1330"/>
      <c r="Q36" s="959"/>
      <c r="R36" s="957">
        <v>18285.845072951121</v>
      </c>
      <c r="S36" s="960">
        <v>14772.940931256549</v>
      </c>
      <c r="T36" s="960">
        <v>3512.9041416945843</v>
      </c>
      <c r="U36" s="957">
        <v>246845.13881443391</v>
      </c>
      <c r="V36" s="957">
        <v>285876.14075964806</v>
      </c>
      <c r="W36" s="957">
        <v>6920.8940939201111</v>
      </c>
      <c r="X36" s="957">
        <v>45468.393683283037</v>
      </c>
      <c r="Y36" s="957">
        <v>43075.853548833955</v>
      </c>
      <c r="Z36" s="957">
        <v>47018.253119756926</v>
      </c>
      <c r="AA36" s="131"/>
    </row>
    <row r="37" spans="1:28" ht="17.100000000000001" customHeight="1">
      <c r="A37" s="1330"/>
      <c r="B37" s="1330" t="s">
        <v>256</v>
      </c>
      <c r="C37" s="1330"/>
      <c r="D37" s="959"/>
      <c r="E37" s="957">
        <v>410</v>
      </c>
      <c r="F37" s="957">
        <v>90215.446121268018</v>
      </c>
      <c r="G37" s="957">
        <v>73889.36680800005</v>
      </c>
      <c r="H37" s="957">
        <v>19872.420587999994</v>
      </c>
      <c r="I37" s="957">
        <v>18311.526734999989</v>
      </c>
      <c r="J37" s="957">
        <v>18097.762622000002</v>
      </c>
      <c r="K37" s="957">
        <v>49526.520716999999</v>
      </c>
      <c r="L37" s="957">
        <v>278593.05058099999</v>
      </c>
      <c r="M37" s="957">
        <v>54605.942785999985</v>
      </c>
      <c r="N37" s="1330"/>
      <c r="O37" s="1330" t="s">
        <v>256</v>
      </c>
      <c r="P37" s="1330"/>
      <c r="Q37" s="959"/>
      <c r="R37" s="957">
        <v>13874</v>
      </c>
      <c r="S37" s="960">
        <v>11270</v>
      </c>
      <c r="T37" s="960">
        <v>2604</v>
      </c>
      <c r="U37" s="957">
        <v>493237.81999999989</v>
      </c>
      <c r="V37" s="957">
        <v>307237.44</v>
      </c>
      <c r="W37" s="957">
        <v>11727.685642999986</v>
      </c>
      <c r="X37" s="957">
        <v>70621.64944600001</v>
      </c>
      <c r="Y37" s="957">
        <v>70073.033387999982</v>
      </c>
      <c r="Z37" s="957">
        <v>67938.413099000027</v>
      </c>
      <c r="AA37" s="131"/>
    </row>
    <row r="38" spans="1:28" ht="17.100000000000001" customHeight="1">
      <c r="A38" s="1479" t="s">
        <v>486</v>
      </c>
      <c r="B38" s="1479"/>
      <c r="C38" s="1479"/>
      <c r="D38" s="124"/>
      <c r="E38" s="957"/>
      <c r="F38" s="957"/>
      <c r="G38" s="957"/>
      <c r="H38" s="957"/>
      <c r="I38" s="957"/>
      <c r="J38" s="957"/>
      <c r="K38" s="957"/>
      <c r="L38" s="957"/>
      <c r="M38" s="957"/>
      <c r="N38" s="1479" t="s">
        <v>486</v>
      </c>
      <c r="O38" s="1479"/>
      <c r="P38" s="1479"/>
      <c r="Q38" s="124"/>
      <c r="R38" s="957"/>
      <c r="S38" s="958"/>
      <c r="T38" s="958"/>
      <c r="U38" s="957"/>
      <c r="V38" s="957"/>
      <c r="W38" s="957"/>
      <c r="X38" s="957"/>
      <c r="Y38" s="957"/>
      <c r="Z38" s="957"/>
      <c r="AA38" s="131"/>
    </row>
    <row r="39" spans="1:28" ht="17.100000000000001" customHeight="1">
      <c r="A39" s="1470" t="s">
        <v>45</v>
      </c>
      <c r="B39" s="1470"/>
      <c r="C39" s="6"/>
      <c r="D39" s="124"/>
      <c r="E39" s="957">
        <v>15268.999999797239</v>
      </c>
      <c r="F39" s="957">
        <v>847932.72753894189</v>
      </c>
      <c r="G39" s="957">
        <v>681424.88987260032</v>
      </c>
      <c r="H39" s="957">
        <v>159672.9483192146</v>
      </c>
      <c r="I39" s="957">
        <v>149423.91983296777</v>
      </c>
      <c r="J39" s="957">
        <v>146336.96778552915</v>
      </c>
      <c r="K39" s="957">
        <v>398397.4787897268</v>
      </c>
      <c r="L39" s="957">
        <v>2211434.9026360586</v>
      </c>
      <c r="M39" s="957">
        <v>332839.04940246517</v>
      </c>
      <c r="N39" s="1470" t="s">
        <v>45</v>
      </c>
      <c r="O39" s="1470"/>
      <c r="P39" s="6"/>
      <c r="Q39" s="124"/>
      <c r="R39" s="957">
        <v>136086.24018790107</v>
      </c>
      <c r="S39" s="960">
        <v>106343.98367503211</v>
      </c>
      <c r="T39" s="960">
        <v>29742.25651286868</v>
      </c>
      <c r="U39" s="957">
        <v>1646576.9233185314</v>
      </c>
      <c r="V39" s="957">
        <v>1933944.9422323611</v>
      </c>
      <c r="W39" s="957">
        <v>117065.49297974769</v>
      </c>
      <c r="X39" s="957">
        <v>669900.25187744503</v>
      </c>
      <c r="Y39" s="957">
        <v>642285.50072779518</v>
      </c>
      <c r="Z39" s="957">
        <v>787608.42875559768</v>
      </c>
      <c r="AA39" s="131"/>
    </row>
    <row r="40" spans="1:28" ht="17.100000000000001" customHeight="1">
      <c r="A40" s="7"/>
      <c r="B40" s="1330" t="s">
        <v>455</v>
      </c>
      <c r="C40" s="7"/>
      <c r="D40" s="124"/>
      <c r="E40" s="957">
        <v>4973.0000000505615</v>
      </c>
      <c r="F40" s="957">
        <v>420767.61127266084</v>
      </c>
      <c r="G40" s="957">
        <v>347366.50650249858</v>
      </c>
      <c r="H40" s="957">
        <v>81663.466990432789</v>
      </c>
      <c r="I40" s="957">
        <v>77285.782852621283</v>
      </c>
      <c r="J40" s="957">
        <v>75716.393612048952</v>
      </c>
      <c r="K40" s="957">
        <v>222961.82762386746</v>
      </c>
      <c r="L40" s="957">
        <v>1265665.649776181</v>
      </c>
      <c r="M40" s="957">
        <v>158502.26331638952</v>
      </c>
      <c r="N40" s="7"/>
      <c r="O40" s="1330" t="s">
        <v>455</v>
      </c>
      <c r="P40" s="7"/>
      <c r="Q40" s="124"/>
      <c r="R40" s="957">
        <v>67674.112613774647</v>
      </c>
      <c r="S40" s="960">
        <v>53413.380762979599</v>
      </c>
      <c r="T40" s="960">
        <v>14260.731850795077</v>
      </c>
      <c r="U40" s="957">
        <v>789024.0119461515</v>
      </c>
      <c r="V40" s="957">
        <v>953250.27763955563</v>
      </c>
      <c r="W40" s="957">
        <v>65715.245044899624</v>
      </c>
      <c r="X40" s="957">
        <v>363157.35510931269</v>
      </c>
      <c r="Y40" s="957">
        <v>335615.18346040876</v>
      </c>
      <c r="Z40" s="957">
        <v>396181.80673990044</v>
      </c>
      <c r="AA40" s="131"/>
    </row>
    <row r="41" spans="1:28" ht="17.100000000000001" customHeight="1">
      <c r="A41" s="961"/>
      <c r="B41" s="961" t="s">
        <v>1313</v>
      </c>
      <c r="C41" s="961"/>
      <c r="D41" s="959"/>
      <c r="E41" s="957">
        <v>1463.0000000204277</v>
      </c>
      <c r="F41" s="957">
        <v>93423.509371238732</v>
      </c>
      <c r="G41" s="957">
        <v>73521.1918877547</v>
      </c>
      <c r="H41" s="957">
        <v>19656.434698710797</v>
      </c>
      <c r="I41" s="957">
        <v>18593.778256180325</v>
      </c>
      <c r="J41" s="957">
        <v>18239.745700927269</v>
      </c>
      <c r="K41" s="957">
        <v>44788.204068647763</v>
      </c>
      <c r="L41" s="957">
        <v>274193.78912381618</v>
      </c>
      <c r="M41" s="957">
        <v>44435.651592226735</v>
      </c>
      <c r="N41" s="961"/>
      <c r="O41" s="961" t="s">
        <v>1313</v>
      </c>
      <c r="P41" s="961"/>
      <c r="Q41" s="959"/>
      <c r="R41" s="957">
        <v>16348.706093599958</v>
      </c>
      <c r="S41" s="960">
        <v>13067.820226453554</v>
      </c>
      <c r="T41" s="960">
        <v>3280.885867146394</v>
      </c>
      <c r="U41" s="957">
        <v>159740.24311207078</v>
      </c>
      <c r="V41" s="957">
        <v>205131.62171508625</v>
      </c>
      <c r="W41" s="957">
        <v>14411.020248372968</v>
      </c>
      <c r="X41" s="957">
        <v>84273.954341659817</v>
      </c>
      <c r="Y41" s="957">
        <v>70626.112919152394</v>
      </c>
      <c r="Z41" s="957">
        <v>94477.165930012867</v>
      </c>
      <c r="AA41" s="131"/>
    </row>
    <row r="42" spans="1:28" ht="17.100000000000001" customHeight="1">
      <c r="A42" s="961"/>
      <c r="B42" s="961" t="s">
        <v>1314</v>
      </c>
      <c r="C42" s="961"/>
      <c r="D42" s="959"/>
      <c r="E42" s="957">
        <v>1019.999999999945</v>
      </c>
      <c r="F42" s="957">
        <v>201810.9798185644</v>
      </c>
      <c r="G42" s="957">
        <v>176990.2838250518</v>
      </c>
      <c r="H42" s="957">
        <v>38322.996716696412</v>
      </c>
      <c r="I42" s="957">
        <v>36177.363053300178</v>
      </c>
      <c r="J42" s="957">
        <v>35384.912421954359</v>
      </c>
      <c r="K42" s="957">
        <v>130902.89321383904</v>
      </c>
      <c r="L42" s="957">
        <v>756925.88561013562</v>
      </c>
      <c r="M42" s="957">
        <v>78103.356626105189</v>
      </c>
      <c r="N42" s="961"/>
      <c r="O42" s="961" t="s">
        <v>1314</v>
      </c>
      <c r="P42" s="961"/>
      <c r="Q42" s="959"/>
      <c r="R42" s="957">
        <v>31557.354444417055</v>
      </c>
      <c r="S42" s="960">
        <v>25224.288333312539</v>
      </c>
      <c r="T42" s="960">
        <v>6333.0661111044992</v>
      </c>
      <c r="U42" s="957">
        <v>225729.52222275012</v>
      </c>
      <c r="V42" s="957">
        <v>358253.05327220482</v>
      </c>
      <c r="W42" s="957">
        <v>35425.269413715912</v>
      </c>
      <c r="X42" s="957">
        <v>184988.9472633019</v>
      </c>
      <c r="Y42" s="957">
        <v>175552.43392123171</v>
      </c>
      <c r="Z42" s="957">
        <v>188735.41295862364</v>
      </c>
      <c r="AA42" s="131"/>
    </row>
    <row r="43" spans="1:28" ht="17.100000000000001" customHeight="1">
      <c r="A43" s="961"/>
      <c r="B43" s="961" t="s">
        <v>1315</v>
      </c>
      <c r="C43" s="961"/>
      <c r="D43" s="959"/>
      <c r="E43" s="957">
        <v>1205.9999999714673</v>
      </c>
      <c r="F43" s="957">
        <v>68325.599486312422</v>
      </c>
      <c r="G43" s="957">
        <v>53547.262638281762</v>
      </c>
      <c r="H43" s="957">
        <v>12403.23805307689</v>
      </c>
      <c r="I43" s="957">
        <v>11799.557508166179</v>
      </c>
      <c r="J43" s="957">
        <v>11576.131548069301</v>
      </c>
      <c r="K43" s="957">
        <v>28234.656590559276</v>
      </c>
      <c r="L43" s="957">
        <v>151126.60723650284</v>
      </c>
      <c r="M43" s="957">
        <v>22146.739526539852</v>
      </c>
      <c r="N43" s="961"/>
      <c r="O43" s="961" t="s">
        <v>1315</v>
      </c>
      <c r="P43" s="961"/>
      <c r="Q43" s="959"/>
      <c r="R43" s="957">
        <v>9276.4880797439328</v>
      </c>
      <c r="S43" s="960">
        <v>6703.0520772473055</v>
      </c>
      <c r="T43" s="960">
        <v>2573.4360024966236</v>
      </c>
      <c r="U43" s="957">
        <v>308027.64594071131</v>
      </c>
      <c r="V43" s="957">
        <v>227942.27011406221</v>
      </c>
      <c r="W43" s="957">
        <v>7881.7391744712004</v>
      </c>
      <c r="X43" s="957">
        <v>52530.408538523348</v>
      </c>
      <c r="Y43" s="957">
        <v>50002.953655103811</v>
      </c>
      <c r="Z43" s="957">
        <v>61703.927848189429</v>
      </c>
      <c r="AA43" s="131"/>
    </row>
    <row r="44" spans="1:28" ht="17.100000000000001" customHeight="1">
      <c r="A44" s="961"/>
      <c r="B44" s="961" t="s">
        <v>1316</v>
      </c>
      <c r="C44" s="961"/>
      <c r="D44" s="959"/>
      <c r="E44" s="957">
        <v>1284.0000000587213</v>
      </c>
      <c r="F44" s="957">
        <v>57207.522596545328</v>
      </c>
      <c r="G44" s="957">
        <v>43307.768151410615</v>
      </c>
      <c r="H44" s="957">
        <v>11280.797521948791</v>
      </c>
      <c r="I44" s="957">
        <v>10715.084034974619</v>
      </c>
      <c r="J44" s="957">
        <v>10515.603941097997</v>
      </c>
      <c r="K44" s="957">
        <v>19036.073750821441</v>
      </c>
      <c r="L44" s="957">
        <v>83419.367805727423</v>
      </c>
      <c r="M44" s="957">
        <v>13816.515571517932</v>
      </c>
      <c r="N44" s="961"/>
      <c r="O44" s="961" t="s">
        <v>1316</v>
      </c>
      <c r="P44" s="961"/>
      <c r="Q44" s="959"/>
      <c r="R44" s="957">
        <v>10491.563996013769</v>
      </c>
      <c r="S44" s="960">
        <v>8418.2201259662197</v>
      </c>
      <c r="T44" s="960">
        <v>2073.3438700475522</v>
      </c>
      <c r="U44" s="957">
        <v>95526.600670619562</v>
      </c>
      <c r="V44" s="957">
        <v>161923.33253820293</v>
      </c>
      <c r="W44" s="957">
        <v>7997.2162083395042</v>
      </c>
      <c r="X44" s="957">
        <v>41364.044965827306</v>
      </c>
      <c r="Y44" s="957">
        <v>39433.682964920663</v>
      </c>
      <c r="Z44" s="957">
        <v>51265.300003074415</v>
      </c>
      <c r="AA44" s="131"/>
    </row>
    <row r="45" spans="1:28" ht="17.100000000000001" customHeight="1">
      <c r="A45" s="961"/>
      <c r="B45" s="1330" t="s">
        <v>456</v>
      </c>
      <c r="C45" s="961"/>
      <c r="D45" s="959"/>
      <c r="E45" s="957">
        <v>4632.9999997781842</v>
      </c>
      <c r="F45" s="957">
        <v>194515.54249368003</v>
      </c>
      <c r="G45" s="957">
        <v>144881.71259572695</v>
      </c>
      <c r="H45" s="957">
        <v>38013.126614689914</v>
      </c>
      <c r="I45" s="957">
        <v>35688.752233003179</v>
      </c>
      <c r="J45" s="957">
        <v>35041.977641767568</v>
      </c>
      <c r="K45" s="957">
        <v>71898.788885609727</v>
      </c>
      <c r="L45" s="957">
        <v>340223.59246087656</v>
      </c>
      <c r="M45" s="957">
        <v>71310.832666889852</v>
      </c>
      <c r="N45" s="961"/>
      <c r="O45" s="1330" t="s">
        <v>456</v>
      </c>
      <c r="P45" s="961"/>
      <c r="Q45" s="959"/>
      <c r="R45" s="957">
        <v>31478.450319391191</v>
      </c>
      <c r="S45" s="960">
        <v>23832.64692677373</v>
      </c>
      <c r="T45" s="960">
        <v>7645.8033926174485</v>
      </c>
      <c r="U45" s="957">
        <v>308076.03045079566</v>
      </c>
      <c r="V45" s="957">
        <v>375877.03712999052</v>
      </c>
      <c r="W45" s="957">
        <v>24958.115873665938</v>
      </c>
      <c r="X45" s="957">
        <v>133718.83207440822</v>
      </c>
      <c r="Y45" s="957">
        <v>132506.92404924112</v>
      </c>
      <c r="Z45" s="957">
        <v>175369.99086552914</v>
      </c>
      <c r="AA45" s="131"/>
    </row>
    <row r="46" spans="1:28" ht="17.100000000000001" customHeight="1">
      <c r="A46" s="961"/>
      <c r="B46" s="961" t="s">
        <v>1317</v>
      </c>
      <c r="C46" s="961"/>
      <c r="D46" s="959"/>
      <c r="E46" s="957">
        <v>2295.9999999282904</v>
      </c>
      <c r="F46" s="957">
        <v>141356.90316070657</v>
      </c>
      <c r="G46" s="957">
        <v>101052.31601134475</v>
      </c>
      <c r="H46" s="957">
        <v>28637.218645820347</v>
      </c>
      <c r="I46" s="957">
        <v>27019.047167555334</v>
      </c>
      <c r="J46" s="957">
        <v>26570.074749717696</v>
      </c>
      <c r="K46" s="957">
        <v>51980.179189404953</v>
      </c>
      <c r="L46" s="957">
        <v>259454.32213938748</v>
      </c>
      <c r="M46" s="957">
        <v>53181.659031215109</v>
      </c>
      <c r="N46" s="961"/>
      <c r="O46" s="961" t="s">
        <v>1317</v>
      </c>
      <c r="P46" s="961"/>
      <c r="Q46" s="959"/>
      <c r="R46" s="957">
        <v>22134.514413773781</v>
      </c>
      <c r="S46" s="960">
        <v>16436.47915036594</v>
      </c>
      <c r="T46" s="960">
        <v>5698.0352634078372</v>
      </c>
      <c r="U46" s="957">
        <v>159814.84765060648</v>
      </c>
      <c r="V46" s="957">
        <v>244972.43253152698</v>
      </c>
      <c r="W46" s="957">
        <v>18720.900035479932</v>
      </c>
      <c r="X46" s="957">
        <v>92622.670340208366</v>
      </c>
      <c r="Y46" s="957">
        <v>93061.447788623351</v>
      </c>
      <c r="Z46" s="957">
        <v>127971.71866633695</v>
      </c>
      <c r="AA46" s="131"/>
    </row>
    <row r="47" spans="1:28" ht="17.100000000000001" customHeight="1">
      <c r="A47" s="961"/>
      <c r="B47" s="961" t="s">
        <v>1318</v>
      </c>
      <c r="C47" s="961"/>
      <c r="D47" s="959"/>
      <c r="E47" s="957">
        <v>2336.9999998498956</v>
      </c>
      <c r="F47" s="957">
        <v>53158.639332973544</v>
      </c>
      <c r="G47" s="957">
        <v>43829.396584382164</v>
      </c>
      <c r="H47" s="957">
        <v>9375.9079688695383</v>
      </c>
      <c r="I47" s="957">
        <v>8669.7050654478353</v>
      </c>
      <c r="J47" s="957">
        <v>8471.9028920498858</v>
      </c>
      <c r="K47" s="957">
        <v>19918.609696204556</v>
      </c>
      <c r="L47" s="957">
        <v>80769.270321489588</v>
      </c>
      <c r="M47" s="957">
        <v>18129.173635674808</v>
      </c>
      <c r="N47" s="961"/>
      <c r="O47" s="961" t="s">
        <v>1318</v>
      </c>
      <c r="P47" s="961"/>
      <c r="Q47" s="959"/>
      <c r="R47" s="957">
        <v>9343.9359056174271</v>
      </c>
      <c r="S47" s="960">
        <v>7396.1677764078186</v>
      </c>
      <c r="T47" s="960">
        <v>1947.7681292096099</v>
      </c>
      <c r="U47" s="957">
        <v>148261.18280018927</v>
      </c>
      <c r="V47" s="957">
        <v>130904.60459846359</v>
      </c>
      <c r="W47" s="957">
        <v>6237.215838186029</v>
      </c>
      <c r="X47" s="957">
        <v>41096.161734199894</v>
      </c>
      <c r="Y47" s="957">
        <v>39445.476260617776</v>
      </c>
      <c r="Z47" s="957">
        <v>47398.272199192135</v>
      </c>
      <c r="AA47" s="131"/>
    </row>
    <row r="48" spans="1:28" s="962" customFormat="1" ht="17.100000000000001" customHeight="1">
      <c r="A48" s="961"/>
      <c r="B48" s="1330" t="s">
        <v>457</v>
      </c>
      <c r="C48" s="961"/>
      <c r="D48" s="959"/>
      <c r="E48" s="957">
        <v>4924.999999969662</v>
      </c>
      <c r="F48" s="957">
        <v>209710.56473597378</v>
      </c>
      <c r="G48" s="957">
        <v>168860.83118906509</v>
      </c>
      <c r="H48" s="957">
        <v>36053.549834957019</v>
      </c>
      <c r="I48" s="957">
        <v>32744.448570944718</v>
      </c>
      <c r="J48" s="957">
        <v>31955.865857680845</v>
      </c>
      <c r="K48" s="957">
        <v>98428.483808596648</v>
      </c>
      <c r="L48" s="957">
        <v>582274.60305364232</v>
      </c>
      <c r="M48" s="957">
        <v>98140.752324790854</v>
      </c>
      <c r="N48" s="961"/>
      <c r="O48" s="1330" t="s">
        <v>457</v>
      </c>
      <c r="P48" s="961"/>
      <c r="Q48" s="959"/>
      <c r="R48" s="957">
        <v>32241.78399711302</v>
      </c>
      <c r="S48" s="960">
        <v>25384.34788547385</v>
      </c>
      <c r="T48" s="960">
        <v>6857.4361116391501</v>
      </c>
      <c r="U48" s="957">
        <v>492971.1465591786</v>
      </c>
      <c r="V48" s="957">
        <v>570435.92255117733</v>
      </c>
      <c r="W48" s="957">
        <v>23774.163404767929</v>
      </c>
      <c r="X48" s="957">
        <v>154057.85645230731</v>
      </c>
      <c r="Y48" s="957">
        <v>155734.78410282114</v>
      </c>
      <c r="Z48" s="957">
        <v>194612.65345861297</v>
      </c>
      <c r="AA48" s="131"/>
      <c r="AB48" s="955"/>
    </row>
    <row r="49" spans="1:27" ht="17.100000000000001" customHeight="1">
      <c r="A49" s="961"/>
      <c r="B49" s="961" t="s">
        <v>1319</v>
      </c>
      <c r="C49" s="6"/>
      <c r="D49" s="959"/>
      <c r="E49" s="957">
        <v>1391.9999999471299</v>
      </c>
      <c r="F49" s="957">
        <v>49387.502725704304</v>
      </c>
      <c r="G49" s="957">
        <v>40973.929810101596</v>
      </c>
      <c r="H49" s="957">
        <v>8892.2425654941289</v>
      </c>
      <c r="I49" s="957">
        <v>8189.1585079532442</v>
      </c>
      <c r="J49" s="957">
        <v>7996.032726140882</v>
      </c>
      <c r="K49" s="957">
        <v>17773.732081867282</v>
      </c>
      <c r="L49" s="957">
        <v>117754.45577689423</v>
      </c>
      <c r="M49" s="957">
        <v>22482.150429064772</v>
      </c>
      <c r="N49" s="961"/>
      <c r="O49" s="961" t="s">
        <v>1319</v>
      </c>
      <c r="P49" s="6"/>
      <c r="Q49" s="959"/>
      <c r="R49" s="957">
        <v>7366.8191842236156</v>
      </c>
      <c r="S49" s="960">
        <v>5895.9092731115725</v>
      </c>
      <c r="T49" s="960">
        <v>1470.9099111120452</v>
      </c>
      <c r="U49" s="957">
        <v>186525.02863656351</v>
      </c>
      <c r="V49" s="957">
        <v>202548.80590539999</v>
      </c>
      <c r="W49" s="957">
        <v>5119.3512989878182</v>
      </c>
      <c r="X49" s="957">
        <v>36923.491809803243</v>
      </c>
      <c r="Y49" s="957">
        <v>34612.552584848236</v>
      </c>
      <c r="Z49" s="957">
        <v>47956.923918990178</v>
      </c>
      <c r="AA49" s="131"/>
    </row>
    <row r="50" spans="1:27" ht="17.100000000000001" customHeight="1">
      <c r="A50" s="961"/>
      <c r="B50" s="961" t="s">
        <v>1320</v>
      </c>
      <c r="C50" s="6"/>
      <c r="D50" s="959"/>
      <c r="E50" s="957">
        <v>1910.9999999614831</v>
      </c>
      <c r="F50" s="957">
        <v>115761.86498027544</v>
      </c>
      <c r="G50" s="957">
        <v>89032.932059800019</v>
      </c>
      <c r="H50" s="957">
        <v>19330.920100032785</v>
      </c>
      <c r="I50" s="957">
        <v>17201.544216031081</v>
      </c>
      <c r="J50" s="957">
        <v>16783.858488099526</v>
      </c>
      <c r="K50" s="957">
        <v>64519.954244473513</v>
      </c>
      <c r="L50" s="957">
        <v>398995.61512618983</v>
      </c>
      <c r="M50" s="957">
        <v>62466.451906657763</v>
      </c>
      <c r="N50" s="961"/>
      <c r="O50" s="961" t="s">
        <v>1320</v>
      </c>
      <c r="P50" s="6"/>
      <c r="Q50" s="959"/>
      <c r="R50" s="957">
        <v>16222.461512686059</v>
      </c>
      <c r="S50" s="960">
        <v>12918.175770111469</v>
      </c>
      <c r="T50" s="960">
        <v>3304.2857425745892</v>
      </c>
      <c r="U50" s="957">
        <v>189742.01362884691</v>
      </c>
      <c r="V50" s="957">
        <v>210044.81460265859</v>
      </c>
      <c r="W50" s="957">
        <v>13640.207088750747</v>
      </c>
      <c r="X50" s="957">
        <v>82138.65423260408</v>
      </c>
      <c r="Y50" s="957">
        <v>86530.892340251638</v>
      </c>
      <c r="Z50" s="957">
        <v>103497.64489193114</v>
      </c>
      <c r="AA50" s="131"/>
    </row>
    <row r="51" spans="1:27" ht="17.100000000000001" customHeight="1">
      <c r="A51" s="961"/>
      <c r="B51" s="961" t="s">
        <v>1321</v>
      </c>
      <c r="C51" s="6"/>
      <c r="D51" s="959"/>
      <c r="E51" s="957">
        <v>1622.0000000610351</v>
      </c>
      <c r="F51" s="957">
        <v>44561.197029993877</v>
      </c>
      <c r="G51" s="957">
        <v>38853.969319163531</v>
      </c>
      <c r="H51" s="957">
        <v>7830.3871694301015</v>
      </c>
      <c r="I51" s="957">
        <v>7353.7458469603789</v>
      </c>
      <c r="J51" s="957">
        <v>7175.9746434404296</v>
      </c>
      <c r="K51" s="957">
        <v>16134.79748225605</v>
      </c>
      <c r="L51" s="957">
        <v>65524.53215055808</v>
      </c>
      <c r="M51" s="957">
        <v>13192.149989068281</v>
      </c>
      <c r="N51" s="961"/>
      <c r="O51" s="961" t="s">
        <v>1321</v>
      </c>
      <c r="P51" s="6"/>
      <c r="Q51" s="959"/>
      <c r="R51" s="957">
        <v>8652.5033002033233</v>
      </c>
      <c r="S51" s="960">
        <v>6570.2628422508069</v>
      </c>
      <c r="T51" s="960">
        <v>2082.2404579525178</v>
      </c>
      <c r="U51" s="957">
        <v>116704.10429376776</v>
      </c>
      <c r="V51" s="957">
        <v>157842.30204311889</v>
      </c>
      <c r="W51" s="957">
        <v>5014.6050170293765</v>
      </c>
      <c r="X51" s="957">
        <v>34995.710409900203</v>
      </c>
      <c r="Y51" s="957">
        <v>34591.339177721311</v>
      </c>
      <c r="Z51" s="957">
        <v>43158.084647691634</v>
      </c>
      <c r="AA51" s="131"/>
    </row>
    <row r="52" spans="1:27" ht="17.100000000000001" customHeight="1">
      <c r="A52" s="961"/>
      <c r="B52" s="1330" t="s">
        <v>509</v>
      </c>
      <c r="C52" s="6"/>
      <c r="D52" s="959"/>
      <c r="E52" s="957">
        <v>737.99999999882061</v>
      </c>
      <c r="F52" s="957">
        <v>22939.009036626874</v>
      </c>
      <c r="G52" s="957">
        <v>20315.839585308797</v>
      </c>
      <c r="H52" s="957">
        <v>3942.8048791347533</v>
      </c>
      <c r="I52" s="957">
        <v>3704.936176398628</v>
      </c>
      <c r="J52" s="957">
        <v>3622.730674032041</v>
      </c>
      <c r="K52" s="957">
        <v>5108.3784716536693</v>
      </c>
      <c r="L52" s="957">
        <v>23271.057345360761</v>
      </c>
      <c r="M52" s="957">
        <v>4885.2010943951309</v>
      </c>
      <c r="N52" s="961"/>
      <c r="O52" s="1330" t="s">
        <v>509</v>
      </c>
      <c r="P52" s="6"/>
      <c r="Q52" s="959"/>
      <c r="R52" s="957">
        <v>4691.8932576218949</v>
      </c>
      <c r="S52" s="960">
        <v>3713.6080998048747</v>
      </c>
      <c r="T52" s="960">
        <v>978.28515781702197</v>
      </c>
      <c r="U52" s="957">
        <v>56505.73436240531</v>
      </c>
      <c r="V52" s="957">
        <v>34381.704911639004</v>
      </c>
      <c r="W52" s="957">
        <v>2617.9686564141484</v>
      </c>
      <c r="X52" s="957">
        <v>18966.208241415501</v>
      </c>
      <c r="Y52" s="957">
        <v>18428.609115323543</v>
      </c>
      <c r="Z52" s="957">
        <v>21443.977691554614</v>
      </c>
      <c r="AA52" s="131"/>
    </row>
    <row r="53" spans="1:27" ht="17.100000000000001" customHeight="1">
      <c r="A53" s="1470" t="s">
        <v>510</v>
      </c>
      <c r="B53" s="1470"/>
      <c r="C53" s="6"/>
      <c r="D53" s="124"/>
      <c r="E53" s="957">
        <v>417.99999999950421</v>
      </c>
      <c r="F53" s="957">
        <v>8001.2653641422712</v>
      </c>
      <c r="G53" s="957">
        <v>6624.8334302875855</v>
      </c>
      <c r="H53" s="957">
        <v>2302.4999184552321</v>
      </c>
      <c r="I53" s="957">
        <v>2188.6663255887447</v>
      </c>
      <c r="J53" s="957">
        <v>2076.339862577714</v>
      </c>
      <c r="K53" s="957">
        <v>3105.3543144953405</v>
      </c>
      <c r="L53" s="957">
        <v>10897.437586133072</v>
      </c>
      <c r="M53" s="957">
        <v>2370.5067281440838</v>
      </c>
      <c r="N53" s="1470" t="s">
        <v>510</v>
      </c>
      <c r="O53" s="1470"/>
      <c r="P53" s="6"/>
      <c r="Q53" s="124"/>
      <c r="R53" s="957">
        <v>2761.1750976780709</v>
      </c>
      <c r="S53" s="960">
        <v>2347.5960599437021</v>
      </c>
      <c r="T53" s="960">
        <v>413.5790377343688</v>
      </c>
      <c r="U53" s="957">
        <v>32690.880489642976</v>
      </c>
      <c r="V53" s="957">
        <v>42975.301029459813</v>
      </c>
      <c r="W53" s="957">
        <v>1296.8871745020974</v>
      </c>
      <c r="X53" s="957">
        <v>6367.8424746023693</v>
      </c>
      <c r="Y53" s="957">
        <v>5647.9990374934832</v>
      </c>
      <c r="Z53" s="957">
        <v>7872.9016243030483</v>
      </c>
      <c r="AA53" s="131"/>
    </row>
    <row r="54" spans="1:27" ht="17.100000000000001" customHeight="1">
      <c r="A54" s="1479" t="s">
        <v>118</v>
      </c>
      <c r="B54" s="1479"/>
      <c r="C54" s="1479"/>
      <c r="D54" s="124"/>
      <c r="E54" s="957"/>
      <c r="F54" s="957"/>
      <c r="G54" s="957"/>
      <c r="H54" s="957"/>
      <c r="I54" s="957"/>
      <c r="J54" s="957"/>
      <c r="K54" s="957"/>
      <c r="L54" s="957"/>
      <c r="M54" s="957"/>
      <c r="N54" s="1479" t="s">
        <v>118</v>
      </c>
      <c r="O54" s="1479"/>
      <c r="P54" s="1479"/>
      <c r="Q54" s="124"/>
      <c r="R54" s="957"/>
      <c r="S54" s="958"/>
      <c r="T54" s="958"/>
      <c r="U54" s="957"/>
      <c r="V54" s="957"/>
      <c r="W54" s="957"/>
      <c r="X54" s="957"/>
      <c r="Y54" s="957"/>
      <c r="Z54" s="957"/>
      <c r="AA54" s="131"/>
    </row>
    <row r="55" spans="1:27" ht="17.100000000000001" customHeight="1">
      <c r="A55" s="1470" t="s">
        <v>511</v>
      </c>
      <c r="B55" s="1470" t="s">
        <v>511</v>
      </c>
      <c r="C55" s="1334"/>
      <c r="D55" s="124"/>
      <c r="E55" s="957">
        <v>7299.8195631585522</v>
      </c>
      <c r="F55" s="957">
        <v>443658.46758129256</v>
      </c>
      <c r="G55" s="957">
        <v>370270.91841465968</v>
      </c>
      <c r="H55" s="957">
        <v>82466.164889613108</v>
      </c>
      <c r="I55" s="957">
        <v>75646.184704268308</v>
      </c>
      <c r="J55" s="957">
        <v>73748.386250276992</v>
      </c>
      <c r="K55" s="957">
        <v>189870.94317253612</v>
      </c>
      <c r="L55" s="957">
        <v>1067405.3406158586</v>
      </c>
      <c r="M55" s="957">
        <v>175179.09056198326</v>
      </c>
      <c r="N55" s="1470" t="s">
        <v>511</v>
      </c>
      <c r="O55" s="1470" t="s">
        <v>511</v>
      </c>
      <c r="P55" s="1334"/>
      <c r="Q55" s="124"/>
      <c r="R55" s="957">
        <v>73500.944813774302</v>
      </c>
      <c r="S55" s="963">
        <v>58241.822587916133</v>
      </c>
      <c r="T55" s="963">
        <v>15259.12222585828</v>
      </c>
      <c r="U55" s="957">
        <v>963040.35973017861</v>
      </c>
      <c r="V55" s="957">
        <v>906887.38877596427</v>
      </c>
      <c r="W55" s="957">
        <v>65326.873042041458</v>
      </c>
      <c r="X55" s="957">
        <v>371565.067516329</v>
      </c>
      <c r="Y55" s="957">
        <v>358186.33032807714</v>
      </c>
      <c r="Z55" s="957">
        <v>423017.8232260645</v>
      </c>
      <c r="AA55" s="131"/>
    </row>
    <row r="56" spans="1:27" ht="17.100000000000001" customHeight="1">
      <c r="A56" s="1330"/>
      <c r="B56" s="1330" t="s">
        <v>461</v>
      </c>
      <c r="C56" s="1330"/>
      <c r="D56" s="959"/>
      <c r="E56" s="957">
        <v>5083.7671906391706</v>
      </c>
      <c r="F56" s="957">
        <v>222715.07347911611</v>
      </c>
      <c r="G56" s="957">
        <v>187271.37554317719</v>
      </c>
      <c r="H56" s="957">
        <v>43363.831055254341</v>
      </c>
      <c r="I56" s="957">
        <v>39657.000799267662</v>
      </c>
      <c r="J56" s="957">
        <v>38709.384967972102</v>
      </c>
      <c r="K56" s="957">
        <v>90736.68547888918</v>
      </c>
      <c r="L56" s="957">
        <v>426413.04531314567</v>
      </c>
      <c r="M56" s="957">
        <v>88290.420654163157</v>
      </c>
      <c r="N56" s="1330"/>
      <c r="O56" s="1330" t="s">
        <v>461</v>
      </c>
      <c r="P56" s="1330"/>
      <c r="Q56" s="959"/>
      <c r="R56" s="957">
        <v>42493.482995512953</v>
      </c>
      <c r="S56" s="963">
        <v>33706.765917127552</v>
      </c>
      <c r="T56" s="963">
        <v>8786.7170783854053</v>
      </c>
      <c r="U56" s="957">
        <v>393311.97062500234</v>
      </c>
      <c r="V56" s="957">
        <v>475321.29734687915</v>
      </c>
      <c r="W56" s="957">
        <v>31247.494092222423</v>
      </c>
      <c r="X56" s="957">
        <v>184207.02231554367</v>
      </c>
      <c r="Y56" s="957">
        <v>179226.31193755925</v>
      </c>
      <c r="Z56" s="957">
        <v>207150.71729818991</v>
      </c>
      <c r="AA56" s="131"/>
    </row>
    <row r="57" spans="1:27" ht="17.100000000000001" customHeight="1">
      <c r="A57" s="1330"/>
      <c r="B57" s="1330" t="s">
        <v>462</v>
      </c>
      <c r="C57" s="1330"/>
      <c r="D57" s="959"/>
      <c r="E57" s="958">
        <v>1102.8672519452116</v>
      </c>
      <c r="F57" s="958">
        <v>92261.271693504284</v>
      </c>
      <c r="G57" s="958">
        <v>73037.143526502274</v>
      </c>
      <c r="H57" s="958">
        <v>20450.528231304947</v>
      </c>
      <c r="I57" s="958">
        <v>18947.223802825727</v>
      </c>
      <c r="J57" s="958">
        <v>18593.540316309532</v>
      </c>
      <c r="K57" s="958">
        <v>48925.749094991399</v>
      </c>
      <c r="L57" s="958">
        <v>237651.51567995996</v>
      </c>
      <c r="M57" s="958">
        <v>40503.500818792774</v>
      </c>
      <c r="N57" s="1330"/>
      <c r="O57" s="1330" t="s">
        <v>462</v>
      </c>
      <c r="P57" s="1330"/>
      <c r="Q57" s="959"/>
      <c r="R57" s="958">
        <v>14094.187400484596</v>
      </c>
      <c r="S57" s="963">
        <v>11034.535274207905</v>
      </c>
      <c r="T57" s="963">
        <v>3059.6521262766892</v>
      </c>
      <c r="U57" s="958">
        <v>111823.07771720969</v>
      </c>
      <c r="V57" s="958">
        <v>140996.68252018667</v>
      </c>
      <c r="W57" s="958">
        <v>14583.189535755293</v>
      </c>
      <c r="X57" s="958">
        <v>70589.833537610553</v>
      </c>
      <c r="Y57" s="958">
        <v>68994.600561339379</v>
      </c>
      <c r="Z57" s="958">
        <v>86138.086534534945</v>
      </c>
      <c r="AA57" s="131"/>
    </row>
    <row r="58" spans="1:27" ht="17.100000000000001" customHeight="1">
      <c r="A58" s="1330"/>
      <c r="B58" s="1330" t="s">
        <v>463</v>
      </c>
      <c r="C58" s="1330"/>
      <c r="D58" s="959"/>
      <c r="E58" s="958">
        <v>1113.1851205741689</v>
      </c>
      <c r="F58" s="958">
        <v>128682.12240867222</v>
      </c>
      <c r="G58" s="958">
        <v>109962.39934497993</v>
      </c>
      <c r="H58" s="958">
        <v>18651.805603053806</v>
      </c>
      <c r="I58" s="958">
        <v>17041.960102174962</v>
      </c>
      <c r="J58" s="958">
        <v>16445.460965995309</v>
      </c>
      <c r="K58" s="958">
        <v>50208.508598655419</v>
      </c>
      <c r="L58" s="958">
        <v>403340.77962275164</v>
      </c>
      <c r="M58" s="958">
        <v>46385.16908902768</v>
      </c>
      <c r="N58" s="1330"/>
      <c r="O58" s="1330" t="s">
        <v>463</v>
      </c>
      <c r="P58" s="1330"/>
      <c r="Q58" s="959"/>
      <c r="R58" s="958">
        <v>16913.2744177768</v>
      </c>
      <c r="S58" s="963">
        <v>13500.521396580614</v>
      </c>
      <c r="T58" s="963">
        <v>3412.7530211961835</v>
      </c>
      <c r="U58" s="958">
        <v>457905.31138796615</v>
      </c>
      <c r="V58" s="958">
        <v>290569.40890889824</v>
      </c>
      <c r="W58" s="958">
        <v>19496.189414063741</v>
      </c>
      <c r="X58" s="958">
        <v>116768.21166317437</v>
      </c>
      <c r="Y58" s="958">
        <v>109965.41782917813</v>
      </c>
      <c r="Z58" s="958">
        <v>129729.01939333913</v>
      </c>
      <c r="AA58" s="131"/>
    </row>
    <row r="59" spans="1:27" ht="17.100000000000001" customHeight="1" thickBot="1">
      <c r="A59" s="1471" t="s">
        <v>515</v>
      </c>
      <c r="B59" s="1471"/>
      <c r="C59" s="1331"/>
      <c r="D59" s="964"/>
      <c r="E59" s="965">
        <v>8387.1804366381639</v>
      </c>
      <c r="F59" s="965">
        <v>412275.52532179054</v>
      </c>
      <c r="G59" s="965">
        <v>317778.80488822766</v>
      </c>
      <c r="H59" s="965">
        <v>79509.28334805675</v>
      </c>
      <c r="I59" s="965">
        <v>75966.401454288076</v>
      </c>
      <c r="J59" s="965">
        <v>74664.921397830287</v>
      </c>
      <c r="K59" s="965">
        <v>211631.88993168721</v>
      </c>
      <c r="L59" s="965">
        <v>1154926.9996063362</v>
      </c>
      <c r="M59" s="965">
        <v>160030.46556862595</v>
      </c>
      <c r="N59" s="1471" t="s">
        <v>515</v>
      </c>
      <c r="O59" s="1471"/>
      <c r="P59" s="1331"/>
      <c r="Q59" s="964"/>
      <c r="R59" s="965">
        <v>65346.470471804423</v>
      </c>
      <c r="S59" s="966">
        <v>50449.757147059696</v>
      </c>
      <c r="T59" s="966">
        <v>14896.713324744773</v>
      </c>
      <c r="U59" s="965">
        <v>716227.44407799514</v>
      </c>
      <c r="V59" s="965">
        <v>1070032.8544858578</v>
      </c>
      <c r="W59" s="965">
        <v>53035.507112208201</v>
      </c>
      <c r="X59" s="965">
        <v>304703.02683571778</v>
      </c>
      <c r="Y59" s="965">
        <v>289747.16943721141</v>
      </c>
      <c r="Z59" s="965">
        <v>372463.50715383579</v>
      </c>
      <c r="AA59" s="131"/>
    </row>
    <row r="60" spans="1:27" s="136" customFormat="1" ht="12.95" customHeight="1">
      <c r="A60" s="136" t="s">
        <v>796</v>
      </c>
      <c r="D60" s="137"/>
      <c r="N60" s="136" t="s">
        <v>797</v>
      </c>
      <c r="O60" s="138"/>
      <c r="P60" s="139"/>
      <c r="Q60" s="139"/>
      <c r="R60" s="139"/>
      <c r="S60" s="139"/>
      <c r="T60" s="139"/>
      <c r="W60" s="1465"/>
      <c r="X60" s="1465"/>
      <c r="Y60" s="1465"/>
      <c r="Z60" s="1465"/>
    </row>
    <row r="61" spans="1:27" s="136" customFormat="1" ht="12.95" customHeight="1">
      <c r="A61" s="136" t="s">
        <v>798</v>
      </c>
      <c r="D61" s="137"/>
      <c r="N61" s="136" t="s">
        <v>799</v>
      </c>
      <c r="W61" s="1466"/>
      <c r="X61" s="1466"/>
      <c r="Y61" s="1466"/>
      <c r="Z61" s="1466"/>
    </row>
    <row r="62" spans="1:27" s="136" customFormat="1" ht="12.6" customHeight="1">
      <c r="A62" s="136" t="s">
        <v>800</v>
      </c>
      <c r="D62" s="137"/>
      <c r="W62" s="1466"/>
      <c r="X62" s="1466"/>
      <c r="Y62" s="1466"/>
      <c r="Z62" s="1466"/>
    </row>
    <row r="63" spans="1:27" s="136" customFormat="1" ht="12.6" customHeight="1" thickBot="1">
      <c r="A63" s="136" t="s">
        <v>801</v>
      </c>
      <c r="D63" s="137"/>
      <c r="W63" s="1466"/>
      <c r="X63" s="1466"/>
      <c r="Y63" s="1466"/>
      <c r="Z63" s="1466"/>
    </row>
    <row r="64" spans="1:27" ht="48" customHeight="1" thickTop="1" thickBot="1">
      <c r="E64" s="1458" t="s">
        <v>1097</v>
      </c>
      <c r="F64" s="1461" t="s">
        <v>1126</v>
      </c>
      <c r="G64" s="1462"/>
      <c r="H64" s="1461" t="s">
        <v>1127</v>
      </c>
      <c r="I64" s="1462"/>
      <c r="J64" s="967" t="s">
        <v>1128</v>
      </c>
      <c r="O64" s="140" t="s">
        <v>445</v>
      </c>
      <c r="R64" s="1449" t="s">
        <v>1105</v>
      </c>
      <c r="S64" s="1322" t="s">
        <v>1220</v>
      </c>
      <c r="T64" s="1451" t="s">
        <v>1228</v>
      </c>
      <c r="U64" s="1374" t="s">
        <v>1229</v>
      </c>
      <c r="V64" s="1453" t="s">
        <v>1105</v>
      </c>
      <c r="W64" s="1444" t="s">
        <v>1126</v>
      </c>
      <c r="X64" s="1445"/>
      <c r="Y64" s="1444" t="s">
        <v>1127</v>
      </c>
      <c r="Z64" s="1445"/>
      <c r="AA64" s="1391" t="s">
        <v>1322</v>
      </c>
    </row>
    <row r="65" spans="2:28" ht="17.25" thickBot="1">
      <c r="E65" s="1459"/>
      <c r="F65" s="1463"/>
      <c r="G65" s="1464"/>
      <c r="H65" s="1463"/>
      <c r="I65" s="1464"/>
      <c r="J65" s="968" t="s">
        <v>1129</v>
      </c>
      <c r="R65" s="1450"/>
      <c r="S65" s="808" t="s">
        <v>1102</v>
      </c>
      <c r="T65" s="1452"/>
      <c r="U65" s="1376" t="s">
        <v>1230</v>
      </c>
      <c r="V65" s="1454"/>
      <c r="W65" s="809" t="s">
        <v>1244</v>
      </c>
      <c r="X65" s="809" t="s">
        <v>1323</v>
      </c>
      <c r="Y65" s="809" t="s">
        <v>1244</v>
      </c>
      <c r="Z65" s="809" t="s">
        <v>1323</v>
      </c>
      <c r="AA65" s="968" t="s">
        <v>1130</v>
      </c>
    </row>
    <row r="66" spans="2:28" ht="16.5">
      <c r="B66" s="969"/>
      <c r="E66" s="1459"/>
      <c r="F66" s="809" t="s">
        <v>96</v>
      </c>
      <c r="G66" s="811" t="s">
        <v>1132</v>
      </c>
      <c r="H66" s="809" t="s">
        <v>96</v>
      </c>
      <c r="I66" s="811" t="s">
        <v>1132</v>
      </c>
      <c r="J66" s="968" t="s">
        <v>1130</v>
      </c>
      <c r="O66" s="969"/>
      <c r="R66" s="785" t="s">
        <v>1055</v>
      </c>
      <c r="S66" s="801">
        <f>W28</f>
        <v>118362.38015424981</v>
      </c>
      <c r="T66" s="801">
        <f>Y28</f>
        <v>647933.49976528832</v>
      </c>
      <c r="U66" s="794">
        <f>S66/T66*100</f>
        <v>18.267674105000925</v>
      </c>
      <c r="V66" s="1454"/>
      <c r="W66" s="809" t="s">
        <v>1245</v>
      </c>
      <c r="X66" s="970" t="s">
        <v>1130</v>
      </c>
      <c r="Y66" s="809" t="s">
        <v>1245</v>
      </c>
      <c r="Z66" s="970" t="s">
        <v>1130</v>
      </c>
      <c r="AA66" s="971"/>
    </row>
    <row r="67" spans="2:28" ht="15" customHeight="1" thickBot="1">
      <c r="E67" s="1460"/>
      <c r="F67" s="810" t="s">
        <v>1131</v>
      </c>
      <c r="G67" s="972" t="s">
        <v>1130</v>
      </c>
      <c r="H67" s="810" t="s">
        <v>1131</v>
      </c>
      <c r="I67" s="972" t="s">
        <v>1130</v>
      </c>
      <c r="J67" s="973"/>
      <c r="R67" s="1320" t="s">
        <v>52</v>
      </c>
      <c r="S67" s="802">
        <f>W33</f>
        <v>74948.955890672994</v>
      </c>
      <c r="T67" s="802">
        <f>Y33</f>
        <v>393636.24554290099</v>
      </c>
      <c r="U67" s="814">
        <f t="shared" ref="U67:U71" si="0">S67/T67*100</f>
        <v>19.040156169385213</v>
      </c>
      <c r="V67" s="1455"/>
      <c r="W67" s="1327" t="s">
        <v>1324</v>
      </c>
      <c r="X67" s="974"/>
      <c r="Y67" s="1327" t="s">
        <v>1324</v>
      </c>
      <c r="Z67" s="974"/>
      <c r="AA67" s="973"/>
    </row>
    <row r="68" spans="2:28" ht="15" customHeight="1">
      <c r="E68" s="113" t="s">
        <v>1060</v>
      </c>
      <c r="F68" s="815">
        <f>G28</f>
        <v>688049.72330288822</v>
      </c>
      <c r="G68" s="816">
        <v>100</v>
      </c>
      <c r="H68" s="817">
        <v>645269</v>
      </c>
      <c r="I68" s="816">
        <v>100</v>
      </c>
      <c r="J68" s="827">
        <f>(F68-H68)/H68*100</f>
        <v>6.6299052492663089</v>
      </c>
      <c r="K68" s="955">
        <f>F68-H68</f>
        <v>42780.723302888218</v>
      </c>
      <c r="R68" s="1320" t="s">
        <v>53</v>
      </c>
      <c r="S68" s="802">
        <f t="shared" ref="S68:S71" si="1">W34</f>
        <v>6202.8951242241619</v>
      </c>
      <c r="T68" s="802">
        <f t="shared" ref="T68:T71" si="2">Y34</f>
        <v>44892.123374353141</v>
      </c>
      <c r="U68" s="814">
        <f t="shared" si="0"/>
        <v>13.817335109098169</v>
      </c>
      <c r="V68" s="782" t="s">
        <v>1060</v>
      </c>
      <c r="W68" s="925">
        <f>Z28</f>
        <v>795481.33037990064</v>
      </c>
      <c r="X68" s="926">
        <v>100</v>
      </c>
      <c r="Y68" s="922">
        <v>799310</v>
      </c>
      <c r="Z68" s="923">
        <v>100</v>
      </c>
      <c r="AA68" s="827">
        <f>(W68-Y68)/Y68*100</f>
        <v>-0.47899683728457809</v>
      </c>
      <c r="AB68" s="955">
        <f>W68-Y68</f>
        <v>-3828.6696200993611</v>
      </c>
    </row>
    <row r="69" spans="2:28" ht="15" customHeight="1">
      <c r="E69" s="113" t="s">
        <v>1105</v>
      </c>
      <c r="F69" s="818"/>
      <c r="G69" s="819"/>
      <c r="H69" s="820"/>
      <c r="I69" s="819"/>
      <c r="J69" s="828"/>
      <c r="R69" s="1320" t="s">
        <v>54</v>
      </c>
      <c r="S69" s="802">
        <f t="shared" si="1"/>
        <v>18561.949402432452</v>
      </c>
      <c r="T69" s="802">
        <f t="shared" si="2"/>
        <v>96256.24391120013</v>
      </c>
      <c r="U69" s="814">
        <f t="shared" si="0"/>
        <v>19.283891255466525</v>
      </c>
      <c r="V69" s="1320" t="s">
        <v>52</v>
      </c>
      <c r="W69" s="927">
        <f>Z33</f>
        <v>485046.65184457286</v>
      </c>
      <c r="X69" s="928">
        <f>W69/$W$68*100</f>
        <v>60.97524018733759</v>
      </c>
      <c r="Y69" s="924">
        <v>487571</v>
      </c>
      <c r="Z69" s="871">
        <v>61</v>
      </c>
      <c r="AA69" s="827">
        <f t="shared" ref="AA69:AA73" si="3">(W69-Y69)/Y69*100</f>
        <v>-0.51773960211479808</v>
      </c>
    </row>
    <row r="70" spans="2:28" ht="15" customHeight="1">
      <c r="E70" s="1320" t="s">
        <v>52</v>
      </c>
      <c r="F70" s="821">
        <f>G33</f>
        <v>402467.57481383369</v>
      </c>
      <c r="G70" s="822">
        <f>F70/F$68*100</f>
        <v>58.49396652350115</v>
      </c>
      <c r="H70" s="823">
        <v>373512</v>
      </c>
      <c r="I70" s="822">
        <f t="shared" ref="I70:I90" si="4">H70/H$68*100</f>
        <v>57.884696149977763</v>
      </c>
      <c r="J70" s="827">
        <f t="shared" ref="J70:J90" si="5">(F70-H70)/H70*100</f>
        <v>7.7522475352421587</v>
      </c>
      <c r="R70" s="1320" t="s">
        <v>1106</v>
      </c>
      <c r="S70" s="802">
        <f t="shared" si="1"/>
        <v>6920.8940939201111</v>
      </c>
      <c r="T70" s="802">
        <f t="shared" si="2"/>
        <v>43075.853548833955</v>
      </c>
      <c r="U70" s="814">
        <f t="shared" si="0"/>
        <v>16.06676020029197</v>
      </c>
      <c r="V70" s="1320" t="s">
        <v>53</v>
      </c>
      <c r="W70" s="927">
        <f t="shared" ref="W70:W73" si="6">Z34</f>
        <v>60969.658456388337</v>
      </c>
      <c r="X70" s="928">
        <f t="shared" ref="X70:X73" si="7">W70/$W$68*100</f>
        <v>7.6644989804186672</v>
      </c>
      <c r="Y70" s="924">
        <v>59834</v>
      </c>
      <c r="Z70" s="871">
        <v>7.5</v>
      </c>
      <c r="AA70" s="827">
        <f t="shared" si="3"/>
        <v>1.8980152695596768</v>
      </c>
    </row>
    <row r="71" spans="2:28" ht="15" customHeight="1" thickBot="1">
      <c r="E71" s="1320" t="s">
        <v>53</v>
      </c>
      <c r="F71" s="821">
        <f t="shared" ref="F71:F90" si="8">G34</f>
        <v>51091.61165650373</v>
      </c>
      <c r="G71" s="822">
        <f t="shared" ref="G71:G90" si="9">F71/F$68*100</f>
        <v>7.4255696828487139</v>
      </c>
      <c r="H71" s="823">
        <v>53581</v>
      </c>
      <c r="I71" s="822">
        <f>H71/H$68*100</f>
        <v>8.3036687025101159</v>
      </c>
      <c r="J71" s="827">
        <f t="shared" si="5"/>
        <v>-4.6460281508300882</v>
      </c>
      <c r="R71" s="1321" t="s">
        <v>1107</v>
      </c>
      <c r="S71" s="807">
        <f t="shared" si="1"/>
        <v>11727.685642999986</v>
      </c>
      <c r="T71" s="807">
        <f t="shared" si="2"/>
        <v>70073.033387999982</v>
      </c>
      <c r="U71" s="826">
        <f t="shared" si="0"/>
        <v>16.7363750018682</v>
      </c>
      <c r="V71" s="1320" t="s">
        <v>54</v>
      </c>
      <c r="W71" s="927">
        <f t="shared" si="6"/>
        <v>134508.35386018193</v>
      </c>
      <c r="X71" s="928">
        <f t="shared" si="7"/>
        <v>16.909052258453926</v>
      </c>
      <c r="Y71" s="924">
        <v>132941</v>
      </c>
      <c r="Z71" s="871">
        <v>16.600000000000001</v>
      </c>
      <c r="AA71" s="827">
        <f t="shared" si="3"/>
        <v>1.1789845571959974</v>
      </c>
    </row>
    <row r="72" spans="2:28" ht="15" customHeight="1">
      <c r="E72" s="1320" t="s">
        <v>54</v>
      </c>
      <c r="F72" s="821">
        <f t="shared" si="8"/>
        <v>112623.80977291896</v>
      </c>
      <c r="G72" s="822">
        <f t="shared" si="9"/>
        <v>16.368556800267839</v>
      </c>
      <c r="H72" s="823">
        <v>110283</v>
      </c>
      <c r="I72" s="822">
        <f t="shared" si="4"/>
        <v>17.091011655604095</v>
      </c>
      <c r="J72" s="827">
        <f t="shared" si="5"/>
        <v>2.1225481469664058</v>
      </c>
      <c r="V72" s="1320" t="s">
        <v>1106</v>
      </c>
      <c r="W72" s="927">
        <f t="shared" si="6"/>
        <v>47018.253119756926</v>
      </c>
      <c r="X72" s="928">
        <f t="shared" si="7"/>
        <v>5.9106670796789489</v>
      </c>
      <c r="Y72" s="927">
        <v>46941</v>
      </c>
      <c r="Z72" s="820">
        <v>5.9</v>
      </c>
      <c r="AA72" s="931">
        <f t="shared" si="3"/>
        <v>0.16457493397440623</v>
      </c>
    </row>
    <row r="73" spans="2:28" ht="15" customHeight="1" thickBot="1">
      <c r="E73" s="1320" t="s">
        <v>1106</v>
      </c>
      <c r="F73" s="821">
        <f t="shared" si="8"/>
        <v>47977.360251631158</v>
      </c>
      <c r="G73" s="822">
        <f t="shared" si="9"/>
        <v>6.972949574243331</v>
      </c>
      <c r="H73" s="823">
        <v>40818</v>
      </c>
      <c r="I73" s="822">
        <f t="shared" si="4"/>
        <v>6.3257339187222694</v>
      </c>
      <c r="J73" s="827">
        <f t="shared" si="5"/>
        <v>17.539713488243319</v>
      </c>
      <c r="V73" s="1321" t="s">
        <v>1107</v>
      </c>
      <c r="W73" s="929">
        <f t="shared" si="6"/>
        <v>67938.413099000027</v>
      </c>
      <c r="X73" s="930">
        <f t="shared" si="7"/>
        <v>8.5405414941107995</v>
      </c>
      <c r="Y73" s="929">
        <v>72024</v>
      </c>
      <c r="Z73" s="932">
        <v>9</v>
      </c>
      <c r="AA73" s="867">
        <f t="shared" si="3"/>
        <v>-5.6725354062534334</v>
      </c>
    </row>
    <row r="74" spans="2:28" ht="16.5" customHeight="1" thickTop="1" thickBot="1">
      <c r="E74" s="1320" t="s">
        <v>1107</v>
      </c>
      <c r="F74" s="821">
        <f t="shared" si="8"/>
        <v>73889.36680800005</v>
      </c>
      <c r="G74" s="822">
        <f t="shared" si="9"/>
        <v>10.738957419138879</v>
      </c>
      <c r="H74" s="823">
        <v>67075</v>
      </c>
      <c r="I74" s="822">
        <f t="shared" si="4"/>
        <v>10.394889573185756</v>
      </c>
      <c r="J74" s="827">
        <f t="shared" si="5"/>
        <v>10.159324350354156</v>
      </c>
      <c r="V74" s="1446" t="s">
        <v>1108</v>
      </c>
      <c r="W74" s="1442" t="s">
        <v>1163</v>
      </c>
      <c r="X74" s="1443"/>
      <c r="Y74" s="1442" t="s">
        <v>1325</v>
      </c>
      <c r="Z74" s="1443"/>
    </row>
    <row r="75" spans="2:28" ht="15.75" customHeight="1">
      <c r="E75" s="113" t="s">
        <v>1108</v>
      </c>
      <c r="F75" s="821"/>
      <c r="G75" s="822"/>
      <c r="H75" s="824"/>
      <c r="I75" s="822"/>
      <c r="J75" s="827"/>
      <c r="V75" s="1447"/>
      <c r="W75" s="1439" t="s">
        <v>1248</v>
      </c>
      <c r="X75" s="918" t="s">
        <v>1099</v>
      </c>
      <c r="Y75" s="1439" t="s">
        <v>1248</v>
      </c>
      <c r="Z75" s="918" t="s">
        <v>1099</v>
      </c>
    </row>
    <row r="76" spans="2:28" ht="15.75" customHeight="1">
      <c r="E76" s="1320" t="s">
        <v>45</v>
      </c>
      <c r="F76" s="821">
        <f t="shared" si="8"/>
        <v>681424.88987260032</v>
      </c>
      <c r="G76" s="822">
        <f t="shared" si="9"/>
        <v>99.03715775097092</v>
      </c>
      <c r="H76" s="823">
        <v>637920</v>
      </c>
      <c r="I76" s="822">
        <f t="shared" si="4"/>
        <v>98.861095140166341</v>
      </c>
      <c r="J76" s="827">
        <f t="shared" si="5"/>
        <v>6.8198034036556816</v>
      </c>
      <c r="V76" s="1447"/>
      <c r="W76" s="1440"/>
      <c r="X76" s="918" t="s">
        <v>1246</v>
      </c>
      <c r="Y76" s="1440"/>
      <c r="Z76" s="918" t="s">
        <v>1246</v>
      </c>
    </row>
    <row r="77" spans="2:28" ht="15.75" customHeight="1" thickBot="1">
      <c r="E77" s="113" t="s">
        <v>1109</v>
      </c>
      <c r="F77" s="821">
        <f t="shared" si="8"/>
        <v>347366.50650249858</v>
      </c>
      <c r="G77" s="822">
        <f t="shared" si="9"/>
        <v>50.485669093072715</v>
      </c>
      <c r="H77" s="825">
        <v>304916</v>
      </c>
      <c r="I77" s="822">
        <f t="shared" si="4"/>
        <v>47.254090929519315</v>
      </c>
      <c r="J77" s="827">
        <f t="shared" si="5"/>
        <v>13.922033118136989</v>
      </c>
      <c r="V77" s="1448"/>
      <c r="W77" s="1441"/>
      <c r="X77" s="1364" t="s">
        <v>1247</v>
      </c>
      <c r="Y77" s="1441"/>
      <c r="Z77" s="1364" t="s">
        <v>1247</v>
      </c>
    </row>
    <row r="78" spans="2:28" ht="16.5" customHeight="1">
      <c r="E78" s="1320" t="s">
        <v>1110</v>
      </c>
      <c r="F78" s="821">
        <f t="shared" si="8"/>
        <v>73521.1918877547</v>
      </c>
      <c r="G78" s="822">
        <f t="shared" si="9"/>
        <v>10.685447489874178</v>
      </c>
      <c r="H78" s="823">
        <v>60051</v>
      </c>
      <c r="I78" s="822">
        <f>H78/H$68*100</f>
        <v>9.3063513046496897</v>
      </c>
      <c r="J78" s="827">
        <f t="shared" si="5"/>
        <v>22.431253247663985</v>
      </c>
      <c r="V78" s="804" t="s">
        <v>1060</v>
      </c>
      <c r="W78" s="922">
        <f>Z28</f>
        <v>795481.33037990064</v>
      </c>
      <c r="X78" s="935">
        <f>'29'!Z27</f>
        <v>50709.589493861604</v>
      </c>
      <c r="Y78" s="922">
        <v>799310</v>
      </c>
      <c r="Z78" s="922">
        <v>51077</v>
      </c>
      <c r="AA78" s="939">
        <f>W78-Y78</f>
        <v>-3828.6696200993611</v>
      </c>
      <c r="AB78" s="943">
        <f>AA78/Y78*100</f>
        <v>-0.47899683728457809</v>
      </c>
    </row>
    <row r="79" spans="2:28" ht="16.5" customHeight="1">
      <c r="E79" s="1320" t="s">
        <v>1111</v>
      </c>
      <c r="F79" s="821">
        <f t="shared" si="8"/>
        <v>176990.2838250518</v>
      </c>
      <c r="G79" s="822">
        <f t="shared" si="9"/>
        <v>25.723472858245511</v>
      </c>
      <c r="H79" s="823">
        <v>156918</v>
      </c>
      <c r="I79" s="822">
        <f t="shared" si="4"/>
        <v>24.318230071489566</v>
      </c>
      <c r="J79" s="827">
        <f t="shared" si="5"/>
        <v>12.791575106139383</v>
      </c>
      <c r="V79" s="1324" t="s">
        <v>45</v>
      </c>
      <c r="W79" s="927">
        <f>Z39</f>
        <v>787608.42875559768</v>
      </c>
      <c r="X79" s="936">
        <f>'29'!Z38</f>
        <v>51582.188012709128</v>
      </c>
      <c r="Y79" s="924">
        <v>791567</v>
      </c>
      <c r="Z79" s="924">
        <v>51920</v>
      </c>
      <c r="AA79" s="940">
        <f t="shared" ref="AA79:AA93" si="10">W79-Y79</f>
        <v>-3958.5712444023229</v>
      </c>
      <c r="AB79" s="944">
        <f t="shared" ref="AB79:AB93" si="11">AA79/Y79*100</f>
        <v>-0.50009301100252068</v>
      </c>
    </row>
    <row r="80" spans="2:28" ht="16.5" customHeight="1">
      <c r="E80" s="1320" t="s">
        <v>1112</v>
      </c>
      <c r="F80" s="821">
        <f t="shared" si="8"/>
        <v>53547.262638281762</v>
      </c>
      <c r="G80" s="822">
        <f t="shared" si="9"/>
        <v>7.7824699036627001</v>
      </c>
      <c r="H80" s="823">
        <v>49684</v>
      </c>
      <c r="I80" s="822">
        <f t="shared" si="4"/>
        <v>7.6997345293203301</v>
      </c>
      <c r="J80" s="827">
        <f t="shared" si="5"/>
        <v>7.7756674951327627</v>
      </c>
      <c r="V80" s="804" t="s">
        <v>1109</v>
      </c>
      <c r="W80" s="933">
        <f t="shared" ref="W80:W93" si="12">Z40</f>
        <v>396181.80673990044</v>
      </c>
      <c r="X80" s="937">
        <f>'29'!Z39</f>
        <v>79666.560775361402</v>
      </c>
      <c r="Y80" s="922">
        <v>392107</v>
      </c>
      <c r="Z80" s="922">
        <v>78958</v>
      </c>
      <c r="AA80" s="941">
        <f t="shared" si="10"/>
        <v>4074.8067399004358</v>
      </c>
      <c r="AB80" s="945">
        <f t="shared" si="11"/>
        <v>1.0392078539532412</v>
      </c>
    </row>
    <row r="81" spans="5:28" ht="16.5" customHeight="1">
      <c r="E81" s="1320" t="s">
        <v>1113</v>
      </c>
      <c r="F81" s="821">
        <f t="shared" si="8"/>
        <v>43307.768151410615</v>
      </c>
      <c r="G81" s="822">
        <f t="shared" si="9"/>
        <v>6.2942788412903683</v>
      </c>
      <c r="H81" s="823">
        <v>38263</v>
      </c>
      <c r="I81" s="822">
        <f t="shared" si="4"/>
        <v>5.9297750240597331</v>
      </c>
      <c r="J81" s="827">
        <f t="shared" si="5"/>
        <v>13.184455352195634</v>
      </c>
      <c r="V81" s="1324" t="s">
        <v>1110</v>
      </c>
      <c r="W81" s="927">
        <f t="shared" si="12"/>
        <v>94477.165930012867</v>
      </c>
      <c r="X81" s="936">
        <f>'29'!Z40</f>
        <v>64577.693731164552</v>
      </c>
      <c r="Y81" s="924">
        <v>71387</v>
      </c>
      <c r="Z81" s="924">
        <v>49097</v>
      </c>
      <c r="AA81" s="940">
        <f t="shared" si="10"/>
        <v>23090.165930012867</v>
      </c>
      <c r="AB81" s="944">
        <f t="shared" si="11"/>
        <v>32.345057125264923</v>
      </c>
    </row>
    <row r="82" spans="5:28" ht="16.5" customHeight="1">
      <c r="E82" s="113" t="s">
        <v>1114</v>
      </c>
      <c r="F82" s="821">
        <f t="shared" si="8"/>
        <v>144881.71259572695</v>
      </c>
      <c r="G82" s="822">
        <f t="shared" si="9"/>
        <v>21.056866631708267</v>
      </c>
      <c r="H82" s="825">
        <v>143787</v>
      </c>
      <c r="I82" s="822">
        <f t="shared" si="4"/>
        <v>22.283264808940149</v>
      </c>
      <c r="J82" s="827">
        <f t="shared" si="5"/>
        <v>0.7613432338994105</v>
      </c>
      <c r="V82" s="1324" t="s">
        <v>1111</v>
      </c>
      <c r="W82" s="927">
        <f t="shared" si="12"/>
        <v>188735.41295862364</v>
      </c>
      <c r="X82" s="936">
        <f>'29'!Z41</f>
        <v>185034.71858689588</v>
      </c>
      <c r="Y82" s="924">
        <v>208514</v>
      </c>
      <c r="Z82" s="924">
        <v>198964</v>
      </c>
      <c r="AA82" s="940">
        <f t="shared" si="10"/>
        <v>-19778.587041376362</v>
      </c>
      <c r="AB82" s="944">
        <f t="shared" si="11"/>
        <v>-9.48549595776608</v>
      </c>
    </row>
    <row r="83" spans="5:28" ht="16.5" customHeight="1">
      <c r="E83" s="1320" t="s">
        <v>1115</v>
      </c>
      <c r="F83" s="821">
        <f t="shared" si="8"/>
        <v>101052.31601134475</v>
      </c>
      <c r="G83" s="822">
        <f t="shared" si="9"/>
        <v>14.686775183377298</v>
      </c>
      <c r="H83" s="823">
        <v>97622</v>
      </c>
      <c r="I83" s="822">
        <f t="shared" si="4"/>
        <v>15.128884232777336</v>
      </c>
      <c r="J83" s="827">
        <f t="shared" si="5"/>
        <v>3.5138759822015038</v>
      </c>
      <c r="V83" s="1324" t="s">
        <v>1112</v>
      </c>
      <c r="W83" s="927">
        <f t="shared" si="12"/>
        <v>61703.927848189429</v>
      </c>
      <c r="X83" s="936">
        <f>'29'!Z42</f>
        <v>51164.11927831616</v>
      </c>
      <c r="Y83" s="924">
        <v>63352</v>
      </c>
      <c r="Z83" s="924">
        <v>52357</v>
      </c>
      <c r="AA83" s="940">
        <f t="shared" si="10"/>
        <v>-1648.0721518105711</v>
      </c>
      <c r="AB83" s="944">
        <f t="shared" si="11"/>
        <v>-2.6014524431913295</v>
      </c>
    </row>
    <row r="84" spans="5:28" ht="16.5" customHeight="1">
      <c r="E84" s="1320" t="s">
        <v>1116</v>
      </c>
      <c r="F84" s="821">
        <f t="shared" si="8"/>
        <v>43829.396584382164</v>
      </c>
      <c r="G84" s="822">
        <f t="shared" si="9"/>
        <v>6.3700914483309665</v>
      </c>
      <c r="H84" s="823">
        <v>46164</v>
      </c>
      <c r="I84" s="822">
        <f t="shared" si="4"/>
        <v>7.1542256020357398</v>
      </c>
      <c r="J84" s="827">
        <f t="shared" si="5"/>
        <v>-5.0571948176454287</v>
      </c>
      <c r="V84" s="1324" t="s">
        <v>1113</v>
      </c>
      <c r="W84" s="927">
        <f t="shared" si="12"/>
        <v>51265.300003074415</v>
      </c>
      <c r="X84" s="936">
        <f>'29'!Z43</f>
        <v>39926.246106487473</v>
      </c>
      <c r="Y84" s="924">
        <v>48854</v>
      </c>
      <c r="Z84" s="924">
        <v>38959</v>
      </c>
      <c r="AA84" s="940">
        <f t="shared" si="10"/>
        <v>2411.3000030744151</v>
      </c>
      <c r="AB84" s="944">
        <f t="shared" si="11"/>
        <v>4.9357268659156164</v>
      </c>
    </row>
    <row r="85" spans="5:28" ht="16.5" customHeight="1">
      <c r="E85" s="113" t="s">
        <v>1117</v>
      </c>
      <c r="F85" s="821">
        <f t="shared" si="8"/>
        <v>168860.83118906509</v>
      </c>
      <c r="G85" s="822">
        <f t="shared" si="9"/>
        <v>24.541951761636042</v>
      </c>
      <c r="H85" s="825">
        <v>173739</v>
      </c>
      <c r="I85" s="822">
        <f t="shared" si="4"/>
        <v>26.92504986292538</v>
      </c>
      <c r="J85" s="827">
        <f t="shared" si="5"/>
        <v>-2.8077569290343019</v>
      </c>
      <c r="V85" s="804" t="s">
        <v>1114</v>
      </c>
      <c r="W85" s="933">
        <f t="shared" si="12"/>
        <v>175369.99086552914</v>
      </c>
      <c r="X85" s="937">
        <f>'29'!Z44</f>
        <v>37852.361509588904</v>
      </c>
      <c r="Y85" s="922">
        <v>180045</v>
      </c>
      <c r="Z85" s="922">
        <v>39030</v>
      </c>
      <c r="AA85" s="941">
        <f t="shared" si="10"/>
        <v>-4675.0091344708635</v>
      </c>
      <c r="AB85" s="945">
        <f t="shared" si="11"/>
        <v>-2.5965781523901601</v>
      </c>
    </row>
    <row r="86" spans="5:28" ht="16.5" customHeight="1">
      <c r="E86" s="1320" t="s">
        <v>1118</v>
      </c>
      <c r="F86" s="821">
        <f t="shared" si="8"/>
        <v>40973.929810101596</v>
      </c>
      <c r="G86" s="822">
        <f t="shared" si="9"/>
        <v>5.95508266661483</v>
      </c>
      <c r="H86" s="823">
        <v>39808</v>
      </c>
      <c r="I86" s="822">
        <f t="shared" si="4"/>
        <v>6.1692100503820884</v>
      </c>
      <c r="J86" s="827">
        <f t="shared" si="5"/>
        <v>2.9288831644433171</v>
      </c>
      <c r="V86" s="1324" t="s">
        <v>1115</v>
      </c>
      <c r="W86" s="927">
        <f t="shared" si="12"/>
        <v>127971.71866633695</v>
      </c>
      <c r="X86" s="936">
        <f>'29'!Z45</f>
        <v>55736.811267567013</v>
      </c>
      <c r="Y86" s="924">
        <v>125483</v>
      </c>
      <c r="Z86" s="924">
        <v>54964</v>
      </c>
      <c r="AA86" s="940">
        <f t="shared" si="10"/>
        <v>2488.7186663369503</v>
      </c>
      <c r="AB86" s="944">
        <f t="shared" si="11"/>
        <v>1.9833114177513691</v>
      </c>
    </row>
    <row r="87" spans="5:28" ht="16.5" customHeight="1">
      <c r="E87" s="1320" t="s">
        <v>1119</v>
      </c>
      <c r="F87" s="821">
        <f t="shared" si="8"/>
        <v>89032.932059800019</v>
      </c>
      <c r="G87" s="822">
        <f t="shared" si="9"/>
        <v>12.939897952783072</v>
      </c>
      <c r="H87" s="823">
        <v>94479</v>
      </c>
      <c r="I87" s="822">
        <f t="shared" si="4"/>
        <v>14.641800551397942</v>
      </c>
      <c r="J87" s="827">
        <f t="shared" si="5"/>
        <v>-5.7643158164247934</v>
      </c>
      <c r="V87" s="1324" t="s">
        <v>1116</v>
      </c>
      <c r="W87" s="927">
        <f t="shared" si="12"/>
        <v>47398.272199192135</v>
      </c>
      <c r="X87" s="936">
        <f>'29'!Z46</f>
        <v>20281.67402748673</v>
      </c>
      <c r="Y87" s="924">
        <v>54562</v>
      </c>
      <c r="Z87" s="924">
        <v>23417</v>
      </c>
      <c r="AA87" s="940">
        <f t="shared" si="10"/>
        <v>-7163.7278008078647</v>
      </c>
      <c r="AB87" s="944">
        <f t="shared" si="11"/>
        <v>-13.129518347582319</v>
      </c>
    </row>
    <row r="88" spans="5:28" ht="16.5" customHeight="1">
      <c r="E88" s="1320" t="s">
        <v>1120</v>
      </c>
      <c r="F88" s="821">
        <f t="shared" si="8"/>
        <v>38853.969319163531</v>
      </c>
      <c r="G88" s="822">
        <f t="shared" si="9"/>
        <v>5.646971142238149</v>
      </c>
      <c r="H88" s="823">
        <v>39451</v>
      </c>
      <c r="I88" s="822">
        <f t="shared" si="4"/>
        <v>6.1138842870182817</v>
      </c>
      <c r="J88" s="827">
        <f t="shared" si="5"/>
        <v>-1.5133473950887668</v>
      </c>
      <c r="V88" s="804" t="s">
        <v>1117</v>
      </c>
      <c r="W88" s="933">
        <f t="shared" si="12"/>
        <v>194612.65345861297</v>
      </c>
      <c r="X88" s="937">
        <f>'29'!Z47</f>
        <v>39515.259585748601</v>
      </c>
      <c r="Y88" s="922">
        <v>203994</v>
      </c>
      <c r="Z88" s="922">
        <v>41496</v>
      </c>
      <c r="AA88" s="941">
        <f t="shared" si="10"/>
        <v>-9381.346541387029</v>
      </c>
      <c r="AB88" s="945">
        <f t="shared" si="11"/>
        <v>-4.5988345448331955</v>
      </c>
    </row>
    <row r="89" spans="5:28" ht="16.5" customHeight="1">
      <c r="E89" s="113" t="s">
        <v>1121</v>
      </c>
      <c r="F89" s="821">
        <f t="shared" si="8"/>
        <v>20315.839585308797</v>
      </c>
      <c r="G89" s="822">
        <f t="shared" si="9"/>
        <v>2.9526702645537592</v>
      </c>
      <c r="H89" s="825">
        <v>15479</v>
      </c>
      <c r="I89" s="822">
        <f t="shared" si="4"/>
        <v>2.3988445129085698</v>
      </c>
      <c r="J89" s="827">
        <f t="shared" si="5"/>
        <v>31.247752343877487</v>
      </c>
      <c r="V89" s="1324" t="s">
        <v>1118</v>
      </c>
      <c r="W89" s="927">
        <f t="shared" si="12"/>
        <v>47956.923918990178</v>
      </c>
      <c r="X89" s="936">
        <f>'29'!Z48</f>
        <v>34451.813161502621</v>
      </c>
      <c r="Y89" s="924">
        <v>47357</v>
      </c>
      <c r="Z89" s="924">
        <v>34217</v>
      </c>
      <c r="AA89" s="940">
        <f t="shared" si="10"/>
        <v>599.92391899017821</v>
      </c>
      <c r="AB89" s="944">
        <f t="shared" si="11"/>
        <v>1.2668114935282602</v>
      </c>
    </row>
    <row r="90" spans="5:28" ht="16.5" customHeight="1" thickBot="1">
      <c r="E90" s="812" t="s">
        <v>1122</v>
      </c>
      <c r="F90" s="806">
        <f t="shared" si="8"/>
        <v>6624.8334302875855</v>
      </c>
      <c r="G90" s="826">
        <f t="shared" si="9"/>
        <v>0.96284224902903559</v>
      </c>
      <c r="H90" s="813">
        <v>7348</v>
      </c>
      <c r="I90" s="826">
        <f t="shared" si="4"/>
        <v>1.1387498857065814</v>
      </c>
      <c r="J90" s="867">
        <f t="shared" si="5"/>
        <v>-9.8416789563475024</v>
      </c>
      <c r="V90" s="1324" t="s">
        <v>1119</v>
      </c>
      <c r="W90" s="927">
        <f t="shared" si="12"/>
        <v>103497.64489193114</v>
      </c>
      <c r="X90" s="936">
        <f>'29'!Z49</f>
        <v>54158.893194148157</v>
      </c>
      <c r="Y90" s="924">
        <v>114633</v>
      </c>
      <c r="Z90" s="924">
        <v>59861</v>
      </c>
      <c r="AA90" s="940">
        <f t="shared" si="10"/>
        <v>-11135.355108068863</v>
      </c>
      <c r="AB90" s="944">
        <f t="shared" si="11"/>
        <v>-9.7139175525972998</v>
      </c>
    </row>
    <row r="91" spans="5:28" ht="17.25" thickBot="1">
      <c r="V91" s="1324" t="s">
        <v>1120</v>
      </c>
      <c r="W91" s="927">
        <f t="shared" si="12"/>
        <v>43158.084647691634</v>
      </c>
      <c r="X91" s="936">
        <f>'29'!Z50</f>
        <v>26607.943678216783</v>
      </c>
      <c r="Y91" s="924">
        <v>42004</v>
      </c>
      <c r="Z91" s="924">
        <v>25977</v>
      </c>
      <c r="AA91" s="940">
        <f t="shared" si="10"/>
        <v>1154.084647691634</v>
      </c>
      <c r="AB91" s="944">
        <f t="shared" si="11"/>
        <v>2.7475589174641319</v>
      </c>
    </row>
    <row r="92" spans="5:28" ht="17.25" thickTop="1">
      <c r="E92" s="1453" t="s">
        <v>1180</v>
      </c>
      <c r="F92" s="863" t="s">
        <v>1134</v>
      </c>
      <c r="G92" s="863" t="s">
        <v>1123</v>
      </c>
      <c r="H92" s="1456" t="s">
        <v>1181</v>
      </c>
      <c r="I92" s="863" t="s">
        <v>1182</v>
      </c>
      <c r="J92" s="1325" t="s">
        <v>1183</v>
      </c>
      <c r="K92" s="863" t="s">
        <v>1184</v>
      </c>
      <c r="L92" s="863" t="s">
        <v>1182</v>
      </c>
      <c r="M92" s="864" t="s">
        <v>1183</v>
      </c>
      <c r="V92" s="804" t="s">
        <v>1121</v>
      </c>
      <c r="W92" s="933">
        <f t="shared" si="12"/>
        <v>21443.977691554614</v>
      </c>
      <c r="X92" s="937">
        <f>'29'!Z51</f>
        <v>29056.880340906358</v>
      </c>
      <c r="Y92" s="922">
        <v>15421</v>
      </c>
      <c r="Z92" s="922">
        <v>20534</v>
      </c>
      <c r="AA92" s="941">
        <f t="shared" si="10"/>
        <v>6022.9776915546136</v>
      </c>
      <c r="AB92" s="945">
        <f t="shared" si="11"/>
        <v>39.056985225047754</v>
      </c>
    </row>
    <row r="93" spans="5:28" ht="32.25" thickBot="1">
      <c r="E93" s="1455"/>
      <c r="F93" s="1327" t="s">
        <v>1326</v>
      </c>
      <c r="G93" s="1327" t="s">
        <v>1327</v>
      </c>
      <c r="H93" s="1457"/>
      <c r="I93" s="810" t="s">
        <v>1328</v>
      </c>
      <c r="J93" s="1326" t="s">
        <v>1329</v>
      </c>
      <c r="K93" s="810" t="s">
        <v>1185</v>
      </c>
      <c r="L93" s="810" t="s">
        <v>1186</v>
      </c>
      <c r="M93" s="1349" t="s">
        <v>1187</v>
      </c>
      <c r="V93" s="866" t="s">
        <v>1122</v>
      </c>
      <c r="W93" s="934">
        <f t="shared" si="12"/>
        <v>7872.9016243030483</v>
      </c>
      <c r="X93" s="938">
        <f>'29'!Z52</f>
        <v>18834.692881130104</v>
      </c>
      <c r="Y93" s="934">
        <v>7743</v>
      </c>
      <c r="Z93" s="934">
        <v>19213</v>
      </c>
      <c r="AA93" s="942">
        <f t="shared" si="10"/>
        <v>129.90162430304827</v>
      </c>
      <c r="AB93" s="946">
        <f t="shared" si="11"/>
        <v>1.6776653016020697</v>
      </c>
    </row>
    <row r="94" spans="5:28" ht="15.75" customHeight="1">
      <c r="E94" s="834" t="s">
        <v>1157</v>
      </c>
      <c r="F94" s="858">
        <f>E28</f>
        <v>15686.999999796744</v>
      </c>
      <c r="G94" s="858">
        <f>R28</f>
        <v>138847.41528557913</v>
      </c>
      <c r="H94" s="858">
        <f>U28</f>
        <v>1679267.8038081746</v>
      </c>
      <c r="I94" s="865">
        <f>'29'!U27</f>
        <v>107.04837150697601</v>
      </c>
      <c r="J94" s="865">
        <f>'59'!H27</f>
        <v>12.094339677510622</v>
      </c>
      <c r="K94" s="128">
        <f>V28</f>
        <v>1976920.2432618206</v>
      </c>
      <c r="L94" s="780">
        <f>'29'!V27</f>
        <v>126.02283695336492</v>
      </c>
      <c r="M94" s="780">
        <f>'59'!I27</f>
        <v>14.238077382972689</v>
      </c>
    </row>
    <row r="95" spans="5:28" ht="15.75" customHeight="1">
      <c r="E95" s="113" t="s">
        <v>1105</v>
      </c>
      <c r="F95" s="975"/>
      <c r="H95" s="975"/>
      <c r="I95" s="976"/>
      <c r="J95" s="976"/>
      <c r="L95" s="977"/>
      <c r="M95" s="977"/>
    </row>
    <row r="96" spans="5:28" ht="15.75" customHeight="1">
      <c r="E96" s="1320" t="s">
        <v>52</v>
      </c>
      <c r="F96" s="978">
        <f>E33</f>
        <v>2531.0000000304781</v>
      </c>
      <c r="G96" s="979">
        <f>R33</f>
        <v>64345.283866470847</v>
      </c>
      <c r="H96" s="978">
        <f>U33</f>
        <v>493011.58028139116</v>
      </c>
      <c r="I96" s="976">
        <f>'29'!U32</f>
        <v>194.7892454663984</v>
      </c>
      <c r="J96" s="976">
        <f>'59'!H32</f>
        <v>7.6619691554160738</v>
      </c>
      <c r="K96" s="955">
        <f>V33</f>
        <v>757873.21370251256</v>
      </c>
      <c r="L96" s="977">
        <f>'29'!V32</f>
        <v>299.43627565918069</v>
      </c>
      <c r="M96" s="977">
        <f>'59'!I32</f>
        <v>11.778224730117733</v>
      </c>
    </row>
    <row r="97" spans="5:13" ht="15.75" customHeight="1">
      <c r="E97" s="1320" t="s">
        <v>53</v>
      </c>
      <c r="F97" s="978">
        <f t="shared" ref="F97:F116" si="13">E34</f>
        <v>1035.0000000021516</v>
      </c>
      <c r="G97" s="979">
        <f t="shared" ref="G97:G116" si="14">R34</f>
        <v>10393.510131080031</v>
      </c>
      <c r="H97" s="978">
        <f t="shared" ref="H97:H116" si="15">U34</f>
        <v>89066.143814991257</v>
      </c>
      <c r="I97" s="976">
        <f>'29'!U33</f>
        <v>86.054245231696711</v>
      </c>
      <c r="J97" s="976">
        <f>'59'!H33</f>
        <v>8.5693998169736751</v>
      </c>
      <c r="K97" s="955">
        <f t="shared" ref="K97:K116" si="16">V34</f>
        <v>145597.42883749254</v>
      </c>
      <c r="L97" s="977">
        <f>'29'!V33</f>
        <v>140.67384428713996</v>
      </c>
      <c r="M97" s="977">
        <f>'59'!I33</f>
        <v>14.008494435590928</v>
      </c>
    </row>
    <row r="98" spans="5:13" ht="15.75" customHeight="1">
      <c r="E98" s="1320" t="s">
        <v>54</v>
      </c>
      <c r="F98" s="978">
        <f t="shared" si="13"/>
        <v>5840.999999803932</v>
      </c>
      <c r="G98" s="979">
        <f t="shared" si="14"/>
        <v>31948.776215076945</v>
      </c>
      <c r="H98" s="978">
        <f t="shared" si="15"/>
        <v>357107.12089735729</v>
      </c>
      <c r="I98" s="976">
        <f>'29'!U34</f>
        <v>61.138010770303801</v>
      </c>
      <c r="J98" s="976">
        <f>'59'!H34</f>
        <v>11.177489819745738</v>
      </c>
      <c r="K98" s="955">
        <f t="shared" si="16"/>
        <v>480336.01996216911</v>
      </c>
      <c r="L98" s="977">
        <f>'29'!V34</f>
        <v>82.235237113215689</v>
      </c>
      <c r="M98" s="977">
        <f>'59'!I34</f>
        <v>15.034567106063166</v>
      </c>
    </row>
    <row r="99" spans="5:13" ht="15.75" customHeight="1">
      <c r="E99" s="1320" t="s">
        <v>1106</v>
      </c>
      <c r="F99" s="978">
        <f t="shared" si="13"/>
        <v>5869.9999999601523</v>
      </c>
      <c r="G99" s="979">
        <f t="shared" si="14"/>
        <v>18285.845072951121</v>
      </c>
      <c r="H99" s="978">
        <f t="shared" si="15"/>
        <v>246845.13881443391</v>
      </c>
      <c r="I99" s="976">
        <f>'29'!U35</f>
        <v>42.051982762539964</v>
      </c>
      <c r="J99" s="976">
        <f>'59'!H35</f>
        <v>13.499246976535606</v>
      </c>
      <c r="K99" s="955">
        <f t="shared" si="16"/>
        <v>285876.14075964806</v>
      </c>
      <c r="L99" s="977">
        <f>'29'!V35</f>
        <v>48.701216484086657</v>
      </c>
      <c r="M99" s="977">
        <f>'59'!I35</f>
        <v>15.633739628611597</v>
      </c>
    </row>
    <row r="100" spans="5:13" ht="15.75" customHeight="1">
      <c r="E100" s="1320" t="s">
        <v>1107</v>
      </c>
      <c r="F100" s="978">
        <f t="shared" si="13"/>
        <v>410</v>
      </c>
      <c r="G100" s="979">
        <f t="shared" si="14"/>
        <v>13874</v>
      </c>
      <c r="H100" s="978">
        <f t="shared" si="15"/>
        <v>493237.81999999989</v>
      </c>
      <c r="I100" s="976">
        <f>'29'!U36</f>
        <v>1203.0190731707314</v>
      </c>
      <c r="J100" s="976">
        <f>'59'!H36</f>
        <v>35.551233962808119</v>
      </c>
      <c r="K100" s="955">
        <f t="shared" si="16"/>
        <v>307237.44</v>
      </c>
      <c r="L100" s="977">
        <f>'29'!V36</f>
        <v>749.3596097560976</v>
      </c>
      <c r="M100" s="977">
        <f>'59'!I36</f>
        <v>22.14483494305896</v>
      </c>
    </row>
    <row r="101" spans="5:13" ht="15.75" customHeight="1">
      <c r="E101" s="113" t="s">
        <v>1108</v>
      </c>
      <c r="F101" s="978"/>
      <c r="G101" s="979"/>
      <c r="H101" s="978"/>
      <c r="I101" s="976"/>
      <c r="J101" s="976"/>
      <c r="L101" s="977"/>
      <c r="M101" s="977"/>
    </row>
    <row r="102" spans="5:13" ht="15.75" customHeight="1">
      <c r="E102" s="1324" t="s">
        <v>45</v>
      </c>
      <c r="F102" s="978">
        <f t="shared" si="13"/>
        <v>15268.999999797239</v>
      </c>
      <c r="G102" s="979">
        <f t="shared" si="14"/>
        <v>136086.24018790107</v>
      </c>
      <c r="H102" s="978">
        <f t="shared" si="15"/>
        <v>1646576.9233185314</v>
      </c>
      <c r="I102" s="976">
        <f>'29'!U38</f>
        <v>107.83790184952497</v>
      </c>
      <c r="J102" s="976">
        <f>'59'!H38</f>
        <v>12.099510729703608</v>
      </c>
      <c r="K102" s="955">
        <f t="shared" si="16"/>
        <v>1933944.9422323611</v>
      </c>
      <c r="L102" s="977">
        <f>'29'!V38</f>
        <v>126.65825805606408</v>
      </c>
      <c r="M102" s="977">
        <f>'59'!I38</f>
        <v>14.211171824293674</v>
      </c>
    </row>
    <row r="103" spans="5:13" ht="15.75" customHeight="1">
      <c r="E103" s="804" t="s">
        <v>1109</v>
      </c>
      <c r="F103" s="978">
        <f t="shared" si="13"/>
        <v>4973.0000000505615</v>
      </c>
      <c r="G103" s="979">
        <f t="shared" si="14"/>
        <v>67674.112613774647</v>
      </c>
      <c r="H103" s="978">
        <f t="shared" si="15"/>
        <v>789024.0119461515</v>
      </c>
      <c r="I103" s="976">
        <f>'29'!U39</f>
        <v>158.66157489204289</v>
      </c>
      <c r="J103" s="976">
        <f>'59'!H39</f>
        <v>11.659170419407177</v>
      </c>
      <c r="K103" s="955">
        <f t="shared" si="16"/>
        <v>953250.27763955563</v>
      </c>
      <c r="L103" s="977">
        <f>'29'!V39</f>
        <v>191.68515536494345</v>
      </c>
      <c r="M103" s="977">
        <f>'59'!I39</f>
        <v>14.085892534415404</v>
      </c>
    </row>
    <row r="104" spans="5:13" ht="15.75" customHeight="1">
      <c r="E104" s="1324" t="s">
        <v>1110</v>
      </c>
      <c r="F104" s="978">
        <f t="shared" si="13"/>
        <v>1463.0000000204277</v>
      </c>
      <c r="G104" s="979">
        <f t="shared" si="14"/>
        <v>16348.706093599958</v>
      </c>
      <c r="H104" s="978">
        <f t="shared" si="15"/>
        <v>159740.24311207078</v>
      </c>
      <c r="I104" s="976">
        <f>'29'!U40</f>
        <v>109.18676904295307</v>
      </c>
      <c r="J104" s="976">
        <f>'59'!H40</f>
        <v>9.770818693389101</v>
      </c>
      <c r="K104" s="955">
        <f t="shared" si="16"/>
        <v>205131.62171508625</v>
      </c>
      <c r="L104" s="977">
        <f>'29'!V40</f>
        <v>140.21300185387699</v>
      </c>
      <c r="M104" s="977">
        <f>'59'!I40</f>
        <v>12.547269523389946</v>
      </c>
    </row>
    <row r="105" spans="5:13" ht="15.75" customHeight="1">
      <c r="E105" s="1324" t="s">
        <v>1111</v>
      </c>
      <c r="F105" s="978">
        <f t="shared" si="13"/>
        <v>1019.999999999945</v>
      </c>
      <c r="G105" s="979">
        <f t="shared" si="14"/>
        <v>31557.354444417055</v>
      </c>
      <c r="H105" s="978">
        <f t="shared" si="15"/>
        <v>225729.52222275012</v>
      </c>
      <c r="I105" s="976">
        <f>'29'!U41</f>
        <v>221.30345315957089</v>
      </c>
      <c r="J105" s="976">
        <f>'59'!H41</f>
        <v>7.1529925811852992</v>
      </c>
      <c r="K105" s="955">
        <f t="shared" si="16"/>
        <v>358253.05327220482</v>
      </c>
      <c r="L105" s="977">
        <f>'29'!V41</f>
        <v>351.22848360021976</v>
      </c>
      <c r="M105" s="977">
        <f>'59'!I41</f>
        <v>11.352442547210572</v>
      </c>
    </row>
    <row r="106" spans="5:13" ht="15.75" customHeight="1">
      <c r="E106" s="1324" t="s">
        <v>1112</v>
      </c>
      <c r="F106" s="978">
        <f t="shared" si="13"/>
        <v>1205.9999999714673</v>
      </c>
      <c r="G106" s="979">
        <f t="shared" si="14"/>
        <v>9276.4880797439328</v>
      </c>
      <c r="H106" s="978">
        <f t="shared" si="15"/>
        <v>308027.64594071131</v>
      </c>
      <c r="I106" s="976">
        <f>'29'!U42</f>
        <v>255.41264174792613</v>
      </c>
      <c r="J106" s="976">
        <f>'59'!H42</f>
        <v>33.205200426368044</v>
      </c>
      <c r="K106" s="955">
        <f t="shared" si="16"/>
        <v>227942.27011406221</v>
      </c>
      <c r="L106" s="977">
        <f>'29'!V42</f>
        <v>189.00685747881846</v>
      </c>
      <c r="M106" s="977">
        <f>'59'!I42</f>
        <v>24.572043660768042</v>
      </c>
    </row>
    <row r="107" spans="5:13" ht="15.75" customHeight="1">
      <c r="E107" s="1324" t="s">
        <v>1113</v>
      </c>
      <c r="F107" s="978">
        <f t="shared" si="13"/>
        <v>1284.0000000587213</v>
      </c>
      <c r="G107" s="979">
        <f t="shared" si="14"/>
        <v>10491.563996013769</v>
      </c>
      <c r="H107" s="978">
        <f t="shared" si="15"/>
        <v>95526.600670619562</v>
      </c>
      <c r="I107" s="976">
        <f>'29'!U43</f>
        <v>74.397664070288812</v>
      </c>
      <c r="J107" s="976">
        <f>'59'!H43</f>
        <v>9.105086782763232</v>
      </c>
      <c r="K107" s="955">
        <f t="shared" si="16"/>
        <v>161923.33253820293</v>
      </c>
      <c r="L107" s="977">
        <f>'29'!V43</f>
        <v>126.10851443208541</v>
      </c>
      <c r="M107" s="977">
        <f>'59'!I43</f>
        <v>15.433669622539128</v>
      </c>
    </row>
    <row r="108" spans="5:13" ht="15.75" customHeight="1">
      <c r="E108" s="804" t="s">
        <v>1114</v>
      </c>
      <c r="F108" s="978">
        <f t="shared" si="13"/>
        <v>4632.9999997781842</v>
      </c>
      <c r="G108" s="979">
        <f t="shared" si="14"/>
        <v>31478.450319391191</v>
      </c>
      <c r="H108" s="978">
        <f t="shared" si="15"/>
        <v>308076.03045079566</v>
      </c>
      <c r="I108" s="976">
        <f>'29'!U44</f>
        <v>66.496013482742399</v>
      </c>
      <c r="J108" s="976">
        <f>'59'!H44</f>
        <v>9.786886817011327</v>
      </c>
      <c r="K108" s="955">
        <f t="shared" si="16"/>
        <v>375877.03712999052</v>
      </c>
      <c r="L108" s="977">
        <f>'29'!V44</f>
        <v>81.130377109429418</v>
      </c>
      <c r="M108" s="977">
        <f>'59'!I44</f>
        <v>11.940773237443798</v>
      </c>
    </row>
    <row r="109" spans="5:13" ht="15.75" customHeight="1">
      <c r="E109" s="1324" t="s">
        <v>1115</v>
      </c>
      <c r="F109" s="978">
        <f t="shared" si="13"/>
        <v>2295.9999999282904</v>
      </c>
      <c r="G109" s="979">
        <f t="shared" si="14"/>
        <v>22134.514413773781</v>
      </c>
      <c r="H109" s="978">
        <f t="shared" si="15"/>
        <v>159814.84765060648</v>
      </c>
      <c r="I109" s="976">
        <f>'29'!U45</f>
        <v>69.605769884842275</v>
      </c>
      <c r="J109" s="976">
        <f>'59'!H45</f>
        <v>7.2201650627202154</v>
      </c>
      <c r="K109" s="955">
        <f t="shared" si="16"/>
        <v>244972.43253152698</v>
      </c>
      <c r="L109" s="977">
        <f>'29'!V45</f>
        <v>106.69531033936326</v>
      </c>
      <c r="M109" s="977">
        <f>'59'!I45</f>
        <v>11.067441008739115</v>
      </c>
    </row>
    <row r="110" spans="5:13" ht="15.75" customHeight="1">
      <c r="E110" s="1324" t="s">
        <v>1116</v>
      </c>
      <c r="F110" s="978">
        <f t="shared" si="13"/>
        <v>2336.9999998498956</v>
      </c>
      <c r="G110" s="979">
        <f t="shared" si="14"/>
        <v>9343.9359056174271</v>
      </c>
      <c r="H110" s="978">
        <f t="shared" si="15"/>
        <v>148261.18280018927</v>
      </c>
      <c r="I110" s="976">
        <f>'29'!U46</f>
        <v>63.44081421040309</v>
      </c>
      <c r="J110" s="976">
        <f>'59'!H46</f>
        <v>15.86710186133201</v>
      </c>
      <c r="K110" s="955">
        <f t="shared" si="16"/>
        <v>130904.60459846359</v>
      </c>
      <c r="L110" s="977">
        <f>'29'!V46</f>
        <v>56.013951479191924</v>
      </c>
      <c r="M110" s="977">
        <f>'59'!I46</f>
        <v>14.009578610204914</v>
      </c>
    </row>
    <row r="111" spans="5:13" ht="15.75" customHeight="1">
      <c r="E111" s="804" t="s">
        <v>1117</v>
      </c>
      <c r="F111" s="978">
        <f t="shared" si="13"/>
        <v>4924.999999969662</v>
      </c>
      <c r="G111" s="979">
        <f t="shared" si="14"/>
        <v>32241.78399711302</v>
      </c>
      <c r="H111" s="978">
        <f t="shared" si="15"/>
        <v>492971.1465591786</v>
      </c>
      <c r="I111" s="976">
        <f>'29'!U47</f>
        <v>100.09566427659193</v>
      </c>
      <c r="J111" s="976">
        <f>'59'!H47</f>
        <v>15.289822256836656</v>
      </c>
      <c r="K111" s="955">
        <f t="shared" si="16"/>
        <v>570435.92255117733</v>
      </c>
      <c r="L111" s="977">
        <f>'29'!V47</f>
        <v>115.82455280298299</v>
      </c>
      <c r="M111" s="977">
        <f>'59'!I47</f>
        <v>17.69244290583471</v>
      </c>
    </row>
    <row r="112" spans="5:13" ht="15.75" customHeight="1">
      <c r="E112" s="1324" t="s">
        <v>1118</v>
      </c>
      <c r="F112" s="978">
        <f t="shared" si="13"/>
        <v>1391.9999999471299</v>
      </c>
      <c r="G112" s="979">
        <f t="shared" si="14"/>
        <v>7366.8191842236156</v>
      </c>
      <c r="H112" s="978">
        <f t="shared" si="15"/>
        <v>186525.02863656351</v>
      </c>
      <c r="I112" s="976">
        <f>'29'!U48</f>
        <v>133.99786540491954</v>
      </c>
      <c r="J112" s="976">
        <f>'59'!H48</f>
        <v>25.319615423168727</v>
      </c>
      <c r="K112" s="955">
        <f t="shared" si="16"/>
        <v>202548.80590539999</v>
      </c>
      <c r="L112" s="977">
        <f>'29'!V48</f>
        <v>145.50919965021055</v>
      </c>
      <c r="M112" s="977">
        <f>'59'!I48</f>
        <v>27.494743774785139</v>
      </c>
    </row>
    <row r="113" spans="5:13" ht="15.75" customHeight="1">
      <c r="E113" s="1324" t="s">
        <v>1119</v>
      </c>
      <c r="F113" s="978">
        <f t="shared" si="13"/>
        <v>1910.9999999614831</v>
      </c>
      <c r="G113" s="979">
        <f t="shared" si="14"/>
        <v>16222.461512686059</v>
      </c>
      <c r="H113" s="978">
        <f t="shared" si="15"/>
        <v>189742.01362884691</v>
      </c>
      <c r="I113" s="976">
        <f>'29'!U49</f>
        <v>99.289384423166524</v>
      </c>
      <c r="J113" s="976">
        <f>'59'!H49</f>
        <v>11.696252968790683</v>
      </c>
      <c r="K113" s="955">
        <f t="shared" si="16"/>
        <v>210044.81460265859</v>
      </c>
      <c r="L113" s="977">
        <f>'29'!V49</f>
        <v>109.91356075713873</v>
      </c>
      <c r="M113" s="977">
        <f>'59'!I49</f>
        <v>12.947777033614924</v>
      </c>
    </row>
    <row r="114" spans="5:13" ht="15.75" customHeight="1">
      <c r="E114" s="1324" t="s">
        <v>1120</v>
      </c>
      <c r="F114" s="978">
        <f t="shared" si="13"/>
        <v>1622.0000000610351</v>
      </c>
      <c r="G114" s="979">
        <f t="shared" si="14"/>
        <v>8652.5033002033233</v>
      </c>
      <c r="H114" s="978">
        <f t="shared" si="15"/>
        <v>116704.10429376776</v>
      </c>
      <c r="I114" s="976">
        <f>'29'!U50</f>
        <v>71.950742471871905</v>
      </c>
      <c r="J114" s="976">
        <f>'59'!H50</f>
        <v>13.487900581445066</v>
      </c>
      <c r="K114" s="955">
        <f t="shared" si="16"/>
        <v>157842.30204311889</v>
      </c>
      <c r="L114" s="977">
        <f>'29'!V50</f>
        <v>97.313379800973721</v>
      </c>
      <c r="M114" s="977">
        <f>'59'!I50</f>
        <v>18.242385650336566</v>
      </c>
    </row>
    <row r="115" spans="5:13" ht="15.75" customHeight="1">
      <c r="E115" s="804" t="s">
        <v>1121</v>
      </c>
      <c r="F115" s="980">
        <f t="shared" si="13"/>
        <v>737.99999999882061</v>
      </c>
      <c r="G115" s="981">
        <f t="shared" si="14"/>
        <v>4691.8932576218949</v>
      </c>
      <c r="H115" s="980">
        <f t="shared" si="15"/>
        <v>56505.73436240531</v>
      </c>
      <c r="I115" s="982">
        <f>'29'!U51</f>
        <v>76.566035721538768</v>
      </c>
      <c r="J115" s="982">
        <f>'59'!H51</f>
        <v>12.043269371188865</v>
      </c>
      <c r="K115" s="955">
        <f t="shared" si="16"/>
        <v>34381.704911639004</v>
      </c>
      <c r="L115" s="977">
        <f>'29'!V51</f>
        <v>46.58767603210562</v>
      </c>
      <c r="M115" s="977">
        <f>'59'!I51</f>
        <v>7.327895803210474</v>
      </c>
    </row>
    <row r="116" spans="5:13" ht="15.75" customHeight="1" thickBot="1">
      <c r="E116" s="866" t="s">
        <v>1122</v>
      </c>
      <c r="F116" s="983">
        <f t="shared" si="13"/>
        <v>417.99999999950421</v>
      </c>
      <c r="G116" s="984">
        <f t="shared" si="14"/>
        <v>2761.1750976780709</v>
      </c>
      <c r="H116" s="983">
        <f t="shared" si="15"/>
        <v>32690.880489642976</v>
      </c>
      <c r="I116" s="985">
        <f>'29'!U52</f>
        <v>78.207848061439591</v>
      </c>
      <c r="J116" s="985">
        <f>'59'!H52</f>
        <v>11.839481138712793</v>
      </c>
      <c r="K116" s="956">
        <f t="shared" si="16"/>
        <v>42975.301029459813</v>
      </c>
      <c r="L116" s="986">
        <f>'29'!V52</f>
        <v>102.81172495098274</v>
      </c>
      <c r="M116" s="986">
        <f>'59'!I52</f>
        <v>15.564134656146447</v>
      </c>
    </row>
  </sheetData>
  <mergeCells count="96">
    <mergeCell ref="U1:V1"/>
    <mergeCell ref="A22:C22"/>
    <mergeCell ref="A11:C11"/>
    <mergeCell ref="A9:C9"/>
    <mergeCell ref="N12:P12"/>
    <mergeCell ref="A20:C20"/>
    <mergeCell ref="A21:C21"/>
    <mergeCell ref="A15:C15"/>
    <mergeCell ref="A14:C14"/>
    <mergeCell ref="U3:U6"/>
    <mergeCell ref="N17:P17"/>
    <mergeCell ref="N21:P21"/>
    <mergeCell ref="N20:P20"/>
    <mergeCell ref="N15:P15"/>
    <mergeCell ref="N19:P19"/>
    <mergeCell ref="J1:K1"/>
    <mergeCell ref="A23:D23"/>
    <mergeCell ref="N23:Q23"/>
    <mergeCell ref="E3:E6"/>
    <mergeCell ref="A3:C6"/>
    <mergeCell ref="A19:C19"/>
    <mergeCell ref="G3:G6"/>
    <mergeCell ref="I3:I5"/>
    <mergeCell ref="A10:C10"/>
    <mergeCell ref="A7:C7"/>
    <mergeCell ref="F3:F6"/>
    <mergeCell ref="A8:C8"/>
    <mergeCell ref="A17:C17"/>
    <mergeCell ref="A18:C18"/>
    <mergeCell ref="A13:C13"/>
    <mergeCell ref="A12:C12"/>
    <mergeCell ref="A16:C16"/>
    <mergeCell ref="W3:W6"/>
    <mergeCell ref="X3:X6"/>
    <mergeCell ref="Y3:Y6"/>
    <mergeCell ref="H3:H6"/>
    <mergeCell ref="N22:P22"/>
    <mergeCell ref="M3:M6"/>
    <mergeCell ref="L3:L6"/>
    <mergeCell ref="N11:P11"/>
    <mergeCell ref="N3:P6"/>
    <mergeCell ref="J3:J5"/>
    <mergeCell ref="N16:P16"/>
    <mergeCell ref="N13:P13"/>
    <mergeCell ref="N14:P14"/>
    <mergeCell ref="N7:P7"/>
    <mergeCell ref="N9:P9"/>
    <mergeCell ref="R3:T5"/>
    <mergeCell ref="Z3:Z6"/>
    <mergeCell ref="V3:V6"/>
    <mergeCell ref="A55:B55"/>
    <mergeCell ref="A59:B59"/>
    <mergeCell ref="N38:P38"/>
    <mergeCell ref="N29:P29"/>
    <mergeCell ref="A54:C54"/>
    <mergeCell ref="N54:P54"/>
    <mergeCell ref="N39:O39"/>
    <mergeCell ref="A39:B39"/>
    <mergeCell ref="N53:O53"/>
    <mergeCell ref="A53:B53"/>
    <mergeCell ref="A32:C32"/>
    <mergeCell ref="A38:C38"/>
    <mergeCell ref="N32:P32"/>
    <mergeCell ref="A29:C29"/>
    <mergeCell ref="K3:K6"/>
    <mergeCell ref="N24:Q24"/>
    <mergeCell ref="N25:Q25"/>
    <mergeCell ref="N26:Q26"/>
    <mergeCell ref="N27:Q27"/>
    <mergeCell ref="N18:P18"/>
    <mergeCell ref="N8:P8"/>
    <mergeCell ref="N10:P10"/>
    <mergeCell ref="W60:Z63"/>
    <mergeCell ref="A24:D24"/>
    <mergeCell ref="A25:D25"/>
    <mergeCell ref="A26:D26"/>
    <mergeCell ref="A27:D27"/>
    <mergeCell ref="N55:O55"/>
    <mergeCell ref="N59:O59"/>
    <mergeCell ref="A28:D28"/>
    <mergeCell ref="N28:Q28"/>
    <mergeCell ref="V74:V77"/>
    <mergeCell ref="R64:R65"/>
    <mergeCell ref="T64:T65"/>
    <mergeCell ref="V64:V67"/>
    <mergeCell ref="E92:E93"/>
    <mergeCell ref="H92:H93"/>
    <mergeCell ref="E64:E67"/>
    <mergeCell ref="F64:G65"/>
    <mergeCell ref="H64:I65"/>
    <mergeCell ref="W75:W77"/>
    <mergeCell ref="W74:X74"/>
    <mergeCell ref="Y74:Z74"/>
    <mergeCell ref="Y75:Y77"/>
    <mergeCell ref="W64:X64"/>
    <mergeCell ref="Y64:Z64"/>
  </mergeCells>
  <phoneticPr fontId="3" type="noConversion"/>
  <printOptions horizontalCentered="1"/>
  <pageMargins left="0.35433070866141736" right="0.39370078740157483" top="0.78740157480314965" bottom="0.78740157480314965" header="0.82677165354330717" footer="0.82677165354330717"/>
  <pageSetup paperSize="9" scale="85" firstPageNumber="94" pageOrder="overThenDown" orientation="portrait" useFirstPageNumber="1" r:id="rId1"/>
  <headerFooter alignWithMargins="0">
    <oddFooter>&amp;C&amp;P</oddFooter>
  </headerFooter>
  <colBreaks count="3" manualBreakCount="3">
    <brk id="9" max="62" man="1"/>
    <brk id="13" max="46" man="1"/>
    <brk id="22" max="62" man="1"/>
  </col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5" tint="0.39997558519241921"/>
  </sheetPr>
  <dimension ref="A1:BO161"/>
  <sheetViews>
    <sheetView tabSelected="1" view="pageBreakPreview" topLeftCell="A42" zoomScaleNormal="100" zoomScaleSheetLayoutView="100" workbookViewId="0">
      <selection activeCell="H30" sqref="H30"/>
    </sheetView>
  </sheetViews>
  <sheetFormatPr defaultColWidth="9.140625" defaultRowHeight="15.75"/>
  <cols>
    <col min="1" max="1" width="2.28515625" style="425" customWidth="1"/>
    <col min="2" max="2" width="28.7109375" style="425" customWidth="1"/>
    <col min="3" max="3" width="2.28515625" style="425" customWidth="1"/>
    <col min="4" max="4" width="1.7109375" style="426" customWidth="1"/>
    <col min="5" max="8" width="19.85546875" style="1059" customWidth="1"/>
    <col min="9" max="14" width="17.85546875" style="1059" customWidth="1"/>
    <col min="15" max="15" width="2.28515625" style="425" customWidth="1"/>
    <col min="16" max="16" width="28.7109375" style="425" customWidth="1"/>
    <col min="17" max="17" width="2.28515625" style="425" customWidth="1"/>
    <col min="18" max="18" width="1.7109375" style="426" customWidth="1"/>
    <col min="19" max="22" width="19.85546875" style="1059" customWidth="1"/>
    <col min="23" max="31" width="11.5703125" style="1059" customWidth="1"/>
    <col min="32" max="32" width="9.140625" style="1059"/>
    <col min="33" max="33" width="15.42578125" style="1059" bestFit="1" customWidth="1"/>
    <col min="34" max="16384" width="9.140625" style="1059"/>
  </cols>
  <sheetData>
    <row r="1" spans="1:52" s="404" customFormat="1" ht="35.1" customHeight="1">
      <c r="A1" s="610"/>
      <c r="B1" s="610"/>
      <c r="C1" s="610"/>
      <c r="D1" s="610"/>
      <c r="E1" s="610"/>
      <c r="F1" s="610"/>
      <c r="G1" s="610"/>
      <c r="H1" s="1382" t="s">
        <v>401</v>
      </c>
      <c r="I1" s="1786" t="s">
        <v>220</v>
      </c>
      <c r="J1" s="1787"/>
      <c r="K1" s="1787"/>
      <c r="L1" s="1787"/>
      <c r="M1" s="1787"/>
      <c r="N1" s="1787"/>
      <c r="O1" s="610"/>
      <c r="P1" s="610"/>
      <c r="Q1" s="610"/>
      <c r="R1" s="610"/>
      <c r="S1" s="610"/>
      <c r="T1" s="610"/>
      <c r="U1" s="610"/>
      <c r="V1" s="1382" t="s">
        <v>401</v>
      </c>
      <c r="W1" s="1695" t="s">
        <v>221</v>
      </c>
      <c r="X1" s="1695"/>
      <c r="Y1" s="1695"/>
      <c r="Z1" s="1695"/>
      <c r="AA1" s="1695"/>
      <c r="AB1" s="1695"/>
      <c r="AC1" s="1695"/>
      <c r="AD1" s="1695"/>
      <c r="AE1" s="1695"/>
    </row>
    <row r="2" spans="1:52" s="1136" customFormat="1" ht="15" customHeight="1" thickBot="1">
      <c r="B2" s="430"/>
      <c r="C2" s="430"/>
      <c r="D2" s="611"/>
      <c r="E2" s="1135"/>
      <c r="F2" s="1135"/>
      <c r="G2" s="1135"/>
      <c r="H2" s="1135"/>
      <c r="I2" s="1135"/>
      <c r="J2" s="1135"/>
      <c r="K2" s="1135"/>
      <c r="L2" s="1135"/>
      <c r="M2" s="1135"/>
      <c r="N2" s="407" t="s">
        <v>778</v>
      </c>
      <c r="P2" s="430"/>
      <c r="Q2" s="430"/>
      <c r="R2" s="611"/>
      <c r="S2" s="611"/>
      <c r="T2" s="1135"/>
      <c r="U2" s="407"/>
      <c r="V2" s="1135"/>
      <c r="W2" s="1135"/>
      <c r="X2" s="1135"/>
      <c r="Y2" s="1135"/>
      <c r="Z2" s="1135"/>
      <c r="AA2" s="1135"/>
      <c r="AB2" s="1135"/>
      <c r="AC2" s="1135"/>
      <c r="AD2" s="1135"/>
      <c r="AE2" s="407" t="s">
        <v>778</v>
      </c>
    </row>
    <row r="3" spans="1:52" s="1232" customFormat="1" ht="18" customHeight="1">
      <c r="A3" s="1571" t="s">
        <v>1</v>
      </c>
      <c r="B3" s="1571"/>
      <c r="C3" s="1571"/>
      <c r="D3" s="1359"/>
      <c r="E3" s="1765" t="s">
        <v>49</v>
      </c>
      <c r="F3" s="1767" t="s">
        <v>164</v>
      </c>
      <c r="G3" s="1768"/>
      <c r="H3" s="1768"/>
      <c r="I3" s="1769"/>
      <c r="J3" s="1768"/>
      <c r="K3" s="1768"/>
      <c r="L3" s="1768"/>
      <c r="M3" s="1768"/>
      <c r="N3" s="1768"/>
      <c r="O3" s="1571" t="s">
        <v>1</v>
      </c>
      <c r="P3" s="1571"/>
      <c r="Q3" s="1571"/>
      <c r="R3" s="1359"/>
      <c r="S3" s="1780" t="s">
        <v>165</v>
      </c>
      <c r="T3" s="1781"/>
      <c r="U3" s="1781"/>
      <c r="V3" s="1781"/>
      <c r="W3" s="1781"/>
      <c r="X3" s="1781"/>
      <c r="Y3" s="1781"/>
      <c r="Z3" s="1781"/>
      <c r="AA3" s="1782"/>
      <c r="AB3" s="612" t="s">
        <v>1607</v>
      </c>
      <c r="AC3" s="612"/>
      <c r="AD3" s="612"/>
      <c r="AE3" s="613"/>
    </row>
    <row r="4" spans="1:52" s="1232" customFormat="1" ht="18" customHeight="1">
      <c r="A4" s="1572"/>
      <c r="B4" s="1572"/>
      <c r="C4" s="1572"/>
      <c r="D4" s="1360"/>
      <c r="E4" s="1766"/>
      <c r="F4" s="1577" t="s">
        <v>146</v>
      </c>
      <c r="G4" s="1770" t="s">
        <v>166</v>
      </c>
      <c r="H4" s="1771"/>
      <c r="I4" s="1772"/>
      <c r="J4" s="1771"/>
      <c r="K4" s="1771"/>
      <c r="L4" s="1771"/>
      <c r="M4" s="1771"/>
      <c r="N4" s="1771"/>
      <c r="O4" s="1572"/>
      <c r="P4" s="1572"/>
      <c r="Q4" s="1572"/>
      <c r="R4" s="1360"/>
      <c r="S4" s="1783" t="s">
        <v>167</v>
      </c>
      <c r="T4" s="1784"/>
      <c r="U4" s="1784"/>
      <c r="V4" s="1784"/>
      <c r="W4" s="1784"/>
      <c r="X4" s="1784"/>
      <c r="Y4" s="1784"/>
      <c r="Z4" s="1784"/>
      <c r="AA4" s="1785"/>
      <c r="AB4" s="1759" t="s">
        <v>146</v>
      </c>
      <c r="AC4" s="1773" t="s">
        <v>704</v>
      </c>
      <c r="AD4" s="1761"/>
      <c r="AE4" s="1773" t="s">
        <v>705</v>
      </c>
    </row>
    <row r="5" spans="1:52" s="1232" customFormat="1" ht="20.100000000000001" customHeight="1">
      <c r="A5" s="1572"/>
      <c r="B5" s="1572"/>
      <c r="C5" s="1572"/>
      <c r="D5" s="1360"/>
      <c r="E5" s="1766"/>
      <c r="F5" s="1577"/>
      <c r="G5" s="1759" t="s">
        <v>47</v>
      </c>
      <c r="H5" s="1759" t="s">
        <v>170</v>
      </c>
      <c r="I5" s="1761" t="s">
        <v>762</v>
      </c>
      <c r="J5" s="1759" t="s">
        <v>172</v>
      </c>
      <c r="K5" s="1759" t="s">
        <v>129</v>
      </c>
      <c r="L5" s="1759" t="s">
        <v>173</v>
      </c>
      <c r="M5" s="1759" t="s">
        <v>174</v>
      </c>
      <c r="N5" s="1759" t="s">
        <v>175</v>
      </c>
      <c r="O5" s="1572"/>
      <c r="P5" s="1572"/>
      <c r="Q5" s="1572"/>
      <c r="R5" s="1360"/>
      <c r="S5" s="1761" t="s">
        <v>47</v>
      </c>
      <c r="T5" s="1759" t="s">
        <v>122</v>
      </c>
      <c r="U5" s="1759" t="s">
        <v>176</v>
      </c>
      <c r="V5" s="1759" t="s">
        <v>177</v>
      </c>
      <c r="W5" s="1778" t="s">
        <v>178</v>
      </c>
      <c r="X5" s="1779"/>
      <c r="Y5" s="1759" t="s">
        <v>179</v>
      </c>
      <c r="Z5" s="1759" t="s">
        <v>831</v>
      </c>
      <c r="AA5" s="1759" t="s">
        <v>180</v>
      </c>
      <c r="AB5" s="1776"/>
      <c r="AC5" s="1578"/>
      <c r="AD5" s="1579"/>
      <c r="AE5" s="1774"/>
    </row>
    <row r="6" spans="1:52" s="1232" customFormat="1" ht="30" customHeight="1">
      <c r="A6" s="1573"/>
      <c r="B6" s="1573"/>
      <c r="C6" s="1573"/>
      <c r="D6" s="1362"/>
      <c r="E6" s="1760"/>
      <c r="F6" s="1579"/>
      <c r="G6" s="1760"/>
      <c r="H6" s="1760"/>
      <c r="I6" s="1579"/>
      <c r="J6" s="1760"/>
      <c r="K6" s="1760"/>
      <c r="L6" s="1760"/>
      <c r="M6" s="1760"/>
      <c r="N6" s="1760"/>
      <c r="O6" s="1573"/>
      <c r="P6" s="1573"/>
      <c r="Q6" s="1573"/>
      <c r="R6" s="1362"/>
      <c r="S6" s="1579"/>
      <c r="T6" s="1760"/>
      <c r="U6" s="1760"/>
      <c r="V6" s="1760"/>
      <c r="W6" s="1393" t="s">
        <v>807</v>
      </c>
      <c r="X6" s="1393" t="s">
        <v>808</v>
      </c>
      <c r="Y6" s="1760"/>
      <c r="Z6" s="1760"/>
      <c r="AA6" s="1760"/>
      <c r="AB6" s="1777"/>
      <c r="AC6" s="1393" t="s">
        <v>809</v>
      </c>
      <c r="AD6" s="1393" t="s">
        <v>810</v>
      </c>
      <c r="AE6" s="1775"/>
    </row>
    <row r="7" spans="1:52" s="451" customFormat="1" ht="24.6" hidden="1" customHeight="1">
      <c r="A7" s="1696" t="s">
        <v>1071</v>
      </c>
      <c r="B7" s="1696"/>
      <c r="C7" s="1696"/>
      <c r="D7" s="18"/>
      <c r="E7" s="432">
        <v>526282949</v>
      </c>
      <c r="F7" s="432">
        <v>504890838</v>
      </c>
      <c r="G7" s="50">
        <f t="shared" ref="G7:G16" si="0">SUM(H7:N7)</f>
        <v>450942031</v>
      </c>
      <c r="H7" s="432">
        <v>297312785</v>
      </c>
      <c r="I7" s="432">
        <v>105258817</v>
      </c>
      <c r="J7" s="432">
        <v>3810330</v>
      </c>
      <c r="K7" s="432">
        <v>4500331</v>
      </c>
      <c r="L7" s="432">
        <v>745121</v>
      </c>
      <c r="M7" s="432">
        <v>4245851</v>
      </c>
      <c r="N7" s="432">
        <v>35068796</v>
      </c>
      <c r="O7" s="1696" t="s">
        <v>1071</v>
      </c>
      <c r="P7" s="1696"/>
      <c r="Q7" s="1696"/>
      <c r="R7" s="18"/>
      <c r="S7" s="50">
        <f t="shared" ref="S7:S23" si="1">SUM(T7:AA7)</f>
        <v>49541286</v>
      </c>
      <c r="T7" s="409">
        <v>24732641</v>
      </c>
      <c r="U7" s="432">
        <v>1353167</v>
      </c>
      <c r="V7" s="432">
        <v>1553881</v>
      </c>
      <c r="W7" s="432">
        <v>3151268</v>
      </c>
      <c r="X7" s="432"/>
      <c r="Y7" s="432">
        <v>1751100</v>
      </c>
      <c r="Z7" s="432"/>
      <c r="AA7" s="432">
        <v>16999229</v>
      </c>
      <c r="AB7" s="432">
        <v>21392111</v>
      </c>
      <c r="AC7" s="432"/>
      <c r="AD7" s="432">
        <v>11251746</v>
      </c>
      <c r="AE7" s="432">
        <v>10140365</v>
      </c>
    </row>
    <row r="8" spans="1:52" s="451" customFormat="1" ht="24.6" hidden="1" customHeight="1">
      <c r="A8" s="1694" t="s">
        <v>1068</v>
      </c>
      <c r="B8" s="1694"/>
      <c r="C8" s="1694"/>
      <c r="D8" s="18"/>
      <c r="E8" s="374">
        <v>500259936.87579286</v>
      </c>
      <c r="F8" s="374">
        <v>468440044.70421875</v>
      </c>
      <c r="G8" s="50">
        <f t="shared" si="0"/>
        <v>418609284.14764512</v>
      </c>
      <c r="H8" s="374">
        <v>255463872.03214708</v>
      </c>
      <c r="I8" s="374">
        <v>95398874.19872877</v>
      </c>
      <c r="J8" s="374">
        <v>1543510.0786830864</v>
      </c>
      <c r="K8" s="374">
        <v>3606197.8578925608</v>
      </c>
      <c r="L8" s="374">
        <v>742245.18016339734</v>
      </c>
      <c r="M8" s="374">
        <v>4358271.3518481841</v>
      </c>
      <c r="N8" s="374">
        <v>57496313.448182054</v>
      </c>
      <c r="O8" s="1694" t="s">
        <v>1068</v>
      </c>
      <c r="P8" s="1694"/>
      <c r="Q8" s="1694"/>
      <c r="R8" s="18"/>
      <c r="S8" s="50">
        <f t="shared" si="1"/>
        <v>44951966.544361331</v>
      </c>
      <c r="T8" s="411">
        <v>22994687.799438879</v>
      </c>
      <c r="U8" s="374">
        <v>1218807.477969009</v>
      </c>
      <c r="V8" s="374">
        <v>1464609.0822741014</v>
      </c>
      <c r="W8" s="374">
        <v>2707873.6993029877</v>
      </c>
      <c r="X8" s="374"/>
      <c r="Y8" s="374">
        <v>2435916.673869262</v>
      </c>
      <c r="Z8" s="374"/>
      <c r="AA8" s="374">
        <v>14130071.811507091</v>
      </c>
      <c r="AB8" s="374">
        <v>31819892.171573572</v>
      </c>
      <c r="AC8" s="374"/>
      <c r="AD8" s="374">
        <v>16282523.782206509</v>
      </c>
      <c r="AE8" s="374">
        <v>15537368.389367055</v>
      </c>
    </row>
    <row r="9" spans="1:52" s="451" customFormat="1" ht="24.6" hidden="1" customHeight="1">
      <c r="A9" s="1694" t="s">
        <v>1608</v>
      </c>
      <c r="B9" s="1694"/>
      <c r="C9" s="1694"/>
      <c r="D9" s="18"/>
      <c r="E9" s="374">
        <v>489213132</v>
      </c>
      <c r="F9" s="374">
        <v>474061931</v>
      </c>
      <c r="G9" s="50">
        <f t="shared" si="0"/>
        <v>418765000.93499964</v>
      </c>
      <c r="H9" s="374">
        <v>314489922</v>
      </c>
      <c r="I9" s="374">
        <v>70638374.57499966</v>
      </c>
      <c r="J9" s="374">
        <v>2007705</v>
      </c>
      <c r="K9" s="374">
        <v>2739490</v>
      </c>
      <c r="L9" s="374">
        <v>757235.4</v>
      </c>
      <c r="M9" s="374">
        <v>3093962.9599999809</v>
      </c>
      <c r="N9" s="374">
        <v>25038311</v>
      </c>
      <c r="O9" s="1694" t="s">
        <v>1608</v>
      </c>
      <c r="P9" s="1694"/>
      <c r="Q9" s="1694"/>
      <c r="R9" s="18"/>
      <c r="S9" s="50">
        <f t="shared" si="1"/>
        <v>51064299.102000073</v>
      </c>
      <c r="T9" s="411">
        <v>19566590.462000091</v>
      </c>
      <c r="U9" s="374">
        <v>1482722</v>
      </c>
      <c r="V9" s="374">
        <v>1432899.5999999847</v>
      </c>
      <c r="W9" s="374">
        <v>1977322.0399999938</v>
      </c>
      <c r="X9" s="374"/>
      <c r="Y9" s="374">
        <v>1399344</v>
      </c>
      <c r="Z9" s="374"/>
      <c r="AA9" s="374">
        <v>25205421</v>
      </c>
      <c r="AB9" s="374">
        <v>15151201</v>
      </c>
      <c r="AC9" s="374"/>
      <c r="AD9" s="374">
        <v>9505513</v>
      </c>
      <c r="AE9" s="374">
        <v>5645688</v>
      </c>
    </row>
    <row r="10" spans="1:52" s="451" customFormat="1" ht="19.5" hidden="1" customHeight="1">
      <c r="A10" s="1694" t="s">
        <v>1609</v>
      </c>
      <c r="B10" s="1694"/>
      <c r="C10" s="1694"/>
      <c r="D10" s="18"/>
      <c r="E10" s="374">
        <v>419108300.79884535</v>
      </c>
      <c r="F10" s="374">
        <v>396649042.59909409</v>
      </c>
      <c r="G10" s="50">
        <f t="shared" si="0"/>
        <v>353495935.61890829</v>
      </c>
      <c r="H10" s="374">
        <v>215267322.94458571</v>
      </c>
      <c r="I10" s="374">
        <v>67969049.190299273</v>
      </c>
      <c r="J10" s="374">
        <v>3857663.2927012201</v>
      </c>
      <c r="K10" s="374">
        <v>3184074.4645790067</v>
      </c>
      <c r="L10" s="374">
        <v>827061.19027196267</v>
      </c>
      <c r="M10" s="374">
        <v>4500239.4232014809</v>
      </c>
      <c r="N10" s="374">
        <v>57890525.113269642</v>
      </c>
      <c r="O10" s="1694" t="s">
        <v>1609</v>
      </c>
      <c r="P10" s="1694"/>
      <c r="Q10" s="1694"/>
      <c r="R10" s="18"/>
      <c r="S10" s="50">
        <f t="shared" si="1"/>
        <v>43153106.980185494</v>
      </c>
      <c r="T10" s="411">
        <v>23381225.458153117</v>
      </c>
      <c r="U10" s="374">
        <v>1022340.2123323941</v>
      </c>
      <c r="V10" s="374">
        <v>1363659.7286403633</v>
      </c>
      <c r="W10" s="374">
        <v>2633047.989027027</v>
      </c>
      <c r="X10" s="374"/>
      <c r="Y10" s="374">
        <v>3447618.1337923533</v>
      </c>
      <c r="Z10" s="374"/>
      <c r="AA10" s="374">
        <v>11305215.458240237</v>
      </c>
      <c r="AB10" s="374">
        <v>22459258.199751787</v>
      </c>
      <c r="AC10" s="374"/>
      <c r="AD10" s="374">
        <v>8628724.2359048557</v>
      </c>
      <c r="AE10" s="374">
        <v>13830533.963846939</v>
      </c>
    </row>
    <row r="11" spans="1:52" s="451" customFormat="1" ht="14.1" hidden="1" customHeight="1">
      <c r="A11" s="1694" t="s">
        <v>1610</v>
      </c>
      <c r="B11" s="1694"/>
      <c r="C11" s="1694"/>
      <c r="D11" s="18"/>
      <c r="E11" s="374">
        <v>476703908.25929618</v>
      </c>
      <c r="F11" s="374">
        <v>456720129.96827769</v>
      </c>
      <c r="G11" s="50">
        <f t="shared" si="0"/>
        <v>413956937.12728733</v>
      </c>
      <c r="H11" s="374">
        <v>262428581.17396924</v>
      </c>
      <c r="I11" s="374">
        <v>77367533.54695791</v>
      </c>
      <c r="J11" s="374">
        <v>2216923.5168294827</v>
      </c>
      <c r="K11" s="374">
        <v>4139916.9677333706</v>
      </c>
      <c r="L11" s="374">
        <v>996936.72449556203</v>
      </c>
      <c r="M11" s="374">
        <v>4194601.4945782684</v>
      </c>
      <c r="N11" s="374">
        <v>62612443.702723511</v>
      </c>
      <c r="O11" s="1694" t="s">
        <v>1610</v>
      </c>
      <c r="P11" s="1694"/>
      <c r="Q11" s="1694"/>
      <c r="R11" s="18"/>
      <c r="S11" s="50">
        <f t="shared" si="1"/>
        <v>42763192.840989754</v>
      </c>
      <c r="T11" s="411">
        <v>23406249.541655455</v>
      </c>
      <c r="U11" s="374">
        <v>1069721.2877072636</v>
      </c>
      <c r="V11" s="374">
        <v>1415644.1527868828</v>
      </c>
      <c r="W11" s="374">
        <v>2531503.2865837179</v>
      </c>
      <c r="X11" s="374"/>
      <c r="Y11" s="374">
        <v>2135758.3300581598</v>
      </c>
      <c r="Z11" s="374"/>
      <c r="AA11" s="374">
        <v>12204316.242198268</v>
      </c>
      <c r="AB11" s="374">
        <v>19983778.291019205</v>
      </c>
      <c r="AC11" s="374"/>
      <c r="AD11" s="374">
        <v>7603973.8304292941</v>
      </c>
      <c r="AE11" s="374">
        <v>12379804.460589908</v>
      </c>
    </row>
    <row r="12" spans="1:52" s="452" customFormat="1" ht="14.1" hidden="1" customHeight="1">
      <c r="A12" s="1479" t="s">
        <v>1611</v>
      </c>
      <c r="B12" s="1479"/>
      <c r="C12" s="1479"/>
      <c r="D12" s="2"/>
      <c r="E12" s="50">
        <v>496488994.83943087</v>
      </c>
      <c r="F12" s="50">
        <v>481343126.79512012</v>
      </c>
      <c r="G12" s="50">
        <f t="shared" si="0"/>
        <v>439721147.60266435</v>
      </c>
      <c r="H12" s="50">
        <v>284329598.69309759</v>
      </c>
      <c r="I12" s="50">
        <v>82504221.960096911</v>
      </c>
      <c r="J12" s="50">
        <v>3872579.8365629241</v>
      </c>
      <c r="K12" s="50">
        <v>3969552.0641623829</v>
      </c>
      <c r="L12" s="50">
        <v>785592.04435622005</v>
      </c>
      <c r="M12" s="50">
        <v>4360744.7463139854</v>
      </c>
      <c r="N12" s="50">
        <v>59898858.258074351</v>
      </c>
      <c r="O12" s="1479" t="s">
        <v>1611</v>
      </c>
      <c r="P12" s="1479"/>
      <c r="Q12" s="1479"/>
      <c r="R12" s="2"/>
      <c r="S12" s="50">
        <f t="shared" si="1"/>
        <v>41621979.192455567</v>
      </c>
      <c r="T12" s="50">
        <v>22112135.194528367</v>
      </c>
      <c r="U12" s="50">
        <v>977949.36275986081</v>
      </c>
      <c r="V12" s="50">
        <v>1246412.4508344219</v>
      </c>
      <c r="W12" s="50">
        <v>1868683.6678214085</v>
      </c>
      <c r="X12" s="50"/>
      <c r="Y12" s="50">
        <v>1391131.407581476</v>
      </c>
      <c r="Z12" s="50"/>
      <c r="AA12" s="50">
        <v>14025667.108930033</v>
      </c>
      <c r="AB12" s="50">
        <v>15145868.044310147</v>
      </c>
      <c r="AC12" s="50"/>
      <c r="AD12" s="50">
        <v>5855055.0694833612</v>
      </c>
      <c r="AE12" s="50">
        <v>9290812.9748267699</v>
      </c>
      <c r="AG12" s="452">
        <f>SUM(E12:E13,E15)</f>
        <v>1580226551.1417046</v>
      </c>
    </row>
    <row r="13" spans="1:52" s="451" customFormat="1" ht="14.1" hidden="1" customHeight="1">
      <c r="A13" s="1694" t="s">
        <v>1612</v>
      </c>
      <c r="B13" s="1694"/>
      <c r="C13" s="1694"/>
      <c r="D13" s="18"/>
      <c r="E13" s="50">
        <v>529763432.86957943</v>
      </c>
      <c r="F13" s="50">
        <v>512695022.82086575</v>
      </c>
      <c r="G13" s="50">
        <f t="shared" si="0"/>
        <v>469260479.84028232</v>
      </c>
      <c r="H13" s="50">
        <v>304432118.85760933</v>
      </c>
      <c r="I13" s="50">
        <v>78056508.787830189</v>
      </c>
      <c r="J13" s="50">
        <v>4588468.4158692267</v>
      </c>
      <c r="K13" s="50">
        <v>4471659.3119518673</v>
      </c>
      <c r="L13" s="50">
        <v>1108688.3710674169</v>
      </c>
      <c r="M13" s="50">
        <v>4642236.2712207725</v>
      </c>
      <c r="N13" s="50">
        <v>71960799.824733555</v>
      </c>
      <c r="O13" s="1694" t="s">
        <v>1612</v>
      </c>
      <c r="P13" s="1694"/>
      <c r="Q13" s="1694"/>
      <c r="R13" s="18"/>
      <c r="S13" s="50">
        <f t="shared" si="1"/>
        <v>43434542.980582535</v>
      </c>
      <c r="T13" s="50">
        <v>22931544.368874259</v>
      </c>
      <c r="U13" s="50">
        <v>1308158.2005250007</v>
      </c>
      <c r="V13" s="50">
        <v>1264946.1043595017</v>
      </c>
      <c r="W13" s="50">
        <v>2018358.876425161</v>
      </c>
      <c r="X13" s="50"/>
      <c r="Y13" s="50">
        <v>1445541.6938203718</v>
      </c>
      <c r="Z13" s="50"/>
      <c r="AA13" s="50">
        <v>14465993.736578237</v>
      </c>
      <c r="AB13" s="50">
        <v>17068410.048713371</v>
      </c>
      <c r="AC13" s="50"/>
      <c r="AD13" s="50">
        <v>5498132.7390306629</v>
      </c>
      <c r="AE13" s="50">
        <v>11570277.309682725</v>
      </c>
      <c r="AI13" s="614"/>
      <c r="AJ13" s="614"/>
      <c r="AK13" s="614"/>
      <c r="AL13" s="614"/>
      <c r="AM13" s="614"/>
      <c r="AN13" s="614"/>
      <c r="AO13" s="614"/>
      <c r="AP13" s="614"/>
      <c r="AQ13" s="614"/>
      <c r="AR13" s="614"/>
      <c r="AS13" s="614"/>
      <c r="AT13" s="614"/>
      <c r="AU13" s="614"/>
      <c r="AV13" s="614"/>
      <c r="AW13" s="614"/>
      <c r="AX13" s="614"/>
      <c r="AY13" s="614"/>
      <c r="AZ13" s="614"/>
    </row>
    <row r="14" spans="1:52" s="451" customFormat="1" ht="14.1" hidden="1" customHeight="1">
      <c r="A14" s="1694" t="s">
        <v>1613</v>
      </c>
      <c r="B14" s="1694"/>
      <c r="C14" s="1694"/>
      <c r="D14" s="18"/>
      <c r="E14" s="50">
        <v>536794692.29690802</v>
      </c>
      <c r="F14" s="50">
        <v>521734671.30878443</v>
      </c>
      <c r="G14" s="50">
        <f t="shared" si="0"/>
        <v>476115763.59936035</v>
      </c>
      <c r="H14" s="50">
        <v>311857891.91174448</v>
      </c>
      <c r="I14" s="50">
        <v>77284127.118604407</v>
      </c>
      <c r="J14" s="50">
        <v>4368036.0241957745</v>
      </c>
      <c r="K14" s="50">
        <v>4459962.5911052665</v>
      </c>
      <c r="L14" s="50">
        <v>1075368.3353540944</v>
      </c>
      <c r="M14" s="50">
        <v>4438564.1981129171</v>
      </c>
      <c r="N14" s="50">
        <v>72631813.420243397</v>
      </c>
      <c r="O14" s="1694" t="s">
        <v>1613</v>
      </c>
      <c r="P14" s="1694"/>
      <c r="Q14" s="1694"/>
      <c r="R14" s="18"/>
      <c r="S14" s="50">
        <f t="shared" si="1"/>
        <v>45618907.709423251</v>
      </c>
      <c r="T14" s="50">
        <v>23711678.7738421</v>
      </c>
      <c r="U14" s="50">
        <v>1369416.4287412162</v>
      </c>
      <c r="V14" s="50">
        <v>1353978.7519006452</v>
      </c>
      <c r="W14" s="50">
        <v>2087831.3027805197</v>
      </c>
      <c r="X14" s="50"/>
      <c r="Y14" s="50">
        <v>1246304.0955267863</v>
      </c>
      <c r="Z14" s="50"/>
      <c r="AA14" s="50">
        <v>15849698.356631983</v>
      </c>
      <c r="AB14" s="50">
        <v>15060020.98812389</v>
      </c>
      <c r="AC14" s="50"/>
      <c r="AD14" s="50">
        <v>4148827.8701000037</v>
      </c>
      <c r="AE14" s="50">
        <v>10911193.118023887</v>
      </c>
      <c r="AT14" s="614"/>
    </row>
    <row r="15" spans="1:52" s="451" customFormat="1" ht="14.1" hidden="1" customHeight="1">
      <c r="A15" s="1479" t="s">
        <v>1614</v>
      </c>
      <c r="B15" s="1479"/>
      <c r="C15" s="1479"/>
      <c r="D15" s="18"/>
      <c r="E15" s="50">
        <v>553974123.43269408</v>
      </c>
      <c r="F15" s="50">
        <v>541854421.76084232</v>
      </c>
      <c r="G15" s="50">
        <f t="shared" si="0"/>
        <v>492617125.02882802</v>
      </c>
      <c r="H15" s="50">
        <v>329291549.46900713</v>
      </c>
      <c r="I15" s="50">
        <v>66949770.766271278</v>
      </c>
      <c r="J15" s="50">
        <v>4397660.3019358907</v>
      </c>
      <c r="K15" s="50">
        <v>4688112.3759639384</v>
      </c>
      <c r="L15" s="50">
        <v>1271409.5963614986</v>
      </c>
      <c r="M15" s="50">
        <v>4063349.7332274397</v>
      </c>
      <c r="N15" s="50">
        <v>81955272.78606078</v>
      </c>
      <c r="O15" s="1479" t="s">
        <v>1614</v>
      </c>
      <c r="P15" s="1479"/>
      <c r="Q15" s="1479"/>
      <c r="R15" s="18"/>
      <c r="S15" s="50">
        <f t="shared" si="1"/>
        <v>49237296.732013062</v>
      </c>
      <c r="T15" s="50">
        <v>24759216.978360169</v>
      </c>
      <c r="U15" s="50">
        <v>1745206.8876963207</v>
      </c>
      <c r="V15" s="50">
        <v>1474510.1654522009</v>
      </c>
      <c r="W15" s="50">
        <v>2259155.4459781502</v>
      </c>
      <c r="X15" s="50"/>
      <c r="Y15" s="50">
        <v>832220.89254016196</v>
      </c>
      <c r="Z15" s="50"/>
      <c r="AA15" s="50">
        <v>18166986.361986056</v>
      </c>
      <c r="AB15" s="50">
        <v>12119701.671853863</v>
      </c>
      <c r="AC15" s="50"/>
      <c r="AD15" s="50">
        <v>5493121.4999061162</v>
      </c>
      <c r="AE15" s="50">
        <v>6626580.1719477568</v>
      </c>
    </row>
    <row r="16" spans="1:52" s="451" customFormat="1" ht="14.1" hidden="1" customHeight="1">
      <c r="A16" s="1694" t="s">
        <v>1615</v>
      </c>
      <c r="B16" s="1694"/>
      <c r="C16" s="1694"/>
      <c r="D16" s="18"/>
      <c r="E16" s="374">
        <v>560070365.17429125</v>
      </c>
      <c r="F16" s="374">
        <v>544103225.05843985</v>
      </c>
      <c r="G16" s="50">
        <f t="shared" si="0"/>
        <v>497306493.56444049</v>
      </c>
      <c r="H16" s="374">
        <v>337667914.69405138</v>
      </c>
      <c r="I16" s="374">
        <v>60634861.372655563</v>
      </c>
      <c r="J16" s="374">
        <v>7070109.0288936626</v>
      </c>
      <c r="K16" s="374">
        <v>4105297.0410181759</v>
      </c>
      <c r="L16" s="374">
        <v>969129.08166522824</v>
      </c>
      <c r="M16" s="374">
        <v>3542044.0940998192</v>
      </c>
      <c r="N16" s="374">
        <v>83317138.252056643</v>
      </c>
      <c r="O16" s="1694" t="s">
        <v>1615</v>
      </c>
      <c r="P16" s="1694"/>
      <c r="Q16" s="1694"/>
      <c r="R16" s="18"/>
      <c r="S16" s="50">
        <f t="shared" si="1"/>
        <v>46796731.494000539</v>
      </c>
      <c r="T16" s="374">
        <v>22464605.164075799</v>
      </c>
      <c r="U16" s="374">
        <v>1733569.1662502626</v>
      </c>
      <c r="V16" s="374">
        <v>1174239.4439325552</v>
      </c>
      <c r="W16" s="374">
        <v>2035775.0777215781</v>
      </c>
      <c r="X16" s="374"/>
      <c r="Y16" s="374">
        <v>1609988.8526201989</v>
      </c>
      <c r="Z16" s="374"/>
      <c r="AA16" s="374">
        <v>17778553.789400145</v>
      </c>
      <c r="AB16" s="374">
        <v>15967140.115850762</v>
      </c>
      <c r="AC16" s="374"/>
      <c r="AD16" s="374">
        <v>5784933.0212108986</v>
      </c>
      <c r="AE16" s="374">
        <v>10182207.094639864</v>
      </c>
    </row>
    <row r="17" spans="1:67" s="451" customFormat="1" ht="18" hidden="1" customHeight="1">
      <c r="A17" s="1479" t="s">
        <v>1616</v>
      </c>
      <c r="B17" s="1479"/>
      <c r="C17" s="1479"/>
      <c r="D17" s="18"/>
      <c r="E17" s="374">
        <v>496601977.69840121</v>
      </c>
      <c r="F17" s="374">
        <v>488367701.22577751</v>
      </c>
      <c r="G17" s="50">
        <f t="shared" ref="G17:G22" si="2">SUM(H17:N17)</f>
        <v>442375323.52045184</v>
      </c>
      <c r="H17" s="374">
        <v>299226461.79350102</v>
      </c>
      <c r="I17" s="374">
        <v>62693880.690241016</v>
      </c>
      <c r="J17" s="374">
        <v>6888594.2343562962</v>
      </c>
      <c r="K17" s="374">
        <v>5348490.7705685459</v>
      </c>
      <c r="L17" s="374">
        <v>1095918.1262080851</v>
      </c>
      <c r="M17" s="374">
        <v>3216676.9773841053</v>
      </c>
      <c r="N17" s="374">
        <v>63905300.928192794</v>
      </c>
      <c r="O17" s="1479" t="s">
        <v>1616</v>
      </c>
      <c r="P17" s="1479"/>
      <c r="Q17" s="1479"/>
      <c r="R17" s="18"/>
      <c r="S17" s="50">
        <f t="shared" si="1"/>
        <v>45992377.705325633</v>
      </c>
      <c r="T17" s="374">
        <v>22556191.156092446</v>
      </c>
      <c r="U17" s="374">
        <v>1669969.6608284907</v>
      </c>
      <c r="V17" s="374">
        <v>1005335.9886982448</v>
      </c>
      <c r="W17" s="374">
        <v>2059959.800872264</v>
      </c>
      <c r="X17" s="374"/>
      <c r="Y17" s="374">
        <v>1229721.0536949025</v>
      </c>
      <c r="Z17" s="374"/>
      <c r="AA17" s="374">
        <v>17471200.045139283</v>
      </c>
      <c r="AB17" s="374">
        <v>8234276.4726241939</v>
      </c>
      <c r="AC17" s="374"/>
      <c r="AD17" s="374">
        <v>3054462.5944479257</v>
      </c>
      <c r="AE17" s="374">
        <v>5179813.8781762552</v>
      </c>
    </row>
    <row r="18" spans="1:67" s="451" customFormat="1" ht="15.75" hidden="1" customHeight="1">
      <c r="A18" s="1479" t="s">
        <v>1617</v>
      </c>
      <c r="B18" s="1479"/>
      <c r="C18" s="1479"/>
      <c r="D18" s="18"/>
      <c r="E18" s="540">
        <v>552869850.08385503</v>
      </c>
      <c r="F18" s="540">
        <v>545609538.32146454</v>
      </c>
      <c r="G18" s="529">
        <f t="shared" si="2"/>
        <v>495646950.48677838</v>
      </c>
      <c r="H18" s="540">
        <v>331103305.22873092</v>
      </c>
      <c r="I18" s="540">
        <v>68173235.708185196</v>
      </c>
      <c r="J18" s="540">
        <v>2510483.3665946699</v>
      </c>
      <c r="K18" s="540">
        <v>5115612.9545477172</v>
      </c>
      <c r="L18" s="540">
        <v>1053028.9692076065</v>
      </c>
      <c r="M18" s="540">
        <v>3432345.1338795708</v>
      </c>
      <c r="N18" s="540">
        <v>84258939.125632733</v>
      </c>
      <c r="O18" s="1479" t="s">
        <v>1617</v>
      </c>
      <c r="P18" s="1479"/>
      <c r="Q18" s="1479"/>
      <c r="R18" s="18"/>
      <c r="S18" s="529">
        <f t="shared" si="1"/>
        <v>49962587.834686346</v>
      </c>
      <c r="T18" s="540">
        <v>24824214.330726173</v>
      </c>
      <c r="U18" s="540">
        <v>1819030.0801872623</v>
      </c>
      <c r="V18" s="540">
        <v>1179574.375424424</v>
      </c>
      <c r="W18" s="540">
        <v>2026051.3368344619</v>
      </c>
      <c r="X18" s="540"/>
      <c r="Y18" s="540">
        <v>1105398.1725415699</v>
      </c>
      <c r="Z18" s="540"/>
      <c r="AA18" s="540">
        <v>19008319.53897246</v>
      </c>
      <c r="AB18" s="540">
        <v>7260311.7623895369</v>
      </c>
      <c r="AC18" s="540"/>
      <c r="AD18" s="540">
        <v>2820092.489777823</v>
      </c>
      <c r="AE18" s="540">
        <v>4440219.2726117149</v>
      </c>
    </row>
    <row r="19" spans="1:67" s="451" customFormat="1" ht="14.25" hidden="1" customHeight="1">
      <c r="A19" s="1479" t="s">
        <v>1618</v>
      </c>
      <c r="B19" s="1479"/>
      <c r="C19" s="1479"/>
      <c r="D19" s="18"/>
      <c r="E19" s="529">
        <v>549122917.60196519</v>
      </c>
      <c r="F19" s="529">
        <v>538028957.04110456</v>
      </c>
      <c r="G19" s="529">
        <f t="shared" si="2"/>
        <v>487575695.20942247</v>
      </c>
      <c r="H19" s="529">
        <v>327954187.36831635</v>
      </c>
      <c r="I19" s="540">
        <v>68215919.611239389</v>
      </c>
      <c r="J19" s="540">
        <v>3804191.4392418195</v>
      </c>
      <c r="K19" s="540">
        <v>5378453.5339665376</v>
      </c>
      <c r="L19" s="540">
        <v>1196882.4616509003</v>
      </c>
      <c r="M19" s="540">
        <v>3861427.3411211199</v>
      </c>
      <c r="N19" s="540">
        <v>77164633.45388636</v>
      </c>
      <c r="O19" s="1479" t="s">
        <v>1618</v>
      </c>
      <c r="P19" s="1479"/>
      <c r="Q19" s="1479"/>
      <c r="R19" s="18"/>
      <c r="S19" s="529">
        <f t="shared" si="1"/>
        <v>50453261.83168301</v>
      </c>
      <c r="T19" s="540">
        <v>24514600.208476603</v>
      </c>
      <c r="U19" s="540">
        <v>1942421.1656226597</v>
      </c>
      <c r="V19" s="540">
        <v>1128408.1940226085</v>
      </c>
      <c r="W19" s="540">
        <v>2126972.957060853</v>
      </c>
      <c r="X19" s="540"/>
      <c r="Y19" s="540">
        <v>1212126.8026057486</v>
      </c>
      <c r="Z19" s="540"/>
      <c r="AA19" s="540">
        <v>19528732.503894538</v>
      </c>
      <c r="AB19" s="540">
        <v>11093960.560860451</v>
      </c>
      <c r="AC19" s="540"/>
      <c r="AD19" s="540">
        <v>4564335.1142636128</v>
      </c>
      <c r="AE19" s="540">
        <v>6529625.4465968385</v>
      </c>
    </row>
    <row r="20" spans="1:67" s="451" customFormat="1" ht="14.25" hidden="1" customHeight="1">
      <c r="A20" s="1479" t="s">
        <v>1619</v>
      </c>
      <c r="B20" s="1479"/>
      <c r="C20" s="1479"/>
      <c r="D20" s="18"/>
      <c r="E20" s="540">
        <v>529032480.35362381</v>
      </c>
      <c r="F20" s="540">
        <v>520416271.19983798</v>
      </c>
      <c r="G20" s="529">
        <f t="shared" si="2"/>
        <v>469581988.39443791</v>
      </c>
      <c r="H20" s="540">
        <v>316269790.26960284</v>
      </c>
      <c r="I20" s="540">
        <v>66488133.843514755</v>
      </c>
      <c r="J20" s="540">
        <v>1215029.7040749842</v>
      </c>
      <c r="K20" s="540">
        <v>5036702.576808474</v>
      </c>
      <c r="L20" s="540">
        <v>1310994.7776689415</v>
      </c>
      <c r="M20" s="540">
        <v>4497911.8439037399</v>
      </c>
      <c r="N20" s="540">
        <v>74763425.378864244</v>
      </c>
      <c r="O20" s="1479" t="s">
        <v>1619</v>
      </c>
      <c r="P20" s="1479"/>
      <c r="Q20" s="1479"/>
      <c r="R20" s="18"/>
      <c r="S20" s="529">
        <f t="shared" si="1"/>
        <v>50834282.805400461</v>
      </c>
      <c r="T20" s="540">
        <v>23730323.622911576</v>
      </c>
      <c r="U20" s="540">
        <v>2145273.4534487487</v>
      </c>
      <c r="V20" s="540">
        <v>1091048.6119697767</v>
      </c>
      <c r="W20" s="540">
        <v>2062128.0954953786</v>
      </c>
      <c r="X20" s="540"/>
      <c r="Y20" s="540">
        <v>1131985.9354936567</v>
      </c>
      <c r="Z20" s="540"/>
      <c r="AA20" s="540">
        <v>20673523.086081322</v>
      </c>
      <c r="AB20" s="540">
        <v>8616209.1537845507</v>
      </c>
      <c r="AC20" s="540"/>
      <c r="AD20" s="540">
        <v>3385343.3319646516</v>
      </c>
      <c r="AE20" s="540">
        <v>5230865.8218199117</v>
      </c>
    </row>
    <row r="21" spans="1:67" s="451" customFormat="1" ht="14.25" hidden="1" customHeight="1">
      <c r="A21" s="1479" t="s">
        <v>1620</v>
      </c>
      <c r="B21" s="1479"/>
      <c r="C21" s="1479"/>
      <c r="D21" s="18"/>
      <c r="E21" s="374">
        <v>529869670.19716895</v>
      </c>
      <c r="F21" s="374">
        <v>520753348.18296248</v>
      </c>
      <c r="G21" s="529">
        <f t="shared" si="2"/>
        <v>472204876.77719045</v>
      </c>
      <c r="H21" s="374">
        <v>312098420.98798788</v>
      </c>
      <c r="I21" s="374">
        <v>61266458.141266815</v>
      </c>
      <c r="J21" s="374">
        <v>3707591.4065191075</v>
      </c>
      <c r="K21" s="374">
        <v>8039978.1807946023</v>
      </c>
      <c r="L21" s="374">
        <v>1938442.8392433522</v>
      </c>
      <c r="M21" s="374">
        <v>6750325.5899471203</v>
      </c>
      <c r="N21" s="374">
        <v>78403659.631431609</v>
      </c>
      <c r="O21" s="1479" t="s">
        <v>1620</v>
      </c>
      <c r="P21" s="1479"/>
      <c r="Q21" s="1479"/>
      <c r="R21" s="18"/>
      <c r="S21" s="50">
        <f t="shared" si="1"/>
        <v>48548471.405772075</v>
      </c>
      <c r="T21" s="374">
        <v>22511207.543375045</v>
      </c>
      <c r="U21" s="374">
        <v>2079389.5625312019</v>
      </c>
      <c r="V21" s="374">
        <v>985224.46056390146</v>
      </c>
      <c r="W21" s="374">
        <v>2249159.3632818158</v>
      </c>
      <c r="X21" s="374"/>
      <c r="Y21" s="374">
        <v>1004630.81559611</v>
      </c>
      <c r="Z21" s="374"/>
      <c r="AA21" s="374">
        <v>19718859.660423998</v>
      </c>
      <c r="AB21" s="374">
        <v>9116322.0142062679</v>
      </c>
      <c r="AC21" s="374"/>
      <c r="AD21" s="374">
        <v>3734968.9152795128</v>
      </c>
      <c r="AE21" s="374">
        <v>5381353.0989267658</v>
      </c>
    </row>
    <row r="22" spans="1:67" s="451" customFormat="1" ht="14.25" hidden="1" customHeight="1">
      <c r="A22" s="1700" t="s">
        <v>1621</v>
      </c>
      <c r="B22" s="1700"/>
      <c r="C22" s="1700"/>
      <c r="D22" s="390"/>
      <c r="E22" s="540">
        <v>565869419.78643441</v>
      </c>
      <c r="F22" s="540">
        <v>556712647.07893455</v>
      </c>
      <c r="G22" s="540">
        <f t="shared" si="2"/>
        <v>504511908.18825787</v>
      </c>
      <c r="H22" s="540">
        <v>346190748.97137898</v>
      </c>
      <c r="I22" s="540">
        <v>66276659.513176665</v>
      </c>
      <c r="J22" s="540">
        <v>2964876.8222299484</v>
      </c>
      <c r="K22" s="540">
        <v>5517621.6103633652</v>
      </c>
      <c r="L22" s="540">
        <v>1843054.8525859215</v>
      </c>
      <c r="M22" s="540">
        <v>5204765.6441238783</v>
      </c>
      <c r="N22" s="540">
        <v>76514180.774399176</v>
      </c>
      <c r="O22" s="1700" t="s">
        <v>1621</v>
      </c>
      <c r="P22" s="1700"/>
      <c r="Q22" s="1700"/>
      <c r="R22" s="390"/>
      <c r="S22" s="529">
        <f t="shared" si="1"/>
        <v>52200738.890676357</v>
      </c>
      <c r="T22" s="540">
        <v>24331553.296935868</v>
      </c>
      <c r="U22" s="540">
        <v>2222463.3826866513</v>
      </c>
      <c r="V22" s="540">
        <v>1075573.1737441719</v>
      </c>
      <c r="W22" s="540">
        <v>2501198.816944635</v>
      </c>
      <c r="X22" s="540"/>
      <c r="Y22" s="540">
        <v>1087912.7379393422</v>
      </c>
      <c r="Z22" s="540"/>
      <c r="AA22" s="540">
        <v>20982037.482425686</v>
      </c>
      <c r="AB22" s="540">
        <v>9156772.7074994519</v>
      </c>
      <c r="AC22" s="540"/>
      <c r="AD22" s="540">
        <v>3902034.7403056403</v>
      </c>
      <c r="AE22" s="540">
        <v>5254737.9671938084</v>
      </c>
    </row>
    <row r="23" spans="1:67" s="451" customFormat="1" ht="14.45" hidden="1" customHeight="1">
      <c r="A23" s="1467" t="s">
        <v>1622</v>
      </c>
      <c r="B23" s="1468"/>
      <c r="C23" s="1468"/>
      <c r="D23" s="1469"/>
      <c r="E23" s="421">
        <v>554076.93049204897</v>
      </c>
      <c r="F23" s="421">
        <v>542949.38701808662</v>
      </c>
      <c r="G23" s="421">
        <f>SUM(H23:N23)</f>
        <v>490022.47933153796</v>
      </c>
      <c r="H23" s="421">
        <v>322378.70024124277</v>
      </c>
      <c r="I23" s="421">
        <v>67659.196020814998</v>
      </c>
      <c r="J23" s="421">
        <v>2534.5222287871907</v>
      </c>
      <c r="K23" s="421">
        <v>9371.2095568055756</v>
      </c>
      <c r="L23" s="421">
        <v>2507.8889927149398</v>
      </c>
      <c r="M23" s="421">
        <v>4530.4139122251854</v>
      </c>
      <c r="N23" s="421">
        <v>81040.54837894738</v>
      </c>
      <c r="O23" s="1467" t="s">
        <v>1622</v>
      </c>
      <c r="P23" s="1468"/>
      <c r="Q23" s="1468"/>
      <c r="R23" s="1469"/>
      <c r="S23" s="125">
        <f t="shared" si="1"/>
        <v>52926.907686548395</v>
      </c>
      <c r="T23" s="421">
        <v>23953.858019061576</v>
      </c>
      <c r="U23" s="421">
        <v>2488.6448562480073</v>
      </c>
      <c r="V23" s="421">
        <v>1119.5750517665599</v>
      </c>
      <c r="W23" s="421">
        <v>2286.6475498296259</v>
      </c>
      <c r="X23" s="421"/>
      <c r="Y23" s="421">
        <v>1418.5181973175054</v>
      </c>
      <c r="Z23" s="615" t="s">
        <v>528</v>
      </c>
      <c r="AA23" s="421">
        <v>21659.66401232512</v>
      </c>
      <c r="AB23" s="421">
        <v>11127.54347396236</v>
      </c>
      <c r="AC23" s="421"/>
      <c r="AD23" s="421">
        <v>3639.9084765941498</v>
      </c>
      <c r="AE23" s="421">
        <v>7487.6349973681881</v>
      </c>
    </row>
    <row r="24" spans="1:67" s="451" customFormat="1" ht="14.45" customHeight="1">
      <c r="A24" s="1467" t="s">
        <v>1308</v>
      </c>
      <c r="B24" s="1468"/>
      <c r="C24" s="1468"/>
      <c r="D24" s="1469"/>
      <c r="E24" s="421">
        <v>517113.17812585999</v>
      </c>
      <c r="F24" s="421">
        <v>508747.67629676958</v>
      </c>
      <c r="G24" s="1394" t="s">
        <v>517</v>
      </c>
      <c r="H24" s="421">
        <v>327024.72355735139</v>
      </c>
      <c r="I24" s="1394" t="s">
        <v>517</v>
      </c>
      <c r="J24" s="421">
        <v>5135.1534788963636</v>
      </c>
      <c r="K24" s="421">
        <v>2502.6683181675935</v>
      </c>
      <c r="L24" s="1394" t="s">
        <v>517</v>
      </c>
      <c r="M24" s="1394" t="s">
        <v>517</v>
      </c>
      <c r="N24" s="421">
        <v>37930.032675935152</v>
      </c>
      <c r="O24" s="1467" t="s">
        <v>1308</v>
      </c>
      <c r="P24" s="1468"/>
      <c r="Q24" s="1468"/>
      <c r="R24" s="1469"/>
      <c r="S24" s="131" t="s">
        <v>684</v>
      </c>
      <c r="T24" s="1394" t="s">
        <v>517</v>
      </c>
      <c r="U24" s="421">
        <v>3310.1818328065965</v>
      </c>
      <c r="V24" s="615" t="s">
        <v>528</v>
      </c>
      <c r="W24" s="1762" t="s">
        <v>528</v>
      </c>
      <c r="X24" s="1762"/>
      <c r="Y24" s="421">
        <v>771.7006081124656</v>
      </c>
      <c r="Z24" s="615" t="s">
        <v>528</v>
      </c>
      <c r="AA24" s="421">
        <v>40708.236360786461</v>
      </c>
      <c r="AB24" s="421">
        <v>8365.5018290910848</v>
      </c>
      <c r="AC24" s="615" t="s">
        <v>528</v>
      </c>
      <c r="AD24" s="421">
        <v>4261.5596724135539</v>
      </c>
      <c r="AE24" s="421">
        <v>4103.9421566775227</v>
      </c>
    </row>
    <row r="25" spans="1:67" s="451" customFormat="1" ht="14.45" customHeight="1">
      <c r="A25" s="1467" t="s">
        <v>1309</v>
      </c>
      <c r="B25" s="1468"/>
      <c r="C25" s="1468"/>
      <c r="D25" s="1469"/>
      <c r="E25" s="421">
        <v>520449.40538864816</v>
      </c>
      <c r="F25" s="421">
        <v>512156.20835087396</v>
      </c>
      <c r="G25" s="421">
        <f t="shared" ref="G25:G26" si="3">SUM(H25:N25)</f>
        <v>454348.75317334273</v>
      </c>
      <c r="H25" s="421">
        <v>285059.70845722785</v>
      </c>
      <c r="I25" s="421">
        <v>67889.918708727841</v>
      </c>
      <c r="J25" s="421">
        <v>2219.0698594061723</v>
      </c>
      <c r="K25" s="421">
        <v>6883.4047903849041</v>
      </c>
      <c r="L25" s="421">
        <v>1427.207201575826</v>
      </c>
      <c r="M25" s="421">
        <v>5960.1291440096629</v>
      </c>
      <c r="N25" s="421">
        <v>84909.315012010469</v>
      </c>
      <c r="O25" s="1467" t="s">
        <v>1309</v>
      </c>
      <c r="P25" s="1468"/>
      <c r="Q25" s="1468"/>
      <c r="R25" s="1469"/>
      <c r="S25" s="125">
        <f>SUM(T25:AA25)</f>
        <v>57807.455177530763</v>
      </c>
      <c r="T25" s="421">
        <v>26355.96726543731</v>
      </c>
      <c r="U25" s="421">
        <v>2827.8655654283125</v>
      </c>
      <c r="V25" s="421">
        <v>1190.483129320643</v>
      </c>
      <c r="W25" s="1763">
        <v>2588.5305281517985</v>
      </c>
      <c r="X25" s="1763"/>
      <c r="Y25" s="421">
        <v>1159.2578661965613</v>
      </c>
      <c r="Z25" s="615" t="s">
        <v>528</v>
      </c>
      <c r="AA25" s="421">
        <v>23685.350822996137</v>
      </c>
      <c r="AB25" s="421">
        <v>8293.1970377747239</v>
      </c>
      <c r="AC25" s="615" t="s">
        <v>528</v>
      </c>
      <c r="AD25" s="421">
        <v>3467.7223651835234</v>
      </c>
      <c r="AE25" s="421">
        <v>4825.4746725911964</v>
      </c>
    </row>
    <row r="26" spans="1:67" s="451" customFormat="1" ht="14.45" customHeight="1">
      <c r="A26" s="1467" t="s">
        <v>1310</v>
      </c>
      <c r="B26" s="1468"/>
      <c r="C26" s="1468"/>
      <c r="D26" s="1469"/>
      <c r="E26" s="421">
        <v>558912.81525161571</v>
      </c>
      <c r="F26" s="421">
        <v>550997.4771027934</v>
      </c>
      <c r="G26" s="421">
        <f t="shared" si="3"/>
        <v>491179.61295128451</v>
      </c>
      <c r="H26" s="421">
        <v>319939.58061899315</v>
      </c>
      <c r="I26" s="421">
        <v>69472.514752091331</v>
      </c>
      <c r="J26" s="421">
        <v>4479.0539313703448</v>
      </c>
      <c r="K26" s="421">
        <v>5881.5438113561368</v>
      </c>
      <c r="L26" s="421">
        <v>1725.9613423783517</v>
      </c>
      <c r="M26" s="421">
        <v>6621.4279426289067</v>
      </c>
      <c r="N26" s="421">
        <v>83059.530552466356</v>
      </c>
      <c r="O26" s="1467" t="s">
        <v>1310</v>
      </c>
      <c r="P26" s="1468"/>
      <c r="Q26" s="1468"/>
      <c r="R26" s="1469"/>
      <c r="S26" s="125">
        <f>SUM(T26:AA26)</f>
        <v>59817.86415151017</v>
      </c>
      <c r="T26" s="421">
        <v>29131.919614050155</v>
      </c>
      <c r="U26" s="421">
        <v>2851.1434570353795</v>
      </c>
      <c r="V26" s="421">
        <v>1275.065105803285</v>
      </c>
      <c r="W26" s="1763">
        <v>2662.4982101692935</v>
      </c>
      <c r="X26" s="1763"/>
      <c r="Y26" s="421">
        <v>955.83124416843475</v>
      </c>
      <c r="Z26" s="615" t="s">
        <v>528</v>
      </c>
      <c r="AA26" s="421">
        <v>22941.406520283628</v>
      </c>
      <c r="AB26" s="421">
        <v>7915.3381488218229</v>
      </c>
      <c r="AC26" s="615" t="s">
        <v>528</v>
      </c>
      <c r="AD26" s="421">
        <v>3759.2393169238621</v>
      </c>
      <c r="AE26" s="421">
        <v>4156.0988318979671</v>
      </c>
    </row>
    <row r="27" spans="1:67" s="451" customFormat="1" ht="14.45" customHeight="1">
      <c r="A27" s="1467" t="s">
        <v>1311</v>
      </c>
      <c r="B27" s="1468"/>
      <c r="C27" s="1468"/>
      <c r="D27" s="1469"/>
      <c r="E27" s="421">
        <v>602259.41762447299</v>
      </c>
      <c r="F27" s="421">
        <v>595056.99115452112</v>
      </c>
      <c r="G27" s="421">
        <f>H27+I27+J27+K27+L27+M27+N27</f>
        <v>529458.05243085942</v>
      </c>
      <c r="H27" s="421">
        <v>320564.51372912945</v>
      </c>
      <c r="I27" s="421">
        <v>81686.891190195543</v>
      </c>
      <c r="J27" s="421">
        <v>4266.5078764110003</v>
      </c>
      <c r="K27" s="421">
        <v>5559.0699715207802</v>
      </c>
      <c r="L27" s="421">
        <v>1502.4649841794403</v>
      </c>
      <c r="M27" s="421">
        <v>6468.3455228506982</v>
      </c>
      <c r="N27" s="421">
        <v>109410.25915657244</v>
      </c>
      <c r="O27" s="1467" t="s">
        <v>1311</v>
      </c>
      <c r="P27" s="1468"/>
      <c r="Q27" s="1468"/>
      <c r="R27" s="1469"/>
      <c r="S27" s="125">
        <f>SUM(T27:AA27)</f>
        <v>65598.938723662432</v>
      </c>
      <c r="T27" s="421">
        <v>31536.146367941012</v>
      </c>
      <c r="U27" s="421">
        <v>2735.1511056266604</v>
      </c>
      <c r="V27" s="421">
        <v>1327.0740442328397</v>
      </c>
      <c r="W27" s="1763">
        <v>3081.3676817668652</v>
      </c>
      <c r="X27" s="1763"/>
      <c r="Y27" s="421">
        <v>1061.1451953714504</v>
      </c>
      <c r="Z27" s="421">
        <v>293.9647969427632</v>
      </c>
      <c r="AA27" s="421">
        <v>25564.089531780854</v>
      </c>
      <c r="AB27" s="421">
        <v>7202.4264699518835</v>
      </c>
      <c r="AC27" s="615" t="s">
        <v>528</v>
      </c>
      <c r="AD27" s="421">
        <v>3791.9975015671153</v>
      </c>
      <c r="AE27" s="421">
        <v>3410.4289683847655</v>
      </c>
    </row>
    <row r="28" spans="1:67" s="451" customFormat="1" ht="14.45" customHeight="1">
      <c r="A28" s="1467" t="s">
        <v>1312</v>
      </c>
      <c r="B28" s="1468"/>
      <c r="C28" s="1468"/>
      <c r="D28" s="1469"/>
      <c r="E28" s="421">
        <v>647933.49976528832</v>
      </c>
      <c r="F28" s="421">
        <v>638974.89401326387</v>
      </c>
      <c r="G28" s="421">
        <f t="shared" ref="G28:G68" si="4">H28+I28+J28+K28+L28+M28+N28</f>
        <v>570625.53469775431</v>
      </c>
      <c r="H28" s="421">
        <v>339534.07365654182</v>
      </c>
      <c r="I28" s="421">
        <v>83987.751671182385</v>
      </c>
      <c r="J28" s="421">
        <v>7766.1238486531884</v>
      </c>
      <c r="K28" s="421">
        <v>5792.6064126902311</v>
      </c>
      <c r="L28" s="421">
        <v>1751.9535358364303</v>
      </c>
      <c r="M28" s="421">
        <v>6987.2205557847128</v>
      </c>
      <c r="N28" s="421">
        <v>124805.80501706549</v>
      </c>
      <c r="O28" s="1467" t="s">
        <v>1312</v>
      </c>
      <c r="P28" s="1468"/>
      <c r="Q28" s="1468"/>
      <c r="R28" s="1469"/>
      <c r="S28" s="125">
        <f>SUM(T28:AA28)</f>
        <v>68349.359315508715</v>
      </c>
      <c r="T28" s="421">
        <v>34374.628483067281</v>
      </c>
      <c r="U28" s="421">
        <v>2685.5006910257671</v>
      </c>
      <c r="V28" s="421">
        <v>1447.3249746130048</v>
      </c>
      <c r="W28" s="421">
        <v>3124.6000708223814</v>
      </c>
      <c r="X28" s="421">
        <v>251.04145250616938</v>
      </c>
      <c r="Y28" s="421">
        <v>805.21361888765898</v>
      </c>
      <c r="Z28" s="421">
        <v>420.66987144070964</v>
      </c>
      <c r="AA28" s="421">
        <v>25240.380153145736</v>
      </c>
      <c r="AB28" s="421">
        <v>8958.6057520249942</v>
      </c>
      <c r="AC28" s="421">
        <v>686.34351319249527</v>
      </c>
      <c r="AD28" s="421">
        <v>2856.7070651847375</v>
      </c>
      <c r="AE28" s="421">
        <v>5415.5551736477546</v>
      </c>
    </row>
    <row r="29" spans="1:67" s="998" customFormat="1" ht="14.45" customHeight="1">
      <c r="A29" s="1479" t="s">
        <v>447</v>
      </c>
      <c r="B29" s="1479"/>
      <c r="C29" s="1479"/>
      <c r="D29" s="2"/>
      <c r="E29" s="125"/>
      <c r="F29" s="125"/>
      <c r="G29" s="125"/>
      <c r="H29" s="125"/>
      <c r="I29" s="125"/>
      <c r="J29" s="125"/>
      <c r="K29" s="125"/>
      <c r="L29" s="125"/>
      <c r="M29" s="1333"/>
      <c r="N29" s="1333"/>
      <c r="O29" s="1479" t="s">
        <v>447</v>
      </c>
      <c r="P29" s="1479"/>
      <c r="Q29" s="1479"/>
      <c r="R29" s="2"/>
      <c r="S29" s="125"/>
      <c r="T29" s="125"/>
      <c r="U29" s="125"/>
      <c r="V29" s="125"/>
      <c r="W29" s="125"/>
      <c r="X29" s="125"/>
      <c r="Y29" s="1114"/>
      <c r="Z29" s="1114"/>
      <c r="AA29" s="1114"/>
      <c r="AB29" s="1114"/>
      <c r="AC29" s="1114"/>
      <c r="AD29" s="1114"/>
      <c r="AE29" s="1114"/>
      <c r="AF29" s="1117"/>
      <c r="AG29" s="1117"/>
      <c r="AH29" s="1117"/>
      <c r="AI29" s="1117"/>
      <c r="AJ29" s="1117"/>
      <c r="AK29" s="1117"/>
      <c r="AL29" s="1117"/>
      <c r="AM29" s="1117"/>
      <c r="AN29" s="1117"/>
      <c r="AO29" s="1117"/>
      <c r="AP29" s="1117"/>
      <c r="AQ29" s="1117"/>
      <c r="AR29" s="1117"/>
      <c r="AS29" s="1117"/>
      <c r="AT29" s="1117"/>
      <c r="AU29" s="1117"/>
      <c r="AV29" s="1117"/>
      <c r="AW29" s="1117"/>
      <c r="AX29" s="1117"/>
      <c r="AY29" s="1117"/>
      <c r="AZ29" s="1117"/>
      <c r="BA29" s="1117"/>
      <c r="BB29" s="1117"/>
      <c r="BC29" s="1117"/>
      <c r="BD29" s="1117"/>
      <c r="BE29" s="1117"/>
      <c r="BF29" s="1117"/>
      <c r="BG29" s="1117"/>
      <c r="BH29" s="1117"/>
      <c r="BI29" s="1117"/>
      <c r="BJ29" s="1117"/>
      <c r="BK29" s="1117"/>
      <c r="BL29" s="1117"/>
      <c r="BM29" s="1117"/>
      <c r="BN29" s="1117"/>
      <c r="BO29" s="1117"/>
    </row>
    <row r="30" spans="1:67" s="998" customFormat="1" ht="14.45" customHeight="1">
      <c r="A30" s="1330"/>
      <c r="B30" s="961" t="s">
        <v>1331</v>
      </c>
      <c r="C30" s="1330"/>
      <c r="D30" s="992"/>
      <c r="E30" s="1113">
        <v>173527.64470995107</v>
      </c>
      <c r="F30" s="1118">
        <v>172037.93383550929</v>
      </c>
      <c r="G30" s="1206">
        <f t="shared" si="4"/>
        <v>148392.01454031945</v>
      </c>
      <c r="H30" s="1118">
        <v>94881.1167882304</v>
      </c>
      <c r="I30" s="1118">
        <v>17638.188491925444</v>
      </c>
      <c r="J30" s="1118">
        <v>1929.3173071440033</v>
      </c>
      <c r="K30" s="1118">
        <v>1615.5237222207304</v>
      </c>
      <c r="L30" s="1118">
        <v>515.87747147362609</v>
      </c>
      <c r="M30" s="1118">
        <v>1714.5085417725559</v>
      </c>
      <c r="N30" s="1118">
        <v>30097.482217552682</v>
      </c>
      <c r="O30" s="1330"/>
      <c r="P30" s="961" t="s">
        <v>1331</v>
      </c>
      <c r="Q30" s="1330"/>
      <c r="R30" s="992"/>
      <c r="S30" s="1113">
        <f t="shared" ref="S30:S35" si="5">SUM(T30:AA30)</f>
        <v>23645.919295189884</v>
      </c>
      <c r="T30" s="1113">
        <v>10102.904827593262</v>
      </c>
      <c r="U30" s="1113">
        <v>913.52102919880963</v>
      </c>
      <c r="V30" s="1113">
        <v>620.71228868165645</v>
      </c>
      <c r="W30" s="1113">
        <v>1023.3560543552015</v>
      </c>
      <c r="X30" s="1113">
        <v>32.281290327657487</v>
      </c>
      <c r="Y30" s="1114">
        <v>152.14057396895129</v>
      </c>
      <c r="Z30" s="1114">
        <v>107.74391437206421</v>
      </c>
      <c r="AA30" s="1114">
        <v>10693.259316692283</v>
      </c>
      <c r="AB30" s="1114">
        <v>1489.7108744418961</v>
      </c>
      <c r="AC30" s="1114">
        <v>156.99263338999791</v>
      </c>
      <c r="AD30" s="1114">
        <v>495.38080649351764</v>
      </c>
      <c r="AE30" s="1114">
        <v>837.33743455838191</v>
      </c>
      <c r="AF30" s="1117"/>
      <c r="AG30" s="1117"/>
      <c r="AH30" s="1117"/>
      <c r="AI30" s="1117"/>
      <c r="AJ30" s="1117"/>
      <c r="AK30" s="1117"/>
      <c r="AL30" s="1117"/>
      <c r="AM30" s="1117"/>
      <c r="AN30" s="1117"/>
      <c r="AO30" s="1117"/>
      <c r="AP30" s="1117"/>
      <c r="AQ30" s="1117"/>
      <c r="AR30" s="1117"/>
      <c r="AS30" s="1117"/>
      <c r="AT30" s="1117"/>
      <c r="AU30" s="1117"/>
      <c r="AV30" s="1117"/>
      <c r="AW30" s="1117"/>
      <c r="AX30" s="1117"/>
      <c r="AY30" s="1117"/>
      <c r="AZ30" s="1117"/>
      <c r="BA30" s="1117"/>
      <c r="BB30" s="1117"/>
      <c r="BC30" s="1117"/>
      <c r="BD30" s="1117"/>
      <c r="BE30" s="1117"/>
      <c r="BF30" s="1117"/>
      <c r="BG30" s="1117"/>
      <c r="BH30" s="1117"/>
      <c r="BI30" s="1117"/>
      <c r="BJ30" s="1117"/>
      <c r="BK30" s="1117"/>
      <c r="BL30" s="1117"/>
      <c r="BM30" s="1117"/>
      <c r="BN30" s="1117"/>
      <c r="BO30" s="1117"/>
    </row>
    <row r="31" spans="1:67" s="998" customFormat="1" ht="14.45" customHeight="1">
      <c r="A31" s="1330"/>
      <c r="B31" s="961" t="s">
        <v>1332</v>
      </c>
      <c r="C31" s="1330"/>
      <c r="D31" s="992"/>
      <c r="E31" s="1113">
        <v>101943.18827551587</v>
      </c>
      <c r="F31" s="1118">
        <v>100538.55544814175</v>
      </c>
      <c r="G31" s="1206">
        <f t="shared" si="4"/>
        <v>87866.175786992011</v>
      </c>
      <c r="H31" s="1118">
        <v>52446.998553036639</v>
      </c>
      <c r="I31" s="1118">
        <v>12351.839383432465</v>
      </c>
      <c r="J31" s="1118">
        <v>207.85447397307007</v>
      </c>
      <c r="K31" s="1118">
        <v>636.61577770940653</v>
      </c>
      <c r="L31" s="1118">
        <v>238.56049401226664</v>
      </c>
      <c r="M31" s="1118">
        <v>1005.4006820644688</v>
      </c>
      <c r="N31" s="1118">
        <v>20978.906422763692</v>
      </c>
      <c r="O31" s="1330"/>
      <c r="P31" s="961" t="s">
        <v>1332</v>
      </c>
      <c r="Q31" s="1330"/>
      <c r="R31" s="992"/>
      <c r="S31" s="1113">
        <f t="shared" si="5"/>
        <v>12672.379661149738</v>
      </c>
      <c r="T31" s="1113">
        <v>5985.4472681560192</v>
      </c>
      <c r="U31" s="1113">
        <v>597.59312767439212</v>
      </c>
      <c r="V31" s="1113">
        <v>274.2611439068159</v>
      </c>
      <c r="W31" s="1113">
        <v>802.48128221581408</v>
      </c>
      <c r="X31" s="1113">
        <v>14.13957327713794</v>
      </c>
      <c r="Y31" s="1114">
        <v>172.84235727135115</v>
      </c>
      <c r="Z31" s="1114">
        <v>26.881018012566358</v>
      </c>
      <c r="AA31" s="1114">
        <v>4798.7338906356417</v>
      </c>
      <c r="AB31" s="1114">
        <v>1404.6328273741419</v>
      </c>
      <c r="AC31" s="1114">
        <v>232.40022846822745</v>
      </c>
      <c r="AD31" s="1114">
        <v>417.89129198309524</v>
      </c>
      <c r="AE31" s="1114">
        <v>754.34130692281883</v>
      </c>
      <c r="AF31" s="1117"/>
      <c r="AG31" s="1117"/>
      <c r="AH31" s="1117"/>
      <c r="AI31" s="1117"/>
      <c r="AJ31" s="1117"/>
      <c r="AK31" s="1117"/>
      <c r="AL31" s="1117"/>
      <c r="AM31" s="1117"/>
      <c r="AN31" s="1117"/>
      <c r="AO31" s="1117"/>
      <c r="AP31" s="1117"/>
      <c r="AQ31" s="1117"/>
      <c r="AR31" s="1117"/>
      <c r="AS31" s="1117"/>
      <c r="AT31" s="1117"/>
      <c r="AU31" s="1117"/>
      <c r="AV31" s="1117"/>
      <c r="AW31" s="1117"/>
      <c r="AX31" s="1117"/>
      <c r="AY31" s="1117"/>
      <c r="AZ31" s="1117"/>
      <c r="BA31" s="1117"/>
      <c r="BB31" s="1117"/>
      <c r="BC31" s="1117"/>
      <c r="BD31" s="1117"/>
      <c r="BE31" s="1117"/>
      <c r="BF31" s="1117"/>
      <c r="BG31" s="1117"/>
      <c r="BH31" s="1117"/>
      <c r="BI31" s="1117"/>
      <c r="BJ31" s="1117"/>
      <c r="BK31" s="1117"/>
      <c r="BL31" s="1117"/>
      <c r="BM31" s="1117"/>
      <c r="BN31" s="1117"/>
      <c r="BO31" s="1117"/>
    </row>
    <row r="32" spans="1:67" s="998" customFormat="1" ht="14.45" customHeight="1">
      <c r="A32" s="1330"/>
      <c r="B32" s="961" t="s">
        <v>1333</v>
      </c>
      <c r="C32" s="1330"/>
      <c r="D32" s="992"/>
      <c r="E32" s="1113">
        <v>123594.19780940702</v>
      </c>
      <c r="F32" s="1118">
        <v>122213.36477160256</v>
      </c>
      <c r="G32" s="1206">
        <f t="shared" si="4"/>
        <v>110418.87751529616</v>
      </c>
      <c r="H32" s="1118">
        <v>62087.044556235742</v>
      </c>
      <c r="I32" s="1118">
        <v>19387.57582501931</v>
      </c>
      <c r="J32" s="1118">
        <v>2537.1520520586669</v>
      </c>
      <c r="K32" s="1118">
        <v>1241.8083646383723</v>
      </c>
      <c r="L32" s="1118">
        <v>286.46539608823247</v>
      </c>
      <c r="M32" s="1118">
        <v>1421.5254827049905</v>
      </c>
      <c r="N32" s="1118">
        <v>23457.305838550841</v>
      </c>
      <c r="O32" s="1330"/>
      <c r="P32" s="961" t="s">
        <v>1333</v>
      </c>
      <c r="Q32" s="1330"/>
      <c r="R32" s="992"/>
      <c r="S32" s="1113">
        <f t="shared" si="5"/>
        <v>11794.487256306438</v>
      </c>
      <c r="T32" s="1113">
        <v>6227.7810337483352</v>
      </c>
      <c r="U32" s="1113">
        <v>557.45430209433255</v>
      </c>
      <c r="V32" s="1113">
        <v>233.15518171159349</v>
      </c>
      <c r="W32" s="1113">
        <v>580.46367676046259</v>
      </c>
      <c r="X32" s="1113">
        <v>21.947339661294109</v>
      </c>
      <c r="Y32" s="1114">
        <v>172.17050610568077</v>
      </c>
      <c r="Z32" s="1114">
        <v>19.188164903384774</v>
      </c>
      <c r="AA32" s="1114">
        <v>3982.3270513213538</v>
      </c>
      <c r="AB32" s="1114">
        <v>1380.8330378043947</v>
      </c>
      <c r="AC32" s="1114">
        <v>114.25924046857646</v>
      </c>
      <c r="AD32" s="1114">
        <v>550.31424540592423</v>
      </c>
      <c r="AE32" s="1114">
        <v>716.25955192989488</v>
      </c>
      <c r="AF32" s="1117"/>
      <c r="AG32" s="1117"/>
      <c r="AH32" s="1117"/>
      <c r="AI32" s="1117"/>
      <c r="AJ32" s="1117"/>
      <c r="AK32" s="1117"/>
      <c r="AL32" s="1117"/>
      <c r="AM32" s="1117"/>
      <c r="AN32" s="1117"/>
      <c r="AO32" s="1117"/>
      <c r="AP32" s="1117"/>
      <c r="AQ32" s="1117"/>
      <c r="AR32" s="1117"/>
      <c r="AS32" s="1117"/>
      <c r="AT32" s="1117"/>
      <c r="AU32" s="1117"/>
      <c r="AV32" s="1117"/>
      <c r="AW32" s="1117"/>
      <c r="AX32" s="1117"/>
      <c r="AY32" s="1117"/>
      <c r="AZ32" s="1117"/>
      <c r="BA32" s="1117"/>
      <c r="BB32" s="1117"/>
      <c r="BC32" s="1117"/>
      <c r="BD32" s="1117"/>
      <c r="BE32" s="1117"/>
      <c r="BF32" s="1117"/>
      <c r="BG32" s="1117"/>
      <c r="BH32" s="1117"/>
      <c r="BI32" s="1117"/>
      <c r="BJ32" s="1117"/>
      <c r="BK32" s="1117"/>
      <c r="BL32" s="1117"/>
      <c r="BM32" s="1117"/>
      <c r="BN32" s="1117"/>
      <c r="BO32" s="1117"/>
    </row>
    <row r="33" spans="1:67" s="998" customFormat="1" ht="14.45" customHeight="1">
      <c r="A33" s="1330"/>
      <c r="B33" s="961" t="s">
        <v>1334</v>
      </c>
      <c r="C33" s="1330"/>
      <c r="D33" s="992"/>
      <c r="E33" s="1113">
        <v>74366.493108455106</v>
      </c>
      <c r="F33" s="1118">
        <v>73229.18881214119</v>
      </c>
      <c r="G33" s="1206">
        <f t="shared" si="4"/>
        <v>66715.501964005933</v>
      </c>
      <c r="H33" s="1118">
        <v>36784.579013611059</v>
      </c>
      <c r="I33" s="1118">
        <v>9813.733289679496</v>
      </c>
      <c r="J33" s="1118">
        <v>971.61718203300359</v>
      </c>
      <c r="K33" s="1118">
        <v>523.69117164343402</v>
      </c>
      <c r="L33" s="1118">
        <v>164.9867320194173</v>
      </c>
      <c r="M33" s="1118">
        <v>1031.2494935479119</v>
      </c>
      <c r="N33" s="1118">
        <v>17425.645081471604</v>
      </c>
      <c r="O33" s="1330"/>
      <c r="P33" s="961" t="s">
        <v>1334</v>
      </c>
      <c r="Q33" s="1330"/>
      <c r="R33" s="992"/>
      <c r="S33" s="1113">
        <f t="shared" si="5"/>
        <v>6513.6868481352358</v>
      </c>
      <c r="T33" s="1113">
        <v>3689.7242604614639</v>
      </c>
      <c r="U33" s="1113">
        <v>242.086420609594</v>
      </c>
      <c r="V33" s="1113">
        <v>82.267899858893827</v>
      </c>
      <c r="W33" s="1113">
        <v>248.22600419792775</v>
      </c>
      <c r="X33" s="1113">
        <v>15.033647240079882</v>
      </c>
      <c r="Y33" s="1114">
        <v>132.34909435178594</v>
      </c>
      <c r="Z33" s="1114">
        <v>143.60664015269458</v>
      </c>
      <c r="AA33" s="1114">
        <v>1960.3928812627969</v>
      </c>
      <c r="AB33" s="1114">
        <v>1137.304296313956</v>
      </c>
      <c r="AC33" s="1114">
        <v>96.267180335868403</v>
      </c>
      <c r="AD33" s="1114">
        <v>321.7186915898277</v>
      </c>
      <c r="AE33" s="1114">
        <v>719.3184243882597</v>
      </c>
      <c r="AF33" s="1117"/>
      <c r="AG33" s="1117"/>
      <c r="AH33" s="1117"/>
      <c r="AI33" s="1117"/>
      <c r="AJ33" s="1117"/>
      <c r="AK33" s="1117"/>
      <c r="AL33" s="1117"/>
      <c r="AM33" s="1117"/>
      <c r="AN33" s="1117"/>
      <c r="AO33" s="1117"/>
      <c r="AP33" s="1117"/>
      <c r="AQ33" s="1117"/>
      <c r="AR33" s="1117"/>
      <c r="AS33" s="1117"/>
      <c r="AT33" s="1117"/>
      <c r="AU33" s="1117"/>
      <c r="AV33" s="1117"/>
      <c r="AW33" s="1117"/>
      <c r="AX33" s="1117"/>
      <c r="AY33" s="1117"/>
      <c r="AZ33" s="1117"/>
      <c r="BA33" s="1117"/>
      <c r="BB33" s="1117"/>
      <c r="BC33" s="1117"/>
      <c r="BD33" s="1117"/>
      <c r="BE33" s="1117"/>
      <c r="BF33" s="1117"/>
      <c r="BG33" s="1117"/>
      <c r="BH33" s="1117"/>
      <c r="BI33" s="1117"/>
      <c r="BJ33" s="1117"/>
      <c r="BK33" s="1117"/>
      <c r="BL33" s="1117"/>
      <c r="BM33" s="1117"/>
      <c r="BN33" s="1117"/>
      <c r="BO33" s="1117"/>
    </row>
    <row r="34" spans="1:67" s="998" customFormat="1" ht="14.45" customHeight="1">
      <c r="A34" s="1330"/>
      <c r="B34" s="961" t="s">
        <v>1335</v>
      </c>
      <c r="C34" s="1330"/>
      <c r="D34" s="992"/>
      <c r="E34" s="1113">
        <v>84015.729413613633</v>
      </c>
      <c r="F34" s="1118">
        <v>82899.592795830671</v>
      </c>
      <c r="G34" s="1206">
        <f t="shared" si="4"/>
        <v>75931.183473558645</v>
      </c>
      <c r="H34" s="1118">
        <v>50413.900412457464</v>
      </c>
      <c r="I34" s="1118">
        <v>10960.982523357881</v>
      </c>
      <c r="J34" s="1118">
        <v>229.0319594444444</v>
      </c>
      <c r="K34" s="1118">
        <v>864.72438940157758</v>
      </c>
      <c r="L34" s="1118">
        <v>225.8993822428848</v>
      </c>
      <c r="M34" s="1118">
        <v>884.8281389256781</v>
      </c>
      <c r="N34" s="1118">
        <v>12351.816667728717</v>
      </c>
      <c r="O34" s="1330"/>
      <c r="P34" s="961" t="s">
        <v>1335</v>
      </c>
      <c r="Q34" s="1330"/>
      <c r="R34" s="992"/>
      <c r="S34" s="1113">
        <f t="shared" si="5"/>
        <v>6968.4093222719694</v>
      </c>
      <c r="T34" s="1113">
        <v>4020.5375541104822</v>
      </c>
      <c r="U34" s="1113">
        <v>251.71784921826523</v>
      </c>
      <c r="V34" s="1113">
        <v>92.596618531081717</v>
      </c>
      <c r="W34" s="1113">
        <v>201.46233252381788</v>
      </c>
      <c r="X34" s="1113">
        <v>54.972814999999997</v>
      </c>
      <c r="Y34" s="1114">
        <v>59.585632651429755</v>
      </c>
      <c r="Z34" s="1114">
        <v>9.0828880000000005</v>
      </c>
      <c r="AA34" s="1114">
        <v>2278.4536322368922</v>
      </c>
      <c r="AB34" s="1114">
        <v>1116.1366177829943</v>
      </c>
      <c r="AC34" s="1114">
        <v>28.166417222222222</v>
      </c>
      <c r="AD34" s="1114">
        <v>511.92277971237303</v>
      </c>
      <c r="AE34" s="1114">
        <v>576.04742084839893</v>
      </c>
      <c r="AF34" s="1117"/>
      <c r="AG34" s="1117"/>
      <c r="AH34" s="1117"/>
      <c r="AI34" s="1117"/>
      <c r="AJ34" s="1117"/>
      <c r="AK34" s="1117"/>
      <c r="AL34" s="1117"/>
      <c r="AM34" s="1117"/>
      <c r="AN34" s="1117"/>
      <c r="AO34" s="1117"/>
      <c r="AP34" s="1117"/>
      <c r="AQ34" s="1117"/>
      <c r="AR34" s="1117"/>
      <c r="AS34" s="1117"/>
      <c r="AT34" s="1117"/>
      <c r="AU34" s="1117"/>
      <c r="AV34" s="1117"/>
      <c r="AW34" s="1117"/>
      <c r="AX34" s="1117"/>
      <c r="AY34" s="1117"/>
      <c r="AZ34" s="1117"/>
      <c r="BA34" s="1117"/>
      <c r="BB34" s="1117"/>
      <c r="BC34" s="1117"/>
      <c r="BD34" s="1117"/>
      <c r="BE34" s="1117"/>
      <c r="BF34" s="1117"/>
      <c r="BG34" s="1117"/>
      <c r="BH34" s="1117"/>
      <c r="BI34" s="1117"/>
      <c r="BJ34" s="1117"/>
      <c r="BK34" s="1117"/>
      <c r="BL34" s="1117"/>
      <c r="BM34" s="1117"/>
      <c r="BN34" s="1117"/>
      <c r="BO34" s="1117"/>
    </row>
    <row r="35" spans="1:67" s="998" customFormat="1" ht="14.45" customHeight="1">
      <c r="A35" s="1330"/>
      <c r="B35" s="961" t="s">
        <v>1336</v>
      </c>
      <c r="C35" s="1330"/>
      <c r="D35" s="992"/>
      <c r="E35" s="1113">
        <v>90486.246448345177</v>
      </c>
      <c r="F35" s="1118">
        <v>88056.258350037533</v>
      </c>
      <c r="G35" s="1206">
        <f t="shared" si="4"/>
        <v>81301.781417582111</v>
      </c>
      <c r="H35" s="1118">
        <v>42920.434332970166</v>
      </c>
      <c r="I35" s="1118">
        <v>13835.432157767897</v>
      </c>
      <c r="J35" s="1118">
        <v>1891.1508739999999</v>
      </c>
      <c r="K35" s="1118">
        <v>910.24298707670573</v>
      </c>
      <c r="L35" s="1118">
        <v>320.16406000000001</v>
      </c>
      <c r="M35" s="1118">
        <v>929.70821676912237</v>
      </c>
      <c r="N35" s="1118">
        <v>20494.64878899822</v>
      </c>
      <c r="O35" s="1330"/>
      <c r="P35" s="961" t="s">
        <v>1336</v>
      </c>
      <c r="Q35" s="1330"/>
      <c r="R35" s="992"/>
      <c r="S35" s="1113">
        <f t="shared" si="5"/>
        <v>6754.4769324554436</v>
      </c>
      <c r="T35" s="1113">
        <v>4348.2335389977034</v>
      </c>
      <c r="U35" s="1113">
        <v>123.12796223037415</v>
      </c>
      <c r="V35" s="1113">
        <v>144.33184192296446</v>
      </c>
      <c r="W35" s="1113">
        <v>268.61072076916076</v>
      </c>
      <c r="X35" s="1113">
        <v>112.66678699999999</v>
      </c>
      <c r="Y35" s="1114">
        <v>116.12545453846069</v>
      </c>
      <c r="Z35" s="1114">
        <v>114.16724600000001</v>
      </c>
      <c r="AA35" s="1114">
        <v>1527.2133809967795</v>
      </c>
      <c r="AB35" s="1114">
        <v>2429.9880983076023</v>
      </c>
      <c r="AC35" s="1114">
        <v>58.257813307602888</v>
      </c>
      <c r="AD35" s="1114">
        <v>559.47924999999987</v>
      </c>
      <c r="AE35" s="1114">
        <v>1812.251035</v>
      </c>
      <c r="AF35" s="1117"/>
      <c r="AG35" s="1117"/>
      <c r="AH35" s="1117"/>
      <c r="AI35" s="1117"/>
      <c r="AJ35" s="1117"/>
      <c r="AK35" s="1117"/>
      <c r="AL35" s="1117"/>
      <c r="AM35" s="1117"/>
      <c r="AN35" s="1117"/>
      <c r="AO35" s="1117"/>
      <c r="AP35" s="1117"/>
      <c r="AQ35" s="1117"/>
      <c r="AR35" s="1117"/>
      <c r="AS35" s="1117"/>
      <c r="AT35" s="1117"/>
      <c r="AU35" s="1117"/>
      <c r="AV35" s="1117"/>
      <c r="AW35" s="1117"/>
      <c r="AX35" s="1117"/>
      <c r="AY35" s="1117"/>
      <c r="AZ35" s="1117"/>
      <c r="BA35" s="1117"/>
      <c r="BB35" s="1117"/>
      <c r="BC35" s="1117"/>
      <c r="BD35" s="1117"/>
      <c r="BE35" s="1117"/>
      <c r="BF35" s="1117"/>
      <c r="BG35" s="1117"/>
      <c r="BH35" s="1117"/>
      <c r="BI35" s="1117"/>
      <c r="BJ35" s="1117"/>
      <c r="BK35" s="1117"/>
      <c r="BL35" s="1117"/>
      <c r="BM35" s="1117"/>
      <c r="BN35" s="1117"/>
      <c r="BO35" s="1117"/>
    </row>
    <row r="36" spans="1:67" s="998" customFormat="1" ht="14.45" customHeight="1">
      <c r="A36" s="1479" t="s">
        <v>473</v>
      </c>
      <c r="B36" s="1479"/>
      <c r="C36" s="1479"/>
      <c r="D36" s="2"/>
      <c r="E36" s="1113"/>
      <c r="F36" s="1118"/>
      <c r="G36" s="1118"/>
      <c r="H36" s="1118"/>
      <c r="I36" s="1118"/>
      <c r="J36" s="1118"/>
      <c r="K36" s="1118"/>
      <c r="L36" s="1118"/>
      <c r="M36" s="1118"/>
      <c r="N36" s="1118"/>
      <c r="O36" s="1479" t="s">
        <v>473</v>
      </c>
      <c r="P36" s="1479"/>
      <c r="Q36" s="1479"/>
      <c r="R36" s="2"/>
      <c r="S36" s="1113"/>
      <c r="T36" s="1113"/>
      <c r="U36" s="1113"/>
      <c r="V36" s="1113"/>
      <c r="W36" s="1113"/>
      <c r="X36" s="1113"/>
      <c r="Y36" s="1114"/>
      <c r="Z36" s="1114"/>
      <c r="AA36" s="1114"/>
      <c r="AB36" s="1114"/>
      <c r="AC36" s="1114"/>
      <c r="AD36" s="1114"/>
      <c r="AE36" s="1114"/>
      <c r="AF36" s="1117"/>
      <c r="AG36" s="1117"/>
      <c r="AH36" s="1117"/>
      <c r="AI36" s="1117"/>
      <c r="AJ36" s="1117"/>
      <c r="AK36" s="1117"/>
      <c r="AL36" s="1117"/>
      <c r="AM36" s="1117"/>
      <c r="AN36" s="1117"/>
      <c r="AO36" s="1117"/>
      <c r="AP36" s="1117"/>
      <c r="AQ36" s="1117"/>
      <c r="AR36" s="1117"/>
      <c r="AS36" s="1117"/>
      <c r="AT36" s="1117"/>
      <c r="AU36" s="1117"/>
      <c r="AV36" s="1117"/>
      <c r="AW36" s="1117"/>
      <c r="AX36" s="1117"/>
      <c r="AY36" s="1117"/>
      <c r="AZ36" s="1117"/>
      <c r="BA36" s="1117"/>
      <c r="BB36" s="1117"/>
      <c r="BC36" s="1117"/>
      <c r="BD36" s="1117"/>
      <c r="BE36" s="1117"/>
      <c r="BF36" s="1117"/>
      <c r="BG36" s="1117"/>
      <c r="BH36" s="1117"/>
      <c r="BI36" s="1117"/>
      <c r="BJ36" s="1117"/>
      <c r="BK36" s="1117"/>
      <c r="BL36" s="1117"/>
      <c r="BM36" s="1117"/>
      <c r="BN36" s="1117"/>
      <c r="BO36" s="1117"/>
    </row>
    <row r="37" spans="1:67" s="998" customFormat="1" ht="14.45" customHeight="1">
      <c r="A37" s="1330"/>
      <c r="B37" s="961" t="s">
        <v>1337</v>
      </c>
      <c r="C37" s="1330"/>
      <c r="D37" s="992"/>
      <c r="E37" s="1113">
        <v>22881.611978693443</v>
      </c>
      <c r="F37" s="1118">
        <v>22583.815231670767</v>
      </c>
      <c r="G37" s="1206">
        <f t="shared" si="4"/>
        <v>16616.569752144322</v>
      </c>
      <c r="H37" s="1118">
        <v>9188.1115215978389</v>
      </c>
      <c r="I37" s="1118">
        <v>3028.675674859131</v>
      </c>
      <c r="J37" s="1118">
        <v>7.5406546852876781</v>
      </c>
      <c r="K37" s="1118">
        <v>158.84641800831224</v>
      </c>
      <c r="L37" s="1118">
        <v>113.26471277694053</v>
      </c>
      <c r="M37" s="1118">
        <v>246.04198120873764</v>
      </c>
      <c r="N37" s="1118">
        <v>3874.0887890080758</v>
      </c>
      <c r="O37" s="1330"/>
      <c r="P37" s="961" t="s">
        <v>1337</v>
      </c>
      <c r="Q37" s="1330"/>
      <c r="R37" s="992"/>
      <c r="S37" s="1113">
        <f t="shared" ref="S37:S46" si="6">SUM(T37:AA37)</f>
        <v>5967.2454795264512</v>
      </c>
      <c r="T37" s="1113">
        <v>3189.030520763476</v>
      </c>
      <c r="U37" s="1113">
        <v>283.4786070718269</v>
      </c>
      <c r="V37" s="1113">
        <v>153.95953955373</v>
      </c>
      <c r="W37" s="1113">
        <v>335.70503355366924</v>
      </c>
      <c r="X37" s="1113">
        <v>0.4014233600216971</v>
      </c>
      <c r="Y37" s="1114">
        <v>73.853606174665387</v>
      </c>
      <c r="Z37" s="1114">
        <v>27.142007216710649</v>
      </c>
      <c r="AA37" s="1114">
        <v>1903.6747418323509</v>
      </c>
      <c r="AB37" s="1114">
        <v>297.79674702266902</v>
      </c>
      <c r="AC37" s="1114">
        <v>13.464089348234834</v>
      </c>
      <c r="AD37" s="1114">
        <v>133.74092065173207</v>
      </c>
      <c r="AE37" s="1114">
        <v>150.59173702270206</v>
      </c>
      <c r="AF37" s="1117"/>
      <c r="AG37" s="1117"/>
      <c r="AH37" s="1117"/>
      <c r="AI37" s="1117"/>
      <c r="AJ37" s="1117"/>
      <c r="AK37" s="1117"/>
      <c r="AL37" s="1117"/>
      <c r="AM37" s="1117"/>
      <c r="AN37" s="1117"/>
      <c r="AO37" s="1117"/>
      <c r="AP37" s="1117"/>
      <c r="AQ37" s="1117"/>
      <c r="AR37" s="1117"/>
      <c r="AS37" s="1117"/>
      <c r="AT37" s="1117"/>
      <c r="AU37" s="1117"/>
      <c r="AV37" s="1117"/>
      <c r="AW37" s="1117"/>
      <c r="AX37" s="1117"/>
      <c r="AY37" s="1117"/>
      <c r="AZ37" s="1117"/>
      <c r="BA37" s="1117"/>
      <c r="BB37" s="1117"/>
      <c r="BC37" s="1117"/>
      <c r="BD37" s="1117"/>
      <c r="BE37" s="1117"/>
      <c r="BF37" s="1117"/>
      <c r="BG37" s="1117"/>
      <c r="BH37" s="1117"/>
      <c r="BI37" s="1117"/>
      <c r="BJ37" s="1117"/>
      <c r="BK37" s="1117"/>
      <c r="BL37" s="1117"/>
      <c r="BM37" s="1117"/>
      <c r="BN37" s="1117"/>
      <c r="BO37" s="1117"/>
    </row>
    <row r="38" spans="1:67" s="998" customFormat="1" ht="14.45" customHeight="1">
      <c r="A38" s="1330"/>
      <c r="B38" s="961" t="s">
        <v>1347</v>
      </c>
      <c r="C38" s="1330"/>
      <c r="D38" s="992"/>
      <c r="E38" s="1113">
        <v>19686.87401377405</v>
      </c>
      <c r="F38" s="1118">
        <v>19540.833349245353</v>
      </c>
      <c r="G38" s="1206">
        <f t="shared" si="4"/>
        <v>15437.864371460395</v>
      </c>
      <c r="H38" s="1118">
        <v>10028.754644375447</v>
      </c>
      <c r="I38" s="1118">
        <v>2162.1560549037176</v>
      </c>
      <c r="J38" s="1118">
        <v>2.2103044927871865E-2</v>
      </c>
      <c r="K38" s="1118">
        <v>172.24903880991459</v>
      </c>
      <c r="L38" s="1118">
        <v>100.46359019968513</v>
      </c>
      <c r="M38" s="1118">
        <v>234.62294582485598</v>
      </c>
      <c r="N38" s="1118">
        <v>2739.5959943018474</v>
      </c>
      <c r="O38" s="1330"/>
      <c r="P38" s="961" t="s">
        <v>1347</v>
      </c>
      <c r="Q38" s="1330"/>
      <c r="R38" s="992"/>
      <c r="S38" s="1113">
        <f t="shared" si="6"/>
        <v>4102.9689777849626</v>
      </c>
      <c r="T38" s="1113">
        <v>2078.570778670733</v>
      </c>
      <c r="U38" s="1113">
        <v>154.91717099117605</v>
      </c>
      <c r="V38" s="1113">
        <v>94.152387843029231</v>
      </c>
      <c r="W38" s="1113">
        <v>158.65350600162884</v>
      </c>
      <c r="X38" s="1113">
        <v>0.6469439998499259</v>
      </c>
      <c r="Y38" s="1114">
        <v>6.4101994990091455</v>
      </c>
      <c r="Z38" s="1114">
        <v>33.322833059463001</v>
      </c>
      <c r="AA38" s="1114">
        <v>1576.2951577200731</v>
      </c>
      <c r="AB38" s="1114">
        <v>146.0406645287041</v>
      </c>
      <c r="AC38" s="1114">
        <v>39.1558225321197</v>
      </c>
      <c r="AD38" s="1114">
        <v>38.639247869106256</v>
      </c>
      <c r="AE38" s="1114">
        <v>68.2455941274781</v>
      </c>
      <c r="AF38" s="1117"/>
      <c r="AG38" s="1117"/>
      <c r="AH38" s="1117"/>
      <c r="AI38" s="1117"/>
      <c r="AJ38" s="1117"/>
      <c r="AK38" s="1117"/>
      <c r="AL38" s="1117"/>
      <c r="AM38" s="1117"/>
      <c r="AN38" s="1117"/>
      <c r="AO38" s="1117"/>
      <c r="AP38" s="1117"/>
      <c r="AQ38" s="1117"/>
      <c r="AR38" s="1117"/>
      <c r="AS38" s="1117"/>
      <c r="AT38" s="1117"/>
      <c r="AU38" s="1117"/>
      <c r="AV38" s="1117"/>
      <c r="AW38" s="1117"/>
      <c r="AX38" s="1117"/>
      <c r="AY38" s="1117"/>
      <c r="AZ38" s="1117"/>
      <c r="BA38" s="1117"/>
      <c r="BB38" s="1117"/>
      <c r="BC38" s="1117"/>
      <c r="BD38" s="1117"/>
      <c r="BE38" s="1117"/>
      <c r="BF38" s="1117"/>
      <c r="BG38" s="1117"/>
      <c r="BH38" s="1117"/>
      <c r="BI38" s="1117"/>
      <c r="BJ38" s="1117"/>
      <c r="BK38" s="1117"/>
      <c r="BL38" s="1117"/>
      <c r="BM38" s="1117"/>
      <c r="BN38" s="1117"/>
      <c r="BO38" s="1117"/>
    </row>
    <row r="39" spans="1:67" s="998" customFormat="1" ht="14.45" customHeight="1">
      <c r="A39" s="961"/>
      <c r="B39" s="961" t="s">
        <v>1348</v>
      </c>
      <c r="C39" s="961"/>
      <c r="D39" s="992"/>
      <c r="E39" s="1113">
        <v>32918.411160680247</v>
      </c>
      <c r="F39" s="1118">
        <v>32581.154044443414</v>
      </c>
      <c r="G39" s="1206">
        <f t="shared" si="4"/>
        <v>26570.812913654987</v>
      </c>
      <c r="H39" s="1118">
        <v>17624.877137174753</v>
      </c>
      <c r="I39" s="1118">
        <v>3442.568984974343</v>
      </c>
      <c r="J39" s="1118">
        <v>63.365090946763026</v>
      </c>
      <c r="K39" s="1118">
        <v>206.66946911028015</v>
      </c>
      <c r="L39" s="1118">
        <v>99.292211615654466</v>
      </c>
      <c r="M39" s="1118">
        <v>332.95780576462408</v>
      </c>
      <c r="N39" s="1118">
        <v>4801.0822140685696</v>
      </c>
      <c r="O39" s="961"/>
      <c r="P39" s="961" t="s">
        <v>1348</v>
      </c>
      <c r="Q39" s="961"/>
      <c r="R39" s="992"/>
      <c r="S39" s="1113">
        <f t="shared" si="6"/>
        <v>6010.3411307884344</v>
      </c>
      <c r="T39" s="1113">
        <v>2498.5454561499569</v>
      </c>
      <c r="U39" s="1113">
        <v>290.77269975308843</v>
      </c>
      <c r="V39" s="1113">
        <v>174.99700721920917</v>
      </c>
      <c r="W39" s="1113">
        <v>311.40418886441483</v>
      </c>
      <c r="X39" s="1113">
        <v>11.46935619190741</v>
      </c>
      <c r="Y39" s="1114">
        <v>32.67253641675407</v>
      </c>
      <c r="Z39" s="1114">
        <v>19.017959027280206</v>
      </c>
      <c r="AA39" s="1114">
        <v>2671.461927165823</v>
      </c>
      <c r="AB39" s="1114">
        <v>337.25711623683696</v>
      </c>
      <c r="AC39" s="1114">
        <v>27.224384781814535</v>
      </c>
      <c r="AD39" s="1114">
        <v>116.1830400184825</v>
      </c>
      <c r="AE39" s="1114">
        <v>193.84969143653984</v>
      </c>
      <c r="AF39" s="1117"/>
      <c r="AG39" s="1117"/>
      <c r="AH39" s="1117"/>
      <c r="AI39" s="1117"/>
      <c r="AJ39" s="1117"/>
      <c r="AK39" s="1117"/>
      <c r="AL39" s="1117"/>
      <c r="AM39" s="1117"/>
      <c r="AN39" s="1117"/>
      <c r="AO39" s="1117"/>
      <c r="AP39" s="1117"/>
      <c r="AQ39" s="1117"/>
      <c r="AR39" s="1117"/>
      <c r="AS39" s="1117"/>
      <c r="AT39" s="1117"/>
      <c r="AU39" s="1117"/>
      <c r="AV39" s="1117"/>
      <c r="AW39" s="1117"/>
      <c r="AX39" s="1117"/>
      <c r="AY39" s="1117"/>
      <c r="AZ39" s="1117"/>
      <c r="BA39" s="1117"/>
      <c r="BB39" s="1117"/>
      <c r="BC39" s="1117"/>
      <c r="BD39" s="1117"/>
      <c r="BE39" s="1117"/>
      <c r="BF39" s="1117"/>
      <c r="BG39" s="1117"/>
      <c r="BH39" s="1117"/>
      <c r="BI39" s="1117"/>
      <c r="BJ39" s="1117"/>
      <c r="BK39" s="1117"/>
      <c r="BL39" s="1117"/>
      <c r="BM39" s="1117"/>
      <c r="BN39" s="1117"/>
      <c r="BO39" s="1117"/>
    </row>
    <row r="40" spans="1:67" s="998" customFormat="1" ht="14.45" customHeight="1">
      <c r="A40" s="961"/>
      <c r="B40" s="961" t="s">
        <v>1349</v>
      </c>
      <c r="C40" s="961"/>
      <c r="D40" s="992"/>
      <c r="E40" s="1113">
        <v>77901.114263754309</v>
      </c>
      <c r="F40" s="1118">
        <v>76968.731909151029</v>
      </c>
      <c r="G40" s="1206">
        <f t="shared" si="4"/>
        <v>66364.542158963406</v>
      </c>
      <c r="H40" s="1118">
        <v>41500.999409186748</v>
      </c>
      <c r="I40" s="1118">
        <v>9100.6934488641455</v>
      </c>
      <c r="J40" s="1118">
        <v>333.63009455009831</v>
      </c>
      <c r="K40" s="1118">
        <v>470.40706708213293</v>
      </c>
      <c r="L40" s="1118">
        <v>186.96037575505065</v>
      </c>
      <c r="M40" s="1118">
        <v>797.45595869839929</v>
      </c>
      <c r="N40" s="1118">
        <v>13974.395804826836</v>
      </c>
      <c r="O40" s="961"/>
      <c r="P40" s="961" t="s">
        <v>1349</v>
      </c>
      <c r="Q40" s="961"/>
      <c r="R40" s="992"/>
      <c r="S40" s="1113">
        <f t="shared" si="6"/>
        <v>10604.189750187656</v>
      </c>
      <c r="T40" s="1113">
        <v>4463.7564317709212</v>
      </c>
      <c r="U40" s="1113">
        <v>400.78283359081172</v>
      </c>
      <c r="V40" s="1113">
        <v>258.55498816516069</v>
      </c>
      <c r="W40" s="1113">
        <v>476.72318563621491</v>
      </c>
      <c r="X40" s="1113">
        <v>20.995581810257015</v>
      </c>
      <c r="Y40" s="1114">
        <v>179.5069397957644</v>
      </c>
      <c r="Z40" s="1114">
        <v>26.819348796267242</v>
      </c>
      <c r="AA40" s="1114">
        <v>4777.050440622259</v>
      </c>
      <c r="AB40" s="1114">
        <v>932.38235460321698</v>
      </c>
      <c r="AC40" s="1114">
        <v>59.762137437051379</v>
      </c>
      <c r="AD40" s="1114">
        <v>192.09072031526912</v>
      </c>
      <c r="AE40" s="1114">
        <v>680.52949685089675</v>
      </c>
      <c r="AF40" s="1117"/>
      <c r="AG40" s="1117"/>
      <c r="AH40" s="1117"/>
      <c r="AI40" s="1117"/>
      <c r="AJ40" s="1117"/>
      <c r="AK40" s="1117"/>
      <c r="AL40" s="1117"/>
      <c r="AM40" s="1117"/>
      <c r="AN40" s="1117"/>
      <c r="AO40" s="1117"/>
      <c r="AP40" s="1117"/>
      <c r="AQ40" s="1117"/>
      <c r="AR40" s="1117"/>
      <c r="AS40" s="1117"/>
      <c r="AT40" s="1117"/>
      <c r="AU40" s="1117"/>
      <c r="AV40" s="1117"/>
      <c r="AW40" s="1117"/>
      <c r="AX40" s="1117"/>
      <c r="AY40" s="1117"/>
      <c r="AZ40" s="1117"/>
      <c r="BA40" s="1117"/>
      <c r="BB40" s="1117"/>
      <c r="BC40" s="1117"/>
      <c r="BD40" s="1117"/>
      <c r="BE40" s="1117"/>
      <c r="BF40" s="1117"/>
      <c r="BG40" s="1117"/>
      <c r="BH40" s="1117"/>
      <c r="BI40" s="1117"/>
      <c r="BJ40" s="1117"/>
      <c r="BK40" s="1117"/>
      <c r="BL40" s="1117"/>
      <c r="BM40" s="1117"/>
      <c r="BN40" s="1117"/>
      <c r="BO40" s="1117"/>
    </row>
    <row r="41" spans="1:67" s="998" customFormat="1" ht="14.45" customHeight="1">
      <c r="A41" s="961"/>
      <c r="B41" s="961" t="s">
        <v>1350</v>
      </c>
      <c r="C41" s="961"/>
      <c r="D41" s="992"/>
      <c r="E41" s="1113">
        <v>71256.685762225112</v>
      </c>
      <c r="F41" s="1118">
        <v>70594.445768908059</v>
      </c>
      <c r="G41" s="1206">
        <f t="shared" si="4"/>
        <v>62767.921375428647</v>
      </c>
      <c r="H41" s="1118">
        <v>38602.298136034995</v>
      </c>
      <c r="I41" s="1118">
        <v>7716.9176619902919</v>
      </c>
      <c r="J41" s="1118">
        <v>7.7382794538217103</v>
      </c>
      <c r="K41" s="1118">
        <v>821.41384885094021</v>
      </c>
      <c r="L41" s="1118">
        <v>169.99043756625616</v>
      </c>
      <c r="M41" s="1118">
        <v>836.8305781900566</v>
      </c>
      <c r="N41" s="1118">
        <v>14612.732433342282</v>
      </c>
      <c r="O41" s="961"/>
      <c r="P41" s="961" t="s">
        <v>1350</v>
      </c>
      <c r="Q41" s="961"/>
      <c r="R41" s="992"/>
      <c r="S41" s="1113">
        <f t="shared" si="6"/>
        <v>7826.5243934794034</v>
      </c>
      <c r="T41" s="1113">
        <v>3542.66318399703</v>
      </c>
      <c r="U41" s="1113">
        <v>364.5183387507538</v>
      </c>
      <c r="V41" s="1113">
        <v>156.58724233448942</v>
      </c>
      <c r="W41" s="1113">
        <v>437.07514198949872</v>
      </c>
      <c r="X41" s="1113">
        <v>6.8265765191384942</v>
      </c>
      <c r="Y41" s="1114">
        <v>68.868066869398845</v>
      </c>
      <c r="Z41" s="1114">
        <v>22.794168481443869</v>
      </c>
      <c r="AA41" s="1114">
        <v>3227.1916745376498</v>
      </c>
      <c r="AB41" s="1114">
        <v>662.23999331712139</v>
      </c>
      <c r="AC41" s="1114">
        <v>122.55787569636088</v>
      </c>
      <c r="AD41" s="1114">
        <v>235.02317560159574</v>
      </c>
      <c r="AE41" s="1114">
        <v>304.65894201916473</v>
      </c>
      <c r="AF41" s="1117"/>
      <c r="AG41" s="1117"/>
      <c r="AH41" s="1117"/>
      <c r="AI41" s="1117"/>
      <c r="AJ41" s="1117"/>
      <c r="AK41" s="1117"/>
      <c r="AL41" s="1117"/>
      <c r="AM41" s="1117"/>
      <c r="AN41" s="1117"/>
      <c r="AO41" s="1117"/>
      <c r="AP41" s="1117"/>
      <c r="AQ41" s="1117"/>
      <c r="AR41" s="1117"/>
      <c r="AS41" s="1117"/>
      <c r="AT41" s="1117"/>
      <c r="AU41" s="1117"/>
      <c r="AV41" s="1117"/>
      <c r="AW41" s="1117"/>
      <c r="AX41" s="1117"/>
      <c r="AY41" s="1117"/>
      <c r="AZ41" s="1117"/>
      <c r="BA41" s="1117"/>
      <c r="BB41" s="1117"/>
      <c r="BC41" s="1117"/>
      <c r="BD41" s="1117"/>
      <c r="BE41" s="1117"/>
      <c r="BF41" s="1117"/>
      <c r="BG41" s="1117"/>
      <c r="BH41" s="1117"/>
      <c r="BI41" s="1117"/>
      <c r="BJ41" s="1117"/>
      <c r="BK41" s="1117"/>
      <c r="BL41" s="1117"/>
      <c r="BM41" s="1117"/>
      <c r="BN41" s="1117"/>
      <c r="BO41" s="1117"/>
    </row>
    <row r="42" spans="1:67" s="998" customFormat="1" ht="14.45" customHeight="1">
      <c r="A42" s="961"/>
      <c r="B42" s="961" t="s">
        <v>1351</v>
      </c>
      <c r="C42" s="961"/>
      <c r="D42" s="992"/>
      <c r="E42" s="1113">
        <v>147503.64027838016</v>
      </c>
      <c r="F42" s="1118">
        <v>145664.92256683426</v>
      </c>
      <c r="G42" s="1206">
        <f t="shared" si="4"/>
        <v>131956.0589861942</v>
      </c>
      <c r="H42" s="1118">
        <v>73556.451448801512</v>
      </c>
      <c r="I42" s="1118">
        <v>21453.933068297029</v>
      </c>
      <c r="J42" s="1118">
        <v>798.75040345256082</v>
      </c>
      <c r="K42" s="1118">
        <v>1371.7285038761897</v>
      </c>
      <c r="L42" s="1118">
        <v>352.44501983977557</v>
      </c>
      <c r="M42" s="1118">
        <v>1644.5015848818487</v>
      </c>
      <c r="N42" s="1118">
        <v>32778.248957045267</v>
      </c>
      <c r="O42" s="961"/>
      <c r="P42" s="961" t="s">
        <v>1351</v>
      </c>
      <c r="Q42" s="961"/>
      <c r="R42" s="992"/>
      <c r="S42" s="1113">
        <f t="shared" si="6"/>
        <v>13708.863580640271</v>
      </c>
      <c r="T42" s="1113">
        <v>6788.5377042791561</v>
      </c>
      <c r="U42" s="1113">
        <v>591.34441166104921</v>
      </c>
      <c r="V42" s="1113">
        <v>257.17798881981275</v>
      </c>
      <c r="W42" s="1113">
        <v>624.76322005376778</v>
      </c>
      <c r="X42" s="1113">
        <v>18.500071384914992</v>
      </c>
      <c r="Y42" s="1114">
        <v>138.57799176529602</v>
      </c>
      <c r="Z42" s="1114">
        <v>46.37098009787109</v>
      </c>
      <c r="AA42" s="1114">
        <v>5243.5912125784034</v>
      </c>
      <c r="AB42" s="1114">
        <v>1838.7177115457091</v>
      </c>
      <c r="AC42" s="1114">
        <v>255.74556227463319</v>
      </c>
      <c r="AD42" s="1114">
        <v>707.87393491230569</v>
      </c>
      <c r="AE42" s="1114">
        <v>875.09821435877018</v>
      </c>
      <c r="AF42" s="1117"/>
      <c r="AG42" s="1117"/>
      <c r="AH42" s="1117"/>
      <c r="AI42" s="1117"/>
      <c r="AJ42" s="1117"/>
      <c r="AK42" s="1117"/>
      <c r="AL42" s="1117"/>
      <c r="AM42" s="1117"/>
      <c r="AN42" s="1117"/>
      <c r="AO42" s="1117"/>
      <c r="AP42" s="1117"/>
      <c r="AQ42" s="1117"/>
      <c r="AR42" s="1117"/>
      <c r="AS42" s="1117"/>
      <c r="AT42" s="1117"/>
      <c r="AU42" s="1117"/>
      <c r="AV42" s="1117"/>
      <c r="AW42" s="1117"/>
      <c r="AX42" s="1117"/>
      <c r="AY42" s="1117"/>
      <c r="AZ42" s="1117"/>
      <c r="BA42" s="1117"/>
      <c r="BB42" s="1117"/>
      <c r="BC42" s="1117"/>
      <c r="BD42" s="1117"/>
      <c r="BE42" s="1117"/>
      <c r="BF42" s="1117"/>
      <c r="BG42" s="1117"/>
      <c r="BH42" s="1117"/>
      <c r="BI42" s="1117"/>
      <c r="BJ42" s="1117"/>
      <c r="BK42" s="1117"/>
      <c r="BL42" s="1117"/>
      <c r="BM42" s="1117"/>
      <c r="BN42" s="1117"/>
      <c r="BO42" s="1117"/>
    </row>
    <row r="43" spans="1:67" s="998" customFormat="1" ht="14.45" customHeight="1">
      <c r="A43" s="961"/>
      <c r="B43" s="961" t="s">
        <v>1352</v>
      </c>
      <c r="C43" s="961"/>
      <c r="D43" s="992"/>
      <c r="E43" s="1113">
        <v>61104.34738400887</v>
      </c>
      <c r="F43" s="1118">
        <v>60427.246511252059</v>
      </c>
      <c r="G43" s="1206">
        <f t="shared" si="4"/>
        <v>56131.291559447222</v>
      </c>
      <c r="H43" s="1118">
        <v>34624.117580277656</v>
      </c>
      <c r="I43" s="1118">
        <v>8320.9250144903981</v>
      </c>
      <c r="J43" s="1118">
        <v>1149.7146730752843</v>
      </c>
      <c r="K43" s="1118">
        <v>680.78019319317218</v>
      </c>
      <c r="L43" s="1118">
        <v>81.495178653969234</v>
      </c>
      <c r="M43" s="1118">
        <v>702.21065280521123</v>
      </c>
      <c r="N43" s="1118">
        <v>10572.048266951524</v>
      </c>
      <c r="O43" s="961"/>
      <c r="P43" s="961" t="s">
        <v>1352</v>
      </c>
      <c r="Q43" s="961"/>
      <c r="R43" s="992"/>
      <c r="S43" s="1113">
        <f t="shared" si="6"/>
        <v>4295.9549518048689</v>
      </c>
      <c r="T43" s="1113">
        <v>2262.7471240959494</v>
      </c>
      <c r="U43" s="1113">
        <v>210.70877041953875</v>
      </c>
      <c r="V43" s="1113">
        <v>75.513090222038457</v>
      </c>
      <c r="W43" s="1113">
        <v>246.84778651003336</v>
      </c>
      <c r="X43" s="1113">
        <v>22.208495240079881</v>
      </c>
      <c r="Y43" s="1114">
        <v>74.392707386158605</v>
      </c>
      <c r="Z43" s="1114">
        <v>120.13630276167386</v>
      </c>
      <c r="AA43" s="1114">
        <v>1283.4006751693962</v>
      </c>
      <c r="AB43" s="1114">
        <v>677.10087275680257</v>
      </c>
      <c r="AC43" s="1114">
        <v>57.635603328653858</v>
      </c>
      <c r="AD43" s="1114">
        <v>251.6370506477451</v>
      </c>
      <c r="AE43" s="1114">
        <v>367.82821878040369</v>
      </c>
      <c r="AF43" s="1117"/>
      <c r="AG43" s="1117"/>
      <c r="AH43" s="1117"/>
      <c r="AI43" s="1117"/>
      <c r="AJ43" s="1117"/>
      <c r="AK43" s="1117"/>
      <c r="AL43" s="1117"/>
      <c r="AM43" s="1117"/>
      <c r="AN43" s="1117"/>
      <c r="AO43" s="1117"/>
      <c r="AP43" s="1117"/>
      <c r="AQ43" s="1117"/>
      <c r="AR43" s="1117"/>
      <c r="AS43" s="1117"/>
      <c r="AT43" s="1117"/>
      <c r="AU43" s="1117"/>
      <c r="AV43" s="1117"/>
      <c r="AW43" s="1117"/>
      <c r="AX43" s="1117"/>
      <c r="AY43" s="1117"/>
      <c r="AZ43" s="1117"/>
      <c r="BA43" s="1117"/>
      <c r="BB43" s="1117"/>
      <c r="BC43" s="1117"/>
      <c r="BD43" s="1117"/>
      <c r="BE43" s="1117"/>
      <c r="BF43" s="1117"/>
      <c r="BG43" s="1117"/>
      <c r="BH43" s="1117"/>
      <c r="BI43" s="1117"/>
      <c r="BJ43" s="1117"/>
      <c r="BK43" s="1117"/>
      <c r="BL43" s="1117"/>
      <c r="BM43" s="1117"/>
      <c r="BN43" s="1117"/>
      <c r="BO43" s="1117"/>
    </row>
    <row r="44" spans="1:67" s="998" customFormat="1" ht="14.45" customHeight="1">
      <c r="A44" s="961"/>
      <c r="B44" s="961" t="s">
        <v>1353</v>
      </c>
      <c r="C44" s="961"/>
      <c r="D44" s="992"/>
      <c r="E44" s="1113">
        <v>53552.933869631073</v>
      </c>
      <c r="F44" s="1118">
        <v>52992.708050350695</v>
      </c>
      <c r="G44" s="1206">
        <f t="shared" si="4"/>
        <v>48625.724332167447</v>
      </c>
      <c r="H44" s="1118">
        <v>32241.543336092644</v>
      </c>
      <c r="I44" s="1118">
        <v>6754.7005105097069</v>
      </c>
      <c r="J44" s="1118">
        <v>211.61343844444443</v>
      </c>
      <c r="K44" s="1118">
        <v>591.33352275928246</v>
      </c>
      <c r="L44" s="1118">
        <v>166.46904842909586</v>
      </c>
      <c r="M44" s="1118">
        <v>452.14010041099453</v>
      </c>
      <c r="N44" s="1118">
        <v>8207.9243755212701</v>
      </c>
      <c r="O44" s="961"/>
      <c r="P44" s="961" t="s">
        <v>1353</v>
      </c>
      <c r="Q44" s="961"/>
      <c r="R44" s="992"/>
      <c r="S44" s="1113">
        <f t="shared" si="6"/>
        <v>4366.9837181832481</v>
      </c>
      <c r="T44" s="1113">
        <v>2633.4196578544902</v>
      </c>
      <c r="U44" s="1113">
        <v>159.29679141890878</v>
      </c>
      <c r="V44" s="1113">
        <v>59.883739356532608</v>
      </c>
      <c r="W44" s="1113">
        <v>143.74784501531147</v>
      </c>
      <c r="X44" s="1113">
        <v>26.863404999999997</v>
      </c>
      <c r="Y44" s="1114">
        <v>71.639332980613176</v>
      </c>
      <c r="Z44" s="1114">
        <v>5.2372819999999995</v>
      </c>
      <c r="AA44" s="1114">
        <v>1266.8956645573908</v>
      </c>
      <c r="AB44" s="1114">
        <v>560.22581928038426</v>
      </c>
      <c r="AC44" s="1114">
        <v>41.783386793626988</v>
      </c>
      <c r="AD44" s="1114">
        <v>241.8040464349582</v>
      </c>
      <c r="AE44" s="1114">
        <v>276.63838605179916</v>
      </c>
      <c r="AF44" s="1117"/>
      <c r="AG44" s="1117"/>
      <c r="AH44" s="1117"/>
      <c r="AI44" s="1117"/>
      <c r="AJ44" s="1117"/>
      <c r="AK44" s="1117"/>
      <c r="AL44" s="1117"/>
      <c r="AM44" s="1117"/>
      <c r="AN44" s="1117"/>
      <c r="AO44" s="1117"/>
      <c r="AP44" s="1117"/>
      <c r="AQ44" s="1117"/>
      <c r="AR44" s="1117"/>
      <c r="AS44" s="1117"/>
      <c r="AT44" s="1117"/>
      <c r="AU44" s="1117"/>
      <c r="AV44" s="1117"/>
      <c r="AW44" s="1117"/>
      <c r="AX44" s="1117"/>
      <c r="AY44" s="1117"/>
      <c r="AZ44" s="1117"/>
      <c r="BA44" s="1117"/>
      <c r="BB44" s="1117"/>
      <c r="BC44" s="1117"/>
      <c r="BD44" s="1117"/>
      <c r="BE44" s="1117"/>
      <c r="BF44" s="1117"/>
      <c r="BG44" s="1117"/>
      <c r="BH44" s="1117"/>
      <c r="BI44" s="1117"/>
      <c r="BJ44" s="1117"/>
      <c r="BK44" s="1117"/>
      <c r="BL44" s="1117"/>
      <c r="BM44" s="1117"/>
      <c r="BN44" s="1117"/>
      <c r="BO44" s="1117"/>
    </row>
    <row r="45" spans="1:67" s="998" customFormat="1" ht="14.45" customHeight="1">
      <c r="A45" s="961"/>
      <c r="B45" s="961" t="s">
        <v>1354</v>
      </c>
      <c r="C45" s="961"/>
      <c r="D45" s="992"/>
      <c r="E45" s="1113">
        <v>66738.789011140689</v>
      </c>
      <c r="F45" s="1118">
        <v>65670.85750040719</v>
      </c>
      <c r="G45" s="1206">
        <f t="shared" si="4"/>
        <v>59926.011304293723</v>
      </c>
      <c r="H45" s="1118">
        <v>37110.168100999996</v>
      </c>
      <c r="I45" s="1118">
        <v>8953.0332432937375</v>
      </c>
      <c r="J45" s="1118">
        <v>1045.5770009999999</v>
      </c>
      <c r="K45" s="1118">
        <v>755.237078</v>
      </c>
      <c r="L45" s="1118">
        <v>211.46629000000001</v>
      </c>
      <c r="M45" s="1118">
        <v>810.55539599999997</v>
      </c>
      <c r="N45" s="1118">
        <v>11039.974194999997</v>
      </c>
      <c r="O45" s="961"/>
      <c r="P45" s="961" t="s">
        <v>1354</v>
      </c>
      <c r="Q45" s="961"/>
      <c r="R45" s="992"/>
      <c r="S45" s="1113">
        <f t="shared" si="6"/>
        <v>5744.8461961134153</v>
      </c>
      <c r="T45" s="1113">
        <v>3570.0683664855519</v>
      </c>
      <c r="U45" s="1113">
        <v>164.48696236861517</v>
      </c>
      <c r="V45" s="1113">
        <v>96.784736099003709</v>
      </c>
      <c r="W45" s="1113">
        <v>202.44505719784496</v>
      </c>
      <c r="X45" s="1113">
        <v>52.976166999999997</v>
      </c>
      <c r="Y45" s="1114">
        <v>50.006363999999998</v>
      </c>
      <c r="Z45" s="1114">
        <v>85.321463999999992</v>
      </c>
      <c r="AA45" s="1114">
        <v>1522.7570789624003</v>
      </c>
      <c r="AB45" s="1114">
        <v>1067.9315107335424</v>
      </c>
      <c r="AC45" s="1114">
        <v>41.759234999999983</v>
      </c>
      <c r="AD45" s="1114">
        <v>474.48335473354257</v>
      </c>
      <c r="AE45" s="1114">
        <v>551.68892100000005</v>
      </c>
      <c r="AF45" s="1117"/>
      <c r="AG45" s="1117"/>
      <c r="AH45" s="1117"/>
      <c r="AI45" s="1117"/>
      <c r="AJ45" s="1117"/>
      <c r="AK45" s="1117"/>
      <c r="AL45" s="1117"/>
      <c r="AM45" s="1117"/>
      <c r="AN45" s="1117"/>
      <c r="AO45" s="1117"/>
      <c r="AP45" s="1117"/>
      <c r="AQ45" s="1117"/>
      <c r="AR45" s="1117"/>
      <c r="AS45" s="1117"/>
      <c r="AT45" s="1117"/>
      <c r="AU45" s="1117"/>
      <c r="AV45" s="1117"/>
      <c r="AW45" s="1117"/>
      <c r="AX45" s="1117"/>
      <c r="AY45" s="1117"/>
      <c r="AZ45" s="1117"/>
      <c r="BA45" s="1117"/>
      <c r="BB45" s="1117"/>
      <c r="BC45" s="1117"/>
      <c r="BD45" s="1117"/>
      <c r="BE45" s="1117"/>
      <c r="BF45" s="1117"/>
      <c r="BG45" s="1117"/>
      <c r="BH45" s="1117"/>
      <c r="BI45" s="1117"/>
      <c r="BJ45" s="1117"/>
      <c r="BK45" s="1117"/>
      <c r="BL45" s="1117"/>
      <c r="BM45" s="1117"/>
      <c r="BN45" s="1117"/>
      <c r="BO45" s="1117"/>
    </row>
    <row r="46" spans="1:67" s="998" customFormat="1" ht="14.45" customHeight="1">
      <c r="A46" s="961"/>
      <c r="B46" s="961" t="s">
        <v>1355</v>
      </c>
      <c r="C46" s="961"/>
      <c r="D46" s="992"/>
      <c r="E46" s="1113">
        <v>94389.092042999997</v>
      </c>
      <c r="F46" s="1118">
        <v>91950.17908099998</v>
      </c>
      <c r="G46" s="1206">
        <f t="shared" si="4"/>
        <v>86228.737944000008</v>
      </c>
      <c r="H46" s="1118">
        <v>45056.752342</v>
      </c>
      <c r="I46" s="1118">
        <v>13054.148009</v>
      </c>
      <c r="J46" s="1118">
        <v>4148.1721099999995</v>
      </c>
      <c r="K46" s="1118">
        <v>563.94127300000002</v>
      </c>
      <c r="L46" s="1118">
        <v>270.10667100000001</v>
      </c>
      <c r="M46" s="1118">
        <v>929.90355199999999</v>
      </c>
      <c r="N46" s="1118">
        <v>22205.713986999999</v>
      </c>
      <c r="O46" s="961"/>
      <c r="P46" s="961" t="s">
        <v>1355</v>
      </c>
      <c r="Q46" s="961"/>
      <c r="R46" s="992"/>
      <c r="S46" s="1113">
        <f t="shared" si="6"/>
        <v>5721.4411369999989</v>
      </c>
      <c r="T46" s="1113">
        <v>3347.2892589999992</v>
      </c>
      <c r="U46" s="1113">
        <v>65.194104999999993</v>
      </c>
      <c r="V46" s="1113">
        <v>119.71425499999999</v>
      </c>
      <c r="W46" s="1113">
        <v>187.235106</v>
      </c>
      <c r="X46" s="1113">
        <v>90.153431999999995</v>
      </c>
      <c r="Y46" s="1114">
        <v>109.28587399999999</v>
      </c>
      <c r="Z46" s="1114">
        <v>34.507525999999999</v>
      </c>
      <c r="AA46" s="1114">
        <v>1768.0615799999998</v>
      </c>
      <c r="AB46" s="1114">
        <v>2438.9129619999999</v>
      </c>
      <c r="AC46" s="1114">
        <v>27.255416</v>
      </c>
      <c r="AD46" s="1114">
        <v>465.23157399999991</v>
      </c>
      <c r="AE46" s="1114">
        <v>1946.4259720000002</v>
      </c>
      <c r="AF46" s="1117"/>
      <c r="AG46" s="1117"/>
      <c r="AH46" s="1117"/>
      <c r="AI46" s="1117"/>
      <c r="AJ46" s="1117"/>
      <c r="AK46" s="1117"/>
      <c r="AL46" s="1117"/>
      <c r="AM46" s="1117"/>
      <c r="AN46" s="1117"/>
      <c r="AO46" s="1117"/>
      <c r="AP46" s="1117"/>
      <c r="AQ46" s="1117"/>
      <c r="AR46" s="1117"/>
      <c r="AS46" s="1117"/>
      <c r="AT46" s="1117"/>
      <c r="AU46" s="1117"/>
      <c r="AV46" s="1117"/>
      <c r="AW46" s="1117"/>
      <c r="AX46" s="1117"/>
      <c r="AY46" s="1117"/>
      <c r="AZ46" s="1117"/>
      <c r="BA46" s="1117"/>
      <c r="BB46" s="1117"/>
      <c r="BC46" s="1117"/>
      <c r="BD46" s="1117"/>
      <c r="BE46" s="1117"/>
      <c r="BF46" s="1117"/>
      <c r="BG46" s="1117"/>
      <c r="BH46" s="1117"/>
      <c r="BI46" s="1117"/>
      <c r="BJ46" s="1117"/>
      <c r="BK46" s="1117"/>
      <c r="BL46" s="1117"/>
      <c r="BM46" s="1117"/>
      <c r="BN46" s="1117"/>
      <c r="BO46" s="1117"/>
    </row>
    <row r="47" spans="1:67" s="998" customFormat="1" ht="14.45" customHeight="1">
      <c r="A47" s="1479" t="s">
        <v>448</v>
      </c>
      <c r="B47" s="1479"/>
      <c r="C47" s="1479"/>
      <c r="D47" s="992"/>
      <c r="E47" s="1113"/>
      <c r="F47" s="1118"/>
      <c r="G47" s="1118"/>
      <c r="H47" s="1118"/>
      <c r="I47" s="1118"/>
      <c r="J47" s="1118"/>
      <c r="K47" s="1118"/>
      <c r="L47" s="1118"/>
      <c r="M47" s="1118"/>
      <c r="N47" s="1118"/>
      <c r="O47" s="1479" t="s">
        <v>448</v>
      </c>
      <c r="P47" s="1479"/>
      <c r="Q47" s="1479"/>
      <c r="R47" s="992"/>
      <c r="S47" s="1113"/>
      <c r="T47" s="1113"/>
      <c r="U47" s="1113"/>
      <c r="V47" s="1113"/>
      <c r="W47" s="1113"/>
      <c r="X47" s="1113"/>
      <c r="Y47" s="1114"/>
      <c r="Z47" s="1114"/>
      <c r="AA47" s="1114"/>
      <c r="AB47" s="1114"/>
      <c r="AC47" s="1114"/>
      <c r="AD47" s="1114"/>
      <c r="AE47" s="1114"/>
      <c r="AF47" s="1117"/>
      <c r="AG47" s="1117"/>
      <c r="AH47" s="1117"/>
      <c r="AI47" s="1117"/>
      <c r="AJ47" s="1117"/>
      <c r="AK47" s="1117"/>
      <c r="AL47" s="1117"/>
      <c r="AM47" s="1117"/>
      <c r="AN47" s="1117"/>
      <c r="AO47" s="1117"/>
      <c r="AP47" s="1117"/>
      <c r="AQ47" s="1117"/>
      <c r="AR47" s="1117"/>
      <c r="AS47" s="1117"/>
      <c r="AT47" s="1117"/>
      <c r="AU47" s="1117"/>
      <c r="AV47" s="1117"/>
      <c r="AW47" s="1117"/>
      <c r="AX47" s="1117"/>
      <c r="AY47" s="1117"/>
      <c r="AZ47" s="1117"/>
      <c r="BA47" s="1117"/>
      <c r="BB47" s="1117"/>
      <c r="BC47" s="1117"/>
      <c r="BD47" s="1117"/>
      <c r="BE47" s="1117"/>
      <c r="BF47" s="1117"/>
      <c r="BG47" s="1117"/>
      <c r="BH47" s="1117"/>
      <c r="BI47" s="1117"/>
      <c r="BJ47" s="1117"/>
      <c r="BK47" s="1117"/>
      <c r="BL47" s="1117"/>
      <c r="BM47" s="1117"/>
      <c r="BN47" s="1117"/>
      <c r="BO47" s="1117"/>
    </row>
    <row r="48" spans="1:67" s="998" customFormat="1" ht="14.45" customHeight="1">
      <c r="A48" s="961"/>
      <c r="B48" s="961" t="s">
        <v>1337</v>
      </c>
      <c r="C48" s="961"/>
      <c r="D48" s="992"/>
      <c r="E48" s="1113">
        <v>22300.816744470059</v>
      </c>
      <c r="F48" s="1118">
        <v>21802.107949291345</v>
      </c>
      <c r="G48" s="1206">
        <f t="shared" si="4"/>
        <v>15996.004625798822</v>
      </c>
      <c r="H48" s="1118">
        <v>9429.216579866732</v>
      </c>
      <c r="I48" s="1118">
        <v>2961.0963964773423</v>
      </c>
      <c r="J48" s="1118">
        <v>233.62276668528764</v>
      </c>
      <c r="K48" s="1118">
        <v>142.51453210712273</v>
      </c>
      <c r="L48" s="1118">
        <v>108.28534801794699</v>
      </c>
      <c r="M48" s="1118">
        <v>237.34692106780696</v>
      </c>
      <c r="N48" s="1118">
        <v>2883.9220815765816</v>
      </c>
      <c r="O48" s="961"/>
      <c r="P48" s="961" t="s">
        <v>1337</v>
      </c>
      <c r="Q48" s="961"/>
      <c r="R48" s="992"/>
      <c r="S48" s="1113">
        <f t="shared" ref="S48:S57" si="7">SUM(T48:AA48)</f>
        <v>5806.1033234925326</v>
      </c>
      <c r="T48" s="1113">
        <v>3187.3847175037117</v>
      </c>
      <c r="U48" s="1113">
        <v>268.22513255544732</v>
      </c>
      <c r="V48" s="1113">
        <v>151.15675157818166</v>
      </c>
      <c r="W48" s="1113">
        <v>341.53882821467533</v>
      </c>
      <c r="X48" s="1113">
        <v>0.62944400002136947</v>
      </c>
      <c r="Y48" s="1114">
        <v>76.420321504923393</v>
      </c>
      <c r="Z48" s="1114">
        <v>31.941132216710649</v>
      </c>
      <c r="AA48" s="1114">
        <v>1748.8069959188606</v>
      </c>
      <c r="AB48" s="1114">
        <v>498.7087951786981</v>
      </c>
      <c r="AC48" s="1114">
        <v>15.847458170189293</v>
      </c>
      <c r="AD48" s="1114">
        <v>195.34560641360338</v>
      </c>
      <c r="AE48" s="1114">
        <v>287.51573059490522</v>
      </c>
      <c r="AF48" s="1117"/>
      <c r="AG48" s="1117"/>
      <c r="AH48" s="1117"/>
      <c r="AI48" s="1117"/>
      <c r="AJ48" s="1117"/>
      <c r="AK48" s="1117"/>
      <c r="AL48" s="1117"/>
      <c r="AM48" s="1117"/>
      <c r="AN48" s="1117"/>
      <c r="AO48" s="1117"/>
      <c r="AP48" s="1117"/>
      <c r="AQ48" s="1117"/>
      <c r="AR48" s="1117"/>
      <c r="AS48" s="1117"/>
      <c r="AT48" s="1117"/>
      <c r="AU48" s="1117"/>
      <c r="AV48" s="1117"/>
      <c r="AW48" s="1117"/>
      <c r="AX48" s="1117"/>
      <c r="AY48" s="1117"/>
      <c r="AZ48" s="1117"/>
      <c r="BA48" s="1117"/>
      <c r="BB48" s="1117"/>
      <c r="BC48" s="1117"/>
      <c r="BD48" s="1117"/>
      <c r="BE48" s="1117"/>
      <c r="BF48" s="1117"/>
      <c r="BG48" s="1117"/>
      <c r="BH48" s="1117"/>
      <c r="BI48" s="1117"/>
      <c r="BJ48" s="1117"/>
      <c r="BK48" s="1117"/>
      <c r="BL48" s="1117"/>
      <c r="BM48" s="1117"/>
      <c r="BN48" s="1117"/>
      <c r="BO48" s="1117"/>
    </row>
    <row r="49" spans="1:67" s="998" customFormat="1" ht="14.45" customHeight="1">
      <c r="A49" s="961"/>
      <c r="B49" s="961" t="s">
        <v>1347</v>
      </c>
      <c r="C49" s="961"/>
      <c r="D49" s="992"/>
      <c r="E49" s="1113">
        <v>18894.127128174496</v>
      </c>
      <c r="F49" s="1118">
        <v>18703.370614162533</v>
      </c>
      <c r="G49" s="1206">
        <f t="shared" si="4"/>
        <v>14404.257450429635</v>
      </c>
      <c r="H49" s="1118">
        <v>9126.8246124692196</v>
      </c>
      <c r="I49" s="1118">
        <v>2098.6486951329734</v>
      </c>
      <c r="J49" s="1118">
        <v>8.0038130454827492</v>
      </c>
      <c r="K49" s="1118">
        <v>157.36576500452892</v>
      </c>
      <c r="L49" s="1118">
        <v>90.879239829095468</v>
      </c>
      <c r="M49" s="1118">
        <v>255.04026272652791</v>
      </c>
      <c r="N49" s="1118">
        <v>2667.4950622218057</v>
      </c>
      <c r="O49" s="961"/>
      <c r="P49" s="961" t="s">
        <v>1347</v>
      </c>
      <c r="Q49" s="961"/>
      <c r="R49" s="992"/>
      <c r="S49" s="1113">
        <f t="shared" si="7"/>
        <v>4299.1131637329072</v>
      </c>
      <c r="T49" s="1113">
        <v>2191.877923484888</v>
      </c>
      <c r="U49" s="1113">
        <v>167.77200780355241</v>
      </c>
      <c r="V49" s="1113">
        <v>101.81042824607538</v>
      </c>
      <c r="W49" s="1113">
        <v>166.58023463284266</v>
      </c>
      <c r="X49" s="1113">
        <v>0.40499999984992591</v>
      </c>
      <c r="Y49" s="1114">
        <v>6.8281843085787282</v>
      </c>
      <c r="Z49" s="1114">
        <v>33.322833059463001</v>
      </c>
      <c r="AA49" s="1114">
        <v>1630.5165521976564</v>
      </c>
      <c r="AB49" s="1114">
        <v>190.75651401196751</v>
      </c>
      <c r="AC49" s="1114">
        <v>31.958941846046599</v>
      </c>
      <c r="AD49" s="1114">
        <v>64.445873218041768</v>
      </c>
      <c r="AE49" s="1114">
        <v>94.351698947879072</v>
      </c>
      <c r="AF49" s="1117"/>
      <c r="AG49" s="1117"/>
      <c r="AH49" s="1117"/>
      <c r="AI49" s="1117"/>
      <c r="AJ49" s="1117"/>
      <c r="AK49" s="1117"/>
      <c r="AL49" s="1117"/>
      <c r="AM49" s="1117"/>
      <c r="AN49" s="1117"/>
      <c r="AO49" s="1117"/>
      <c r="AP49" s="1117"/>
      <c r="AQ49" s="1117"/>
      <c r="AR49" s="1117"/>
      <c r="AS49" s="1117"/>
      <c r="AT49" s="1117"/>
      <c r="AU49" s="1117"/>
      <c r="AV49" s="1117"/>
      <c r="AW49" s="1117"/>
      <c r="AX49" s="1117"/>
      <c r="AY49" s="1117"/>
      <c r="AZ49" s="1117"/>
      <c r="BA49" s="1117"/>
      <c r="BB49" s="1117"/>
      <c r="BC49" s="1117"/>
      <c r="BD49" s="1117"/>
      <c r="BE49" s="1117"/>
      <c r="BF49" s="1117"/>
      <c r="BG49" s="1117"/>
      <c r="BH49" s="1117"/>
      <c r="BI49" s="1117"/>
      <c r="BJ49" s="1117"/>
      <c r="BK49" s="1117"/>
      <c r="BL49" s="1117"/>
      <c r="BM49" s="1117"/>
      <c r="BN49" s="1117"/>
      <c r="BO49" s="1117"/>
    </row>
    <row r="50" spans="1:67" s="998" customFormat="1" ht="14.45" customHeight="1">
      <c r="A50" s="961"/>
      <c r="B50" s="961" t="s">
        <v>1348</v>
      </c>
      <c r="C50" s="961"/>
      <c r="D50" s="992"/>
      <c r="E50" s="1113">
        <v>31787.044334860784</v>
      </c>
      <c r="F50" s="1118">
        <v>31522.325961197581</v>
      </c>
      <c r="G50" s="1206">
        <f t="shared" si="4"/>
        <v>26108.874513290801</v>
      </c>
      <c r="H50" s="1118">
        <v>17661.660510781396</v>
      </c>
      <c r="I50" s="1118">
        <v>3319.8591881171687</v>
      </c>
      <c r="J50" s="1118">
        <v>55.383380946208149</v>
      </c>
      <c r="K50" s="1118">
        <v>204.07760660846816</v>
      </c>
      <c r="L50" s="1118">
        <v>97.770001954401138</v>
      </c>
      <c r="M50" s="1118">
        <v>305.24498461166496</v>
      </c>
      <c r="N50" s="1118">
        <v>4464.8788402714936</v>
      </c>
      <c r="O50" s="961"/>
      <c r="P50" s="961" t="s">
        <v>1348</v>
      </c>
      <c r="Q50" s="961"/>
      <c r="R50" s="992"/>
      <c r="S50" s="1113">
        <f t="shared" si="7"/>
        <v>5413.4514479067984</v>
      </c>
      <c r="T50" s="1113">
        <v>2248.1703435559002</v>
      </c>
      <c r="U50" s="1113">
        <v>221.3596180796541</v>
      </c>
      <c r="V50" s="1113">
        <v>168.62527772975668</v>
      </c>
      <c r="W50" s="1113">
        <v>306.10437872015865</v>
      </c>
      <c r="X50" s="1113">
        <v>11.227213334865551</v>
      </c>
      <c r="Y50" s="1114">
        <v>22.276828617452203</v>
      </c>
      <c r="Z50" s="1114">
        <v>18.564906395752981</v>
      </c>
      <c r="AA50" s="1114">
        <v>2417.1228814732576</v>
      </c>
      <c r="AB50" s="1114">
        <v>264.71837366320415</v>
      </c>
      <c r="AC50" s="1114">
        <v>52.553597177445404</v>
      </c>
      <c r="AD50" s="1114">
        <v>73.868438395547528</v>
      </c>
      <c r="AE50" s="1114">
        <v>138.29633809021112</v>
      </c>
      <c r="AF50" s="1117"/>
      <c r="AG50" s="1117"/>
      <c r="AH50" s="1117"/>
      <c r="AI50" s="1117"/>
      <c r="AJ50" s="1117"/>
      <c r="AK50" s="1117"/>
      <c r="AL50" s="1117"/>
      <c r="AM50" s="1117"/>
      <c r="AN50" s="1117"/>
      <c r="AO50" s="1117"/>
      <c r="AP50" s="1117"/>
      <c r="AQ50" s="1117"/>
      <c r="AR50" s="1117"/>
      <c r="AS50" s="1117"/>
      <c r="AT50" s="1117"/>
      <c r="AU50" s="1117"/>
      <c r="AV50" s="1117"/>
      <c r="AW50" s="1117"/>
      <c r="AX50" s="1117"/>
      <c r="AY50" s="1117"/>
      <c r="AZ50" s="1117"/>
      <c r="BA50" s="1117"/>
      <c r="BB50" s="1117"/>
      <c r="BC50" s="1117"/>
      <c r="BD50" s="1117"/>
      <c r="BE50" s="1117"/>
      <c r="BF50" s="1117"/>
      <c r="BG50" s="1117"/>
      <c r="BH50" s="1117"/>
      <c r="BI50" s="1117"/>
      <c r="BJ50" s="1117"/>
      <c r="BK50" s="1117"/>
      <c r="BL50" s="1117"/>
      <c r="BM50" s="1117"/>
      <c r="BN50" s="1117"/>
      <c r="BO50" s="1117"/>
    </row>
    <row r="51" spans="1:67" s="998" customFormat="1" ht="14.45" customHeight="1">
      <c r="A51" s="1330"/>
      <c r="B51" s="961" t="s">
        <v>1349</v>
      </c>
      <c r="C51" s="1330"/>
      <c r="D51" s="992"/>
      <c r="E51" s="1113">
        <v>75123.963405289163</v>
      </c>
      <c r="F51" s="1118">
        <v>74343.686965367495</v>
      </c>
      <c r="G51" s="1206">
        <f t="shared" si="4"/>
        <v>63413.023546219571</v>
      </c>
      <c r="H51" s="1118">
        <v>40173.676529781878</v>
      </c>
      <c r="I51" s="1118">
        <v>8141.0634666116348</v>
      </c>
      <c r="J51" s="1118">
        <v>1342.5012211338362</v>
      </c>
      <c r="K51" s="1118">
        <v>456.00435417827106</v>
      </c>
      <c r="L51" s="1118">
        <v>179.76664379395115</v>
      </c>
      <c r="M51" s="1118">
        <v>771.34933814572139</v>
      </c>
      <c r="N51" s="1118">
        <v>12348.661992574274</v>
      </c>
      <c r="O51" s="1330"/>
      <c r="P51" s="961" t="s">
        <v>1349</v>
      </c>
      <c r="Q51" s="1330"/>
      <c r="R51" s="992"/>
      <c r="S51" s="1113">
        <f t="shared" si="7"/>
        <v>10930.663419147993</v>
      </c>
      <c r="T51" s="1113">
        <v>4528.2182423353433</v>
      </c>
      <c r="U51" s="1113">
        <v>420.20459953186565</v>
      </c>
      <c r="V51" s="1113">
        <v>270.71673636777132</v>
      </c>
      <c r="W51" s="1113">
        <v>463.17394476197256</v>
      </c>
      <c r="X51" s="1113">
        <v>21.237724667298874</v>
      </c>
      <c r="Y51" s="1114">
        <v>169.45409371473733</v>
      </c>
      <c r="Z51" s="1114">
        <v>25.703776427794462</v>
      </c>
      <c r="AA51" s="1114">
        <v>5031.9543013412094</v>
      </c>
      <c r="AB51" s="1114">
        <v>780.27643992162268</v>
      </c>
      <c r="AC51" s="1114">
        <v>84.382136743906401</v>
      </c>
      <c r="AD51" s="1114">
        <v>188.49704605446661</v>
      </c>
      <c r="AE51" s="1114">
        <v>507.39725712324918</v>
      </c>
      <c r="AF51" s="1117"/>
      <c r="AG51" s="1117"/>
      <c r="AH51" s="1117"/>
      <c r="AI51" s="1117"/>
      <c r="AJ51" s="1117"/>
      <c r="AK51" s="1117"/>
      <c r="AL51" s="1117"/>
      <c r="AM51" s="1117"/>
      <c r="AN51" s="1117"/>
      <c r="AO51" s="1117"/>
      <c r="AP51" s="1117"/>
      <c r="AQ51" s="1117"/>
      <c r="AR51" s="1117"/>
      <c r="AS51" s="1117"/>
      <c r="AT51" s="1117"/>
      <c r="AU51" s="1117"/>
      <c r="AV51" s="1117"/>
      <c r="AW51" s="1117"/>
      <c r="AX51" s="1117"/>
      <c r="AY51" s="1117"/>
      <c r="AZ51" s="1117"/>
      <c r="BA51" s="1117"/>
      <c r="BB51" s="1117"/>
      <c r="BC51" s="1117"/>
      <c r="BD51" s="1117"/>
      <c r="BE51" s="1117"/>
      <c r="BF51" s="1117"/>
      <c r="BG51" s="1117"/>
      <c r="BH51" s="1117"/>
      <c r="BI51" s="1117"/>
      <c r="BJ51" s="1117"/>
      <c r="BK51" s="1117"/>
      <c r="BL51" s="1117"/>
      <c r="BM51" s="1117"/>
      <c r="BN51" s="1117"/>
      <c r="BO51" s="1117"/>
    </row>
    <row r="52" spans="1:67" s="998" customFormat="1" ht="14.45" customHeight="1">
      <c r="A52" s="1330"/>
      <c r="B52" s="961" t="s">
        <v>1350</v>
      </c>
      <c r="C52" s="1330"/>
      <c r="D52" s="992"/>
      <c r="E52" s="1113">
        <v>65664.548484687693</v>
      </c>
      <c r="F52" s="1118">
        <v>64829.810022055062</v>
      </c>
      <c r="G52" s="1206">
        <f t="shared" si="4"/>
        <v>57175.779693659868</v>
      </c>
      <c r="H52" s="1118">
        <v>35162.050901467504</v>
      </c>
      <c r="I52" s="1118">
        <v>6647.6261305423768</v>
      </c>
      <c r="J52" s="1118">
        <v>200.92474881858158</v>
      </c>
      <c r="K52" s="1118">
        <v>748.47794538031872</v>
      </c>
      <c r="L52" s="1118">
        <v>173.15558429192512</v>
      </c>
      <c r="M52" s="1118">
        <v>784.7145883424655</v>
      </c>
      <c r="N52" s="1118">
        <v>13458.829794816696</v>
      </c>
      <c r="O52" s="1330"/>
      <c r="P52" s="961" t="s">
        <v>1350</v>
      </c>
      <c r="Q52" s="1330"/>
      <c r="R52" s="992"/>
      <c r="S52" s="1113">
        <f t="shared" si="7"/>
        <v>7654.0303283951462</v>
      </c>
      <c r="T52" s="1113">
        <v>3433.5220279510841</v>
      </c>
      <c r="U52" s="1113">
        <v>363.8894189066869</v>
      </c>
      <c r="V52" s="1113">
        <v>151.34348182529803</v>
      </c>
      <c r="W52" s="1113">
        <v>392.59550483273711</v>
      </c>
      <c r="X52" s="1113">
        <v>6.8265765191384942</v>
      </c>
      <c r="Y52" s="1114">
        <v>86.439911068686442</v>
      </c>
      <c r="Z52" s="1114">
        <v>22.794168481443869</v>
      </c>
      <c r="AA52" s="1114">
        <v>3196.6192388100717</v>
      </c>
      <c r="AB52" s="1114">
        <v>834.73846263268831</v>
      </c>
      <c r="AC52" s="1114">
        <v>171.48186474278884</v>
      </c>
      <c r="AD52" s="1114">
        <v>237.24893389476892</v>
      </c>
      <c r="AE52" s="1114">
        <v>426.0076639951306</v>
      </c>
      <c r="AF52" s="1117"/>
      <c r="AG52" s="1117"/>
      <c r="AH52" s="1117"/>
      <c r="AI52" s="1117"/>
      <c r="AJ52" s="1117"/>
      <c r="AK52" s="1117"/>
      <c r="AL52" s="1117"/>
      <c r="AM52" s="1117"/>
      <c r="AN52" s="1117"/>
      <c r="AO52" s="1117"/>
      <c r="AP52" s="1117"/>
      <c r="AQ52" s="1117"/>
      <c r="AR52" s="1117"/>
      <c r="AS52" s="1117"/>
      <c r="AT52" s="1117"/>
      <c r="AU52" s="1117"/>
      <c r="AV52" s="1117"/>
      <c r="AW52" s="1117"/>
      <c r="AX52" s="1117"/>
      <c r="AY52" s="1117"/>
      <c r="AZ52" s="1117"/>
      <c r="BA52" s="1117"/>
      <c r="BB52" s="1117"/>
      <c r="BC52" s="1117"/>
      <c r="BD52" s="1117"/>
      <c r="BE52" s="1117"/>
      <c r="BF52" s="1117"/>
      <c r="BG52" s="1117"/>
      <c r="BH52" s="1117"/>
      <c r="BI52" s="1117"/>
      <c r="BJ52" s="1117"/>
      <c r="BK52" s="1117"/>
      <c r="BL52" s="1117"/>
      <c r="BM52" s="1117"/>
      <c r="BN52" s="1117"/>
      <c r="BO52" s="1117"/>
    </row>
    <row r="53" spans="1:67" s="998" customFormat="1" ht="14.45" customHeight="1">
      <c r="A53" s="1330"/>
      <c r="B53" s="961" t="s">
        <v>1351</v>
      </c>
      <c r="C53" s="1330"/>
      <c r="D53" s="992"/>
      <c r="E53" s="1113">
        <v>148071.8834553913</v>
      </c>
      <c r="F53" s="1118">
        <v>146360.29134893243</v>
      </c>
      <c r="G53" s="1206">
        <f t="shared" si="4"/>
        <v>131389.64261143428</v>
      </c>
      <c r="H53" s="1118">
        <v>75676.778505607916</v>
      </c>
      <c r="I53" s="1118">
        <v>22379.042818863145</v>
      </c>
      <c r="J53" s="1118">
        <v>137.17426502897757</v>
      </c>
      <c r="K53" s="1118">
        <v>1333.322078312184</v>
      </c>
      <c r="L53" s="1118">
        <v>370.11034525085483</v>
      </c>
      <c r="M53" s="1118">
        <v>1636.3542257189492</v>
      </c>
      <c r="N53" s="1118">
        <v>29856.860372652245</v>
      </c>
      <c r="O53" s="1330"/>
      <c r="P53" s="961" t="s">
        <v>1351</v>
      </c>
      <c r="Q53" s="1330"/>
      <c r="R53" s="992"/>
      <c r="S53" s="1113">
        <f t="shared" si="7"/>
        <v>14970.648737498334</v>
      </c>
      <c r="T53" s="1113">
        <v>7325.871765212114</v>
      </c>
      <c r="U53" s="1113">
        <v>612.21220037006856</v>
      </c>
      <c r="V53" s="1113">
        <v>268.59441260198389</v>
      </c>
      <c r="W53" s="1113">
        <v>668.74001296213578</v>
      </c>
      <c r="X53" s="1113">
        <v>18.959412042429811</v>
      </c>
      <c r="Y53" s="1114">
        <v>135.14182859597435</v>
      </c>
      <c r="Z53" s="1114">
        <v>44.903494097871082</v>
      </c>
      <c r="AA53" s="1114">
        <v>5896.225611615756</v>
      </c>
      <c r="AB53" s="1114">
        <v>1711.5921064586794</v>
      </c>
      <c r="AC53" s="1114">
        <v>154.31015704830801</v>
      </c>
      <c r="AD53" s="1114">
        <v>731.76569235093962</v>
      </c>
      <c r="AE53" s="1114">
        <v>825.5162570594315</v>
      </c>
      <c r="AF53" s="1117"/>
      <c r="AG53" s="1117"/>
      <c r="AH53" s="1117"/>
      <c r="AI53" s="1117"/>
      <c r="AJ53" s="1117"/>
      <c r="AK53" s="1117"/>
      <c r="AL53" s="1117"/>
      <c r="AM53" s="1117"/>
      <c r="AN53" s="1117"/>
      <c r="AO53" s="1117"/>
      <c r="AP53" s="1117"/>
      <c r="AQ53" s="1117"/>
      <c r="AR53" s="1117"/>
      <c r="AS53" s="1117"/>
      <c r="AT53" s="1117"/>
      <c r="AU53" s="1117"/>
      <c r="AV53" s="1117"/>
      <c r="AW53" s="1117"/>
      <c r="AX53" s="1117"/>
      <c r="AY53" s="1117"/>
      <c r="AZ53" s="1117"/>
      <c r="BA53" s="1117"/>
      <c r="BB53" s="1117"/>
      <c r="BC53" s="1117"/>
      <c r="BD53" s="1117"/>
      <c r="BE53" s="1117"/>
      <c r="BF53" s="1117"/>
      <c r="BG53" s="1117"/>
      <c r="BH53" s="1117"/>
      <c r="BI53" s="1117"/>
      <c r="BJ53" s="1117"/>
      <c r="BK53" s="1117"/>
      <c r="BL53" s="1117"/>
      <c r="BM53" s="1117"/>
      <c r="BN53" s="1117"/>
      <c r="BO53" s="1117"/>
    </row>
    <row r="54" spans="1:67" s="998" customFormat="1" ht="14.45" customHeight="1">
      <c r="A54" s="1330"/>
      <c r="B54" s="961" t="s">
        <v>1352</v>
      </c>
      <c r="C54" s="1330"/>
      <c r="D54" s="992"/>
      <c r="E54" s="1113">
        <v>63726.208197585234</v>
      </c>
      <c r="F54" s="1118">
        <v>62960.55690134957</v>
      </c>
      <c r="G54" s="1206">
        <f t="shared" si="4"/>
        <v>58105.567706787129</v>
      </c>
      <c r="H54" s="1118">
        <v>32481.967256397395</v>
      </c>
      <c r="I54" s="1118">
        <v>9255.1783406434479</v>
      </c>
      <c r="J54" s="1118">
        <v>581.45076155036963</v>
      </c>
      <c r="K54" s="1118">
        <v>797.38579199794344</v>
      </c>
      <c r="L54" s="1118">
        <v>104.4939973492616</v>
      </c>
      <c r="M54" s="1118">
        <v>677.43401389217684</v>
      </c>
      <c r="N54" s="1118">
        <v>14207.657544956543</v>
      </c>
      <c r="O54" s="1330"/>
      <c r="P54" s="961" t="s">
        <v>1352</v>
      </c>
      <c r="Q54" s="1330"/>
      <c r="R54" s="992"/>
      <c r="S54" s="1113">
        <f t="shared" si="7"/>
        <v>4854.9891945624304</v>
      </c>
      <c r="T54" s="1113">
        <v>2486.4487571529971</v>
      </c>
      <c r="U54" s="1113">
        <v>243.53072293853256</v>
      </c>
      <c r="V54" s="1113">
        <v>81.555843523196174</v>
      </c>
      <c r="W54" s="1113">
        <v>276.63323356257854</v>
      </c>
      <c r="X54" s="1113">
        <v>9.4183269425653933</v>
      </c>
      <c r="Y54" s="1114">
        <v>78.364200938799286</v>
      </c>
      <c r="Z54" s="1114">
        <v>121.60378876167385</v>
      </c>
      <c r="AA54" s="1114">
        <v>1557.4343207420879</v>
      </c>
      <c r="AB54" s="1114">
        <v>765.65129623567145</v>
      </c>
      <c r="AC54" s="1114">
        <v>65.776792670183838</v>
      </c>
      <c r="AD54" s="1114">
        <v>219.84273047504263</v>
      </c>
      <c r="AE54" s="1114">
        <v>480.03177309044531</v>
      </c>
      <c r="AF54" s="1117"/>
      <c r="AG54" s="1117"/>
      <c r="AH54" s="1117"/>
      <c r="AI54" s="1117"/>
      <c r="AJ54" s="1117"/>
      <c r="AK54" s="1117"/>
      <c r="AL54" s="1117"/>
      <c r="AM54" s="1117"/>
      <c r="AN54" s="1117"/>
      <c r="AO54" s="1117"/>
      <c r="AP54" s="1117"/>
      <c r="AQ54" s="1117"/>
      <c r="AR54" s="1117"/>
      <c r="AS54" s="1117"/>
      <c r="AT54" s="1117"/>
      <c r="AU54" s="1117"/>
      <c r="AV54" s="1117"/>
      <c r="AW54" s="1117"/>
      <c r="AX54" s="1117"/>
      <c r="AY54" s="1117"/>
      <c r="AZ54" s="1117"/>
      <c r="BA54" s="1117"/>
      <c r="BB54" s="1117"/>
      <c r="BC54" s="1117"/>
      <c r="BD54" s="1117"/>
      <c r="BE54" s="1117"/>
      <c r="BF54" s="1117"/>
      <c r="BG54" s="1117"/>
      <c r="BH54" s="1117"/>
      <c r="BI54" s="1117"/>
      <c r="BJ54" s="1117"/>
      <c r="BK54" s="1117"/>
      <c r="BL54" s="1117"/>
      <c r="BM54" s="1117"/>
      <c r="BN54" s="1117"/>
      <c r="BO54" s="1117"/>
    </row>
    <row r="55" spans="1:67" s="998" customFormat="1" ht="14.45" customHeight="1">
      <c r="A55" s="1330"/>
      <c r="B55" s="961" t="s">
        <v>1353</v>
      </c>
      <c r="C55" s="1330"/>
      <c r="D55" s="992"/>
      <c r="E55" s="1113">
        <v>58193.573026829239</v>
      </c>
      <c r="F55" s="1118">
        <v>57539.889266906801</v>
      </c>
      <c r="G55" s="1206">
        <f t="shared" si="4"/>
        <v>53108.704383134223</v>
      </c>
      <c r="H55" s="1118">
        <v>32770.770749169518</v>
      </c>
      <c r="I55" s="1118">
        <v>7122.4915387944111</v>
      </c>
      <c r="J55" s="1118">
        <v>13.313780444444443</v>
      </c>
      <c r="K55" s="1118">
        <v>645.43651810138772</v>
      </c>
      <c r="L55" s="1118">
        <v>155.9870453489911</v>
      </c>
      <c r="M55" s="1118">
        <v>554.38462827941555</v>
      </c>
      <c r="N55" s="1118">
        <v>11846.320122996054</v>
      </c>
      <c r="O55" s="1330"/>
      <c r="P55" s="961" t="s">
        <v>1353</v>
      </c>
      <c r="Q55" s="1330"/>
      <c r="R55" s="992"/>
      <c r="S55" s="1113">
        <f t="shared" si="7"/>
        <v>4431.1848837725738</v>
      </c>
      <c r="T55" s="1113">
        <v>2657.9718858712254</v>
      </c>
      <c r="U55" s="1113">
        <v>181.71915483996139</v>
      </c>
      <c r="V55" s="1113">
        <v>56.89226374074287</v>
      </c>
      <c r="W55" s="1113">
        <v>148.22262013528371</v>
      </c>
      <c r="X55" s="1113">
        <v>31.102260999999999</v>
      </c>
      <c r="Y55" s="1114">
        <v>79.105549138507897</v>
      </c>
      <c r="Z55" s="1114">
        <v>7.5081259999999999</v>
      </c>
      <c r="AA55" s="1114">
        <v>1268.6630230468525</v>
      </c>
      <c r="AB55" s="1114">
        <v>653.68375992245672</v>
      </c>
      <c r="AC55" s="1114">
        <v>38.322063793626995</v>
      </c>
      <c r="AD55" s="1114">
        <v>298.68770738232666</v>
      </c>
      <c r="AE55" s="1114">
        <v>316.67398874650326</v>
      </c>
      <c r="AF55" s="1117"/>
      <c r="AG55" s="1117"/>
      <c r="AH55" s="1117"/>
      <c r="AI55" s="1117"/>
      <c r="AJ55" s="1117"/>
      <c r="AK55" s="1117"/>
      <c r="AL55" s="1117"/>
      <c r="AM55" s="1117"/>
      <c r="AN55" s="1117"/>
      <c r="AO55" s="1117"/>
      <c r="AP55" s="1117"/>
      <c r="AQ55" s="1117"/>
      <c r="AR55" s="1117"/>
      <c r="AS55" s="1117"/>
      <c r="AT55" s="1117"/>
      <c r="AU55" s="1117"/>
      <c r="AV55" s="1117"/>
      <c r="AW55" s="1117"/>
      <c r="AX55" s="1117"/>
      <c r="AY55" s="1117"/>
      <c r="AZ55" s="1117"/>
      <c r="BA55" s="1117"/>
      <c r="BB55" s="1117"/>
      <c r="BC55" s="1117"/>
      <c r="BD55" s="1117"/>
      <c r="BE55" s="1117"/>
      <c r="BF55" s="1117"/>
      <c r="BG55" s="1117"/>
      <c r="BH55" s="1117"/>
      <c r="BI55" s="1117"/>
      <c r="BJ55" s="1117"/>
      <c r="BK55" s="1117"/>
      <c r="BL55" s="1117"/>
      <c r="BM55" s="1117"/>
      <c r="BN55" s="1117"/>
      <c r="BO55" s="1117"/>
    </row>
    <row r="56" spans="1:67" s="998" customFormat="1" ht="14.45" customHeight="1">
      <c r="A56" s="1330"/>
      <c r="B56" s="961" t="s">
        <v>1354</v>
      </c>
      <c r="C56" s="1330"/>
      <c r="D56" s="992"/>
      <c r="E56" s="1113">
        <v>68025.497443999979</v>
      </c>
      <c r="F56" s="1118">
        <v>67028.677281000026</v>
      </c>
      <c r="G56" s="1206">
        <f t="shared" si="4"/>
        <v>61799.384252999997</v>
      </c>
      <c r="H56" s="1118">
        <v>35992.107529999994</v>
      </c>
      <c r="I56" s="1118">
        <v>8904.5937369999992</v>
      </c>
      <c r="J56" s="1118">
        <v>3308.3232669999998</v>
      </c>
      <c r="K56" s="1118">
        <v>753.55239900000015</v>
      </c>
      <c r="L56" s="1118">
        <v>220.42975100000004</v>
      </c>
      <c r="M56" s="1118">
        <v>857.69413199999997</v>
      </c>
      <c r="N56" s="1118">
        <v>11762.683436999998</v>
      </c>
      <c r="O56" s="1330"/>
      <c r="P56" s="961" t="s">
        <v>1354</v>
      </c>
      <c r="Q56" s="1330"/>
      <c r="R56" s="992"/>
      <c r="S56" s="1113">
        <f t="shared" si="7"/>
        <v>5229.2930279999991</v>
      </c>
      <c r="T56" s="1113">
        <v>3204.3690189999998</v>
      </c>
      <c r="U56" s="1113">
        <v>144.28071899999998</v>
      </c>
      <c r="V56" s="1113">
        <v>96.175782000000012</v>
      </c>
      <c r="W56" s="1113">
        <v>182.60265800000002</v>
      </c>
      <c r="X56" s="1113">
        <v>48.483175000000003</v>
      </c>
      <c r="Y56" s="1114">
        <v>48.389327999999999</v>
      </c>
      <c r="Z56" s="1114">
        <v>83.211019999999991</v>
      </c>
      <c r="AA56" s="1114">
        <v>1421.7813269999997</v>
      </c>
      <c r="AB56" s="1114">
        <v>996.82016299999998</v>
      </c>
      <c r="AC56" s="1114">
        <v>41.570966999999982</v>
      </c>
      <c r="AD56" s="1114">
        <v>427.70037700000012</v>
      </c>
      <c r="AE56" s="1114">
        <v>527.54881899999998</v>
      </c>
      <c r="AF56" s="1117"/>
      <c r="AG56" s="1117"/>
      <c r="AH56" s="1117"/>
      <c r="AI56" s="1117"/>
      <c r="AJ56" s="1117"/>
      <c r="AK56" s="1117"/>
      <c r="AL56" s="1117"/>
      <c r="AM56" s="1117"/>
      <c r="AN56" s="1117"/>
      <c r="AO56" s="1117"/>
      <c r="AP56" s="1117"/>
      <c r="AQ56" s="1117"/>
      <c r="AR56" s="1117"/>
      <c r="AS56" s="1117"/>
      <c r="AT56" s="1117"/>
      <c r="AU56" s="1117"/>
      <c r="AV56" s="1117"/>
      <c r="AW56" s="1117"/>
      <c r="AX56" s="1117"/>
      <c r="AY56" s="1117"/>
      <c r="AZ56" s="1117"/>
      <c r="BA56" s="1117"/>
      <c r="BB56" s="1117"/>
      <c r="BC56" s="1117"/>
      <c r="BD56" s="1117"/>
      <c r="BE56" s="1117"/>
      <c r="BF56" s="1117"/>
      <c r="BG56" s="1117"/>
      <c r="BH56" s="1117"/>
      <c r="BI56" s="1117"/>
      <c r="BJ56" s="1117"/>
      <c r="BK56" s="1117"/>
      <c r="BL56" s="1117"/>
      <c r="BM56" s="1117"/>
      <c r="BN56" s="1117"/>
      <c r="BO56" s="1117"/>
    </row>
    <row r="57" spans="1:67" s="998" customFormat="1" ht="14.45" customHeight="1">
      <c r="A57" s="1330"/>
      <c r="B57" s="961" t="s">
        <v>1355</v>
      </c>
      <c r="C57" s="1330"/>
      <c r="D57" s="992"/>
      <c r="E57" s="1113">
        <v>96145.837543999995</v>
      </c>
      <c r="F57" s="1118">
        <v>93884.177702999994</v>
      </c>
      <c r="G57" s="1206">
        <f t="shared" si="4"/>
        <v>89124.295913999988</v>
      </c>
      <c r="H57" s="1118">
        <v>51059.020481</v>
      </c>
      <c r="I57" s="1118">
        <v>13158.151359000003</v>
      </c>
      <c r="J57" s="1118">
        <v>1885.4258439999999</v>
      </c>
      <c r="K57" s="1118">
        <v>554.46942200000001</v>
      </c>
      <c r="L57" s="1118">
        <v>251.07557899999998</v>
      </c>
      <c r="M57" s="1118">
        <v>907.65746100000001</v>
      </c>
      <c r="N57" s="1118">
        <v>21308.495767999997</v>
      </c>
      <c r="O57" s="1330"/>
      <c r="P57" s="961" t="s">
        <v>1355</v>
      </c>
      <c r="Q57" s="1330"/>
      <c r="R57" s="992"/>
      <c r="S57" s="1113">
        <f t="shared" si="7"/>
        <v>4759.8817889999991</v>
      </c>
      <c r="T57" s="1113">
        <v>3110.7938009999989</v>
      </c>
      <c r="U57" s="1113">
        <v>62.307116999999991</v>
      </c>
      <c r="V57" s="1113">
        <v>100.453997</v>
      </c>
      <c r="W57" s="1113">
        <v>178.40865500000001</v>
      </c>
      <c r="X57" s="1113">
        <v>102.752319</v>
      </c>
      <c r="Y57" s="1114">
        <v>102.79337299999999</v>
      </c>
      <c r="Z57" s="1114">
        <v>31.116626</v>
      </c>
      <c r="AA57" s="1114">
        <v>1071.255901</v>
      </c>
      <c r="AB57" s="1114">
        <v>2261.6598409999997</v>
      </c>
      <c r="AC57" s="1114">
        <v>30.139533999999998</v>
      </c>
      <c r="AD57" s="1114">
        <v>419.3046599999999</v>
      </c>
      <c r="AE57" s="1114">
        <v>1812.215647</v>
      </c>
      <c r="AF57" s="1117"/>
      <c r="AG57" s="1117"/>
      <c r="AH57" s="1117"/>
      <c r="AI57" s="1117"/>
      <c r="AJ57" s="1117"/>
      <c r="AK57" s="1117"/>
      <c r="AL57" s="1117"/>
      <c r="AM57" s="1117"/>
      <c r="AN57" s="1117"/>
      <c r="AO57" s="1117"/>
      <c r="AP57" s="1117"/>
      <c r="AQ57" s="1117"/>
      <c r="AR57" s="1117"/>
      <c r="AS57" s="1117"/>
      <c r="AT57" s="1117"/>
      <c r="AU57" s="1117"/>
      <c r="AV57" s="1117"/>
      <c r="AW57" s="1117"/>
      <c r="AX57" s="1117"/>
      <c r="AY57" s="1117"/>
      <c r="AZ57" s="1117"/>
      <c r="BA57" s="1117"/>
      <c r="BB57" s="1117"/>
      <c r="BC57" s="1117"/>
      <c r="BD57" s="1117"/>
      <c r="BE57" s="1117"/>
      <c r="BF57" s="1117"/>
      <c r="BG57" s="1117"/>
      <c r="BH57" s="1117"/>
      <c r="BI57" s="1117"/>
      <c r="BJ57" s="1117"/>
      <c r="BK57" s="1117"/>
      <c r="BL57" s="1117"/>
      <c r="BM57" s="1117"/>
      <c r="BN57" s="1117"/>
      <c r="BO57" s="1117"/>
    </row>
    <row r="58" spans="1:67" s="998" customFormat="1" ht="14.45" customHeight="1">
      <c r="A58" s="1479" t="s">
        <v>449</v>
      </c>
      <c r="B58" s="1479"/>
      <c r="C58" s="1479"/>
      <c r="D58" s="2"/>
      <c r="E58" s="1113"/>
      <c r="F58" s="1118"/>
      <c r="G58" s="1118"/>
      <c r="H58" s="1118"/>
      <c r="I58" s="1118"/>
      <c r="J58" s="1118"/>
      <c r="K58" s="1118"/>
      <c r="L58" s="1118"/>
      <c r="M58" s="1118"/>
      <c r="N58" s="1118"/>
      <c r="O58" s="1479" t="s">
        <v>449</v>
      </c>
      <c r="P58" s="1479"/>
      <c r="Q58" s="1479"/>
      <c r="R58" s="2"/>
      <c r="S58" s="1113"/>
      <c r="T58" s="1113"/>
      <c r="U58" s="1113"/>
      <c r="V58" s="1113"/>
      <c r="W58" s="1113"/>
      <c r="X58" s="1113"/>
      <c r="Y58" s="1114"/>
      <c r="Z58" s="1114"/>
      <c r="AA58" s="1114"/>
      <c r="AB58" s="1114"/>
      <c r="AC58" s="1114"/>
      <c r="AD58" s="1114"/>
      <c r="AE58" s="1114"/>
      <c r="AF58" s="1117"/>
      <c r="AG58" s="1117"/>
      <c r="AH58" s="1117"/>
      <c r="AI58" s="1117"/>
      <c r="AJ58" s="1117"/>
      <c r="AK58" s="1117"/>
      <c r="AL58" s="1117"/>
      <c r="AM58" s="1117"/>
      <c r="AN58" s="1117"/>
      <c r="AO58" s="1117"/>
      <c r="AP58" s="1117"/>
      <c r="AQ58" s="1117"/>
      <c r="AR58" s="1117"/>
      <c r="AS58" s="1117"/>
      <c r="AT58" s="1117"/>
      <c r="AU58" s="1117"/>
      <c r="AV58" s="1117"/>
      <c r="AW58" s="1117"/>
      <c r="AX58" s="1117"/>
      <c r="AY58" s="1117"/>
      <c r="AZ58" s="1117"/>
      <c r="BA58" s="1117"/>
      <c r="BB58" s="1117"/>
      <c r="BC58" s="1117"/>
      <c r="BD58" s="1117"/>
      <c r="BE58" s="1117"/>
      <c r="BF58" s="1117"/>
      <c r="BG58" s="1117"/>
      <c r="BH58" s="1117"/>
      <c r="BI58" s="1117"/>
      <c r="BJ58" s="1117"/>
      <c r="BK58" s="1117"/>
      <c r="BL58" s="1117"/>
      <c r="BM58" s="1117"/>
      <c r="BN58" s="1117"/>
      <c r="BO58" s="1117"/>
    </row>
    <row r="59" spans="1:67" s="998" customFormat="1" ht="14.45" customHeight="1">
      <c r="A59" s="6"/>
      <c r="B59" s="961" t="s">
        <v>1337</v>
      </c>
      <c r="C59" s="6"/>
      <c r="D59" s="994"/>
      <c r="E59" s="1113">
        <v>25088.938903666898</v>
      </c>
      <c r="F59" s="1118">
        <v>25044.308516364217</v>
      </c>
      <c r="G59" s="1206">
        <f t="shared" si="4"/>
        <v>20279.125665034095</v>
      </c>
      <c r="H59" s="1118">
        <v>13184.005862852047</v>
      </c>
      <c r="I59" s="1118">
        <v>3007.9345795671238</v>
      </c>
      <c r="J59" s="1118">
        <v>8.1636666659851226E-2</v>
      </c>
      <c r="K59" s="1118">
        <v>129.2831061609136</v>
      </c>
      <c r="L59" s="1118">
        <v>105.56673098811225</v>
      </c>
      <c r="M59" s="1118">
        <v>271.39283521097144</v>
      </c>
      <c r="N59" s="1118">
        <v>3580.8609135882662</v>
      </c>
      <c r="O59" s="6"/>
      <c r="P59" s="961" t="s">
        <v>1337</v>
      </c>
      <c r="Q59" s="6"/>
      <c r="R59" s="994"/>
      <c r="S59" s="1017">
        <f t="shared" ref="S59:S68" si="8">SUM(T59:AA59)</f>
        <v>4765.1828513301152</v>
      </c>
      <c r="T59" s="1113">
        <v>2156.8904952255803</v>
      </c>
      <c r="U59" s="1113">
        <v>50.529700340333584</v>
      </c>
      <c r="V59" s="1113">
        <v>104.65630234021181</v>
      </c>
      <c r="W59" s="1113">
        <v>180.8515468430495</v>
      </c>
      <c r="X59" s="1113">
        <v>0</v>
      </c>
      <c r="Y59" s="955">
        <v>11.951321191234753</v>
      </c>
      <c r="Z59" s="955">
        <v>21.25902653880161</v>
      </c>
      <c r="AA59" s="955">
        <v>2239.044458850904</v>
      </c>
      <c r="AB59" s="955">
        <v>44.630387302681257</v>
      </c>
      <c r="AC59" s="955">
        <v>1.527851940808304</v>
      </c>
      <c r="AD59" s="955">
        <v>15.008536630635644</v>
      </c>
      <c r="AE59" s="955">
        <v>28.09399873123731</v>
      </c>
    </row>
    <row r="60" spans="1:67" s="998" customFormat="1" ht="14.45" customHeight="1">
      <c r="A60" s="6"/>
      <c r="B60" s="961" t="s">
        <v>1347</v>
      </c>
      <c r="C60" s="6"/>
      <c r="D60" s="2"/>
      <c r="E60" s="1113">
        <v>14678.431403621766</v>
      </c>
      <c r="F60" s="1118">
        <v>14657.469623922963</v>
      </c>
      <c r="G60" s="1206">
        <f t="shared" si="4"/>
        <v>12383.519531242651</v>
      </c>
      <c r="H60" s="1118">
        <v>8939.2566867467503</v>
      </c>
      <c r="I60" s="1118">
        <v>1505.9128030300724</v>
      </c>
      <c r="J60" s="1118">
        <v>0.48147477753662205</v>
      </c>
      <c r="K60" s="1118">
        <v>82.285841836295887</v>
      </c>
      <c r="L60" s="1118">
        <v>70.125534795065604</v>
      </c>
      <c r="M60" s="1118">
        <v>124.25333654847259</v>
      </c>
      <c r="N60" s="1118">
        <v>1661.2038535084566</v>
      </c>
      <c r="O60" s="6"/>
      <c r="P60" s="961" t="s">
        <v>1347</v>
      </c>
      <c r="Q60" s="6"/>
      <c r="R60" s="2"/>
      <c r="S60" s="1017">
        <f t="shared" si="8"/>
        <v>2273.950092680313</v>
      </c>
      <c r="T60" s="1113">
        <v>915.24287298426827</v>
      </c>
      <c r="U60" s="1113">
        <v>42.677070344766662</v>
      </c>
      <c r="V60" s="1113">
        <v>82.831236789758449</v>
      </c>
      <c r="W60" s="1113">
        <v>89.420779104099452</v>
      </c>
      <c r="X60" s="1113">
        <v>0</v>
      </c>
      <c r="Y60" s="1114">
        <v>2.3332665021197592</v>
      </c>
      <c r="Z60" s="1114">
        <v>1.3500873473386152</v>
      </c>
      <c r="AA60" s="1114">
        <v>1140.0947796079615</v>
      </c>
      <c r="AB60" s="1114">
        <v>20.961779698797326</v>
      </c>
      <c r="AC60" s="1114">
        <v>5.1982146230500073</v>
      </c>
      <c r="AD60" s="1114">
        <v>13.859635431190849</v>
      </c>
      <c r="AE60" s="1114">
        <v>1.9039296445564688</v>
      </c>
      <c r="AF60" s="1117"/>
      <c r="AG60" s="1117"/>
      <c r="AH60" s="1117"/>
      <c r="AI60" s="1117"/>
      <c r="AJ60" s="1117"/>
      <c r="AK60" s="1117"/>
      <c r="AL60" s="1117"/>
      <c r="AM60" s="1117"/>
      <c r="AN60" s="1117"/>
      <c r="AO60" s="1117"/>
      <c r="AP60" s="1117"/>
      <c r="AQ60" s="1117"/>
      <c r="AR60" s="1117"/>
      <c r="AS60" s="1117"/>
      <c r="AT60" s="1117"/>
      <c r="AU60" s="1117"/>
      <c r="AV60" s="1117"/>
      <c r="AW60" s="1117"/>
      <c r="AX60" s="1117"/>
      <c r="AY60" s="1117"/>
      <c r="AZ60" s="1117"/>
      <c r="BA60" s="1117"/>
      <c r="BB60" s="1117"/>
      <c r="BC60" s="1117"/>
      <c r="BD60" s="1117"/>
      <c r="BE60" s="1117"/>
      <c r="BF60" s="1117"/>
      <c r="BG60" s="1117"/>
      <c r="BH60" s="1117"/>
      <c r="BI60" s="1117"/>
      <c r="BJ60" s="1117"/>
      <c r="BK60" s="1117"/>
      <c r="BL60" s="1117"/>
      <c r="BM60" s="1117"/>
      <c r="BN60" s="1117"/>
      <c r="BO60" s="1117"/>
    </row>
    <row r="61" spans="1:67" s="998" customFormat="1" ht="14.45" customHeight="1">
      <c r="A61" s="1330"/>
      <c r="B61" s="961" t="s">
        <v>1348</v>
      </c>
      <c r="C61" s="1330"/>
      <c r="D61" s="992"/>
      <c r="E61" s="1113">
        <v>28008.390306920523</v>
      </c>
      <c r="F61" s="1118">
        <v>27836.600457304394</v>
      </c>
      <c r="G61" s="1206">
        <f t="shared" si="4"/>
        <v>23217.655705595989</v>
      </c>
      <c r="H61" s="1118">
        <v>14565.653096080066</v>
      </c>
      <c r="I61" s="1118">
        <v>3198.2486698898047</v>
      </c>
      <c r="J61" s="1118">
        <v>0.50340616046246356</v>
      </c>
      <c r="K61" s="1118">
        <v>211.73212994555772</v>
      </c>
      <c r="L61" s="1118">
        <v>62.603872912868503</v>
      </c>
      <c r="M61" s="1118">
        <v>248.14945602693061</v>
      </c>
      <c r="N61" s="1118">
        <v>4930.7650745802976</v>
      </c>
      <c r="O61" s="1330"/>
      <c r="P61" s="961" t="s">
        <v>1348</v>
      </c>
      <c r="Q61" s="1330"/>
      <c r="R61" s="992"/>
      <c r="S61" s="1017">
        <f t="shared" si="8"/>
        <v>4618.9447517083954</v>
      </c>
      <c r="T61" s="1113">
        <v>1916.3511386116318</v>
      </c>
      <c r="U61" s="1113">
        <v>142.79632047198879</v>
      </c>
      <c r="V61" s="1113">
        <v>168.10159232986379</v>
      </c>
      <c r="W61" s="1113">
        <v>245.99208533013208</v>
      </c>
      <c r="X61" s="1113">
        <v>6.6096160152274335</v>
      </c>
      <c r="Y61" s="1114">
        <v>12.049684880781069</v>
      </c>
      <c r="Z61" s="1114">
        <v>10.505419056073238</v>
      </c>
      <c r="AA61" s="1114">
        <v>2116.5388950126976</v>
      </c>
      <c r="AB61" s="1114">
        <v>171.7898496161269</v>
      </c>
      <c r="AC61" s="1114">
        <v>9.8411390402441583</v>
      </c>
      <c r="AD61" s="1114">
        <v>51.909735008615122</v>
      </c>
      <c r="AE61" s="1114">
        <v>110.03897556726767</v>
      </c>
      <c r="AF61" s="1117"/>
      <c r="AG61" s="1117"/>
      <c r="AH61" s="1117"/>
      <c r="AI61" s="1117"/>
      <c r="AJ61" s="1117"/>
      <c r="AK61" s="1117"/>
      <c r="AL61" s="1117"/>
      <c r="AM61" s="1117"/>
      <c r="AN61" s="1117"/>
      <c r="AO61" s="1117"/>
      <c r="AP61" s="1117"/>
      <c r="AQ61" s="1117"/>
      <c r="AR61" s="1117"/>
      <c r="AS61" s="1117"/>
      <c r="AT61" s="1117"/>
      <c r="AU61" s="1117"/>
      <c r="AV61" s="1117"/>
      <c r="AW61" s="1117"/>
      <c r="AX61" s="1117"/>
      <c r="AY61" s="1117"/>
      <c r="AZ61" s="1117"/>
      <c r="BA61" s="1117"/>
      <c r="BB61" s="1117"/>
      <c r="BC61" s="1117"/>
      <c r="BD61" s="1117"/>
      <c r="BE61" s="1117"/>
      <c r="BF61" s="1117"/>
      <c r="BG61" s="1117"/>
      <c r="BH61" s="1117"/>
      <c r="BI61" s="1117"/>
      <c r="BJ61" s="1117"/>
      <c r="BK61" s="1117"/>
      <c r="BL61" s="1117"/>
      <c r="BM61" s="1117"/>
      <c r="BN61" s="1117"/>
      <c r="BO61" s="1117"/>
    </row>
    <row r="62" spans="1:67" s="998" customFormat="1" ht="14.45" customHeight="1">
      <c r="A62" s="1330"/>
      <c r="B62" s="961" t="s">
        <v>1349</v>
      </c>
      <c r="C62" s="1330"/>
      <c r="D62" s="992"/>
      <c r="E62" s="1113">
        <v>49194.877954556097</v>
      </c>
      <c r="F62" s="1118">
        <v>48861.109193837277</v>
      </c>
      <c r="G62" s="1206">
        <f t="shared" si="4"/>
        <v>41636.292742362682</v>
      </c>
      <c r="H62" s="1118">
        <v>27033.768484502376</v>
      </c>
      <c r="I62" s="1118">
        <v>4381.23636738408</v>
      </c>
      <c r="J62" s="1118">
        <v>10.8231497665706</v>
      </c>
      <c r="K62" s="1118">
        <v>303.72932182873529</v>
      </c>
      <c r="L62" s="1118">
        <v>141.75585071661257</v>
      </c>
      <c r="M62" s="1118">
        <v>657.08321948637479</v>
      </c>
      <c r="N62" s="1118">
        <v>9107.8963486779303</v>
      </c>
      <c r="O62" s="1330"/>
      <c r="P62" s="961" t="s">
        <v>1349</v>
      </c>
      <c r="Q62" s="1330"/>
      <c r="R62" s="992"/>
      <c r="S62" s="1017">
        <f t="shared" si="8"/>
        <v>7224.8164514745895</v>
      </c>
      <c r="T62" s="1113">
        <v>3068.0947410373915</v>
      </c>
      <c r="U62" s="1113">
        <v>292.47602300417344</v>
      </c>
      <c r="V62" s="1113">
        <v>183.70328339723042</v>
      </c>
      <c r="W62" s="1113">
        <v>286.42503279416218</v>
      </c>
      <c r="X62" s="1113">
        <v>3.3262804567674182</v>
      </c>
      <c r="Y62" s="1114">
        <v>31.911492964858937</v>
      </c>
      <c r="Z62" s="1114">
        <v>55.306923200524075</v>
      </c>
      <c r="AA62" s="1114">
        <v>3303.5726746194814</v>
      </c>
      <c r="AB62" s="1114">
        <v>333.76876071883686</v>
      </c>
      <c r="AC62" s="1114">
        <v>61.08916717561511</v>
      </c>
      <c r="AD62" s="1114">
        <v>137.41980178644616</v>
      </c>
      <c r="AE62" s="1114">
        <v>135.25979175677537</v>
      </c>
      <c r="AF62" s="1117"/>
      <c r="AG62" s="1117"/>
      <c r="AH62" s="1117"/>
      <c r="AI62" s="1117"/>
      <c r="AJ62" s="1117"/>
      <c r="AK62" s="1117"/>
      <c r="AL62" s="1117"/>
      <c r="AM62" s="1117"/>
      <c r="AN62" s="1117"/>
      <c r="AO62" s="1117"/>
      <c r="AP62" s="1117"/>
      <c r="AQ62" s="1117"/>
      <c r="AR62" s="1117"/>
      <c r="AS62" s="1117"/>
      <c r="AT62" s="1117"/>
      <c r="AU62" s="1117"/>
      <c r="AV62" s="1117"/>
      <c r="AW62" s="1117"/>
      <c r="AX62" s="1117"/>
      <c r="AY62" s="1117"/>
      <c r="AZ62" s="1117"/>
      <c r="BA62" s="1117"/>
      <c r="BB62" s="1117"/>
      <c r="BC62" s="1117"/>
      <c r="BD62" s="1117"/>
      <c r="BE62" s="1117"/>
      <c r="BF62" s="1117"/>
      <c r="BG62" s="1117"/>
      <c r="BH62" s="1117"/>
      <c r="BI62" s="1117"/>
      <c r="BJ62" s="1117"/>
      <c r="BK62" s="1117"/>
      <c r="BL62" s="1117"/>
      <c r="BM62" s="1117"/>
      <c r="BN62" s="1117"/>
      <c r="BO62" s="1117"/>
    </row>
    <row r="63" spans="1:67" s="998" customFormat="1" ht="14.45" customHeight="1">
      <c r="A63" s="1330"/>
      <c r="B63" s="961" t="s">
        <v>1350</v>
      </c>
      <c r="C63" s="1330"/>
      <c r="D63" s="992"/>
      <c r="E63" s="1113">
        <v>49790.872810776244</v>
      </c>
      <c r="F63" s="1118">
        <v>49390.96177017739</v>
      </c>
      <c r="G63" s="1206">
        <f t="shared" si="4"/>
        <v>43190.013769708348</v>
      </c>
      <c r="H63" s="1118">
        <v>25435.501506856664</v>
      </c>
      <c r="I63" s="1118">
        <v>6466.5768928660646</v>
      </c>
      <c r="J63" s="1118">
        <v>7.6586317049043124</v>
      </c>
      <c r="K63" s="1118">
        <v>439.63028606688454</v>
      </c>
      <c r="L63" s="1118">
        <v>125.62896028227775</v>
      </c>
      <c r="M63" s="1118">
        <v>646.62493106043883</v>
      </c>
      <c r="N63" s="1118">
        <v>10068.392560871114</v>
      </c>
      <c r="O63" s="1330"/>
      <c r="P63" s="961" t="s">
        <v>1350</v>
      </c>
      <c r="Q63" s="1330"/>
      <c r="R63" s="992"/>
      <c r="S63" s="1017">
        <f t="shared" si="8"/>
        <v>6200.9480004690549</v>
      </c>
      <c r="T63" s="1113">
        <v>2680.9238350314504</v>
      </c>
      <c r="U63" s="1113">
        <v>306.09225162482664</v>
      </c>
      <c r="V63" s="1113">
        <v>147.60734918248909</v>
      </c>
      <c r="W63" s="1113">
        <v>314.80216340407327</v>
      </c>
      <c r="X63" s="1113">
        <v>12.137274044790349</v>
      </c>
      <c r="Y63" s="1114">
        <v>99.278179592086488</v>
      </c>
      <c r="Z63" s="1114">
        <v>31.651247699805179</v>
      </c>
      <c r="AA63" s="1114">
        <v>2608.4556998895337</v>
      </c>
      <c r="AB63" s="1114">
        <v>399.91104059885669</v>
      </c>
      <c r="AC63" s="1114">
        <v>47.680875191189728</v>
      </c>
      <c r="AD63" s="1114">
        <v>166.83086334216981</v>
      </c>
      <c r="AE63" s="1114">
        <v>185.39930206549687</v>
      </c>
      <c r="AF63" s="1117"/>
      <c r="AG63" s="1117"/>
      <c r="AH63" s="1117"/>
      <c r="AI63" s="1117"/>
      <c r="AJ63" s="1117"/>
      <c r="AK63" s="1117"/>
      <c r="AL63" s="1117"/>
      <c r="AM63" s="1117"/>
      <c r="AN63" s="1117"/>
      <c r="AO63" s="1117"/>
      <c r="AP63" s="1117"/>
      <c r="AQ63" s="1117"/>
      <c r="AR63" s="1117"/>
      <c r="AS63" s="1117"/>
      <c r="AT63" s="1117"/>
      <c r="AU63" s="1117"/>
      <c r="AV63" s="1117"/>
      <c r="AW63" s="1117"/>
      <c r="AX63" s="1117"/>
      <c r="AY63" s="1117"/>
      <c r="AZ63" s="1117"/>
      <c r="BA63" s="1117"/>
      <c r="BB63" s="1117"/>
      <c r="BC63" s="1117"/>
      <c r="BD63" s="1117"/>
      <c r="BE63" s="1117"/>
      <c r="BF63" s="1117"/>
      <c r="BG63" s="1117"/>
      <c r="BH63" s="1117"/>
      <c r="BI63" s="1117"/>
      <c r="BJ63" s="1117"/>
      <c r="BK63" s="1117"/>
      <c r="BL63" s="1117"/>
      <c r="BM63" s="1117"/>
      <c r="BN63" s="1117"/>
      <c r="BO63" s="1117"/>
    </row>
    <row r="64" spans="1:67" s="998" customFormat="1" ht="14.45" customHeight="1">
      <c r="A64" s="1330"/>
      <c r="B64" s="961" t="s">
        <v>1351</v>
      </c>
      <c r="C64" s="1330"/>
      <c r="D64" s="992"/>
      <c r="E64" s="1113">
        <v>104553.56485546916</v>
      </c>
      <c r="F64" s="1118">
        <v>103327.49280621487</v>
      </c>
      <c r="G64" s="1206">
        <f t="shared" si="4"/>
        <v>92140.084751825649</v>
      </c>
      <c r="H64" s="1118">
        <v>55783.838050084043</v>
      </c>
      <c r="I64" s="1118">
        <v>14091.594399540119</v>
      </c>
      <c r="J64" s="1118">
        <v>585.04709996952465</v>
      </c>
      <c r="K64" s="1118">
        <v>1004.0998103272724</v>
      </c>
      <c r="L64" s="1118">
        <v>156.74164341697153</v>
      </c>
      <c r="M64" s="1118">
        <v>889.34862179894355</v>
      </c>
      <c r="N64" s="1118">
        <v>19629.415126688775</v>
      </c>
      <c r="O64" s="1330"/>
      <c r="P64" s="961" t="s">
        <v>1351</v>
      </c>
      <c r="Q64" s="1330"/>
      <c r="R64" s="992"/>
      <c r="S64" s="1017">
        <f t="shared" si="8"/>
        <v>11187.408054389241</v>
      </c>
      <c r="T64" s="1113">
        <v>5346.3197384155919</v>
      </c>
      <c r="U64" s="1113">
        <v>587.72342666851853</v>
      </c>
      <c r="V64" s="1113">
        <v>227.15628031190778</v>
      </c>
      <c r="W64" s="1113">
        <v>670.47808346973852</v>
      </c>
      <c r="X64" s="1113">
        <v>26.115327100439234</v>
      </c>
      <c r="Y64" s="1114">
        <v>199.85844511019781</v>
      </c>
      <c r="Z64" s="1114">
        <v>27.55231773862225</v>
      </c>
      <c r="AA64" s="1114">
        <v>4102.2044355742255</v>
      </c>
      <c r="AB64" s="1114">
        <v>1226.0720492541989</v>
      </c>
      <c r="AC64" s="1114">
        <v>98.239267138418327</v>
      </c>
      <c r="AD64" s="1114">
        <v>367.23267492518187</v>
      </c>
      <c r="AE64" s="1114">
        <v>760.60010719059926</v>
      </c>
      <c r="AF64" s="1117"/>
      <c r="AG64" s="1117"/>
      <c r="AH64" s="1117"/>
      <c r="AI64" s="1117"/>
      <c r="AJ64" s="1117"/>
      <c r="AK64" s="1117"/>
      <c r="AL64" s="1117"/>
      <c r="AM64" s="1117"/>
      <c r="AN64" s="1117"/>
      <c r="AO64" s="1117"/>
      <c r="AP64" s="1117"/>
      <c r="AQ64" s="1117"/>
      <c r="AR64" s="1117"/>
      <c r="AS64" s="1117"/>
      <c r="AT64" s="1117"/>
      <c r="AU64" s="1117"/>
      <c r="AV64" s="1117"/>
      <c r="AW64" s="1117"/>
      <c r="AX64" s="1117"/>
      <c r="AY64" s="1117"/>
      <c r="AZ64" s="1117"/>
      <c r="BA64" s="1117"/>
      <c r="BB64" s="1117"/>
      <c r="BC64" s="1117"/>
      <c r="BD64" s="1117"/>
      <c r="BE64" s="1117"/>
      <c r="BF64" s="1117"/>
      <c r="BG64" s="1117"/>
      <c r="BH64" s="1117"/>
      <c r="BI64" s="1117"/>
      <c r="BJ64" s="1117"/>
      <c r="BK64" s="1117"/>
      <c r="BL64" s="1117"/>
      <c r="BM64" s="1117"/>
      <c r="BN64" s="1117"/>
      <c r="BO64" s="1117"/>
    </row>
    <row r="65" spans="1:67" s="998" customFormat="1" ht="14.45" customHeight="1">
      <c r="A65" s="1330"/>
      <c r="B65" s="961" t="s">
        <v>1352</v>
      </c>
      <c r="C65" s="1330"/>
      <c r="D65" s="992"/>
      <c r="E65" s="1113">
        <v>50680.052695471029</v>
      </c>
      <c r="F65" s="1118">
        <v>50101.380640561794</v>
      </c>
      <c r="G65" s="1206">
        <f t="shared" si="4"/>
        <v>45179.049896254975</v>
      </c>
      <c r="H65" s="1118">
        <v>22619.605913470594</v>
      </c>
      <c r="I65" s="1118">
        <v>5454.6267360316297</v>
      </c>
      <c r="J65" s="1118">
        <v>2384.4221659527029</v>
      </c>
      <c r="K65" s="1118">
        <v>402.08374212643696</v>
      </c>
      <c r="L65" s="1118">
        <v>98.734333908306951</v>
      </c>
      <c r="M65" s="1118">
        <v>505.79570254185234</v>
      </c>
      <c r="N65" s="1118">
        <v>13713.781302223457</v>
      </c>
      <c r="O65" s="1330"/>
      <c r="P65" s="961" t="s">
        <v>1352</v>
      </c>
      <c r="Q65" s="1330"/>
      <c r="R65" s="992"/>
      <c r="S65" s="1017">
        <f t="shared" si="8"/>
        <v>4922.3307443068279</v>
      </c>
      <c r="T65" s="1113">
        <v>2442.1885276838666</v>
      </c>
      <c r="U65" s="1113">
        <v>215.92652131982172</v>
      </c>
      <c r="V65" s="1113">
        <v>77.960603603627618</v>
      </c>
      <c r="W65" s="1113">
        <v>209.91622025237493</v>
      </c>
      <c r="X65" s="1113">
        <v>9.5104889618771402</v>
      </c>
      <c r="Y65" s="1114">
        <v>47.402609952916464</v>
      </c>
      <c r="Z65" s="1114">
        <v>8.1051034286731536</v>
      </c>
      <c r="AA65" s="1114">
        <v>1911.3206691036701</v>
      </c>
      <c r="AB65" s="1114">
        <v>578.67205490923129</v>
      </c>
      <c r="AC65" s="1114">
        <v>77.411438995022152</v>
      </c>
      <c r="AD65" s="1114">
        <v>175.43985758032679</v>
      </c>
      <c r="AE65" s="1114">
        <v>325.82075833388245</v>
      </c>
      <c r="AF65" s="1117"/>
      <c r="AG65" s="1117"/>
      <c r="AH65" s="1117"/>
      <c r="AI65" s="1117"/>
      <c r="AJ65" s="1117"/>
      <c r="AK65" s="1117"/>
      <c r="AL65" s="1117"/>
      <c r="AM65" s="1117"/>
      <c r="AN65" s="1117"/>
      <c r="AO65" s="1117"/>
      <c r="AP65" s="1117"/>
      <c r="AQ65" s="1117"/>
      <c r="AR65" s="1117"/>
      <c r="AS65" s="1117"/>
      <c r="AT65" s="1117"/>
      <c r="AU65" s="1117"/>
      <c r="AV65" s="1117"/>
      <c r="AW65" s="1117"/>
      <c r="AX65" s="1117"/>
      <c r="AY65" s="1117"/>
      <c r="AZ65" s="1117"/>
      <c r="BA65" s="1117"/>
      <c r="BB65" s="1117"/>
      <c r="BC65" s="1117"/>
      <c r="BD65" s="1117"/>
      <c r="BE65" s="1117"/>
      <c r="BF65" s="1117"/>
      <c r="BG65" s="1117"/>
      <c r="BH65" s="1117"/>
      <c r="BI65" s="1117"/>
      <c r="BJ65" s="1117"/>
      <c r="BK65" s="1117"/>
      <c r="BL65" s="1117"/>
      <c r="BM65" s="1117"/>
      <c r="BN65" s="1117"/>
      <c r="BO65" s="1117"/>
    </row>
    <row r="66" spans="1:67" s="998" customFormat="1" ht="14.45" customHeight="1">
      <c r="A66" s="1330"/>
      <c r="B66" s="961" t="s">
        <v>1353</v>
      </c>
      <c r="C66" s="1330"/>
      <c r="D66" s="992"/>
      <c r="E66" s="1113">
        <v>67324.607045001976</v>
      </c>
      <c r="F66" s="1118">
        <v>66175.382771491102</v>
      </c>
      <c r="G66" s="1206">
        <f t="shared" si="4"/>
        <v>59869.345855502273</v>
      </c>
      <c r="H66" s="1118">
        <v>35021.12364659267</v>
      </c>
      <c r="I66" s="1118">
        <v>9895.7346539737755</v>
      </c>
      <c r="J66" s="1118">
        <v>1380.534843660836</v>
      </c>
      <c r="K66" s="1118">
        <v>560.98490295731972</v>
      </c>
      <c r="L66" s="1118">
        <v>212.32496849886493</v>
      </c>
      <c r="M66" s="1118">
        <v>852.54538366082079</v>
      </c>
      <c r="N66" s="1118">
        <v>11946.097456157993</v>
      </c>
      <c r="O66" s="1330"/>
      <c r="P66" s="961" t="s">
        <v>1353</v>
      </c>
      <c r="Q66" s="1330"/>
      <c r="R66" s="992"/>
      <c r="S66" s="1017">
        <f t="shared" si="8"/>
        <v>6306.0369159888505</v>
      </c>
      <c r="T66" s="1113">
        <v>3400.9511547642569</v>
      </c>
      <c r="U66" s="1113">
        <v>360.74489206115021</v>
      </c>
      <c r="V66" s="1113">
        <v>98.976111132044124</v>
      </c>
      <c r="W66" s="1113">
        <v>304.67794063553862</v>
      </c>
      <c r="X66" s="1113">
        <v>16.156464567067516</v>
      </c>
      <c r="Y66" s="1114">
        <v>57.377527880717992</v>
      </c>
      <c r="Z66" s="1114">
        <v>15.051261</v>
      </c>
      <c r="AA66" s="1114">
        <v>2052.1015639480752</v>
      </c>
      <c r="AB66" s="1114">
        <v>1149.2242735108621</v>
      </c>
      <c r="AC66" s="1114">
        <v>118.87629442778893</v>
      </c>
      <c r="AD66" s="1114">
        <v>327.81449618611742</v>
      </c>
      <c r="AE66" s="1114">
        <v>702.53348289695566</v>
      </c>
      <c r="AF66" s="1117"/>
      <c r="AG66" s="1117"/>
      <c r="AH66" s="1117"/>
      <c r="AI66" s="1117"/>
      <c r="AJ66" s="1117"/>
      <c r="AK66" s="1117"/>
      <c r="AL66" s="1117"/>
      <c r="AM66" s="1117"/>
      <c r="AN66" s="1117"/>
      <c r="AO66" s="1117"/>
      <c r="AP66" s="1117"/>
      <c r="AQ66" s="1117"/>
      <c r="AR66" s="1117"/>
      <c r="AS66" s="1117"/>
      <c r="AT66" s="1117"/>
      <c r="AU66" s="1117"/>
      <c r="AV66" s="1117"/>
      <c r="AW66" s="1117"/>
      <c r="AX66" s="1117"/>
      <c r="AY66" s="1117"/>
      <c r="AZ66" s="1117"/>
      <c r="BA66" s="1117"/>
      <c r="BB66" s="1117"/>
      <c r="BC66" s="1117"/>
      <c r="BD66" s="1117"/>
      <c r="BE66" s="1117"/>
      <c r="BF66" s="1117"/>
      <c r="BG66" s="1117"/>
      <c r="BH66" s="1117"/>
      <c r="BI66" s="1117"/>
      <c r="BJ66" s="1117"/>
      <c r="BK66" s="1117"/>
      <c r="BL66" s="1117"/>
      <c r="BM66" s="1117"/>
      <c r="BN66" s="1117"/>
      <c r="BO66" s="1117"/>
    </row>
    <row r="67" spans="1:67" s="993" customFormat="1" ht="14.45" customHeight="1">
      <c r="A67" s="1330"/>
      <c r="B67" s="961" t="s">
        <v>1354</v>
      </c>
      <c r="C67" s="1330"/>
      <c r="D67" s="992"/>
      <c r="E67" s="1113">
        <v>89082.322376440687</v>
      </c>
      <c r="F67" s="1118">
        <v>87620.353036985543</v>
      </c>
      <c r="G67" s="1206">
        <f t="shared" si="4"/>
        <v>79346.522533998446</v>
      </c>
      <c r="H67" s="1118">
        <v>46568.70064203236</v>
      </c>
      <c r="I67" s="1118">
        <v>13554.025270482363</v>
      </c>
      <c r="J67" s="1118">
        <v>272.44121854954648</v>
      </c>
      <c r="K67" s="1118">
        <v>612.9905971718332</v>
      </c>
      <c r="L67" s="1118">
        <v>242.72217864473694</v>
      </c>
      <c r="M67" s="1118">
        <v>907.52235593315049</v>
      </c>
      <c r="N67" s="1118">
        <v>17188.12027118446</v>
      </c>
      <c r="O67" s="1330"/>
      <c r="P67" s="961" t="s">
        <v>1354</v>
      </c>
      <c r="Q67" s="1330"/>
      <c r="R67" s="992"/>
      <c r="S67" s="1017">
        <f t="shared" si="8"/>
        <v>8273.8305029870971</v>
      </c>
      <c r="T67" s="1113">
        <v>4840.2005618166504</v>
      </c>
      <c r="U67" s="1113">
        <v>424.00201642461411</v>
      </c>
      <c r="V67" s="1113">
        <v>104.30637456353793</v>
      </c>
      <c r="W67" s="1113">
        <v>341.01055713635805</v>
      </c>
      <c r="X67" s="1113">
        <v>15.014131360000325</v>
      </c>
      <c r="Y67" s="1118">
        <v>178.23627652973761</v>
      </c>
      <c r="Z67" s="1118">
        <v>129.00267443087179</v>
      </c>
      <c r="AA67" s="1118">
        <v>2242.0579107253252</v>
      </c>
      <c r="AB67" s="1118">
        <v>1461.9693394551607</v>
      </c>
      <c r="AC67" s="1118">
        <v>64.98528847517349</v>
      </c>
      <c r="AD67" s="1118">
        <v>591.86941763609377</v>
      </c>
      <c r="AE67" s="1118">
        <v>805.11463334389305</v>
      </c>
      <c r="AF67" s="1131"/>
      <c r="AG67" s="1131"/>
      <c r="AH67" s="1131"/>
      <c r="AI67" s="1131"/>
      <c r="AJ67" s="1131"/>
      <c r="AK67" s="1131"/>
      <c r="AL67" s="1131"/>
      <c r="AM67" s="1131"/>
      <c r="AN67" s="1131"/>
      <c r="AO67" s="1131"/>
      <c r="AP67" s="1131"/>
      <c r="AQ67" s="1131"/>
      <c r="AR67" s="1131"/>
      <c r="AS67" s="1131"/>
      <c r="AT67" s="1131"/>
      <c r="AU67" s="1131"/>
      <c r="AV67" s="1131"/>
      <c r="AW67" s="1131"/>
      <c r="AX67" s="1131"/>
      <c r="AY67" s="1131"/>
      <c r="AZ67" s="1131"/>
      <c r="BA67" s="1131"/>
      <c r="BB67" s="1131"/>
      <c r="BC67" s="1131"/>
      <c r="BD67" s="1131"/>
      <c r="BE67" s="1131"/>
      <c r="BF67" s="1131"/>
      <c r="BG67" s="1131"/>
      <c r="BH67" s="1131"/>
      <c r="BI67" s="1131"/>
      <c r="BJ67" s="1131"/>
      <c r="BK67" s="1131"/>
      <c r="BL67" s="1131"/>
      <c r="BM67" s="1131"/>
      <c r="BN67" s="1131"/>
      <c r="BO67" s="1131"/>
    </row>
    <row r="68" spans="1:67" s="998" customFormat="1" ht="14.45" customHeight="1" thickBot="1">
      <c r="A68" s="1331"/>
      <c r="B68" s="1319" t="s">
        <v>1355</v>
      </c>
      <c r="C68" s="1331"/>
      <c r="D68" s="996"/>
      <c r="E68" s="1128">
        <v>169531.44141336356</v>
      </c>
      <c r="F68" s="1129">
        <v>165959.83519640338</v>
      </c>
      <c r="G68" s="1210">
        <f t="shared" si="4"/>
        <v>153383.92424622917</v>
      </c>
      <c r="H68" s="1129">
        <v>90382.619767323951</v>
      </c>
      <c r="I68" s="1129">
        <v>22431.861298417462</v>
      </c>
      <c r="J68" s="1129">
        <v>3124.1302214444445</v>
      </c>
      <c r="K68" s="1129">
        <v>2045.786674268975</v>
      </c>
      <c r="L68" s="1129">
        <v>535.74946167261021</v>
      </c>
      <c r="M68" s="1129">
        <v>1884.5047135167733</v>
      </c>
      <c r="N68" s="1129">
        <v>32979.272109584941</v>
      </c>
      <c r="O68" s="1331"/>
      <c r="P68" s="1319" t="s">
        <v>1355</v>
      </c>
      <c r="Q68" s="1331"/>
      <c r="R68" s="996"/>
      <c r="S68" s="1020">
        <f t="shared" si="8"/>
        <v>12575.91095017422</v>
      </c>
      <c r="T68" s="1128">
        <v>7607.4654174965708</v>
      </c>
      <c r="U68" s="1128">
        <v>262.53246876557466</v>
      </c>
      <c r="V68" s="1128">
        <v>252.02584096233474</v>
      </c>
      <c r="W68" s="1128">
        <v>481.02566185285775</v>
      </c>
      <c r="X68" s="1128">
        <v>162.17186999999996</v>
      </c>
      <c r="Y68" s="1129">
        <v>164.81481428300873</v>
      </c>
      <c r="Z68" s="1129">
        <v>120.885811</v>
      </c>
      <c r="AA68" s="1129">
        <v>3524.9890658138747</v>
      </c>
      <c r="AB68" s="1129">
        <v>3571.6062169602337</v>
      </c>
      <c r="AC68" s="1129">
        <v>201.49397618518518</v>
      </c>
      <c r="AD68" s="1129">
        <v>1009.3220466579592</v>
      </c>
      <c r="AE68" s="1129">
        <v>2360.7901941170908</v>
      </c>
      <c r="AF68" s="1117"/>
      <c r="AG68" s="1117"/>
      <c r="AH68" s="1117"/>
      <c r="AI68" s="1117"/>
      <c r="AJ68" s="1117"/>
      <c r="AK68" s="1117"/>
      <c r="AL68" s="1117"/>
      <c r="AM68" s="1117"/>
      <c r="AN68" s="1117"/>
      <c r="AO68" s="1117"/>
      <c r="AP68" s="1117"/>
      <c r="AQ68" s="1117"/>
      <c r="AR68" s="1117"/>
      <c r="AS68" s="1117"/>
      <c r="AT68" s="1117"/>
      <c r="AU68" s="1117"/>
      <c r="AV68" s="1117"/>
      <c r="AW68" s="1117"/>
      <c r="AX68" s="1117"/>
      <c r="AY68" s="1117"/>
      <c r="AZ68" s="1117"/>
      <c r="BA68" s="1117"/>
      <c r="BB68" s="1117"/>
      <c r="BC68" s="1117"/>
      <c r="BD68" s="1117"/>
      <c r="BE68" s="1117"/>
      <c r="BF68" s="1117"/>
      <c r="BG68" s="1117"/>
      <c r="BH68" s="1117"/>
      <c r="BI68" s="1117"/>
      <c r="BJ68" s="1117"/>
      <c r="BK68" s="1117"/>
      <c r="BL68" s="1117"/>
      <c r="BM68" s="1117"/>
      <c r="BN68" s="1117"/>
      <c r="BO68" s="1117"/>
    </row>
    <row r="70" spans="1:67" s="599" customFormat="1" ht="12.75">
      <c r="A70" s="616"/>
      <c r="B70" s="616"/>
      <c r="C70" s="616"/>
      <c r="D70" s="617"/>
      <c r="O70" s="616"/>
      <c r="P70" s="616"/>
      <c r="Q70" s="616"/>
      <c r="R70" s="617"/>
    </row>
    <row r="71" spans="1:67" s="599" customFormat="1" ht="20.25" customHeight="1">
      <c r="A71" s="616"/>
      <c r="B71" s="616"/>
      <c r="C71" s="616"/>
      <c r="D71" s="617"/>
      <c r="O71" s="616"/>
      <c r="P71" s="616"/>
      <c r="Q71" s="616"/>
      <c r="R71" s="617"/>
    </row>
    <row r="72" spans="1:67" s="599" customFormat="1" ht="12.75">
      <c r="A72" s="616"/>
      <c r="B72" s="616"/>
      <c r="C72" s="616"/>
      <c r="D72" s="616"/>
      <c r="E72" s="616"/>
      <c r="F72" s="617"/>
      <c r="G72" s="617"/>
      <c r="O72" s="616"/>
      <c r="P72" s="616"/>
      <c r="Q72" s="616"/>
      <c r="R72" s="616"/>
      <c r="W72" s="616"/>
      <c r="X72" s="616"/>
      <c r="Y72" s="616"/>
      <c r="Z72" s="616"/>
      <c r="AA72" s="616"/>
      <c r="AB72" s="617"/>
      <c r="AC72" s="617"/>
    </row>
    <row r="73" spans="1:67" s="599" customFormat="1" ht="12.75">
      <c r="A73" s="616"/>
      <c r="B73" s="616"/>
      <c r="C73" s="616"/>
      <c r="D73" s="616"/>
      <c r="E73" s="616"/>
      <c r="F73" s="617"/>
      <c r="G73" s="617"/>
      <c r="O73" s="616"/>
      <c r="P73" s="616"/>
      <c r="Q73" s="616"/>
      <c r="R73" s="616"/>
      <c r="W73" s="616"/>
      <c r="X73" s="616"/>
      <c r="Y73" s="616"/>
      <c r="Z73" s="616"/>
      <c r="AA73" s="616"/>
      <c r="AB73" s="617"/>
      <c r="AC73" s="617"/>
    </row>
    <row r="74" spans="1:67" s="599" customFormat="1" ht="12.75">
      <c r="A74" s="616"/>
      <c r="B74" s="616"/>
      <c r="C74" s="616"/>
      <c r="D74" s="616"/>
      <c r="E74" s="616"/>
      <c r="F74" s="617"/>
      <c r="G74" s="617"/>
      <c r="O74" s="616"/>
      <c r="P74" s="616"/>
      <c r="Q74" s="616"/>
      <c r="R74" s="616"/>
      <c r="W74" s="616"/>
      <c r="X74" s="616"/>
      <c r="Y74" s="616"/>
      <c r="Z74" s="616"/>
      <c r="AA74" s="616"/>
      <c r="AB74" s="617"/>
      <c r="AC74" s="617"/>
    </row>
    <row r="75" spans="1:67" s="599" customFormat="1" ht="15">
      <c r="A75" s="616"/>
      <c r="B75" s="616"/>
      <c r="C75" s="616"/>
      <c r="D75" s="616"/>
      <c r="E75" s="616"/>
      <c r="F75" s="617"/>
      <c r="G75" s="617"/>
      <c r="J75" s="1233"/>
      <c r="O75" s="616"/>
      <c r="P75" s="616"/>
      <c r="Q75" s="616"/>
      <c r="R75" s="616"/>
      <c r="W75" s="616"/>
      <c r="X75" s="616"/>
      <c r="Y75" s="616"/>
      <c r="Z75" s="616"/>
      <c r="AA75" s="616"/>
      <c r="AB75" s="617"/>
      <c r="AC75" s="617"/>
    </row>
    <row r="76" spans="1:67" s="599" customFormat="1" ht="12.75">
      <c r="A76" s="616"/>
      <c r="B76" s="616"/>
      <c r="C76" s="616"/>
      <c r="D76" s="616"/>
      <c r="E76" s="616"/>
      <c r="F76" s="617"/>
      <c r="G76" s="617"/>
      <c r="O76" s="616"/>
      <c r="P76" s="616"/>
      <c r="Q76" s="616"/>
      <c r="R76" s="616"/>
      <c r="W76" s="616"/>
      <c r="X76" s="616"/>
      <c r="Y76" s="616"/>
      <c r="Z76" s="616"/>
      <c r="AA76" s="616"/>
      <c r="AB76" s="617"/>
      <c r="AC76" s="617"/>
    </row>
    <row r="77" spans="1:67" s="599" customFormat="1" ht="12.75">
      <c r="A77" s="616"/>
      <c r="B77" s="616"/>
      <c r="C77" s="616"/>
      <c r="D77" s="616"/>
      <c r="E77" s="616"/>
      <c r="F77" s="617"/>
      <c r="G77" s="617"/>
      <c r="O77" s="616"/>
      <c r="P77" s="616"/>
      <c r="Q77" s="616"/>
      <c r="R77" s="616"/>
      <c r="W77" s="616"/>
      <c r="X77" s="616"/>
      <c r="Y77" s="616"/>
      <c r="Z77" s="616"/>
      <c r="AA77" s="616"/>
      <c r="AB77" s="617"/>
      <c r="AC77" s="617"/>
    </row>
    <row r="78" spans="1:67" s="599" customFormat="1" ht="15">
      <c r="A78" s="616"/>
      <c r="B78" s="616"/>
      <c r="C78" s="616"/>
      <c r="D78" s="616"/>
      <c r="E78" s="616"/>
      <c r="F78" s="617"/>
      <c r="G78" s="617"/>
      <c r="J78" s="1233"/>
      <c r="O78" s="616"/>
      <c r="P78" s="616"/>
      <c r="Q78" s="616"/>
      <c r="R78" s="616"/>
      <c r="W78" s="616"/>
      <c r="X78" s="616"/>
      <c r="Y78" s="616"/>
      <c r="Z78" s="616"/>
      <c r="AA78" s="616"/>
      <c r="AB78" s="617"/>
      <c r="AC78" s="617"/>
    </row>
    <row r="79" spans="1:67" s="599" customFormat="1" ht="15">
      <c r="A79" s="616"/>
      <c r="B79" s="616"/>
      <c r="C79" s="616"/>
      <c r="D79" s="616"/>
      <c r="E79" s="616"/>
      <c r="F79" s="617"/>
      <c r="G79" s="617"/>
      <c r="J79" s="1233"/>
      <c r="O79" s="616"/>
      <c r="P79" s="616"/>
      <c r="Q79" s="616"/>
      <c r="R79" s="616"/>
      <c r="W79" s="616"/>
      <c r="X79" s="616"/>
      <c r="Y79" s="616"/>
      <c r="Z79" s="616"/>
      <c r="AA79" s="616"/>
      <c r="AB79" s="617"/>
      <c r="AC79" s="617"/>
    </row>
    <row r="80" spans="1:67" s="599" customFormat="1" ht="12.75">
      <c r="A80" s="616"/>
      <c r="B80" s="616"/>
      <c r="C80" s="616"/>
      <c r="D80" s="616"/>
      <c r="E80" s="616"/>
      <c r="F80" s="617"/>
      <c r="G80" s="617"/>
      <c r="O80" s="616"/>
      <c r="P80" s="616"/>
      <c r="Q80" s="616"/>
      <c r="R80" s="616"/>
      <c r="W80" s="616"/>
      <c r="X80" s="616"/>
      <c r="Y80" s="616"/>
      <c r="Z80" s="616"/>
      <c r="AA80" s="616"/>
      <c r="AB80" s="617"/>
      <c r="AC80" s="617"/>
    </row>
    <row r="81" spans="1:29" s="599" customFormat="1" ht="15">
      <c r="A81" s="616"/>
      <c r="B81" s="616"/>
      <c r="C81" s="616"/>
      <c r="D81" s="616"/>
      <c r="E81" s="616"/>
      <c r="F81" s="617"/>
      <c r="G81" s="617"/>
      <c r="J81" s="1233"/>
      <c r="O81" s="616"/>
      <c r="P81" s="616"/>
      <c r="Q81" s="616"/>
      <c r="R81" s="616"/>
      <c r="W81" s="616"/>
      <c r="X81" s="616"/>
      <c r="Y81" s="616"/>
      <c r="Z81" s="616"/>
      <c r="AA81" s="616"/>
      <c r="AB81" s="617"/>
      <c r="AC81" s="617"/>
    </row>
    <row r="82" spans="1:29" s="599" customFormat="1" ht="12.75">
      <c r="A82" s="616"/>
      <c r="B82" s="616"/>
      <c r="C82" s="616"/>
      <c r="D82" s="616"/>
      <c r="E82" s="616"/>
      <c r="F82" s="617"/>
      <c r="G82" s="617"/>
      <c r="O82" s="616"/>
      <c r="P82" s="616"/>
      <c r="Q82" s="616"/>
      <c r="R82" s="616"/>
      <c r="W82" s="616"/>
      <c r="X82" s="616"/>
      <c r="Y82" s="616"/>
      <c r="Z82" s="616"/>
      <c r="AA82" s="616"/>
      <c r="AB82" s="617"/>
      <c r="AC82" s="617"/>
    </row>
    <row r="83" spans="1:29" s="599" customFormat="1" ht="15">
      <c r="A83" s="616"/>
      <c r="B83" s="616"/>
      <c r="C83" s="616"/>
      <c r="D83" s="616"/>
      <c r="E83" s="616"/>
      <c r="F83" s="617"/>
      <c r="G83" s="617"/>
      <c r="J83" s="1233"/>
      <c r="O83" s="616"/>
      <c r="P83" s="616"/>
      <c r="Q83" s="616"/>
      <c r="R83" s="616"/>
      <c r="W83" s="616"/>
      <c r="X83" s="616"/>
      <c r="Y83" s="616"/>
      <c r="Z83" s="616"/>
      <c r="AA83" s="616"/>
      <c r="AB83" s="617"/>
      <c r="AC83" s="617"/>
    </row>
    <row r="84" spans="1:29" s="599" customFormat="1" ht="12.75">
      <c r="A84" s="616"/>
      <c r="B84" s="616"/>
      <c r="C84" s="616"/>
      <c r="D84" s="616"/>
      <c r="E84" s="616"/>
      <c r="F84" s="617"/>
      <c r="G84" s="617"/>
      <c r="O84" s="616"/>
      <c r="P84" s="616"/>
      <c r="Q84" s="616"/>
      <c r="R84" s="616"/>
      <c r="W84" s="616"/>
      <c r="X84" s="616"/>
      <c r="Y84" s="616"/>
      <c r="Z84" s="616"/>
      <c r="AA84" s="616"/>
      <c r="AB84" s="617"/>
      <c r="AC84" s="617"/>
    </row>
    <row r="85" spans="1:29" s="599" customFormat="1" ht="12.75">
      <c r="A85" s="616"/>
      <c r="B85" s="616"/>
      <c r="C85" s="616"/>
      <c r="D85" s="616"/>
      <c r="E85" s="616"/>
      <c r="F85" s="617"/>
      <c r="G85" s="617"/>
      <c r="O85" s="616"/>
      <c r="P85" s="616"/>
      <c r="Q85" s="616"/>
      <c r="R85" s="616"/>
      <c r="W85" s="616"/>
      <c r="X85" s="616"/>
      <c r="Y85" s="616"/>
      <c r="Z85" s="616"/>
      <c r="AA85" s="616"/>
      <c r="AB85" s="617"/>
      <c r="AC85" s="617"/>
    </row>
    <row r="86" spans="1:29" s="599" customFormat="1" ht="12.75">
      <c r="A86" s="616"/>
      <c r="B86" s="616"/>
      <c r="C86" s="616"/>
      <c r="D86" s="616"/>
      <c r="E86" s="616"/>
      <c r="F86" s="617"/>
      <c r="G86" s="617"/>
      <c r="O86" s="616"/>
      <c r="P86" s="616"/>
      <c r="Q86" s="616"/>
      <c r="R86" s="616"/>
      <c r="W86" s="616"/>
      <c r="X86" s="616"/>
      <c r="Y86" s="616"/>
      <c r="Z86" s="616"/>
      <c r="AA86" s="616"/>
      <c r="AB86" s="617"/>
      <c r="AC86" s="617"/>
    </row>
    <row r="87" spans="1:29" s="599" customFormat="1" ht="12.75">
      <c r="A87" s="616"/>
      <c r="B87" s="616"/>
      <c r="C87" s="616"/>
      <c r="D87" s="616"/>
      <c r="E87" s="616"/>
      <c r="F87" s="617"/>
      <c r="G87" s="617"/>
      <c r="O87" s="616"/>
      <c r="P87" s="616"/>
      <c r="Q87" s="616"/>
      <c r="R87" s="616"/>
      <c r="W87" s="616"/>
      <c r="X87" s="616"/>
      <c r="Y87" s="616"/>
      <c r="Z87" s="616"/>
      <c r="AA87" s="616"/>
      <c r="AB87" s="617"/>
      <c r="AC87" s="617"/>
    </row>
    <row r="88" spans="1:29" s="599" customFormat="1" ht="12.75">
      <c r="A88" s="616"/>
      <c r="B88" s="616"/>
      <c r="C88" s="616"/>
      <c r="D88" s="616"/>
      <c r="E88" s="616"/>
      <c r="F88" s="617"/>
      <c r="G88" s="617"/>
      <c r="O88" s="616"/>
      <c r="P88" s="616"/>
      <c r="Q88" s="616"/>
      <c r="R88" s="616"/>
      <c r="W88" s="616"/>
      <c r="X88" s="616"/>
      <c r="Y88" s="616"/>
      <c r="Z88" s="616"/>
      <c r="AA88" s="616"/>
      <c r="AB88" s="617"/>
      <c r="AC88" s="617"/>
    </row>
    <row r="89" spans="1:29" s="599" customFormat="1" ht="15">
      <c r="A89" s="616"/>
      <c r="B89" s="616"/>
      <c r="C89" s="616"/>
      <c r="D89" s="616"/>
      <c r="E89" s="616"/>
      <c r="F89" s="617"/>
      <c r="G89" s="617"/>
      <c r="J89" s="1233"/>
      <c r="O89" s="616"/>
      <c r="P89" s="616"/>
      <c r="Q89" s="616"/>
      <c r="R89" s="616"/>
      <c r="W89" s="616"/>
      <c r="X89" s="616"/>
      <c r="Y89" s="616"/>
      <c r="Z89" s="616"/>
      <c r="AA89" s="616"/>
      <c r="AB89" s="617"/>
      <c r="AC89" s="617"/>
    </row>
    <row r="90" spans="1:29" s="599" customFormat="1" ht="15">
      <c r="A90" s="616"/>
      <c r="B90" s="616"/>
      <c r="C90" s="616"/>
      <c r="D90" s="616"/>
      <c r="E90" s="616"/>
      <c r="F90" s="617"/>
      <c r="G90" s="617"/>
      <c r="J90" s="1233"/>
      <c r="O90" s="616"/>
      <c r="P90" s="616"/>
      <c r="Q90" s="616"/>
      <c r="R90" s="616"/>
      <c r="W90" s="616"/>
      <c r="X90" s="616"/>
      <c r="Y90" s="616"/>
      <c r="Z90" s="616"/>
      <c r="AA90" s="616"/>
      <c r="AB90" s="617"/>
      <c r="AC90" s="617"/>
    </row>
    <row r="91" spans="1:29" s="599" customFormat="1" ht="12.75">
      <c r="A91" s="616"/>
      <c r="B91" s="616"/>
      <c r="C91" s="616"/>
      <c r="D91" s="616"/>
      <c r="E91" s="616"/>
      <c r="F91" s="617"/>
      <c r="G91" s="617"/>
      <c r="O91" s="616"/>
      <c r="P91" s="616"/>
      <c r="Q91" s="616"/>
      <c r="R91" s="616"/>
      <c r="W91" s="616"/>
      <c r="X91" s="616"/>
      <c r="Y91" s="616"/>
      <c r="Z91" s="616"/>
      <c r="AA91" s="616"/>
      <c r="AB91" s="617"/>
      <c r="AC91" s="617"/>
    </row>
    <row r="92" spans="1:29" s="599" customFormat="1" ht="12.75">
      <c r="A92" s="616"/>
      <c r="B92" s="616"/>
      <c r="C92" s="616"/>
      <c r="D92" s="616"/>
      <c r="E92" s="616"/>
      <c r="F92" s="617"/>
      <c r="G92" s="617"/>
      <c r="O92" s="616"/>
      <c r="P92" s="616"/>
      <c r="Q92" s="616"/>
      <c r="R92" s="616"/>
      <c r="W92" s="616"/>
      <c r="X92" s="616"/>
      <c r="Y92" s="616"/>
      <c r="Z92" s="616"/>
      <c r="AA92" s="616"/>
      <c r="AB92" s="617"/>
      <c r="AC92" s="617"/>
    </row>
    <row r="93" spans="1:29" s="599" customFormat="1" ht="12.75">
      <c r="A93" s="616"/>
      <c r="B93" s="616"/>
      <c r="C93" s="616"/>
      <c r="D93" s="616"/>
      <c r="E93" s="616"/>
      <c r="F93" s="617"/>
      <c r="G93" s="617"/>
      <c r="O93" s="616"/>
      <c r="P93" s="616"/>
      <c r="Q93" s="616"/>
      <c r="R93" s="616"/>
      <c r="W93" s="616"/>
      <c r="X93" s="616"/>
      <c r="Y93" s="616"/>
      <c r="Z93" s="616"/>
      <c r="AA93" s="616"/>
      <c r="AB93" s="617"/>
      <c r="AC93" s="617"/>
    </row>
    <row r="94" spans="1:29" s="599" customFormat="1" ht="12.75">
      <c r="A94" s="616"/>
      <c r="B94" s="616"/>
      <c r="C94" s="616"/>
      <c r="D94" s="616"/>
      <c r="E94" s="616"/>
      <c r="F94" s="617"/>
      <c r="G94" s="617"/>
      <c r="O94" s="616"/>
      <c r="P94" s="616"/>
      <c r="Q94" s="616"/>
      <c r="R94" s="616"/>
      <c r="W94" s="616"/>
      <c r="X94" s="616"/>
      <c r="Y94" s="616"/>
      <c r="Z94" s="616"/>
      <c r="AA94" s="616"/>
      <c r="AB94" s="617"/>
      <c r="AC94" s="617"/>
    </row>
    <row r="95" spans="1:29" s="599" customFormat="1" ht="12.75">
      <c r="A95" s="616"/>
      <c r="B95" s="616"/>
      <c r="C95" s="616"/>
      <c r="D95" s="616"/>
      <c r="E95" s="616"/>
      <c r="F95" s="617"/>
      <c r="G95" s="617"/>
      <c r="O95" s="616"/>
      <c r="P95" s="616"/>
      <c r="Q95" s="616"/>
      <c r="R95" s="616"/>
      <c r="W95" s="616"/>
      <c r="X95" s="616"/>
      <c r="Y95" s="616"/>
      <c r="Z95" s="616"/>
      <c r="AA95" s="616"/>
      <c r="AB95" s="617"/>
      <c r="AC95" s="617"/>
    </row>
    <row r="96" spans="1:29" s="599" customFormat="1" ht="15">
      <c r="A96" s="616"/>
      <c r="B96" s="616"/>
      <c r="C96" s="616"/>
      <c r="D96" s="616"/>
      <c r="E96" s="616"/>
      <c r="F96" s="617"/>
      <c r="G96" s="617"/>
      <c r="J96" s="1233"/>
      <c r="O96" s="616"/>
      <c r="P96" s="616"/>
      <c r="Q96" s="616"/>
      <c r="R96" s="616"/>
      <c r="W96" s="616"/>
      <c r="X96" s="616"/>
      <c r="Y96" s="616"/>
      <c r="Z96" s="616"/>
      <c r="AA96" s="616"/>
      <c r="AB96" s="617"/>
      <c r="AC96" s="617"/>
    </row>
    <row r="97" spans="1:29" s="599" customFormat="1" ht="12.75">
      <c r="A97" s="616"/>
      <c r="B97" s="616"/>
      <c r="C97" s="616"/>
      <c r="D97" s="616"/>
      <c r="E97" s="616"/>
      <c r="F97" s="617"/>
      <c r="G97" s="617"/>
      <c r="O97" s="616"/>
      <c r="P97" s="616"/>
      <c r="Q97" s="616"/>
      <c r="R97" s="616"/>
      <c r="W97" s="616"/>
      <c r="X97" s="616"/>
      <c r="Y97" s="616"/>
      <c r="Z97" s="616"/>
      <c r="AA97" s="616"/>
      <c r="AB97" s="617"/>
      <c r="AC97" s="617"/>
    </row>
    <row r="98" spans="1:29" s="599" customFormat="1" ht="12.75">
      <c r="A98" s="616"/>
      <c r="B98" s="616"/>
      <c r="C98" s="616"/>
      <c r="D98" s="616"/>
      <c r="E98" s="616"/>
      <c r="F98" s="617"/>
      <c r="G98" s="617"/>
      <c r="O98" s="616"/>
      <c r="P98" s="616"/>
      <c r="Q98" s="616"/>
      <c r="R98" s="616"/>
      <c r="W98" s="616"/>
      <c r="X98" s="616"/>
      <c r="Y98" s="616"/>
      <c r="Z98" s="616"/>
      <c r="AA98" s="616"/>
      <c r="AB98" s="617"/>
      <c r="AC98" s="617"/>
    </row>
    <row r="99" spans="1:29" s="599" customFormat="1" ht="12.75">
      <c r="A99" s="616"/>
      <c r="B99" s="616"/>
      <c r="C99" s="616"/>
      <c r="D99" s="616"/>
      <c r="E99" s="616"/>
      <c r="F99" s="617"/>
      <c r="G99" s="617"/>
      <c r="O99" s="616"/>
      <c r="P99" s="616"/>
      <c r="Q99" s="616"/>
      <c r="R99" s="616"/>
      <c r="W99" s="616"/>
      <c r="X99" s="616"/>
      <c r="Y99" s="616"/>
      <c r="Z99" s="616"/>
      <c r="AA99" s="616"/>
      <c r="AB99" s="617"/>
      <c r="AC99" s="617"/>
    </row>
    <row r="100" spans="1:29" s="599" customFormat="1" ht="12.75">
      <c r="A100" s="616"/>
      <c r="B100" s="616"/>
      <c r="C100" s="616"/>
      <c r="D100" s="616"/>
      <c r="E100" s="616"/>
      <c r="F100" s="617"/>
      <c r="G100" s="617"/>
      <c r="O100" s="616"/>
      <c r="P100" s="616"/>
      <c r="Q100" s="616"/>
      <c r="R100" s="616"/>
      <c r="W100" s="616"/>
      <c r="X100" s="616"/>
      <c r="Y100" s="616"/>
      <c r="Z100" s="616"/>
      <c r="AA100" s="616"/>
      <c r="AB100" s="617"/>
      <c r="AC100" s="617"/>
    </row>
    <row r="101" spans="1:29" s="599" customFormat="1" ht="12.75">
      <c r="A101" s="616"/>
      <c r="B101" s="616"/>
      <c r="C101" s="616"/>
      <c r="D101" s="616"/>
      <c r="E101" s="616"/>
      <c r="F101" s="617"/>
      <c r="G101" s="617"/>
      <c r="O101" s="616"/>
      <c r="P101" s="616"/>
      <c r="Q101" s="616"/>
      <c r="R101" s="616"/>
      <c r="W101" s="616"/>
      <c r="X101" s="616"/>
      <c r="Y101" s="616"/>
      <c r="Z101" s="616"/>
      <c r="AA101" s="616"/>
      <c r="AB101" s="617"/>
      <c r="AC101" s="617"/>
    </row>
    <row r="102" spans="1:29" s="599" customFormat="1" ht="15">
      <c r="A102" s="616"/>
      <c r="B102" s="616"/>
      <c r="C102" s="616"/>
      <c r="D102" s="616"/>
      <c r="E102" s="616"/>
      <c r="F102" s="617"/>
      <c r="G102" s="617"/>
      <c r="J102" s="1233"/>
      <c r="O102" s="616"/>
      <c r="P102" s="616"/>
      <c r="Q102" s="616"/>
      <c r="R102" s="616"/>
      <c r="W102" s="616"/>
      <c r="X102" s="616"/>
      <c r="Y102" s="616"/>
      <c r="Z102" s="616"/>
      <c r="AA102" s="616"/>
      <c r="AB102" s="617"/>
      <c r="AC102" s="617"/>
    </row>
    <row r="103" spans="1:29" s="599" customFormat="1" ht="12.75">
      <c r="A103" s="616"/>
      <c r="B103" s="616"/>
      <c r="C103" s="616"/>
      <c r="D103" s="616"/>
      <c r="E103" s="616"/>
      <c r="F103" s="617"/>
      <c r="G103" s="617"/>
      <c r="O103" s="616"/>
      <c r="P103" s="616"/>
      <c r="Q103" s="616"/>
      <c r="R103" s="616"/>
      <c r="W103" s="616"/>
      <c r="X103" s="616"/>
      <c r="Y103" s="616"/>
      <c r="Z103" s="616"/>
      <c r="AA103" s="616"/>
      <c r="AB103" s="617"/>
      <c r="AC103" s="617"/>
    </row>
    <row r="104" spans="1:29" s="599" customFormat="1" ht="12.75">
      <c r="A104" s="616"/>
      <c r="B104" s="616"/>
      <c r="C104" s="616"/>
      <c r="D104" s="616"/>
      <c r="E104" s="616"/>
      <c r="F104" s="617"/>
      <c r="G104" s="617"/>
      <c r="O104" s="616"/>
      <c r="P104" s="616"/>
      <c r="Q104" s="616"/>
      <c r="R104" s="616"/>
      <c r="W104" s="616"/>
      <c r="X104" s="616"/>
      <c r="Y104" s="616"/>
      <c r="Z104" s="616"/>
      <c r="AA104" s="616"/>
      <c r="AB104" s="617"/>
      <c r="AC104" s="617"/>
    </row>
    <row r="105" spans="1:29" s="599" customFormat="1" ht="12.75">
      <c r="A105" s="616"/>
      <c r="B105" s="616"/>
      <c r="C105" s="616"/>
      <c r="D105" s="616"/>
      <c r="E105" s="616"/>
      <c r="F105" s="617"/>
      <c r="G105" s="617"/>
      <c r="O105" s="616"/>
      <c r="P105" s="616"/>
      <c r="Q105" s="616"/>
      <c r="R105" s="616"/>
      <c r="W105" s="616"/>
      <c r="X105" s="616"/>
      <c r="Y105" s="616"/>
      <c r="Z105" s="616"/>
      <c r="AA105" s="616"/>
      <c r="AB105" s="617"/>
      <c r="AC105" s="617"/>
    </row>
    <row r="106" spans="1:29" s="599" customFormat="1" ht="15">
      <c r="A106" s="616"/>
      <c r="B106" s="616"/>
      <c r="C106" s="616"/>
      <c r="D106" s="616"/>
      <c r="E106" s="616"/>
      <c r="F106" s="617"/>
      <c r="G106" s="617"/>
      <c r="J106" s="1233"/>
      <c r="O106" s="616"/>
      <c r="P106" s="616"/>
      <c r="Q106" s="616"/>
      <c r="R106" s="616"/>
      <c r="W106" s="616"/>
      <c r="X106" s="616"/>
      <c r="Y106" s="616"/>
      <c r="Z106" s="616"/>
      <c r="AA106" s="616"/>
      <c r="AB106" s="617"/>
      <c r="AC106" s="617"/>
    </row>
    <row r="107" spans="1:29" s="599" customFormat="1" ht="15">
      <c r="A107" s="616"/>
      <c r="B107" s="616"/>
      <c r="C107" s="616"/>
      <c r="D107" s="616"/>
      <c r="E107" s="616"/>
      <c r="F107" s="617"/>
      <c r="G107" s="617"/>
      <c r="J107" s="1233"/>
      <c r="O107" s="616"/>
      <c r="P107" s="616"/>
      <c r="Q107" s="616"/>
      <c r="R107" s="616"/>
      <c r="W107" s="616"/>
      <c r="X107" s="616"/>
      <c r="Y107" s="616"/>
      <c r="Z107" s="616"/>
      <c r="AA107" s="616"/>
      <c r="AB107" s="617"/>
      <c r="AC107" s="617"/>
    </row>
    <row r="108" spans="1:29" s="599" customFormat="1" ht="15">
      <c r="A108" s="616"/>
      <c r="B108" s="616"/>
      <c r="C108" s="616"/>
      <c r="D108" s="616"/>
      <c r="E108" s="616"/>
      <c r="F108" s="617"/>
      <c r="G108" s="617"/>
      <c r="J108" s="1233"/>
      <c r="O108" s="616"/>
      <c r="P108" s="616"/>
      <c r="Q108" s="616"/>
      <c r="R108" s="616"/>
      <c r="W108" s="616"/>
      <c r="X108" s="616"/>
      <c r="Y108" s="616"/>
      <c r="Z108" s="616"/>
      <c r="AA108" s="616"/>
      <c r="AB108" s="617"/>
      <c r="AC108" s="617"/>
    </row>
    <row r="109" spans="1:29" s="599" customFormat="1" ht="15">
      <c r="A109" s="616"/>
      <c r="B109" s="616"/>
      <c r="C109" s="616"/>
      <c r="D109" s="616"/>
      <c r="E109" s="616"/>
      <c r="F109" s="617"/>
      <c r="G109" s="617"/>
      <c r="J109" s="1233"/>
      <c r="O109" s="616"/>
      <c r="P109" s="616"/>
      <c r="Q109" s="616"/>
      <c r="R109" s="616"/>
      <c r="W109" s="616"/>
      <c r="X109" s="616"/>
      <c r="Y109" s="616"/>
      <c r="Z109" s="616"/>
      <c r="AA109" s="616"/>
      <c r="AB109" s="617"/>
      <c r="AC109" s="617"/>
    </row>
    <row r="110" spans="1:29" s="599" customFormat="1" ht="12.75">
      <c r="A110" s="616"/>
      <c r="B110" s="616"/>
      <c r="C110" s="616"/>
      <c r="D110" s="616"/>
      <c r="E110" s="616"/>
      <c r="F110" s="617"/>
      <c r="G110" s="617"/>
      <c r="O110" s="616"/>
      <c r="P110" s="616"/>
      <c r="Q110" s="616"/>
      <c r="R110" s="616"/>
      <c r="W110" s="616"/>
      <c r="X110" s="616"/>
      <c r="Y110" s="616"/>
      <c r="Z110" s="616"/>
      <c r="AA110" s="616"/>
      <c r="AB110" s="617"/>
      <c r="AC110" s="617"/>
    </row>
    <row r="111" spans="1:29" s="599" customFormat="1" ht="12.75">
      <c r="A111" s="616"/>
      <c r="B111" s="616"/>
      <c r="C111" s="616"/>
      <c r="D111" s="616"/>
      <c r="E111" s="616"/>
      <c r="F111" s="617"/>
      <c r="G111" s="617"/>
      <c r="O111" s="616"/>
      <c r="P111" s="616"/>
      <c r="Q111" s="616"/>
      <c r="R111" s="616"/>
      <c r="W111" s="616"/>
      <c r="X111" s="616"/>
      <c r="Y111" s="616"/>
      <c r="Z111" s="616"/>
      <c r="AA111" s="616"/>
      <c r="AB111" s="617"/>
      <c r="AC111" s="617"/>
    </row>
    <row r="112" spans="1:29" s="599" customFormat="1" ht="12.75">
      <c r="A112" s="616"/>
      <c r="B112" s="616"/>
      <c r="C112" s="616"/>
      <c r="D112" s="616"/>
      <c r="E112" s="616"/>
      <c r="F112" s="617"/>
      <c r="G112" s="617"/>
      <c r="O112" s="616"/>
      <c r="P112" s="616"/>
      <c r="Q112" s="616"/>
      <c r="R112" s="616"/>
      <c r="W112" s="616"/>
      <c r="X112" s="616"/>
      <c r="Y112" s="616"/>
      <c r="Z112" s="616"/>
      <c r="AA112" s="616"/>
      <c r="AB112" s="617"/>
      <c r="AC112" s="617"/>
    </row>
    <row r="113" spans="1:29" s="599" customFormat="1" ht="12.75">
      <c r="A113" s="616"/>
      <c r="B113" s="616"/>
      <c r="C113" s="616"/>
      <c r="D113" s="616"/>
      <c r="E113" s="616"/>
      <c r="F113" s="617"/>
      <c r="G113" s="617"/>
      <c r="O113" s="616"/>
      <c r="P113" s="616"/>
      <c r="Q113" s="616"/>
      <c r="R113" s="616"/>
      <c r="W113" s="616"/>
      <c r="X113" s="616"/>
      <c r="Y113" s="616"/>
      <c r="Z113" s="616"/>
      <c r="AA113" s="616"/>
      <c r="AB113" s="617"/>
      <c r="AC113" s="617"/>
    </row>
    <row r="114" spans="1:29" s="599" customFormat="1" ht="12.75">
      <c r="A114" s="616"/>
      <c r="B114" s="616"/>
      <c r="C114" s="616"/>
      <c r="D114" s="616"/>
      <c r="E114" s="616"/>
      <c r="F114" s="617"/>
      <c r="G114" s="617"/>
      <c r="O114" s="616"/>
      <c r="P114" s="616"/>
      <c r="Q114" s="616"/>
      <c r="R114" s="616"/>
      <c r="W114" s="616"/>
      <c r="X114" s="616"/>
      <c r="Y114" s="616"/>
      <c r="Z114" s="616"/>
      <c r="AA114" s="616"/>
      <c r="AB114" s="617"/>
      <c r="AC114" s="617"/>
    </row>
    <row r="115" spans="1:29" s="599" customFormat="1" ht="12.75">
      <c r="A115" s="616"/>
      <c r="B115" s="616"/>
      <c r="C115" s="616"/>
      <c r="D115" s="616"/>
      <c r="E115" s="616"/>
      <c r="F115" s="617"/>
      <c r="G115" s="617"/>
      <c r="O115" s="616"/>
      <c r="P115" s="616"/>
      <c r="Q115" s="616"/>
      <c r="R115" s="616"/>
      <c r="W115" s="616"/>
      <c r="X115" s="616"/>
      <c r="Y115" s="616"/>
      <c r="Z115" s="616"/>
      <c r="AA115" s="616"/>
      <c r="AB115" s="617"/>
      <c r="AC115" s="617"/>
    </row>
    <row r="116" spans="1:29" s="599" customFormat="1" ht="12.75">
      <c r="A116" s="616"/>
      <c r="B116" s="616"/>
      <c r="C116" s="616"/>
      <c r="D116" s="616"/>
      <c r="E116" s="616"/>
      <c r="F116" s="617"/>
      <c r="G116" s="617"/>
      <c r="O116" s="616"/>
      <c r="P116" s="616"/>
      <c r="Q116" s="616"/>
      <c r="R116" s="616"/>
      <c r="W116" s="616"/>
      <c r="X116" s="616"/>
      <c r="Y116" s="616"/>
      <c r="Z116" s="616"/>
      <c r="AA116" s="616"/>
      <c r="AB116" s="617"/>
      <c r="AC116" s="617"/>
    </row>
    <row r="117" spans="1:29" s="599" customFormat="1" ht="15">
      <c r="A117" s="616"/>
      <c r="B117" s="616"/>
      <c r="C117" s="616"/>
      <c r="D117" s="616"/>
      <c r="E117" s="616"/>
      <c r="F117" s="617"/>
      <c r="G117" s="617"/>
      <c r="J117" s="1233"/>
      <c r="O117" s="616"/>
      <c r="P117" s="616"/>
      <c r="Q117" s="616"/>
      <c r="R117" s="616"/>
      <c r="W117" s="616"/>
      <c r="X117" s="616"/>
      <c r="Y117" s="616"/>
      <c r="Z117" s="616"/>
      <c r="AA117" s="616"/>
      <c r="AB117" s="617"/>
      <c r="AC117" s="617"/>
    </row>
    <row r="118" spans="1:29" s="599" customFormat="1" ht="12.75">
      <c r="A118" s="616"/>
      <c r="B118" s="616"/>
      <c r="C118" s="616"/>
      <c r="D118" s="616"/>
      <c r="E118" s="616"/>
      <c r="F118" s="617"/>
      <c r="G118" s="617"/>
      <c r="O118" s="616"/>
      <c r="P118" s="616"/>
      <c r="Q118" s="616"/>
      <c r="R118" s="616"/>
      <c r="W118" s="616"/>
      <c r="X118" s="616"/>
      <c r="Y118" s="616"/>
      <c r="Z118" s="616"/>
      <c r="AA118" s="616"/>
      <c r="AB118" s="617"/>
      <c r="AC118" s="617"/>
    </row>
    <row r="119" spans="1:29" s="599" customFormat="1" ht="12.75">
      <c r="A119" s="616"/>
      <c r="B119" s="616"/>
      <c r="C119" s="616"/>
      <c r="D119" s="616"/>
      <c r="E119" s="616"/>
      <c r="F119" s="617"/>
      <c r="G119" s="617"/>
      <c r="O119" s="616"/>
      <c r="P119" s="616"/>
      <c r="Q119" s="616"/>
      <c r="R119" s="616"/>
      <c r="W119" s="616"/>
      <c r="X119" s="616"/>
      <c r="Y119" s="616"/>
      <c r="Z119" s="616"/>
      <c r="AA119" s="616"/>
      <c r="AB119" s="617"/>
      <c r="AC119" s="617"/>
    </row>
    <row r="120" spans="1:29" s="599" customFormat="1" ht="12.75">
      <c r="A120" s="616"/>
      <c r="B120" s="616"/>
      <c r="C120" s="616"/>
      <c r="D120" s="616"/>
      <c r="E120" s="616"/>
      <c r="F120" s="617"/>
      <c r="G120" s="617"/>
      <c r="O120" s="616"/>
      <c r="P120" s="616"/>
      <c r="Q120" s="616"/>
      <c r="R120" s="616"/>
      <c r="W120" s="616"/>
      <c r="X120" s="616"/>
      <c r="Y120" s="616"/>
      <c r="Z120" s="616"/>
      <c r="AA120" s="616"/>
      <c r="AB120" s="617"/>
      <c r="AC120" s="617"/>
    </row>
    <row r="121" spans="1:29" s="599" customFormat="1" ht="12.75">
      <c r="A121" s="616"/>
      <c r="B121" s="616"/>
      <c r="C121" s="616"/>
      <c r="D121" s="616"/>
      <c r="E121" s="616"/>
      <c r="F121" s="617"/>
      <c r="G121" s="617"/>
      <c r="O121" s="616"/>
      <c r="P121" s="616"/>
      <c r="Q121" s="616"/>
      <c r="R121" s="616"/>
      <c r="W121" s="616"/>
      <c r="X121" s="616"/>
      <c r="Y121" s="616"/>
      <c r="Z121" s="616"/>
      <c r="AA121" s="616"/>
      <c r="AB121" s="617"/>
      <c r="AC121" s="617"/>
    </row>
    <row r="122" spans="1:29" s="599" customFormat="1" ht="12.75">
      <c r="A122" s="616"/>
      <c r="B122" s="616"/>
      <c r="C122" s="616"/>
      <c r="D122" s="616"/>
      <c r="E122" s="616"/>
      <c r="F122" s="617"/>
      <c r="G122" s="617"/>
      <c r="O122" s="616"/>
      <c r="P122" s="616"/>
      <c r="Q122" s="616"/>
      <c r="R122" s="616"/>
      <c r="W122" s="616"/>
      <c r="X122" s="616"/>
      <c r="Y122" s="616"/>
      <c r="Z122" s="616"/>
      <c r="AA122" s="616"/>
      <c r="AB122" s="617"/>
      <c r="AC122" s="617"/>
    </row>
    <row r="123" spans="1:29" s="599" customFormat="1" ht="12.75">
      <c r="A123" s="616"/>
      <c r="B123" s="616"/>
      <c r="C123" s="616"/>
      <c r="D123" s="616"/>
      <c r="E123" s="616"/>
      <c r="F123" s="617"/>
      <c r="G123" s="617"/>
      <c r="O123" s="616"/>
      <c r="P123" s="616"/>
      <c r="Q123" s="616"/>
      <c r="R123" s="616"/>
      <c r="W123" s="616"/>
      <c r="X123" s="616"/>
      <c r="Y123" s="616"/>
      <c r="Z123" s="616"/>
      <c r="AA123" s="616"/>
      <c r="AB123" s="617"/>
      <c r="AC123" s="617"/>
    </row>
    <row r="124" spans="1:29" s="599" customFormat="1" ht="12.75">
      <c r="A124" s="616"/>
      <c r="B124" s="616"/>
      <c r="C124" s="616"/>
      <c r="D124" s="616"/>
      <c r="E124" s="616"/>
      <c r="F124" s="617"/>
      <c r="G124" s="617"/>
      <c r="O124" s="616"/>
      <c r="P124" s="616"/>
      <c r="Q124" s="616"/>
      <c r="R124" s="616"/>
      <c r="W124" s="616"/>
      <c r="X124" s="616"/>
      <c r="Y124" s="616"/>
      <c r="Z124" s="616"/>
      <c r="AA124" s="616"/>
      <c r="AB124" s="617"/>
      <c r="AC124" s="617"/>
    </row>
    <row r="125" spans="1:29" s="599" customFormat="1" ht="12.75">
      <c r="A125" s="616"/>
      <c r="B125" s="616"/>
      <c r="C125" s="616"/>
      <c r="D125" s="616"/>
      <c r="E125" s="616"/>
      <c r="F125" s="617"/>
      <c r="G125" s="617"/>
      <c r="O125" s="616"/>
      <c r="P125" s="616"/>
      <c r="Q125" s="616"/>
      <c r="R125" s="616"/>
      <c r="W125" s="616"/>
      <c r="X125" s="616"/>
      <c r="Y125" s="616"/>
      <c r="Z125" s="616"/>
      <c r="AA125" s="616"/>
      <c r="AB125" s="617"/>
      <c r="AC125" s="617"/>
    </row>
    <row r="126" spans="1:29" s="599" customFormat="1" ht="15">
      <c r="A126" s="616"/>
      <c r="B126" s="616"/>
      <c r="C126" s="616"/>
      <c r="D126" s="616"/>
      <c r="E126" s="616"/>
      <c r="F126" s="617"/>
      <c r="G126" s="617"/>
      <c r="J126" s="1233"/>
      <c r="O126" s="616"/>
      <c r="P126" s="616"/>
      <c r="Q126" s="616"/>
      <c r="R126" s="616"/>
      <c r="W126" s="616"/>
      <c r="X126" s="616"/>
      <c r="Y126" s="616"/>
      <c r="Z126" s="616"/>
      <c r="AA126" s="616"/>
      <c r="AB126" s="617"/>
      <c r="AC126" s="617"/>
    </row>
    <row r="127" spans="1:29" s="599" customFormat="1" ht="15">
      <c r="A127" s="616"/>
      <c r="B127" s="616"/>
      <c r="C127" s="616"/>
      <c r="D127" s="616"/>
      <c r="E127" s="616"/>
      <c r="F127" s="617"/>
      <c r="G127" s="617"/>
      <c r="J127" s="1233"/>
      <c r="O127" s="616"/>
      <c r="P127" s="616"/>
      <c r="Q127" s="616"/>
      <c r="R127" s="616"/>
      <c r="W127" s="616"/>
      <c r="X127" s="616"/>
      <c r="Y127" s="616"/>
      <c r="Z127" s="616"/>
      <c r="AA127" s="616"/>
      <c r="AB127" s="617"/>
      <c r="AC127" s="617"/>
    </row>
    <row r="128" spans="1:29" s="599" customFormat="1" ht="15">
      <c r="A128" s="616"/>
      <c r="B128" s="616"/>
      <c r="C128" s="616"/>
      <c r="D128" s="616"/>
      <c r="E128" s="616"/>
      <c r="F128" s="617"/>
      <c r="G128" s="617"/>
      <c r="J128" s="1233"/>
      <c r="O128" s="616"/>
      <c r="P128" s="616"/>
      <c r="Q128" s="616"/>
      <c r="R128" s="616"/>
      <c r="W128" s="616"/>
      <c r="X128" s="616"/>
      <c r="Y128" s="616"/>
      <c r="Z128" s="616"/>
      <c r="AA128" s="616"/>
      <c r="AB128" s="617"/>
      <c r="AC128" s="617"/>
    </row>
    <row r="129" spans="1:29" s="599" customFormat="1" ht="15">
      <c r="A129" s="616"/>
      <c r="B129" s="616"/>
      <c r="C129" s="616"/>
      <c r="D129" s="616"/>
      <c r="E129" s="616"/>
      <c r="F129" s="617"/>
      <c r="G129" s="617"/>
      <c r="J129" s="1233"/>
      <c r="O129" s="616"/>
      <c r="P129" s="616"/>
      <c r="Q129" s="616"/>
      <c r="R129" s="616"/>
      <c r="W129" s="616"/>
      <c r="X129" s="616"/>
      <c r="Y129" s="616"/>
      <c r="Z129" s="616"/>
      <c r="AA129" s="616"/>
      <c r="AB129" s="617"/>
      <c r="AC129" s="617"/>
    </row>
    <row r="130" spans="1:29" s="599" customFormat="1" ht="12.75">
      <c r="A130" s="616"/>
      <c r="B130" s="616"/>
      <c r="C130" s="616"/>
      <c r="D130" s="616"/>
      <c r="E130" s="616"/>
      <c r="F130" s="617"/>
      <c r="G130" s="617"/>
      <c r="O130" s="616"/>
      <c r="P130" s="616"/>
      <c r="Q130" s="616"/>
      <c r="R130" s="616"/>
      <c r="W130" s="616"/>
      <c r="X130" s="616"/>
      <c r="Y130" s="616"/>
      <c r="Z130" s="616"/>
      <c r="AA130" s="616"/>
      <c r="AB130" s="617"/>
      <c r="AC130" s="617"/>
    </row>
    <row r="131" spans="1:29" s="599" customFormat="1" ht="12.75">
      <c r="A131" s="616"/>
      <c r="B131" s="616"/>
      <c r="C131" s="616"/>
      <c r="D131" s="616"/>
      <c r="E131" s="616"/>
      <c r="F131" s="617"/>
      <c r="G131" s="617"/>
      <c r="O131" s="616"/>
      <c r="P131" s="616"/>
      <c r="Q131" s="616"/>
      <c r="R131" s="616"/>
      <c r="W131" s="616"/>
      <c r="X131" s="616"/>
      <c r="Y131" s="616"/>
      <c r="Z131" s="616"/>
      <c r="AA131" s="616"/>
      <c r="AB131" s="617"/>
      <c r="AC131" s="617"/>
    </row>
    <row r="132" spans="1:29" s="599" customFormat="1" ht="12.75">
      <c r="A132" s="616"/>
      <c r="B132" s="616"/>
      <c r="C132" s="616"/>
      <c r="D132" s="616"/>
      <c r="E132" s="616"/>
      <c r="F132" s="617"/>
      <c r="G132" s="617"/>
      <c r="O132" s="616"/>
      <c r="P132" s="616"/>
      <c r="Q132" s="616"/>
      <c r="R132" s="616"/>
      <c r="W132" s="616"/>
      <c r="X132" s="616"/>
      <c r="Y132" s="616"/>
      <c r="Z132" s="616"/>
      <c r="AA132" s="616"/>
      <c r="AB132" s="617"/>
      <c r="AC132" s="617"/>
    </row>
    <row r="133" spans="1:29" s="599" customFormat="1" ht="15">
      <c r="A133" s="616"/>
      <c r="B133" s="616"/>
      <c r="C133" s="616"/>
      <c r="D133" s="616"/>
      <c r="E133" s="616"/>
      <c r="F133" s="617"/>
      <c r="G133" s="617"/>
      <c r="J133" s="1233"/>
      <c r="O133" s="616"/>
      <c r="P133" s="616"/>
      <c r="Q133" s="616"/>
      <c r="R133" s="616"/>
      <c r="W133" s="616"/>
      <c r="X133" s="616"/>
      <c r="Y133" s="616"/>
      <c r="Z133" s="616"/>
      <c r="AA133" s="616"/>
      <c r="AB133" s="617"/>
      <c r="AC133" s="617"/>
    </row>
    <row r="134" spans="1:29" s="599" customFormat="1" ht="12.75">
      <c r="A134" s="616"/>
      <c r="B134" s="616"/>
      <c r="C134" s="616"/>
      <c r="D134" s="616"/>
      <c r="E134" s="616"/>
      <c r="F134" s="617"/>
      <c r="G134" s="617"/>
      <c r="O134" s="616"/>
      <c r="P134" s="616"/>
      <c r="Q134" s="616"/>
      <c r="R134" s="616"/>
      <c r="W134" s="616"/>
      <c r="X134" s="616"/>
      <c r="Y134" s="616"/>
      <c r="Z134" s="616"/>
      <c r="AA134" s="616"/>
      <c r="AB134" s="617"/>
      <c r="AC134" s="617"/>
    </row>
    <row r="135" spans="1:29" s="599" customFormat="1" ht="12.75">
      <c r="A135" s="616"/>
      <c r="B135" s="616"/>
      <c r="C135" s="616"/>
      <c r="D135" s="616"/>
      <c r="E135" s="616"/>
      <c r="F135" s="617"/>
      <c r="G135" s="617"/>
      <c r="O135" s="616"/>
      <c r="P135" s="616"/>
      <c r="Q135" s="616"/>
      <c r="R135" s="616"/>
      <c r="W135" s="616"/>
      <c r="X135" s="616"/>
      <c r="Y135" s="616"/>
      <c r="Z135" s="616"/>
      <c r="AA135" s="616"/>
      <c r="AB135" s="617"/>
      <c r="AC135" s="617"/>
    </row>
    <row r="136" spans="1:29" s="599" customFormat="1" ht="12.75">
      <c r="A136" s="616"/>
      <c r="B136" s="616"/>
      <c r="C136" s="616"/>
      <c r="D136" s="617"/>
      <c r="O136" s="616"/>
      <c r="P136" s="616"/>
      <c r="Q136" s="616"/>
      <c r="R136" s="617"/>
      <c r="S136" s="617"/>
    </row>
    <row r="137" spans="1:29" s="599" customFormat="1" ht="12.75">
      <c r="A137" s="616"/>
      <c r="B137" s="616"/>
      <c r="C137" s="616"/>
      <c r="D137" s="617"/>
      <c r="O137" s="616"/>
      <c r="P137" s="616"/>
      <c r="Q137" s="616"/>
      <c r="R137" s="617"/>
      <c r="S137" s="617"/>
    </row>
    <row r="138" spans="1:29" s="599" customFormat="1" ht="12.75">
      <c r="A138" s="616"/>
      <c r="B138" s="616"/>
      <c r="C138" s="616"/>
      <c r="D138" s="617"/>
      <c r="O138" s="616"/>
      <c r="P138" s="616"/>
      <c r="Q138" s="616"/>
      <c r="R138" s="617"/>
    </row>
    <row r="139" spans="1:29" s="599" customFormat="1" ht="12.75">
      <c r="A139" s="616"/>
      <c r="B139" s="616"/>
      <c r="C139" s="616"/>
      <c r="D139" s="617"/>
      <c r="O139" s="616"/>
      <c r="P139" s="616"/>
      <c r="Q139" s="616"/>
      <c r="R139" s="617"/>
    </row>
    <row r="140" spans="1:29" s="599" customFormat="1" ht="12.75">
      <c r="A140" s="616"/>
      <c r="B140" s="616"/>
      <c r="C140" s="616"/>
      <c r="D140" s="617"/>
      <c r="O140" s="616"/>
      <c r="P140" s="616"/>
      <c r="Q140" s="616"/>
      <c r="R140" s="617"/>
    </row>
    <row r="141" spans="1:29" s="599" customFormat="1" ht="12.75">
      <c r="A141" s="616"/>
      <c r="B141" s="616"/>
      <c r="C141" s="616"/>
      <c r="D141" s="617"/>
      <c r="O141" s="616"/>
      <c r="P141" s="616"/>
      <c r="Q141" s="616"/>
      <c r="R141" s="617"/>
    </row>
    <row r="142" spans="1:29" s="599" customFormat="1" ht="12.75">
      <c r="A142" s="616"/>
      <c r="B142" s="616"/>
      <c r="C142" s="616"/>
      <c r="D142" s="617"/>
      <c r="O142" s="616"/>
      <c r="P142" s="616"/>
      <c r="Q142" s="616"/>
      <c r="R142" s="617"/>
    </row>
    <row r="143" spans="1:29" s="599" customFormat="1" ht="12.75">
      <c r="A143" s="616"/>
      <c r="B143" s="616"/>
      <c r="C143" s="616"/>
      <c r="D143" s="617"/>
      <c r="O143" s="616"/>
      <c r="P143" s="616"/>
      <c r="Q143" s="616"/>
      <c r="R143" s="617"/>
    </row>
    <row r="144" spans="1:29" s="620" customFormat="1" ht="12.75">
      <c r="A144" s="618"/>
      <c r="B144" s="618"/>
      <c r="C144" s="618"/>
      <c r="D144" s="619"/>
      <c r="O144" s="618"/>
      <c r="P144" s="618"/>
      <c r="Q144" s="618"/>
      <c r="R144" s="619"/>
    </row>
    <row r="145" spans="1:18" s="620" customFormat="1" ht="12.75">
      <c r="A145" s="618"/>
      <c r="B145" s="618"/>
      <c r="C145" s="618"/>
      <c r="D145" s="619"/>
      <c r="O145" s="618"/>
      <c r="P145" s="618"/>
      <c r="Q145" s="618"/>
      <c r="R145" s="619"/>
    </row>
    <row r="146" spans="1:18" s="620" customFormat="1" ht="12.75">
      <c r="A146" s="618"/>
      <c r="B146" s="618"/>
      <c r="C146" s="618"/>
      <c r="D146" s="619"/>
      <c r="O146" s="618"/>
      <c r="P146" s="618"/>
      <c r="Q146" s="618"/>
      <c r="R146" s="619"/>
    </row>
    <row r="147" spans="1:18" s="620" customFormat="1" ht="12.75">
      <c r="A147" s="618"/>
      <c r="B147" s="618"/>
      <c r="C147" s="618"/>
      <c r="D147" s="619"/>
      <c r="O147" s="618"/>
      <c r="P147" s="618"/>
      <c r="Q147" s="618"/>
      <c r="R147" s="619"/>
    </row>
    <row r="148" spans="1:18" s="620" customFormat="1" ht="12.75">
      <c r="A148" s="618"/>
      <c r="B148" s="618"/>
      <c r="C148" s="618"/>
      <c r="D148" s="619"/>
      <c r="O148" s="618"/>
      <c r="P148" s="618"/>
      <c r="Q148" s="618"/>
      <c r="R148" s="619"/>
    </row>
    <row r="149" spans="1:18" s="620" customFormat="1" ht="12.75">
      <c r="A149" s="618"/>
      <c r="B149" s="618"/>
      <c r="C149" s="618"/>
      <c r="D149" s="619"/>
      <c r="O149" s="618"/>
      <c r="P149" s="618"/>
      <c r="Q149" s="618"/>
      <c r="R149" s="619"/>
    </row>
    <row r="150" spans="1:18" s="620" customFormat="1" ht="12.75">
      <c r="A150" s="618"/>
      <c r="B150" s="618"/>
      <c r="C150" s="618"/>
      <c r="D150" s="619"/>
      <c r="O150" s="618"/>
      <c r="P150" s="618"/>
      <c r="Q150" s="618"/>
      <c r="R150" s="619"/>
    </row>
    <row r="151" spans="1:18" s="620" customFormat="1" ht="12.75">
      <c r="A151" s="618"/>
      <c r="B151" s="618"/>
      <c r="C151" s="618"/>
      <c r="D151" s="619"/>
      <c r="O151" s="618"/>
      <c r="P151" s="618"/>
      <c r="Q151" s="618"/>
      <c r="R151" s="619"/>
    </row>
    <row r="152" spans="1:18" s="620" customFormat="1" ht="12.75">
      <c r="A152" s="618"/>
      <c r="B152" s="618"/>
      <c r="C152" s="618"/>
      <c r="D152" s="619"/>
      <c r="O152" s="618"/>
      <c r="P152" s="618"/>
      <c r="Q152" s="618"/>
      <c r="R152" s="619"/>
    </row>
    <row r="153" spans="1:18" s="620" customFormat="1" ht="12.75">
      <c r="A153" s="618"/>
      <c r="B153" s="618"/>
      <c r="C153" s="618"/>
      <c r="D153" s="619"/>
      <c r="O153" s="618"/>
      <c r="P153" s="618"/>
      <c r="Q153" s="618"/>
      <c r="R153" s="619"/>
    </row>
    <row r="154" spans="1:18" s="620" customFormat="1" ht="12.75">
      <c r="A154" s="618"/>
      <c r="B154" s="618"/>
      <c r="C154" s="618"/>
      <c r="D154" s="619"/>
      <c r="O154" s="618"/>
      <c r="P154" s="618"/>
      <c r="Q154" s="618"/>
      <c r="R154" s="619"/>
    </row>
    <row r="155" spans="1:18" s="620" customFormat="1" ht="12.75">
      <c r="A155" s="618"/>
      <c r="B155" s="618"/>
      <c r="C155" s="618"/>
      <c r="D155" s="619"/>
      <c r="O155" s="618"/>
      <c r="P155" s="618"/>
      <c r="Q155" s="618"/>
      <c r="R155" s="619"/>
    </row>
    <row r="156" spans="1:18" s="620" customFormat="1" ht="12.75">
      <c r="A156" s="618"/>
      <c r="B156" s="618"/>
      <c r="C156" s="618"/>
      <c r="D156" s="619"/>
      <c r="O156" s="618"/>
      <c r="P156" s="618"/>
      <c r="Q156" s="618"/>
      <c r="R156" s="619"/>
    </row>
    <row r="157" spans="1:18" s="620" customFormat="1" ht="12.75">
      <c r="A157" s="618"/>
      <c r="B157" s="618"/>
      <c r="C157" s="618"/>
      <c r="D157" s="619"/>
      <c r="O157" s="618"/>
      <c r="P157" s="618"/>
      <c r="Q157" s="618"/>
      <c r="R157" s="619"/>
    </row>
    <row r="158" spans="1:18" s="620" customFormat="1" ht="12.75">
      <c r="A158" s="618"/>
      <c r="B158" s="618"/>
      <c r="C158" s="618"/>
      <c r="D158" s="619"/>
      <c r="O158" s="618"/>
      <c r="P158" s="618"/>
      <c r="Q158" s="618"/>
      <c r="R158" s="619"/>
    </row>
    <row r="159" spans="1:18" s="620" customFormat="1" ht="12.75">
      <c r="A159" s="618"/>
      <c r="B159" s="618"/>
      <c r="C159" s="618"/>
      <c r="D159" s="619"/>
      <c r="O159" s="618"/>
      <c r="P159" s="618"/>
      <c r="Q159" s="618"/>
      <c r="R159" s="619"/>
    </row>
    <row r="160" spans="1:18" s="620" customFormat="1" ht="12.75">
      <c r="A160" s="618"/>
      <c r="B160" s="618"/>
      <c r="C160" s="618"/>
      <c r="D160" s="619"/>
      <c r="O160" s="618"/>
      <c r="P160" s="618"/>
      <c r="Q160" s="618"/>
      <c r="R160" s="619"/>
    </row>
    <row r="161" spans="1:18" s="620" customFormat="1" ht="12.75">
      <c r="A161" s="618"/>
      <c r="B161" s="618"/>
      <c r="C161" s="618"/>
      <c r="D161" s="619"/>
      <c r="O161" s="618"/>
      <c r="P161" s="618"/>
      <c r="Q161" s="618"/>
      <c r="R161" s="619"/>
    </row>
  </sheetData>
  <mergeCells count="85">
    <mergeCell ref="W24:X24"/>
    <mergeCell ref="W25:X25"/>
    <mergeCell ref="W26:X26"/>
    <mergeCell ref="W27:X27"/>
    <mergeCell ref="AC4:AD5"/>
    <mergeCell ref="A25:D25"/>
    <mergeCell ref="A26:D26"/>
    <mergeCell ref="A27:D27"/>
    <mergeCell ref="O23:R23"/>
    <mergeCell ref="O24:R24"/>
    <mergeCell ref="O25:R25"/>
    <mergeCell ref="O26:R26"/>
    <mergeCell ref="O27:R27"/>
    <mergeCell ref="A23:D23"/>
    <mergeCell ref="A24:D24"/>
    <mergeCell ref="O29:Q29"/>
    <mergeCell ref="O58:Q58"/>
    <mergeCell ref="A15:C15"/>
    <mergeCell ref="O15:Q15"/>
    <mergeCell ref="O36:Q36"/>
    <mergeCell ref="A29:C29"/>
    <mergeCell ref="A20:C20"/>
    <mergeCell ref="O20:Q20"/>
    <mergeCell ref="A18:C18"/>
    <mergeCell ref="O18:Q18"/>
    <mergeCell ref="A36:C36"/>
    <mergeCell ref="A47:C47"/>
    <mergeCell ref="A22:C22"/>
    <mergeCell ref="O22:Q22"/>
    <mergeCell ref="A58:C58"/>
    <mergeCell ref="O47:Q47"/>
    <mergeCell ref="O16:Q16"/>
    <mergeCell ref="A17:C17"/>
    <mergeCell ref="O17:Q17"/>
    <mergeCell ref="O19:Q19"/>
    <mergeCell ref="O21:Q21"/>
    <mergeCell ref="A16:C16"/>
    <mergeCell ref="G4:N4"/>
    <mergeCell ref="I5:I6"/>
    <mergeCell ref="A8:C8"/>
    <mergeCell ref="O8:Q8"/>
    <mergeCell ref="N5:N6"/>
    <mergeCell ref="J5:J6"/>
    <mergeCell ref="K5:K6"/>
    <mergeCell ref="A7:C7"/>
    <mergeCell ref="O7:Q7"/>
    <mergeCell ref="A3:C6"/>
    <mergeCell ref="E3:E6"/>
    <mergeCell ref="S3:AA3"/>
    <mergeCell ref="S4:AA4"/>
    <mergeCell ref="I1:N1"/>
    <mergeCell ref="W1:AE1"/>
    <mergeCell ref="AB4:AB6"/>
    <mergeCell ref="AE4:AE6"/>
    <mergeCell ref="T5:T6"/>
    <mergeCell ref="U5:U6"/>
    <mergeCell ref="L5:L6"/>
    <mergeCell ref="M5:M6"/>
    <mergeCell ref="Y5:Y6"/>
    <mergeCell ref="F3:N3"/>
    <mergeCell ref="O3:Q6"/>
    <mergeCell ref="F4:F6"/>
    <mergeCell ref="G5:G6"/>
    <mergeCell ref="AA5:AA6"/>
    <mergeCell ref="V5:V6"/>
    <mergeCell ref="H5:H6"/>
    <mergeCell ref="S5:S6"/>
    <mergeCell ref="Z5:Z6"/>
    <mergeCell ref="W5:X5"/>
    <mergeCell ref="A28:D28"/>
    <mergeCell ref="O28:R28"/>
    <mergeCell ref="A9:C9"/>
    <mergeCell ref="O9:Q9"/>
    <mergeCell ref="A10:C10"/>
    <mergeCell ref="O10:Q10"/>
    <mergeCell ref="A19:C19"/>
    <mergeCell ref="A11:C11"/>
    <mergeCell ref="O11:Q11"/>
    <mergeCell ref="A12:C12"/>
    <mergeCell ref="O12:Q12"/>
    <mergeCell ref="A13:C13"/>
    <mergeCell ref="O13:Q13"/>
    <mergeCell ref="A14:C14"/>
    <mergeCell ref="O14:Q14"/>
    <mergeCell ref="A21:C21"/>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8" max="58" man="1"/>
    <brk id="14" max="58" man="1"/>
    <brk id="22" max="58"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X202"/>
  <sheetViews>
    <sheetView tabSelected="1" view="pageBreakPreview" topLeftCell="A44" zoomScaleNormal="60" zoomScaleSheetLayoutView="100" workbookViewId="0">
      <selection activeCell="H30" sqref="H30"/>
    </sheetView>
  </sheetViews>
  <sheetFormatPr defaultColWidth="9.140625" defaultRowHeight="15.75"/>
  <cols>
    <col min="1" max="1" width="2.28515625" style="600" customWidth="1"/>
    <col min="2" max="2" width="18.7109375" style="600" customWidth="1"/>
    <col min="3" max="3" width="2.28515625" style="600" customWidth="1"/>
    <col min="4" max="4" width="1.7109375" style="601" customWidth="1"/>
    <col min="5" max="5" width="16.7109375" style="1212" customWidth="1"/>
    <col min="6" max="6" width="16.140625" style="998" customWidth="1"/>
    <col min="7" max="7" width="16.7109375" style="1212" customWidth="1"/>
    <col min="8" max="8" width="16.5703125" style="1212" customWidth="1"/>
    <col min="9" max="9" width="16.28515625" style="1212" customWidth="1"/>
    <col min="10" max="13" width="26.85546875" style="1212" customWidth="1"/>
    <col min="14" max="14" width="2.140625" style="600" customWidth="1"/>
    <col min="15" max="15" width="18.7109375" style="600" customWidth="1"/>
    <col min="16" max="16" width="2.28515625" style="600" customWidth="1"/>
    <col min="17" max="17" width="1.7109375" style="601" customWidth="1"/>
    <col min="18" max="20" width="13.42578125" style="1212" customWidth="1"/>
    <col min="21" max="21" width="20.7109375" style="1226" customWidth="1"/>
    <col min="22" max="22" width="22" style="1226" customWidth="1"/>
    <col min="23" max="24" width="27" style="1212" customWidth="1"/>
    <col min="25" max="25" width="26.5703125" style="1212" customWidth="1"/>
    <col min="26" max="26" width="27.140625" style="1212" customWidth="1"/>
    <col min="27" max="27" width="9.7109375" style="1222" bestFit="1" customWidth="1"/>
    <col min="28" max="31" width="9.140625" style="1212"/>
    <col min="32" max="32" width="11.140625" style="1212" bestFit="1" customWidth="1"/>
    <col min="33" max="36" width="13.5703125" style="1212" bestFit="1" customWidth="1"/>
    <col min="37" max="37" width="4.85546875" style="1212" bestFit="1" customWidth="1"/>
    <col min="38" max="38" width="14.85546875" style="1212" bestFit="1" customWidth="1"/>
    <col min="39" max="39" width="13.5703125" style="1212" bestFit="1" customWidth="1"/>
    <col min="40" max="43" width="9.140625" style="1212"/>
    <col min="44" max="44" width="9.7109375" style="1212" bestFit="1" customWidth="1"/>
    <col min="45" max="46" width="11" style="1212" bestFit="1" customWidth="1"/>
    <col min="47" max="50" width="13.5703125" style="1212" bestFit="1" customWidth="1"/>
    <col min="51" max="16384" width="9.140625" style="1212"/>
  </cols>
  <sheetData>
    <row r="1" spans="1:50" s="575" customFormat="1" ht="35.1" customHeight="1">
      <c r="A1" s="573"/>
      <c r="B1" s="573"/>
      <c r="C1" s="573"/>
      <c r="D1" s="573"/>
      <c r="E1" s="573"/>
      <c r="F1" s="1371"/>
      <c r="G1" s="573"/>
      <c r="H1" s="573"/>
      <c r="I1" s="574" t="s">
        <v>402</v>
      </c>
      <c r="J1" s="1790" t="s">
        <v>211</v>
      </c>
      <c r="K1" s="1790"/>
      <c r="L1" s="1790"/>
      <c r="M1" s="1790"/>
      <c r="N1" s="573"/>
      <c r="O1" s="573"/>
      <c r="P1" s="573"/>
      <c r="Q1" s="573"/>
      <c r="R1" s="573"/>
      <c r="S1" s="573"/>
      <c r="T1" s="573"/>
      <c r="U1" s="602"/>
      <c r="V1" s="574" t="s">
        <v>403</v>
      </c>
      <c r="W1" s="1400" t="s">
        <v>212</v>
      </c>
      <c r="X1" s="1400"/>
      <c r="Y1" s="1400"/>
      <c r="Z1" s="1400"/>
      <c r="AA1" s="603"/>
    </row>
    <row r="2" spans="1:50" ht="15" customHeight="1" thickBot="1">
      <c r="A2" s="1212"/>
      <c r="B2" s="576"/>
      <c r="C2" s="576"/>
      <c r="D2" s="577"/>
      <c r="M2" s="578" t="s">
        <v>765</v>
      </c>
      <c r="N2" s="1213"/>
      <c r="O2" s="576"/>
      <c r="P2" s="576"/>
      <c r="Q2" s="577"/>
      <c r="R2" s="1213"/>
      <c r="S2" s="1213"/>
      <c r="T2" s="1213"/>
      <c r="Z2" s="578" t="s">
        <v>765</v>
      </c>
    </row>
    <row r="3" spans="1:50" s="122" customFormat="1" ht="15" customHeight="1">
      <c r="A3" s="1483" t="s">
        <v>10</v>
      </c>
      <c r="B3" s="1483"/>
      <c r="C3" s="1483"/>
      <c r="D3" s="1338"/>
      <c r="E3" s="1472" t="s">
        <v>119</v>
      </c>
      <c r="F3" s="1472" t="s">
        <v>264</v>
      </c>
      <c r="G3" s="1472" t="s">
        <v>7</v>
      </c>
      <c r="H3" s="1472" t="s">
        <v>51</v>
      </c>
      <c r="I3" s="1513" t="s">
        <v>150</v>
      </c>
      <c r="J3" s="1486" t="s">
        <v>792</v>
      </c>
      <c r="K3" s="1472" t="s">
        <v>121</v>
      </c>
      <c r="L3" s="1472" t="s">
        <v>132</v>
      </c>
      <c r="M3" s="1472" t="s">
        <v>29</v>
      </c>
      <c r="N3" s="1483" t="s">
        <v>10</v>
      </c>
      <c r="O3" s="1483"/>
      <c r="P3" s="1483"/>
      <c r="Q3" s="1335"/>
      <c r="R3" s="1474" t="s">
        <v>334</v>
      </c>
      <c r="S3" s="1474"/>
      <c r="T3" s="1474"/>
      <c r="U3" s="1472" t="s">
        <v>526</v>
      </c>
      <c r="V3" s="1472" t="s">
        <v>527</v>
      </c>
      <c r="W3" s="1480" t="s">
        <v>30</v>
      </c>
      <c r="X3" s="1472" t="s">
        <v>31</v>
      </c>
      <c r="Y3" s="1472" t="s">
        <v>32</v>
      </c>
      <c r="Z3" s="1476" t="s">
        <v>263</v>
      </c>
    </row>
    <row r="4" spans="1:50" s="122" customFormat="1" ht="15" customHeight="1">
      <c r="A4" s="1484"/>
      <c r="B4" s="1484"/>
      <c r="C4" s="1484"/>
      <c r="D4" s="1339"/>
      <c r="E4" s="1473"/>
      <c r="F4" s="1473"/>
      <c r="G4" s="1473"/>
      <c r="H4" s="1473"/>
      <c r="I4" s="1515"/>
      <c r="J4" s="1488"/>
      <c r="K4" s="1473"/>
      <c r="L4" s="1473"/>
      <c r="M4" s="1473"/>
      <c r="N4" s="1484"/>
      <c r="O4" s="1484"/>
      <c r="P4" s="1484"/>
      <c r="Q4" s="1336"/>
      <c r="R4" s="1631"/>
      <c r="S4" s="1631"/>
      <c r="T4" s="1631"/>
      <c r="U4" s="1473"/>
      <c r="V4" s="1473"/>
      <c r="W4" s="1481"/>
      <c r="X4" s="1473"/>
      <c r="Y4" s="1473"/>
      <c r="Z4" s="1477"/>
    </row>
    <row r="5" spans="1:50" s="1339" customFormat="1" ht="40.5" customHeight="1">
      <c r="A5" s="1485"/>
      <c r="B5" s="1485"/>
      <c r="C5" s="1485"/>
      <c r="D5" s="1340"/>
      <c r="E5" s="1474"/>
      <c r="F5" s="1474"/>
      <c r="G5" s="1474"/>
      <c r="H5" s="1474"/>
      <c r="I5" s="1369" t="s">
        <v>35</v>
      </c>
      <c r="J5" s="123" t="s">
        <v>33</v>
      </c>
      <c r="K5" s="1474"/>
      <c r="L5" s="1474"/>
      <c r="M5" s="1474"/>
      <c r="N5" s="1485"/>
      <c r="O5" s="1485"/>
      <c r="P5" s="1485"/>
      <c r="Q5" s="1337"/>
      <c r="R5" s="1332" t="s">
        <v>335</v>
      </c>
      <c r="S5" s="1332" t="s">
        <v>336</v>
      </c>
      <c r="T5" s="1332" t="s">
        <v>337</v>
      </c>
      <c r="U5" s="1474"/>
      <c r="V5" s="1474"/>
      <c r="W5" s="1482"/>
      <c r="X5" s="1474"/>
      <c r="Y5" s="1474"/>
      <c r="Z5" s="1478"/>
    </row>
    <row r="6" spans="1:50" s="582" customFormat="1" ht="24.6" hidden="1" customHeight="1">
      <c r="A6" s="1791" t="s">
        <v>151</v>
      </c>
      <c r="B6" s="1791"/>
      <c r="C6" s="1791"/>
      <c r="D6" s="355"/>
      <c r="E6" s="466">
        <v>15868</v>
      </c>
      <c r="F6" s="50"/>
      <c r="G6" s="327">
        <v>38000283</v>
      </c>
      <c r="H6" s="327">
        <v>14880553</v>
      </c>
      <c r="I6" s="327">
        <v>14414416</v>
      </c>
      <c r="J6" s="327">
        <v>14269542</v>
      </c>
      <c r="K6" s="327">
        <v>16883181</v>
      </c>
      <c r="L6" s="327">
        <v>55706999</v>
      </c>
      <c r="M6" s="327">
        <v>11504050</v>
      </c>
      <c r="N6" s="1791" t="s">
        <v>151</v>
      </c>
      <c r="O6" s="1791"/>
      <c r="P6" s="1791"/>
      <c r="Q6" s="22"/>
      <c r="R6" s="527">
        <v>18.899999999999999</v>
      </c>
      <c r="S6" s="527"/>
      <c r="T6" s="527"/>
      <c r="U6" s="580">
        <v>41.92</v>
      </c>
      <c r="V6" s="580">
        <v>94.56</v>
      </c>
      <c r="W6" s="327">
        <v>8469278</v>
      </c>
      <c r="X6" s="327">
        <v>34947120</v>
      </c>
      <c r="Y6" s="327">
        <v>33164217</v>
      </c>
      <c r="Z6" s="327">
        <v>36373904</v>
      </c>
      <c r="AA6" s="604"/>
    </row>
    <row r="7" spans="1:50" s="582" customFormat="1" ht="24.6" hidden="1" customHeight="1">
      <c r="A7" s="1789" t="s">
        <v>152</v>
      </c>
      <c r="B7" s="1789"/>
      <c r="C7" s="1789"/>
      <c r="D7" s="355"/>
      <c r="E7" s="413">
        <v>15359.729863485445</v>
      </c>
      <c r="F7" s="50"/>
      <c r="G7" s="327">
        <v>32226756</v>
      </c>
      <c r="H7" s="327">
        <v>10087914</v>
      </c>
      <c r="I7" s="327">
        <v>9627870</v>
      </c>
      <c r="J7" s="327">
        <v>9484193</v>
      </c>
      <c r="K7" s="327">
        <v>17277708</v>
      </c>
      <c r="L7" s="327">
        <v>78915637</v>
      </c>
      <c r="M7" s="327">
        <v>12322412</v>
      </c>
      <c r="N7" s="1789" t="s">
        <v>152</v>
      </c>
      <c r="O7" s="1789"/>
      <c r="P7" s="1789"/>
      <c r="Q7" s="22"/>
      <c r="R7" s="527">
        <v>16</v>
      </c>
      <c r="S7" s="527"/>
      <c r="T7" s="527"/>
      <c r="U7" s="580">
        <v>59.76</v>
      </c>
      <c r="V7" s="580">
        <v>90.97</v>
      </c>
      <c r="W7" s="327">
        <v>8025685</v>
      </c>
      <c r="X7" s="327">
        <v>32649973</v>
      </c>
      <c r="Y7" s="327">
        <v>32569579</v>
      </c>
      <c r="Z7" s="327">
        <v>31897761</v>
      </c>
      <c r="AA7" s="589"/>
    </row>
    <row r="8" spans="1:50" s="582" customFormat="1" ht="24.6" hidden="1" customHeight="1">
      <c r="A8" s="1789" t="s">
        <v>1438</v>
      </c>
      <c r="B8" s="1789"/>
      <c r="C8" s="1789"/>
      <c r="D8" s="355"/>
      <c r="E8" s="413">
        <v>16753</v>
      </c>
      <c r="F8" s="50"/>
      <c r="G8" s="327">
        <v>29069572.076642986</v>
      </c>
      <c r="H8" s="327">
        <v>7421640.541992479</v>
      </c>
      <c r="I8" s="327">
        <v>7118931.4749597088</v>
      </c>
      <c r="J8" s="327">
        <v>6988200.5610935353</v>
      </c>
      <c r="K8" s="583" t="s">
        <v>3</v>
      </c>
      <c r="L8" s="327">
        <v>57010888.165052943</v>
      </c>
      <c r="M8" s="327">
        <v>15098341.343795979</v>
      </c>
      <c r="N8" s="1789" t="s">
        <v>1438</v>
      </c>
      <c r="O8" s="1789"/>
      <c r="P8" s="1789"/>
      <c r="Q8" s="22"/>
      <c r="R8" s="527">
        <v>13.57619530830299</v>
      </c>
      <c r="S8" s="527"/>
      <c r="T8" s="527"/>
      <c r="U8" s="580">
        <v>164.07353906762967</v>
      </c>
      <c r="V8" s="580">
        <v>135.94096579717066</v>
      </c>
      <c r="W8" s="327">
        <v>5637055.8108995399</v>
      </c>
      <c r="X8" s="327">
        <v>30230996.896078315</v>
      </c>
      <c r="Y8" s="327">
        <v>29201524.025547665</v>
      </c>
      <c r="Z8" s="327">
        <v>28838948.785292186</v>
      </c>
      <c r="AA8" s="589"/>
    </row>
    <row r="9" spans="1:50" s="582" customFormat="1" ht="19.5" hidden="1" customHeight="1">
      <c r="A9" s="1789" t="s">
        <v>1439</v>
      </c>
      <c r="B9" s="1789"/>
      <c r="C9" s="1789"/>
      <c r="D9" s="355"/>
      <c r="E9" s="413">
        <v>16709.810728069348</v>
      </c>
      <c r="F9" s="50"/>
      <c r="G9" s="327">
        <v>24819993.317398824</v>
      </c>
      <c r="H9" s="327">
        <v>6975698.5134360436</v>
      </c>
      <c r="I9" s="327">
        <v>6548806.3404298052</v>
      </c>
      <c r="J9" s="327">
        <v>6417702.466510267</v>
      </c>
      <c r="K9" s="327">
        <v>14805676.077794375</v>
      </c>
      <c r="L9" s="327">
        <v>53138709.460663401</v>
      </c>
      <c r="M9" s="327">
        <v>8445820.0297598224</v>
      </c>
      <c r="N9" s="1789" t="s">
        <v>1439</v>
      </c>
      <c r="O9" s="1789"/>
      <c r="P9" s="1789"/>
      <c r="Q9" s="22"/>
      <c r="R9" s="527">
        <v>13.847147503094851</v>
      </c>
      <c r="S9" s="527"/>
      <c r="T9" s="527"/>
      <c r="U9" s="580">
        <v>61.15</v>
      </c>
      <c r="V9" s="580">
        <v>78.349999999999994</v>
      </c>
      <c r="W9" s="327">
        <v>5466865</v>
      </c>
      <c r="X9" s="327">
        <v>24047011</v>
      </c>
      <c r="Y9" s="327">
        <v>25081570.798095502</v>
      </c>
      <c r="Z9" s="327">
        <v>24475804</v>
      </c>
      <c r="AA9" s="589"/>
    </row>
    <row r="10" spans="1:50" s="582" customFormat="1" ht="19.5" hidden="1" customHeight="1">
      <c r="A10" s="1789" t="s">
        <v>1440</v>
      </c>
      <c r="B10" s="1789"/>
      <c r="C10" s="1789"/>
      <c r="D10" s="355"/>
      <c r="E10" s="413">
        <v>16533.995190724807</v>
      </c>
      <c r="F10" s="50"/>
      <c r="G10" s="327">
        <v>29102293.856366757</v>
      </c>
      <c r="H10" s="327">
        <v>8265246.9581146343</v>
      </c>
      <c r="I10" s="327">
        <v>7858442.3894925797</v>
      </c>
      <c r="J10" s="327">
        <v>7712526.0002924874</v>
      </c>
      <c r="K10" s="327">
        <v>17081478.033633858</v>
      </c>
      <c r="L10" s="327">
        <v>66167213.224742383</v>
      </c>
      <c r="M10" s="327">
        <v>9760846.2545314189</v>
      </c>
      <c r="N10" s="1789" t="s">
        <v>1440</v>
      </c>
      <c r="O10" s="1789"/>
      <c r="P10" s="1789"/>
      <c r="Q10" s="22"/>
      <c r="R10" s="527">
        <v>13.847147503094851</v>
      </c>
      <c r="S10" s="527"/>
      <c r="T10" s="527"/>
      <c r="U10" s="580">
        <v>68.360652328271073</v>
      </c>
      <c r="V10" s="580">
        <v>84.572712609675065</v>
      </c>
      <c r="W10" s="327">
        <v>6094944.5022909548</v>
      </c>
      <c r="X10" s="327">
        <v>26861193.28509086</v>
      </c>
      <c r="Y10" s="327">
        <v>28831743.493352219</v>
      </c>
      <c r="Z10" s="327">
        <v>28796357.604535799</v>
      </c>
      <c r="AA10" s="589"/>
    </row>
    <row r="11" spans="1:50" s="582" customFormat="1" ht="19.5" hidden="1" customHeight="1">
      <c r="A11" s="1789" t="s">
        <v>1441</v>
      </c>
      <c r="B11" s="1789"/>
      <c r="C11" s="1789"/>
      <c r="D11" s="355"/>
      <c r="E11" s="413">
        <v>13011.99059823642</v>
      </c>
      <c r="F11" s="50"/>
      <c r="G11" s="50">
        <v>40672262.673198916</v>
      </c>
      <c r="H11" s="50">
        <v>10792351.597330956</v>
      </c>
      <c r="I11" s="50">
        <v>10313606.368681652</v>
      </c>
      <c r="J11" s="50">
        <v>10157442.369034547</v>
      </c>
      <c r="K11" s="50">
        <v>19960205.087424122</v>
      </c>
      <c r="L11" s="50">
        <v>84883820.509927526</v>
      </c>
      <c r="M11" s="50">
        <v>11015532.111912977</v>
      </c>
      <c r="N11" s="1789" t="s">
        <v>1441</v>
      </c>
      <c r="O11" s="1789"/>
      <c r="P11" s="1789"/>
      <c r="Q11" s="22"/>
      <c r="R11" s="527">
        <v>14.903616465171332</v>
      </c>
      <c r="S11" s="527"/>
      <c r="T11" s="527"/>
      <c r="U11" s="587">
        <v>58.440175409068338</v>
      </c>
      <c r="V11" s="587">
        <v>92.121796485387435</v>
      </c>
      <c r="W11" s="50">
        <v>8039996.3683346724</v>
      </c>
      <c r="X11" s="50">
        <v>36036883.255956419</v>
      </c>
      <c r="Y11" s="50">
        <v>38156267.566526264</v>
      </c>
      <c r="Z11" s="50">
        <v>40418461.932847165</v>
      </c>
      <c r="AA11" s="589"/>
    </row>
    <row r="12" spans="1:50" s="582" customFormat="1" ht="19.5" hidden="1" customHeight="1">
      <c r="A12" s="1789" t="s">
        <v>1442</v>
      </c>
      <c r="B12" s="1789"/>
      <c r="C12" s="1789"/>
      <c r="D12" s="355"/>
      <c r="E12" s="413">
        <v>12681.999974313834</v>
      </c>
      <c r="F12" s="50"/>
      <c r="G12" s="50">
        <v>43572072.339658655</v>
      </c>
      <c r="H12" s="50">
        <v>11126542.005419679</v>
      </c>
      <c r="I12" s="50">
        <v>10601341.314587303</v>
      </c>
      <c r="J12" s="50">
        <v>10414175.687696068</v>
      </c>
      <c r="K12" s="50">
        <v>21442343.416419532</v>
      </c>
      <c r="L12" s="50">
        <v>87573289.677770346</v>
      </c>
      <c r="M12" s="50">
        <v>11777836.200894887</v>
      </c>
      <c r="N12" s="1789" t="s">
        <v>1442</v>
      </c>
      <c r="O12" s="1789"/>
      <c r="P12" s="1789"/>
      <c r="Q12" s="22"/>
      <c r="R12" s="523">
        <v>13.100477577883749</v>
      </c>
      <c r="S12" s="523"/>
      <c r="T12" s="523"/>
      <c r="U12" s="587">
        <v>90.247757722919943</v>
      </c>
      <c r="V12" s="587">
        <v>97.045204296512836</v>
      </c>
      <c r="W12" s="50">
        <v>7963101.510900951</v>
      </c>
      <c r="X12" s="50">
        <v>39498517.644465148</v>
      </c>
      <c r="Y12" s="50">
        <v>41772861.846913978</v>
      </c>
      <c r="Z12" s="50">
        <v>42917264.444858715</v>
      </c>
      <c r="AA12" s="589"/>
    </row>
    <row r="13" spans="1:50" s="582" customFormat="1" ht="18.600000000000001" hidden="1" customHeight="1">
      <c r="A13" s="1789" t="s">
        <v>1443</v>
      </c>
      <c r="B13" s="1789"/>
      <c r="C13" s="1789"/>
      <c r="D13" s="355"/>
      <c r="E13" s="413">
        <v>12737</v>
      </c>
      <c r="F13" s="328" t="s">
        <v>300</v>
      </c>
      <c r="G13" s="50">
        <f>AG13/12.737</f>
        <v>0</v>
      </c>
      <c r="H13" s="50">
        <f>AH13/12.737</f>
        <v>0</v>
      </c>
      <c r="I13" s="50">
        <f>AI13/12.737</f>
        <v>13062430.544395834</v>
      </c>
      <c r="J13" s="50">
        <f>AJ13/12.737</f>
        <v>12871699.04661341</v>
      </c>
      <c r="K13" s="328" t="s">
        <v>300</v>
      </c>
      <c r="L13" s="50">
        <f>AL13/12.737</f>
        <v>142431770.12462345</v>
      </c>
      <c r="M13" s="50">
        <f>AM13/12.737</f>
        <v>12961093.194887342</v>
      </c>
      <c r="N13" s="1789" t="s">
        <v>1443</v>
      </c>
      <c r="O13" s="1789"/>
      <c r="P13" s="1789"/>
      <c r="Q13" s="22"/>
      <c r="R13" s="523">
        <f>AR13/12737</f>
        <v>12.240656488573869</v>
      </c>
      <c r="S13" s="328" t="s">
        <v>300</v>
      </c>
      <c r="T13" s="328" t="s">
        <v>300</v>
      </c>
      <c r="U13" s="587">
        <f>AS13/12737</f>
        <v>131.52585555764125</v>
      </c>
      <c r="V13" s="587">
        <f>AT13/12737</f>
        <v>127.80136291986295</v>
      </c>
      <c r="W13" s="50">
        <f>AU13/12.737</f>
        <v>7929324.4792687837</v>
      </c>
      <c r="X13" s="50">
        <f>AV13/12.737</f>
        <v>43826792.517200515</v>
      </c>
      <c r="Y13" s="50">
        <f>AW13/12.737</f>
        <v>42144515.372293949</v>
      </c>
      <c r="Z13" s="50">
        <f>AX13/12.737</f>
        <v>46621288.660913199</v>
      </c>
      <c r="AA13" s="589"/>
      <c r="AB13" s="1479"/>
      <c r="AC13" s="1479"/>
      <c r="AD13" s="1479"/>
      <c r="AE13" s="2"/>
      <c r="AF13" s="50"/>
      <c r="AG13" s="50"/>
      <c r="AH13" s="50"/>
      <c r="AI13" s="50">
        <v>166376177.84396973</v>
      </c>
      <c r="AJ13" s="50">
        <v>163946830.756715</v>
      </c>
      <c r="AK13" s="50" t="s">
        <v>112</v>
      </c>
      <c r="AL13" s="50">
        <v>1814153456.0773289</v>
      </c>
      <c r="AM13" s="50">
        <v>165085444.02328008</v>
      </c>
      <c r="AN13" s="1479" t="s">
        <v>1404</v>
      </c>
      <c r="AO13" s="1479"/>
      <c r="AP13" s="1479"/>
      <c r="AQ13" s="2"/>
      <c r="AR13" s="50">
        <v>155909.24169496537</v>
      </c>
      <c r="AS13" s="50">
        <v>1675244.8222376767</v>
      </c>
      <c r="AT13" s="50">
        <v>1627805.9595102945</v>
      </c>
      <c r="AU13" s="50">
        <v>100995805.8924465</v>
      </c>
      <c r="AV13" s="50">
        <v>558221856.29158294</v>
      </c>
      <c r="AW13" s="50">
        <v>536794692.29690802</v>
      </c>
      <c r="AX13" s="50">
        <v>593815353.6740514</v>
      </c>
    </row>
    <row r="14" spans="1:50" s="582" customFormat="1" ht="18.600000000000001" hidden="1" customHeight="1">
      <c r="A14" s="1789" t="s">
        <v>1444</v>
      </c>
      <c r="B14" s="1789"/>
      <c r="C14" s="1789"/>
      <c r="D14" s="355"/>
      <c r="E14" s="413">
        <v>13442</v>
      </c>
      <c r="F14" s="328" t="s">
        <v>481</v>
      </c>
      <c r="G14" s="50">
        <v>42939979.182363406</v>
      </c>
      <c r="H14" s="50">
        <v>9829135.2239819821</v>
      </c>
      <c r="I14" s="50">
        <v>9358780.7247106209</v>
      </c>
      <c r="J14" s="50">
        <v>9154501.6172999758</v>
      </c>
      <c r="K14" s="50">
        <v>22456195.072108354</v>
      </c>
      <c r="L14" s="50">
        <v>138244500.80078667</v>
      </c>
      <c r="M14" s="50">
        <v>11921681.545171928</v>
      </c>
      <c r="N14" s="1789" t="s">
        <v>1444</v>
      </c>
      <c r="O14" s="1789"/>
      <c r="P14" s="1789"/>
      <c r="Q14" s="22"/>
      <c r="R14" s="523">
        <v>10.831309840344083</v>
      </c>
      <c r="S14" s="328" t="s">
        <v>481</v>
      </c>
      <c r="T14" s="328" t="s">
        <v>481</v>
      </c>
      <c r="U14" s="587">
        <v>113.26823231784209</v>
      </c>
      <c r="V14" s="587">
        <v>129.80041048940825</v>
      </c>
      <c r="W14" s="50">
        <v>6822570.1342531946</v>
      </c>
      <c r="X14" s="50">
        <v>42281520.22431957</v>
      </c>
      <c r="Y14" s="50">
        <v>41212179.990529448</v>
      </c>
      <c r="Z14" s="50">
        <v>42139700.34691707</v>
      </c>
      <c r="AA14" s="589"/>
    </row>
    <row r="15" spans="1:50" s="582" customFormat="1" ht="18.75" hidden="1" customHeight="1">
      <c r="A15" s="1789" t="s">
        <v>1445</v>
      </c>
      <c r="B15" s="1789"/>
      <c r="C15" s="1789"/>
      <c r="D15" s="22"/>
      <c r="E15" s="50">
        <v>13388.599999999908</v>
      </c>
      <c r="F15" s="328" t="s">
        <v>481</v>
      </c>
      <c r="G15" s="327">
        <f>('1'!G16/'1'!$E$16)*1000</f>
        <v>44155190.766599782</v>
      </c>
      <c r="H15" s="327">
        <f>('1'!H16/'1'!$E$16)*1000</f>
        <v>9004430.1931582335</v>
      </c>
      <c r="I15" s="327">
        <f>('1'!I16/'1'!$E$16)*1000</f>
        <v>8587820.6020268314</v>
      </c>
      <c r="J15" s="327">
        <f>('1'!J16/'1'!$E$16)*1000</f>
        <v>8427731.5318030715</v>
      </c>
      <c r="K15" s="327">
        <f>('1'!K16/'1'!$E$16)*1000</f>
        <v>21797162.505395111</v>
      </c>
      <c r="L15" s="327">
        <f>('1'!L16/'1'!$E$16)*1000</f>
        <v>120770471.13732949</v>
      </c>
      <c r="M15" s="327">
        <f>('1'!M16/'1'!$E$16)*1000</f>
        <v>12226858.972444175</v>
      </c>
      <c r="N15" s="1789" t="s">
        <v>1445</v>
      </c>
      <c r="O15" s="1789"/>
      <c r="P15" s="1789"/>
      <c r="Q15" s="22"/>
      <c r="R15" s="527">
        <f>('1'!R16/'1'!$E$16)</f>
        <v>10.332716066932209</v>
      </c>
      <c r="S15" s="328" t="s">
        <v>481</v>
      </c>
      <c r="T15" s="328" t="s">
        <v>481</v>
      </c>
      <c r="U15" s="580">
        <f>('1'!U16/'1'!$E$16)</f>
        <v>112.45681335526096</v>
      </c>
      <c r="V15" s="580">
        <f>('1'!V16/'1'!$E$16)</f>
        <v>123.02323353233747</v>
      </c>
      <c r="W15" s="327">
        <f>('1'!W16/'1'!$E$16)*1000</f>
        <v>6206733.0816315329</v>
      </c>
      <c r="X15" s="327">
        <f>('1'!X16/'1'!$E$16)*1000</f>
        <v>41438903.097240709</v>
      </c>
      <c r="Y15" s="327">
        <f>('1'!Y16/'1'!$E$16)*1000</f>
        <v>41831884.227947295</v>
      </c>
      <c r="Z15" s="327">
        <f>('1'!Z16/'1'!$E$16)*1000</f>
        <v>49010148.666992024</v>
      </c>
      <c r="AA15" s="589"/>
    </row>
    <row r="16" spans="1:50" s="582" customFormat="1" ht="19.5" hidden="1" customHeight="1">
      <c r="A16" s="1789" t="s">
        <v>1407</v>
      </c>
      <c r="B16" s="1789"/>
      <c r="C16" s="1789"/>
      <c r="D16" s="355"/>
      <c r="E16" s="413">
        <v>13660.999999999831</v>
      </c>
      <c r="F16" s="328">
        <v>42446412.520102024</v>
      </c>
      <c r="G16" s="327">
        <v>38200211.007092766</v>
      </c>
      <c r="H16" s="327">
        <v>8360227.7814652566</v>
      </c>
      <c r="I16" s="327">
        <v>7973972.2527150605</v>
      </c>
      <c r="J16" s="327">
        <v>7820158.1750555597</v>
      </c>
      <c r="K16" s="327">
        <v>21122603.460555427</v>
      </c>
      <c r="L16" s="327">
        <v>122811991.37389635</v>
      </c>
      <c r="M16" s="327">
        <v>12003172.649837723</v>
      </c>
      <c r="N16" s="1789" t="s">
        <v>1407</v>
      </c>
      <c r="O16" s="1789"/>
      <c r="P16" s="1789"/>
      <c r="Q16" s="22"/>
      <c r="R16" s="527">
        <v>10.118940514693909</v>
      </c>
      <c r="S16" s="328" t="s">
        <v>481</v>
      </c>
      <c r="T16" s="328" t="s">
        <v>481</v>
      </c>
      <c r="U16" s="580">
        <v>98.129397653440961</v>
      </c>
      <c r="V16" s="580">
        <v>108.47500227458528</v>
      </c>
      <c r="W16" s="327">
        <v>6240397.617036419</v>
      </c>
      <c r="X16" s="327">
        <v>38246013.372758999</v>
      </c>
      <c r="Y16" s="327">
        <v>36351802.774204522</v>
      </c>
      <c r="Z16" s="327">
        <v>43135040.312187381</v>
      </c>
      <c r="AA16" s="589"/>
    </row>
    <row r="17" spans="1:34" s="582" customFormat="1" ht="21.75" hidden="1" customHeight="1">
      <c r="A17" s="1789" t="s">
        <v>1362</v>
      </c>
      <c r="B17" s="1789"/>
      <c r="C17" s="1789"/>
      <c r="D17" s="355"/>
      <c r="E17" s="595">
        <v>13884.215801226181</v>
      </c>
      <c r="F17" s="529">
        <v>49115862.536230616</v>
      </c>
      <c r="G17" s="346">
        <v>42535953.206094816</v>
      </c>
      <c r="H17" s="346">
        <v>9551601.6308908071</v>
      </c>
      <c r="I17" s="346">
        <v>9158464.8092755899</v>
      </c>
      <c r="J17" s="346">
        <v>8997663.2648026906</v>
      </c>
      <c r="K17" s="346">
        <v>22350964.708077282</v>
      </c>
      <c r="L17" s="346">
        <v>137271807.67072111</v>
      </c>
      <c r="M17" s="346">
        <v>13756847.357891547</v>
      </c>
      <c r="N17" s="1789" t="s">
        <v>1362</v>
      </c>
      <c r="O17" s="1789"/>
      <c r="P17" s="1789"/>
      <c r="Q17" s="22"/>
      <c r="R17" s="605">
        <v>10.69811914487429</v>
      </c>
      <c r="S17" s="606" t="s">
        <v>481</v>
      </c>
      <c r="T17" s="606" t="s">
        <v>481</v>
      </c>
      <c r="U17" s="591">
        <v>132.6044055498507</v>
      </c>
      <c r="V17" s="591">
        <v>144.08993176227312</v>
      </c>
      <c r="W17" s="346">
        <v>6698070.0509349806</v>
      </c>
      <c r="X17" s="346">
        <v>40964835.446321748</v>
      </c>
      <c r="Y17" s="346">
        <v>39820027.144423097</v>
      </c>
      <c r="Z17" s="346">
        <v>48378006.616693579</v>
      </c>
      <c r="AA17" s="589"/>
    </row>
    <row r="18" spans="1:34" s="582" customFormat="1" ht="17.25" hidden="1" customHeight="1">
      <c r="A18" s="1789" t="s">
        <v>1363</v>
      </c>
      <c r="B18" s="1789"/>
      <c r="C18" s="1789"/>
      <c r="D18" s="22"/>
      <c r="E18" s="529">
        <v>14177.803997248742</v>
      </c>
      <c r="F18" s="470" t="s">
        <v>522</v>
      </c>
      <c r="G18" s="346">
        <f>'[1]1'!G19/'[1]1'!$E$19*1000</f>
        <v>42829781.066332154</v>
      </c>
      <c r="H18" s="346">
        <f>'[1]1'!H19/'[1]1'!$E$19*1000</f>
        <v>12007051.62516146</v>
      </c>
      <c r="I18" s="346">
        <f>'[1]1'!I19/'[1]1'!$E$19*1000</f>
        <v>11584673.074904718</v>
      </c>
      <c r="J18" s="346">
        <f>'[1]1'!J19/'[1]1'!$E$19*1000</f>
        <v>11420663.849207671</v>
      </c>
      <c r="K18" s="592" t="s">
        <v>523</v>
      </c>
      <c r="L18" s="346">
        <f>'[1]1'!L19/'[1]1'!$E$19*1000</f>
        <v>133487314.86550899</v>
      </c>
      <c r="M18" s="346">
        <f>'[1]1'!M19/'[1]1'!$E$19*1000</f>
        <v>10482399.909803633</v>
      </c>
      <c r="N18" s="1789" t="s">
        <v>1363</v>
      </c>
      <c r="O18" s="1789"/>
      <c r="P18" s="1789"/>
      <c r="Q18" s="22"/>
      <c r="R18" s="593">
        <f>'[1]1'!R19/'[1]1'!E19</f>
        <v>11.226386672059109</v>
      </c>
      <c r="S18" s="594" t="s">
        <v>522</v>
      </c>
      <c r="T18" s="594" t="s">
        <v>522</v>
      </c>
      <c r="U18" s="594" t="s">
        <v>522</v>
      </c>
      <c r="V18" s="594" t="s">
        <v>522</v>
      </c>
      <c r="W18" s="346">
        <f>'[1]1'!W19/'[1]1'!$E$19*1000</f>
        <v>6540541.8101217076</v>
      </c>
      <c r="X18" s="346">
        <f>'[1]1'!X19/'[1]1'!$E$19*1000</f>
        <v>43382558.55981715</v>
      </c>
      <c r="Y18" s="346">
        <f>'[1]1'!Y19/'[1]1'!$E$19*1000</f>
        <v>38731168.642797194</v>
      </c>
      <c r="Z18" s="346">
        <f>'[1]1'!Z19/'[1]1'!$E$19*1000</f>
        <v>58083639.396758847</v>
      </c>
      <c r="AA18" s="589"/>
    </row>
    <row r="19" spans="1:34" s="582" customFormat="1" ht="17.25" hidden="1" customHeight="1">
      <c r="A19" s="1789" t="s">
        <v>1459</v>
      </c>
      <c r="B19" s="1789"/>
      <c r="C19" s="1789"/>
      <c r="D19" s="355"/>
      <c r="E19" s="595">
        <v>14412.000000000007</v>
      </c>
      <c r="F19" s="529">
        <v>47435023.247933954</v>
      </c>
      <c r="G19" s="346">
        <v>39879561.30494196</v>
      </c>
      <c r="H19" s="346">
        <v>9115642.151042521</v>
      </c>
      <c r="I19" s="346">
        <v>8660463.1377619859</v>
      </c>
      <c r="J19" s="346">
        <v>8493793.4604348596</v>
      </c>
      <c r="K19" s="346">
        <v>23571814.181840964</v>
      </c>
      <c r="L19" s="346">
        <v>133087571.49141754</v>
      </c>
      <c r="M19" s="346">
        <v>13230544.797983168</v>
      </c>
      <c r="N19" s="1789" t="s">
        <v>1459</v>
      </c>
      <c r="O19" s="1789"/>
      <c r="P19" s="1789"/>
      <c r="Q19" s="22"/>
      <c r="R19" s="593">
        <v>9.7218342469995918</v>
      </c>
      <c r="S19" s="593">
        <v>7.5465635776771265</v>
      </c>
      <c r="T19" s="593">
        <v>2.1752706693224568</v>
      </c>
      <c r="U19" s="593">
        <v>104.97929521473753</v>
      </c>
      <c r="V19" s="593">
        <v>137.86796058334116</v>
      </c>
      <c r="W19" s="346">
        <v>6259954.0290331859</v>
      </c>
      <c r="X19" s="346">
        <v>39096934.490936048</v>
      </c>
      <c r="Y19" s="346">
        <v>36707776.877159506</v>
      </c>
      <c r="Z19" s="346">
        <v>47697245.190451905</v>
      </c>
      <c r="AA19" s="589"/>
    </row>
    <row r="20" spans="1:34" s="582" customFormat="1" ht="17.25" hidden="1" customHeight="1">
      <c r="A20" s="1789" t="s">
        <v>1365</v>
      </c>
      <c r="B20" s="1789"/>
      <c r="C20" s="1789"/>
      <c r="D20" s="355"/>
      <c r="E20" s="413">
        <v>14563.000000000739</v>
      </c>
      <c r="F20" s="50">
        <v>45509962.204318993</v>
      </c>
      <c r="G20" s="327">
        <v>38989204.94335188</v>
      </c>
      <c r="H20" s="327">
        <v>8939243.2289417535</v>
      </c>
      <c r="I20" s="327">
        <v>8321274.0637128521</v>
      </c>
      <c r="J20" s="327">
        <v>8120514.1035530707</v>
      </c>
      <c r="K20" s="327">
        <v>21957904.250088058</v>
      </c>
      <c r="L20" s="327">
        <v>137543935.25461546</v>
      </c>
      <c r="M20" s="327">
        <v>13075241.425932759</v>
      </c>
      <c r="N20" s="1789" t="s">
        <v>1365</v>
      </c>
      <c r="O20" s="1789"/>
      <c r="P20" s="1789"/>
      <c r="Q20" s="22"/>
      <c r="R20" s="593">
        <v>8.5109939004192352</v>
      </c>
      <c r="S20" s="593">
        <v>6.6164437711059216</v>
      </c>
      <c r="T20" s="593">
        <v>1.8945501293133007</v>
      </c>
      <c r="U20" s="593">
        <v>131.54422071410485</v>
      </c>
      <c r="V20" s="593">
        <v>140.13021375550409</v>
      </c>
      <c r="W20" s="327">
        <v>5752775.2306968234</v>
      </c>
      <c r="X20" s="327">
        <v>37552211.996995367</v>
      </c>
      <c r="Y20" s="327">
        <v>36384650.840976566</v>
      </c>
      <c r="Z20" s="327">
        <v>45364093.473824903</v>
      </c>
      <c r="AA20" s="589"/>
    </row>
    <row r="21" spans="1:34" s="582" customFormat="1" ht="17.25" hidden="1" customHeight="1">
      <c r="A21" s="1789" t="s">
        <v>1366</v>
      </c>
      <c r="B21" s="1789"/>
      <c r="C21" s="1789"/>
      <c r="D21" s="355"/>
      <c r="E21" s="595">
        <v>14821.00000024477</v>
      </c>
      <c r="F21" s="529">
        <v>48327530.361962661</v>
      </c>
      <c r="G21" s="346">
        <v>41210969.153543569</v>
      </c>
      <c r="H21" s="346">
        <v>9544437.6522240601</v>
      </c>
      <c r="I21" s="346">
        <v>9024502.1241934709</v>
      </c>
      <c r="J21" s="346">
        <v>8827576.9486802239</v>
      </c>
      <c r="K21" s="346">
        <v>22459416.915849142</v>
      </c>
      <c r="L21" s="346">
        <v>152701417.52390888</v>
      </c>
      <c r="M21" s="346">
        <v>13994991.850793503</v>
      </c>
      <c r="N21" s="1789" t="s">
        <v>1366</v>
      </c>
      <c r="O21" s="1789"/>
      <c r="P21" s="1789"/>
      <c r="Q21" s="22"/>
      <c r="R21" s="593">
        <v>8.7543969219633251</v>
      </c>
      <c r="S21" s="593">
        <v>6.7780893239552684</v>
      </c>
      <c r="T21" s="593">
        <v>1.9763075980080611</v>
      </c>
      <c r="U21" s="593">
        <v>131.95636741124386</v>
      </c>
      <c r="V21" s="593">
        <v>141.57546016262012</v>
      </c>
      <c r="W21" s="346">
        <v>6113501.9775059745</v>
      </c>
      <c r="X21" s="346">
        <v>39670326.330035061</v>
      </c>
      <c r="Y21" s="346">
        <v>38180245.582422793</v>
      </c>
      <c r="Z21" s="346">
        <v>48014488.17296461</v>
      </c>
      <c r="AA21" s="589"/>
    </row>
    <row r="22" spans="1:34" s="582" customFormat="1" ht="18.600000000000001" hidden="1" customHeight="1">
      <c r="A22" s="1467" t="s">
        <v>1367</v>
      </c>
      <c r="B22" s="1468"/>
      <c r="C22" s="1468"/>
      <c r="D22" s="1469"/>
      <c r="E22" s="249">
        <v>14935.000010349095</v>
      </c>
      <c r="F22" s="133">
        <v>48501.149157458</v>
      </c>
      <c r="G22" s="134">
        <v>39613.65235723192</v>
      </c>
      <c r="H22" s="134">
        <v>8863.4218810383409</v>
      </c>
      <c r="I22" s="134">
        <v>8406.9731728139559</v>
      </c>
      <c r="J22" s="134">
        <v>8164.0897418151126</v>
      </c>
      <c r="K22" s="134">
        <v>22543.901875294792</v>
      </c>
      <c r="L22" s="134">
        <v>153797.65224766204</v>
      </c>
      <c r="M22" s="134">
        <v>14606.058191880787</v>
      </c>
      <c r="N22" s="1467" t="s">
        <v>1367</v>
      </c>
      <c r="O22" s="1468"/>
      <c r="P22" s="1468"/>
      <c r="Q22" s="1469"/>
      <c r="R22" s="593">
        <v>8.7311312693919358</v>
      </c>
      <c r="S22" s="593">
        <v>6.7894131812802048</v>
      </c>
      <c r="T22" s="593">
        <v>1.941718088111746</v>
      </c>
      <c r="U22" s="593">
        <v>119.39517283194242</v>
      </c>
      <c r="V22" s="593">
        <v>129.4933603741249</v>
      </c>
      <c r="W22" s="134">
        <v>6134.1181102373002</v>
      </c>
      <c r="X22" s="134">
        <v>38278.493919796383</v>
      </c>
      <c r="Y22" s="134">
        <v>37099.22531691366</v>
      </c>
      <c r="Z22" s="134">
        <v>48963.204266625915</v>
      </c>
      <c r="AA22" s="589"/>
      <c r="AB22" s="589"/>
      <c r="AC22" s="589"/>
      <c r="AD22" s="589"/>
      <c r="AE22" s="589"/>
      <c r="AF22" s="589"/>
      <c r="AG22" s="589"/>
      <c r="AH22" s="589"/>
    </row>
    <row r="23" spans="1:34" s="582" customFormat="1" ht="18.600000000000001" customHeight="1">
      <c r="A23" s="1467" t="s">
        <v>1308</v>
      </c>
      <c r="B23" s="1468"/>
      <c r="C23" s="1468"/>
      <c r="D23" s="1469"/>
      <c r="E23" s="249">
        <v>15207</v>
      </c>
      <c r="F23" s="135" t="s">
        <v>528</v>
      </c>
      <c r="G23" s="134">
        <v>36010.509158527559</v>
      </c>
      <c r="H23" s="134">
        <v>9017.3299167078403</v>
      </c>
      <c r="I23" s="134">
        <v>8508.6990303050716</v>
      </c>
      <c r="J23" s="134">
        <v>8285.6523650080362</v>
      </c>
      <c r="K23" s="348" t="s">
        <v>528</v>
      </c>
      <c r="L23" s="348" t="s">
        <v>528</v>
      </c>
      <c r="M23" s="348" t="s">
        <v>528</v>
      </c>
      <c r="N23" s="1467" t="s">
        <v>1308</v>
      </c>
      <c r="O23" s="1468"/>
      <c r="P23" s="1468"/>
      <c r="Q23" s="1469"/>
      <c r="R23" s="593">
        <v>8.8398869672457678</v>
      </c>
      <c r="S23" s="593">
        <v>6.8091582154013741</v>
      </c>
      <c r="T23" s="593">
        <v>2.0307287518443906</v>
      </c>
      <c r="U23" s="596" t="s">
        <v>368</v>
      </c>
      <c r="V23" s="596" t="s">
        <v>685</v>
      </c>
      <c r="W23" s="134">
        <v>5276.4094781992389</v>
      </c>
      <c r="X23" s="134">
        <v>37922.584824932077</v>
      </c>
      <c r="Y23" s="134">
        <v>34004.943652264345</v>
      </c>
      <c r="Z23" s="134">
        <v>43664.833496219202</v>
      </c>
      <c r="AA23" s="589"/>
      <c r="AB23" s="589"/>
      <c r="AC23" s="589"/>
      <c r="AD23" s="589"/>
      <c r="AE23" s="589"/>
      <c r="AF23" s="589"/>
      <c r="AG23" s="589"/>
      <c r="AH23" s="589"/>
    </row>
    <row r="24" spans="1:34" s="582" customFormat="1" ht="18.600000000000001" customHeight="1">
      <c r="A24" s="1467" t="s">
        <v>1309</v>
      </c>
      <c r="B24" s="1468"/>
      <c r="C24" s="1468"/>
      <c r="D24" s="1469"/>
      <c r="E24" s="249">
        <v>15829.00000003121</v>
      </c>
      <c r="F24" s="133">
        <v>44787.428027866423</v>
      </c>
      <c r="G24" s="134">
        <v>35826.800760368416</v>
      </c>
      <c r="H24" s="134">
        <v>8412.5310738773424</v>
      </c>
      <c r="I24" s="134">
        <v>7872.4679194049013</v>
      </c>
      <c r="J24" s="134">
        <v>7707.0948490345936</v>
      </c>
      <c r="K24" s="134">
        <v>21708.477966003411</v>
      </c>
      <c r="L24" s="134">
        <v>161707.32715504503</v>
      </c>
      <c r="M24" s="134">
        <v>16000.991308701592</v>
      </c>
      <c r="N24" s="1467" t="s">
        <v>1309</v>
      </c>
      <c r="O24" s="1468"/>
      <c r="P24" s="1468"/>
      <c r="Q24" s="1469"/>
      <c r="R24" s="593">
        <v>8.4320990754390888</v>
      </c>
      <c r="S24" s="593">
        <v>6.5566005323134746</v>
      </c>
      <c r="T24" s="593">
        <v>1.8754985431256332</v>
      </c>
      <c r="U24" s="593">
        <v>110.29933753839295</v>
      </c>
      <c r="V24" s="593">
        <v>121.34833274718869</v>
      </c>
      <c r="W24" s="134">
        <v>5954.0012618598457</v>
      </c>
      <c r="X24" s="134">
        <v>34590.952917160976</v>
      </c>
      <c r="Y24" s="134">
        <v>32879.487357863545</v>
      </c>
      <c r="Z24" s="134">
        <v>44876.284006412985</v>
      </c>
      <c r="AA24" s="589"/>
      <c r="AB24" s="589"/>
      <c r="AC24" s="589"/>
      <c r="AD24" s="589"/>
      <c r="AE24" s="589"/>
      <c r="AF24" s="589"/>
      <c r="AG24" s="589"/>
      <c r="AH24" s="589"/>
    </row>
    <row r="25" spans="1:34" s="582" customFormat="1" ht="18.600000000000001" customHeight="1">
      <c r="A25" s="1467" t="s">
        <v>1310</v>
      </c>
      <c r="B25" s="1468"/>
      <c r="C25" s="1468"/>
      <c r="D25" s="1469"/>
      <c r="E25" s="249">
        <v>15486.999999856676</v>
      </c>
      <c r="F25" s="133">
        <v>46622.290562010639</v>
      </c>
      <c r="G25" s="134">
        <v>38464.977872487347</v>
      </c>
      <c r="H25" s="134">
        <v>9692.1669347200113</v>
      </c>
      <c r="I25" s="134">
        <v>9092.7011793842994</v>
      </c>
      <c r="J25" s="134">
        <v>8898.9240470662626</v>
      </c>
      <c r="K25" s="134">
        <v>22598.666175456252</v>
      </c>
      <c r="L25" s="134">
        <v>123937.16022374638</v>
      </c>
      <c r="M25" s="134">
        <v>14825.373363543098</v>
      </c>
      <c r="N25" s="1467" t="s">
        <v>1310</v>
      </c>
      <c r="O25" s="1468"/>
      <c r="P25" s="1468"/>
      <c r="Q25" s="1469"/>
      <c r="R25" s="593">
        <v>8.4743755048060709</v>
      </c>
      <c r="S25" s="593">
        <v>6.5450001693339797</v>
      </c>
      <c r="T25" s="593">
        <v>1.9293753354720882</v>
      </c>
      <c r="U25" s="593">
        <v>108.64745099929938</v>
      </c>
      <c r="V25" s="593">
        <v>125.97980910126782</v>
      </c>
      <c r="W25" s="134">
        <v>6366.9164051820326</v>
      </c>
      <c r="X25" s="134">
        <v>38633.573144521171</v>
      </c>
      <c r="Y25" s="134">
        <v>36089.159634324802</v>
      </c>
      <c r="Z25" s="134">
        <v>47771.02411899859</v>
      </c>
      <c r="AA25" s="589"/>
      <c r="AB25" s="589"/>
      <c r="AC25" s="589"/>
      <c r="AD25" s="589"/>
      <c r="AE25" s="589"/>
      <c r="AF25" s="589"/>
      <c r="AG25" s="589"/>
      <c r="AH25" s="589"/>
    </row>
    <row r="26" spans="1:34" s="582" customFormat="1" ht="18.600000000000001" customHeight="1">
      <c r="A26" s="1467" t="s">
        <v>1311</v>
      </c>
      <c r="B26" s="1468"/>
      <c r="C26" s="1468"/>
      <c r="D26" s="1469"/>
      <c r="E26" s="249">
        <v>15649.000000000027</v>
      </c>
      <c r="F26" s="133">
        <v>50809.329746307521</v>
      </c>
      <c r="G26" s="134">
        <v>41233.863143888491</v>
      </c>
      <c r="H26" s="134">
        <v>10450.766782649262</v>
      </c>
      <c r="I26" s="134">
        <v>9840.5224728136363</v>
      </c>
      <c r="J26" s="134">
        <v>9659.7097034090621</v>
      </c>
      <c r="K26" s="134">
        <v>24684.806255517618</v>
      </c>
      <c r="L26" s="134">
        <v>135954.6249308933</v>
      </c>
      <c r="M26" s="134">
        <v>18997.892916944718</v>
      </c>
      <c r="N26" s="1467" t="s">
        <v>1311</v>
      </c>
      <c r="O26" s="1468"/>
      <c r="P26" s="1468"/>
      <c r="Q26" s="1469"/>
      <c r="R26" s="593">
        <v>9.0336939880470695</v>
      </c>
      <c r="S26" s="593">
        <v>7.0895783930407417</v>
      </c>
      <c r="T26" s="593">
        <v>1.9441155950063318</v>
      </c>
      <c r="U26" s="593">
        <v>107.30874387685665</v>
      </c>
      <c r="V26" s="593">
        <v>126.26935001145672</v>
      </c>
      <c r="W26" s="134">
        <v>7235.1611961234894</v>
      </c>
      <c r="X26" s="134">
        <v>40640.015003846696</v>
      </c>
      <c r="Y26" s="134">
        <v>38485.489016836473</v>
      </c>
      <c r="Z26" s="134">
        <v>51077.389536868512</v>
      </c>
      <c r="AA26" s="589"/>
      <c r="AB26" s="589"/>
      <c r="AC26" s="589"/>
      <c r="AD26" s="589"/>
      <c r="AE26" s="589"/>
      <c r="AF26" s="589"/>
      <c r="AG26" s="589"/>
      <c r="AH26" s="589"/>
    </row>
    <row r="27" spans="1:34" s="582" customFormat="1" ht="18.600000000000001" customHeight="1">
      <c r="A27" s="1467" t="s">
        <v>1312</v>
      </c>
      <c r="B27" s="1468"/>
      <c r="C27" s="1468"/>
      <c r="D27" s="1469"/>
      <c r="E27" s="249">
        <v>15686.999999796744</v>
      </c>
      <c r="F27" s="133">
        <v>54563.268497110577</v>
      </c>
      <c r="G27" s="134">
        <v>43861.141283343059</v>
      </c>
      <c r="H27" s="134">
        <v>10325.457272886364</v>
      </c>
      <c r="I27" s="134">
        <v>9664.8553681724316</v>
      </c>
      <c r="J27" s="134">
        <v>9460.910795565118</v>
      </c>
      <c r="K27" s="134">
        <v>25594.621859464947</v>
      </c>
      <c r="L27" s="134">
        <v>141667.13458602584</v>
      </c>
      <c r="M27" s="134">
        <v>21368.620904886408</v>
      </c>
      <c r="N27" s="1467" t="s">
        <v>1312</v>
      </c>
      <c r="O27" s="1468"/>
      <c r="P27" s="1468"/>
      <c r="Q27" s="1469"/>
      <c r="R27" s="593">
        <v>8.8511133605774326</v>
      </c>
      <c r="S27" s="593">
        <v>6.9287677526859266</v>
      </c>
      <c r="T27" s="593">
        <v>1.9223456078914885</v>
      </c>
      <c r="U27" s="593">
        <v>107.04837150697601</v>
      </c>
      <c r="V27" s="593">
        <v>126.02283695336492</v>
      </c>
      <c r="W27" s="134">
        <v>7545.2527669907195</v>
      </c>
      <c r="X27" s="134">
        <v>43110.097173507245</v>
      </c>
      <c r="Y27" s="134">
        <v>41303.850307495515</v>
      </c>
      <c r="Z27" s="134">
        <v>50709.589493861604</v>
      </c>
      <c r="AA27" s="589"/>
      <c r="AB27" s="589"/>
      <c r="AC27" s="589"/>
      <c r="AD27" s="589"/>
      <c r="AE27" s="589"/>
      <c r="AF27" s="589"/>
      <c r="AG27" s="589"/>
      <c r="AH27" s="589"/>
    </row>
    <row r="28" spans="1:34" ht="18.600000000000001" customHeight="1">
      <c r="A28" s="1789" t="s">
        <v>43</v>
      </c>
      <c r="B28" s="1789"/>
      <c r="C28" s="1789"/>
      <c r="D28" s="355"/>
      <c r="E28" s="249"/>
      <c r="F28" s="957"/>
      <c r="G28" s="133"/>
      <c r="H28" s="133"/>
      <c r="I28" s="133"/>
      <c r="J28" s="133"/>
      <c r="K28" s="133"/>
      <c r="L28" s="133"/>
      <c r="M28" s="133"/>
      <c r="N28" s="1789" t="s">
        <v>43</v>
      </c>
      <c r="O28" s="1789"/>
      <c r="P28" s="1789"/>
      <c r="Q28" s="22"/>
      <c r="R28" s="605"/>
      <c r="S28" s="593"/>
      <c r="T28" s="593"/>
      <c r="U28" s="593"/>
      <c r="V28" s="593"/>
      <c r="W28" s="134"/>
      <c r="X28" s="134"/>
      <c r="Y28" s="134"/>
      <c r="Z28" s="134"/>
      <c r="AA28" s="1221"/>
    </row>
    <row r="29" spans="1:34" ht="18.600000000000001" customHeight="1">
      <c r="A29" s="598"/>
      <c r="B29" s="598" t="s">
        <v>44</v>
      </c>
      <c r="C29" s="598"/>
      <c r="D29" s="1227"/>
      <c r="E29" s="1029">
        <v>11488.483630518615</v>
      </c>
      <c r="F29" s="957">
        <v>71322.032206372402</v>
      </c>
      <c r="G29" s="957">
        <v>56960.970604536087</v>
      </c>
      <c r="H29" s="957">
        <v>13385.197881858052</v>
      </c>
      <c r="I29" s="957">
        <v>12524.693301449917</v>
      </c>
      <c r="J29" s="957">
        <v>12271.857291375874</v>
      </c>
      <c r="K29" s="957">
        <v>34394.150009474091</v>
      </c>
      <c r="L29" s="957">
        <v>191279.33324327035</v>
      </c>
      <c r="M29" s="957">
        <v>28176.265369876655</v>
      </c>
      <c r="N29" s="598"/>
      <c r="O29" s="598" t="s">
        <v>44</v>
      </c>
      <c r="P29" s="598"/>
      <c r="Q29" s="1217"/>
      <c r="R29" s="1219">
        <v>10.936377257372911</v>
      </c>
      <c r="S29" s="1220">
        <v>8.5349063121372986</v>
      </c>
      <c r="T29" s="1220">
        <v>2.4014709452355869</v>
      </c>
      <c r="U29" s="1220">
        <v>130.57299803602464</v>
      </c>
      <c r="V29" s="1220">
        <v>155.64511380456713</v>
      </c>
      <c r="W29" s="958">
        <v>9910.9129108952984</v>
      </c>
      <c r="X29" s="958">
        <v>56090.946961651811</v>
      </c>
      <c r="Y29" s="958">
        <v>53850.555965669751</v>
      </c>
      <c r="Z29" s="958">
        <v>66269.20165224708</v>
      </c>
      <c r="AA29" s="589"/>
      <c r="AB29" s="589"/>
      <c r="AC29" s="589"/>
      <c r="AD29" s="589"/>
      <c r="AE29" s="589"/>
      <c r="AF29" s="589"/>
      <c r="AG29" s="589"/>
      <c r="AH29" s="589"/>
    </row>
    <row r="30" spans="1:34" ht="18.600000000000001" customHeight="1">
      <c r="A30" s="598"/>
      <c r="B30" s="598" t="s">
        <v>482</v>
      </c>
      <c r="C30" s="598"/>
      <c r="D30" s="1227"/>
      <c r="E30" s="1029">
        <v>4198.5163692781116</v>
      </c>
      <c r="F30" s="957">
        <v>8705.9309027149775</v>
      </c>
      <c r="G30" s="957">
        <v>8015.8184401719918</v>
      </c>
      <c r="H30" s="957">
        <v>1953.0283460823716</v>
      </c>
      <c r="I30" s="957">
        <v>1839.4240984967014</v>
      </c>
      <c r="J30" s="957">
        <v>1769.2621361273734</v>
      </c>
      <c r="K30" s="957">
        <v>1516.2984194520038</v>
      </c>
      <c r="L30" s="957">
        <v>5912.2912041029213</v>
      </c>
      <c r="M30" s="957">
        <v>2740.7283067498756</v>
      </c>
      <c r="N30" s="598"/>
      <c r="O30" s="598" t="s">
        <v>482</v>
      </c>
      <c r="P30" s="598"/>
      <c r="Q30" s="1217"/>
      <c r="R30" s="1219">
        <v>3.14516439276021</v>
      </c>
      <c r="S30" s="1220">
        <v>2.5338589502285509</v>
      </c>
      <c r="T30" s="1220">
        <v>0.61130544253165764</v>
      </c>
      <c r="U30" s="1220">
        <v>42.677469259069404</v>
      </c>
      <c r="V30" s="1220">
        <v>44.966813165076495</v>
      </c>
      <c r="W30" s="958">
        <v>1072.0499857685256</v>
      </c>
      <c r="X30" s="958">
        <v>7590.3403869070571</v>
      </c>
      <c r="Y30" s="958">
        <v>6972.0507161907444</v>
      </c>
      <c r="Z30" s="958">
        <v>8133.5140766389113</v>
      </c>
      <c r="AA30" s="589"/>
      <c r="AB30" s="589"/>
      <c r="AC30" s="589"/>
      <c r="AD30" s="589"/>
      <c r="AE30" s="589"/>
      <c r="AF30" s="589"/>
      <c r="AG30" s="589"/>
      <c r="AH30" s="589"/>
    </row>
    <row r="31" spans="1:34" ht="18.600000000000001" customHeight="1">
      <c r="A31" s="1789" t="s">
        <v>483</v>
      </c>
      <c r="B31" s="1789"/>
      <c r="C31" s="1789"/>
      <c r="D31" s="355"/>
      <c r="E31" s="1029"/>
      <c r="F31" s="957"/>
      <c r="G31" s="957"/>
      <c r="H31" s="957"/>
      <c r="I31" s="957"/>
      <c r="J31" s="957"/>
      <c r="K31" s="957"/>
      <c r="L31" s="957"/>
      <c r="M31" s="957"/>
      <c r="N31" s="1789" t="s">
        <v>483</v>
      </c>
      <c r="O31" s="1789"/>
      <c r="P31" s="1789"/>
      <c r="Q31" s="22"/>
      <c r="R31" s="1219"/>
      <c r="S31" s="1220"/>
      <c r="T31" s="1220"/>
      <c r="U31" s="1220"/>
      <c r="V31" s="1220"/>
      <c r="W31" s="958"/>
      <c r="X31" s="958"/>
      <c r="Y31" s="958"/>
      <c r="Z31" s="958"/>
      <c r="AA31" s="1221"/>
    </row>
    <row r="32" spans="1:34" ht="18.600000000000001" customHeight="1">
      <c r="A32" s="598"/>
      <c r="B32" s="1330" t="s">
        <v>52</v>
      </c>
      <c r="C32" s="598"/>
      <c r="D32" s="1227"/>
      <c r="E32" s="1029">
        <v>2531.0000000304781</v>
      </c>
      <c r="F32" s="957">
        <v>197537.51272652784</v>
      </c>
      <c r="G32" s="957">
        <v>159015.24093598872</v>
      </c>
      <c r="H32" s="957">
        <v>35225.162436914019</v>
      </c>
      <c r="I32" s="957">
        <v>33054.951157766307</v>
      </c>
      <c r="J32" s="957">
        <v>32340.45769836316</v>
      </c>
      <c r="K32" s="957">
        <v>111187.08841024316</v>
      </c>
      <c r="L32" s="957">
        <v>634088.08748689992</v>
      </c>
      <c r="M32" s="957">
        <v>72119.768486448302</v>
      </c>
      <c r="N32" s="598"/>
      <c r="O32" s="1330" t="s">
        <v>52</v>
      </c>
      <c r="P32" s="598"/>
      <c r="Q32" s="1217"/>
      <c r="R32" s="1219">
        <v>25.422869958789413</v>
      </c>
      <c r="S32" s="1220">
        <v>19.493814720189711</v>
      </c>
      <c r="T32" s="1220">
        <v>5.9290552385996751</v>
      </c>
      <c r="U32" s="1220">
        <v>194.7892454663984</v>
      </c>
      <c r="V32" s="1220">
        <v>299.43627565918069</v>
      </c>
      <c r="W32" s="958">
        <v>29612.38873558693</v>
      </c>
      <c r="X32" s="958">
        <v>163220.50769419776</v>
      </c>
      <c r="Y32" s="958">
        <v>155525.97611148204</v>
      </c>
      <c r="Z32" s="958">
        <v>191642.29626184594</v>
      </c>
      <c r="AA32" s="589"/>
      <c r="AB32" s="589"/>
      <c r="AC32" s="589"/>
      <c r="AD32" s="589"/>
      <c r="AE32" s="589"/>
      <c r="AF32" s="589"/>
      <c r="AG32" s="589"/>
      <c r="AH32" s="589"/>
    </row>
    <row r="33" spans="1:34" ht="18.600000000000001" customHeight="1">
      <c r="A33" s="598"/>
      <c r="B33" s="1330" t="s">
        <v>53</v>
      </c>
      <c r="C33" s="598"/>
      <c r="D33" s="1227"/>
      <c r="E33" s="1029">
        <v>1035.0000000021516</v>
      </c>
      <c r="F33" s="957">
        <v>63972.945050663009</v>
      </c>
      <c r="G33" s="957">
        <v>49363.875996519353</v>
      </c>
      <c r="H33" s="957">
        <v>11318.955666434984</v>
      </c>
      <c r="I33" s="957">
        <v>10734.164152657335</v>
      </c>
      <c r="J33" s="957">
        <v>10505.965415875628</v>
      </c>
      <c r="K33" s="957">
        <v>18769.22333380748</v>
      </c>
      <c r="L33" s="957">
        <v>91024.478746049368</v>
      </c>
      <c r="M33" s="957">
        <v>20634.416824551088</v>
      </c>
      <c r="N33" s="598"/>
      <c r="O33" s="1330" t="s">
        <v>53</v>
      </c>
      <c r="P33" s="598"/>
      <c r="Q33" s="1217"/>
      <c r="R33" s="1219">
        <v>10.042038773969493</v>
      </c>
      <c r="S33" s="1220">
        <v>7.7805372413793394</v>
      </c>
      <c r="T33" s="1220">
        <v>2.2615015325901471</v>
      </c>
      <c r="U33" s="1220">
        <v>86.054245231696711</v>
      </c>
      <c r="V33" s="1220">
        <v>140.67384428713996</v>
      </c>
      <c r="W33" s="958">
        <v>5993.1353857113672</v>
      </c>
      <c r="X33" s="958">
        <v>43408.304198029764</v>
      </c>
      <c r="Y33" s="958">
        <v>43374.0322456617</v>
      </c>
      <c r="Z33" s="958">
        <v>58907.882566436318</v>
      </c>
      <c r="AA33" s="589"/>
      <c r="AB33" s="589"/>
      <c r="AC33" s="589"/>
      <c r="AD33" s="589"/>
      <c r="AE33" s="589"/>
      <c r="AF33" s="589"/>
      <c r="AG33" s="589"/>
      <c r="AH33" s="589"/>
    </row>
    <row r="34" spans="1:34" ht="18.600000000000001" customHeight="1">
      <c r="A34" s="598"/>
      <c r="B34" s="1330" t="s">
        <v>54</v>
      </c>
      <c r="C34" s="598"/>
      <c r="D34" s="1227"/>
      <c r="E34" s="1029">
        <v>5840.999999803932</v>
      </c>
      <c r="F34" s="957">
        <v>25234.745844148991</v>
      </c>
      <c r="G34" s="957">
        <v>19281.597290994618</v>
      </c>
      <c r="H34" s="957">
        <v>5186.5557666801351</v>
      </c>
      <c r="I34" s="957">
        <v>4840.6720868627572</v>
      </c>
      <c r="J34" s="957">
        <v>4741.7746107437861</v>
      </c>
      <c r="K34" s="957">
        <v>7121.4916465990173</v>
      </c>
      <c r="L34" s="957">
        <v>35557.798702372194</v>
      </c>
      <c r="M34" s="957">
        <v>10196.038089484196</v>
      </c>
      <c r="N34" s="598"/>
      <c r="O34" s="1330" t="s">
        <v>54</v>
      </c>
      <c r="P34" s="598"/>
      <c r="Q34" s="1217"/>
      <c r="R34" s="1219">
        <v>5.4697442588853598</v>
      </c>
      <c r="S34" s="1220">
        <v>4.3240776754542765</v>
      </c>
      <c r="T34" s="1220">
        <v>1.1456665834310789</v>
      </c>
      <c r="U34" s="1220">
        <v>61.138010770303801</v>
      </c>
      <c r="V34" s="1220">
        <v>82.235237113215689</v>
      </c>
      <c r="W34" s="958">
        <v>3177.8718375373246</v>
      </c>
      <c r="X34" s="958">
        <v>17486.620681757995</v>
      </c>
      <c r="Y34" s="958">
        <v>16479.411729914613</v>
      </c>
      <c r="Z34" s="958">
        <v>23028.309170466877</v>
      </c>
      <c r="AA34" s="589"/>
      <c r="AB34" s="589"/>
      <c r="AC34" s="589"/>
      <c r="AD34" s="589"/>
      <c r="AE34" s="589"/>
      <c r="AF34" s="589"/>
      <c r="AG34" s="589"/>
      <c r="AH34" s="589"/>
    </row>
    <row r="35" spans="1:34" ht="18.600000000000001" customHeight="1">
      <c r="A35" s="598"/>
      <c r="B35" s="1330" t="s">
        <v>484</v>
      </c>
      <c r="C35" s="598"/>
      <c r="D35" s="1227"/>
      <c r="E35" s="1029">
        <v>5869.9999999601523</v>
      </c>
      <c r="F35" s="957">
        <v>8882.9562976162324</v>
      </c>
      <c r="G35" s="957">
        <v>8173.3152047626563</v>
      </c>
      <c r="H35" s="957">
        <v>1863.4327383125767</v>
      </c>
      <c r="I35" s="957">
        <v>1746.976573402462</v>
      </c>
      <c r="J35" s="957">
        <v>1685.0880553241664</v>
      </c>
      <c r="K35" s="957">
        <v>1625.0447633141328</v>
      </c>
      <c r="L35" s="957">
        <v>6296.2355156444546</v>
      </c>
      <c r="M35" s="957">
        <v>2922.7937668133882</v>
      </c>
      <c r="N35" s="598"/>
      <c r="O35" s="1330" t="s">
        <v>484</v>
      </c>
      <c r="P35" s="598"/>
      <c r="Q35" s="1217"/>
      <c r="R35" s="1219">
        <v>3.1151354468612014</v>
      </c>
      <c r="S35" s="1220">
        <v>2.5166849968239919</v>
      </c>
      <c r="T35" s="1220">
        <v>0.59845045003721142</v>
      </c>
      <c r="U35" s="1220">
        <v>42.051982762539964</v>
      </c>
      <c r="V35" s="1220">
        <v>48.701216484086657</v>
      </c>
      <c r="W35" s="958">
        <v>1179.0279546792319</v>
      </c>
      <c r="X35" s="958">
        <v>7745.8933021450857</v>
      </c>
      <c r="Y35" s="958">
        <v>7338.3055449959702</v>
      </c>
      <c r="Z35" s="958">
        <v>8009.9238705410744</v>
      </c>
      <c r="AA35" s="589"/>
      <c r="AB35" s="589"/>
      <c r="AC35" s="589"/>
      <c r="AD35" s="589"/>
      <c r="AE35" s="589"/>
      <c r="AF35" s="589"/>
      <c r="AG35" s="589"/>
      <c r="AH35" s="589"/>
    </row>
    <row r="36" spans="1:34" ht="13.5" customHeight="1">
      <c r="A36" s="598"/>
      <c r="B36" s="1330" t="s">
        <v>485</v>
      </c>
      <c r="C36" s="598"/>
      <c r="D36" s="1227"/>
      <c r="E36" s="1029">
        <v>410</v>
      </c>
      <c r="F36" s="957">
        <v>220037.67346650732</v>
      </c>
      <c r="G36" s="957">
        <v>180217.96782439025</v>
      </c>
      <c r="H36" s="957">
        <v>48469.318507317075</v>
      </c>
      <c r="I36" s="957">
        <v>44662.260329268291</v>
      </c>
      <c r="J36" s="957">
        <v>44140.88444390244</v>
      </c>
      <c r="K36" s="957">
        <v>120796.39199268294</v>
      </c>
      <c r="L36" s="957">
        <v>679495.24531951221</v>
      </c>
      <c r="M36" s="957">
        <v>133185.22630731709</v>
      </c>
      <c r="N36" s="598"/>
      <c r="O36" s="1330" t="s">
        <v>485</v>
      </c>
      <c r="P36" s="598"/>
      <c r="Q36" s="1217"/>
      <c r="R36" s="1219">
        <v>33.8390243902439</v>
      </c>
      <c r="S36" s="1220">
        <v>27.487804878048781</v>
      </c>
      <c r="T36" s="1220">
        <v>6.3512195121951223</v>
      </c>
      <c r="U36" s="1220">
        <v>1203.0190731707314</v>
      </c>
      <c r="V36" s="1220">
        <v>749.3596097560976</v>
      </c>
      <c r="W36" s="958">
        <v>28604.111324390244</v>
      </c>
      <c r="X36" s="958">
        <v>172247.92547804877</v>
      </c>
      <c r="Y36" s="958">
        <v>170909.83753170731</v>
      </c>
      <c r="Z36" s="958">
        <v>165703.44658292684</v>
      </c>
      <c r="AA36" s="589"/>
      <c r="AB36" s="589"/>
      <c r="AC36" s="589"/>
      <c r="AD36" s="589"/>
      <c r="AE36" s="589"/>
      <c r="AF36" s="589"/>
      <c r="AG36" s="589"/>
      <c r="AH36" s="589"/>
    </row>
    <row r="37" spans="1:34" ht="18.600000000000001" customHeight="1">
      <c r="A37" s="1789" t="s">
        <v>486</v>
      </c>
      <c r="B37" s="1789"/>
      <c r="C37" s="1789"/>
      <c r="D37" s="355"/>
      <c r="E37" s="1029"/>
      <c r="F37" s="957"/>
      <c r="G37" s="957"/>
      <c r="H37" s="957"/>
      <c r="I37" s="957"/>
      <c r="J37" s="957"/>
      <c r="K37" s="957"/>
      <c r="L37" s="957"/>
      <c r="M37" s="957"/>
      <c r="N37" s="1789" t="s">
        <v>486</v>
      </c>
      <c r="O37" s="1789"/>
      <c r="P37" s="1789"/>
      <c r="Q37" s="22"/>
      <c r="R37" s="1219"/>
      <c r="S37" s="1220"/>
      <c r="T37" s="1220"/>
      <c r="U37" s="1220"/>
      <c r="V37" s="1220"/>
      <c r="W37" s="958"/>
      <c r="X37" s="958"/>
      <c r="Y37" s="958"/>
      <c r="Z37" s="958"/>
      <c r="AA37" s="1221"/>
    </row>
    <row r="38" spans="1:34" ht="18.600000000000001" customHeight="1">
      <c r="A38" s="1470" t="s">
        <v>45</v>
      </c>
      <c r="B38" s="1470"/>
      <c r="C38" s="607"/>
      <c r="D38" s="355"/>
      <c r="E38" s="1029">
        <v>15268.999999797239</v>
      </c>
      <c r="F38" s="957">
        <v>55532.957466120948</v>
      </c>
      <c r="G38" s="957">
        <v>44627.997241577628</v>
      </c>
      <c r="H38" s="957">
        <v>10457.328464295944</v>
      </c>
      <c r="I38" s="957">
        <v>9786.0973105607445</v>
      </c>
      <c r="J38" s="957">
        <v>9583.9261109092004</v>
      </c>
      <c r="K38" s="957">
        <v>26091.916877006963</v>
      </c>
      <c r="L38" s="957">
        <v>144831.67873897619</v>
      </c>
      <c r="M38" s="957">
        <v>21798.352832987464</v>
      </c>
      <c r="N38" s="1470" t="s">
        <v>45</v>
      </c>
      <c r="O38" s="1470"/>
      <c r="P38" s="607"/>
      <c r="Q38" s="22"/>
      <c r="R38" s="1219">
        <v>8.9125836786762846</v>
      </c>
      <c r="S38" s="1220">
        <v>6.9646986493185068</v>
      </c>
      <c r="T38" s="1220">
        <v>1.9478850293577599</v>
      </c>
      <c r="U38" s="1220">
        <v>107.83790184952497</v>
      </c>
      <c r="V38" s="1220">
        <v>126.65825805606408</v>
      </c>
      <c r="W38" s="958">
        <v>7666.8735988802309</v>
      </c>
      <c r="X38" s="958">
        <v>43873.223648329207</v>
      </c>
      <c r="Y38" s="958">
        <v>42064.673569737541</v>
      </c>
      <c r="Z38" s="958">
        <v>51582.188012709128</v>
      </c>
      <c r="AA38" s="589"/>
      <c r="AB38" s="589"/>
      <c r="AC38" s="589"/>
      <c r="AD38" s="589"/>
      <c r="AE38" s="589"/>
      <c r="AF38" s="589"/>
      <c r="AG38" s="589"/>
      <c r="AH38" s="589"/>
    </row>
    <row r="39" spans="1:34" ht="18.600000000000001" customHeight="1">
      <c r="A39" s="7"/>
      <c r="B39" s="1330" t="s">
        <v>487</v>
      </c>
      <c r="C39" s="608"/>
      <c r="D39" s="355"/>
      <c r="E39" s="1029">
        <v>4973.0000000505615</v>
      </c>
      <c r="F39" s="957">
        <v>84610.418513650235</v>
      </c>
      <c r="G39" s="957">
        <v>69850.493967216418</v>
      </c>
      <c r="H39" s="957">
        <v>16421.368789383181</v>
      </c>
      <c r="I39" s="957">
        <v>15541.07839369304</v>
      </c>
      <c r="J39" s="957">
        <v>15225.496402831104</v>
      </c>
      <c r="K39" s="957">
        <v>44834.471671345404</v>
      </c>
      <c r="L39" s="957">
        <v>254507.47029224024</v>
      </c>
      <c r="M39" s="957">
        <v>31872.564511316734</v>
      </c>
      <c r="N39" s="7"/>
      <c r="O39" s="1330" t="s">
        <v>487</v>
      </c>
      <c r="P39" s="608"/>
      <c r="Q39" s="22"/>
      <c r="R39" s="1219">
        <v>13.608307382482725</v>
      </c>
      <c r="S39" s="1220">
        <v>10.740675801817119</v>
      </c>
      <c r="T39" s="1220">
        <v>2.8676315806656114</v>
      </c>
      <c r="U39" s="1220">
        <v>158.66157489204289</v>
      </c>
      <c r="V39" s="1220">
        <v>191.68515536494345</v>
      </c>
      <c r="W39" s="958">
        <v>13214.406805596516</v>
      </c>
      <c r="X39" s="958">
        <v>73025.810397269277</v>
      </c>
      <c r="Y39" s="958">
        <v>67487.469024129648</v>
      </c>
      <c r="Z39" s="958">
        <v>79666.560775361402</v>
      </c>
      <c r="AA39" s="589"/>
      <c r="AB39" s="589"/>
      <c r="AC39" s="589"/>
      <c r="AD39" s="589"/>
      <c r="AE39" s="589"/>
      <c r="AF39" s="589"/>
      <c r="AG39" s="589"/>
      <c r="AH39" s="589"/>
    </row>
    <row r="40" spans="1:34" ht="18.600000000000001" customHeight="1">
      <c r="A40" s="961"/>
      <c r="B40" s="961" t="s">
        <v>1313</v>
      </c>
      <c r="C40" s="1216"/>
      <c r="D40" s="1227"/>
      <c r="E40" s="1029">
        <v>1463.0000000204277</v>
      </c>
      <c r="F40" s="957">
        <v>63857.491025245574</v>
      </c>
      <c r="G40" s="957">
        <v>50253.719676505963</v>
      </c>
      <c r="H40" s="957">
        <v>13435.703826682375</v>
      </c>
      <c r="I40" s="957">
        <v>12709.349457225355</v>
      </c>
      <c r="J40" s="957">
        <v>12467.358647076275</v>
      </c>
      <c r="K40" s="957">
        <v>30613.946731389176</v>
      </c>
      <c r="L40" s="957">
        <v>187418.85790839896</v>
      </c>
      <c r="M40" s="957">
        <v>30372.967595082897</v>
      </c>
      <c r="N40" s="961"/>
      <c r="O40" s="961" t="s">
        <v>1313</v>
      </c>
      <c r="P40" s="1216"/>
      <c r="Q40" s="1217"/>
      <c r="R40" s="1219">
        <v>11.174782018709283</v>
      </c>
      <c r="S40" s="1220">
        <v>8.9322079468701912</v>
      </c>
      <c r="T40" s="1220">
        <v>2.2425740718390865</v>
      </c>
      <c r="U40" s="1220">
        <v>109.18676904295307</v>
      </c>
      <c r="V40" s="1220">
        <v>140.21300185387699</v>
      </c>
      <c r="W40" s="958">
        <v>9850.3214273217709</v>
      </c>
      <c r="X40" s="958">
        <v>57603.523130883877</v>
      </c>
      <c r="Y40" s="958">
        <v>48274.855036340596</v>
      </c>
      <c r="Z40" s="958">
        <v>64577.693731164552</v>
      </c>
      <c r="AA40" s="589"/>
      <c r="AB40" s="589"/>
      <c r="AC40" s="589"/>
      <c r="AD40" s="589"/>
      <c r="AE40" s="589"/>
      <c r="AF40" s="589"/>
      <c r="AG40" s="589"/>
      <c r="AH40" s="589"/>
    </row>
    <row r="41" spans="1:34" ht="18.600000000000001" customHeight="1">
      <c r="A41" s="961"/>
      <c r="B41" s="961" t="s">
        <v>1314</v>
      </c>
      <c r="C41" s="1216"/>
      <c r="D41" s="1227"/>
      <c r="E41" s="1029">
        <v>1019.999999999945</v>
      </c>
      <c r="F41" s="957">
        <v>197853.90178291698</v>
      </c>
      <c r="G41" s="957">
        <v>173519.88610300136</v>
      </c>
      <c r="H41" s="957">
        <v>37571.565408527924</v>
      </c>
      <c r="I41" s="957">
        <v>35468.002993433431</v>
      </c>
      <c r="J41" s="957">
        <v>34691.090609761035</v>
      </c>
      <c r="K41" s="957">
        <v>128336.16981749625</v>
      </c>
      <c r="L41" s="957">
        <v>742084.20157860301</v>
      </c>
      <c r="M41" s="957">
        <v>76571.918260891543</v>
      </c>
      <c r="N41" s="961"/>
      <c r="O41" s="961" t="s">
        <v>1314</v>
      </c>
      <c r="P41" s="1216"/>
      <c r="Q41" s="1217"/>
      <c r="R41" s="1219">
        <v>30.938582788645839</v>
      </c>
      <c r="S41" s="1220">
        <v>24.729694444425391</v>
      </c>
      <c r="T41" s="1220">
        <v>6.2088883442204326</v>
      </c>
      <c r="U41" s="1220">
        <v>221.30345315957089</v>
      </c>
      <c r="V41" s="1220">
        <v>351.22848360021976</v>
      </c>
      <c r="W41" s="958">
        <v>34730.656287958656</v>
      </c>
      <c r="X41" s="958">
        <v>181361.71300324702</v>
      </c>
      <c r="Y41" s="958">
        <v>172110.22933455024</v>
      </c>
      <c r="Z41" s="958">
        <v>185034.71858689588</v>
      </c>
      <c r="AA41" s="589"/>
      <c r="AB41" s="589"/>
      <c r="AC41" s="589"/>
      <c r="AD41" s="589"/>
      <c r="AE41" s="589"/>
      <c r="AF41" s="589"/>
      <c r="AG41" s="589"/>
      <c r="AH41" s="589"/>
    </row>
    <row r="42" spans="1:34" ht="18.600000000000001" customHeight="1">
      <c r="A42" s="961"/>
      <c r="B42" s="961" t="s">
        <v>1315</v>
      </c>
      <c r="C42" s="1216"/>
      <c r="D42" s="1227"/>
      <c r="E42" s="1029">
        <v>1205.9999999714673</v>
      </c>
      <c r="F42" s="957">
        <v>56654.725943556325</v>
      </c>
      <c r="G42" s="957">
        <v>44400.715289841326</v>
      </c>
      <c r="H42" s="957">
        <v>10284.608667802933</v>
      </c>
      <c r="I42" s="957">
        <v>9784.0443685284736</v>
      </c>
      <c r="J42" s="957">
        <v>9598.7823783940112</v>
      </c>
      <c r="K42" s="957">
        <v>23411.821385760595</v>
      </c>
      <c r="L42" s="957">
        <v>125312.2779768476</v>
      </c>
      <c r="M42" s="957">
        <v>18363.797286122575</v>
      </c>
      <c r="N42" s="961"/>
      <c r="O42" s="961" t="s">
        <v>1315</v>
      </c>
      <c r="P42" s="1216"/>
      <c r="Q42" s="1217"/>
      <c r="R42" s="1219">
        <v>7.6919469983112805</v>
      </c>
      <c r="S42" s="1220">
        <v>5.558086299673211</v>
      </c>
      <c r="T42" s="1220">
        <v>2.1338606986380668</v>
      </c>
      <c r="U42" s="1220">
        <v>255.41264174792613</v>
      </c>
      <c r="V42" s="1220">
        <v>189.00685747881846</v>
      </c>
      <c r="W42" s="958">
        <v>6535.4387849566128</v>
      </c>
      <c r="X42" s="958">
        <v>43557.552686373267</v>
      </c>
      <c r="Y42" s="958">
        <v>41461.818952144997</v>
      </c>
      <c r="Z42" s="958">
        <v>51164.11927831616</v>
      </c>
      <c r="AA42" s="589"/>
      <c r="AB42" s="589"/>
      <c r="AC42" s="589"/>
      <c r="AD42" s="589"/>
      <c r="AE42" s="589"/>
      <c r="AF42" s="589"/>
      <c r="AG42" s="589"/>
      <c r="AH42" s="589"/>
    </row>
    <row r="43" spans="1:34" ht="18.600000000000001" customHeight="1">
      <c r="A43" s="961"/>
      <c r="B43" s="961" t="s">
        <v>1316</v>
      </c>
      <c r="C43" s="1216"/>
      <c r="D43" s="1227"/>
      <c r="E43" s="1029">
        <v>1284.0000000587213</v>
      </c>
      <c r="F43" s="957">
        <v>44554.145322374672</v>
      </c>
      <c r="G43" s="957">
        <v>33728.79139363709</v>
      </c>
      <c r="H43" s="957">
        <v>8785.6678515832464</v>
      </c>
      <c r="I43" s="957">
        <v>8345.0810237418918</v>
      </c>
      <c r="J43" s="957">
        <v>8189.7226951846496</v>
      </c>
      <c r="K43" s="957">
        <v>14825.602608995996</v>
      </c>
      <c r="L43" s="957">
        <v>64968.354985913029</v>
      </c>
      <c r="M43" s="957">
        <v>10760.526145549878</v>
      </c>
      <c r="N43" s="961"/>
      <c r="O43" s="961" t="s">
        <v>1316</v>
      </c>
      <c r="P43" s="1216"/>
      <c r="Q43" s="1217"/>
      <c r="R43" s="1219">
        <v>8.1709999965217737</v>
      </c>
      <c r="S43" s="1220">
        <v>6.5562462037236982</v>
      </c>
      <c r="T43" s="1220">
        <v>1.6147537927980777</v>
      </c>
      <c r="U43" s="1220">
        <v>74.397664070288812</v>
      </c>
      <c r="V43" s="1220">
        <v>126.10851443208541</v>
      </c>
      <c r="W43" s="958">
        <v>6228.3615326898498</v>
      </c>
      <c r="X43" s="958">
        <v>32214.988289669462</v>
      </c>
      <c r="Y43" s="958">
        <v>30711.591092770439</v>
      </c>
      <c r="Z43" s="958">
        <v>39926.246106487473</v>
      </c>
      <c r="AA43" s="589"/>
      <c r="AB43" s="589"/>
      <c r="AC43" s="589"/>
      <c r="AD43" s="589"/>
      <c r="AE43" s="589"/>
      <c r="AF43" s="589"/>
      <c r="AG43" s="589"/>
      <c r="AH43" s="589"/>
    </row>
    <row r="44" spans="1:34" s="1222" customFormat="1" ht="18.600000000000001" customHeight="1">
      <c r="A44" s="961"/>
      <c r="B44" s="1330" t="s">
        <v>17</v>
      </c>
      <c r="C44" s="1216"/>
      <c r="D44" s="1227"/>
      <c r="E44" s="1029">
        <v>4632.9999997781842</v>
      </c>
      <c r="F44" s="957">
        <v>41984.792251887069</v>
      </c>
      <c r="G44" s="957">
        <v>31271.684136124208</v>
      </c>
      <c r="H44" s="957">
        <v>8204.8622094776383</v>
      </c>
      <c r="I44" s="957">
        <v>7703.1625803392535</v>
      </c>
      <c r="J44" s="957">
        <v>7563.5608986499683</v>
      </c>
      <c r="K44" s="957">
        <v>15518.840684017248</v>
      </c>
      <c r="L44" s="957">
        <v>73434.835414885863</v>
      </c>
      <c r="M44" s="957">
        <v>15391.934528448966</v>
      </c>
      <c r="N44" s="961"/>
      <c r="O44" s="961" t="s">
        <v>1317</v>
      </c>
      <c r="P44" s="1216"/>
      <c r="Q44" s="1217"/>
      <c r="R44" s="1219">
        <v>6.7943989468807029</v>
      </c>
      <c r="S44" s="1220">
        <v>5.1441068266597831</v>
      </c>
      <c r="T44" s="1220">
        <v>1.6502921202209171</v>
      </c>
      <c r="U44" s="1220">
        <v>66.496013482742399</v>
      </c>
      <c r="V44" s="1220">
        <v>81.130377109429418</v>
      </c>
      <c r="W44" s="958">
        <v>5387.0312702052424</v>
      </c>
      <c r="X44" s="958">
        <v>28862.256007081876</v>
      </c>
      <c r="Y44" s="958">
        <v>28600.674305112261</v>
      </c>
      <c r="Z44" s="958">
        <v>37852.361509588904</v>
      </c>
      <c r="AA44" s="589"/>
      <c r="AB44" s="589"/>
      <c r="AC44" s="589"/>
      <c r="AD44" s="589"/>
      <c r="AE44" s="589"/>
      <c r="AF44" s="589"/>
      <c r="AG44" s="589"/>
      <c r="AH44" s="589"/>
    </row>
    <row r="45" spans="1:34" ht="18.600000000000001" customHeight="1">
      <c r="A45" s="961"/>
      <c r="B45" s="961" t="s">
        <v>1317</v>
      </c>
      <c r="C45" s="1216"/>
      <c r="D45" s="1227"/>
      <c r="E45" s="1029">
        <v>2295.9999999282904</v>
      </c>
      <c r="F45" s="957">
        <v>61566.595455192284</v>
      </c>
      <c r="G45" s="957">
        <v>44012.332758928926</v>
      </c>
      <c r="H45" s="957">
        <v>12472.656205015142</v>
      </c>
      <c r="I45" s="957">
        <v>11767.877686585009</v>
      </c>
      <c r="J45" s="957">
        <v>11572.332208426642</v>
      </c>
      <c r="K45" s="957">
        <v>22639.450867172702</v>
      </c>
      <c r="L45" s="957">
        <v>113002.75354855877</v>
      </c>
      <c r="M45" s="957">
        <v>23162.743481217811</v>
      </c>
      <c r="N45" s="961"/>
      <c r="O45" s="1330" t="s">
        <v>456</v>
      </c>
      <c r="P45" s="1216"/>
      <c r="Q45" s="1217"/>
      <c r="R45" s="1219">
        <v>9.6404679505509989</v>
      </c>
      <c r="S45" s="1220">
        <v>7.1587452747732101</v>
      </c>
      <c r="T45" s="1220">
        <v>2.4817226757777875</v>
      </c>
      <c r="U45" s="1220">
        <v>69.605769884842275</v>
      </c>
      <c r="V45" s="1220">
        <v>106.69531033936326</v>
      </c>
      <c r="W45" s="958">
        <v>8153.7021062999211</v>
      </c>
      <c r="X45" s="958">
        <v>40340.884295775795</v>
      </c>
      <c r="Y45" s="958">
        <v>40531.989456241216</v>
      </c>
      <c r="Z45" s="958">
        <v>55736.811267567013</v>
      </c>
      <c r="AA45" s="589"/>
      <c r="AB45" s="589"/>
      <c r="AC45" s="589"/>
      <c r="AD45" s="589"/>
      <c r="AE45" s="589"/>
      <c r="AF45" s="589"/>
      <c r="AG45" s="589"/>
      <c r="AH45" s="589"/>
    </row>
    <row r="46" spans="1:34" ht="18.600000000000001" customHeight="1">
      <c r="A46" s="961"/>
      <c r="B46" s="961" t="s">
        <v>1318</v>
      </c>
      <c r="C46" s="1216"/>
      <c r="D46" s="1227"/>
      <c r="E46" s="1029">
        <v>2336.9999998498956</v>
      </c>
      <c r="F46" s="957">
        <v>22746.529455022624</v>
      </c>
      <c r="G46" s="957">
        <v>18754.555664183692</v>
      </c>
      <c r="H46" s="957">
        <v>4011.9417926708397</v>
      </c>
      <c r="I46" s="957">
        <v>3709.7582652993947</v>
      </c>
      <c r="J46" s="957">
        <v>3625.1189099674934</v>
      </c>
      <c r="K46" s="957">
        <v>8523.1534863003544</v>
      </c>
      <c r="L46" s="957">
        <v>34561.091282275294</v>
      </c>
      <c r="M46" s="957">
        <v>7757.4555570557313</v>
      </c>
      <c r="N46" s="961"/>
      <c r="O46" s="961" t="s">
        <v>1318</v>
      </c>
      <c r="P46" s="1216"/>
      <c r="Q46" s="1217"/>
      <c r="R46" s="1219">
        <v>3.9982609782702538</v>
      </c>
      <c r="S46" s="1220">
        <v>3.1648129126584812</v>
      </c>
      <c r="T46" s="1220">
        <v>0.83344806561177331</v>
      </c>
      <c r="U46" s="1220">
        <v>63.44081421040309</v>
      </c>
      <c r="V46" s="1220">
        <v>56.013951479191924</v>
      </c>
      <c r="W46" s="958">
        <v>2668.8985188646302</v>
      </c>
      <c r="X46" s="958">
        <v>17585.007161677124</v>
      </c>
      <c r="Y46" s="958">
        <v>16878.680472037362</v>
      </c>
      <c r="Z46" s="958">
        <v>20281.67402748673</v>
      </c>
      <c r="AA46" s="589"/>
      <c r="AB46" s="589"/>
      <c r="AC46" s="589"/>
      <c r="AD46" s="589"/>
      <c r="AE46" s="589"/>
      <c r="AF46" s="589"/>
      <c r="AG46" s="589"/>
      <c r="AH46" s="589"/>
    </row>
    <row r="47" spans="1:34" ht="18.600000000000001" customHeight="1">
      <c r="A47" s="961"/>
      <c r="B47" s="1330" t="s">
        <v>488</v>
      </c>
      <c r="C47" s="1216"/>
      <c r="D47" s="1227"/>
      <c r="E47" s="1029">
        <v>4924.999999969662</v>
      </c>
      <c r="F47" s="957">
        <v>42580.825327363564</v>
      </c>
      <c r="G47" s="957">
        <v>34286.463185808236</v>
      </c>
      <c r="H47" s="957">
        <v>7320.5177330312954</v>
      </c>
      <c r="I47" s="957">
        <v>6648.6189992175468</v>
      </c>
      <c r="J47" s="957">
        <v>6488.5006818025749</v>
      </c>
      <c r="K47" s="957">
        <v>19985.478946031104</v>
      </c>
      <c r="L47" s="957">
        <v>118228.34579842216</v>
      </c>
      <c r="M47" s="957">
        <v>19927.056309724947</v>
      </c>
      <c r="N47" s="961"/>
      <c r="O47" s="1330" t="s">
        <v>488</v>
      </c>
      <c r="P47" s="1216"/>
      <c r="Q47" s="1217"/>
      <c r="R47" s="1219">
        <v>6.5465551263576911</v>
      </c>
      <c r="S47" s="1220">
        <v>5.1541823118030896</v>
      </c>
      <c r="T47" s="1220">
        <v>1.3923728145545973</v>
      </c>
      <c r="U47" s="1220">
        <v>100.09566427659193</v>
      </c>
      <c r="V47" s="1220">
        <v>115.82455280298299</v>
      </c>
      <c r="W47" s="958">
        <v>4827.2413004902246</v>
      </c>
      <c r="X47" s="958">
        <v>31280.783036194232</v>
      </c>
      <c r="Y47" s="958">
        <v>31621.275960158469</v>
      </c>
      <c r="Z47" s="958">
        <v>39515.259585748601</v>
      </c>
      <c r="AA47" s="589"/>
      <c r="AB47" s="589"/>
      <c r="AC47" s="589"/>
      <c r="AD47" s="589"/>
      <c r="AE47" s="589"/>
      <c r="AF47" s="589"/>
      <c r="AG47" s="589"/>
      <c r="AH47" s="589"/>
    </row>
    <row r="48" spans="1:34" ht="18.600000000000001" customHeight="1">
      <c r="A48" s="961"/>
      <c r="B48" s="961" t="s">
        <v>1319</v>
      </c>
      <c r="C48" s="607"/>
      <c r="D48" s="355"/>
      <c r="E48" s="1029">
        <v>1391.9999999471299</v>
      </c>
      <c r="F48" s="957">
        <v>35479.527821537449</v>
      </c>
      <c r="G48" s="957">
        <v>29435.294404926608</v>
      </c>
      <c r="H48" s="957">
        <v>6388.105291545884</v>
      </c>
      <c r="I48" s="957">
        <v>5883.0161697300882</v>
      </c>
      <c r="J48" s="957">
        <v>5744.2763839400768</v>
      </c>
      <c r="K48" s="957">
        <v>12768.485691481563</v>
      </c>
      <c r="L48" s="957">
        <v>84593.718233740539</v>
      </c>
      <c r="M48" s="957">
        <v>16150.970136435828</v>
      </c>
      <c r="N48" s="961"/>
      <c r="O48" s="961" t="s">
        <v>1319</v>
      </c>
      <c r="P48" s="607"/>
      <c r="Q48" s="22"/>
      <c r="R48" s="1219">
        <v>5.292255161281191</v>
      </c>
      <c r="S48" s="1220">
        <v>4.2355670067065425</v>
      </c>
      <c r="T48" s="1220">
        <v>1.0566881545746496</v>
      </c>
      <c r="U48" s="1220">
        <v>133.99786540491954</v>
      </c>
      <c r="V48" s="1220">
        <v>145.50919965021055</v>
      </c>
      <c r="W48" s="958">
        <v>3677.694898837829</v>
      </c>
      <c r="X48" s="958">
        <v>26525.496990808639</v>
      </c>
      <c r="Y48" s="958">
        <v>24865.33950155379</v>
      </c>
      <c r="Z48" s="958">
        <v>34451.813161502621</v>
      </c>
      <c r="AA48" s="589"/>
      <c r="AB48" s="589"/>
      <c r="AC48" s="589"/>
      <c r="AD48" s="589"/>
      <c r="AE48" s="589"/>
      <c r="AF48" s="589"/>
      <c r="AG48" s="589"/>
      <c r="AH48" s="589"/>
    </row>
    <row r="49" spans="1:34" ht="18.600000000000001" customHeight="1">
      <c r="A49" s="961"/>
      <c r="B49" s="961" t="s">
        <v>1320</v>
      </c>
      <c r="C49" s="607"/>
      <c r="D49" s="355"/>
      <c r="E49" s="1029">
        <v>1910.9999999614831</v>
      </c>
      <c r="F49" s="957">
        <v>60576.590781061568</v>
      </c>
      <c r="G49" s="957">
        <v>46589.708038511031</v>
      </c>
      <c r="H49" s="957">
        <v>10115.604448154067</v>
      </c>
      <c r="I49" s="957">
        <v>9001.3313534159042</v>
      </c>
      <c r="J49" s="957">
        <v>8782.762160354685</v>
      </c>
      <c r="K49" s="957">
        <v>33762.404105585556</v>
      </c>
      <c r="L49" s="957">
        <v>208788.91425129867</v>
      </c>
      <c r="M49" s="957">
        <v>32687.834593363055</v>
      </c>
      <c r="N49" s="961"/>
      <c r="O49" s="961" t="s">
        <v>1320</v>
      </c>
      <c r="P49" s="607"/>
      <c r="Q49" s="22"/>
      <c r="R49" s="1219">
        <v>8.4889908493003805</v>
      </c>
      <c r="S49" s="1220">
        <v>6.7599035951710311</v>
      </c>
      <c r="T49" s="1220">
        <v>1.7290872541293503</v>
      </c>
      <c r="U49" s="1220">
        <v>99.289384423166524</v>
      </c>
      <c r="V49" s="1220">
        <v>109.91356075713873</v>
      </c>
      <c r="W49" s="958">
        <v>7137.7326473185021</v>
      </c>
      <c r="X49" s="958">
        <v>42982.027333469225</v>
      </c>
      <c r="Y49" s="958">
        <v>45280.425087386524</v>
      </c>
      <c r="Z49" s="958">
        <v>54158.893194148157</v>
      </c>
      <c r="AA49" s="589"/>
      <c r="AB49" s="589"/>
      <c r="AC49" s="589"/>
      <c r="AD49" s="589"/>
      <c r="AE49" s="589"/>
      <c r="AF49" s="589"/>
      <c r="AG49" s="589"/>
      <c r="AH49" s="589"/>
    </row>
    <row r="50" spans="1:34" ht="18.600000000000001" customHeight="1">
      <c r="A50" s="961"/>
      <c r="B50" s="961" t="s">
        <v>1321</v>
      </c>
      <c r="C50" s="607"/>
      <c r="D50" s="355"/>
      <c r="E50" s="1029">
        <v>1622.0000000610351</v>
      </c>
      <c r="F50" s="957">
        <v>27472.994468752808</v>
      </c>
      <c r="G50" s="957">
        <v>23954.358395623607</v>
      </c>
      <c r="H50" s="957">
        <v>4827.6123114275242</v>
      </c>
      <c r="I50" s="957">
        <v>4533.7520633068161</v>
      </c>
      <c r="J50" s="957">
        <v>4424.1520611408114</v>
      </c>
      <c r="K50" s="957">
        <v>9947.4707038525939</v>
      </c>
      <c r="L50" s="957">
        <v>40397.368771943569</v>
      </c>
      <c r="M50" s="957">
        <v>8133.2613986263013</v>
      </c>
      <c r="N50" s="961"/>
      <c r="O50" s="961" t="s">
        <v>1321</v>
      </c>
      <c r="P50" s="607"/>
      <c r="Q50" s="22"/>
      <c r="R50" s="1219">
        <v>5.3344656596040281</v>
      </c>
      <c r="S50" s="1220">
        <v>4.0507169186211902</v>
      </c>
      <c r="T50" s="1220">
        <v>1.2837487409828385</v>
      </c>
      <c r="U50" s="1220">
        <v>71.950742471871905</v>
      </c>
      <c r="V50" s="1220">
        <v>97.313379800973721</v>
      </c>
      <c r="W50" s="958">
        <v>3091.61838276244</v>
      </c>
      <c r="X50" s="958">
        <v>21575.653766081003</v>
      </c>
      <c r="Y50" s="958">
        <v>21326.349677200767</v>
      </c>
      <c r="Z50" s="958">
        <v>26607.943678216783</v>
      </c>
      <c r="AA50" s="589"/>
      <c r="AB50" s="589"/>
      <c r="AC50" s="589"/>
      <c r="AD50" s="589"/>
      <c r="AE50" s="589"/>
      <c r="AF50" s="589"/>
      <c r="AG50" s="589"/>
      <c r="AH50" s="589"/>
    </row>
    <row r="51" spans="1:34" ht="18.600000000000001" customHeight="1">
      <c r="A51" s="961"/>
      <c r="B51" s="1330" t="s">
        <v>489</v>
      </c>
      <c r="C51" s="607"/>
      <c r="D51" s="355"/>
      <c r="E51" s="1029">
        <v>737.99999999882061</v>
      </c>
      <c r="F51" s="957">
        <v>31082.668071359811</v>
      </c>
      <c r="G51" s="957">
        <v>27528.237920516625</v>
      </c>
      <c r="H51" s="957">
        <v>5342.554036776497</v>
      </c>
      <c r="I51" s="957">
        <v>5020.2387214153787</v>
      </c>
      <c r="J51" s="957">
        <v>4908.8491518127785</v>
      </c>
      <c r="K51" s="957">
        <v>6921.9220483222634</v>
      </c>
      <c r="L51" s="957">
        <v>31532.598028994511</v>
      </c>
      <c r="M51" s="957">
        <v>6619.5136780527619</v>
      </c>
      <c r="N51" s="961"/>
      <c r="O51" s="1330" t="s">
        <v>489</v>
      </c>
      <c r="P51" s="607"/>
      <c r="Q51" s="22"/>
      <c r="R51" s="1219">
        <v>6.357578939877226</v>
      </c>
      <c r="S51" s="1220">
        <v>5.0319892951365981</v>
      </c>
      <c r="T51" s="1220">
        <v>1.3255896447406306</v>
      </c>
      <c r="U51" s="1220">
        <v>76.566035721538768</v>
      </c>
      <c r="V51" s="1220">
        <v>46.58767603210562</v>
      </c>
      <c r="W51" s="958">
        <v>3547.3830032768715</v>
      </c>
      <c r="X51" s="958">
        <v>25699.469161850699</v>
      </c>
      <c r="Y51" s="958">
        <v>24971.015061453927</v>
      </c>
      <c r="Z51" s="958">
        <v>29056.880340906358</v>
      </c>
      <c r="AA51" s="589"/>
      <c r="AB51" s="589"/>
      <c r="AC51" s="589"/>
      <c r="AD51" s="589"/>
      <c r="AE51" s="589"/>
      <c r="AF51" s="589"/>
      <c r="AG51" s="589"/>
      <c r="AH51" s="589"/>
    </row>
    <row r="52" spans="1:34" ht="18.600000000000001" customHeight="1">
      <c r="A52" s="1470" t="s">
        <v>490</v>
      </c>
      <c r="B52" s="1470"/>
      <c r="C52" s="607"/>
      <c r="D52" s="355"/>
      <c r="E52" s="1029">
        <v>417.99999999950421</v>
      </c>
      <c r="F52" s="957">
        <v>19141.783167827172</v>
      </c>
      <c r="G52" s="957">
        <v>15848.88380453456</v>
      </c>
      <c r="H52" s="957">
        <v>5508.3730106649837</v>
      </c>
      <c r="I52" s="957">
        <v>5236.0438411276091</v>
      </c>
      <c r="J52" s="957">
        <v>4967.3202454071215</v>
      </c>
      <c r="K52" s="957">
        <v>7429.0773074139297</v>
      </c>
      <c r="L52" s="957">
        <v>26070.424847239232</v>
      </c>
      <c r="M52" s="957">
        <v>5671.0687276241542</v>
      </c>
      <c r="N52" s="1470" t="s">
        <v>490</v>
      </c>
      <c r="O52" s="1470"/>
      <c r="P52" s="607"/>
      <c r="Q52" s="22"/>
      <c r="R52" s="1219">
        <v>6.6056820518692483</v>
      </c>
      <c r="S52" s="1220">
        <v>5.6162585166183892</v>
      </c>
      <c r="T52" s="1220">
        <v>0.98942353525085969</v>
      </c>
      <c r="U52" s="1220">
        <v>78.207848061439591</v>
      </c>
      <c r="V52" s="1220">
        <v>102.81172495098274</v>
      </c>
      <c r="W52" s="958">
        <v>3102.6008959417113</v>
      </c>
      <c r="X52" s="958">
        <v>15234.072905765366</v>
      </c>
      <c r="Y52" s="958">
        <v>13511.95941985689</v>
      </c>
      <c r="Z52" s="958">
        <v>18834.692881130104</v>
      </c>
      <c r="AA52" s="589"/>
      <c r="AB52" s="589"/>
      <c r="AC52" s="589"/>
      <c r="AD52" s="589"/>
      <c r="AE52" s="589"/>
      <c r="AF52" s="589"/>
      <c r="AG52" s="589"/>
      <c r="AH52" s="589"/>
    </row>
    <row r="53" spans="1:34" ht="18.600000000000001" customHeight="1">
      <c r="A53" s="1746" t="s">
        <v>118</v>
      </c>
      <c r="B53" s="1746"/>
      <c r="C53" s="1746"/>
      <c r="D53" s="1227"/>
      <c r="E53" s="1029"/>
      <c r="F53" s="957"/>
      <c r="G53" s="957"/>
      <c r="H53" s="957"/>
      <c r="I53" s="957"/>
      <c r="J53" s="957"/>
      <c r="K53" s="957"/>
      <c r="L53" s="957"/>
      <c r="M53" s="957"/>
      <c r="N53" s="1479" t="s">
        <v>118</v>
      </c>
      <c r="O53" s="1479"/>
      <c r="P53" s="1479"/>
      <c r="Q53" s="1217"/>
      <c r="R53" s="1219"/>
      <c r="S53" s="1220"/>
      <c r="T53" s="1220"/>
      <c r="U53" s="1220"/>
      <c r="V53" s="1220"/>
      <c r="W53" s="958"/>
      <c r="X53" s="958"/>
      <c r="Y53" s="958"/>
      <c r="Z53" s="958"/>
      <c r="AA53" s="1221"/>
    </row>
    <row r="54" spans="1:34" ht="18.600000000000001" customHeight="1">
      <c r="A54" s="1740" t="s">
        <v>22</v>
      </c>
      <c r="B54" s="1740" t="s">
        <v>22</v>
      </c>
      <c r="C54" s="1334"/>
      <c r="D54" s="1227"/>
      <c r="E54" s="1029">
        <v>7299.8195631585522</v>
      </c>
      <c r="F54" s="957">
        <v>60776.63478428869</v>
      </c>
      <c r="G54" s="957">
        <v>50723.297365236147</v>
      </c>
      <c r="H54" s="957">
        <v>11297.014148926568</v>
      </c>
      <c r="I54" s="957">
        <v>10362.747195293283</v>
      </c>
      <c r="J54" s="957">
        <v>10102.768378341505</v>
      </c>
      <c r="K54" s="957">
        <v>26010.36115067764</v>
      </c>
      <c r="L54" s="957">
        <v>146223.52393515906</v>
      </c>
      <c r="M54" s="957">
        <v>23997.728854298635</v>
      </c>
      <c r="N54" s="1470" t="s">
        <v>491</v>
      </c>
      <c r="O54" s="1470" t="s">
        <v>491</v>
      </c>
      <c r="P54" s="1334"/>
      <c r="Q54" s="1217"/>
      <c r="R54" s="1219">
        <v>10.06887145330634</v>
      </c>
      <c r="S54" s="1220">
        <v>7.9785290696576521</v>
      </c>
      <c r="T54" s="1220">
        <v>2.0903423836487027</v>
      </c>
      <c r="U54" s="1220">
        <v>131.92659782860187</v>
      </c>
      <c r="V54" s="1220">
        <v>124.23421989126044</v>
      </c>
      <c r="W54" s="958">
        <v>8949.1079165490119</v>
      </c>
      <c r="X54" s="958">
        <v>50900.582446116874</v>
      </c>
      <c r="Y54" s="958">
        <v>49067.833420952869</v>
      </c>
      <c r="Z54" s="958">
        <v>57949.079366426071</v>
      </c>
      <c r="AA54" s="589"/>
      <c r="AB54" s="589"/>
      <c r="AC54" s="589"/>
      <c r="AD54" s="589"/>
      <c r="AE54" s="589"/>
      <c r="AF54" s="589"/>
      <c r="AG54" s="589"/>
      <c r="AH54" s="589"/>
    </row>
    <row r="55" spans="1:34" s="1222" customFormat="1" ht="18.600000000000001" customHeight="1">
      <c r="A55" s="1388"/>
      <c r="B55" s="1388" t="s">
        <v>23</v>
      </c>
      <c r="C55" s="1330"/>
      <c r="D55" s="1227"/>
      <c r="E55" s="1029">
        <v>5083.7671906391706</v>
      </c>
      <c r="F55" s="957">
        <v>43809.062281452527</v>
      </c>
      <c r="G55" s="957">
        <v>36837.126587543848</v>
      </c>
      <c r="H55" s="957">
        <v>8529.861700807407</v>
      </c>
      <c r="I55" s="957">
        <v>7800.7114236640846</v>
      </c>
      <c r="J55" s="957">
        <v>7614.3111036336095</v>
      </c>
      <c r="K55" s="957">
        <v>17848.316430768926</v>
      </c>
      <c r="L55" s="957">
        <v>83877.374656004686</v>
      </c>
      <c r="M55" s="957">
        <v>17367.125075423173</v>
      </c>
      <c r="N55" s="1330"/>
      <c r="O55" s="1330" t="s">
        <v>492</v>
      </c>
      <c r="P55" s="1330"/>
      <c r="Q55" s="1217"/>
      <c r="R55" s="1219">
        <v>8.358660300919551</v>
      </c>
      <c r="S55" s="1220">
        <v>6.6302733097598194</v>
      </c>
      <c r="T55" s="1220">
        <v>1.7283869911597332</v>
      </c>
      <c r="U55" s="1220">
        <v>77.366243550494318</v>
      </c>
      <c r="V55" s="1220">
        <v>93.49784904039204</v>
      </c>
      <c r="W55" s="958">
        <v>6146.5234186488633</v>
      </c>
      <c r="X55" s="958">
        <v>36234.354447766113</v>
      </c>
      <c r="Y55" s="958">
        <v>35254.626188935574</v>
      </c>
      <c r="Z55" s="958">
        <v>40747.483023931614</v>
      </c>
      <c r="AA55" s="589"/>
      <c r="AB55" s="589"/>
      <c r="AC55" s="589"/>
      <c r="AD55" s="589"/>
      <c r="AE55" s="589"/>
      <c r="AF55" s="589"/>
      <c r="AG55" s="589"/>
      <c r="AH55" s="589"/>
    </row>
    <row r="56" spans="1:34" ht="18.600000000000001" customHeight="1">
      <c r="A56" s="1388"/>
      <c r="B56" s="1388" t="s">
        <v>24</v>
      </c>
      <c r="C56" s="1330"/>
      <c r="D56" s="1227"/>
      <c r="E56" s="1029">
        <v>1102.8672519452116</v>
      </c>
      <c r="F56" s="958">
        <v>83655.826692447488</v>
      </c>
      <c r="G56" s="957">
        <v>66224.78217363068</v>
      </c>
      <c r="H56" s="957">
        <v>18543.055109520003</v>
      </c>
      <c r="I56" s="957">
        <v>17179.967733566358</v>
      </c>
      <c r="J56" s="957">
        <v>16859.273211272408</v>
      </c>
      <c r="K56" s="957">
        <v>44362.319226268897</v>
      </c>
      <c r="L56" s="957">
        <v>215485.15042113708</v>
      </c>
      <c r="M56" s="957">
        <v>36725.63560786999</v>
      </c>
      <c r="N56" s="1330"/>
      <c r="O56" s="1330" t="s">
        <v>493</v>
      </c>
      <c r="P56" s="1330"/>
      <c r="Q56" s="1217"/>
      <c r="R56" s="1219">
        <v>12.779586460315688</v>
      </c>
      <c r="S56" s="1220">
        <v>10.005315920610979</v>
      </c>
      <c r="T56" s="1220">
        <v>2.7742705397047067</v>
      </c>
      <c r="U56" s="1220">
        <v>101.39305298981246</v>
      </c>
      <c r="V56" s="1220">
        <v>127.84556098796116</v>
      </c>
      <c r="W56" s="958">
        <v>13222.978114577087</v>
      </c>
      <c r="X56" s="958">
        <v>64005.739052552221</v>
      </c>
      <c r="Y56" s="958">
        <v>62559.297539797575</v>
      </c>
      <c r="Z56" s="958">
        <v>78103.766688698612</v>
      </c>
      <c r="AA56" s="589"/>
      <c r="AB56" s="589"/>
      <c r="AC56" s="589"/>
      <c r="AD56" s="589"/>
      <c r="AE56" s="589"/>
      <c r="AF56" s="589"/>
      <c r="AG56" s="589"/>
      <c r="AH56" s="589"/>
    </row>
    <row r="57" spans="1:34" ht="18.600000000000001" customHeight="1">
      <c r="A57" s="1388"/>
      <c r="B57" s="1388" t="s">
        <v>25</v>
      </c>
      <c r="C57" s="1330"/>
      <c r="D57" s="1227"/>
      <c r="E57" s="1029">
        <v>1113.1851205741689</v>
      </c>
      <c r="F57" s="958">
        <v>115598.13370690701</v>
      </c>
      <c r="G57" s="957">
        <v>98781.772512610114</v>
      </c>
      <c r="H57" s="957">
        <v>16755.349364922709</v>
      </c>
      <c r="I57" s="957">
        <v>15309.187831566514</v>
      </c>
      <c r="J57" s="957">
        <v>14773.338829316121</v>
      </c>
      <c r="K57" s="957">
        <v>45103.467222736916</v>
      </c>
      <c r="L57" s="957">
        <v>362330.37270091503</v>
      </c>
      <c r="M57" s="957">
        <v>41668.87270744572</v>
      </c>
      <c r="N57" s="1330"/>
      <c r="O57" s="1330" t="s">
        <v>494</v>
      </c>
      <c r="P57" s="1330"/>
      <c r="Q57" s="1217"/>
      <c r="R57" s="1219">
        <v>15.193586498041867</v>
      </c>
      <c r="S57" s="1220">
        <v>12.12783134364677</v>
      </c>
      <c r="T57" s="1220">
        <v>3.0657551543950947</v>
      </c>
      <c r="U57" s="1220">
        <v>411.34695651679527</v>
      </c>
      <c r="V57" s="1220">
        <v>261.02523608923707</v>
      </c>
      <c r="W57" s="958">
        <v>17513.87891710933</v>
      </c>
      <c r="X57" s="958">
        <v>104895.59149240753</v>
      </c>
      <c r="Y57" s="958">
        <v>98784.484086940603</v>
      </c>
      <c r="Z57" s="958">
        <v>116538.58553771031</v>
      </c>
      <c r="AA57" s="589"/>
      <c r="AB57" s="589"/>
      <c r="AC57" s="589"/>
      <c r="AD57" s="589"/>
      <c r="AE57" s="589"/>
      <c r="AF57" s="589"/>
      <c r="AG57" s="589"/>
      <c r="AH57" s="589"/>
    </row>
    <row r="58" spans="1:34" ht="18.600000000000001" customHeight="1" thickBot="1">
      <c r="A58" s="1747" t="s">
        <v>26</v>
      </c>
      <c r="B58" s="1747"/>
      <c r="C58" s="1331"/>
      <c r="D58" s="1228"/>
      <c r="E58" s="1030">
        <v>8387.1804366381639</v>
      </c>
      <c r="F58" s="965">
        <v>49155.437686880614</v>
      </c>
      <c r="G58" s="965">
        <v>37888.633407725203</v>
      </c>
      <c r="H58" s="965">
        <v>9479.8584516832379</v>
      </c>
      <c r="I58" s="965">
        <v>9057.4421318563873</v>
      </c>
      <c r="J58" s="965">
        <v>8902.2672114775796</v>
      </c>
      <c r="K58" s="965">
        <v>25232.781329850008</v>
      </c>
      <c r="L58" s="965">
        <v>137701.46097742318</v>
      </c>
      <c r="M58" s="965">
        <v>19080.365180836721</v>
      </c>
      <c r="N58" s="1471" t="s">
        <v>495</v>
      </c>
      <c r="O58" s="1471"/>
      <c r="P58" s="1331"/>
      <c r="Q58" s="1229"/>
      <c r="R58" s="1224">
        <v>7.7912322222552861</v>
      </c>
      <c r="S58" s="1225">
        <v>6.0151033506656599</v>
      </c>
      <c r="T58" s="1225">
        <v>1.7761288715896313</v>
      </c>
      <c r="U58" s="1225">
        <v>85.395497269769095</v>
      </c>
      <c r="V58" s="1225">
        <v>127.57956771879816</v>
      </c>
      <c r="W58" s="965">
        <v>6323.4012327349592</v>
      </c>
      <c r="X58" s="965">
        <v>36329.613883667873</v>
      </c>
      <c r="Y58" s="965">
        <v>34546.433289010165</v>
      </c>
      <c r="Z58" s="965">
        <v>44408.667485771977</v>
      </c>
      <c r="AA58" s="589"/>
      <c r="AB58" s="589"/>
      <c r="AC58" s="589"/>
      <c r="AD58" s="589"/>
      <c r="AE58" s="589"/>
      <c r="AF58" s="589"/>
      <c r="AG58" s="589"/>
      <c r="AH58" s="589"/>
    </row>
    <row r="59" spans="1:34" s="136" customFormat="1" ht="12.95" customHeight="1">
      <c r="A59" s="136" t="s">
        <v>796</v>
      </c>
      <c r="D59" s="137"/>
      <c r="N59" s="136" t="s">
        <v>797</v>
      </c>
      <c r="O59" s="138"/>
      <c r="P59" s="139"/>
      <c r="Q59" s="139"/>
      <c r="R59" s="139"/>
      <c r="S59" s="139"/>
      <c r="T59" s="139"/>
      <c r="W59" s="1465"/>
      <c r="X59" s="1465"/>
      <c r="Y59" s="1465"/>
      <c r="Z59" s="1465"/>
    </row>
    <row r="60" spans="1:34" s="136" customFormat="1" ht="12.95" customHeight="1">
      <c r="A60" s="136" t="s">
        <v>1297</v>
      </c>
      <c r="D60" s="137"/>
      <c r="N60" s="136" t="s">
        <v>799</v>
      </c>
      <c r="W60" s="1466"/>
      <c r="X60" s="1466"/>
      <c r="Y60" s="1466"/>
      <c r="Z60" s="1466"/>
    </row>
    <row r="61" spans="1:34" s="136" customFormat="1" ht="12.6" customHeight="1">
      <c r="A61" s="136" t="s">
        <v>1298</v>
      </c>
      <c r="D61" s="137"/>
      <c r="W61" s="1466"/>
      <c r="X61" s="1466"/>
      <c r="Y61" s="1466"/>
      <c r="Z61" s="1466"/>
    </row>
    <row r="62" spans="1:34" s="136" customFormat="1" ht="12.6" customHeight="1" thickBot="1">
      <c r="A62" s="136" t="s">
        <v>1296</v>
      </c>
      <c r="D62" s="137"/>
      <c r="W62" s="1466"/>
      <c r="X62" s="1466"/>
      <c r="Y62" s="1466"/>
      <c r="Z62" s="1466"/>
    </row>
    <row r="63" spans="1:34" ht="26.1" customHeight="1" thickTop="1" thickBot="1">
      <c r="E63" s="1343" t="s">
        <v>1225</v>
      </c>
      <c r="F63" s="1444" t="s">
        <v>1126</v>
      </c>
      <c r="G63" s="1504"/>
      <c r="H63" s="1505" t="s">
        <v>1127</v>
      </c>
      <c r="I63" s="1445"/>
      <c r="J63" s="1444" t="s">
        <v>1322</v>
      </c>
      <c r="K63" s="1503"/>
    </row>
    <row r="64" spans="1:34" ht="26.1" customHeight="1">
      <c r="E64" s="1387" t="s">
        <v>1108</v>
      </c>
      <c r="F64" s="809" t="s">
        <v>1226</v>
      </c>
      <c r="G64" s="1698" t="s">
        <v>1227</v>
      </c>
      <c r="H64" s="809" t="s">
        <v>1226</v>
      </c>
      <c r="I64" s="1698" t="s">
        <v>1227</v>
      </c>
      <c r="J64" s="1698" t="s">
        <v>1603</v>
      </c>
      <c r="K64" s="1350" t="s">
        <v>1099</v>
      </c>
    </row>
    <row r="65" spans="2:15" ht="26.1" customHeight="1">
      <c r="E65" s="1230"/>
      <c r="F65" s="970" t="s">
        <v>1604</v>
      </c>
      <c r="G65" s="1699"/>
      <c r="H65" s="970" t="s">
        <v>1604</v>
      </c>
      <c r="I65" s="1699"/>
      <c r="J65" s="1699"/>
      <c r="K65" s="1350" t="s">
        <v>1220</v>
      </c>
    </row>
    <row r="66" spans="2:15" ht="26.1" customHeight="1" thickBot="1">
      <c r="B66" s="609"/>
      <c r="E66" s="1231"/>
      <c r="F66" s="1231"/>
      <c r="G66" s="1327" t="s">
        <v>1605</v>
      </c>
      <c r="H66" s="1231"/>
      <c r="I66" s="1392" t="s">
        <v>1605</v>
      </c>
      <c r="J66" s="1788"/>
      <c r="K66" s="1349" t="s">
        <v>1606</v>
      </c>
      <c r="L66" s="1222"/>
      <c r="M66" s="1222"/>
      <c r="O66" s="609"/>
    </row>
    <row r="67" spans="2:15" ht="18" customHeight="1">
      <c r="E67" s="113" t="s">
        <v>1060</v>
      </c>
      <c r="F67" s="894">
        <f>R27</f>
        <v>8.8511133605774326</v>
      </c>
      <c r="G67" s="801">
        <f>W27</f>
        <v>7545.2527669907195</v>
      </c>
      <c r="H67" s="794">
        <v>9</v>
      </c>
      <c r="I67" s="801">
        <v>7235</v>
      </c>
      <c r="J67" s="827">
        <f>(F67-H67)/H67*100</f>
        <v>-1.6542959935840824</v>
      </c>
      <c r="K67" s="827">
        <f>(G67-I67)/I67*100</f>
        <v>4.2882206909567309</v>
      </c>
    </row>
    <row r="68" spans="2:15" ht="18" customHeight="1">
      <c r="E68" s="113" t="s">
        <v>1105</v>
      </c>
      <c r="F68" s="791"/>
      <c r="G68" s="791"/>
      <c r="H68" s="893"/>
      <c r="I68" s="791"/>
      <c r="J68" s="827"/>
      <c r="K68" s="827"/>
    </row>
    <row r="69" spans="2:15" ht="18" customHeight="1">
      <c r="E69" s="1320" t="s">
        <v>52</v>
      </c>
      <c r="F69" s="895">
        <f>R32</f>
        <v>25.422869958789413</v>
      </c>
      <c r="G69" s="823">
        <f>W32</f>
        <v>29612.38873558693</v>
      </c>
      <c r="H69" s="824">
        <v>24.7</v>
      </c>
      <c r="I69" s="823">
        <v>27717</v>
      </c>
      <c r="J69" s="896">
        <f t="shared" ref="J69:K89" si="0">(F69-H69)/H69*100</f>
        <v>2.926599023438921</v>
      </c>
      <c r="K69" s="896">
        <f t="shared" si="0"/>
        <v>6.8383617836956745</v>
      </c>
    </row>
    <row r="70" spans="2:15" ht="18" customHeight="1">
      <c r="E70" s="1320" t="s">
        <v>53</v>
      </c>
      <c r="F70" s="895">
        <f t="shared" ref="F70:F89" si="1">R33</f>
        <v>10.042038773969493</v>
      </c>
      <c r="G70" s="823">
        <f t="shared" ref="G70:G88" si="2">W33</f>
        <v>5993.1353857113672</v>
      </c>
      <c r="H70" s="824">
        <v>11.6</v>
      </c>
      <c r="I70" s="823">
        <v>7408</v>
      </c>
      <c r="J70" s="896">
        <f t="shared" si="0"/>
        <v>-13.430700224400921</v>
      </c>
      <c r="K70" s="896">
        <f t="shared" si="0"/>
        <v>-19.099144361347633</v>
      </c>
    </row>
    <row r="71" spans="2:15" ht="18" customHeight="1">
      <c r="E71" s="1320" t="s">
        <v>54</v>
      </c>
      <c r="F71" s="895">
        <f t="shared" si="1"/>
        <v>5.4697442588853598</v>
      </c>
      <c r="G71" s="823">
        <f t="shared" si="2"/>
        <v>3177.8718375373246</v>
      </c>
      <c r="H71" s="824">
        <v>5.6</v>
      </c>
      <c r="I71" s="823">
        <v>3190</v>
      </c>
      <c r="J71" s="896">
        <f t="shared" si="0"/>
        <v>-2.3259953770471409</v>
      </c>
      <c r="K71" s="896">
        <f t="shared" si="0"/>
        <v>-0.38019318064813135</v>
      </c>
    </row>
    <row r="72" spans="2:15" ht="18" customHeight="1">
      <c r="E72" s="1320" t="s">
        <v>1106</v>
      </c>
      <c r="F72" s="895">
        <f t="shared" si="1"/>
        <v>3.1151354468612014</v>
      </c>
      <c r="G72" s="823">
        <f t="shared" si="2"/>
        <v>1179.0279546792319</v>
      </c>
      <c r="H72" s="824">
        <v>3.1</v>
      </c>
      <c r="I72" s="823">
        <v>1076</v>
      </c>
      <c r="J72" s="896">
        <f t="shared" si="0"/>
        <v>0.4882402213290733</v>
      </c>
      <c r="K72" s="896">
        <f t="shared" si="0"/>
        <v>9.5750887248356822</v>
      </c>
    </row>
    <row r="73" spans="2:15" ht="18" customHeight="1">
      <c r="E73" s="1320" t="s">
        <v>1107</v>
      </c>
      <c r="F73" s="895">
        <f t="shared" si="1"/>
        <v>33.8390243902439</v>
      </c>
      <c r="G73" s="823">
        <f t="shared" si="2"/>
        <v>28604.111324390244</v>
      </c>
      <c r="H73" s="824">
        <v>39.9</v>
      </c>
      <c r="I73" s="823">
        <v>26886</v>
      </c>
      <c r="J73" s="896">
        <f t="shared" si="0"/>
        <v>-15.190415062045362</v>
      </c>
      <c r="K73" s="896">
        <f t="shared" si="0"/>
        <v>6.3903567819320228</v>
      </c>
    </row>
    <row r="74" spans="2:15" ht="18" customHeight="1">
      <c r="E74" s="113" t="s">
        <v>1108</v>
      </c>
      <c r="F74" s="895"/>
      <c r="G74" s="823"/>
      <c r="H74" s="897"/>
      <c r="I74" s="824"/>
      <c r="J74" s="896"/>
      <c r="K74" s="896"/>
    </row>
    <row r="75" spans="2:15" ht="18" customHeight="1">
      <c r="E75" s="1320" t="s">
        <v>45</v>
      </c>
      <c r="F75" s="895">
        <f t="shared" si="1"/>
        <v>8.9125836786762846</v>
      </c>
      <c r="G75" s="823">
        <f t="shared" si="2"/>
        <v>7666.8735988802309</v>
      </c>
      <c r="H75" s="824">
        <v>9.1</v>
      </c>
      <c r="I75" s="823">
        <v>7348</v>
      </c>
      <c r="J75" s="896">
        <f t="shared" si="0"/>
        <v>-2.0595200145463188</v>
      </c>
      <c r="K75" s="896">
        <f t="shared" si="0"/>
        <v>4.3395971540586675</v>
      </c>
    </row>
    <row r="76" spans="2:15" ht="18" customHeight="1">
      <c r="E76" s="113" t="s">
        <v>1109</v>
      </c>
      <c r="F76" s="895">
        <f t="shared" si="1"/>
        <v>13.608307382482725</v>
      </c>
      <c r="G76" s="823">
        <f t="shared" si="2"/>
        <v>13214.406805596516</v>
      </c>
      <c r="H76" s="824">
        <v>14.7</v>
      </c>
      <c r="I76" s="823">
        <v>12291</v>
      </c>
      <c r="J76" s="896">
        <f t="shared" si="0"/>
        <v>-7.4264803912739774</v>
      </c>
      <c r="K76" s="896">
        <f t="shared" si="0"/>
        <v>7.5128696249004658</v>
      </c>
    </row>
    <row r="77" spans="2:15" ht="18" customHeight="1">
      <c r="E77" s="1320" t="s">
        <v>1110</v>
      </c>
      <c r="F77" s="895">
        <f t="shared" si="1"/>
        <v>11.174782018709283</v>
      </c>
      <c r="G77" s="823">
        <f t="shared" si="2"/>
        <v>9850.3214273217709</v>
      </c>
      <c r="H77" s="824">
        <v>11.8</v>
      </c>
      <c r="I77" s="823">
        <v>7828</v>
      </c>
      <c r="J77" s="896">
        <f t="shared" si="0"/>
        <v>-5.2984574685654007</v>
      </c>
      <c r="K77" s="896">
        <f t="shared" si="0"/>
        <v>25.834458703650625</v>
      </c>
    </row>
    <row r="78" spans="2:15" ht="18" customHeight="1">
      <c r="E78" s="1320" t="s">
        <v>1111</v>
      </c>
      <c r="F78" s="895">
        <f t="shared" si="1"/>
        <v>30.938582788645839</v>
      </c>
      <c r="G78" s="823">
        <f t="shared" si="2"/>
        <v>34730.656287958656</v>
      </c>
      <c r="H78" s="824">
        <v>32</v>
      </c>
      <c r="I78" s="823">
        <v>33391</v>
      </c>
      <c r="J78" s="896">
        <f t="shared" si="0"/>
        <v>-3.3169287854817542</v>
      </c>
      <c r="K78" s="896">
        <f t="shared" si="0"/>
        <v>4.0120280553402301</v>
      </c>
    </row>
    <row r="79" spans="2:15" ht="18" customHeight="1">
      <c r="E79" s="1320" t="s">
        <v>1112</v>
      </c>
      <c r="F79" s="895">
        <f t="shared" si="1"/>
        <v>7.6919469983112805</v>
      </c>
      <c r="G79" s="823">
        <f t="shared" si="2"/>
        <v>6535.4387849566128</v>
      </c>
      <c r="H79" s="824">
        <v>9.6999999999999993</v>
      </c>
      <c r="I79" s="823">
        <v>5920</v>
      </c>
      <c r="J79" s="896">
        <f t="shared" si="0"/>
        <v>-20.701577336997104</v>
      </c>
      <c r="K79" s="896">
        <f t="shared" si="0"/>
        <v>10.395925421564407</v>
      </c>
    </row>
    <row r="80" spans="2:15" ht="18" customHeight="1">
      <c r="E80" s="1320" t="s">
        <v>1113</v>
      </c>
      <c r="F80" s="895">
        <f t="shared" si="1"/>
        <v>8.1709999965217737</v>
      </c>
      <c r="G80" s="823">
        <f t="shared" si="2"/>
        <v>6228.3615326898498</v>
      </c>
      <c r="H80" s="824">
        <v>8.6999999999999993</v>
      </c>
      <c r="I80" s="823">
        <v>5979</v>
      </c>
      <c r="J80" s="896">
        <f t="shared" si="0"/>
        <v>-6.0804598100945473</v>
      </c>
      <c r="K80" s="896">
        <f t="shared" si="0"/>
        <v>4.1706227243661118</v>
      </c>
    </row>
    <row r="81" spans="5:11" ht="18" customHeight="1">
      <c r="E81" s="113" t="s">
        <v>1114</v>
      </c>
      <c r="F81" s="895">
        <f t="shared" si="1"/>
        <v>6.7943989468807029</v>
      </c>
      <c r="G81" s="823">
        <f t="shared" si="2"/>
        <v>5387.0312702052424</v>
      </c>
      <c r="H81" s="824">
        <v>6.1</v>
      </c>
      <c r="I81" s="823">
        <v>4826</v>
      </c>
      <c r="J81" s="896">
        <f t="shared" si="0"/>
        <v>11.383589293126285</v>
      </c>
      <c r="K81" s="896">
        <f t="shared" si="0"/>
        <v>11.625181728247874</v>
      </c>
    </row>
    <row r="82" spans="5:11" ht="18" customHeight="1">
      <c r="E82" s="1320" t="s">
        <v>1115</v>
      </c>
      <c r="F82" s="895">
        <f t="shared" si="1"/>
        <v>9.6404679505509989</v>
      </c>
      <c r="G82" s="823">
        <f t="shared" si="2"/>
        <v>8153.7021062999211</v>
      </c>
      <c r="H82" s="824">
        <v>8.1</v>
      </c>
      <c r="I82" s="823">
        <v>7545</v>
      </c>
      <c r="J82" s="896">
        <f t="shared" si="0"/>
        <v>19.018122846308632</v>
      </c>
      <c r="K82" s="896">
        <f t="shared" si="0"/>
        <v>8.0676223498995512</v>
      </c>
    </row>
    <row r="83" spans="5:11" ht="18" customHeight="1">
      <c r="E83" s="1320" t="s">
        <v>1116</v>
      </c>
      <c r="F83" s="895">
        <f t="shared" si="1"/>
        <v>3.9982609782702538</v>
      </c>
      <c r="G83" s="823">
        <f t="shared" si="2"/>
        <v>2668.8985188646302</v>
      </c>
      <c r="H83" s="824">
        <v>4.2</v>
      </c>
      <c r="I83" s="823">
        <v>2162</v>
      </c>
      <c r="J83" s="896">
        <f t="shared" si="0"/>
        <v>-4.8033100411844369</v>
      </c>
      <c r="K83" s="896">
        <f t="shared" si="0"/>
        <v>23.445814933609167</v>
      </c>
    </row>
    <row r="84" spans="5:11" ht="18" customHeight="1">
      <c r="E84" s="113" t="s">
        <v>1117</v>
      </c>
      <c r="F84" s="895">
        <f t="shared" si="1"/>
        <v>6.5465551263576911</v>
      </c>
      <c r="G84" s="823">
        <f t="shared" si="2"/>
        <v>4827.2413004902246</v>
      </c>
      <c r="H84" s="824">
        <v>6.9</v>
      </c>
      <c r="I84" s="823">
        <v>5406</v>
      </c>
      <c r="J84" s="896">
        <f t="shared" si="0"/>
        <v>-5.1223894730769457</v>
      </c>
      <c r="K84" s="896">
        <f t="shared" si="0"/>
        <v>-10.705858296518228</v>
      </c>
    </row>
    <row r="85" spans="5:11" ht="18" customHeight="1">
      <c r="E85" s="1320" t="s">
        <v>1118</v>
      </c>
      <c r="F85" s="895">
        <f t="shared" si="1"/>
        <v>5.292255161281191</v>
      </c>
      <c r="G85" s="823">
        <f t="shared" si="2"/>
        <v>3677.694898837829</v>
      </c>
      <c r="H85" s="824">
        <v>5</v>
      </c>
      <c r="I85" s="823">
        <v>4033</v>
      </c>
      <c r="J85" s="896">
        <f t="shared" si="0"/>
        <v>5.84510322562382</v>
      </c>
      <c r="K85" s="896">
        <f t="shared" si="0"/>
        <v>-8.8099454788537326</v>
      </c>
    </row>
    <row r="86" spans="5:11" ht="18" customHeight="1">
      <c r="E86" s="1320" t="s">
        <v>1119</v>
      </c>
      <c r="F86" s="895">
        <f t="shared" si="1"/>
        <v>8.4889908493003805</v>
      </c>
      <c r="G86" s="823">
        <f t="shared" si="2"/>
        <v>7137.7326473185021</v>
      </c>
      <c r="H86" s="824">
        <v>9.6</v>
      </c>
      <c r="I86" s="823">
        <v>8315</v>
      </c>
      <c r="J86" s="896">
        <f t="shared" si="0"/>
        <v>-11.573011986454366</v>
      </c>
      <c r="K86" s="896">
        <f t="shared" si="0"/>
        <v>-14.158356616734791</v>
      </c>
    </row>
    <row r="87" spans="5:11" ht="18" customHeight="1">
      <c r="E87" s="1320" t="s">
        <v>1120</v>
      </c>
      <c r="F87" s="895">
        <f t="shared" si="1"/>
        <v>5.3344656596040281</v>
      </c>
      <c r="G87" s="823">
        <f t="shared" si="2"/>
        <v>3091.61838276244</v>
      </c>
      <c r="H87" s="824">
        <v>5.4</v>
      </c>
      <c r="I87" s="823">
        <v>3137</v>
      </c>
      <c r="J87" s="896">
        <f t="shared" si="0"/>
        <v>-1.2135988962217088</v>
      </c>
      <c r="K87" s="896">
        <f t="shared" si="0"/>
        <v>-1.4466565902951871</v>
      </c>
    </row>
    <row r="88" spans="5:11" ht="18" customHeight="1">
      <c r="E88" s="113" t="s">
        <v>1121</v>
      </c>
      <c r="F88" s="895">
        <f t="shared" si="1"/>
        <v>6.357578939877226</v>
      </c>
      <c r="G88" s="823">
        <f t="shared" si="2"/>
        <v>3547.3830032768715</v>
      </c>
      <c r="H88" s="824">
        <v>4.5999999999999996</v>
      </c>
      <c r="I88" s="823">
        <v>2871</v>
      </c>
      <c r="J88" s="896">
        <f t="shared" si="0"/>
        <v>38.208237823417967</v>
      </c>
      <c r="K88" s="896">
        <f t="shared" si="0"/>
        <v>23.559143269831818</v>
      </c>
    </row>
    <row r="89" spans="5:11" ht="18" customHeight="1" thickBot="1">
      <c r="E89" s="812" t="s">
        <v>1122</v>
      </c>
      <c r="F89" s="898">
        <f t="shared" si="1"/>
        <v>6.6056820518692483</v>
      </c>
      <c r="G89" s="807">
        <f>W52</f>
        <v>3102.6008959417113</v>
      </c>
      <c r="H89" s="833">
        <v>5.9</v>
      </c>
      <c r="I89" s="807">
        <v>2963</v>
      </c>
      <c r="J89" s="892">
        <f t="shared" si="0"/>
        <v>11.960712743546575</v>
      </c>
      <c r="K89" s="892">
        <f t="shared" si="0"/>
        <v>4.7114713446409491</v>
      </c>
    </row>
    <row r="90" spans="5:11">
      <c r="E90" s="1222"/>
    </row>
    <row r="91" spans="5:11">
      <c r="E91" s="1222"/>
    </row>
    <row r="92" spans="5:11">
      <c r="E92" s="1222"/>
    </row>
    <row r="93" spans="5:11">
      <c r="E93" s="1222"/>
    </row>
    <row r="94" spans="5:11">
      <c r="E94" s="1222"/>
    </row>
    <row r="95" spans="5:11">
      <c r="E95" s="1222"/>
    </row>
    <row r="96" spans="5:11">
      <c r="E96" s="1222"/>
    </row>
    <row r="97" spans="5:5">
      <c r="E97" s="1222"/>
    </row>
    <row r="98" spans="5:5">
      <c r="E98" s="1222"/>
    </row>
    <row r="99" spans="5:5">
      <c r="E99" s="1222"/>
    </row>
    <row r="100" spans="5:5">
      <c r="E100" s="1222"/>
    </row>
    <row r="101" spans="5:5">
      <c r="E101" s="1222"/>
    </row>
    <row r="102" spans="5:5">
      <c r="E102" s="1222"/>
    </row>
    <row r="103" spans="5:5">
      <c r="E103" s="1222"/>
    </row>
    <row r="104" spans="5:5">
      <c r="E104" s="1222"/>
    </row>
    <row r="105" spans="5:5">
      <c r="E105" s="1222"/>
    </row>
    <row r="106" spans="5:5">
      <c r="E106" s="1222"/>
    </row>
    <row r="107" spans="5:5">
      <c r="E107" s="1222"/>
    </row>
    <row r="108" spans="5:5">
      <c r="E108" s="1222"/>
    </row>
    <row r="109" spans="5:5">
      <c r="E109" s="1222"/>
    </row>
    <row r="110" spans="5:5">
      <c r="E110" s="1222"/>
    </row>
    <row r="111" spans="5:5">
      <c r="E111" s="1222"/>
    </row>
    <row r="112" spans="5:5">
      <c r="E112" s="1222"/>
    </row>
    <row r="113" spans="5:5">
      <c r="E113" s="1222"/>
    </row>
    <row r="114" spans="5:5">
      <c r="E114" s="1222"/>
    </row>
    <row r="115" spans="5:5">
      <c r="E115" s="1222"/>
    </row>
    <row r="116" spans="5:5">
      <c r="E116" s="1222"/>
    </row>
    <row r="117" spans="5:5">
      <c r="E117" s="1222"/>
    </row>
    <row r="118" spans="5:5">
      <c r="E118" s="1222"/>
    </row>
    <row r="119" spans="5:5">
      <c r="E119" s="1222"/>
    </row>
    <row r="120" spans="5:5">
      <c r="E120" s="1222"/>
    </row>
    <row r="121" spans="5:5">
      <c r="E121" s="1222"/>
    </row>
    <row r="122" spans="5:5">
      <c r="E122" s="1222"/>
    </row>
    <row r="123" spans="5:5">
      <c r="E123" s="1222"/>
    </row>
    <row r="124" spans="5:5">
      <c r="E124" s="1222"/>
    </row>
    <row r="125" spans="5:5">
      <c r="E125" s="1222"/>
    </row>
    <row r="126" spans="5:5">
      <c r="E126" s="1222"/>
    </row>
    <row r="127" spans="5:5">
      <c r="E127" s="1222"/>
    </row>
    <row r="128" spans="5:5">
      <c r="E128" s="1222"/>
    </row>
    <row r="129" spans="5:5">
      <c r="E129" s="1222"/>
    </row>
    <row r="130" spans="5:5">
      <c r="E130" s="1222"/>
    </row>
    <row r="131" spans="5:5">
      <c r="E131" s="1222"/>
    </row>
    <row r="132" spans="5:5">
      <c r="E132" s="1222"/>
    </row>
    <row r="133" spans="5:5">
      <c r="E133" s="1222"/>
    </row>
    <row r="134" spans="5:5">
      <c r="E134" s="1222"/>
    </row>
    <row r="135" spans="5:5">
      <c r="E135" s="1222"/>
    </row>
    <row r="136" spans="5:5">
      <c r="E136" s="1222"/>
    </row>
    <row r="137" spans="5:5">
      <c r="E137" s="1222"/>
    </row>
    <row r="138" spans="5:5">
      <c r="E138" s="1222"/>
    </row>
    <row r="139" spans="5:5">
      <c r="E139" s="1222"/>
    </row>
    <row r="140" spans="5:5">
      <c r="E140" s="1222"/>
    </row>
    <row r="141" spans="5:5">
      <c r="E141" s="1222"/>
    </row>
    <row r="142" spans="5:5">
      <c r="E142" s="1222"/>
    </row>
    <row r="143" spans="5:5">
      <c r="E143" s="1222"/>
    </row>
    <row r="144" spans="5:5">
      <c r="E144" s="1222"/>
    </row>
    <row r="145" spans="5:5">
      <c r="E145" s="1222"/>
    </row>
    <row r="146" spans="5:5">
      <c r="E146" s="1222"/>
    </row>
    <row r="147" spans="5:5">
      <c r="E147" s="1222"/>
    </row>
    <row r="148" spans="5:5">
      <c r="E148" s="1222"/>
    </row>
    <row r="149" spans="5:5">
      <c r="E149" s="1222"/>
    </row>
    <row r="150" spans="5:5">
      <c r="E150" s="1222"/>
    </row>
    <row r="151" spans="5:5">
      <c r="E151" s="1222"/>
    </row>
    <row r="152" spans="5:5">
      <c r="E152" s="1222"/>
    </row>
    <row r="153" spans="5:5">
      <c r="E153" s="1222"/>
    </row>
    <row r="154" spans="5:5">
      <c r="E154" s="1222"/>
    </row>
    <row r="155" spans="5:5">
      <c r="E155" s="1222"/>
    </row>
    <row r="156" spans="5:5">
      <c r="E156" s="1222"/>
    </row>
    <row r="157" spans="5:5">
      <c r="E157" s="1222"/>
    </row>
    <row r="158" spans="5:5">
      <c r="E158" s="1222"/>
    </row>
    <row r="159" spans="5:5">
      <c r="E159" s="1222"/>
    </row>
    <row r="160" spans="5:5">
      <c r="E160" s="1222"/>
    </row>
    <row r="161" spans="5:5">
      <c r="E161" s="1222"/>
    </row>
    <row r="162" spans="5:5">
      <c r="E162" s="1222"/>
    </row>
    <row r="163" spans="5:5">
      <c r="E163" s="1222"/>
    </row>
    <row r="164" spans="5:5">
      <c r="E164" s="1222"/>
    </row>
    <row r="165" spans="5:5">
      <c r="E165" s="1222"/>
    </row>
    <row r="166" spans="5:5">
      <c r="E166" s="1222"/>
    </row>
    <row r="167" spans="5:5">
      <c r="E167" s="1222"/>
    </row>
    <row r="168" spans="5:5">
      <c r="E168" s="1222"/>
    </row>
    <row r="169" spans="5:5">
      <c r="E169" s="1222"/>
    </row>
    <row r="170" spans="5:5">
      <c r="E170" s="1222"/>
    </row>
    <row r="171" spans="5:5">
      <c r="E171" s="1222"/>
    </row>
    <row r="172" spans="5:5">
      <c r="E172" s="1222"/>
    </row>
    <row r="173" spans="5:5">
      <c r="E173" s="1222"/>
    </row>
    <row r="174" spans="5:5">
      <c r="E174" s="1222"/>
    </row>
    <row r="175" spans="5:5">
      <c r="E175" s="1222"/>
    </row>
    <row r="176" spans="5:5">
      <c r="E176" s="1222"/>
    </row>
    <row r="177" spans="5:5">
      <c r="E177" s="1222"/>
    </row>
    <row r="178" spans="5:5">
      <c r="E178" s="1222"/>
    </row>
    <row r="179" spans="5:5">
      <c r="E179" s="1222"/>
    </row>
    <row r="180" spans="5:5">
      <c r="E180" s="1222"/>
    </row>
    <row r="181" spans="5:5">
      <c r="E181" s="1222"/>
    </row>
    <row r="182" spans="5:5">
      <c r="E182" s="1222"/>
    </row>
    <row r="183" spans="5:5">
      <c r="E183" s="1222"/>
    </row>
    <row r="184" spans="5:5">
      <c r="E184" s="1222"/>
    </row>
    <row r="185" spans="5:5">
      <c r="E185" s="1222"/>
    </row>
    <row r="186" spans="5:5">
      <c r="E186" s="1222"/>
    </row>
    <row r="187" spans="5:5">
      <c r="E187" s="1222"/>
    </row>
    <row r="188" spans="5:5">
      <c r="E188" s="1222"/>
    </row>
    <row r="189" spans="5:5">
      <c r="E189" s="1222"/>
    </row>
    <row r="190" spans="5:5">
      <c r="E190" s="1222"/>
    </row>
    <row r="191" spans="5:5">
      <c r="E191" s="1222"/>
    </row>
    <row r="192" spans="5:5">
      <c r="E192" s="1222"/>
    </row>
    <row r="193" spans="5:5">
      <c r="E193" s="1222"/>
    </row>
    <row r="194" spans="5:5">
      <c r="E194" s="1222"/>
    </row>
    <row r="195" spans="5:5">
      <c r="E195" s="1222"/>
    </row>
    <row r="196" spans="5:5">
      <c r="E196" s="1222"/>
    </row>
    <row r="197" spans="5:5">
      <c r="E197" s="1222"/>
    </row>
    <row r="198" spans="5:5">
      <c r="E198" s="1222"/>
    </row>
    <row r="199" spans="5:5">
      <c r="E199" s="1222"/>
    </row>
    <row r="200" spans="5:5">
      <c r="E200" s="1222"/>
    </row>
    <row r="201" spans="5:5">
      <c r="E201" s="1222"/>
    </row>
    <row r="202" spans="5:5">
      <c r="E202" s="1222"/>
    </row>
  </sheetData>
  <mergeCells count="88">
    <mergeCell ref="N22:Q22"/>
    <mergeCell ref="N23:Q23"/>
    <mergeCell ref="N24:Q24"/>
    <mergeCell ref="N25:Q25"/>
    <mergeCell ref="N26:Q26"/>
    <mergeCell ref="W59:Z62"/>
    <mergeCell ref="N37:P37"/>
    <mergeCell ref="A13:C13"/>
    <mergeCell ref="A18:C18"/>
    <mergeCell ref="A20:C20"/>
    <mergeCell ref="N18:P18"/>
    <mergeCell ref="N20:P20"/>
    <mergeCell ref="N19:P19"/>
    <mergeCell ref="A19:C19"/>
    <mergeCell ref="A17:C17"/>
    <mergeCell ref="A21:C21"/>
    <mergeCell ref="N21:P21"/>
    <mergeCell ref="N58:O58"/>
    <mergeCell ref="A54:B54"/>
    <mergeCell ref="A58:B58"/>
    <mergeCell ref="N54:O54"/>
    <mergeCell ref="Y3:Y5"/>
    <mergeCell ref="N17:P17"/>
    <mergeCell ref="AN13:AP13"/>
    <mergeCell ref="AB13:AD13"/>
    <mergeCell ref="Z3:Z5"/>
    <mergeCell ref="V3:V5"/>
    <mergeCell ref="W3:W5"/>
    <mergeCell ref="X3:X5"/>
    <mergeCell ref="U3:U5"/>
    <mergeCell ref="N3:P5"/>
    <mergeCell ref="N8:P8"/>
    <mergeCell ref="N6:P6"/>
    <mergeCell ref="N11:P11"/>
    <mergeCell ref="N12:P12"/>
    <mergeCell ref="N14:P14"/>
    <mergeCell ref="R3:T4"/>
    <mergeCell ref="A31:C31"/>
    <mergeCell ref="G3:G5"/>
    <mergeCell ref="A7:C7"/>
    <mergeCell ref="E3:E5"/>
    <mergeCell ref="A28:C28"/>
    <mergeCell ref="A10:C10"/>
    <mergeCell ref="A8:C8"/>
    <mergeCell ref="A22:D22"/>
    <mergeCell ref="A23:D23"/>
    <mergeCell ref="A24:D24"/>
    <mergeCell ref="A25:D25"/>
    <mergeCell ref="A26:D26"/>
    <mergeCell ref="A27:D27"/>
    <mergeCell ref="L3:L5"/>
    <mergeCell ref="N52:O52"/>
    <mergeCell ref="A53:C53"/>
    <mergeCell ref="N53:P53"/>
    <mergeCell ref="A15:C15"/>
    <mergeCell ref="A9:C9"/>
    <mergeCell ref="A12:C12"/>
    <mergeCell ref="A11:C11"/>
    <mergeCell ref="N10:P10"/>
    <mergeCell ref="N9:P9"/>
    <mergeCell ref="N13:P13"/>
    <mergeCell ref="A52:B52"/>
    <mergeCell ref="N38:O38"/>
    <mergeCell ref="A38:B38"/>
    <mergeCell ref="N28:P28"/>
    <mergeCell ref="A37:C37"/>
    <mergeCell ref="N27:Q27"/>
    <mergeCell ref="N31:P31"/>
    <mergeCell ref="J1:M1"/>
    <mergeCell ref="N16:P16"/>
    <mergeCell ref="A14:C14"/>
    <mergeCell ref="A16:C16"/>
    <mergeCell ref="N15:P15"/>
    <mergeCell ref="A6:C6"/>
    <mergeCell ref="F3:F5"/>
    <mergeCell ref="I3:I4"/>
    <mergeCell ref="A3:C5"/>
    <mergeCell ref="N7:P7"/>
    <mergeCell ref="K3:K5"/>
    <mergeCell ref="H3:H5"/>
    <mergeCell ref="J3:J4"/>
    <mergeCell ref="M3:M5"/>
    <mergeCell ref="F63:G63"/>
    <mergeCell ref="H63:I63"/>
    <mergeCell ref="J63:K63"/>
    <mergeCell ref="G64:G65"/>
    <mergeCell ref="I64:I65"/>
    <mergeCell ref="J64:J66"/>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9" max="1048575" man="1"/>
    <brk id="13" max="1048575" man="1"/>
    <brk id="22"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M71"/>
  <sheetViews>
    <sheetView tabSelected="1" view="pageBreakPreview" topLeftCell="A44" zoomScaleNormal="50" zoomScaleSheetLayoutView="100" workbookViewId="0">
      <selection activeCell="H30" sqref="H30"/>
    </sheetView>
  </sheetViews>
  <sheetFormatPr defaultColWidth="9.140625" defaultRowHeight="15.75"/>
  <cols>
    <col min="1" max="1" width="2.28515625" style="600" customWidth="1"/>
    <col min="2" max="2" width="28.7109375" style="600" customWidth="1"/>
    <col min="3" max="3" width="2.28515625" style="600" customWidth="1"/>
    <col min="4" max="4" width="1.7109375" style="601" customWidth="1"/>
    <col min="5" max="5" width="15.7109375" style="1212" customWidth="1"/>
    <col min="6" max="6" width="15.7109375" style="998" customWidth="1"/>
    <col min="7" max="9" width="15.7109375" style="1212" customWidth="1"/>
    <col min="10" max="11" width="27.7109375" style="1212" customWidth="1"/>
    <col min="12" max="13" width="26" style="1212" customWidth="1"/>
    <col min="14" max="14" width="2.28515625" style="600" customWidth="1"/>
    <col min="15" max="15" width="28.7109375" style="600" customWidth="1"/>
    <col min="16" max="16" width="2.28515625" style="600" customWidth="1"/>
    <col min="17" max="17" width="1.7109375" style="601" customWidth="1"/>
    <col min="18" max="22" width="15.28515625" style="1212" customWidth="1"/>
    <col min="23" max="26" width="26.85546875" style="1212" customWidth="1"/>
    <col min="27" max="27" width="9.28515625" style="1212" customWidth="1"/>
    <col min="28" max="16384" width="9.140625" style="1212"/>
  </cols>
  <sheetData>
    <row r="1" spans="1:65" s="575" customFormat="1" ht="35.1" customHeight="1">
      <c r="A1" s="573"/>
      <c r="B1" s="573"/>
      <c r="C1" s="573"/>
      <c r="D1" s="573"/>
      <c r="E1" s="573"/>
      <c r="F1" s="1371"/>
      <c r="G1" s="573"/>
      <c r="H1" s="573"/>
      <c r="I1" s="574" t="s">
        <v>1306</v>
      </c>
      <c r="J1" s="1400" t="s">
        <v>218</v>
      </c>
      <c r="K1" s="573"/>
      <c r="L1" s="573"/>
      <c r="M1" s="573"/>
      <c r="N1" s="573"/>
      <c r="O1" s="573"/>
      <c r="P1" s="573"/>
      <c r="Q1" s="573"/>
      <c r="R1" s="573"/>
      <c r="S1" s="573"/>
      <c r="T1" s="573"/>
      <c r="U1" s="573"/>
      <c r="V1" s="574" t="s">
        <v>404</v>
      </c>
      <c r="W1" s="1400" t="s">
        <v>219</v>
      </c>
      <c r="X1" s="573"/>
      <c r="Y1" s="573"/>
      <c r="Z1" s="573"/>
    </row>
    <row r="2" spans="1:65" ht="15" customHeight="1" thickBot="1">
      <c r="A2" s="1212"/>
      <c r="B2" s="576"/>
      <c r="C2" s="576"/>
      <c r="D2" s="577"/>
      <c r="M2" s="578" t="s">
        <v>768</v>
      </c>
      <c r="N2" s="1213"/>
      <c r="O2" s="576"/>
      <c r="P2" s="576"/>
      <c r="Q2" s="577"/>
      <c r="R2" s="1213"/>
      <c r="S2" s="1213"/>
      <c r="T2" s="1213"/>
      <c r="W2" s="1214"/>
      <c r="Z2" s="578" t="s">
        <v>768</v>
      </c>
    </row>
    <row r="3" spans="1:65" s="122" customFormat="1" ht="15" customHeight="1">
      <c r="A3" s="1483" t="s">
        <v>1</v>
      </c>
      <c r="B3" s="1483"/>
      <c r="C3" s="1483"/>
      <c r="D3" s="1335"/>
      <c r="E3" s="1472" t="s">
        <v>119</v>
      </c>
      <c r="F3" s="1472" t="s">
        <v>264</v>
      </c>
      <c r="G3" s="1472" t="s">
        <v>7</v>
      </c>
      <c r="H3" s="1472" t="s">
        <v>51</v>
      </c>
      <c r="I3" s="1513" t="s">
        <v>150</v>
      </c>
      <c r="J3" s="1486" t="s">
        <v>793</v>
      </c>
      <c r="K3" s="1472" t="s">
        <v>121</v>
      </c>
      <c r="L3" s="1472" t="s">
        <v>132</v>
      </c>
      <c r="M3" s="1472" t="s">
        <v>29</v>
      </c>
      <c r="N3" s="1483" t="s">
        <v>1</v>
      </c>
      <c r="O3" s="1483"/>
      <c r="P3" s="1483"/>
      <c r="Q3" s="1335"/>
      <c r="R3" s="1474" t="s">
        <v>334</v>
      </c>
      <c r="S3" s="1474"/>
      <c r="T3" s="1474"/>
      <c r="U3" s="1472" t="s">
        <v>134</v>
      </c>
      <c r="V3" s="1472" t="s">
        <v>135</v>
      </c>
      <c r="W3" s="1480" t="s">
        <v>30</v>
      </c>
      <c r="X3" s="1472" t="s">
        <v>31</v>
      </c>
      <c r="Y3" s="1472" t="s">
        <v>32</v>
      </c>
      <c r="Z3" s="1476" t="s">
        <v>263</v>
      </c>
    </row>
    <row r="4" spans="1:65" s="122" customFormat="1" ht="15" customHeight="1">
      <c r="A4" s="1484"/>
      <c r="B4" s="1484"/>
      <c r="C4" s="1484"/>
      <c r="D4" s="1336"/>
      <c r="E4" s="1473"/>
      <c r="F4" s="1473"/>
      <c r="G4" s="1473"/>
      <c r="H4" s="1473"/>
      <c r="I4" s="1515"/>
      <c r="J4" s="1488"/>
      <c r="K4" s="1473"/>
      <c r="L4" s="1473"/>
      <c r="M4" s="1473"/>
      <c r="N4" s="1484"/>
      <c r="O4" s="1484"/>
      <c r="P4" s="1484"/>
      <c r="Q4" s="1336"/>
      <c r="R4" s="1631"/>
      <c r="S4" s="1631"/>
      <c r="T4" s="1631"/>
      <c r="U4" s="1473"/>
      <c r="V4" s="1473"/>
      <c r="W4" s="1481"/>
      <c r="X4" s="1473"/>
      <c r="Y4" s="1473"/>
      <c r="Z4" s="1477"/>
    </row>
    <row r="5" spans="1:65" s="1339" customFormat="1" ht="35.1" customHeight="1">
      <c r="A5" s="1485"/>
      <c r="B5" s="1485"/>
      <c r="C5" s="1485"/>
      <c r="D5" s="1337"/>
      <c r="E5" s="1474"/>
      <c r="F5" s="1474"/>
      <c r="G5" s="1474"/>
      <c r="H5" s="1474"/>
      <c r="I5" s="1369" t="s">
        <v>35</v>
      </c>
      <c r="J5" s="123" t="s">
        <v>33</v>
      </c>
      <c r="K5" s="1474"/>
      <c r="L5" s="1474"/>
      <c r="M5" s="1474"/>
      <c r="N5" s="1485"/>
      <c r="O5" s="1485"/>
      <c r="P5" s="1485"/>
      <c r="Q5" s="1337"/>
      <c r="R5" s="1332" t="s">
        <v>335</v>
      </c>
      <c r="S5" s="1332" t="s">
        <v>336</v>
      </c>
      <c r="T5" s="1332" t="s">
        <v>337</v>
      </c>
      <c r="U5" s="1474"/>
      <c r="V5" s="1474"/>
      <c r="W5" s="1482"/>
      <c r="X5" s="1474"/>
      <c r="Y5" s="1474"/>
      <c r="Z5" s="1478"/>
    </row>
    <row r="6" spans="1:65" s="582" customFormat="1" ht="12.75" hidden="1" customHeight="1">
      <c r="A6" s="1791" t="s">
        <v>151</v>
      </c>
      <c r="B6" s="1791"/>
      <c r="C6" s="1791"/>
      <c r="D6" s="22"/>
      <c r="E6" s="466">
        <v>15868</v>
      </c>
      <c r="F6" s="50"/>
      <c r="G6" s="467">
        <v>38000283</v>
      </c>
      <c r="H6" s="467">
        <v>14880553</v>
      </c>
      <c r="I6" s="467">
        <v>14414416</v>
      </c>
      <c r="J6" s="467">
        <v>14269542</v>
      </c>
      <c r="K6" s="467">
        <v>16883181</v>
      </c>
      <c r="L6" s="467">
        <v>55706999</v>
      </c>
      <c r="M6" s="467">
        <v>11504050</v>
      </c>
      <c r="N6" s="1791" t="s">
        <v>151</v>
      </c>
      <c r="O6" s="1791"/>
      <c r="P6" s="1791"/>
      <c r="Q6" s="355"/>
      <c r="R6" s="579">
        <v>18.899999999999999</v>
      </c>
      <c r="S6" s="326"/>
      <c r="T6" s="326"/>
      <c r="U6" s="580">
        <v>41.92</v>
      </c>
      <c r="V6" s="580">
        <v>94.56</v>
      </c>
      <c r="W6" s="327">
        <v>8469278</v>
      </c>
      <c r="X6" s="327">
        <v>34949323.985379376</v>
      </c>
      <c r="Y6" s="327">
        <v>33164217</v>
      </c>
      <c r="Z6" s="327">
        <v>36373904</v>
      </c>
      <c r="AA6" s="581"/>
      <c r="AB6" s="581"/>
      <c r="AC6" s="581"/>
      <c r="AD6" s="581"/>
      <c r="AE6" s="581"/>
      <c r="AF6" s="581"/>
      <c r="AG6" s="581"/>
      <c r="AH6" s="581"/>
      <c r="AI6" s="581"/>
      <c r="AJ6" s="581"/>
      <c r="AK6" s="581"/>
      <c r="AL6" s="581"/>
      <c r="AM6" s="581"/>
      <c r="AN6" s="581"/>
      <c r="AO6" s="581"/>
      <c r="AP6" s="581"/>
      <c r="AQ6" s="581"/>
      <c r="AR6" s="581"/>
      <c r="AS6" s="581"/>
      <c r="AT6" s="581"/>
      <c r="AU6" s="581"/>
      <c r="AV6" s="581"/>
      <c r="AW6" s="581"/>
      <c r="AX6" s="581"/>
      <c r="AY6" s="581"/>
      <c r="AZ6" s="581"/>
      <c r="BA6" s="581"/>
      <c r="BB6" s="581"/>
      <c r="BC6" s="581"/>
      <c r="BD6" s="581"/>
      <c r="BE6" s="581"/>
      <c r="BF6" s="581"/>
      <c r="BG6" s="581"/>
      <c r="BH6" s="581"/>
      <c r="BI6" s="581"/>
      <c r="BJ6" s="581"/>
      <c r="BK6" s="581"/>
      <c r="BL6" s="581"/>
      <c r="BM6" s="581"/>
    </row>
    <row r="7" spans="1:65" s="582" customFormat="1" ht="12.75" hidden="1" customHeight="1">
      <c r="A7" s="1789" t="s">
        <v>152</v>
      </c>
      <c r="B7" s="1789"/>
      <c r="C7" s="1789"/>
      <c r="D7" s="22"/>
      <c r="E7" s="413">
        <v>15359.729863485445</v>
      </c>
      <c r="F7" s="50"/>
      <c r="G7" s="327">
        <v>32226756</v>
      </c>
      <c r="H7" s="327">
        <v>10087914</v>
      </c>
      <c r="I7" s="327">
        <v>9627870</v>
      </c>
      <c r="J7" s="327">
        <v>9484193</v>
      </c>
      <c r="K7" s="327">
        <v>17277708</v>
      </c>
      <c r="L7" s="327">
        <v>78915637</v>
      </c>
      <c r="M7" s="327">
        <f>12322412-13695</f>
        <v>12308717</v>
      </c>
      <c r="N7" s="1789" t="s">
        <v>152</v>
      </c>
      <c r="O7" s="1789"/>
      <c r="P7" s="1789"/>
      <c r="Q7" s="355"/>
      <c r="R7" s="325">
        <v>16</v>
      </c>
      <c r="S7" s="326"/>
      <c r="T7" s="326"/>
      <c r="U7" s="580">
        <v>59.76</v>
      </c>
      <c r="V7" s="580">
        <v>90.97</v>
      </c>
      <c r="W7" s="327">
        <v>8025685</v>
      </c>
      <c r="X7" s="327">
        <v>32649973.27367295</v>
      </c>
      <c r="Y7" s="327">
        <v>32569579</v>
      </c>
      <c r="Z7" s="327">
        <v>31897761</v>
      </c>
      <c r="AA7" s="581"/>
      <c r="AB7" s="581"/>
      <c r="AC7" s="581"/>
      <c r="AD7" s="581"/>
      <c r="AE7" s="581"/>
      <c r="AF7" s="581"/>
      <c r="AG7" s="581"/>
      <c r="AH7" s="581"/>
      <c r="AI7" s="581"/>
      <c r="AJ7" s="581"/>
      <c r="AK7" s="581"/>
      <c r="AL7" s="581"/>
      <c r="AM7" s="581"/>
      <c r="AN7" s="581"/>
      <c r="AO7" s="581"/>
      <c r="AP7" s="581"/>
      <c r="AQ7" s="581"/>
      <c r="AR7" s="581"/>
      <c r="AS7" s="581"/>
      <c r="AT7" s="581"/>
      <c r="AU7" s="581"/>
      <c r="AV7" s="581"/>
      <c r="AW7" s="581"/>
      <c r="AX7" s="581"/>
      <c r="AY7" s="581"/>
      <c r="AZ7" s="581"/>
      <c r="BA7" s="581"/>
      <c r="BB7" s="581"/>
      <c r="BC7" s="581"/>
      <c r="BD7" s="581"/>
      <c r="BE7" s="581"/>
      <c r="BF7" s="581"/>
      <c r="BG7" s="581"/>
      <c r="BH7" s="581"/>
      <c r="BI7" s="581"/>
      <c r="BJ7" s="581"/>
      <c r="BK7" s="581"/>
      <c r="BL7" s="581"/>
      <c r="BM7" s="581"/>
    </row>
    <row r="8" spans="1:65" s="582" customFormat="1" ht="12.75" hidden="1" customHeight="1">
      <c r="A8" s="1789" t="s">
        <v>1438</v>
      </c>
      <c r="B8" s="1789"/>
      <c r="C8" s="1789"/>
      <c r="D8" s="22"/>
      <c r="E8" s="413">
        <v>16753</v>
      </c>
      <c r="F8" s="50"/>
      <c r="G8" s="327">
        <v>29069572.076642986</v>
      </c>
      <c r="H8" s="327">
        <v>7421640.541992479</v>
      </c>
      <c r="I8" s="327">
        <v>7118931.4749597088</v>
      </c>
      <c r="J8" s="327">
        <v>6988200.5610935353</v>
      </c>
      <c r="K8" s="583" t="s">
        <v>3</v>
      </c>
      <c r="L8" s="327">
        <v>38062711.132908292</v>
      </c>
      <c r="M8" s="327">
        <v>15098341.343795979</v>
      </c>
      <c r="N8" s="1789" t="s">
        <v>1438</v>
      </c>
      <c r="O8" s="1789"/>
      <c r="P8" s="1789"/>
      <c r="Q8" s="355"/>
      <c r="R8" s="325">
        <v>13.57619530830299</v>
      </c>
      <c r="S8" s="326"/>
      <c r="T8" s="326"/>
      <c r="U8" s="584">
        <v>164.07353906762967</v>
      </c>
      <c r="V8" s="584">
        <v>135.94096579717066</v>
      </c>
      <c r="W8" s="327">
        <v>5637055.8108995399</v>
      </c>
      <c r="X8" s="327">
        <v>30230996.896078315</v>
      </c>
      <c r="Y8" s="327">
        <v>29201524.025547665</v>
      </c>
      <c r="Z8" s="327">
        <v>28838948.785292186</v>
      </c>
      <c r="AA8" s="581"/>
      <c r="AB8" s="581"/>
      <c r="AC8" s="581"/>
      <c r="AD8" s="581"/>
      <c r="AE8" s="581"/>
      <c r="AF8" s="581"/>
      <c r="AG8" s="581"/>
      <c r="AH8" s="581"/>
      <c r="AI8" s="581"/>
      <c r="AJ8" s="581"/>
      <c r="AK8" s="581"/>
      <c r="AL8" s="581"/>
      <c r="AM8" s="581"/>
      <c r="AN8" s="581"/>
      <c r="AO8" s="581"/>
      <c r="AP8" s="581"/>
      <c r="AQ8" s="581"/>
      <c r="AR8" s="581"/>
      <c r="AS8" s="581"/>
      <c r="AT8" s="581"/>
      <c r="AU8" s="581"/>
      <c r="AV8" s="581"/>
      <c r="AW8" s="581"/>
      <c r="AX8" s="581"/>
      <c r="AY8" s="581"/>
      <c r="AZ8" s="581"/>
      <c r="BA8" s="581"/>
      <c r="BB8" s="581"/>
      <c r="BC8" s="581"/>
      <c r="BD8" s="581"/>
      <c r="BE8" s="581"/>
      <c r="BF8" s="581"/>
      <c r="BG8" s="581"/>
      <c r="BH8" s="581"/>
      <c r="BI8" s="581"/>
      <c r="BJ8" s="581"/>
      <c r="BK8" s="581"/>
      <c r="BL8" s="581"/>
      <c r="BM8" s="581"/>
    </row>
    <row r="9" spans="1:65" s="582" customFormat="1" ht="12.75" hidden="1" customHeight="1">
      <c r="A9" s="1789" t="s">
        <v>1439</v>
      </c>
      <c r="B9" s="1789"/>
      <c r="C9" s="1789"/>
      <c r="D9" s="22"/>
      <c r="E9" s="413">
        <v>16709.810728069348</v>
      </c>
      <c r="F9" s="50"/>
      <c r="G9" s="327">
        <v>24819993.317398854</v>
      </c>
      <c r="H9" s="327">
        <v>6975698.5134360427</v>
      </c>
      <c r="I9" s="327">
        <v>6548806.340429808</v>
      </c>
      <c r="J9" s="327">
        <v>6417702.4665102568</v>
      </c>
      <c r="K9" s="327">
        <v>14805676.077794304</v>
      </c>
      <c r="L9" s="327">
        <v>53138709.460663401</v>
      </c>
      <c r="M9" s="327">
        <f>8445820.02975982-15692</f>
        <v>8430128.0297598206</v>
      </c>
      <c r="N9" s="1789" t="s">
        <v>1439</v>
      </c>
      <c r="O9" s="1789"/>
      <c r="P9" s="1789"/>
      <c r="Q9" s="355"/>
      <c r="R9" s="325">
        <v>13.693336703596527</v>
      </c>
      <c r="S9" s="326"/>
      <c r="T9" s="326"/>
      <c r="U9" s="580">
        <v>61.149786302123523</v>
      </c>
      <c r="V9" s="580">
        <v>78.352407757836559</v>
      </c>
      <c r="W9" s="327">
        <v>5466864.7140928665</v>
      </c>
      <c r="X9" s="327">
        <v>24047010.815616611</v>
      </c>
      <c r="Y9" s="327">
        <v>25081570.798095502</v>
      </c>
      <c r="Z9" s="327">
        <v>24475804.43605119</v>
      </c>
      <c r="AA9" s="581"/>
      <c r="AB9" s="581"/>
      <c r="AC9" s="581"/>
      <c r="AD9" s="581"/>
      <c r="AE9" s="581"/>
      <c r="AF9" s="581"/>
      <c r="AG9" s="581"/>
      <c r="AH9" s="581"/>
      <c r="AI9" s="581"/>
      <c r="AJ9" s="581"/>
      <c r="AK9" s="581"/>
      <c r="AL9" s="581"/>
      <c r="AM9" s="581"/>
      <c r="AN9" s="581"/>
      <c r="AO9" s="581"/>
      <c r="AP9" s="581"/>
      <c r="AQ9" s="581"/>
      <c r="AR9" s="581"/>
      <c r="AS9" s="581"/>
      <c r="AT9" s="581"/>
      <c r="AU9" s="581"/>
      <c r="AV9" s="581"/>
      <c r="AW9" s="581"/>
      <c r="AX9" s="581"/>
      <c r="AY9" s="581"/>
      <c r="AZ9" s="581"/>
      <c r="BA9" s="581"/>
      <c r="BB9" s="581"/>
      <c r="BC9" s="581"/>
      <c r="BD9" s="581"/>
      <c r="BE9" s="581"/>
      <c r="BF9" s="581"/>
      <c r="BG9" s="581"/>
      <c r="BH9" s="581"/>
      <c r="BI9" s="581"/>
      <c r="BJ9" s="581"/>
      <c r="BK9" s="581"/>
      <c r="BL9" s="581"/>
      <c r="BM9" s="581"/>
    </row>
    <row r="10" spans="1:65" s="582" customFormat="1" ht="12.75" hidden="1" customHeight="1">
      <c r="A10" s="1789" t="s">
        <v>1440</v>
      </c>
      <c r="B10" s="1789"/>
      <c r="C10" s="1789"/>
      <c r="D10" s="22"/>
      <c r="E10" s="413">
        <v>16533.995190724818</v>
      </c>
      <c r="F10" s="50"/>
      <c r="G10" s="327">
        <v>29102293.856366757</v>
      </c>
      <c r="H10" s="327">
        <v>8265246.9581146343</v>
      </c>
      <c r="I10" s="327">
        <v>7858442.3894925797</v>
      </c>
      <c r="J10" s="327">
        <v>7712526.0002924874</v>
      </c>
      <c r="K10" s="327">
        <v>17081478.033633858</v>
      </c>
      <c r="L10" s="327">
        <v>66167213.224742383</v>
      </c>
      <c r="M10" s="327">
        <v>9760846.2545314189</v>
      </c>
      <c r="N10" s="1789" t="s">
        <v>1440</v>
      </c>
      <c r="O10" s="1789"/>
      <c r="P10" s="1789"/>
      <c r="Q10" s="355"/>
      <c r="R10" s="585">
        <v>13.847147503094851</v>
      </c>
      <c r="S10" s="586"/>
      <c r="T10" s="586"/>
      <c r="U10" s="580">
        <v>68.360652328271073</v>
      </c>
      <c r="V10" s="580">
        <v>84.572712609675065</v>
      </c>
      <c r="W10" s="327">
        <v>6094944.5022909548</v>
      </c>
      <c r="X10" s="327">
        <v>26861193.28509089</v>
      </c>
      <c r="Y10" s="327">
        <v>28831743.493352219</v>
      </c>
      <c r="Z10" s="327">
        <v>28796357.604535799</v>
      </c>
      <c r="AA10" s="581"/>
      <c r="AB10" s="581"/>
      <c r="AC10" s="581"/>
      <c r="AD10" s="581"/>
      <c r="AE10" s="581"/>
      <c r="AF10" s="581"/>
      <c r="AG10" s="581"/>
      <c r="AH10" s="581"/>
      <c r="AI10" s="581"/>
      <c r="AJ10" s="581"/>
      <c r="AK10" s="581"/>
      <c r="AL10" s="581"/>
      <c r="AM10" s="581"/>
      <c r="AN10" s="581"/>
      <c r="AO10" s="581"/>
      <c r="AP10" s="581"/>
      <c r="AQ10" s="581"/>
      <c r="AR10" s="581"/>
      <c r="AS10" s="581"/>
      <c r="AT10" s="581"/>
      <c r="AU10" s="581"/>
      <c r="AV10" s="581"/>
      <c r="AW10" s="581"/>
      <c r="AX10" s="581"/>
      <c r="AY10" s="581"/>
      <c r="AZ10" s="581"/>
      <c r="BA10" s="581"/>
      <c r="BB10" s="581"/>
      <c r="BC10" s="581"/>
      <c r="BD10" s="581"/>
      <c r="BE10" s="581"/>
      <c r="BF10" s="581"/>
      <c r="BG10" s="581"/>
      <c r="BH10" s="581"/>
      <c r="BI10" s="581"/>
      <c r="BJ10" s="581"/>
      <c r="BK10" s="581"/>
      <c r="BL10" s="581"/>
      <c r="BM10" s="581"/>
    </row>
    <row r="11" spans="1:65" s="582" customFormat="1" ht="13.7" hidden="1" customHeight="1">
      <c r="A11" s="1789" t="s">
        <v>1441</v>
      </c>
      <c r="B11" s="1789"/>
      <c r="C11" s="1789"/>
      <c r="D11" s="22"/>
      <c r="E11" s="50">
        <v>13011.99059823642</v>
      </c>
      <c r="F11" s="50"/>
      <c r="G11" s="50">
        <v>40672262.673198916</v>
      </c>
      <c r="H11" s="50">
        <v>10792351.597330956</v>
      </c>
      <c r="I11" s="50">
        <v>10313606.368681652</v>
      </c>
      <c r="J11" s="50">
        <v>10157442.369034547</v>
      </c>
      <c r="K11" s="50">
        <v>19960205.087424122</v>
      </c>
      <c r="L11" s="50">
        <v>84883820.509927526</v>
      </c>
      <c r="M11" s="50">
        <v>11015532.111912977</v>
      </c>
      <c r="N11" s="1789" t="s">
        <v>1441</v>
      </c>
      <c r="O11" s="1789"/>
      <c r="P11" s="1789"/>
      <c r="Q11" s="22"/>
      <c r="R11" s="527">
        <v>14.903616465171332</v>
      </c>
      <c r="S11" s="527"/>
      <c r="T11" s="527"/>
      <c r="U11" s="587">
        <v>57.854640886932025</v>
      </c>
      <c r="V11" s="587">
        <v>91.728767000697957</v>
      </c>
      <c r="W11" s="50">
        <v>8039996.3683346724</v>
      </c>
      <c r="X11" s="50">
        <v>36036883.255956262</v>
      </c>
      <c r="Y11" s="50">
        <v>38156267.566526264</v>
      </c>
      <c r="Z11" s="50">
        <v>40418461.932847165</v>
      </c>
      <c r="AA11" s="581"/>
      <c r="AB11" s="581"/>
      <c r="AC11" s="581"/>
      <c r="AD11" s="581"/>
      <c r="AE11" s="581"/>
      <c r="AF11" s="581"/>
      <c r="AG11" s="581"/>
      <c r="AH11" s="581"/>
      <c r="AI11" s="581"/>
      <c r="AJ11" s="581"/>
      <c r="AK11" s="581"/>
      <c r="AL11" s="581"/>
      <c r="AM11" s="581"/>
      <c r="AN11" s="581"/>
      <c r="AO11" s="581"/>
      <c r="AP11" s="581"/>
      <c r="AQ11" s="581"/>
      <c r="AR11" s="581"/>
      <c r="AS11" s="581"/>
      <c r="AT11" s="581"/>
      <c r="AU11" s="581"/>
      <c r="AV11" s="581"/>
      <c r="AW11" s="581"/>
      <c r="AX11" s="581"/>
      <c r="AY11" s="581"/>
      <c r="AZ11" s="581"/>
      <c r="BA11" s="581"/>
      <c r="BB11" s="581"/>
      <c r="BC11" s="581"/>
      <c r="BD11" s="581"/>
      <c r="BE11" s="581"/>
      <c r="BF11" s="581"/>
      <c r="BG11" s="581"/>
      <c r="BH11" s="581"/>
      <c r="BI11" s="581"/>
      <c r="BJ11" s="581"/>
      <c r="BK11" s="581"/>
      <c r="BL11" s="581"/>
      <c r="BM11" s="581"/>
    </row>
    <row r="12" spans="1:65" s="582" customFormat="1" ht="13.7" hidden="1" customHeight="1">
      <c r="A12" s="1789" t="s">
        <v>1442</v>
      </c>
      <c r="B12" s="1789"/>
      <c r="C12" s="1789"/>
      <c r="D12" s="22"/>
      <c r="E12" s="50">
        <v>12681.999974313834</v>
      </c>
      <c r="F12" s="50"/>
      <c r="G12" s="50">
        <v>43572072.339658655</v>
      </c>
      <c r="H12" s="50">
        <v>11126542.005419679</v>
      </c>
      <c r="I12" s="50">
        <v>10601341.314587303</v>
      </c>
      <c r="J12" s="50">
        <v>10414175.687696068</v>
      </c>
      <c r="K12" s="50">
        <v>21442343.416419532</v>
      </c>
      <c r="L12" s="50">
        <v>87573289.677770346</v>
      </c>
      <c r="M12" s="50">
        <v>11777836.200894887</v>
      </c>
      <c r="N12" s="1789" t="s">
        <v>1442</v>
      </c>
      <c r="O12" s="1789"/>
      <c r="P12" s="1789"/>
      <c r="Q12" s="22"/>
      <c r="R12" s="523">
        <v>13.100477577883749</v>
      </c>
      <c r="S12" s="523"/>
      <c r="T12" s="523"/>
      <c r="U12" s="588">
        <v>90.247757722919943</v>
      </c>
      <c r="V12" s="588">
        <v>97.045204296512836</v>
      </c>
      <c r="W12" s="50">
        <v>7963101.510900951</v>
      </c>
      <c r="X12" s="50">
        <v>39498517.644465096</v>
      </c>
      <c r="Y12" s="50">
        <v>41772861.846913978</v>
      </c>
      <c r="Z12" s="50">
        <v>42917264.444858715</v>
      </c>
      <c r="AA12" s="581"/>
      <c r="AB12" s="581"/>
      <c r="AC12" s="581"/>
      <c r="AD12" s="581"/>
      <c r="AE12" s="581"/>
      <c r="AF12" s="581"/>
      <c r="AG12" s="581"/>
      <c r="AH12" s="581"/>
      <c r="AI12" s="581"/>
      <c r="AJ12" s="581"/>
      <c r="AK12" s="581"/>
      <c r="AL12" s="581"/>
      <c r="AM12" s="581"/>
      <c r="AN12" s="581"/>
      <c r="AO12" s="581"/>
      <c r="AP12" s="581"/>
      <c r="AQ12" s="581"/>
      <c r="AR12" s="581"/>
      <c r="AS12" s="581"/>
      <c r="AT12" s="581"/>
      <c r="AU12" s="581"/>
      <c r="AV12" s="581"/>
      <c r="AW12" s="581"/>
      <c r="AX12" s="581"/>
      <c r="AY12" s="581"/>
      <c r="AZ12" s="581"/>
      <c r="BA12" s="581"/>
      <c r="BB12" s="581"/>
      <c r="BC12" s="581"/>
      <c r="BD12" s="581"/>
      <c r="BE12" s="581"/>
      <c r="BF12" s="581"/>
      <c r="BG12" s="581"/>
      <c r="BH12" s="581"/>
      <c r="BI12" s="581"/>
      <c r="BJ12" s="581"/>
      <c r="BK12" s="581"/>
      <c r="BL12" s="581"/>
      <c r="BM12" s="581"/>
    </row>
    <row r="13" spans="1:65" s="582" customFormat="1" ht="13.7" hidden="1" customHeight="1">
      <c r="A13" s="1789" t="s">
        <v>1443</v>
      </c>
      <c r="B13" s="1789"/>
      <c r="C13" s="1789"/>
      <c r="D13" s="22"/>
      <c r="E13" s="50">
        <v>12737</v>
      </c>
      <c r="F13" s="328" t="s">
        <v>112</v>
      </c>
      <c r="G13" s="50">
        <v>47259483.913721323</v>
      </c>
      <c r="H13" s="50">
        <v>13574827.144921239</v>
      </c>
      <c r="I13" s="50">
        <v>13062430.544395834</v>
      </c>
      <c r="J13" s="50">
        <v>12871699.04661341</v>
      </c>
      <c r="K13" s="328" t="s">
        <v>481</v>
      </c>
      <c r="L13" s="50">
        <v>142431770.12462345</v>
      </c>
      <c r="M13" s="50">
        <v>12961093.194887342</v>
      </c>
      <c r="N13" s="1789" t="s">
        <v>1443</v>
      </c>
      <c r="O13" s="1789"/>
      <c r="P13" s="1789"/>
      <c r="Q13" s="22"/>
      <c r="R13" s="523">
        <v>12.240656488573869</v>
      </c>
      <c r="S13" s="328" t="s">
        <v>481</v>
      </c>
      <c r="T13" s="328" t="s">
        <v>481</v>
      </c>
      <c r="U13" s="588">
        <v>131.52585555764125</v>
      </c>
      <c r="V13" s="588">
        <v>127.80136291986295</v>
      </c>
      <c r="W13" s="50">
        <v>7929324.4792687837</v>
      </c>
      <c r="X13" s="50">
        <v>43826792.517200515</v>
      </c>
      <c r="Y13" s="50">
        <v>42144515.372293949</v>
      </c>
      <c r="Z13" s="50">
        <v>46621288.660913199</v>
      </c>
      <c r="AA13" s="581"/>
      <c r="AB13" s="581"/>
      <c r="AC13" s="581"/>
      <c r="AD13" s="581"/>
      <c r="AE13" s="581"/>
      <c r="AF13" s="581"/>
      <c r="AG13" s="581"/>
      <c r="AH13" s="581"/>
      <c r="AI13" s="581"/>
      <c r="AJ13" s="581"/>
      <c r="AK13" s="581"/>
      <c r="AL13" s="581"/>
      <c r="AM13" s="581"/>
      <c r="AN13" s="581"/>
      <c r="AO13" s="581"/>
      <c r="AP13" s="581"/>
      <c r="AQ13" s="581"/>
      <c r="AR13" s="581"/>
      <c r="AS13" s="581"/>
      <c r="AT13" s="581"/>
      <c r="AU13" s="581"/>
      <c r="AV13" s="581"/>
      <c r="AW13" s="581"/>
      <c r="AX13" s="581"/>
      <c r="AY13" s="581"/>
      <c r="AZ13" s="581"/>
      <c r="BA13" s="581"/>
      <c r="BB13" s="581"/>
      <c r="BC13" s="581"/>
      <c r="BD13" s="581"/>
      <c r="BE13" s="581"/>
      <c r="BF13" s="581"/>
      <c r="BG13" s="581"/>
      <c r="BH13" s="581"/>
      <c r="BI13" s="581"/>
      <c r="BJ13" s="581"/>
      <c r="BK13" s="581"/>
      <c r="BL13" s="581"/>
      <c r="BM13" s="581"/>
    </row>
    <row r="14" spans="1:65" s="582" customFormat="1" ht="13.7" hidden="1" customHeight="1">
      <c r="A14" s="1789" t="s">
        <v>1444</v>
      </c>
      <c r="B14" s="1789"/>
      <c r="C14" s="1789"/>
      <c r="D14" s="22"/>
      <c r="E14" s="50">
        <v>13442</v>
      </c>
      <c r="F14" s="328" t="s">
        <v>112</v>
      </c>
      <c r="G14" s="50">
        <v>42939979.182363406</v>
      </c>
      <c r="H14" s="50">
        <v>9829135.2239819821</v>
      </c>
      <c r="I14" s="50">
        <v>9358780.7247106209</v>
      </c>
      <c r="J14" s="50">
        <v>9154501.6172999758</v>
      </c>
      <c r="K14" s="50">
        <v>22456195.072108354</v>
      </c>
      <c r="L14" s="50">
        <v>138244500.80078667</v>
      </c>
      <c r="M14" s="50">
        <v>11921681.545171928</v>
      </c>
      <c r="N14" s="1789" t="s">
        <v>1444</v>
      </c>
      <c r="O14" s="1789"/>
      <c r="P14" s="1789"/>
      <c r="Q14" s="22"/>
      <c r="R14" s="523">
        <v>10.831309840344083</v>
      </c>
      <c r="S14" s="328" t="s">
        <v>481</v>
      </c>
      <c r="T14" s="328" t="s">
        <v>481</v>
      </c>
      <c r="U14" s="588">
        <v>113.26823231784209</v>
      </c>
      <c r="V14" s="588">
        <v>129.80041048940825</v>
      </c>
      <c r="W14" s="50">
        <v>6822570.1342531946</v>
      </c>
      <c r="X14" s="50">
        <v>42281520.224319592</v>
      </c>
      <c r="Y14" s="50">
        <v>41212179.990529448</v>
      </c>
      <c r="Z14" s="50">
        <v>42139700.34691707</v>
      </c>
      <c r="AA14" s="581"/>
      <c r="AB14" s="581"/>
      <c r="AC14" s="581"/>
      <c r="AD14" s="581"/>
      <c r="AE14" s="581"/>
      <c r="AF14" s="581"/>
      <c r="AG14" s="581"/>
      <c r="AH14" s="581"/>
      <c r="AI14" s="581"/>
      <c r="AJ14" s="581"/>
      <c r="AK14" s="581"/>
      <c r="AL14" s="581"/>
      <c r="AM14" s="581"/>
      <c r="AN14" s="581"/>
      <c r="AO14" s="581"/>
      <c r="AP14" s="581"/>
      <c r="AQ14" s="581"/>
      <c r="AR14" s="581"/>
      <c r="AS14" s="581"/>
      <c r="AT14" s="581"/>
      <c r="AU14" s="581"/>
      <c r="AV14" s="581"/>
      <c r="AW14" s="581"/>
      <c r="AX14" s="581"/>
      <c r="AY14" s="581"/>
      <c r="AZ14" s="581"/>
      <c r="BA14" s="581"/>
      <c r="BB14" s="581"/>
      <c r="BC14" s="581"/>
      <c r="BD14" s="581"/>
      <c r="BE14" s="581"/>
      <c r="BF14" s="581"/>
      <c r="BG14" s="581"/>
      <c r="BH14" s="581"/>
      <c r="BI14" s="581"/>
      <c r="BJ14" s="581"/>
      <c r="BK14" s="581"/>
      <c r="BL14" s="581"/>
      <c r="BM14" s="581"/>
    </row>
    <row r="15" spans="1:65" s="582" customFormat="1" ht="13.5" hidden="1" customHeight="1">
      <c r="A15" s="1789" t="s">
        <v>1445</v>
      </c>
      <c r="B15" s="1789"/>
      <c r="C15" s="1789"/>
      <c r="D15" s="22"/>
      <c r="E15" s="413">
        <v>13388.599999999908</v>
      </c>
      <c r="F15" s="328" t="s">
        <v>112</v>
      </c>
      <c r="G15" s="327">
        <v>44155190.766599782</v>
      </c>
      <c r="H15" s="327">
        <v>9004430.1931582335</v>
      </c>
      <c r="I15" s="327">
        <v>8587820.6020268314</v>
      </c>
      <c r="J15" s="327">
        <v>8427731.5318030715</v>
      </c>
      <c r="K15" s="327">
        <v>21797162.505395111</v>
      </c>
      <c r="L15" s="327">
        <v>120770471.13732949</v>
      </c>
      <c r="M15" s="327">
        <v>12226858.972444175</v>
      </c>
      <c r="N15" s="1789" t="s">
        <v>1445</v>
      </c>
      <c r="O15" s="1789"/>
      <c r="P15" s="1789"/>
      <c r="Q15" s="355"/>
      <c r="R15" s="325">
        <v>10.332716066932209</v>
      </c>
      <c r="S15" s="328" t="s">
        <v>481</v>
      </c>
      <c r="T15" s="328" t="s">
        <v>481</v>
      </c>
      <c r="U15" s="580">
        <v>112.45681335526096</v>
      </c>
      <c r="V15" s="580">
        <v>123.02323353233747</v>
      </c>
      <c r="W15" s="327">
        <v>6206733.0816315329</v>
      </c>
      <c r="X15" s="327">
        <v>41438903.097240709</v>
      </c>
      <c r="Y15" s="327">
        <v>41831884.227947295</v>
      </c>
      <c r="Z15" s="327">
        <v>49010148.666992024</v>
      </c>
      <c r="AA15" s="581"/>
      <c r="AB15" s="581"/>
      <c r="AC15" s="581"/>
      <c r="AD15" s="581"/>
      <c r="AE15" s="581"/>
      <c r="AF15" s="581"/>
      <c r="AG15" s="581"/>
      <c r="AH15" s="581"/>
      <c r="AI15" s="581"/>
      <c r="AJ15" s="581"/>
      <c r="AK15" s="581"/>
      <c r="AL15" s="581"/>
      <c r="AM15" s="581"/>
      <c r="AN15" s="581"/>
      <c r="AO15" s="581"/>
      <c r="AP15" s="581"/>
      <c r="AQ15" s="581"/>
      <c r="AR15" s="581"/>
      <c r="AS15" s="581"/>
      <c r="AT15" s="581"/>
      <c r="AU15" s="581"/>
      <c r="AV15" s="581"/>
      <c r="AW15" s="581"/>
      <c r="AX15" s="581"/>
      <c r="AY15" s="581"/>
      <c r="AZ15" s="581"/>
      <c r="BA15" s="581"/>
      <c r="BB15" s="581"/>
      <c r="BC15" s="581"/>
      <c r="BD15" s="581"/>
      <c r="BE15" s="581"/>
      <c r="BF15" s="581"/>
      <c r="BG15" s="581"/>
      <c r="BH15" s="581"/>
      <c r="BI15" s="581"/>
      <c r="BJ15" s="581"/>
      <c r="BK15" s="581"/>
      <c r="BL15" s="581"/>
      <c r="BM15" s="581"/>
    </row>
    <row r="16" spans="1:65" s="582" customFormat="1" ht="19.5" hidden="1" customHeight="1">
      <c r="A16" s="1789" t="s">
        <v>1407</v>
      </c>
      <c r="B16" s="1789"/>
      <c r="C16" s="1789"/>
      <c r="D16" s="355"/>
      <c r="E16" s="413">
        <v>13660.999999999831</v>
      </c>
      <c r="F16" s="328">
        <v>42446412.520102024</v>
      </c>
      <c r="G16" s="327">
        <v>38200211.007092766</v>
      </c>
      <c r="H16" s="327">
        <v>8360227.7814652566</v>
      </c>
      <c r="I16" s="327">
        <v>7973972.2527150605</v>
      </c>
      <c r="J16" s="327">
        <v>7820158.1750555597</v>
      </c>
      <c r="K16" s="327">
        <v>21122603.460555427</v>
      </c>
      <c r="L16" s="327">
        <v>122811991.37389635</v>
      </c>
      <c r="M16" s="327">
        <v>12003172.649837723</v>
      </c>
      <c r="N16" s="1789" t="s">
        <v>1407</v>
      </c>
      <c r="O16" s="1789"/>
      <c r="P16" s="1789"/>
      <c r="Q16" s="22"/>
      <c r="R16" s="527">
        <v>10.118940514693909</v>
      </c>
      <c r="S16" s="328" t="s">
        <v>481</v>
      </c>
      <c r="T16" s="328" t="s">
        <v>481</v>
      </c>
      <c r="U16" s="580">
        <v>98.129397653440961</v>
      </c>
      <c r="V16" s="580">
        <v>108.47500227458528</v>
      </c>
      <c r="W16" s="327">
        <v>6240397.617036419</v>
      </c>
      <c r="X16" s="327">
        <v>38246013.372758999</v>
      </c>
      <c r="Y16" s="327">
        <v>36351802.774204522</v>
      </c>
      <c r="Z16" s="327">
        <v>43135040.312187381</v>
      </c>
      <c r="AA16" s="589"/>
    </row>
    <row r="17" spans="1:65" s="582" customFormat="1" ht="17.25" hidden="1" customHeight="1">
      <c r="A17" s="1789" t="s">
        <v>1362</v>
      </c>
      <c r="B17" s="1789"/>
      <c r="C17" s="1789"/>
      <c r="D17" s="355"/>
      <c r="E17" s="590">
        <v>13884.215801226181</v>
      </c>
      <c r="F17" s="393">
        <v>49115862.536230616</v>
      </c>
      <c r="G17" s="418">
        <v>42535953.206094816</v>
      </c>
      <c r="H17" s="418">
        <v>9551601.6308908071</v>
      </c>
      <c r="I17" s="418">
        <v>9158464.8092755899</v>
      </c>
      <c r="J17" s="418">
        <v>8997663.2648026906</v>
      </c>
      <c r="K17" s="418">
        <v>22350964.708077282</v>
      </c>
      <c r="L17" s="418">
        <v>137271807.67072111</v>
      </c>
      <c r="M17" s="418">
        <v>13756847.357891547</v>
      </c>
      <c r="N17" s="1789" t="s">
        <v>1362</v>
      </c>
      <c r="O17" s="1789"/>
      <c r="P17" s="1789"/>
      <c r="Q17" s="22"/>
      <c r="R17" s="530">
        <v>10.69811914487429</v>
      </c>
      <c r="S17" s="331" t="s">
        <v>481</v>
      </c>
      <c r="T17" s="331" t="s">
        <v>481</v>
      </c>
      <c r="U17" s="591">
        <v>132.6044055498507</v>
      </c>
      <c r="V17" s="591">
        <v>144.08993176227312</v>
      </c>
      <c r="W17" s="327">
        <v>6698070.0509349806</v>
      </c>
      <c r="X17" s="327">
        <v>40964835.446321748</v>
      </c>
      <c r="Y17" s="327">
        <v>39820027.144423097</v>
      </c>
      <c r="Z17" s="327">
        <v>48378006.616693579</v>
      </c>
      <c r="AA17" s="589"/>
    </row>
    <row r="18" spans="1:65" s="582" customFormat="1" ht="13.5" hidden="1" customHeight="1">
      <c r="A18" s="1789" t="s">
        <v>1363</v>
      </c>
      <c r="B18" s="1789"/>
      <c r="C18" s="1789"/>
      <c r="D18" s="22"/>
      <c r="E18" s="529">
        <v>14177.803997248742</v>
      </c>
      <c r="F18" s="470" t="s">
        <v>522</v>
      </c>
      <c r="G18" s="346">
        <f>'[1]1'!G19/'[1]1'!$E$19*1000</f>
        <v>42829781.066332154</v>
      </c>
      <c r="H18" s="346">
        <f>'[1]1'!H19/'[1]1'!$E$19*1000</f>
        <v>12007051.62516146</v>
      </c>
      <c r="I18" s="346">
        <f>'[1]1'!I19/'[1]1'!$E$19*1000</f>
        <v>11584673.074904718</v>
      </c>
      <c r="J18" s="346">
        <f>'[1]1'!J19/'[1]1'!$E$19*1000</f>
        <v>11420663.849207671</v>
      </c>
      <c r="K18" s="592" t="s">
        <v>523</v>
      </c>
      <c r="L18" s="346">
        <f>'[1]1'!L19/'[1]1'!$E$19*1000</f>
        <v>133487314.86550899</v>
      </c>
      <c r="M18" s="346">
        <f>'[1]1'!M19/'[1]1'!$E$19*1000</f>
        <v>10482399.909803633</v>
      </c>
      <c r="N18" s="1789" t="s">
        <v>1363</v>
      </c>
      <c r="O18" s="1789"/>
      <c r="P18" s="1789"/>
      <c r="Q18" s="22"/>
      <c r="R18" s="593">
        <f>'[1]1'!R19/'[1]1'!E19</f>
        <v>11.226386672059109</v>
      </c>
      <c r="S18" s="594" t="s">
        <v>522</v>
      </c>
      <c r="T18" s="594" t="s">
        <v>522</v>
      </c>
      <c r="U18" s="594" t="s">
        <v>522</v>
      </c>
      <c r="V18" s="594" t="s">
        <v>522</v>
      </c>
      <c r="W18" s="346">
        <f>'[1]1'!W19/'[1]1'!$E$19*1000</f>
        <v>6540541.8101217076</v>
      </c>
      <c r="X18" s="346">
        <f>'[1]1'!X19/'[1]1'!$E$19*1000</f>
        <v>43382558.55981715</v>
      </c>
      <c r="Y18" s="346">
        <f>'[1]1'!Y19/'[1]1'!$E$19*1000</f>
        <v>38731168.642797194</v>
      </c>
      <c r="Z18" s="346">
        <f>'[1]1'!Z19/'[1]1'!$E$19*1000</f>
        <v>58083639.396758847</v>
      </c>
      <c r="AA18" s="589"/>
    </row>
    <row r="19" spans="1:65" s="582" customFormat="1" ht="13.5" hidden="1" customHeight="1">
      <c r="A19" s="1789" t="s">
        <v>1459</v>
      </c>
      <c r="B19" s="1789"/>
      <c r="C19" s="1789"/>
      <c r="D19" s="355"/>
      <c r="E19" s="595">
        <v>14412.000000000007</v>
      </c>
      <c r="F19" s="529">
        <v>47435023.247933954</v>
      </c>
      <c r="G19" s="346">
        <v>39879561.30494196</v>
      </c>
      <c r="H19" s="346">
        <v>9115642.151042521</v>
      </c>
      <c r="I19" s="346">
        <v>8660463.1377619859</v>
      </c>
      <c r="J19" s="346">
        <v>8493793.4604348596</v>
      </c>
      <c r="K19" s="346">
        <v>23571814.181840964</v>
      </c>
      <c r="L19" s="346">
        <v>133087571.49141754</v>
      </c>
      <c r="M19" s="346">
        <v>13230544.797983168</v>
      </c>
      <c r="N19" s="1789" t="s">
        <v>1459</v>
      </c>
      <c r="O19" s="1789"/>
      <c r="P19" s="1789"/>
      <c r="Q19" s="22"/>
      <c r="R19" s="593">
        <v>9.7218342469995918</v>
      </c>
      <c r="S19" s="593">
        <v>7.5465635776771265</v>
      </c>
      <c r="T19" s="593">
        <v>2.1752706693224568</v>
      </c>
      <c r="U19" s="593">
        <v>104.97929521473753</v>
      </c>
      <c r="V19" s="593">
        <v>137.86796058334116</v>
      </c>
      <c r="W19" s="346">
        <v>6259954.0290331859</v>
      </c>
      <c r="X19" s="346">
        <v>39096934.490936048</v>
      </c>
      <c r="Y19" s="346">
        <v>36707776.877159506</v>
      </c>
      <c r="Z19" s="346">
        <v>47697245.190451905</v>
      </c>
      <c r="AA19" s="589"/>
    </row>
    <row r="20" spans="1:65" s="582" customFormat="1" ht="13.5" hidden="1" customHeight="1">
      <c r="A20" s="1789" t="s">
        <v>1365</v>
      </c>
      <c r="B20" s="1789"/>
      <c r="C20" s="1789"/>
      <c r="D20" s="355"/>
      <c r="E20" s="413">
        <v>14563.000000000739</v>
      </c>
      <c r="F20" s="50">
        <v>45509962.204318993</v>
      </c>
      <c r="G20" s="327">
        <v>38989204.94335188</v>
      </c>
      <c r="H20" s="327">
        <v>8939243.2289417535</v>
      </c>
      <c r="I20" s="327">
        <v>8321274.0637128521</v>
      </c>
      <c r="J20" s="327">
        <v>8120514.1035530707</v>
      </c>
      <c r="K20" s="327">
        <v>21957904.250088058</v>
      </c>
      <c r="L20" s="327">
        <v>137543935.25461546</v>
      </c>
      <c r="M20" s="327">
        <v>13075241.425932759</v>
      </c>
      <c r="N20" s="1789" t="s">
        <v>1365</v>
      </c>
      <c r="O20" s="1789"/>
      <c r="P20" s="1789"/>
      <c r="Q20" s="22"/>
      <c r="R20" s="593">
        <v>8.5109939004192352</v>
      </c>
      <c r="S20" s="593">
        <v>6.6164437711059216</v>
      </c>
      <c r="T20" s="593">
        <v>1.8945501293133007</v>
      </c>
      <c r="U20" s="593">
        <v>131.54422071410485</v>
      </c>
      <c r="V20" s="593">
        <v>140.13021375550409</v>
      </c>
      <c r="W20" s="327">
        <v>5752775.2306968234</v>
      </c>
      <c r="X20" s="327">
        <v>37552211.996995367</v>
      </c>
      <c r="Y20" s="327">
        <v>36384650.840976566</v>
      </c>
      <c r="Z20" s="327">
        <v>45364093.473824903</v>
      </c>
      <c r="AA20" s="589"/>
    </row>
    <row r="21" spans="1:65" s="582" customFormat="1" ht="14.45" hidden="1" customHeight="1">
      <c r="A21" s="1789" t="s">
        <v>1366</v>
      </c>
      <c r="B21" s="1789"/>
      <c r="C21" s="1789"/>
      <c r="D21" s="355"/>
      <c r="E21" s="595">
        <v>14821.00000024477</v>
      </c>
      <c r="F21" s="529">
        <v>48327530.361962661</v>
      </c>
      <c r="G21" s="346">
        <v>41210969.153543569</v>
      </c>
      <c r="H21" s="346">
        <v>9544437.6522240601</v>
      </c>
      <c r="I21" s="346">
        <v>9024502.1241934709</v>
      </c>
      <c r="J21" s="346">
        <v>8827576.9486802239</v>
      </c>
      <c r="K21" s="346">
        <v>22459416.915849142</v>
      </c>
      <c r="L21" s="346">
        <v>152701417.52390888</v>
      </c>
      <c r="M21" s="346">
        <v>13994991.850793503</v>
      </c>
      <c r="N21" s="1789" t="s">
        <v>1366</v>
      </c>
      <c r="O21" s="1789"/>
      <c r="P21" s="1789"/>
      <c r="Q21" s="22"/>
      <c r="R21" s="593">
        <v>8.7543969219633251</v>
      </c>
      <c r="S21" s="593">
        <v>6.7780893239552684</v>
      </c>
      <c r="T21" s="593">
        <v>1.9763075980080611</v>
      </c>
      <c r="U21" s="593">
        <v>131.95636741124386</v>
      </c>
      <c r="V21" s="593">
        <v>141.57546016262012</v>
      </c>
      <c r="W21" s="346">
        <v>6113501.9775059745</v>
      </c>
      <c r="X21" s="346">
        <v>39670326.330035061</v>
      </c>
      <c r="Y21" s="346">
        <v>38180245.582422793</v>
      </c>
      <c r="Z21" s="346">
        <v>48014488.17296461</v>
      </c>
      <c r="AA21" s="589"/>
    </row>
    <row r="22" spans="1:65" s="582" customFormat="1" ht="14.45" hidden="1" customHeight="1">
      <c r="A22" s="1467" t="s">
        <v>1367</v>
      </c>
      <c r="B22" s="1468"/>
      <c r="C22" s="1468"/>
      <c r="D22" s="1469"/>
      <c r="E22" s="249">
        <v>14935.000010349095</v>
      </c>
      <c r="F22" s="133">
        <v>48501.149157458</v>
      </c>
      <c r="G22" s="134">
        <v>39613.65235723192</v>
      </c>
      <c r="H22" s="134">
        <v>8863.4218810383409</v>
      </c>
      <c r="I22" s="134">
        <v>8406.9731728139559</v>
      </c>
      <c r="J22" s="134">
        <v>8164.0897418151126</v>
      </c>
      <c r="K22" s="134">
        <v>22543.901875294792</v>
      </c>
      <c r="L22" s="134">
        <v>153797.65224766204</v>
      </c>
      <c r="M22" s="134">
        <v>14606.058191880787</v>
      </c>
      <c r="N22" s="1467" t="s">
        <v>1367</v>
      </c>
      <c r="O22" s="1468"/>
      <c r="P22" s="1468"/>
      <c r="Q22" s="1469"/>
      <c r="R22" s="593">
        <v>8.7311312693919358</v>
      </c>
      <c r="S22" s="593">
        <v>6.7894131812802048</v>
      </c>
      <c r="T22" s="593">
        <v>1.941718088111746</v>
      </c>
      <c r="U22" s="593">
        <v>119.39517283194242</v>
      </c>
      <c r="V22" s="593">
        <v>129.4933603741249</v>
      </c>
      <c r="W22" s="134">
        <v>6134.1181102373002</v>
      </c>
      <c r="X22" s="134">
        <v>38278.493919796383</v>
      </c>
      <c r="Y22" s="134">
        <v>37099.22531691366</v>
      </c>
      <c r="Z22" s="134">
        <v>48963.204266625915</v>
      </c>
      <c r="AA22" s="589"/>
    </row>
    <row r="23" spans="1:65" s="582" customFormat="1" ht="14.45" customHeight="1">
      <c r="A23" s="1467" t="s">
        <v>1308</v>
      </c>
      <c r="B23" s="1468"/>
      <c r="C23" s="1468"/>
      <c r="D23" s="1469"/>
      <c r="E23" s="249">
        <v>15207</v>
      </c>
      <c r="F23" s="135" t="s">
        <v>528</v>
      </c>
      <c r="G23" s="134">
        <v>36010.509158527559</v>
      </c>
      <c r="H23" s="134">
        <v>9017.3299167078403</v>
      </c>
      <c r="I23" s="134">
        <v>8508.6990303050716</v>
      </c>
      <c r="J23" s="134">
        <v>8285.6523650080362</v>
      </c>
      <c r="K23" s="348" t="s">
        <v>528</v>
      </c>
      <c r="L23" s="348" t="s">
        <v>528</v>
      </c>
      <c r="M23" s="348" t="s">
        <v>528</v>
      </c>
      <c r="N23" s="1467" t="s">
        <v>1308</v>
      </c>
      <c r="O23" s="1468"/>
      <c r="P23" s="1468"/>
      <c r="Q23" s="1469"/>
      <c r="R23" s="593">
        <v>8.8398869672457678</v>
      </c>
      <c r="S23" s="593">
        <v>6.8091582154013741</v>
      </c>
      <c r="T23" s="593">
        <v>2.0307287518443906</v>
      </c>
      <c r="U23" s="596" t="s">
        <v>368</v>
      </c>
      <c r="V23" s="596" t="s">
        <v>517</v>
      </c>
      <c r="W23" s="134">
        <v>5276.4094781992389</v>
      </c>
      <c r="X23" s="134">
        <v>37922.584824932077</v>
      </c>
      <c r="Y23" s="134">
        <v>34004.943652264345</v>
      </c>
      <c r="Z23" s="134">
        <v>43664.833496219202</v>
      </c>
      <c r="AA23" s="589"/>
    </row>
    <row r="24" spans="1:65" s="582" customFormat="1" ht="14.45" customHeight="1">
      <c r="A24" s="1467" t="s">
        <v>1309</v>
      </c>
      <c r="B24" s="1468"/>
      <c r="C24" s="1468"/>
      <c r="D24" s="1469"/>
      <c r="E24" s="249">
        <v>15829.00000003121</v>
      </c>
      <c r="F24" s="133">
        <v>44787.428027866423</v>
      </c>
      <c r="G24" s="134">
        <v>35826.800760368416</v>
      </c>
      <c r="H24" s="134">
        <v>8412.5310738773424</v>
      </c>
      <c r="I24" s="134">
        <v>7872.4679194049013</v>
      </c>
      <c r="J24" s="134">
        <v>7707.0948490345936</v>
      </c>
      <c r="K24" s="134">
        <v>21708.477966003411</v>
      </c>
      <c r="L24" s="134">
        <v>161707.32715504503</v>
      </c>
      <c r="M24" s="134">
        <v>16000.991308701592</v>
      </c>
      <c r="N24" s="1467" t="s">
        <v>1309</v>
      </c>
      <c r="O24" s="1468"/>
      <c r="P24" s="1468"/>
      <c r="Q24" s="1469"/>
      <c r="R24" s="593">
        <v>8.4320990754390888</v>
      </c>
      <c r="S24" s="593">
        <v>6.5566005323134746</v>
      </c>
      <c r="T24" s="593">
        <v>1.8754985431256332</v>
      </c>
      <c r="U24" s="593">
        <v>110.29933753839295</v>
      </c>
      <c r="V24" s="593">
        <v>121.34833274718869</v>
      </c>
      <c r="W24" s="134">
        <v>5954.0012618598457</v>
      </c>
      <c r="X24" s="134">
        <v>34590.952917160976</v>
      </c>
      <c r="Y24" s="134">
        <v>32879.487357863545</v>
      </c>
      <c r="Z24" s="134">
        <v>44876.284006412985</v>
      </c>
      <c r="AA24" s="589"/>
    </row>
    <row r="25" spans="1:65" s="582" customFormat="1" ht="14.45" customHeight="1">
      <c r="A25" s="1467" t="s">
        <v>1310</v>
      </c>
      <c r="B25" s="1468"/>
      <c r="C25" s="1468"/>
      <c r="D25" s="1469"/>
      <c r="E25" s="249">
        <v>15486.999999856676</v>
      </c>
      <c r="F25" s="133">
        <v>46622.290562010639</v>
      </c>
      <c r="G25" s="134">
        <v>38464.977872487347</v>
      </c>
      <c r="H25" s="134">
        <v>9692.1669347200113</v>
      </c>
      <c r="I25" s="134">
        <v>9092.7011793842994</v>
      </c>
      <c r="J25" s="134">
        <v>8898.9240470662626</v>
      </c>
      <c r="K25" s="134">
        <v>22598.666175456252</v>
      </c>
      <c r="L25" s="134">
        <v>123937.16022374638</v>
      </c>
      <c r="M25" s="134">
        <v>14825.373363543098</v>
      </c>
      <c r="N25" s="1467" t="s">
        <v>1310</v>
      </c>
      <c r="O25" s="1468"/>
      <c r="P25" s="1468"/>
      <c r="Q25" s="1469"/>
      <c r="R25" s="593">
        <v>8.4743755048060709</v>
      </c>
      <c r="S25" s="593">
        <v>6.5450001693339797</v>
      </c>
      <c r="T25" s="593">
        <v>1.9293753354720882</v>
      </c>
      <c r="U25" s="593">
        <v>108.64745099929938</v>
      </c>
      <c r="V25" s="593">
        <v>125.97980910126782</v>
      </c>
      <c r="W25" s="134">
        <v>6366.9164051820326</v>
      </c>
      <c r="X25" s="134">
        <v>38633.573144521171</v>
      </c>
      <c r="Y25" s="134">
        <v>36089.159634324802</v>
      </c>
      <c r="Z25" s="134">
        <v>47771.02411899859</v>
      </c>
      <c r="AA25" s="589"/>
    </row>
    <row r="26" spans="1:65" s="582" customFormat="1" ht="14.45" customHeight="1">
      <c r="A26" s="1467" t="s">
        <v>1311</v>
      </c>
      <c r="B26" s="1468"/>
      <c r="C26" s="1468"/>
      <c r="D26" s="1469"/>
      <c r="E26" s="249">
        <v>15649.000000000033</v>
      </c>
      <c r="F26" s="133">
        <v>50809.329746307565</v>
      </c>
      <c r="G26" s="134">
        <v>41233.863143888579</v>
      </c>
      <c r="H26" s="134">
        <v>10450.766782649252</v>
      </c>
      <c r="I26" s="134">
        <v>9840.5224728136345</v>
      </c>
      <c r="J26" s="134">
        <v>9659.7097034090475</v>
      </c>
      <c r="K26" s="134">
        <v>24684.806255517622</v>
      </c>
      <c r="L26" s="134">
        <v>135954.62493089319</v>
      </c>
      <c r="M26" s="134">
        <v>18997.892916944769</v>
      </c>
      <c r="N26" s="1467" t="s">
        <v>1311</v>
      </c>
      <c r="O26" s="1468"/>
      <c r="P26" s="1468"/>
      <c r="Q26" s="1469"/>
      <c r="R26" s="593">
        <v>9.0336939880470659</v>
      </c>
      <c r="S26" s="593">
        <v>7.0895783930407399</v>
      </c>
      <c r="T26" s="593">
        <v>1.944115595006328</v>
      </c>
      <c r="U26" s="593">
        <v>107.30874387685645</v>
      </c>
      <c r="V26" s="593">
        <v>126.26935001145655</v>
      </c>
      <c r="W26" s="134">
        <v>7235.1611961234794</v>
      </c>
      <c r="X26" s="134">
        <v>40640.015003846675</v>
      </c>
      <c r="Y26" s="134">
        <v>38485.489016836385</v>
      </c>
      <c r="Z26" s="134">
        <v>51077.389536868439</v>
      </c>
      <c r="AA26" s="589"/>
    </row>
    <row r="27" spans="1:65" s="582" customFormat="1" ht="14.45" customHeight="1">
      <c r="A27" s="1467" t="s">
        <v>1312</v>
      </c>
      <c r="B27" s="1468"/>
      <c r="C27" s="1468"/>
      <c r="D27" s="1469"/>
      <c r="E27" s="134">
        <v>15686.999999796744</v>
      </c>
      <c r="F27" s="133">
        <v>54563.268497110577</v>
      </c>
      <c r="G27" s="134">
        <v>43861.141283343059</v>
      </c>
      <c r="H27" s="134">
        <v>10325.457272886364</v>
      </c>
      <c r="I27" s="134">
        <v>9664.8553681724316</v>
      </c>
      <c r="J27" s="134">
        <v>9460.910795565118</v>
      </c>
      <c r="K27" s="134">
        <v>25594.621859464947</v>
      </c>
      <c r="L27" s="134">
        <v>141667.13458602584</v>
      </c>
      <c r="M27" s="134">
        <v>21368.620904886408</v>
      </c>
      <c r="N27" s="1467" t="s">
        <v>1312</v>
      </c>
      <c r="O27" s="1468"/>
      <c r="P27" s="1468"/>
      <c r="Q27" s="1469"/>
      <c r="R27" s="593">
        <v>8.8511133605774326</v>
      </c>
      <c r="S27" s="593">
        <v>6.9287677526859266</v>
      </c>
      <c r="T27" s="593">
        <v>1.9223456078914885</v>
      </c>
      <c r="U27" s="593">
        <v>107.04837150697601</v>
      </c>
      <c r="V27" s="593">
        <v>126.02283695336492</v>
      </c>
      <c r="W27" s="134">
        <v>7545.2527669907195</v>
      </c>
      <c r="X27" s="134">
        <v>43110.097173507245</v>
      </c>
      <c r="Y27" s="134">
        <v>41303.850307495515</v>
      </c>
      <c r="Z27" s="134">
        <v>50709.589493861604</v>
      </c>
      <c r="AA27" s="589"/>
    </row>
    <row r="28" spans="1:65" ht="14.45" customHeight="1">
      <c r="A28" s="1479" t="s">
        <v>447</v>
      </c>
      <c r="B28" s="1479"/>
      <c r="C28" s="1479"/>
      <c r="D28" s="22"/>
      <c r="E28" s="133"/>
      <c r="F28" s="133"/>
      <c r="G28" s="133"/>
      <c r="H28" s="133"/>
      <c r="I28" s="133"/>
      <c r="J28" s="133"/>
      <c r="K28" s="133"/>
      <c r="L28" s="133"/>
      <c r="M28" s="133"/>
      <c r="N28" s="1479" t="s">
        <v>447</v>
      </c>
      <c r="O28" s="1479"/>
      <c r="P28" s="1479"/>
      <c r="Q28" s="22"/>
      <c r="R28" s="528"/>
      <c r="S28" s="528"/>
      <c r="T28" s="528"/>
      <c r="U28" s="597"/>
      <c r="V28" s="597"/>
      <c r="W28" s="133"/>
      <c r="X28" s="133"/>
      <c r="Y28" s="133"/>
      <c r="Z28" s="133"/>
      <c r="AA28" s="1215"/>
      <c r="AB28" s="1215"/>
      <c r="AC28" s="1215"/>
      <c r="AD28" s="1215"/>
      <c r="AE28" s="1215"/>
      <c r="AF28" s="1215"/>
      <c r="AG28" s="1215"/>
      <c r="AH28" s="1215"/>
      <c r="AI28" s="1215"/>
      <c r="AJ28" s="1215"/>
      <c r="AK28" s="1215"/>
      <c r="AL28" s="1215"/>
      <c r="AM28" s="1215"/>
      <c r="AN28" s="1215"/>
      <c r="AO28" s="1215"/>
      <c r="AP28" s="1215"/>
      <c r="AQ28" s="1215"/>
      <c r="AR28" s="1215"/>
      <c r="AS28" s="1215"/>
      <c r="AT28" s="1215"/>
      <c r="AU28" s="1215"/>
      <c r="AV28" s="1215"/>
      <c r="AW28" s="1215"/>
      <c r="AX28" s="1215"/>
      <c r="AY28" s="1215"/>
      <c r="AZ28" s="1215"/>
      <c r="BA28" s="1215"/>
      <c r="BB28" s="1215"/>
      <c r="BC28" s="1215"/>
      <c r="BD28" s="1215"/>
      <c r="BE28" s="1215"/>
      <c r="BF28" s="1215"/>
      <c r="BG28" s="1215"/>
      <c r="BH28" s="1215"/>
      <c r="BI28" s="1215"/>
      <c r="BJ28" s="1215"/>
      <c r="BK28" s="1215"/>
      <c r="BL28" s="1215"/>
      <c r="BM28" s="1215"/>
    </row>
    <row r="29" spans="1:65" ht="14.45" customHeight="1">
      <c r="A29" s="1330"/>
      <c r="B29" s="961" t="s">
        <v>1331</v>
      </c>
      <c r="C29" s="1330"/>
      <c r="D29" s="1217"/>
      <c r="E29" s="957">
        <v>12524.912002026651</v>
      </c>
      <c r="F29" s="1141">
        <v>19586.310282020229</v>
      </c>
      <c r="G29" s="1141">
        <v>15597.158650109324</v>
      </c>
      <c r="H29" s="1141">
        <v>3510.7941874090766</v>
      </c>
      <c r="I29" s="1141">
        <v>3289.6233012577591</v>
      </c>
      <c r="J29" s="1141">
        <v>3198.8769742599056</v>
      </c>
      <c r="K29" s="1141">
        <v>8814.0630290124864</v>
      </c>
      <c r="L29" s="1141">
        <v>34910.188554640532</v>
      </c>
      <c r="M29" s="1141">
        <v>7965.8219536093493</v>
      </c>
      <c r="N29" s="1330"/>
      <c r="O29" s="961" t="s">
        <v>1331</v>
      </c>
      <c r="P29" s="1330"/>
      <c r="Q29" s="1217"/>
      <c r="R29" s="1218">
        <v>3.1223610425214487</v>
      </c>
      <c r="S29" s="1218">
        <v>2.4181367351987819</v>
      </c>
      <c r="T29" s="1218">
        <v>0.7042243073226685</v>
      </c>
      <c r="U29" s="1218">
        <v>56.657344376770453</v>
      </c>
      <c r="V29" s="1218">
        <v>82.206151965681485</v>
      </c>
      <c r="W29" s="957">
        <v>2214.8733112879281</v>
      </c>
      <c r="X29" s="957">
        <v>14542.40761902884</v>
      </c>
      <c r="Y29" s="957">
        <v>13854.599911110972</v>
      </c>
      <c r="Z29" s="957">
        <v>18259.508310467947</v>
      </c>
      <c r="AA29" s="1215"/>
      <c r="AB29" s="1215"/>
      <c r="AC29" s="1215"/>
      <c r="AD29" s="1215"/>
      <c r="AE29" s="1215"/>
      <c r="AF29" s="1215"/>
      <c r="AG29" s="1215"/>
      <c r="AH29" s="1215"/>
      <c r="AI29" s="1215"/>
      <c r="AJ29" s="1215"/>
      <c r="AK29" s="1215"/>
      <c r="AL29" s="1215"/>
      <c r="AM29" s="1215"/>
      <c r="AN29" s="1215"/>
      <c r="AO29" s="1215"/>
      <c r="AP29" s="1215"/>
      <c r="AQ29" s="1215"/>
      <c r="AR29" s="1215"/>
      <c r="AS29" s="1215"/>
      <c r="AT29" s="1215"/>
      <c r="AU29" s="1215"/>
      <c r="AV29" s="1215"/>
      <c r="AW29" s="1215"/>
      <c r="AX29" s="1215"/>
      <c r="AY29" s="1215"/>
      <c r="AZ29" s="1215"/>
      <c r="BA29" s="1215"/>
      <c r="BB29" s="1215"/>
      <c r="BC29" s="1215"/>
      <c r="BD29" s="1215"/>
      <c r="BE29" s="1215"/>
      <c r="BF29" s="1215"/>
      <c r="BG29" s="1215"/>
      <c r="BH29" s="1215"/>
      <c r="BI29" s="1215"/>
      <c r="BJ29" s="1215"/>
      <c r="BK29" s="1215"/>
      <c r="BL29" s="1215"/>
      <c r="BM29" s="1215"/>
    </row>
    <row r="30" spans="1:65" ht="14.45" customHeight="1">
      <c r="A30" s="1330"/>
      <c r="B30" s="961" t="s">
        <v>1332</v>
      </c>
      <c r="C30" s="1330"/>
      <c r="D30" s="1217"/>
      <c r="E30" s="957">
        <v>1911.7337724775466</v>
      </c>
      <c r="F30" s="1141">
        <v>76303.790659964972</v>
      </c>
      <c r="G30" s="1141">
        <v>58171.593450160588</v>
      </c>
      <c r="H30" s="1141">
        <v>13415.098239507706</v>
      </c>
      <c r="I30" s="1141">
        <v>12462.025398619342</v>
      </c>
      <c r="J30" s="1141">
        <v>12193.77589374478</v>
      </c>
      <c r="K30" s="1141">
        <v>32441.933420594545</v>
      </c>
      <c r="L30" s="1141">
        <v>148253.74861031247</v>
      </c>
      <c r="M30" s="1141">
        <v>28450.125035948317</v>
      </c>
      <c r="N30" s="1330"/>
      <c r="O30" s="961" t="s">
        <v>1332</v>
      </c>
      <c r="P30" s="1330"/>
      <c r="Q30" s="1217"/>
      <c r="R30" s="1218">
        <v>13.594951751324098</v>
      </c>
      <c r="S30" s="1218">
        <v>10.515857559462471</v>
      </c>
      <c r="T30" s="1218">
        <v>3.0790941918616204</v>
      </c>
      <c r="U30" s="1218">
        <v>91.847637247063517</v>
      </c>
      <c r="V30" s="1218">
        <v>134.12533146829398</v>
      </c>
      <c r="W30" s="957">
        <v>9591.9666825909153</v>
      </c>
      <c r="X30" s="957">
        <v>53701.757922447592</v>
      </c>
      <c r="Y30" s="957">
        <v>53324.992079519856</v>
      </c>
      <c r="Z30" s="957">
        <v>70956.938481753154</v>
      </c>
      <c r="AA30" s="1215"/>
      <c r="AB30" s="1215"/>
      <c r="AC30" s="1215"/>
      <c r="AD30" s="1215"/>
      <c r="AE30" s="1215"/>
      <c r="AF30" s="1215"/>
      <c r="AG30" s="1215"/>
      <c r="AH30" s="1215"/>
      <c r="AI30" s="1215"/>
      <c r="AJ30" s="1215"/>
      <c r="AK30" s="1215"/>
      <c r="AL30" s="1215"/>
      <c r="AM30" s="1215"/>
      <c r="AN30" s="1215"/>
      <c r="AO30" s="1215"/>
      <c r="AP30" s="1215"/>
      <c r="AQ30" s="1215"/>
      <c r="AR30" s="1215"/>
      <c r="AS30" s="1215"/>
      <c r="AT30" s="1215"/>
      <c r="AU30" s="1215"/>
      <c r="AV30" s="1215"/>
      <c r="AW30" s="1215"/>
      <c r="AX30" s="1215"/>
      <c r="AY30" s="1215"/>
      <c r="AZ30" s="1215"/>
      <c r="BA30" s="1215"/>
      <c r="BB30" s="1215"/>
      <c r="BC30" s="1215"/>
      <c r="BD30" s="1215"/>
      <c r="BE30" s="1215"/>
      <c r="BF30" s="1215"/>
      <c r="BG30" s="1215"/>
      <c r="BH30" s="1215"/>
      <c r="BI30" s="1215"/>
      <c r="BJ30" s="1215"/>
      <c r="BK30" s="1215"/>
      <c r="BL30" s="1215"/>
      <c r="BM30" s="1215"/>
    </row>
    <row r="31" spans="1:65" ht="14.45" customHeight="1">
      <c r="A31" s="1330"/>
      <c r="B31" s="961" t="s">
        <v>1333</v>
      </c>
      <c r="C31" s="1330"/>
      <c r="D31" s="1217"/>
      <c r="E31" s="957">
        <v>926.94122840380294</v>
      </c>
      <c r="F31" s="1141">
        <v>183041.57976202955</v>
      </c>
      <c r="G31" s="1141">
        <v>135528.23552481527</v>
      </c>
      <c r="H31" s="1141">
        <v>36568.612056982936</v>
      </c>
      <c r="I31" s="1141">
        <v>34385.154856991947</v>
      </c>
      <c r="J31" s="1141">
        <v>33824.579318999546</v>
      </c>
      <c r="K31" s="1141">
        <v>73104.262610163103</v>
      </c>
      <c r="L31" s="1141">
        <v>440186.89151307405</v>
      </c>
      <c r="M31" s="1141">
        <v>67631.978050860387</v>
      </c>
      <c r="N31" s="1330"/>
      <c r="O31" s="961" t="s">
        <v>1333</v>
      </c>
      <c r="P31" s="1330"/>
      <c r="Q31" s="1217"/>
      <c r="R31" s="1218">
        <v>29.187356449487705</v>
      </c>
      <c r="S31" s="1218">
        <v>22.460575325402292</v>
      </c>
      <c r="T31" s="1218">
        <v>6.726781124085405</v>
      </c>
      <c r="U31" s="1218">
        <v>166.97929138270013</v>
      </c>
      <c r="V31" s="1218">
        <v>191.06733892613326</v>
      </c>
      <c r="W31" s="957">
        <v>27634.283678240739</v>
      </c>
      <c r="X31" s="957">
        <v>132872.27952497959</v>
      </c>
      <c r="Y31" s="957">
        <v>133335.52767119522</v>
      </c>
      <c r="Z31" s="957">
        <v>169256.24755301033</v>
      </c>
      <c r="AA31" s="1215"/>
      <c r="AB31" s="1215"/>
      <c r="AC31" s="1215"/>
      <c r="AD31" s="1215"/>
      <c r="AE31" s="1215"/>
      <c r="AF31" s="1215"/>
      <c r="AG31" s="1215"/>
      <c r="AH31" s="1215"/>
      <c r="AI31" s="1215"/>
      <c r="AJ31" s="1215"/>
      <c r="AK31" s="1215"/>
      <c r="AL31" s="1215"/>
      <c r="AM31" s="1215"/>
      <c r="AN31" s="1215"/>
      <c r="AO31" s="1215"/>
      <c r="AP31" s="1215"/>
      <c r="AQ31" s="1215"/>
      <c r="AR31" s="1215"/>
      <c r="AS31" s="1215"/>
      <c r="AT31" s="1215"/>
      <c r="AU31" s="1215"/>
      <c r="AV31" s="1215"/>
      <c r="AW31" s="1215"/>
      <c r="AX31" s="1215"/>
      <c r="AY31" s="1215"/>
      <c r="AZ31" s="1215"/>
      <c r="BA31" s="1215"/>
      <c r="BB31" s="1215"/>
      <c r="BC31" s="1215"/>
      <c r="BD31" s="1215"/>
      <c r="BE31" s="1215"/>
      <c r="BF31" s="1215"/>
      <c r="BG31" s="1215"/>
      <c r="BH31" s="1215"/>
      <c r="BI31" s="1215"/>
      <c r="BJ31" s="1215"/>
      <c r="BK31" s="1215"/>
      <c r="BL31" s="1215"/>
      <c r="BM31" s="1215"/>
    </row>
    <row r="32" spans="1:65" ht="14.45" customHeight="1">
      <c r="A32" s="1330"/>
      <c r="B32" s="961" t="s">
        <v>1334</v>
      </c>
      <c r="C32" s="1330"/>
      <c r="D32" s="1217"/>
      <c r="E32" s="957">
        <v>195.78384749255054</v>
      </c>
      <c r="F32" s="1141">
        <v>483024.51945061819</v>
      </c>
      <c r="G32" s="1141">
        <v>393435.24654860288</v>
      </c>
      <c r="H32" s="1141">
        <v>99025.716634843717</v>
      </c>
      <c r="I32" s="1141">
        <v>92413.786378262317</v>
      </c>
      <c r="J32" s="1141">
        <v>91150.890408829902</v>
      </c>
      <c r="K32" s="1141">
        <v>302748.5949177529</v>
      </c>
      <c r="L32" s="1141">
        <v>1692716.0482386819</v>
      </c>
      <c r="M32" s="1141">
        <v>216781.31425508772</v>
      </c>
      <c r="N32" s="1330"/>
      <c r="O32" s="961" t="s">
        <v>1334</v>
      </c>
      <c r="P32" s="1330"/>
      <c r="Q32" s="1217"/>
      <c r="R32" s="1218">
        <v>70.060655874313653</v>
      </c>
      <c r="S32" s="1218">
        <v>55.844748995415806</v>
      </c>
      <c r="T32" s="1218">
        <v>14.215906878897849</v>
      </c>
      <c r="U32" s="1218">
        <v>932.77107842127293</v>
      </c>
      <c r="V32" s="1218">
        <v>762.83506247417881</v>
      </c>
      <c r="W32" s="957">
        <v>68971.254386318906</v>
      </c>
      <c r="X32" s="957">
        <v>417502.12064284942</v>
      </c>
      <c r="Y32" s="957">
        <v>379839.77769813075</v>
      </c>
      <c r="Z32" s="957">
        <v>464796.47986715607</v>
      </c>
      <c r="AA32" s="1215"/>
      <c r="AB32" s="1215"/>
      <c r="AC32" s="1215"/>
      <c r="AD32" s="1215"/>
      <c r="AE32" s="1215"/>
      <c r="AF32" s="1215"/>
      <c r="AG32" s="1215"/>
      <c r="AH32" s="1215"/>
      <c r="AI32" s="1215"/>
      <c r="AJ32" s="1215"/>
      <c r="AK32" s="1215"/>
      <c r="AL32" s="1215"/>
      <c r="AM32" s="1215"/>
      <c r="AN32" s="1215"/>
      <c r="AO32" s="1215"/>
      <c r="AP32" s="1215"/>
      <c r="AQ32" s="1215"/>
      <c r="AR32" s="1215"/>
      <c r="AS32" s="1215"/>
      <c r="AT32" s="1215"/>
      <c r="AU32" s="1215"/>
      <c r="AV32" s="1215"/>
      <c r="AW32" s="1215"/>
      <c r="AX32" s="1215"/>
      <c r="AY32" s="1215"/>
      <c r="AZ32" s="1215"/>
      <c r="BA32" s="1215"/>
      <c r="BB32" s="1215"/>
      <c r="BC32" s="1215"/>
      <c r="BD32" s="1215"/>
      <c r="BE32" s="1215"/>
      <c r="BF32" s="1215"/>
      <c r="BG32" s="1215"/>
      <c r="BH32" s="1215"/>
      <c r="BI32" s="1215"/>
      <c r="BJ32" s="1215"/>
      <c r="BK32" s="1215"/>
      <c r="BL32" s="1215"/>
      <c r="BM32" s="1215"/>
    </row>
    <row r="33" spans="1:65" ht="14.45" customHeight="1">
      <c r="A33" s="1330"/>
      <c r="B33" s="961" t="s">
        <v>1335</v>
      </c>
      <c r="C33" s="1330"/>
      <c r="D33" s="1217"/>
      <c r="E33" s="957">
        <v>93.167610935519662</v>
      </c>
      <c r="F33" s="1141">
        <v>1103925.0675879733</v>
      </c>
      <c r="G33" s="1141">
        <v>944454.56058891607</v>
      </c>
      <c r="H33" s="1141">
        <v>224366.55402523157</v>
      </c>
      <c r="I33" s="1141">
        <v>212116.98279559729</v>
      </c>
      <c r="J33" s="1141">
        <v>208698.45571761532</v>
      </c>
      <c r="K33" s="1141">
        <v>460477.54044892598</v>
      </c>
      <c r="L33" s="1141">
        <v>4460439.1142622689</v>
      </c>
      <c r="M33" s="1141">
        <v>413374.68639788893</v>
      </c>
      <c r="N33" s="1330"/>
      <c r="O33" s="961" t="s">
        <v>1335</v>
      </c>
      <c r="P33" s="1330"/>
      <c r="Q33" s="1217"/>
      <c r="R33" s="1218">
        <v>158.29556107770418</v>
      </c>
      <c r="S33" s="1218">
        <v>128.79492253623056</v>
      </c>
      <c r="T33" s="1218">
        <v>29.500638541473617</v>
      </c>
      <c r="U33" s="1218">
        <v>2994.1350518514391</v>
      </c>
      <c r="V33" s="1218">
        <v>2051.7886753813787</v>
      </c>
      <c r="W33" s="957">
        <v>160801.805767424</v>
      </c>
      <c r="X33" s="957">
        <v>951894.94329173712</v>
      </c>
      <c r="Y33" s="957">
        <v>901769.70912949624</v>
      </c>
      <c r="Z33" s="957">
        <v>970481.09151603561</v>
      </c>
      <c r="AA33" s="1215"/>
      <c r="AB33" s="1215"/>
      <c r="AC33" s="1215"/>
      <c r="AD33" s="1215"/>
      <c r="AE33" s="1215"/>
      <c r="AF33" s="1215"/>
      <c r="AG33" s="1215"/>
      <c r="AH33" s="1215"/>
      <c r="AI33" s="1215"/>
      <c r="AJ33" s="1215"/>
      <c r="AK33" s="1215"/>
      <c r="AL33" s="1215"/>
      <c r="AM33" s="1215"/>
      <c r="AN33" s="1215"/>
      <c r="AO33" s="1215"/>
      <c r="AP33" s="1215"/>
      <c r="AQ33" s="1215"/>
      <c r="AR33" s="1215"/>
      <c r="AS33" s="1215"/>
      <c r="AT33" s="1215"/>
      <c r="AU33" s="1215"/>
      <c r="AV33" s="1215"/>
      <c r="AW33" s="1215"/>
      <c r="AX33" s="1215"/>
      <c r="AY33" s="1215"/>
      <c r="AZ33" s="1215"/>
      <c r="BA33" s="1215"/>
      <c r="BB33" s="1215"/>
      <c r="BC33" s="1215"/>
      <c r="BD33" s="1215"/>
      <c r="BE33" s="1215"/>
      <c r="BF33" s="1215"/>
      <c r="BG33" s="1215"/>
      <c r="BH33" s="1215"/>
      <c r="BI33" s="1215"/>
      <c r="BJ33" s="1215"/>
      <c r="BK33" s="1215"/>
      <c r="BL33" s="1215"/>
      <c r="BM33" s="1215"/>
    </row>
    <row r="34" spans="1:65" ht="14.45" customHeight="1">
      <c r="A34" s="1330"/>
      <c r="B34" s="961" t="s">
        <v>1336</v>
      </c>
      <c r="C34" s="1330"/>
      <c r="D34" s="1217"/>
      <c r="E34" s="957">
        <v>34.461538460672301</v>
      </c>
      <c r="F34" s="1141">
        <v>2833808.4752441263</v>
      </c>
      <c r="G34" s="1141">
        <v>2635997.6226342442</v>
      </c>
      <c r="H34" s="1141">
        <v>527216.09748627618</v>
      </c>
      <c r="I34" s="1141">
        <v>489174.10101434315</v>
      </c>
      <c r="J34" s="1141">
        <v>475695.42528856121</v>
      </c>
      <c r="K34" s="1141">
        <v>1716374.2568816715</v>
      </c>
      <c r="L34" s="1141">
        <v>10059368.309976898</v>
      </c>
      <c r="M34" s="1141">
        <v>1085354.6710338066</v>
      </c>
      <c r="N34" s="1330"/>
      <c r="O34" s="961" t="s">
        <v>1336</v>
      </c>
      <c r="P34" s="1330"/>
      <c r="Q34" s="1217"/>
      <c r="R34" s="1218">
        <v>529.00892856705548</v>
      </c>
      <c r="S34" s="1218">
        <v>422.16517857057823</v>
      </c>
      <c r="T34" s="1218">
        <v>106.8437499964773</v>
      </c>
      <c r="U34" s="1218">
        <v>5156.2820313795746</v>
      </c>
      <c r="V34" s="1218">
        <v>5027.7578795906293</v>
      </c>
      <c r="W34" s="957">
        <v>527651.01353547792</v>
      </c>
      <c r="X34" s="957">
        <v>2840021.5280143665</v>
      </c>
      <c r="Y34" s="957">
        <v>2625716.9728974393</v>
      </c>
      <c r="Z34" s="957">
        <v>2693558.7366168075</v>
      </c>
      <c r="AA34" s="1215"/>
      <c r="AB34" s="1215"/>
      <c r="AC34" s="1215"/>
      <c r="AD34" s="1215"/>
      <c r="AE34" s="1215"/>
      <c r="AF34" s="1215"/>
      <c r="AG34" s="1215"/>
      <c r="AH34" s="1215"/>
      <c r="AI34" s="1215"/>
      <c r="AJ34" s="1215"/>
      <c r="AK34" s="1215"/>
      <c r="AL34" s="1215"/>
      <c r="AM34" s="1215"/>
      <c r="AN34" s="1215"/>
      <c r="AO34" s="1215"/>
      <c r="AP34" s="1215"/>
      <c r="AQ34" s="1215"/>
      <c r="AR34" s="1215"/>
      <c r="AS34" s="1215"/>
      <c r="AT34" s="1215"/>
      <c r="AU34" s="1215"/>
      <c r="AV34" s="1215"/>
      <c r="AW34" s="1215"/>
      <c r="AX34" s="1215"/>
      <c r="AY34" s="1215"/>
      <c r="AZ34" s="1215"/>
      <c r="BA34" s="1215"/>
      <c r="BB34" s="1215"/>
      <c r="BC34" s="1215"/>
      <c r="BD34" s="1215"/>
      <c r="BE34" s="1215"/>
      <c r="BF34" s="1215"/>
      <c r="BG34" s="1215"/>
      <c r="BH34" s="1215"/>
      <c r="BI34" s="1215"/>
      <c r="BJ34" s="1215"/>
      <c r="BK34" s="1215"/>
      <c r="BL34" s="1215"/>
      <c r="BM34" s="1215"/>
    </row>
    <row r="35" spans="1:65" ht="14.45" customHeight="1">
      <c r="A35" s="1479" t="s">
        <v>473</v>
      </c>
      <c r="B35" s="1479"/>
      <c r="C35" s="1479"/>
      <c r="D35" s="2"/>
      <c r="E35" s="957"/>
      <c r="F35" s="1141"/>
      <c r="G35" s="1141"/>
      <c r="H35" s="1141"/>
      <c r="I35" s="1141"/>
      <c r="J35" s="1141"/>
      <c r="K35" s="1141"/>
      <c r="L35" s="1141"/>
      <c r="M35" s="1141"/>
      <c r="N35" s="1479" t="s">
        <v>473</v>
      </c>
      <c r="O35" s="1479"/>
      <c r="P35" s="1479"/>
      <c r="Q35" s="2"/>
      <c r="R35" s="1218"/>
      <c r="S35" s="1218"/>
      <c r="T35" s="1218"/>
      <c r="U35" s="1218"/>
      <c r="V35" s="1218"/>
      <c r="W35" s="957"/>
      <c r="X35" s="957"/>
      <c r="Y35" s="957"/>
      <c r="Z35" s="957"/>
      <c r="AA35" s="1215"/>
      <c r="AB35" s="1215"/>
      <c r="AC35" s="1215"/>
      <c r="AD35" s="1215"/>
      <c r="AE35" s="1215"/>
      <c r="AF35" s="1215"/>
      <c r="AG35" s="1215"/>
      <c r="AH35" s="1215"/>
      <c r="AI35" s="1215"/>
      <c r="AJ35" s="1215"/>
      <c r="AK35" s="1215"/>
      <c r="AL35" s="1215"/>
      <c r="AM35" s="1215"/>
      <c r="AN35" s="1215"/>
      <c r="AO35" s="1215"/>
      <c r="AP35" s="1215"/>
      <c r="AQ35" s="1215"/>
      <c r="AR35" s="1215"/>
      <c r="AS35" s="1215"/>
      <c r="AT35" s="1215"/>
      <c r="AU35" s="1215"/>
      <c r="AV35" s="1215"/>
      <c r="AW35" s="1215"/>
      <c r="AX35" s="1215"/>
      <c r="AY35" s="1215"/>
      <c r="AZ35" s="1215"/>
      <c r="BA35" s="1215"/>
      <c r="BB35" s="1215"/>
      <c r="BC35" s="1215"/>
      <c r="BD35" s="1215"/>
      <c r="BE35" s="1215"/>
      <c r="BF35" s="1215"/>
      <c r="BG35" s="1215"/>
      <c r="BH35" s="1215"/>
      <c r="BI35" s="1215"/>
      <c r="BJ35" s="1215"/>
      <c r="BK35" s="1215"/>
      <c r="BL35" s="1215"/>
      <c r="BM35" s="1215"/>
    </row>
    <row r="36" spans="1:65" ht="14.45" customHeight="1">
      <c r="A36" s="1330"/>
      <c r="B36" s="961" t="s">
        <v>1337</v>
      </c>
      <c r="C36" s="1330"/>
      <c r="D36" s="992"/>
      <c r="E36" s="957">
        <v>5887.506042709676</v>
      </c>
      <c r="F36" s="1141">
        <v>4124.1230053687377</v>
      </c>
      <c r="G36" s="1141">
        <v>2804.8597724517576</v>
      </c>
      <c r="H36" s="1141">
        <v>-150.29387555721715</v>
      </c>
      <c r="I36" s="1141">
        <v>-249.17248967656656</v>
      </c>
      <c r="J36" s="1141">
        <v>-294.56085113083049</v>
      </c>
      <c r="K36" s="1141">
        <v>7442.1789423729033</v>
      </c>
      <c r="L36" s="1141">
        <v>19109.543449940949</v>
      </c>
      <c r="M36" s="1141">
        <v>4617.418976237791</v>
      </c>
      <c r="N36" s="1330"/>
      <c r="O36" s="961" t="s">
        <v>1337</v>
      </c>
      <c r="P36" s="1330"/>
      <c r="Q36" s="992"/>
      <c r="R36" s="1218">
        <v>3.2688630818316353</v>
      </c>
      <c r="S36" s="1218">
        <v>2.5868033306468798</v>
      </c>
      <c r="T36" s="1218">
        <v>0.68205975118475815</v>
      </c>
      <c r="U36" s="1218">
        <v>47.885057207988446</v>
      </c>
      <c r="V36" s="1218">
        <v>63.866476324305808</v>
      </c>
      <c r="W36" s="957">
        <v>1056.0848940990575</v>
      </c>
      <c r="X36" s="957">
        <v>850.33455029476318</v>
      </c>
      <c r="Y36" s="957">
        <v>3886.4693832504968</v>
      </c>
      <c r="Z36" s="957">
        <v>4256.7894320804971</v>
      </c>
      <c r="AA36" s="1215"/>
      <c r="AB36" s="1215"/>
      <c r="AC36" s="1215"/>
      <c r="AD36" s="1215"/>
      <c r="AE36" s="1215"/>
      <c r="AF36" s="1215"/>
      <c r="AG36" s="1215"/>
      <c r="AH36" s="1215"/>
      <c r="AI36" s="1215"/>
      <c r="AJ36" s="1215"/>
      <c r="AK36" s="1215"/>
      <c r="AL36" s="1215"/>
      <c r="AM36" s="1215"/>
      <c r="AN36" s="1215"/>
      <c r="AO36" s="1215"/>
      <c r="AP36" s="1215"/>
      <c r="AQ36" s="1215"/>
      <c r="AR36" s="1215"/>
      <c r="AS36" s="1215"/>
      <c r="AT36" s="1215"/>
      <c r="AU36" s="1215"/>
      <c r="AV36" s="1215"/>
      <c r="AW36" s="1215"/>
      <c r="AX36" s="1215"/>
      <c r="AY36" s="1215"/>
      <c r="AZ36" s="1215"/>
      <c r="BA36" s="1215"/>
      <c r="BB36" s="1215"/>
      <c r="BC36" s="1215"/>
      <c r="BD36" s="1215"/>
      <c r="BE36" s="1215"/>
      <c r="BF36" s="1215"/>
      <c r="BG36" s="1215"/>
      <c r="BH36" s="1215"/>
      <c r="BI36" s="1215"/>
      <c r="BJ36" s="1215"/>
      <c r="BK36" s="1215"/>
      <c r="BL36" s="1215"/>
      <c r="BM36" s="1215"/>
    </row>
    <row r="37" spans="1:65" ht="14.45" customHeight="1">
      <c r="A37" s="1330"/>
      <c r="B37" s="961" t="s">
        <v>1347</v>
      </c>
      <c r="C37" s="1330"/>
      <c r="D37" s="992"/>
      <c r="E37" s="957">
        <v>2478.2072403784559</v>
      </c>
      <c r="F37" s="1141">
        <v>12264.066595185479</v>
      </c>
      <c r="G37" s="1141">
        <v>8946.1093386838675</v>
      </c>
      <c r="H37" s="1141">
        <v>2676.849377122745</v>
      </c>
      <c r="I37" s="1141">
        <v>2517.8943916768244</v>
      </c>
      <c r="J37" s="1141">
        <v>2439.3634379810405</v>
      </c>
      <c r="K37" s="1141">
        <v>6392.7915969963142</v>
      </c>
      <c r="L37" s="1141">
        <v>19515.763911261121</v>
      </c>
      <c r="M37" s="1141">
        <v>6968.575388323241</v>
      </c>
      <c r="N37" s="1330"/>
      <c r="O37" s="961" t="s">
        <v>1347</v>
      </c>
      <c r="P37" s="1330"/>
      <c r="Q37" s="992"/>
      <c r="R37" s="1218">
        <v>4.0718563134418657</v>
      </c>
      <c r="S37" s="1218">
        <v>3.2855892286046524</v>
      </c>
      <c r="T37" s="1218">
        <v>0.78626708483721086</v>
      </c>
      <c r="U37" s="1218">
        <v>56.986707689288515</v>
      </c>
      <c r="V37" s="1218">
        <v>60.029620468180617</v>
      </c>
      <c r="W37" s="957">
        <v>1711.207506974612</v>
      </c>
      <c r="X37" s="957">
        <v>8021.4077893268031</v>
      </c>
      <c r="Y37" s="957">
        <v>7943.9982633444324</v>
      </c>
      <c r="Z37" s="957">
        <v>11479.446473000395</v>
      </c>
      <c r="AA37" s="1215"/>
      <c r="AB37" s="1215"/>
      <c r="AC37" s="1215"/>
      <c r="AD37" s="1215"/>
      <c r="AE37" s="1215"/>
      <c r="AF37" s="1215"/>
      <c r="AG37" s="1215"/>
      <c r="AH37" s="1215"/>
      <c r="AI37" s="1215"/>
      <c r="AJ37" s="1215"/>
      <c r="AK37" s="1215"/>
      <c r="AL37" s="1215"/>
      <c r="AM37" s="1215"/>
      <c r="AN37" s="1215"/>
      <c r="AO37" s="1215"/>
      <c r="AP37" s="1215"/>
      <c r="AQ37" s="1215"/>
      <c r="AR37" s="1215"/>
      <c r="AS37" s="1215"/>
      <c r="AT37" s="1215"/>
      <c r="AU37" s="1215"/>
      <c r="AV37" s="1215"/>
      <c r="AW37" s="1215"/>
      <c r="AX37" s="1215"/>
      <c r="AY37" s="1215"/>
      <c r="AZ37" s="1215"/>
      <c r="BA37" s="1215"/>
      <c r="BB37" s="1215"/>
      <c r="BC37" s="1215"/>
      <c r="BD37" s="1215"/>
      <c r="BE37" s="1215"/>
      <c r="BF37" s="1215"/>
      <c r="BG37" s="1215"/>
      <c r="BH37" s="1215"/>
      <c r="BI37" s="1215"/>
      <c r="BJ37" s="1215"/>
      <c r="BK37" s="1215"/>
      <c r="BL37" s="1215"/>
      <c r="BM37" s="1215"/>
    </row>
    <row r="38" spans="1:65" ht="14.45" customHeight="1">
      <c r="A38" s="961"/>
      <c r="B38" s="961" t="s">
        <v>1348</v>
      </c>
      <c r="C38" s="961"/>
      <c r="D38" s="992"/>
      <c r="E38" s="957">
        <v>2533.0889536363961</v>
      </c>
      <c r="F38" s="1141">
        <v>22137.424655724102</v>
      </c>
      <c r="G38" s="1141">
        <v>16369.368561996229</v>
      </c>
      <c r="H38" s="1141">
        <v>4711.9129506246682</v>
      </c>
      <c r="I38" s="1141">
        <v>4453.0071787292618</v>
      </c>
      <c r="J38" s="1141">
        <v>4344.724673118435</v>
      </c>
      <c r="K38" s="1141">
        <v>9619.5307113290273</v>
      </c>
      <c r="L38" s="1141">
        <v>32724.943829415064</v>
      </c>
      <c r="M38" s="1141">
        <v>8510.0052385624986</v>
      </c>
      <c r="N38" s="961"/>
      <c r="O38" s="961" t="s">
        <v>1348</v>
      </c>
      <c r="P38" s="961"/>
      <c r="Q38" s="992"/>
      <c r="R38" s="1218">
        <v>4.6355151227360691</v>
      </c>
      <c r="S38" s="1218">
        <v>3.7554366871446336</v>
      </c>
      <c r="T38" s="1218">
        <v>0.88007843559143561</v>
      </c>
      <c r="U38" s="1218">
        <v>74.585278574012619</v>
      </c>
      <c r="V38" s="1218">
        <v>115.70280922393576</v>
      </c>
      <c r="W38" s="957">
        <v>2345.40300394721</v>
      </c>
      <c r="X38" s="957">
        <v>14538.991558802787</v>
      </c>
      <c r="Y38" s="957">
        <v>12995.363275112768</v>
      </c>
      <c r="Z38" s="957">
        <v>21119.391175858498</v>
      </c>
      <c r="AA38" s="1215"/>
      <c r="AB38" s="1215"/>
      <c r="AC38" s="1215"/>
      <c r="AD38" s="1215"/>
      <c r="AE38" s="1215"/>
      <c r="AF38" s="1215"/>
      <c r="AG38" s="1215"/>
      <c r="AH38" s="1215"/>
      <c r="AI38" s="1215"/>
      <c r="AJ38" s="1215"/>
      <c r="AK38" s="1215"/>
      <c r="AL38" s="1215"/>
      <c r="AM38" s="1215"/>
      <c r="AN38" s="1215"/>
      <c r="AO38" s="1215"/>
      <c r="AP38" s="1215"/>
      <c r="AQ38" s="1215"/>
      <c r="AR38" s="1215"/>
      <c r="AS38" s="1215"/>
      <c r="AT38" s="1215"/>
      <c r="AU38" s="1215"/>
      <c r="AV38" s="1215"/>
      <c r="AW38" s="1215"/>
      <c r="AX38" s="1215"/>
      <c r="AY38" s="1215"/>
      <c r="AZ38" s="1215"/>
      <c r="BA38" s="1215"/>
      <c r="BB38" s="1215"/>
      <c r="BC38" s="1215"/>
      <c r="BD38" s="1215"/>
      <c r="BE38" s="1215"/>
      <c r="BF38" s="1215"/>
      <c r="BG38" s="1215"/>
      <c r="BH38" s="1215"/>
      <c r="BI38" s="1215"/>
      <c r="BJ38" s="1215"/>
      <c r="BK38" s="1215"/>
      <c r="BL38" s="1215"/>
      <c r="BM38" s="1215"/>
    </row>
    <row r="39" spans="1:65" ht="14.45" customHeight="1">
      <c r="A39" s="961"/>
      <c r="B39" s="961" t="s">
        <v>1349</v>
      </c>
      <c r="C39" s="961"/>
      <c r="D39" s="992"/>
      <c r="E39" s="957">
        <v>2488.2858269592739</v>
      </c>
      <c r="F39" s="1141">
        <v>46291.159505792755</v>
      </c>
      <c r="G39" s="1141">
        <v>35156.960325599721</v>
      </c>
      <c r="H39" s="1141">
        <v>8340.2614666763802</v>
      </c>
      <c r="I39" s="1141">
        <v>7819.7526440514557</v>
      </c>
      <c r="J39" s="1141">
        <v>7640.7075524091388</v>
      </c>
      <c r="K39" s="1141">
        <v>17548.805901408399</v>
      </c>
      <c r="L39" s="1141">
        <v>86739.169290951497</v>
      </c>
      <c r="M39" s="1141">
        <v>14852.544322810963</v>
      </c>
      <c r="N39" s="961"/>
      <c r="O39" s="961" t="s">
        <v>1349</v>
      </c>
      <c r="P39" s="961"/>
      <c r="Q39" s="992"/>
      <c r="R39" s="1218">
        <v>9.6381017421386712</v>
      </c>
      <c r="S39" s="1218">
        <v>7.2857382982478045</v>
      </c>
      <c r="T39" s="1218">
        <v>2.3523634438908614</v>
      </c>
      <c r="U39" s="1218">
        <v>84.798824375635661</v>
      </c>
      <c r="V39" s="1218">
        <v>110.84984043669419</v>
      </c>
      <c r="W39" s="957">
        <v>5451.3230488520885</v>
      </c>
      <c r="X39" s="957">
        <v>32111.855635539468</v>
      </c>
      <c r="Y39" s="957">
        <v>31307.140610510483</v>
      </c>
      <c r="Z39" s="957">
        <v>43792.247834995404</v>
      </c>
      <c r="AA39" s="1215"/>
      <c r="AB39" s="1215"/>
      <c r="AC39" s="1215"/>
      <c r="AD39" s="1215"/>
      <c r="AE39" s="1215"/>
      <c r="AF39" s="1215"/>
      <c r="AG39" s="1215"/>
      <c r="AH39" s="1215"/>
      <c r="AI39" s="1215"/>
      <c r="AJ39" s="1215"/>
      <c r="AK39" s="1215"/>
      <c r="AL39" s="1215"/>
      <c r="AM39" s="1215"/>
      <c r="AN39" s="1215"/>
      <c r="AO39" s="1215"/>
      <c r="AP39" s="1215"/>
      <c r="AQ39" s="1215"/>
      <c r="AR39" s="1215"/>
      <c r="AS39" s="1215"/>
      <c r="AT39" s="1215"/>
      <c r="AU39" s="1215"/>
      <c r="AV39" s="1215"/>
      <c r="AW39" s="1215"/>
      <c r="AX39" s="1215"/>
      <c r="AY39" s="1215"/>
      <c r="AZ39" s="1215"/>
      <c r="BA39" s="1215"/>
      <c r="BB39" s="1215"/>
      <c r="BC39" s="1215"/>
      <c r="BD39" s="1215"/>
      <c r="BE39" s="1215"/>
      <c r="BF39" s="1215"/>
      <c r="BG39" s="1215"/>
      <c r="BH39" s="1215"/>
      <c r="BI39" s="1215"/>
      <c r="BJ39" s="1215"/>
      <c r="BK39" s="1215"/>
      <c r="BL39" s="1215"/>
      <c r="BM39" s="1215"/>
    </row>
    <row r="40" spans="1:65" ht="14.45" customHeight="1">
      <c r="A40" s="961"/>
      <c r="B40" s="961" t="s">
        <v>1350</v>
      </c>
      <c r="C40" s="961"/>
      <c r="D40" s="992"/>
      <c r="E40" s="957">
        <v>1050.0925633196723</v>
      </c>
      <c r="F40" s="1141">
        <v>92769.034748564256</v>
      </c>
      <c r="G40" s="1141">
        <v>74904.267713456662</v>
      </c>
      <c r="H40" s="1141">
        <v>17172.15888581195</v>
      </c>
      <c r="I40" s="1141">
        <v>15952.521359144874</v>
      </c>
      <c r="J40" s="1141">
        <v>15641.522413615407</v>
      </c>
      <c r="K40" s="1141">
        <v>35881.795552045834</v>
      </c>
      <c r="L40" s="1141">
        <v>186244.19009279742</v>
      </c>
      <c r="M40" s="1141">
        <v>45493.684096539539</v>
      </c>
      <c r="N40" s="961"/>
      <c r="O40" s="961" t="s">
        <v>1350</v>
      </c>
      <c r="P40" s="961"/>
      <c r="Q40" s="992"/>
      <c r="R40" s="1218">
        <v>13.941471698918539</v>
      </c>
      <c r="S40" s="1218">
        <v>10.643442386359338</v>
      </c>
      <c r="T40" s="1218">
        <v>3.2980293125591977</v>
      </c>
      <c r="U40" s="1218">
        <v>102.65708539926436</v>
      </c>
      <c r="V40" s="1218">
        <v>177.59134989127554</v>
      </c>
      <c r="W40" s="957">
        <v>10722.465084784768</v>
      </c>
      <c r="X40" s="957">
        <v>69227.105759099708</v>
      </c>
      <c r="Y40" s="957">
        <v>67857.52823252113</v>
      </c>
      <c r="Z40" s="957">
        <v>85197.786753291351</v>
      </c>
      <c r="AA40" s="1215"/>
      <c r="AB40" s="1215"/>
      <c r="AC40" s="1215"/>
      <c r="AD40" s="1215"/>
      <c r="AE40" s="1215"/>
      <c r="AF40" s="1215"/>
      <c r="AG40" s="1215"/>
      <c r="AH40" s="1215"/>
      <c r="AI40" s="1215"/>
      <c r="AJ40" s="1215"/>
      <c r="AK40" s="1215"/>
      <c r="AL40" s="1215"/>
      <c r="AM40" s="1215"/>
      <c r="AN40" s="1215"/>
      <c r="AO40" s="1215"/>
      <c r="AP40" s="1215"/>
      <c r="AQ40" s="1215"/>
      <c r="AR40" s="1215"/>
      <c r="AS40" s="1215"/>
      <c r="AT40" s="1215"/>
      <c r="AU40" s="1215"/>
      <c r="AV40" s="1215"/>
      <c r="AW40" s="1215"/>
      <c r="AX40" s="1215"/>
      <c r="AY40" s="1215"/>
      <c r="AZ40" s="1215"/>
      <c r="BA40" s="1215"/>
      <c r="BB40" s="1215"/>
      <c r="BC40" s="1215"/>
      <c r="BD40" s="1215"/>
      <c r="BE40" s="1215"/>
      <c r="BF40" s="1215"/>
      <c r="BG40" s="1215"/>
      <c r="BH40" s="1215"/>
      <c r="BI40" s="1215"/>
      <c r="BJ40" s="1215"/>
      <c r="BK40" s="1215"/>
      <c r="BL40" s="1215"/>
      <c r="BM40" s="1215"/>
    </row>
    <row r="41" spans="1:65" ht="14.45" customHeight="1">
      <c r="A41" s="961"/>
      <c r="B41" s="961" t="s">
        <v>1351</v>
      </c>
      <c r="C41" s="961"/>
      <c r="D41" s="992"/>
      <c r="E41" s="957">
        <v>944.31092881127984</v>
      </c>
      <c r="F41" s="1141">
        <v>215202.62099024683</v>
      </c>
      <c r="G41" s="1141">
        <v>171862.39737387272</v>
      </c>
      <c r="H41" s="1141">
        <v>46009.272120778609</v>
      </c>
      <c r="I41" s="1141">
        <v>43586.590346672281</v>
      </c>
      <c r="J41" s="1141">
        <v>42941.015896499375</v>
      </c>
      <c r="K41" s="1141">
        <v>80384.828998398778</v>
      </c>
      <c r="L41" s="1141">
        <v>497074.39551879535</v>
      </c>
      <c r="M41" s="1141">
        <v>66552.19924760409</v>
      </c>
      <c r="N41" s="961"/>
      <c r="O41" s="961" t="s">
        <v>1351</v>
      </c>
      <c r="P41" s="961"/>
      <c r="Q41" s="992"/>
      <c r="R41" s="1218">
        <v>24.039510616868306</v>
      </c>
      <c r="S41" s="1218">
        <v>18.342515231992213</v>
      </c>
      <c r="T41" s="1218">
        <v>5.6969953848760877</v>
      </c>
      <c r="U41" s="1218">
        <v>121.13910685301542</v>
      </c>
      <c r="V41" s="1218">
        <v>184.58770959512188</v>
      </c>
      <c r="W41" s="957">
        <v>29908.02066447377</v>
      </c>
      <c r="X41" s="957">
        <v>166802.52883747764</v>
      </c>
      <c r="Y41" s="957">
        <v>156202.40725590358</v>
      </c>
      <c r="Z41" s="957">
        <v>198410.58660808823</v>
      </c>
      <c r="AA41" s="1215"/>
      <c r="AB41" s="1215"/>
      <c r="AC41" s="1215"/>
      <c r="AD41" s="1215"/>
      <c r="AE41" s="1215"/>
      <c r="AF41" s="1215"/>
      <c r="AG41" s="1215"/>
      <c r="AH41" s="1215"/>
      <c r="AI41" s="1215"/>
      <c r="AJ41" s="1215"/>
      <c r="AK41" s="1215"/>
      <c r="AL41" s="1215"/>
      <c r="AM41" s="1215"/>
      <c r="AN41" s="1215"/>
      <c r="AO41" s="1215"/>
      <c r="AP41" s="1215"/>
      <c r="AQ41" s="1215"/>
      <c r="AR41" s="1215"/>
      <c r="AS41" s="1215"/>
      <c r="AT41" s="1215"/>
      <c r="AU41" s="1215"/>
      <c r="AV41" s="1215"/>
      <c r="AW41" s="1215"/>
      <c r="AX41" s="1215"/>
      <c r="AY41" s="1215"/>
      <c r="AZ41" s="1215"/>
      <c r="BA41" s="1215"/>
      <c r="BB41" s="1215"/>
      <c r="BC41" s="1215"/>
      <c r="BD41" s="1215"/>
      <c r="BE41" s="1215"/>
      <c r="BF41" s="1215"/>
      <c r="BG41" s="1215"/>
      <c r="BH41" s="1215"/>
      <c r="BI41" s="1215"/>
      <c r="BJ41" s="1215"/>
      <c r="BK41" s="1215"/>
      <c r="BL41" s="1215"/>
      <c r="BM41" s="1215"/>
    </row>
    <row r="42" spans="1:65" ht="14.45" customHeight="1">
      <c r="A42" s="961"/>
      <c r="B42" s="961" t="s">
        <v>1352</v>
      </c>
      <c r="C42" s="961"/>
      <c r="D42" s="992"/>
      <c r="E42" s="957">
        <v>143.54510080040879</v>
      </c>
      <c r="F42" s="1141">
        <v>503398.712819045</v>
      </c>
      <c r="G42" s="1141">
        <v>426702.55824199476</v>
      </c>
      <c r="H42" s="1141">
        <v>98114.587405045022</v>
      </c>
      <c r="I42" s="1141">
        <v>91348.303295454811</v>
      </c>
      <c r="J42" s="1141">
        <v>90254.512786405554</v>
      </c>
      <c r="K42" s="1141">
        <v>189686.47770855232</v>
      </c>
      <c r="L42" s="1141">
        <v>1575398.0834858355</v>
      </c>
      <c r="M42" s="1141">
        <v>206959.11749858875</v>
      </c>
      <c r="N42" s="961"/>
      <c r="O42" s="961" t="s">
        <v>1352</v>
      </c>
      <c r="P42" s="961"/>
      <c r="Q42" s="992"/>
      <c r="R42" s="1218">
        <v>55.904907047282634</v>
      </c>
      <c r="S42" s="1218">
        <v>43.365885633599007</v>
      </c>
      <c r="T42" s="1218">
        <v>12.539021413683633</v>
      </c>
      <c r="U42" s="1218">
        <v>999.81318136356003</v>
      </c>
      <c r="V42" s="1218">
        <v>922.22088484132291</v>
      </c>
      <c r="W42" s="957">
        <v>73730.639914366242</v>
      </c>
      <c r="X42" s="957">
        <v>387980.85824082076</v>
      </c>
      <c r="Y42" s="957">
        <v>425680.47981638153</v>
      </c>
      <c r="Z42" s="957">
        <v>405311.31969886384</v>
      </c>
      <c r="AA42" s="1215"/>
      <c r="AB42" s="1215"/>
      <c r="AC42" s="1215"/>
      <c r="AD42" s="1215"/>
      <c r="AE42" s="1215"/>
      <c r="AF42" s="1215"/>
      <c r="AG42" s="1215"/>
      <c r="AH42" s="1215"/>
      <c r="AI42" s="1215"/>
      <c r="AJ42" s="1215"/>
      <c r="AK42" s="1215"/>
      <c r="AL42" s="1215"/>
      <c r="AM42" s="1215"/>
      <c r="AN42" s="1215"/>
      <c r="AO42" s="1215"/>
      <c r="AP42" s="1215"/>
      <c r="AQ42" s="1215"/>
      <c r="AR42" s="1215"/>
      <c r="AS42" s="1215"/>
      <c r="AT42" s="1215"/>
      <c r="AU42" s="1215"/>
      <c r="AV42" s="1215"/>
      <c r="AW42" s="1215"/>
      <c r="AX42" s="1215"/>
      <c r="AY42" s="1215"/>
      <c r="AZ42" s="1215"/>
      <c r="BA42" s="1215"/>
      <c r="BB42" s="1215"/>
      <c r="BC42" s="1215"/>
      <c r="BD42" s="1215"/>
      <c r="BE42" s="1215"/>
      <c r="BF42" s="1215"/>
      <c r="BG42" s="1215"/>
      <c r="BH42" s="1215"/>
      <c r="BI42" s="1215"/>
      <c r="BJ42" s="1215"/>
      <c r="BK42" s="1215"/>
      <c r="BL42" s="1215"/>
      <c r="BM42" s="1215"/>
    </row>
    <row r="43" spans="1:65" ht="14.45" customHeight="1">
      <c r="A43" s="961"/>
      <c r="B43" s="961" t="s">
        <v>1353</v>
      </c>
      <c r="C43" s="961"/>
      <c r="D43" s="992"/>
      <c r="E43" s="957">
        <v>88.426757814744448</v>
      </c>
      <c r="F43" s="1141">
        <v>848798.89051603363</v>
      </c>
      <c r="G43" s="1141">
        <v>637068.38801432191</v>
      </c>
      <c r="H43" s="1141">
        <v>156269.14260942643</v>
      </c>
      <c r="I43" s="1141">
        <v>149226.57579123575</v>
      </c>
      <c r="J43" s="1141">
        <v>146666.79871267496</v>
      </c>
      <c r="K43" s="1141">
        <v>537927.58226544003</v>
      </c>
      <c r="L43" s="1141">
        <v>2603073.4894022332</v>
      </c>
      <c r="M43" s="1141">
        <v>228020.60262179215</v>
      </c>
      <c r="N43" s="961"/>
      <c r="O43" s="961" t="s">
        <v>1353</v>
      </c>
      <c r="P43" s="961"/>
      <c r="Q43" s="992"/>
      <c r="R43" s="1218">
        <v>93.667748175945349</v>
      </c>
      <c r="S43" s="1218">
        <v>72.993683387558377</v>
      </c>
      <c r="T43" s="1218">
        <v>20.674064788386964</v>
      </c>
      <c r="U43" s="1218">
        <v>552.61478814899203</v>
      </c>
      <c r="V43" s="1218">
        <v>883.82901109290208</v>
      </c>
      <c r="W43" s="957">
        <v>106168.3182824871</v>
      </c>
      <c r="X43" s="957">
        <v>668025.66812249029</v>
      </c>
      <c r="Y43" s="957">
        <v>605619.10436460166</v>
      </c>
      <c r="Z43" s="957">
        <v>804406.14595674584</v>
      </c>
      <c r="AA43" s="1215"/>
      <c r="AB43" s="1215"/>
      <c r="AC43" s="1215"/>
      <c r="AD43" s="1215"/>
      <c r="AE43" s="1215"/>
      <c r="AF43" s="1215"/>
      <c r="AG43" s="1215"/>
      <c r="AH43" s="1215"/>
      <c r="AI43" s="1215"/>
      <c r="AJ43" s="1215"/>
      <c r="AK43" s="1215"/>
      <c r="AL43" s="1215"/>
      <c r="AM43" s="1215"/>
      <c r="AN43" s="1215"/>
      <c r="AO43" s="1215"/>
      <c r="AP43" s="1215"/>
      <c r="AQ43" s="1215"/>
      <c r="AR43" s="1215"/>
      <c r="AS43" s="1215"/>
      <c r="AT43" s="1215"/>
      <c r="AU43" s="1215"/>
      <c r="AV43" s="1215"/>
      <c r="AW43" s="1215"/>
      <c r="AX43" s="1215"/>
      <c r="AY43" s="1215"/>
      <c r="AZ43" s="1215"/>
      <c r="BA43" s="1215"/>
      <c r="BB43" s="1215"/>
      <c r="BC43" s="1215"/>
      <c r="BD43" s="1215"/>
      <c r="BE43" s="1215"/>
      <c r="BF43" s="1215"/>
      <c r="BG43" s="1215"/>
      <c r="BH43" s="1215"/>
      <c r="BI43" s="1215"/>
      <c r="BJ43" s="1215"/>
      <c r="BK43" s="1215"/>
      <c r="BL43" s="1215"/>
      <c r="BM43" s="1215"/>
    </row>
    <row r="44" spans="1:65" ht="14.45" customHeight="1">
      <c r="A44" s="961"/>
      <c r="B44" s="961" t="s">
        <v>1354</v>
      </c>
      <c r="C44" s="961"/>
      <c r="D44" s="992"/>
      <c r="E44" s="957">
        <v>51.536585366812083</v>
      </c>
      <c r="F44" s="1141">
        <v>1387148.5328573866</v>
      </c>
      <c r="G44" s="1141">
        <v>1179344.1245176638</v>
      </c>
      <c r="H44" s="1141">
        <v>183600.15584547736</v>
      </c>
      <c r="I44" s="1141">
        <v>162916.274431706</v>
      </c>
      <c r="J44" s="1141">
        <v>156935.06663718441</v>
      </c>
      <c r="K44" s="1141">
        <v>707784.6143355805</v>
      </c>
      <c r="L44" s="1141">
        <v>6147977.949692037</v>
      </c>
      <c r="M44" s="1141">
        <v>782542.50968342624</v>
      </c>
      <c r="N44" s="961"/>
      <c r="O44" s="961" t="s">
        <v>1354</v>
      </c>
      <c r="P44" s="961"/>
      <c r="Q44" s="992"/>
      <c r="R44" s="1218">
        <v>197.71036440930797</v>
      </c>
      <c r="S44" s="1218">
        <v>157.52579271080737</v>
      </c>
      <c r="T44" s="1218">
        <v>40.184571698500605</v>
      </c>
      <c r="U44" s="1218">
        <v>6957.4271461086355</v>
      </c>
      <c r="V44" s="1218">
        <v>4363.9434073982047</v>
      </c>
      <c r="W44" s="957">
        <v>242994.39942801819</v>
      </c>
      <c r="X44" s="957">
        <v>1778073.4572913847</v>
      </c>
      <c r="Y44" s="957">
        <v>1294978.8686255948</v>
      </c>
      <c r="Z44" s="957">
        <v>1572510.334569328</v>
      </c>
      <c r="AA44" s="1215"/>
      <c r="AB44" s="1215"/>
      <c r="AC44" s="1215"/>
      <c r="AD44" s="1215"/>
      <c r="AE44" s="1215"/>
      <c r="AF44" s="1215"/>
      <c r="AG44" s="1215"/>
      <c r="AH44" s="1215"/>
      <c r="AI44" s="1215"/>
      <c r="AJ44" s="1215"/>
      <c r="AK44" s="1215"/>
      <c r="AL44" s="1215"/>
      <c r="AM44" s="1215"/>
      <c r="AN44" s="1215"/>
      <c r="AO44" s="1215"/>
      <c r="AP44" s="1215"/>
      <c r="AQ44" s="1215"/>
      <c r="AR44" s="1215"/>
      <c r="AS44" s="1215"/>
      <c r="AT44" s="1215"/>
      <c r="AU44" s="1215"/>
      <c r="AV44" s="1215"/>
      <c r="AW44" s="1215"/>
      <c r="AX44" s="1215"/>
      <c r="AY44" s="1215"/>
      <c r="AZ44" s="1215"/>
      <c r="BA44" s="1215"/>
      <c r="BB44" s="1215"/>
      <c r="BC44" s="1215"/>
      <c r="BD44" s="1215"/>
      <c r="BE44" s="1215"/>
      <c r="BF44" s="1215"/>
      <c r="BG44" s="1215"/>
      <c r="BH44" s="1215"/>
      <c r="BI44" s="1215"/>
      <c r="BJ44" s="1215"/>
      <c r="BK44" s="1215"/>
      <c r="BL44" s="1215"/>
      <c r="BM44" s="1215"/>
    </row>
    <row r="45" spans="1:65" ht="14.45" customHeight="1">
      <c r="A45" s="961"/>
      <c r="B45" s="961" t="s">
        <v>1355</v>
      </c>
      <c r="C45" s="961"/>
      <c r="D45" s="992"/>
      <c r="E45" s="957">
        <v>22</v>
      </c>
      <c r="F45" s="1141">
        <v>5025385.504590909</v>
      </c>
      <c r="G45" s="1141">
        <v>4595812.3275454547</v>
      </c>
      <c r="H45" s="1141">
        <v>1122458.449090909</v>
      </c>
      <c r="I45" s="1141">
        <v>1067581.5359090909</v>
      </c>
      <c r="J45" s="1141">
        <v>1049862.402909091</v>
      </c>
      <c r="K45" s="1141">
        <v>2225031.2362727276</v>
      </c>
      <c r="L45" s="1141">
        <v>14754518.258954545</v>
      </c>
      <c r="M45" s="1141">
        <v>1428259.8614090909</v>
      </c>
      <c r="N45" s="961"/>
      <c r="O45" s="961" t="s">
        <v>1355</v>
      </c>
      <c r="P45" s="961"/>
      <c r="Q45" s="992"/>
      <c r="R45" s="1218">
        <v>452.22727272727275</v>
      </c>
      <c r="S45" s="1218">
        <v>381</v>
      </c>
      <c r="T45" s="1218">
        <v>71.227272727272734</v>
      </c>
      <c r="U45" s="1218">
        <v>3774.8104545454548</v>
      </c>
      <c r="V45" s="1218">
        <v>3954.3559090909093</v>
      </c>
      <c r="W45" s="957">
        <v>745519.8758181819</v>
      </c>
      <c r="X45" s="957">
        <v>4456488.6250454551</v>
      </c>
      <c r="Y45" s="957">
        <v>4290413.2746818177</v>
      </c>
      <c r="Z45" s="957">
        <v>4196633.6817272725</v>
      </c>
      <c r="AA45" s="1215"/>
      <c r="AB45" s="1215"/>
      <c r="AC45" s="1215"/>
      <c r="AD45" s="1215"/>
      <c r="AE45" s="1215"/>
      <c r="AF45" s="1215"/>
      <c r="AG45" s="1215"/>
      <c r="AH45" s="1215"/>
      <c r="AI45" s="1215"/>
      <c r="AJ45" s="1215"/>
      <c r="AK45" s="1215"/>
      <c r="AL45" s="1215"/>
      <c r="AM45" s="1215"/>
      <c r="AN45" s="1215"/>
      <c r="AO45" s="1215"/>
      <c r="AP45" s="1215"/>
      <c r="AQ45" s="1215"/>
      <c r="AR45" s="1215"/>
      <c r="AS45" s="1215"/>
      <c r="AT45" s="1215"/>
      <c r="AU45" s="1215"/>
      <c r="AV45" s="1215"/>
      <c r="AW45" s="1215"/>
      <c r="AX45" s="1215"/>
      <c r="AY45" s="1215"/>
      <c r="AZ45" s="1215"/>
      <c r="BA45" s="1215"/>
      <c r="BB45" s="1215"/>
      <c r="BC45" s="1215"/>
      <c r="BD45" s="1215"/>
      <c r="BE45" s="1215"/>
      <c r="BF45" s="1215"/>
      <c r="BG45" s="1215"/>
      <c r="BH45" s="1215"/>
      <c r="BI45" s="1215"/>
      <c r="BJ45" s="1215"/>
      <c r="BK45" s="1215"/>
      <c r="BL45" s="1215"/>
      <c r="BM45" s="1215"/>
    </row>
    <row r="46" spans="1:65" ht="14.45" customHeight="1">
      <c r="A46" s="1479" t="s">
        <v>448</v>
      </c>
      <c r="B46" s="1479"/>
      <c r="C46" s="1479"/>
      <c r="D46" s="992"/>
      <c r="E46" s="957"/>
      <c r="F46" s="1141"/>
      <c r="G46" s="1141"/>
      <c r="H46" s="1141"/>
      <c r="I46" s="1141"/>
      <c r="J46" s="1141"/>
      <c r="K46" s="1141"/>
      <c r="L46" s="1141"/>
      <c r="M46" s="1141"/>
      <c r="N46" s="1479" t="s">
        <v>448</v>
      </c>
      <c r="O46" s="1479"/>
      <c r="P46" s="1479"/>
      <c r="Q46" s="992"/>
      <c r="R46" s="1218"/>
      <c r="S46" s="1218"/>
      <c r="T46" s="1218"/>
      <c r="U46" s="1218"/>
      <c r="V46" s="1218"/>
      <c r="W46" s="957"/>
      <c r="X46" s="957"/>
      <c r="Y46" s="957"/>
      <c r="Z46" s="957"/>
      <c r="AA46" s="1215"/>
      <c r="AB46" s="1215"/>
      <c r="AC46" s="1215"/>
      <c r="AD46" s="1215"/>
      <c r="AE46" s="1215"/>
      <c r="AF46" s="1215"/>
      <c r="AG46" s="1215"/>
      <c r="AH46" s="1215"/>
      <c r="AI46" s="1215"/>
      <c r="AJ46" s="1215"/>
      <c r="AK46" s="1215"/>
      <c r="AL46" s="1215"/>
      <c r="AM46" s="1215"/>
      <c r="AN46" s="1215"/>
      <c r="AO46" s="1215"/>
      <c r="AP46" s="1215"/>
      <c r="AQ46" s="1215"/>
      <c r="AR46" s="1215"/>
      <c r="AS46" s="1215"/>
      <c r="AT46" s="1215"/>
      <c r="AU46" s="1215"/>
      <c r="AV46" s="1215"/>
      <c r="AW46" s="1215"/>
      <c r="AX46" s="1215"/>
      <c r="AY46" s="1215"/>
      <c r="AZ46" s="1215"/>
      <c r="BA46" s="1215"/>
      <c r="BB46" s="1215"/>
      <c r="BC46" s="1215"/>
      <c r="BD46" s="1215"/>
      <c r="BE46" s="1215"/>
      <c r="BF46" s="1215"/>
      <c r="BG46" s="1215"/>
      <c r="BH46" s="1215"/>
      <c r="BI46" s="1215"/>
      <c r="BJ46" s="1215"/>
      <c r="BK46" s="1215"/>
      <c r="BL46" s="1215"/>
      <c r="BM46" s="1215"/>
    </row>
    <row r="47" spans="1:65" ht="14.45" customHeight="1">
      <c r="A47" s="961"/>
      <c r="B47" s="961" t="s">
        <v>1337</v>
      </c>
      <c r="C47" s="961"/>
      <c r="D47" s="992"/>
      <c r="E47" s="957">
        <v>5677.4995342394213</v>
      </c>
      <c r="F47" s="1141">
        <v>221.15430976246472</v>
      </c>
      <c r="G47" s="1141">
        <v>-750.14337461414334</v>
      </c>
      <c r="H47" s="1141">
        <v>-3355.6664111738983</v>
      </c>
      <c r="I47" s="1141">
        <v>-3457.7386684744292</v>
      </c>
      <c r="J47" s="1141">
        <v>-3503.4352111216799</v>
      </c>
      <c r="K47" s="1141">
        <v>9159.7359867055729</v>
      </c>
      <c r="L47" s="1141">
        <v>20059.167259340531</v>
      </c>
      <c r="M47" s="1141">
        <v>4602.9802960024399</v>
      </c>
      <c r="N47" s="961"/>
      <c r="O47" s="961" t="s">
        <v>1337</v>
      </c>
      <c r="P47" s="961"/>
      <c r="Q47" s="992"/>
      <c r="R47" s="1218">
        <v>3.2650709114472303</v>
      </c>
      <c r="S47" s="1218">
        <v>2.5778703884472165</v>
      </c>
      <c r="T47" s="1218">
        <v>0.68720052300001366</v>
      </c>
      <c r="U47" s="1218">
        <v>49.82637112273018</v>
      </c>
      <c r="V47" s="1218">
        <v>64.421547333991654</v>
      </c>
      <c r="W47" s="957">
        <v>1082.9558112512866</v>
      </c>
      <c r="X47" s="957">
        <v>2620.2941705817416</v>
      </c>
      <c r="Y47" s="957">
        <v>3927.929295278675</v>
      </c>
      <c r="Z47" s="957">
        <v>4268.2440312365061</v>
      </c>
      <c r="AA47" s="1215"/>
      <c r="AB47" s="1215"/>
      <c r="AC47" s="1215"/>
      <c r="AD47" s="1215"/>
      <c r="AE47" s="1215"/>
      <c r="AF47" s="1215"/>
      <c r="AG47" s="1215"/>
      <c r="AH47" s="1215"/>
      <c r="AI47" s="1215"/>
      <c r="AJ47" s="1215"/>
      <c r="AK47" s="1215"/>
      <c r="AL47" s="1215"/>
      <c r="AM47" s="1215"/>
      <c r="AN47" s="1215"/>
      <c r="AO47" s="1215"/>
      <c r="AP47" s="1215"/>
      <c r="AQ47" s="1215"/>
      <c r="AR47" s="1215"/>
      <c r="AS47" s="1215"/>
      <c r="AT47" s="1215"/>
      <c r="AU47" s="1215"/>
      <c r="AV47" s="1215"/>
      <c r="AW47" s="1215"/>
      <c r="AX47" s="1215"/>
      <c r="AY47" s="1215"/>
      <c r="AZ47" s="1215"/>
      <c r="BA47" s="1215"/>
      <c r="BB47" s="1215"/>
      <c r="BC47" s="1215"/>
      <c r="BD47" s="1215"/>
      <c r="BE47" s="1215"/>
      <c r="BF47" s="1215"/>
      <c r="BG47" s="1215"/>
      <c r="BH47" s="1215"/>
      <c r="BI47" s="1215"/>
      <c r="BJ47" s="1215"/>
      <c r="BK47" s="1215"/>
      <c r="BL47" s="1215"/>
      <c r="BM47" s="1215"/>
    </row>
    <row r="48" spans="1:65" ht="14.45" customHeight="1">
      <c r="A48" s="961"/>
      <c r="B48" s="961" t="s">
        <v>1347</v>
      </c>
      <c r="C48" s="961"/>
      <c r="D48" s="992"/>
      <c r="E48" s="957">
        <v>2538.4515638475764</v>
      </c>
      <c r="F48" s="1141">
        <v>11149.599432120871</v>
      </c>
      <c r="G48" s="1141">
        <v>7994.9921202028763</v>
      </c>
      <c r="H48" s="1141">
        <v>2553.5553616444245</v>
      </c>
      <c r="I48" s="1141">
        <v>2387.3022397138466</v>
      </c>
      <c r="J48" s="1141">
        <v>2311.3938903801654</v>
      </c>
      <c r="K48" s="1141">
        <v>6438.9943286417774</v>
      </c>
      <c r="L48" s="1141">
        <v>20031.676059172576</v>
      </c>
      <c r="M48" s="1141">
        <v>7014.3712647593038</v>
      </c>
      <c r="N48" s="961"/>
      <c r="O48" s="961" t="s">
        <v>1347</v>
      </c>
      <c r="P48" s="961"/>
      <c r="Q48" s="992"/>
      <c r="R48" s="1218">
        <v>4.1813376782431106</v>
      </c>
      <c r="S48" s="1218">
        <v>3.4009316484846628</v>
      </c>
      <c r="T48" s="1218">
        <v>0.78040602975844542</v>
      </c>
      <c r="U48" s="1218">
        <v>55.15557890027145</v>
      </c>
      <c r="V48" s="1218">
        <v>60.465880210579826</v>
      </c>
      <c r="W48" s="957">
        <v>1690.2140973352405</v>
      </c>
      <c r="X48" s="957">
        <v>8139.7780796855504</v>
      </c>
      <c r="Y48" s="957">
        <v>7443.170237030773</v>
      </c>
      <c r="Z48" s="957">
        <v>11030.483668584839</v>
      </c>
      <c r="AA48" s="1215"/>
      <c r="AB48" s="1215"/>
      <c r="AC48" s="1215"/>
      <c r="AD48" s="1215"/>
      <c r="AE48" s="1215"/>
      <c r="AF48" s="1215"/>
      <c r="AG48" s="1215"/>
      <c r="AH48" s="1215"/>
      <c r="AI48" s="1215"/>
      <c r="AJ48" s="1215"/>
      <c r="AK48" s="1215"/>
      <c r="AL48" s="1215"/>
      <c r="AM48" s="1215"/>
      <c r="AN48" s="1215"/>
      <c r="AO48" s="1215"/>
      <c r="AP48" s="1215"/>
      <c r="AQ48" s="1215"/>
      <c r="AR48" s="1215"/>
      <c r="AS48" s="1215"/>
      <c r="AT48" s="1215"/>
      <c r="AU48" s="1215"/>
      <c r="AV48" s="1215"/>
      <c r="AW48" s="1215"/>
      <c r="AX48" s="1215"/>
      <c r="AY48" s="1215"/>
      <c r="AZ48" s="1215"/>
      <c r="BA48" s="1215"/>
      <c r="BB48" s="1215"/>
      <c r="BC48" s="1215"/>
      <c r="BD48" s="1215"/>
      <c r="BE48" s="1215"/>
      <c r="BF48" s="1215"/>
      <c r="BG48" s="1215"/>
      <c r="BH48" s="1215"/>
      <c r="BI48" s="1215"/>
      <c r="BJ48" s="1215"/>
      <c r="BK48" s="1215"/>
      <c r="BL48" s="1215"/>
      <c r="BM48" s="1215"/>
    </row>
    <row r="49" spans="1:65" ht="14.45" customHeight="1">
      <c r="A49" s="961"/>
      <c r="B49" s="961" t="s">
        <v>1348</v>
      </c>
      <c r="C49" s="961"/>
      <c r="D49" s="992"/>
      <c r="E49" s="957">
        <v>2443.4859296069149</v>
      </c>
      <c r="F49" s="1141">
        <v>19883.595441700618</v>
      </c>
      <c r="G49" s="1141">
        <v>14391.926712021872</v>
      </c>
      <c r="H49" s="1141">
        <v>3876.9242764765304</v>
      </c>
      <c r="I49" s="1141">
        <v>3622.1339504414454</v>
      </c>
      <c r="J49" s="1141">
        <v>3513.1113133735025</v>
      </c>
      <c r="K49" s="1141">
        <v>8500.3219310139684</v>
      </c>
      <c r="L49" s="1141">
        <v>30566.502888158913</v>
      </c>
      <c r="M49" s="1141">
        <v>7908.3814917905947</v>
      </c>
      <c r="N49" s="961"/>
      <c r="O49" s="961" t="s">
        <v>1348</v>
      </c>
      <c r="P49" s="961"/>
      <c r="Q49" s="992"/>
      <c r="R49" s="1218">
        <v>4.5355378553560266</v>
      </c>
      <c r="S49" s="1218">
        <v>3.5916984774667142</v>
      </c>
      <c r="T49" s="1218">
        <v>0.94383937788931205</v>
      </c>
      <c r="U49" s="1218">
        <v>61.796562688407391</v>
      </c>
      <c r="V49" s="1218">
        <v>69.405877813369742</v>
      </c>
      <c r="W49" s="957">
        <v>2278.7237954624939</v>
      </c>
      <c r="X49" s="957">
        <v>15278.77362015638</v>
      </c>
      <c r="Y49" s="957">
        <v>13008.891907134654</v>
      </c>
      <c r="Z49" s="957">
        <v>20049.46790750384</v>
      </c>
      <c r="AA49" s="1215"/>
      <c r="AB49" s="1215"/>
      <c r="AC49" s="1215"/>
      <c r="AD49" s="1215"/>
      <c r="AE49" s="1215"/>
      <c r="AF49" s="1215"/>
      <c r="AG49" s="1215"/>
      <c r="AH49" s="1215"/>
      <c r="AI49" s="1215"/>
      <c r="AJ49" s="1215"/>
      <c r="AK49" s="1215"/>
      <c r="AL49" s="1215"/>
      <c r="AM49" s="1215"/>
      <c r="AN49" s="1215"/>
      <c r="AO49" s="1215"/>
      <c r="AP49" s="1215"/>
      <c r="AQ49" s="1215"/>
      <c r="AR49" s="1215"/>
      <c r="AS49" s="1215"/>
      <c r="AT49" s="1215"/>
      <c r="AU49" s="1215"/>
      <c r="AV49" s="1215"/>
      <c r="AW49" s="1215"/>
      <c r="AX49" s="1215"/>
      <c r="AY49" s="1215"/>
      <c r="AZ49" s="1215"/>
      <c r="BA49" s="1215"/>
      <c r="BB49" s="1215"/>
      <c r="BC49" s="1215"/>
      <c r="BD49" s="1215"/>
      <c r="BE49" s="1215"/>
      <c r="BF49" s="1215"/>
      <c r="BG49" s="1215"/>
      <c r="BH49" s="1215"/>
      <c r="BI49" s="1215"/>
      <c r="BJ49" s="1215"/>
      <c r="BK49" s="1215"/>
      <c r="BL49" s="1215"/>
      <c r="BM49" s="1215"/>
    </row>
    <row r="50" spans="1:65" ht="14.45" customHeight="1">
      <c r="A50" s="1330"/>
      <c r="B50" s="961" t="s">
        <v>1349</v>
      </c>
      <c r="C50" s="1330"/>
      <c r="D50" s="992"/>
      <c r="E50" s="957">
        <v>2609.8950513484533</v>
      </c>
      <c r="F50" s="1141">
        <v>42095.494544223831</v>
      </c>
      <c r="G50" s="1141">
        <v>32069.518997039548</v>
      </c>
      <c r="H50" s="1141">
        <v>8142.4769705791659</v>
      </c>
      <c r="I50" s="1141">
        <v>7661.3231376209524</v>
      </c>
      <c r="J50" s="1141">
        <v>7488.717200869215</v>
      </c>
      <c r="K50" s="1141">
        <v>15917.073311146882</v>
      </c>
      <c r="L50" s="1141">
        <v>79704.601157350917</v>
      </c>
      <c r="M50" s="1141">
        <v>15445.633796108836</v>
      </c>
      <c r="N50" s="1330"/>
      <c r="O50" s="961" t="s">
        <v>1349</v>
      </c>
      <c r="P50" s="1330"/>
      <c r="Q50" s="992"/>
      <c r="R50" s="1218">
        <v>8.8886484397805923</v>
      </c>
      <c r="S50" s="1218">
        <v>6.6877784063688566</v>
      </c>
      <c r="T50" s="1218">
        <v>2.2008700334117353</v>
      </c>
      <c r="U50" s="1218">
        <v>93.666018796785721</v>
      </c>
      <c r="V50" s="1218">
        <v>131.43177298282777</v>
      </c>
      <c r="W50" s="957">
        <v>4854.3261164471533</v>
      </c>
      <c r="X50" s="957">
        <v>30851.99867524283</v>
      </c>
      <c r="Y50" s="957">
        <v>28784.285163679266</v>
      </c>
      <c r="Z50" s="957">
        <v>40075.626370598126</v>
      </c>
      <c r="AA50" s="1215"/>
      <c r="AB50" s="1215"/>
      <c r="AC50" s="1215"/>
      <c r="AD50" s="1215"/>
      <c r="AE50" s="1215"/>
      <c r="AF50" s="1215"/>
      <c r="AG50" s="1215"/>
      <c r="AH50" s="1215"/>
      <c r="AI50" s="1215"/>
      <c r="AJ50" s="1215"/>
      <c r="AK50" s="1215"/>
      <c r="AL50" s="1215"/>
      <c r="AM50" s="1215"/>
      <c r="AN50" s="1215"/>
      <c r="AO50" s="1215"/>
      <c r="AP50" s="1215"/>
      <c r="AQ50" s="1215"/>
      <c r="AR50" s="1215"/>
      <c r="AS50" s="1215"/>
      <c r="AT50" s="1215"/>
      <c r="AU50" s="1215"/>
      <c r="AV50" s="1215"/>
      <c r="AW50" s="1215"/>
      <c r="AX50" s="1215"/>
      <c r="AY50" s="1215"/>
      <c r="AZ50" s="1215"/>
      <c r="BA50" s="1215"/>
      <c r="BB50" s="1215"/>
      <c r="BC50" s="1215"/>
      <c r="BD50" s="1215"/>
      <c r="BE50" s="1215"/>
      <c r="BF50" s="1215"/>
      <c r="BG50" s="1215"/>
      <c r="BH50" s="1215"/>
      <c r="BI50" s="1215"/>
      <c r="BJ50" s="1215"/>
      <c r="BK50" s="1215"/>
      <c r="BL50" s="1215"/>
      <c r="BM50" s="1215"/>
    </row>
    <row r="51" spans="1:65" ht="14.45" customHeight="1">
      <c r="A51" s="1330"/>
      <c r="B51" s="961" t="s">
        <v>1350</v>
      </c>
      <c r="C51" s="1330"/>
      <c r="D51" s="992"/>
      <c r="E51" s="957">
        <v>1046.0022130579828</v>
      </c>
      <c r="F51" s="1141">
        <v>87977.846047211497</v>
      </c>
      <c r="G51" s="1141">
        <v>70079.142269257907</v>
      </c>
      <c r="H51" s="1141">
        <v>16745.111140196917</v>
      </c>
      <c r="I51" s="1141">
        <v>15613.051709622177</v>
      </c>
      <c r="J51" s="1141">
        <v>15302.823813288613</v>
      </c>
      <c r="K51" s="1141">
        <v>36132.416096537017</v>
      </c>
      <c r="L51" s="1141">
        <v>173888.03349273629</v>
      </c>
      <c r="M51" s="1141">
        <v>42134.172852219715</v>
      </c>
      <c r="N51" s="1330"/>
      <c r="O51" s="961" t="s">
        <v>1350</v>
      </c>
      <c r="P51" s="1330"/>
      <c r="Q51" s="992"/>
      <c r="R51" s="1218">
        <v>13.840832933407842</v>
      </c>
      <c r="S51" s="1218">
        <v>10.647829656116606</v>
      </c>
      <c r="T51" s="1218">
        <v>3.193003277291234</v>
      </c>
      <c r="U51" s="1218">
        <v>103.44428525840185</v>
      </c>
      <c r="V51" s="1218">
        <v>204.38289734328296</v>
      </c>
      <c r="W51" s="957">
        <v>9637.7885559355254</v>
      </c>
      <c r="X51" s="957">
        <v>67386.016737848142</v>
      </c>
      <c r="Y51" s="957">
        <v>62776.682176147297</v>
      </c>
      <c r="Z51" s="957">
        <v>82757.459710665149</v>
      </c>
      <c r="AA51" s="1215"/>
      <c r="AB51" s="1215"/>
      <c r="AC51" s="1215"/>
      <c r="AD51" s="1215"/>
      <c r="AE51" s="1215"/>
      <c r="AF51" s="1215"/>
      <c r="AG51" s="1215"/>
      <c r="AH51" s="1215"/>
      <c r="AI51" s="1215"/>
      <c r="AJ51" s="1215"/>
      <c r="AK51" s="1215"/>
      <c r="AL51" s="1215"/>
      <c r="AM51" s="1215"/>
      <c r="AN51" s="1215"/>
      <c r="AO51" s="1215"/>
      <c r="AP51" s="1215"/>
      <c r="AQ51" s="1215"/>
      <c r="AR51" s="1215"/>
      <c r="AS51" s="1215"/>
      <c r="AT51" s="1215"/>
      <c r="AU51" s="1215"/>
      <c r="AV51" s="1215"/>
      <c r="AW51" s="1215"/>
      <c r="AX51" s="1215"/>
      <c r="AY51" s="1215"/>
      <c r="AZ51" s="1215"/>
      <c r="BA51" s="1215"/>
      <c r="BB51" s="1215"/>
      <c r="BC51" s="1215"/>
      <c r="BD51" s="1215"/>
      <c r="BE51" s="1215"/>
      <c r="BF51" s="1215"/>
      <c r="BG51" s="1215"/>
      <c r="BH51" s="1215"/>
      <c r="BI51" s="1215"/>
      <c r="BJ51" s="1215"/>
      <c r="BK51" s="1215"/>
      <c r="BL51" s="1215"/>
      <c r="BM51" s="1215"/>
    </row>
    <row r="52" spans="1:65" ht="14.45" customHeight="1">
      <c r="A52" s="1330"/>
      <c r="B52" s="961" t="s">
        <v>1351</v>
      </c>
      <c r="C52" s="1330"/>
      <c r="D52" s="992"/>
      <c r="E52" s="957">
        <v>1035.0404402534286</v>
      </c>
      <c r="F52" s="1140">
        <v>204465.88677250649</v>
      </c>
      <c r="G52" s="1141">
        <v>161597.98093081015</v>
      </c>
      <c r="H52" s="1141">
        <v>43234.692978356601</v>
      </c>
      <c r="I52" s="1141">
        <v>40989.318246762101</v>
      </c>
      <c r="J52" s="1141">
        <v>40372.236311590103</v>
      </c>
      <c r="K52" s="1141">
        <v>77992.986602043704</v>
      </c>
      <c r="L52" s="1141">
        <v>494394.81676226127</v>
      </c>
      <c r="M52" s="1141">
        <v>59471.912995659441</v>
      </c>
      <c r="N52" s="1330"/>
      <c r="O52" s="961" t="s">
        <v>1351</v>
      </c>
      <c r="P52" s="1330"/>
      <c r="Q52" s="992"/>
      <c r="R52" s="1218">
        <v>23.770762434118783</v>
      </c>
      <c r="S52" s="1218">
        <v>18.298324816428366</v>
      </c>
      <c r="T52" s="1218">
        <v>5.472437617690403</v>
      </c>
      <c r="U52" s="1218">
        <v>117.73734611707614</v>
      </c>
      <c r="V52" s="1218">
        <v>190.90940737584611</v>
      </c>
      <c r="W52" s="957">
        <v>28699.279205749717</v>
      </c>
      <c r="X52" s="957">
        <v>163684.92000667678</v>
      </c>
      <c r="Y52" s="957">
        <v>143059.03199215673</v>
      </c>
      <c r="Z52" s="957">
        <v>195164.33042582427</v>
      </c>
      <c r="AA52" s="1215"/>
      <c r="AB52" s="1215"/>
      <c r="AC52" s="1215"/>
      <c r="AD52" s="1215"/>
      <c r="AE52" s="1215"/>
      <c r="AF52" s="1215"/>
      <c r="AG52" s="1215"/>
      <c r="AH52" s="1215"/>
      <c r="AI52" s="1215"/>
      <c r="AJ52" s="1215"/>
      <c r="AK52" s="1215"/>
      <c r="AL52" s="1215"/>
      <c r="AM52" s="1215"/>
      <c r="AN52" s="1215"/>
      <c r="AO52" s="1215"/>
      <c r="AP52" s="1215"/>
      <c r="AQ52" s="1215"/>
      <c r="AR52" s="1215"/>
      <c r="AS52" s="1215"/>
      <c r="AT52" s="1215"/>
      <c r="AU52" s="1215"/>
      <c r="AV52" s="1215"/>
      <c r="AW52" s="1215"/>
      <c r="AX52" s="1215"/>
      <c r="AY52" s="1215"/>
      <c r="AZ52" s="1215"/>
      <c r="BA52" s="1215"/>
      <c r="BB52" s="1215"/>
      <c r="BC52" s="1215"/>
      <c r="BD52" s="1215"/>
      <c r="BE52" s="1215"/>
      <c r="BF52" s="1215"/>
      <c r="BG52" s="1215"/>
      <c r="BH52" s="1215"/>
      <c r="BI52" s="1215"/>
      <c r="BJ52" s="1215"/>
      <c r="BK52" s="1215"/>
      <c r="BL52" s="1215"/>
      <c r="BM52" s="1215"/>
    </row>
    <row r="53" spans="1:65" ht="14.45" customHeight="1">
      <c r="A53" s="1330"/>
      <c r="B53" s="961" t="s">
        <v>1352</v>
      </c>
      <c r="C53" s="1330"/>
      <c r="D53" s="992"/>
      <c r="E53" s="957">
        <v>182.44798331250189</v>
      </c>
      <c r="F53" s="1140">
        <v>467597.85783488036</v>
      </c>
      <c r="G53" s="1141">
        <v>384528.35909434553</v>
      </c>
      <c r="H53" s="1141">
        <v>95609.197598311395</v>
      </c>
      <c r="I53" s="1141">
        <v>90328.319416462458</v>
      </c>
      <c r="J53" s="1141">
        <v>89308.577583779203</v>
      </c>
      <c r="K53" s="1141">
        <v>163260.67969147899</v>
      </c>
      <c r="L53" s="1141">
        <v>1247591.8278417559</v>
      </c>
      <c r="M53" s="1141">
        <v>180707.38242405182</v>
      </c>
      <c r="N53" s="1330"/>
      <c r="O53" s="961" t="s">
        <v>1352</v>
      </c>
      <c r="P53" s="1330"/>
      <c r="Q53" s="992"/>
      <c r="R53" s="1218">
        <v>48.946454279090084</v>
      </c>
      <c r="S53" s="1218">
        <v>37.86381367795758</v>
      </c>
      <c r="T53" s="1218">
        <v>11.082640601132496</v>
      </c>
      <c r="U53" s="1218">
        <v>845.46061070640428</v>
      </c>
      <c r="V53" s="1218">
        <v>888.94678107516711</v>
      </c>
      <c r="W53" s="957">
        <v>64356.025671629744</v>
      </c>
      <c r="X53" s="957">
        <v>336324.46334441722</v>
      </c>
      <c r="Y53" s="957">
        <v>349284.25648001401</v>
      </c>
      <c r="Z53" s="957">
        <v>407275.72571692278</v>
      </c>
      <c r="AA53" s="1215"/>
      <c r="AB53" s="1215"/>
      <c r="AC53" s="1215"/>
      <c r="AD53" s="1215"/>
      <c r="AE53" s="1215"/>
      <c r="AF53" s="1215"/>
      <c r="AG53" s="1215"/>
      <c r="AH53" s="1215"/>
      <c r="AI53" s="1215"/>
      <c r="AJ53" s="1215"/>
      <c r="AK53" s="1215"/>
      <c r="AL53" s="1215"/>
      <c r="AM53" s="1215"/>
      <c r="AN53" s="1215"/>
      <c r="AO53" s="1215"/>
      <c r="AP53" s="1215"/>
      <c r="AQ53" s="1215"/>
      <c r="AR53" s="1215"/>
      <c r="AS53" s="1215"/>
      <c r="AT53" s="1215"/>
      <c r="AU53" s="1215"/>
      <c r="AV53" s="1215"/>
      <c r="AW53" s="1215"/>
      <c r="AX53" s="1215"/>
      <c r="AY53" s="1215"/>
      <c r="AZ53" s="1215"/>
      <c r="BA53" s="1215"/>
      <c r="BB53" s="1215"/>
      <c r="BC53" s="1215"/>
      <c r="BD53" s="1215"/>
      <c r="BE53" s="1215"/>
      <c r="BF53" s="1215"/>
      <c r="BG53" s="1215"/>
      <c r="BH53" s="1215"/>
      <c r="BI53" s="1215"/>
      <c r="BJ53" s="1215"/>
      <c r="BK53" s="1215"/>
      <c r="BL53" s="1215"/>
      <c r="BM53" s="1215"/>
    </row>
    <row r="54" spans="1:65" ht="14.45" customHeight="1">
      <c r="A54" s="1330"/>
      <c r="B54" s="961" t="s">
        <v>1353</v>
      </c>
      <c r="C54" s="1330"/>
      <c r="D54" s="992"/>
      <c r="E54" s="957">
        <v>89.177284130440739</v>
      </c>
      <c r="F54" s="1140">
        <v>888970.90859355289</v>
      </c>
      <c r="G54" s="1141">
        <v>692951.36702053039</v>
      </c>
      <c r="H54" s="1141">
        <v>169649.83802292199</v>
      </c>
      <c r="I54" s="1141">
        <v>161422.29984917032</v>
      </c>
      <c r="J54" s="1141">
        <v>159035.15259339215</v>
      </c>
      <c r="K54" s="1141">
        <v>525580.96619830502</v>
      </c>
      <c r="L54" s="1141">
        <v>2786303.5844837348</v>
      </c>
      <c r="M54" s="1141">
        <v>268485.29018271965</v>
      </c>
      <c r="N54" s="1330"/>
      <c r="O54" s="961" t="s">
        <v>1353</v>
      </c>
      <c r="P54" s="1330"/>
      <c r="Q54" s="992"/>
      <c r="R54" s="1218">
        <v>94.861230014297504</v>
      </c>
      <c r="S54" s="1218">
        <v>74.644806058074735</v>
      </c>
      <c r="T54" s="1218">
        <v>20.216423956222773</v>
      </c>
      <c r="U54" s="1218">
        <v>290.41184734986132</v>
      </c>
      <c r="V54" s="1218">
        <v>574.86156212081551</v>
      </c>
      <c r="W54" s="957">
        <v>109674.38086990434</v>
      </c>
      <c r="X54" s="957">
        <v>642543.90427330974</v>
      </c>
      <c r="Y54" s="957">
        <v>652560.49894622003</v>
      </c>
      <c r="Z54" s="957">
        <v>783545.68478557677</v>
      </c>
      <c r="AA54" s="1215"/>
      <c r="AB54" s="1215"/>
      <c r="AC54" s="1215"/>
      <c r="AD54" s="1215"/>
      <c r="AE54" s="1215"/>
      <c r="AF54" s="1215"/>
      <c r="AG54" s="1215"/>
      <c r="AH54" s="1215"/>
      <c r="AI54" s="1215"/>
      <c r="AJ54" s="1215"/>
      <c r="AK54" s="1215"/>
      <c r="AL54" s="1215"/>
      <c r="AM54" s="1215"/>
      <c r="AN54" s="1215"/>
      <c r="AO54" s="1215"/>
      <c r="AP54" s="1215"/>
      <c r="AQ54" s="1215"/>
      <c r="AR54" s="1215"/>
      <c r="AS54" s="1215"/>
      <c r="AT54" s="1215"/>
      <c r="AU54" s="1215"/>
      <c r="AV54" s="1215"/>
      <c r="AW54" s="1215"/>
      <c r="AX54" s="1215"/>
      <c r="AY54" s="1215"/>
      <c r="AZ54" s="1215"/>
      <c r="BA54" s="1215"/>
      <c r="BB54" s="1215"/>
      <c r="BC54" s="1215"/>
      <c r="BD54" s="1215"/>
      <c r="BE54" s="1215"/>
      <c r="BF54" s="1215"/>
      <c r="BG54" s="1215"/>
      <c r="BH54" s="1215"/>
      <c r="BI54" s="1215"/>
      <c r="BJ54" s="1215"/>
      <c r="BK54" s="1215"/>
      <c r="BL54" s="1215"/>
      <c r="BM54" s="1215"/>
    </row>
    <row r="55" spans="1:65" ht="14.45" customHeight="1">
      <c r="A55" s="1330"/>
      <c r="B55" s="961" t="s">
        <v>1354</v>
      </c>
      <c r="C55" s="1330"/>
      <c r="D55" s="992"/>
      <c r="E55" s="957">
        <v>45</v>
      </c>
      <c r="F55" s="599">
        <v>1925337.1640444444</v>
      </c>
      <c r="G55" s="1141">
        <v>1648882.7619555555</v>
      </c>
      <c r="H55" s="1141">
        <v>519147.7166888889</v>
      </c>
      <c r="I55" s="1141">
        <v>494952.60635555553</v>
      </c>
      <c r="J55" s="1141">
        <v>487916.92784444446</v>
      </c>
      <c r="K55" s="1141">
        <v>697482.37451111118</v>
      </c>
      <c r="L55" s="1141">
        <v>6073599.9706444442</v>
      </c>
      <c r="M55" s="1141">
        <v>849912.15035555558</v>
      </c>
      <c r="N55" s="1330"/>
      <c r="O55" s="961" t="s">
        <v>1354</v>
      </c>
      <c r="P55" s="1330"/>
      <c r="Q55" s="992"/>
      <c r="R55" s="1218">
        <v>205.4</v>
      </c>
      <c r="S55" s="1218">
        <v>163.62222222222223</v>
      </c>
      <c r="T55" s="1218">
        <v>41.777777777777779</v>
      </c>
      <c r="U55" s="1218">
        <v>8536.1313333333328</v>
      </c>
      <c r="V55" s="1218">
        <v>5327.2648888888889</v>
      </c>
      <c r="W55" s="957">
        <v>269088.06124444446</v>
      </c>
      <c r="X55" s="957">
        <v>1674411.3793333333</v>
      </c>
      <c r="Y55" s="957">
        <v>1511677.7209777776</v>
      </c>
      <c r="Z55" s="957">
        <v>1550337.1808222223</v>
      </c>
      <c r="AA55" s="1215"/>
      <c r="AB55" s="1215"/>
      <c r="AC55" s="1215"/>
      <c r="AD55" s="1215"/>
      <c r="AE55" s="1215"/>
      <c r="AF55" s="1215"/>
      <c r="AG55" s="1215"/>
      <c r="AH55" s="1215"/>
      <c r="AI55" s="1215"/>
      <c r="AJ55" s="1215"/>
      <c r="AK55" s="1215"/>
      <c r="AL55" s="1215"/>
      <c r="AM55" s="1215"/>
      <c r="AN55" s="1215"/>
      <c r="AO55" s="1215"/>
      <c r="AP55" s="1215"/>
      <c r="AQ55" s="1215"/>
      <c r="AR55" s="1215"/>
      <c r="AS55" s="1215"/>
      <c r="AT55" s="1215"/>
      <c r="AU55" s="1215"/>
      <c r="AV55" s="1215"/>
      <c r="AW55" s="1215"/>
      <c r="AX55" s="1215"/>
      <c r="AY55" s="1215"/>
      <c r="AZ55" s="1215"/>
      <c r="BA55" s="1215"/>
      <c r="BB55" s="1215"/>
      <c r="BC55" s="1215"/>
      <c r="BD55" s="1215"/>
      <c r="BE55" s="1215"/>
      <c r="BF55" s="1215"/>
      <c r="BG55" s="1215"/>
      <c r="BH55" s="1215"/>
      <c r="BI55" s="1215"/>
      <c r="BJ55" s="1215"/>
      <c r="BK55" s="1215"/>
      <c r="BL55" s="1215"/>
      <c r="BM55" s="1215"/>
    </row>
    <row r="56" spans="1:65" ht="14.45" customHeight="1">
      <c r="A56" s="1330"/>
      <c r="B56" s="961" t="s">
        <v>1355</v>
      </c>
      <c r="C56" s="1330"/>
      <c r="D56" s="992"/>
      <c r="E56" s="957">
        <v>20</v>
      </c>
      <c r="F56" s="599">
        <v>5652080.4869499998</v>
      </c>
      <c r="G56" s="1141">
        <v>5321708.0128000006</v>
      </c>
      <c r="H56" s="1141">
        <v>1281080.1270000001</v>
      </c>
      <c r="I56" s="1141">
        <v>1221639.2052500001</v>
      </c>
      <c r="J56" s="1141">
        <v>1204062.72645</v>
      </c>
      <c r="K56" s="1141">
        <v>2213869.9509000001</v>
      </c>
      <c r="L56" s="1141">
        <v>16593701.471249999</v>
      </c>
      <c r="M56" s="1141">
        <v>1542409.3750999998</v>
      </c>
      <c r="N56" s="1330"/>
      <c r="O56" s="961" t="s">
        <v>1355</v>
      </c>
      <c r="P56" s="1330"/>
      <c r="Q56" s="992"/>
      <c r="R56" s="1218">
        <v>485.05</v>
      </c>
      <c r="S56" s="1218">
        <v>409.35</v>
      </c>
      <c r="T56" s="1218">
        <v>75.7</v>
      </c>
      <c r="U56" s="1218">
        <v>3328.4414999999999</v>
      </c>
      <c r="V56" s="1218">
        <v>4024.9915000000001</v>
      </c>
      <c r="W56" s="957">
        <v>813447.25800000003</v>
      </c>
      <c r="X56" s="957">
        <v>4447900.4613500005</v>
      </c>
      <c r="Y56" s="957">
        <v>4807291.8772</v>
      </c>
      <c r="Z56" s="957">
        <v>4357525.6046000002</v>
      </c>
      <c r="AA56" s="1215"/>
      <c r="AB56" s="1215"/>
      <c r="AC56" s="1215"/>
      <c r="AD56" s="1215"/>
      <c r="AE56" s="1215"/>
      <c r="AF56" s="1215"/>
      <c r="AG56" s="1215"/>
      <c r="AH56" s="1215"/>
      <c r="AI56" s="1215"/>
      <c r="AJ56" s="1215"/>
      <c r="AK56" s="1215"/>
      <c r="AL56" s="1215"/>
      <c r="AM56" s="1215"/>
      <c r="AN56" s="1215"/>
      <c r="AO56" s="1215"/>
      <c r="AP56" s="1215"/>
      <c r="AQ56" s="1215"/>
      <c r="AR56" s="1215"/>
      <c r="AS56" s="1215"/>
      <c r="AT56" s="1215"/>
      <c r="AU56" s="1215"/>
      <c r="AV56" s="1215"/>
      <c r="AW56" s="1215"/>
      <c r="AX56" s="1215"/>
      <c r="AY56" s="1215"/>
      <c r="AZ56" s="1215"/>
      <c r="BA56" s="1215"/>
      <c r="BB56" s="1215"/>
      <c r="BC56" s="1215"/>
      <c r="BD56" s="1215"/>
      <c r="BE56" s="1215"/>
      <c r="BF56" s="1215"/>
      <c r="BG56" s="1215"/>
      <c r="BH56" s="1215"/>
      <c r="BI56" s="1215"/>
      <c r="BJ56" s="1215"/>
      <c r="BK56" s="1215"/>
      <c r="BL56" s="1215"/>
      <c r="BM56" s="1215"/>
    </row>
    <row r="57" spans="1:65" ht="14.45" customHeight="1">
      <c r="A57" s="1479" t="s">
        <v>449</v>
      </c>
      <c r="B57" s="1479"/>
      <c r="C57" s="1479"/>
      <c r="D57" s="2"/>
      <c r="E57" s="957"/>
      <c r="F57" s="599"/>
      <c r="G57" s="1141"/>
      <c r="H57" s="1141"/>
      <c r="I57" s="1141"/>
      <c r="J57" s="1141"/>
      <c r="K57" s="1141"/>
      <c r="L57" s="1141"/>
      <c r="M57" s="1141"/>
      <c r="N57" s="1479" t="s">
        <v>449</v>
      </c>
      <c r="O57" s="1479"/>
      <c r="P57" s="1479"/>
      <c r="Q57" s="2"/>
      <c r="R57" s="1218"/>
      <c r="S57" s="1218"/>
      <c r="T57" s="1218"/>
      <c r="U57" s="1218"/>
      <c r="V57" s="1218"/>
      <c r="W57" s="957"/>
      <c r="X57" s="957"/>
      <c r="Y57" s="957"/>
      <c r="Z57" s="957"/>
      <c r="AA57" s="1215"/>
      <c r="AB57" s="1215"/>
      <c r="AC57" s="1215"/>
      <c r="AD57" s="1215"/>
      <c r="AE57" s="1215"/>
      <c r="AF57" s="1215"/>
      <c r="AG57" s="1215"/>
      <c r="AH57" s="1215"/>
      <c r="AI57" s="1215"/>
      <c r="AJ57" s="1215"/>
      <c r="AK57" s="1215"/>
      <c r="AL57" s="1215"/>
      <c r="AM57" s="1215"/>
      <c r="AN57" s="1215"/>
      <c r="AO57" s="1215"/>
      <c r="AP57" s="1215"/>
      <c r="AQ57" s="1215"/>
      <c r="AR57" s="1215"/>
      <c r="AS57" s="1215"/>
      <c r="AT57" s="1215"/>
      <c r="AU57" s="1215"/>
      <c r="AV57" s="1215"/>
      <c r="AW57" s="1215"/>
      <c r="AX57" s="1215"/>
      <c r="AY57" s="1215"/>
      <c r="AZ57" s="1215"/>
      <c r="BA57" s="1215"/>
      <c r="BB57" s="1215"/>
      <c r="BC57" s="1215"/>
      <c r="BD57" s="1215"/>
      <c r="BE57" s="1215"/>
      <c r="BF57" s="1215"/>
      <c r="BG57" s="1215"/>
      <c r="BH57" s="1215"/>
      <c r="BI57" s="1215"/>
      <c r="BJ57" s="1215"/>
      <c r="BK57" s="1215"/>
      <c r="BL57" s="1215"/>
      <c r="BM57" s="1215"/>
    </row>
    <row r="58" spans="1:65" ht="14.45" customHeight="1">
      <c r="A58" s="6"/>
      <c r="B58" s="961" t="s">
        <v>1337</v>
      </c>
      <c r="C58" s="6"/>
      <c r="D58" s="994"/>
      <c r="E58" s="957">
        <v>5529.0594183248268</v>
      </c>
      <c r="F58" s="599">
        <v>5634.3956746762879</v>
      </c>
      <c r="G58" s="1141">
        <v>5077.0388288090317</v>
      </c>
      <c r="H58" s="1141">
        <v>1328.0107932094929</v>
      </c>
      <c r="I58" s="1141">
        <v>1246.2167035031759</v>
      </c>
      <c r="J58" s="1141">
        <v>1208.195221471062</v>
      </c>
      <c r="K58" s="1141">
        <v>1833.3839774503183</v>
      </c>
      <c r="L58" s="1141">
        <v>3077.7933606957454</v>
      </c>
      <c r="M58" s="1141">
        <v>1051.5067752104117</v>
      </c>
      <c r="N58" s="6"/>
      <c r="O58" s="961" t="s">
        <v>1337</v>
      </c>
      <c r="P58" s="6"/>
      <c r="Q58" s="994"/>
      <c r="R58" s="1218">
        <v>2.7623082687511253</v>
      </c>
      <c r="S58" s="1218">
        <v>2.2802886566584863</v>
      </c>
      <c r="T58" s="1218">
        <v>0.48201961209263983</v>
      </c>
      <c r="U58" s="1218">
        <v>46.222119038910812</v>
      </c>
      <c r="V58" s="1218">
        <v>51.837865447965846</v>
      </c>
      <c r="W58" s="957">
        <v>934.12363370070693</v>
      </c>
      <c r="X58" s="957">
        <v>4801.0615253558599</v>
      </c>
      <c r="Y58" s="957">
        <v>4537.6504402385735</v>
      </c>
      <c r="Z58" s="957">
        <v>5412.7897572392567</v>
      </c>
      <c r="AA58" s="1215"/>
      <c r="AB58" s="1215"/>
      <c r="AC58" s="1215"/>
      <c r="AD58" s="1215"/>
      <c r="AE58" s="1215"/>
      <c r="AF58" s="1215"/>
      <c r="AG58" s="1215"/>
      <c r="AH58" s="1215"/>
    </row>
    <row r="59" spans="1:65" ht="14.45" customHeight="1">
      <c r="A59" s="6"/>
      <c r="B59" s="961" t="s">
        <v>1347</v>
      </c>
      <c r="C59" s="6"/>
      <c r="D59" s="2"/>
      <c r="E59" s="957">
        <v>1545.4970983236326</v>
      </c>
      <c r="F59" s="1145">
        <v>11790.247455377839</v>
      </c>
      <c r="G59" s="1141">
        <v>10388.176010365913</v>
      </c>
      <c r="H59" s="1141">
        <v>2413.4824538209828</v>
      </c>
      <c r="I59" s="1141">
        <v>2275.2265386954605</v>
      </c>
      <c r="J59" s="1141">
        <v>2176.2572350644596</v>
      </c>
      <c r="K59" s="1141">
        <v>3402.0002733179635</v>
      </c>
      <c r="L59" s="1141">
        <v>7940.2801078710954</v>
      </c>
      <c r="M59" s="1141">
        <v>2739.2474045495801</v>
      </c>
      <c r="N59" s="6"/>
      <c r="O59" s="961" t="s">
        <v>1347</v>
      </c>
      <c r="P59" s="6"/>
      <c r="Q59" s="2"/>
      <c r="R59" s="1218">
        <v>4.2692963363468266</v>
      </c>
      <c r="S59" s="1218">
        <v>3.4081997700915792</v>
      </c>
      <c r="T59" s="1218">
        <v>0.86109656625524733</v>
      </c>
      <c r="U59" s="1218">
        <v>45.574488361210456</v>
      </c>
      <c r="V59" s="1218">
        <v>65.190411628898573</v>
      </c>
      <c r="W59" s="957">
        <v>1566.5870085686454</v>
      </c>
      <c r="X59" s="957">
        <v>10158.264674086446</v>
      </c>
      <c r="Y59" s="957">
        <v>9497.5470478353764</v>
      </c>
      <c r="Z59" s="957">
        <v>11437.438817082229</v>
      </c>
      <c r="AA59" s="1215"/>
      <c r="AB59" s="1215"/>
      <c r="AC59" s="1215"/>
      <c r="AD59" s="1215"/>
      <c r="AE59" s="1215"/>
      <c r="AF59" s="1215"/>
      <c r="AG59" s="1215"/>
      <c r="AH59" s="1215"/>
      <c r="AI59" s="1215"/>
      <c r="AJ59" s="1215"/>
      <c r="AK59" s="1215"/>
      <c r="AL59" s="1215"/>
      <c r="AM59" s="1215"/>
      <c r="AN59" s="1215"/>
      <c r="AO59" s="1215"/>
      <c r="AP59" s="1215"/>
      <c r="AQ59" s="1215"/>
      <c r="AR59" s="1215"/>
      <c r="AS59" s="1215"/>
      <c r="AT59" s="1215"/>
      <c r="AU59" s="1215"/>
      <c r="AV59" s="1215"/>
      <c r="AW59" s="1215"/>
      <c r="AX59" s="1215"/>
      <c r="AY59" s="1215"/>
      <c r="AZ59" s="1215"/>
      <c r="BA59" s="1215"/>
      <c r="BB59" s="1215"/>
      <c r="BC59" s="1215"/>
      <c r="BD59" s="1215"/>
      <c r="BE59" s="1215"/>
      <c r="BF59" s="1215"/>
      <c r="BG59" s="1215"/>
      <c r="BH59" s="1215"/>
      <c r="BI59" s="1215"/>
      <c r="BJ59" s="1215"/>
      <c r="BK59" s="1215"/>
      <c r="BL59" s="1215"/>
      <c r="BM59" s="1215"/>
    </row>
    <row r="60" spans="1:65" ht="14.45" customHeight="1">
      <c r="A60" s="1330"/>
      <c r="B60" s="961" t="s">
        <v>1348</v>
      </c>
      <c r="C60" s="1330"/>
      <c r="D60" s="992"/>
      <c r="E60" s="957">
        <v>2185.9832718276957</v>
      </c>
      <c r="F60" s="1145">
        <v>16532.286966430551</v>
      </c>
      <c r="G60" s="1141">
        <v>14408.954552023151</v>
      </c>
      <c r="H60" s="1141">
        <v>3522.3331723337164</v>
      </c>
      <c r="I60" s="1141">
        <v>3293.2595266998178</v>
      </c>
      <c r="J60" s="1141">
        <v>3187.7209948107607</v>
      </c>
      <c r="K60" s="1141">
        <v>5834.7662873741037</v>
      </c>
      <c r="L60" s="1141">
        <v>14404.562285115169</v>
      </c>
      <c r="M60" s="1141">
        <v>5356.7907523279882</v>
      </c>
      <c r="N60" s="1330"/>
      <c r="O60" s="961" t="s">
        <v>1348</v>
      </c>
      <c r="P60" s="1330"/>
      <c r="Q60" s="992"/>
      <c r="R60" s="1218">
        <v>4.5285174920110816</v>
      </c>
      <c r="S60" s="1218">
        <v>3.6049019454064872</v>
      </c>
      <c r="T60" s="1218">
        <v>0.92361554660459322</v>
      </c>
      <c r="U60" s="1218">
        <v>62.471637590672167</v>
      </c>
      <c r="V60" s="1218">
        <v>95.836233362624057</v>
      </c>
      <c r="W60" s="957">
        <v>2339.7250447507449</v>
      </c>
      <c r="X60" s="957">
        <v>13569.117083711855</v>
      </c>
      <c r="Y60" s="957">
        <v>12812.719414592204</v>
      </c>
      <c r="Z60" s="957">
        <v>16090.015943005972</v>
      </c>
      <c r="AA60" s="1215"/>
      <c r="AB60" s="1215"/>
      <c r="AC60" s="1215"/>
      <c r="AD60" s="1215"/>
      <c r="AE60" s="1215"/>
      <c r="AF60" s="1215"/>
      <c r="AG60" s="1215"/>
      <c r="AH60" s="1215"/>
      <c r="AI60" s="1215"/>
      <c r="AJ60" s="1215"/>
      <c r="AK60" s="1215"/>
      <c r="AL60" s="1215"/>
      <c r="AM60" s="1215"/>
      <c r="AN60" s="1215"/>
      <c r="AO60" s="1215"/>
      <c r="AP60" s="1215"/>
      <c r="AQ60" s="1215"/>
      <c r="AR60" s="1215"/>
      <c r="AS60" s="1215"/>
      <c r="AT60" s="1215"/>
      <c r="AU60" s="1215"/>
      <c r="AV60" s="1215"/>
      <c r="AW60" s="1215"/>
      <c r="AX60" s="1215"/>
      <c r="AY60" s="1215"/>
      <c r="AZ60" s="1215"/>
      <c r="BA60" s="1215"/>
      <c r="BB60" s="1215"/>
      <c r="BC60" s="1215"/>
      <c r="BD60" s="1215"/>
      <c r="BE60" s="1215"/>
      <c r="BF60" s="1215"/>
      <c r="BG60" s="1215"/>
      <c r="BH60" s="1215"/>
      <c r="BI60" s="1215"/>
      <c r="BJ60" s="1215"/>
      <c r="BK60" s="1215"/>
      <c r="BL60" s="1215"/>
      <c r="BM60" s="1215"/>
    </row>
    <row r="61" spans="1:65" ht="14.45" customHeight="1">
      <c r="A61" s="1330"/>
      <c r="B61" s="961" t="s">
        <v>1349</v>
      </c>
      <c r="C61" s="1330"/>
      <c r="D61" s="992"/>
      <c r="E61" s="957">
        <v>2451.5075224238531</v>
      </c>
      <c r="F61" s="1145">
        <v>29092.753612572338</v>
      </c>
      <c r="G61" s="1141">
        <v>22918.110222246352</v>
      </c>
      <c r="H61" s="1141">
        <v>5389.1383907732779</v>
      </c>
      <c r="I61" s="1141">
        <v>5002.9129665897326</v>
      </c>
      <c r="J61" s="1141">
        <v>4870.1541921879116</v>
      </c>
      <c r="K61" s="1141">
        <v>10976.037067985462</v>
      </c>
      <c r="L61" s="1141">
        <v>32570.313126452729</v>
      </c>
      <c r="M61" s="1141">
        <v>10737.956594436269</v>
      </c>
      <c r="N61" s="1330"/>
      <c r="O61" s="961" t="s">
        <v>1349</v>
      </c>
      <c r="P61" s="1330"/>
      <c r="Q61" s="992"/>
      <c r="R61" s="1218">
        <v>5.8206472533183593</v>
      </c>
      <c r="S61" s="1218">
        <v>4.5046978222368823</v>
      </c>
      <c r="T61" s="1218">
        <v>1.3159494310814761</v>
      </c>
      <c r="U61" s="1218">
        <v>66.397552819819651</v>
      </c>
      <c r="V61" s="1218">
        <v>88.183461634427331</v>
      </c>
      <c r="W61" s="957">
        <v>3038.6735672979589</v>
      </c>
      <c r="X61" s="957">
        <v>21659.745067685511</v>
      </c>
      <c r="Y61" s="957">
        <v>20067.194371044057</v>
      </c>
      <c r="Z61" s="957">
        <v>27060.965418831009</v>
      </c>
      <c r="AA61" s="1215"/>
      <c r="AB61" s="1215"/>
      <c r="AC61" s="1215"/>
      <c r="AD61" s="1215"/>
      <c r="AE61" s="1215"/>
      <c r="AF61" s="1215"/>
      <c r="AG61" s="1215"/>
      <c r="AH61" s="1215"/>
      <c r="AI61" s="1215"/>
      <c r="AJ61" s="1215"/>
      <c r="AK61" s="1215"/>
      <c r="AL61" s="1215"/>
      <c r="AM61" s="1215"/>
      <c r="AN61" s="1215"/>
      <c r="AO61" s="1215"/>
      <c r="AP61" s="1215"/>
      <c r="AQ61" s="1215"/>
      <c r="AR61" s="1215"/>
      <c r="AS61" s="1215"/>
      <c r="AT61" s="1215"/>
      <c r="AU61" s="1215"/>
      <c r="AV61" s="1215"/>
      <c r="AW61" s="1215"/>
      <c r="AX61" s="1215"/>
      <c r="AY61" s="1215"/>
      <c r="AZ61" s="1215"/>
      <c r="BA61" s="1215"/>
      <c r="BB61" s="1215"/>
      <c r="BC61" s="1215"/>
      <c r="BD61" s="1215"/>
      <c r="BE61" s="1215"/>
      <c r="BF61" s="1215"/>
      <c r="BG61" s="1215"/>
      <c r="BH61" s="1215"/>
      <c r="BI61" s="1215"/>
      <c r="BJ61" s="1215"/>
      <c r="BK61" s="1215"/>
      <c r="BL61" s="1215"/>
      <c r="BM61" s="1215"/>
    </row>
    <row r="62" spans="1:65" ht="14.45" customHeight="1">
      <c r="A62" s="1330"/>
      <c r="B62" s="961" t="s">
        <v>1350</v>
      </c>
      <c r="C62" s="1330"/>
      <c r="D62" s="992"/>
      <c r="E62" s="957">
        <v>1425.1459957397967</v>
      </c>
      <c r="F62" s="1145">
        <v>50840.997915309541</v>
      </c>
      <c r="G62" s="1141">
        <v>38713.011024003041</v>
      </c>
      <c r="H62" s="1141">
        <v>8658.836118152456</v>
      </c>
      <c r="I62" s="1141">
        <v>7975.7030416679427</v>
      </c>
      <c r="J62" s="1141">
        <v>7783.9779059404082</v>
      </c>
      <c r="K62" s="1141">
        <v>19636.684373419779</v>
      </c>
      <c r="L62" s="1141">
        <v>70608.250806432028</v>
      </c>
      <c r="M62" s="1141">
        <v>17648.197486068475</v>
      </c>
      <c r="N62" s="1330"/>
      <c r="O62" s="961" t="s">
        <v>1350</v>
      </c>
      <c r="P62" s="1330"/>
      <c r="Q62" s="992"/>
      <c r="R62" s="1218">
        <v>11.948091339772599</v>
      </c>
      <c r="S62" s="1218">
        <v>8.8422829986072156</v>
      </c>
      <c r="T62" s="1218">
        <v>3.1058083411653867</v>
      </c>
      <c r="U62" s="1218">
        <v>119.37336169080695</v>
      </c>
      <c r="V62" s="1218">
        <v>115.59401023987979</v>
      </c>
      <c r="W62" s="957">
        <v>6418.6411464104212</v>
      </c>
      <c r="X62" s="957">
        <v>35371.237086576439</v>
      </c>
      <c r="Y62" s="957">
        <v>34937.38393092122</v>
      </c>
      <c r="Z62" s="957">
        <v>49405.87883962239</v>
      </c>
      <c r="AA62" s="1215"/>
      <c r="AB62" s="1215"/>
      <c r="AC62" s="1215"/>
      <c r="AD62" s="1215"/>
      <c r="AE62" s="1215"/>
      <c r="AF62" s="1215"/>
      <c r="AG62" s="1215"/>
      <c r="AH62" s="1215"/>
      <c r="AI62" s="1215"/>
      <c r="AJ62" s="1215"/>
      <c r="AK62" s="1215"/>
      <c r="AL62" s="1215"/>
      <c r="AM62" s="1215"/>
      <c r="AN62" s="1215"/>
      <c r="AO62" s="1215"/>
      <c r="AP62" s="1215"/>
      <c r="AQ62" s="1215"/>
      <c r="AR62" s="1215"/>
      <c r="AS62" s="1215"/>
      <c r="AT62" s="1215"/>
      <c r="AU62" s="1215"/>
      <c r="AV62" s="1215"/>
      <c r="AW62" s="1215"/>
      <c r="AX62" s="1215"/>
      <c r="AY62" s="1215"/>
      <c r="AZ62" s="1215"/>
      <c r="BA62" s="1215"/>
      <c r="BB62" s="1215"/>
      <c r="BC62" s="1215"/>
      <c r="BD62" s="1215"/>
      <c r="BE62" s="1215"/>
      <c r="BF62" s="1215"/>
      <c r="BG62" s="1215"/>
      <c r="BH62" s="1215"/>
      <c r="BI62" s="1215"/>
      <c r="BJ62" s="1215"/>
      <c r="BK62" s="1215"/>
      <c r="BL62" s="1215"/>
      <c r="BM62" s="1215"/>
    </row>
    <row r="63" spans="1:65" ht="14.45" customHeight="1">
      <c r="A63" s="1330"/>
      <c r="B63" s="961" t="s">
        <v>1351</v>
      </c>
      <c r="C63" s="1330"/>
      <c r="D63" s="992"/>
      <c r="E63" s="957">
        <v>1469.5324161450528</v>
      </c>
      <c r="F63" s="1145">
        <v>100775.29217387791</v>
      </c>
      <c r="G63" s="1141">
        <v>79555.173666640723</v>
      </c>
      <c r="H63" s="1141">
        <v>19547.285106850646</v>
      </c>
      <c r="I63" s="1141">
        <v>18468.069694556816</v>
      </c>
      <c r="J63" s="1141">
        <v>18206.83154866008</v>
      </c>
      <c r="K63" s="1141">
        <v>40787.688658021332</v>
      </c>
      <c r="L63" s="1141">
        <v>167612.52370169942</v>
      </c>
      <c r="M63" s="1141">
        <v>39283.044946146751</v>
      </c>
      <c r="N63" s="1330"/>
      <c r="O63" s="961" t="s">
        <v>1351</v>
      </c>
      <c r="P63" s="1330"/>
      <c r="Q63" s="992"/>
      <c r="R63" s="1218">
        <v>12.989615751755077</v>
      </c>
      <c r="S63" s="1218">
        <v>9.9429946466016919</v>
      </c>
      <c r="T63" s="1218">
        <v>3.0466211051533763</v>
      </c>
      <c r="U63" s="1218">
        <v>100.07495941040834</v>
      </c>
      <c r="V63" s="1218">
        <v>186.77322301975775</v>
      </c>
      <c r="W63" s="957">
        <v>13227.27823108942</v>
      </c>
      <c r="X63" s="957">
        <v>71517.439847993737</v>
      </c>
      <c r="Y63" s="957">
        <v>71147.504952452073</v>
      </c>
      <c r="Z63" s="957">
        <v>92643.089653751522</v>
      </c>
      <c r="AA63" s="1215"/>
      <c r="AB63" s="1215"/>
      <c r="AC63" s="1215"/>
      <c r="AD63" s="1215"/>
      <c r="AE63" s="1215"/>
      <c r="AF63" s="1215"/>
      <c r="AG63" s="1215"/>
      <c r="AH63" s="1215"/>
      <c r="AI63" s="1215"/>
      <c r="AJ63" s="1215"/>
      <c r="AK63" s="1215"/>
      <c r="AL63" s="1215"/>
      <c r="AM63" s="1215"/>
      <c r="AN63" s="1215"/>
      <c r="AO63" s="1215"/>
      <c r="AP63" s="1215"/>
      <c r="AQ63" s="1215"/>
      <c r="AR63" s="1215"/>
      <c r="AS63" s="1215"/>
      <c r="AT63" s="1215"/>
      <c r="AU63" s="1215"/>
      <c r="AV63" s="1215"/>
      <c r="AW63" s="1215"/>
      <c r="AX63" s="1215"/>
      <c r="AY63" s="1215"/>
      <c r="AZ63" s="1215"/>
      <c r="BA63" s="1215"/>
      <c r="BB63" s="1215"/>
      <c r="BC63" s="1215"/>
      <c r="BD63" s="1215"/>
      <c r="BE63" s="1215"/>
      <c r="BF63" s="1215"/>
      <c r="BG63" s="1215"/>
      <c r="BH63" s="1215"/>
      <c r="BI63" s="1215"/>
      <c r="BJ63" s="1215"/>
      <c r="BK63" s="1215"/>
      <c r="BL63" s="1215"/>
      <c r="BM63" s="1215"/>
    </row>
    <row r="64" spans="1:65" ht="14.45" customHeight="1">
      <c r="A64" s="1330"/>
      <c r="B64" s="961" t="s">
        <v>1352</v>
      </c>
      <c r="C64" s="1330"/>
      <c r="D64" s="992"/>
      <c r="E64" s="957">
        <v>376.33705916988293</v>
      </c>
      <c r="F64" s="1145">
        <v>187349.80545560183</v>
      </c>
      <c r="G64" s="1141">
        <v>139185.22230617338</v>
      </c>
      <c r="H64" s="1141">
        <v>30335.857233624338</v>
      </c>
      <c r="I64" s="1141">
        <v>28408.801701661079</v>
      </c>
      <c r="J64" s="1141">
        <v>27939.289244127158</v>
      </c>
      <c r="K64" s="1141">
        <v>75188.117639037329</v>
      </c>
      <c r="L64" s="1141">
        <v>388092.90342966281</v>
      </c>
      <c r="M64" s="1141">
        <v>79741.32930591992</v>
      </c>
      <c r="N64" s="1330"/>
      <c r="O64" s="961" t="s">
        <v>1352</v>
      </c>
      <c r="P64" s="1330"/>
      <c r="Q64" s="992"/>
      <c r="R64" s="1218">
        <v>22.356784214669378</v>
      </c>
      <c r="S64" s="1218">
        <v>17.447323872117064</v>
      </c>
      <c r="T64" s="1218">
        <v>4.9094603425523147</v>
      </c>
      <c r="U64" s="1218">
        <v>159.90897867142769</v>
      </c>
      <c r="V64" s="1218">
        <v>181.1600619119271</v>
      </c>
      <c r="W64" s="957">
        <v>20983.358059751376</v>
      </c>
      <c r="X64" s="957">
        <v>141163.49228617112</v>
      </c>
      <c r="Y64" s="957">
        <v>134666.6544274436</v>
      </c>
      <c r="Z64" s="957">
        <v>177062.54695983481</v>
      </c>
      <c r="AA64" s="1215"/>
      <c r="AB64" s="1215"/>
      <c r="AC64" s="1215"/>
      <c r="AD64" s="1215"/>
      <c r="AE64" s="1215"/>
      <c r="AF64" s="1215"/>
      <c r="AG64" s="1215"/>
      <c r="AH64" s="1215"/>
      <c r="AI64" s="1215"/>
      <c r="AJ64" s="1215"/>
      <c r="AK64" s="1215"/>
      <c r="AL64" s="1215"/>
      <c r="AM64" s="1215"/>
      <c r="AN64" s="1215"/>
      <c r="AO64" s="1215"/>
      <c r="AP64" s="1215"/>
      <c r="AQ64" s="1215"/>
      <c r="AR64" s="1215"/>
      <c r="AS64" s="1215"/>
      <c r="AT64" s="1215"/>
      <c r="AU64" s="1215"/>
      <c r="AV64" s="1215"/>
      <c r="AW64" s="1215"/>
      <c r="AX64" s="1215"/>
      <c r="AY64" s="1215"/>
      <c r="AZ64" s="1215"/>
      <c r="BA64" s="1215"/>
      <c r="BB64" s="1215"/>
      <c r="BC64" s="1215"/>
      <c r="BD64" s="1215"/>
      <c r="BE64" s="1215"/>
      <c r="BF64" s="1215"/>
      <c r="BG64" s="1215"/>
      <c r="BH64" s="1215"/>
      <c r="BI64" s="1215"/>
      <c r="BJ64" s="1215"/>
      <c r="BK64" s="1215"/>
      <c r="BL64" s="1215"/>
      <c r="BM64" s="1215"/>
    </row>
    <row r="65" spans="1:65" ht="14.45" customHeight="1">
      <c r="A65" s="1330"/>
      <c r="B65" s="961" t="s">
        <v>1353</v>
      </c>
      <c r="C65" s="1330"/>
      <c r="D65" s="992"/>
      <c r="E65" s="957">
        <v>363.52699242008521</v>
      </c>
      <c r="F65" s="1145">
        <v>267725.7066152966</v>
      </c>
      <c r="G65" s="1141">
        <v>187693.43142392012</v>
      </c>
      <c r="H65" s="1141">
        <v>48378.55887461119</v>
      </c>
      <c r="I65" s="1141">
        <v>45150.793637559706</v>
      </c>
      <c r="J65" s="1141">
        <v>44294.458107814018</v>
      </c>
      <c r="K65" s="1141">
        <v>117863.70120339374</v>
      </c>
      <c r="L65" s="1141">
        <v>677906.1323022478</v>
      </c>
      <c r="M65" s="1141">
        <v>104190.58114200087</v>
      </c>
      <c r="N65" s="1330"/>
      <c r="O65" s="961" t="s">
        <v>1353</v>
      </c>
      <c r="P65" s="1330"/>
      <c r="Q65" s="992"/>
      <c r="R65" s="1218">
        <v>31.495355773987463</v>
      </c>
      <c r="S65" s="1218">
        <v>23.751965646215801</v>
      </c>
      <c r="T65" s="1218">
        <v>7.7433901277716659</v>
      </c>
      <c r="U65" s="1218">
        <v>160.16916041603685</v>
      </c>
      <c r="V65" s="1218">
        <v>367.47912083769376</v>
      </c>
      <c r="W65" s="957">
        <v>36576.887235302253</v>
      </c>
      <c r="X65" s="957">
        <v>189206.11588598537</v>
      </c>
      <c r="Y65" s="957">
        <v>185198.37164444421</v>
      </c>
      <c r="Z65" s="957">
        <v>256768.70539046417</v>
      </c>
      <c r="AA65" s="1215"/>
      <c r="AB65" s="1215"/>
      <c r="AC65" s="1215"/>
      <c r="AD65" s="1215"/>
      <c r="AE65" s="1215"/>
      <c r="AF65" s="1215"/>
      <c r="AG65" s="1215"/>
      <c r="AH65" s="1215"/>
      <c r="AI65" s="1215"/>
      <c r="AJ65" s="1215"/>
      <c r="AK65" s="1215"/>
      <c r="AL65" s="1215"/>
      <c r="AM65" s="1215"/>
      <c r="AN65" s="1215"/>
      <c r="AO65" s="1215"/>
      <c r="AP65" s="1215"/>
      <c r="AQ65" s="1215"/>
      <c r="AR65" s="1215"/>
      <c r="AS65" s="1215"/>
      <c r="AT65" s="1215"/>
      <c r="AU65" s="1215"/>
      <c r="AV65" s="1215"/>
      <c r="AW65" s="1215"/>
      <c r="AX65" s="1215"/>
      <c r="AY65" s="1215"/>
      <c r="AZ65" s="1215"/>
      <c r="BA65" s="1215"/>
      <c r="BB65" s="1215"/>
      <c r="BC65" s="1215"/>
      <c r="BD65" s="1215"/>
      <c r="BE65" s="1215"/>
      <c r="BF65" s="1215"/>
      <c r="BG65" s="1215"/>
      <c r="BH65" s="1215"/>
      <c r="BI65" s="1215"/>
      <c r="BJ65" s="1215"/>
      <c r="BK65" s="1215"/>
      <c r="BL65" s="1215"/>
      <c r="BM65" s="1215"/>
    </row>
    <row r="66" spans="1:65" s="1222" customFormat="1" ht="14.45" customHeight="1">
      <c r="A66" s="1330"/>
      <c r="B66" s="961" t="s">
        <v>1354</v>
      </c>
      <c r="C66" s="1330"/>
      <c r="D66" s="992"/>
      <c r="E66" s="957">
        <v>234.50221487678269</v>
      </c>
      <c r="F66" s="1145">
        <v>503739.95638066204</v>
      </c>
      <c r="G66" s="1141">
        <v>389897.83521162777</v>
      </c>
      <c r="H66" s="1141">
        <v>104825.76914417799</v>
      </c>
      <c r="I66" s="1141">
        <v>99437.559718977311</v>
      </c>
      <c r="J66" s="1141">
        <v>97957.707797789233</v>
      </c>
      <c r="K66" s="1141">
        <v>248654.02474393707</v>
      </c>
      <c r="L66" s="1141">
        <v>1686293.811283458</v>
      </c>
      <c r="M66" s="1141">
        <v>205656.59667579419</v>
      </c>
      <c r="N66" s="1330"/>
      <c r="O66" s="961" t="s">
        <v>1354</v>
      </c>
      <c r="P66" s="1330"/>
      <c r="Q66" s="992"/>
      <c r="R66" s="1219">
        <v>59.41546138321555</v>
      </c>
      <c r="S66" s="1220">
        <v>46.18323552707902</v>
      </c>
      <c r="T66" s="1220">
        <v>13.232225856136525</v>
      </c>
      <c r="U66" s="1218">
        <v>431.24019072662009</v>
      </c>
      <c r="V66" s="1218">
        <v>697.88167342794554</v>
      </c>
      <c r="W66" s="957">
        <v>78439.454578133154</v>
      </c>
      <c r="X66" s="957">
        <v>379509.28578493296</v>
      </c>
      <c r="Y66" s="957">
        <v>379878.38376387313</v>
      </c>
      <c r="Z66" s="957">
        <v>456576.87169059744</v>
      </c>
      <c r="AA66" s="1215"/>
      <c r="AB66" s="1215"/>
      <c r="AC66" s="1215"/>
      <c r="AD66" s="1215"/>
      <c r="AE66" s="1215"/>
      <c r="AF66" s="1215"/>
      <c r="AG66" s="1215"/>
      <c r="AH66" s="1215"/>
      <c r="AI66" s="1221"/>
      <c r="AJ66" s="1221"/>
      <c r="AK66" s="1221"/>
      <c r="AL66" s="1221"/>
      <c r="AM66" s="1221"/>
      <c r="AN66" s="1221"/>
      <c r="AO66" s="1221"/>
      <c r="AP66" s="1221"/>
      <c r="AQ66" s="1221"/>
      <c r="AR66" s="1221"/>
      <c r="AS66" s="1221"/>
      <c r="AT66" s="1221"/>
      <c r="AU66" s="1221"/>
      <c r="AV66" s="1221"/>
      <c r="AW66" s="1221"/>
      <c r="AX66" s="1221"/>
      <c r="AY66" s="1221"/>
      <c r="AZ66" s="1221"/>
      <c r="BA66" s="1221"/>
      <c r="BB66" s="1221"/>
      <c r="BC66" s="1221"/>
      <c r="BD66" s="1221"/>
      <c r="BE66" s="1221"/>
      <c r="BF66" s="1221"/>
      <c r="BG66" s="1221"/>
      <c r="BH66" s="1221"/>
      <c r="BI66" s="1221"/>
      <c r="BJ66" s="1221"/>
      <c r="BK66" s="1221"/>
      <c r="BL66" s="1221"/>
      <c r="BM66" s="1221"/>
    </row>
    <row r="67" spans="1:65" ht="14.45" customHeight="1" thickBot="1">
      <c r="A67" s="1331"/>
      <c r="B67" s="1319" t="s">
        <v>1355</v>
      </c>
      <c r="C67" s="1331"/>
      <c r="D67" s="996"/>
      <c r="E67" s="965">
        <v>105.90801054511272</v>
      </c>
      <c r="F67" s="1223">
        <v>1818466.3152317172</v>
      </c>
      <c r="G67" s="1149">
        <v>1625157.8416083476</v>
      </c>
      <c r="H67" s="1149">
        <v>333692.64107254648</v>
      </c>
      <c r="I67" s="1149">
        <v>309825.68112910644</v>
      </c>
      <c r="J67" s="1149">
        <v>302387.38351044443</v>
      </c>
      <c r="K67" s="1149">
        <v>1218689.8687365244</v>
      </c>
      <c r="L67" s="1149">
        <v>8940203.8371718265</v>
      </c>
      <c r="M67" s="1149">
        <v>832199.3554346679</v>
      </c>
      <c r="N67" s="1331"/>
      <c r="O67" s="1319" t="s">
        <v>1355</v>
      </c>
      <c r="P67" s="1331"/>
      <c r="Q67" s="996"/>
      <c r="R67" s="1224">
        <v>216.17862408932194</v>
      </c>
      <c r="S67" s="1225">
        <v>176.08758766198636</v>
      </c>
      <c r="T67" s="1225">
        <v>40.091036427335574</v>
      </c>
      <c r="U67" s="1225">
        <v>4883.5921944195934</v>
      </c>
      <c r="V67" s="1225">
        <v>3392.0656193017771</v>
      </c>
      <c r="W67" s="965">
        <v>283636.02112154139</v>
      </c>
      <c r="X67" s="965">
        <v>1745416.1823099225</v>
      </c>
      <c r="Y67" s="965">
        <v>1600742.3852150429</v>
      </c>
      <c r="Z67" s="965">
        <v>1631284.0165848534</v>
      </c>
      <c r="AA67" s="1215"/>
      <c r="AB67" s="1215"/>
      <c r="AC67" s="1215"/>
      <c r="AD67" s="1215"/>
      <c r="AE67" s="1215"/>
      <c r="AF67" s="1215"/>
      <c r="AG67" s="1215"/>
      <c r="AH67" s="1215"/>
      <c r="AI67" s="1215"/>
      <c r="AJ67" s="1215"/>
      <c r="AK67" s="1215"/>
      <c r="AL67" s="1215"/>
      <c r="AM67" s="1215"/>
      <c r="AN67" s="1215"/>
      <c r="AO67" s="1215"/>
      <c r="AP67" s="1215"/>
      <c r="AQ67" s="1215"/>
      <c r="AR67" s="1215"/>
      <c r="AS67" s="1215"/>
      <c r="AT67" s="1215"/>
      <c r="AU67" s="1215"/>
      <c r="AV67" s="1215"/>
      <c r="AW67" s="1215"/>
      <c r="AX67" s="1215"/>
      <c r="AY67" s="1215"/>
      <c r="AZ67" s="1215"/>
      <c r="BA67" s="1215"/>
      <c r="BB67" s="1215"/>
      <c r="BC67" s="1215"/>
      <c r="BD67" s="1215"/>
      <c r="BE67" s="1215"/>
      <c r="BF67" s="1215"/>
      <c r="BG67" s="1215"/>
      <c r="BH67" s="1215"/>
      <c r="BI67" s="1215"/>
      <c r="BJ67" s="1215"/>
      <c r="BK67" s="1215"/>
      <c r="BL67" s="1215"/>
      <c r="BM67" s="1215"/>
    </row>
    <row r="68" spans="1:65" s="136" customFormat="1" ht="12.95" customHeight="1">
      <c r="A68" s="136" t="s">
        <v>796</v>
      </c>
      <c r="D68" s="137"/>
      <c r="N68" s="136" t="s">
        <v>797</v>
      </c>
      <c r="O68" s="138"/>
      <c r="P68" s="139"/>
      <c r="Q68" s="139"/>
      <c r="R68" s="139"/>
      <c r="S68" s="139"/>
      <c r="T68" s="139"/>
      <c r="W68" s="1465"/>
      <c r="X68" s="1465"/>
      <c r="Y68" s="1465"/>
      <c r="Z68" s="1465"/>
    </row>
    <row r="69" spans="1:65" s="136" customFormat="1" ht="12.95" customHeight="1">
      <c r="A69" s="136" t="s">
        <v>1297</v>
      </c>
      <c r="D69" s="137"/>
      <c r="N69" s="136" t="s">
        <v>799</v>
      </c>
      <c r="W69" s="1466"/>
      <c r="X69" s="1466"/>
      <c r="Y69" s="1466"/>
      <c r="Z69" s="1466"/>
    </row>
    <row r="70" spans="1:65" s="136" customFormat="1" ht="12.6" customHeight="1">
      <c r="A70" s="136" t="s">
        <v>1299</v>
      </c>
      <c r="D70" s="137"/>
      <c r="W70" s="1466"/>
      <c r="X70" s="1466"/>
      <c r="Y70" s="1466"/>
      <c r="Z70" s="1466"/>
    </row>
    <row r="71" spans="1:65" s="136" customFormat="1" ht="12.6" customHeight="1">
      <c r="A71" s="136" t="s">
        <v>1296</v>
      </c>
      <c r="D71" s="137"/>
      <c r="W71" s="1466"/>
      <c r="X71" s="1466"/>
      <c r="Y71" s="1466"/>
      <c r="Z71" s="1466"/>
    </row>
  </sheetData>
  <mergeCells count="71">
    <mergeCell ref="A22:D22"/>
    <mergeCell ref="A23:D23"/>
    <mergeCell ref="A24:D24"/>
    <mergeCell ref="A25:D25"/>
    <mergeCell ref="A26:D26"/>
    <mergeCell ref="W68:Z71"/>
    <mergeCell ref="A57:C57"/>
    <mergeCell ref="A46:C46"/>
    <mergeCell ref="A35:C35"/>
    <mergeCell ref="A14:C14"/>
    <mergeCell ref="A28:C28"/>
    <mergeCell ref="A17:C17"/>
    <mergeCell ref="A19:C19"/>
    <mergeCell ref="A18:C18"/>
    <mergeCell ref="A20:C20"/>
    <mergeCell ref="A21:C21"/>
    <mergeCell ref="A16:C16"/>
    <mergeCell ref="A15:C15"/>
    <mergeCell ref="N46:P46"/>
    <mergeCell ref="N57:P57"/>
    <mergeCell ref="N35:P35"/>
    <mergeCell ref="N28:P28"/>
    <mergeCell ref="N6:P6"/>
    <mergeCell ref="N8:P8"/>
    <mergeCell ref="N11:P11"/>
    <mergeCell ref="N12:P12"/>
    <mergeCell ref="N10:P10"/>
    <mergeCell ref="N15:P15"/>
    <mergeCell ref="N16:P16"/>
    <mergeCell ref="N14:P14"/>
    <mergeCell ref="N17:P17"/>
    <mergeCell ref="N9:P9"/>
    <mergeCell ref="N22:Q22"/>
    <mergeCell ref="N23:Q23"/>
    <mergeCell ref="N24:Q24"/>
    <mergeCell ref="N25:Q25"/>
    <mergeCell ref="N26:Q26"/>
    <mergeCell ref="J3:J4"/>
    <mergeCell ref="M3:M5"/>
    <mergeCell ref="L3:L5"/>
    <mergeCell ref="K3:K5"/>
    <mergeCell ref="N21:P21"/>
    <mergeCell ref="N7:P7"/>
    <mergeCell ref="N20:P20"/>
    <mergeCell ref="N18:P18"/>
    <mergeCell ref="N13:P13"/>
    <mergeCell ref="N19:P19"/>
    <mergeCell ref="Z3:Z5"/>
    <mergeCell ref="N3:P5"/>
    <mergeCell ref="U3:U5"/>
    <mergeCell ref="W3:W5"/>
    <mergeCell ref="X3:X5"/>
    <mergeCell ref="Y3:Y5"/>
    <mergeCell ref="R3:T4"/>
    <mergeCell ref="V3:V5"/>
    <mergeCell ref="N27:Q27"/>
    <mergeCell ref="A27:D27"/>
    <mergeCell ref="I3:I4"/>
    <mergeCell ref="A13:C13"/>
    <mergeCell ref="E3:E5"/>
    <mergeCell ref="H3:H5"/>
    <mergeCell ref="G3:G5"/>
    <mergeCell ref="A11:C11"/>
    <mergeCell ref="A9:C9"/>
    <mergeCell ref="A10:C10"/>
    <mergeCell ref="A8:C8"/>
    <mergeCell ref="A3:C5"/>
    <mergeCell ref="F3:F5"/>
    <mergeCell ref="A6:C6"/>
    <mergeCell ref="A12:C12"/>
    <mergeCell ref="A7:C7"/>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9" max="1048575" man="1"/>
    <brk id="13" max="1048575" man="1"/>
    <brk id="22"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61"/>
  <sheetViews>
    <sheetView tabSelected="1" view="pageBreakPreview" topLeftCell="F1" zoomScaleNormal="50" zoomScaleSheetLayoutView="100" workbookViewId="0">
      <selection activeCell="H30" sqref="H30"/>
    </sheetView>
  </sheetViews>
  <sheetFormatPr defaultColWidth="9.140625" defaultRowHeight="15.75"/>
  <cols>
    <col min="1" max="1" width="2.28515625" style="14" customWidth="1"/>
    <col min="2" max="2" width="18.7109375" style="14" customWidth="1"/>
    <col min="3" max="3" width="2.28515625" style="14" customWidth="1"/>
    <col min="4" max="4" width="1.7109375" style="15" customWidth="1"/>
    <col min="5" max="7" width="7.5703125" style="998" customWidth="1"/>
    <col min="8" max="14" width="8.28515625" style="998" customWidth="1"/>
    <col min="15" max="15" width="5.42578125" style="998" customWidth="1"/>
    <col min="16" max="16" width="5.140625" style="998" customWidth="1"/>
    <col min="17" max="19" width="6" style="998" customWidth="1"/>
    <col min="20" max="20" width="5.5703125" style="998" customWidth="1"/>
    <col min="21" max="21" width="5.85546875" style="998" customWidth="1"/>
    <col min="22" max="22" width="5.140625" style="998" customWidth="1"/>
    <col min="23" max="23" width="5.42578125" style="998" customWidth="1"/>
    <col min="24" max="24" width="5.85546875" style="998" customWidth="1"/>
    <col min="25" max="25" width="5.5703125" style="998" customWidth="1"/>
    <col min="26" max="26" width="6.28515625" style="998" customWidth="1"/>
    <col min="27" max="27" width="5.140625" style="998" customWidth="1"/>
    <col min="28" max="28" width="5.42578125" style="998" customWidth="1"/>
    <col min="29" max="29" width="5.28515625" style="993" customWidth="1"/>
    <col min="30" max="30" width="6.28515625" style="993" customWidth="1"/>
    <col min="31" max="32" width="6.28515625" style="998" customWidth="1"/>
    <col min="33" max="33" width="5.140625" style="998" customWidth="1"/>
    <col min="34" max="34" width="2.28515625" style="14" customWidth="1"/>
    <col min="35" max="35" width="18.7109375" style="14" customWidth="1"/>
    <col min="36" max="36" width="2.28515625" style="14" customWidth="1"/>
    <col min="37" max="37" width="1.7109375" style="15" customWidth="1"/>
    <col min="38" max="44" width="6.140625" style="998" customWidth="1"/>
    <col min="45" max="46" width="5.5703125" style="998" customWidth="1"/>
    <col min="47" max="50" width="7" style="998" customWidth="1"/>
    <col min="51" max="63" width="6.42578125" style="998" customWidth="1"/>
    <col min="64" max="66" width="7.28515625" style="998" customWidth="1"/>
    <col min="67" max="16384" width="9.140625" style="998"/>
  </cols>
  <sheetData>
    <row r="1" spans="1:74" s="458" customFormat="1" ht="35.1" customHeight="1">
      <c r="A1" s="1636" t="s">
        <v>405</v>
      </c>
      <c r="B1" s="1636"/>
      <c r="C1" s="1636"/>
      <c r="D1" s="1636"/>
      <c r="E1" s="1636"/>
      <c r="F1" s="1636"/>
      <c r="G1" s="1636"/>
      <c r="H1" s="1636"/>
      <c r="I1" s="1636"/>
      <c r="J1" s="1636"/>
      <c r="K1" s="1636"/>
      <c r="L1" s="1636"/>
      <c r="M1" s="1636"/>
      <c r="N1" s="1636"/>
      <c r="O1" s="457" t="s">
        <v>406</v>
      </c>
      <c r="P1" s="457"/>
      <c r="Q1" s="457"/>
      <c r="R1" s="457"/>
      <c r="S1" s="457"/>
      <c r="T1" s="457"/>
      <c r="U1" s="457"/>
      <c r="V1" s="457"/>
      <c r="W1" s="457"/>
      <c r="X1" s="457"/>
      <c r="Y1" s="457"/>
      <c r="Z1" s="457"/>
      <c r="AA1" s="457"/>
      <c r="AB1" s="457"/>
      <c r="AC1" s="457"/>
      <c r="AD1" s="457"/>
      <c r="AE1" s="457"/>
      <c r="AF1" s="457"/>
      <c r="AG1" s="457"/>
      <c r="AH1" s="1636" t="s">
        <v>405</v>
      </c>
      <c r="AI1" s="1636"/>
      <c r="AJ1" s="1636"/>
      <c r="AK1" s="1636"/>
      <c r="AL1" s="1636"/>
      <c r="AM1" s="1636"/>
      <c r="AN1" s="1636"/>
      <c r="AO1" s="1636"/>
      <c r="AP1" s="1636"/>
      <c r="AQ1" s="1636"/>
      <c r="AR1" s="1636"/>
      <c r="AS1" s="1636"/>
      <c r="AT1" s="1636"/>
      <c r="AU1" s="1636"/>
      <c r="AV1" s="1636"/>
      <c r="AW1" s="1636"/>
      <c r="AX1" s="1636"/>
      <c r="AY1" s="457" t="s">
        <v>407</v>
      </c>
      <c r="AZ1" s="457"/>
      <c r="BA1" s="457"/>
      <c r="BB1" s="457"/>
      <c r="BC1" s="457"/>
      <c r="BD1" s="457"/>
      <c r="BE1" s="457"/>
      <c r="BF1" s="457"/>
      <c r="BG1" s="457"/>
      <c r="BH1" s="457"/>
      <c r="BI1" s="457"/>
      <c r="BJ1" s="457"/>
      <c r="BK1" s="457"/>
      <c r="BL1" s="1372"/>
      <c r="BM1" s="1372"/>
      <c r="BN1" s="1372"/>
    </row>
    <row r="2" spans="1:74" ht="15" customHeight="1" thickBot="1">
      <c r="A2" s="998"/>
      <c r="B2" s="447"/>
      <c r="C2" s="447"/>
      <c r="D2" s="448"/>
      <c r="E2" s="1168"/>
      <c r="F2" s="1168"/>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502" t="s">
        <v>36</v>
      </c>
      <c r="AH2" s="998"/>
      <c r="AI2" s="447"/>
      <c r="AJ2" s="447"/>
      <c r="AK2" s="448"/>
      <c r="AL2" s="1168"/>
      <c r="AM2" s="1168"/>
      <c r="AN2" s="1168"/>
      <c r="AO2" s="1168"/>
      <c r="AP2" s="1168"/>
      <c r="AQ2" s="1168"/>
      <c r="AR2" s="1168"/>
      <c r="AS2" s="1168"/>
      <c r="AT2" s="1168"/>
      <c r="AU2" s="1168"/>
      <c r="AV2" s="1168"/>
      <c r="AW2" s="1168"/>
      <c r="AX2" s="1168"/>
      <c r="AY2" s="1168"/>
      <c r="AZ2" s="1168"/>
      <c r="BA2" s="1168"/>
      <c r="BB2" s="1168"/>
      <c r="BC2" s="1168"/>
      <c r="BD2" s="1168"/>
      <c r="BE2" s="1168"/>
      <c r="BF2" s="1168"/>
      <c r="BG2" s="1168"/>
      <c r="BH2" s="1168"/>
      <c r="BI2" s="1168"/>
      <c r="BJ2" s="1168"/>
      <c r="BK2" s="1168"/>
      <c r="BL2" s="1168"/>
      <c r="BM2" s="1168"/>
      <c r="BN2" s="502" t="s">
        <v>36</v>
      </c>
    </row>
    <row r="3" spans="1:74" s="543" customFormat="1" ht="15" customHeight="1">
      <c r="A3" s="1557" t="s">
        <v>1</v>
      </c>
      <c r="B3" s="1557"/>
      <c r="C3" s="1557"/>
      <c r="D3" s="1357"/>
      <c r="E3" s="1560" t="s">
        <v>332</v>
      </c>
      <c r="F3" s="1561"/>
      <c r="G3" s="1562"/>
      <c r="H3" s="541"/>
      <c r="I3" s="542"/>
      <c r="N3" s="544" t="s">
        <v>338</v>
      </c>
      <c r="O3" s="544" t="s">
        <v>339</v>
      </c>
      <c r="P3" s="544"/>
      <c r="Q3" s="544"/>
      <c r="R3" s="544"/>
      <c r="S3" s="544"/>
      <c r="T3" s="544"/>
      <c r="AC3" s="544"/>
      <c r="AD3" s="544"/>
      <c r="AE3" s="544"/>
      <c r="AF3" s="544"/>
      <c r="AG3" s="544"/>
      <c r="AH3" s="1557" t="s">
        <v>1</v>
      </c>
      <c r="AI3" s="1557"/>
      <c r="AJ3" s="1557"/>
      <c r="AK3" s="1357"/>
      <c r="AL3" s="541"/>
      <c r="AR3" s="544"/>
      <c r="AS3" s="544"/>
      <c r="AT3" s="544"/>
      <c r="AU3" s="544"/>
      <c r="AV3" s="544"/>
      <c r="AW3" s="544"/>
      <c r="AX3" s="544" t="s">
        <v>338</v>
      </c>
      <c r="AY3" s="544" t="s">
        <v>339</v>
      </c>
      <c r="AZ3" s="544"/>
      <c r="BG3" s="544"/>
      <c r="BH3" s="544"/>
      <c r="BI3" s="544"/>
      <c r="BJ3" s="544"/>
      <c r="BK3" s="544"/>
      <c r="BL3" s="1546" t="s">
        <v>333</v>
      </c>
      <c r="BM3" s="1546"/>
      <c r="BN3" s="1547"/>
      <c r="BV3" s="562"/>
    </row>
    <row r="4" spans="1:74" s="543" customFormat="1" ht="15" customHeight="1">
      <c r="A4" s="1558"/>
      <c r="B4" s="1558"/>
      <c r="C4" s="1558"/>
      <c r="D4" s="1358"/>
      <c r="E4" s="1563"/>
      <c r="F4" s="1564"/>
      <c r="G4" s="1565"/>
      <c r="I4" s="546"/>
      <c r="J4" s="547"/>
      <c r="K4" s="547"/>
      <c r="L4" s="547"/>
      <c r="M4" s="547"/>
      <c r="N4" s="546" t="s">
        <v>372</v>
      </c>
      <c r="O4" s="547" t="s">
        <v>371</v>
      </c>
      <c r="P4" s="547"/>
      <c r="Q4" s="547"/>
      <c r="R4" s="547"/>
      <c r="S4" s="547"/>
      <c r="T4" s="547"/>
      <c r="U4" s="547"/>
      <c r="V4" s="547"/>
      <c r="W4" s="547"/>
      <c r="X4" s="547"/>
      <c r="Y4" s="547"/>
      <c r="Z4" s="547"/>
      <c r="AA4" s="547"/>
      <c r="AB4" s="547"/>
      <c r="AC4" s="547"/>
      <c r="AD4" s="547"/>
      <c r="AE4" s="547"/>
      <c r="AF4" s="547"/>
      <c r="AG4" s="548"/>
      <c r="AH4" s="1558"/>
      <c r="AI4" s="1558"/>
      <c r="AJ4" s="1558"/>
      <c r="AK4" s="1358"/>
      <c r="AM4" s="547"/>
      <c r="AN4" s="547"/>
      <c r="AO4" s="547"/>
      <c r="AP4" s="547"/>
      <c r="AQ4" s="547"/>
      <c r="AR4" s="547"/>
      <c r="AS4" s="547"/>
      <c r="AT4" s="547"/>
      <c r="AU4" s="547"/>
      <c r="AV4" s="547"/>
      <c r="AW4" s="547"/>
      <c r="AX4" s="546" t="s">
        <v>373</v>
      </c>
      <c r="AY4" s="547" t="s">
        <v>374</v>
      </c>
      <c r="AZ4" s="547"/>
      <c r="BA4" s="547"/>
      <c r="BB4" s="547"/>
      <c r="BC4" s="547"/>
      <c r="BD4" s="547"/>
      <c r="BE4" s="547"/>
      <c r="BF4" s="547"/>
      <c r="BG4" s="547"/>
      <c r="BH4" s="547"/>
      <c r="BI4" s="547"/>
      <c r="BJ4" s="547"/>
      <c r="BK4" s="548"/>
      <c r="BL4" s="1546"/>
      <c r="BM4" s="1546"/>
      <c r="BN4" s="1547"/>
      <c r="BV4" s="562"/>
    </row>
    <row r="5" spans="1:74" s="543" customFormat="1" ht="15" customHeight="1">
      <c r="A5" s="1558"/>
      <c r="B5" s="1558"/>
      <c r="C5" s="1558"/>
      <c r="D5" s="1358"/>
      <c r="E5" s="1563"/>
      <c r="F5" s="1564"/>
      <c r="G5" s="1565"/>
      <c r="H5" s="1566" t="s">
        <v>443</v>
      </c>
      <c r="I5" s="1567"/>
      <c r="J5" s="1567"/>
      <c r="K5" s="1567"/>
      <c r="L5" s="1567"/>
      <c r="M5" s="1567"/>
      <c r="N5" s="1567"/>
      <c r="O5" s="1568" t="s">
        <v>444</v>
      </c>
      <c r="P5" s="1568"/>
      <c r="Q5" s="1568"/>
      <c r="R5" s="1568"/>
      <c r="S5" s="1568"/>
      <c r="T5" s="1569"/>
      <c r="U5" s="1547" t="s">
        <v>331</v>
      </c>
      <c r="V5" s="1548"/>
      <c r="W5" s="1548"/>
      <c r="X5" s="1548"/>
      <c r="Y5" s="1548"/>
      <c r="Z5" s="1548"/>
      <c r="AA5" s="1548"/>
      <c r="AB5" s="1548"/>
      <c r="AC5" s="1548"/>
      <c r="AD5" s="1548"/>
      <c r="AE5" s="1548"/>
      <c r="AF5" s="1548"/>
      <c r="AG5" s="1549"/>
      <c r="AH5" s="1558"/>
      <c r="AI5" s="1558"/>
      <c r="AJ5" s="1558"/>
      <c r="AK5" s="1358"/>
      <c r="AL5" s="1547" t="s">
        <v>123</v>
      </c>
      <c r="AM5" s="1548"/>
      <c r="AN5" s="1548"/>
      <c r="AO5" s="1548"/>
      <c r="AP5" s="1548"/>
      <c r="AQ5" s="1548"/>
      <c r="AR5" s="1548"/>
      <c r="AS5" s="1548"/>
      <c r="AT5" s="1548"/>
      <c r="AU5" s="1548"/>
      <c r="AV5" s="1548"/>
      <c r="AW5" s="1548"/>
      <c r="AX5" s="1548"/>
      <c r="AY5" s="1548" t="s">
        <v>124</v>
      </c>
      <c r="AZ5" s="1548"/>
      <c r="BA5" s="1548"/>
      <c r="BB5" s="1548"/>
      <c r="BC5" s="1548"/>
      <c r="BD5" s="1548"/>
      <c r="BE5" s="1548"/>
      <c r="BF5" s="1548"/>
      <c r="BG5" s="1548"/>
      <c r="BH5" s="1548"/>
      <c r="BI5" s="1548"/>
      <c r="BJ5" s="1548"/>
      <c r="BK5" s="1549"/>
      <c r="BL5" s="1546"/>
      <c r="BM5" s="1546"/>
      <c r="BN5" s="1547"/>
    </row>
    <row r="6" spans="1:74" s="543" customFormat="1" ht="15" customHeight="1">
      <c r="A6" s="1558"/>
      <c r="B6" s="1558"/>
      <c r="C6" s="1558"/>
      <c r="D6" s="1358"/>
      <c r="E6" s="1546" t="s">
        <v>47</v>
      </c>
      <c r="F6" s="1546" t="s">
        <v>329</v>
      </c>
      <c r="G6" s="1546" t="s">
        <v>330</v>
      </c>
      <c r="H6" s="1551" t="s">
        <v>146</v>
      </c>
      <c r="I6" s="1550" t="s">
        <v>329</v>
      </c>
      <c r="J6" s="1556"/>
      <c r="K6" s="1556"/>
      <c r="L6" s="1556"/>
      <c r="M6" s="1556"/>
      <c r="N6" s="1556"/>
      <c r="O6" s="1556" t="s">
        <v>330</v>
      </c>
      <c r="P6" s="1548"/>
      <c r="Q6" s="1548"/>
      <c r="R6" s="1548"/>
      <c r="S6" s="1548"/>
      <c r="T6" s="1549"/>
      <c r="U6" s="1551" t="s">
        <v>146</v>
      </c>
      <c r="V6" s="1550" t="s">
        <v>329</v>
      </c>
      <c r="W6" s="1556"/>
      <c r="X6" s="1556"/>
      <c r="Y6" s="1556"/>
      <c r="Z6" s="1556"/>
      <c r="AA6" s="1554"/>
      <c r="AB6" s="1550" t="s">
        <v>330</v>
      </c>
      <c r="AC6" s="1548"/>
      <c r="AD6" s="1548"/>
      <c r="AE6" s="1548"/>
      <c r="AF6" s="1548"/>
      <c r="AG6" s="1549"/>
      <c r="AH6" s="1558"/>
      <c r="AI6" s="1558"/>
      <c r="AJ6" s="1558"/>
      <c r="AK6" s="1358"/>
      <c r="AL6" s="1551" t="s">
        <v>146</v>
      </c>
      <c r="AM6" s="1550" t="s">
        <v>329</v>
      </c>
      <c r="AN6" s="1556"/>
      <c r="AO6" s="1556"/>
      <c r="AP6" s="1556"/>
      <c r="AQ6" s="1556"/>
      <c r="AR6" s="1554"/>
      <c r="AS6" s="1550" t="s">
        <v>330</v>
      </c>
      <c r="AT6" s="1548"/>
      <c r="AU6" s="1548"/>
      <c r="AV6" s="1548"/>
      <c r="AW6" s="1548"/>
      <c r="AX6" s="1549"/>
      <c r="AY6" s="1554" t="s">
        <v>146</v>
      </c>
      <c r="AZ6" s="1550" t="s">
        <v>329</v>
      </c>
      <c r="BA6" s="1556"/>
      <c r="BB6" s="1556"/>
      <c r="BC6" s="1556"/>
      <c r="BD6" s="1556"/>
      <c r="BE6" s="1554"/>
      <c r="BF6" s="1550" t="s">
        <v>330</v>
      </c>
      <c r="BG6" s="1548"/>
      <c r="BH6" s="1548"/>
      <c r="BI6" s="1548"/>
      <c r="BJ6" s="1548"/>
      <c r="BK6" s="1549"/>
      <c r="BL6" s="1551" t="s">
        <v>47</v>
      </c>
      <c r="BM6" s="1551" t="s">
        <v>329</v>
      </c>
      <c r="BN6" s="1550" t="s">
        <v>330</v>
      </c>
      <c r="BO6" s="549"/>
    </row>
    <row r="7" spans="1:74" s="543" customFormat="1" ht="48" customHeight="1">
      <c r="A7" s="1559"/>
      <c r="B7" s="1559"/>
      <c r="C7" s="1559"/>
      <c r="D7" s="1356"/>
      <c r="E7" s="1546"/>
      <c r="F7" s="1546"/>
      <c r="G7" s="1546"/>
      <c r="H7" s="1552"/>
      <c r="I7" s="1355" t="s">
        <v>47</v>
      </c>
      <c r="J7" s="1354" t="s">
        <v>673</v>
      </c>
      <c r="K7" s="1354" t="s">
        <v>674</v>
      </c>
      <c r="L7" s="1354" t="s">
        <v>675</v>
      </c>
      <c r="M7" s="1354" t="s">
        <v>676</v>
      </c>
      <c r="N7" s="1354" t="s">
        <v>677</v>
      </c>
      <c r="O7" s="1356" t="s">
        <v>47</v>
      </c>
      <c r="P7" s="1354" t="s">
        <v>673</v>
      </c>
      <c r="Q7" s="1354" t="s">
        <v>674</v>
      </c>
      <c r="R7" s="1354" t="s">
        <v>675</v>
      </c>
      <c r="S7" s="1354" t="s">
        <v>676</v>
      </c>
      <c r="T7" s="1354" t="s">
        <v>677</v>
      </c>
      <c r="U7" s="1552"/>
      <c r="V7" s="1355" t="s">
        <v>47</v>
      </c>
      <c r="W7" s="1354" t="s">
        <v>673</v>
      </c>
      <c r="X7" s="1354" t="s">
        <v>674</v>
      </c>
      <c r="Y7" s="1354" t="s">
        <v>675</v>
      </c>
      <c r="Z7" s="1354" t="s">
        <v>676</v>
      </c>
      <c r="AA7" s="1354" t="s">
        <v>677</v>
      </c>
      <c r="AB7" s="1355" t="s">
        <v>47</v>
      </c>
      <c r="AC7" s="1354" t="s">
        <v>673</v>
      </c>
      <c r="AD7" s="1354" t="s">
        <v>674</v>
      </c>
      <c r="AE7" s="1354" t="s">
        <v>675</v>
      </c>
      <c r="AF7" s="1354" t="s">
        <v>676</v>
      </c>
      <c r="AG7" s="1354" t="s">
        <v>677</v>
      </c>
      <c r="AH7" s="1559"/>
      <c r="AI7" s="1559"/>
      <c r="AJ7" s="1559"/>
      <c r="AK7" s="1356"/>
      <c r="AL7" s="1552"/>
      <c r="AM7" s="1355" t="s">
        <v>47</v>
      </c>
      <c r="AN7" s="1354" t="s">
        <v>673</v>
      </c>
      <c r="AO7" s="1354" t="s">
        <v>674</v>
      </c>
      <c r="AP7" s="1354" t="s">
        <v>675</v>
      </c>
      <c r="AQ7" s="1354" t="s">
        <v>676</v>
      </c>
      <c r="AR7" s="1354" t="s">
        <v>677</v>
      </c>
      <c r="AS7" s="1355" t="s">
        <v>47</v>
      </c>
      <c r="AT7" s="1354" t="s">
        <v>673</v>
      </c>
      <c r="AU7" s="1354" t="s">
        <v>674</v>
      </c>
      <c r="AV7" s="1354" t="s">
        <v>675</v>
      </c>
      <c r="AW7" s="1354" t="s">
        <v>676</v>
      </c>
      <c r="AX7" s="1354" t="s">
        <v>677</v>
      </c>
      <c r="AY7" s="1555"/>
      <c r="AZ7" s="1355" t="s">
        <v>47</v>
      </c>
      <c r="BA7" s="1354" t="s">
        <v>673</v>
      </c>
      <c r="BB7" s="1354" t="s">
        <v>674</v>
      </c>
      <c r="BC7" s="1354" t="s">
        <v>675</v>
      </c>
      <c r="BD7" s="1354" t="s">
        <v>676</v>
      </c>
      <c r="BE7" s="1354" t="s">
        <v>677</v>
      </c>
      <c r="BF7" s="1355" t="s">
        <v>47</v>
      </c>
      <c r="BG7" s="1354" t="s">
        <v>673</v>
      </c>
      <c r="BH7" s="1354" t="s">
        <v>674</v>
      </c>
      <c r="BI7" s="1354" t="s">
        <v>675</v>
      </c>
      <c r="BJ7" s="1354" t="s">
        <v>676</v>
      </c>
      <c r="BK7" s="1354" t="s">
        <v>677</v>
      </c>
      <c r="BL7" s="1552"/>
      <c r="BM7" s="1552"/>
      <c r="BN7" s="1553"/>
      <c r="BO7" s="549"/>
    </row>
    <row r="8" spans="1:74" s="414" customFormat="1" ht="14.25" hidden="1" customHeight="1">
      <c r="A8" s="1791" t="s">
        <v>151</v>
      </c>
      <c r="B8" s="1791"/>
      <c r="C8" s="1791"/>
      <c r="D8" s="412"/>
      <c r="E8" s="466"/>
      <c r="F8" s="328"/>
      <c r="G8" s="328"/>
      <c r="H8" s="467"/>
      <c r="I8" s="563"/>
      <c r="J8" s="467"/>
      <c r="K8" s="467"/>
      <c r="L8" s="467"/>
      <c r="M8" s="467"/>
      <c r="N8" s="467"/>
      <c r="O8" s="563"/>
      <c r="P8" s="467"/>
      <c r="Q8" s="467"/>
      <c r="R8" s="467"/>
      <c r="S8" s="467"/>
      <c r="T8" s="467"/>
      <c r="U8" s="467"/>
      <c r="V8" s="467"/>
      <c r="W8" s="467"/>
      <c r="X8" s="467"/>
      <c r="Y8" s="467"/>
      <c r="Z8" s="467"/>
      <c r="AA8" s="467"/>
      <c r="AB8" s="467"/>
      <c r="AC8" s="467"/>
      <c r="AD8" s="467"/>
      <c r="AE8" s="467"/>
      <c r="AF8" s="467"/>
      <c r="AG8" s="467"/>
      <c r="AH8" s="1791" t="s">
        <v>151</v>
      </c>
      <c r="AI8" s="1791"/>
      <c r="AJ8" s="1791"/>
      <c r="AK8" s="550"/>
      <c r="AL8" s="467"/>
      <c r="AM8" s="328"/>
      <c r="AN8" s="467"/>
      <c r="AO8" s="467"/>
      <c r="AP8" s="467"/>
      <c r="AQ8" s="467"/>
      <c r="AR8" s="467"/>
      <c r="AS8" s="328"/>
      <c r="AT8" s="467"/>
      <c r="AU8" s="467"/>
      <c r="AV8" s="467"/>
      <c r="AW8" s="467"/>
      <c r="AX8" s="467"/>
      <c r="AY8" s="467"/>
      <c r="AZ8" s="467"/>
      <c r="BA8" s="467"/>
      <c r="BB8" s="467"/>
      <c r="BC8" s="467"/>
      <c r="BD8" s="467"/>
      <c r="BE8" s="467"/>
      <c r="BF8" s="467"/>
      <c r="BG8" s="467"/>
      <c r="BH8" s="467"/>
      <c r="BI8" s="467"/>
      <c r="BJ8" s="467"/>
      <c r="BK8" s="467"/>
      <c r="BL8" s="467"/>
      <c r="BM8" s="467"/>
      <c r="BN8" s="467"/>
    </row>
    <row r="9" spans="1:74" s="414" customFormat="1" ht="14.25" hidden="1" customHeight="1">
      <c r="A9" s="1789" t="s">
        <v>152</v>
      </c>
      <c r="B9" s="1789"/>
      <c r="C9" s="1789"/>
      <c r="D9" s="412"/>
      <c r="E9" s="413"/>
      <c r="F9" s="328"/>
      <c r="G9" s="328"/>
      <c r="H9" s="327"/>
      <c r="I9" s="563"/>
      <c r="J9" s="327"/>
      <c r="K9" s="327"/>
      <c r="L9" s="327"/>
      <c r="M9" s="327"/>
      <c r="N9" s="327"/>
      <c r="O9" s="563"/>
      <c r="P9" s="327"/>
      <c r="Q9" s="327"/>
      <c r="R9" s="327"/>
      <c r="S9" s="327"/>
      <c r="T9" s="327"/>
      <c r="U9" s="327"/>
      <c r="V9" s="327"/>
      <c r="W9" s="327"/>
      <c r="X9" s="327"/>
      <c r="Y9" s="327"/>
      <c r="Z9" s="327"/>
      <c r="AA9" s="327"/>
      <c r="AB9" s="327"/>
      <c r="AC9" s="327"/>
      <c r="AD9" s="327"/>
      <c r="AE9" s="327"/>
      <c r="AF9" s="327"/>
      <c r="AG9" s="327"/>
      <c r="AH9" s="1789" t="s">
        <v>152</v>
      </c>
      <c r="AI9" s="1789"/>
      <c r="AJ9" s="1789"/>
      <c r="AK9" s="2"/>
      <c r="AL9" s="327"/>
      <c r="AM9" s="328"/>
      <c r="AN9" s="327"/>
      <c r="AO9" s="327"/>
      <c r="AP9" s="327"/>
      <c r="AQ9" s="327"/>
      <c r="AR9" s="327"/>
      <c r="AS9" s="328"/>
      <c r="AT9" s="327"/>
      <c r="AU9" s="327"/>
      <c r="AV9" s="327"/>
      <c r="AW9" s="327"/>
      <c r="AX9" s="327"/>
      <c r="AY9" s="327"/>
      <c r="AZ9" s="327"/>
      <c r="BA9" s="327"/>
      <c r="BB9" s="327"/>
      <c r="BC9" s="327"/>
      <c r="BD9" s="327"/>
      <c r="BE9" s="327"/>
      <c r="BF9" s="327"/>
      <c r="BG9" s="327"/>
      <c r="BH9" s="327"/>
      <c r="BI9" s="327"/>
      <c r="BJ9" s="327"/>
      <c r="BK9" s="327"/>
      <c r="BL9" s="327"/>
      <c r="BM9" s="327"/>
      <c r="BN9" s="327"/>
    </row>
    <row r="10" spans="1:74" s="414" customFormat="1" ht="14.25" hidden="1" customHeight="1">
      <c r="A10" s="1789" t="s">
        <v>1438</v>
      </c>
      <c r="B10" s="1789"/>
      <c r="C10" s="1789"/>
      <c r="D10" s="412"/>
      <c r="E10" s="413"/>
      <c r="F10" s="328"/>
      <c r="G10" s="328"/>
      <c r="H10" s="327"/>
      <c r="I10" s="563"/>
      <c r="J10" s="327"/>
      <c r="K10" s="327"/>
      <c r="L10" s="327"/>
      <c r="M10" s="327"/>
      <c r="N10" s="327"/>
      <c r="O10" s="563"/>
      <c r="P10" s="327"/>
      <c r="Q10" s="327"/>
      <c r="R10" s="327"/>
      <c r="S10" s="327"/>
      <c r="T10" s="327"/>
      <c r="U10" s="327"/>
      <c r="V10" s="327"/>
      <c r="W10" s="327"/>
      <c r="X10" s="327"/>
      <c r="Y10" s="327"/>
      <c r="Z10" s="327"/>
      <c r="AA10" s="327"/>
      <c r="AB10" s="327"/>
      <c r="AC10" s="327"/>
      <c r="AD10" s="327"/>
      <c r="AE10" s="327"/>
      <c r="AF10" s="327"/>
      <c r="AG10" s="327"/>
      <c r="AH10" s="1789" t="s">
        <v>1438</v>
      </c>
      <c r="AI10" s="1789"/>
      <c r="AJ10" s="1789"/>
      <c r="AK10" s="2"/>
      <c r="AL10" s="327"/>
      <c r="AM10" s="328"/>
      <c r="AN10" s="327"/>
      <c r="AO10" s="327"/>
      <c r="AP10" s="327"/>
      <c r="AQ10" s="327"/>
      <c r="AR10" s="327"/>
      <c r="AS10" s="328"/>
      <c r="AT10" s="327"/>
      <c r="AU10" s="327"/>
      <c r="AV10" s="327"/>
      <c r="AW10" s="327"/>
      <c r="AX10" s="327"/>
      <c r="AY10" s="327"/>
      <c r="AZ10" s="327"/>
      <c r="BA10" s="327"/>
      <c r="BB10" s="327"/>
      <c r="BC10" s="327"/>
      <c r="BD10" s="327"/>
      <c r="BE10" s="327"/>
      <c r="BF10" s="327"/>
      <c r="BG10" s="327"/>
      <c r="BH10" s="327"/>
      <c r="BI10" s="327"/>
      <c r="BJ10" s="327"/>
      <c r="BK10" s="327"/>
      <c r="BL10" s="327"/>
      <c r="BM10" s="327"/>
      <c r="BN10" s="327"/>
    </row>
    <row r="11" spans="1:74" s="414" customFormat="1" ht="14.25" hidden="1" customHeight="1">
      <c r="A11" s="1789" t="s">
        <v>1439</v>
      </c>
      <c r="B11" s="1789"/>
      <c r="C11" s="1789"/>
      <c r="D11" s="412"/>
      <c r="E11" s="413"/>
      <c r="F11" s="328"/>
      <c r="G11" s="328"/>
      <c r="H11" s="327"/>
      <c r="I11" s="563"/>
      <c r="J11" s="327"/>
      <c r="K11" s="327"/>
      <c r="L11" s="327"/>
      <c r="M11" s="327"/>
      <c r="N11" s="327"/>
      <c r="O11" s="563"/>
      <c r="P11" s="327"/>
      <c r="Q11" s="327"/>
      <c r="R11" s="327"/>
      <c r="S11" s="327"/>
      <c r="T11" s="327"/>
      <c r="U11" s="327"/>
      <c r="V11" s="327"/>
      <c r="W11" s="327"/>
      <c r="X11" s="327"/>
      <c r="Y11" s="327"/>
      <c r="Z11" s="327"/>
      <c r="AA11" s="327"/>
      <c r="AB11" s="327"/>
      <c r="AC11" s="327"/>
      <c r="AD11" s="327"/>
      <c r="AE11" s="327"/>
      <c r="AF11" s="327"/>
      <c r="AG11" s="327"/>
      <c r="AH11" s="1789" t="s">
        <v>1439</v>
      </c>
      <c r="AI11" s="1789"/>
      <c r="AJ11" s="1789"/>
      <c r="AK11" s="2"/>
      <c r="AL11" s="327"/>
      <c r="AM11" s="328"/>
      <c r="AN11" s="327"/>
      <c r="AO11" s="327"/>
      <c r="AP11" s="327"/>
      <c r="AQ11" s="327"/>
      <c r="AR11" s="327"/>
      <c r="AS11" s="328"/>
      <c r="AT11" s="327"/>
      <c r="AU11" s="327"/>
      <c r="AV11" s="327"/>
      <c r="AW11" s="327"/>
      <c r="AX11" s="327"/>
      <c r="AY11" s="327"/>
      <c r="AZ11" s="327"/>
      <c r="BA11" s="327"/>
      <c r="BB11" s="327"/>
      <c r="BC11" s="327"/>
      <c r="BD11" s="327"/>
      <c r="BE11" s="327"/>
      <c r="BF11" s="327"/>
      <c r="BG11" s="327"/>
      <c r="BH11" s="327"/>
      <c r="BI11" s="327"/>
      <c r="BJ11" s="327"/>
      <c r="BK11" s="327"/>
      <c r="BL11" s="327"/>
      <c r="BM11" s="327"/>
      <c r="BN11" s="327"/>
    </row>
    <row r="12" spans="1:74" s="414" customFormat="1" ht="14.25" hidden="1" customHeight="1">
      <c r="A12" s="1789" t="s">
        <v>1440</v>
      </c>
      <c r="B12" s="1789"/>
      <c r="C12" s="1789"/>
      <c r="D12" s="412"/>
      <c r="E12" s="413"/>
      <c r="F12" s="328"/>
      <c r="G12" s="328"/>
      <c r="H12" s="327"/>
      <c r="I12" s="563"/>
      <c r="J12" s="327"/>
      <c r="K12" s="327"/>
      <c r="L12" s="327"/>
      <c r="M12" s="327"/>
      <c r="N12" s="327"/>
      <c r="O12" s="563"/>
      <c r="P12" s="327"/>
      <c r="Q12" s="327"/>
      <c r="R12" s="327"/>
      <c r="S12" s="327"/>
      <c r="T12" s="327"/>
      <c r="U12" s="327"/>
      <c r="V12" s="327"/>
      <c r="W12" s="327"/>
      <c r="X12" s="327"/>
      <c r="Y12" s="327"/>
      <c r="Z12" s="327"/>
      <c r="AA12" s="327"/>
      <c r="AB12" s="327"/>
      <c r="AC12" s="327"/>
      <c r="AD12" s="327"/>
      <c r="AE12" s="327"/>
      <c r="AF12" s="327"/>
      <c r="AG12" s="327"/>
      <c r="AH12" s="1789" t="s">
        <v>1440</v>
      </c>
      <c r="AI12" s="1789"/>
      <c r="AJ12" s="1789"/>
      <c r="AK12" s="2"/>
      <c r="AL12" s="327"/>
      <c r="AM12" s="328"/>
      <c r="AN12" s="327"/>
      <c r="AO12" s="327"/>
      <c r="AP12" s="327"/>
      <c r="AQ12" s="327"/>
      <c r="AR12" s="327"/>
      <c r="AS12" s="328"/>
      <c r="AT12" s="327"/>
      <c r="AU12" s="327"/>
      <c r="AV12" s="327"/>
      <c r="AW12" s="327"/>
      <c r="AX12" s="327"/>
      <c r="AY12" s="327"/>
      <c r="AZ12" s="327"/>
      <c r="BA12" s="327"/>
      <c r="BB12" s="327"/>
      <c r="BC12" s="327"/>
      <c r="BD12" s="327"/>
      <c r="BE12" s="327"/>
      <c r="BF12" s="327"/>
      <c r="BG12" s="327"/>
      <c r="BH12" s="327"/>
      <c r="BI12" s="327"/>
      <c r="BJ12" s="327"/>
      <c r="BK12" s="327"/>
      <c r="BL12" s="327"/>
      <c r="BM12" s="327"/>
      <c r="BN12" s="327"/>
    </row>
    <row r="13" spans="1:74" s="414" customFormat="1" ht="14.25" hidden="1" customHeight="1">
      <c r="A13" s="1789" t="s">
        <v>1441</v>
      </c>
      <c r="B13" s="1789"/>
      <c r="C13" s="1789"/>
      <c r="D13" s="412"/>
      <c r="E13" s="413"/>
      <c r="F13" s="328"/>
      <c r="G13" s="328"/>
      <c r="H13" s="50"/>
      <c r="I13" s="563"/>
      <c r="J13" s="50"/>
      <c r="K13" s="50"/>
      <c r="L13" s="50"/>
      <c r="M13" s="50"/>
      <c r="N13" s="50"/>
      <c r="O13" s="563"/>
      <c r="P13" s="50"/>
      <c r="Q13" s="50"/>
      <c r="R13" s="50"/>
      <c r="S13" s="50"/>
      <c r="T13" s="50"/>
      <c r="U13" s="50"/>
      <c r="V13" s="50"/>
      <c r="W13" s="50"/>
      <c r="X13" s="50"/>
      <c r="Y13" s="50"/>
      <c r="Z13" s="50"/>
      <c r="AA13" s="50"/>
      <c r="AB13" s="50"/>
      <c r="AC13" s="50"/>
      <c r="AD13" s="50"/>
      <c r="AE13" s="50"/>
      <c r="AF13" s="50"/>
      <c r="AG13" s="50"/>
      <c r="AH13" s="1789" t="s">
        <v>1441</v>
      </c>
      <c r="AI13" s="1789"/>
      <c r="AJ13" s="1789"/>
      <c r="AK13" s="2"/>
      <c r="AL13" s="50"/>
      <c r="AM13" s="328"/>
      <c r="AN13" s="50"/>
      <c r="AO13" s="50"/>
      <c r="AP13" s="50"/>
      <c r="AQ13" s="50"/>
      <c r="AR13" s="50"/>
      <c r="AS13" s="328"/>
      <c r="AT13" s="50"/>
      <c r="AU13" s="50"/>
      <c r="AV13" s="50"/>
      <c r="AW13" s="50"/>
      <c r="AX13" s="50"/>
      <c r="AY13" s="50"/>
      <c r="AZ13" s="50"/>
      <c r="BA13" s="50"/>
      <c r="BB13" s="50"/>
      <c r="BC13" s="50"/>
      <c r="BD13" s="50"/>
      <c r="BE13" s="50"/>
      <c r="BF13" s="50"/>
      <c r="BG13" s="50"/>
      <c r="BH13" s="50"/>
      <c r="BI13" s="50"/>
      <c r="BJ13" s="50"/>
      <c r="BK13" s="50"/>
      <c r="BL13" s="50"/>
      <c r="BM13" s="50"/>
      <c r="BN13" s="50"/>
    </row>
    <row r="14" spans="1:74" s="414" customFormat="1" ht="14.25" hidden="1" customHeight="1">
      <c r="A14" s="1789" t="s">
        <v>1442</v>
      </c>
      <c r="B14" s="1789"/>
      <c r="C14" s="1789"/>
      <c r="D14" s="412"/>
      <c r="E14" s="413"/>
      <c r="F14" s="328"/>
      <c r="G14" s="328"/>
      <c r="H14" s="50"/>
      <c r="I14" s="563"/>
      <c r="J14" s="50"/>
      <c r="K14" s="50"/>
      <c r="L14" s="50"/>
      <c r="M14" s="50"/>
      <c r="N14" s="50"/>
      <c r="O14" s="563"/>
      <c r="P14" s="50"/>
      <c r="Q14" s="50"/>
      <c r="R14" s="50"/>
      <c r="S14" s="50"/>
      <c r="T14" s="50"/>
      <c r="U14" s="50"/>
      <c r="V14" s="50"/>
      <c r="W14" s="50"/>
      <c r="X14" s="50"/>
      <c r="Y14" s="50"/>
      <c r="Z14" s="50"/>
      <c r="AA14" s="50"/>
      <c r="AB14" s="50"/>
      <c r="AC14" s="50"/>
      <c r="AD14" s="50"/>
      <c r="AE14" s="50"/>
      <c r="AF14" s="50"/>
      <c r="AG14" s="50"/>
      <c r="AH14" s="1789" t="s">
        <v>1442</v>
      </c>
      <c r="AI14" s="1789"/>
      <c r="AJ14" s="1789"/>
      <c r="AK14" s="2"/>
      <c r="AL14" s="50"/>
      <c r="AM14" s="328"/>
      <c r="AN14" s="50"/>
      <c r="AO14" s="50"/>
      <c r="AP14" s="50"/>
      <c r="AQ14" s="50"/>
      <c r="AR14" s="50"/>
      <c r="AS14" s="328"/>
      <c r="AT14" s="50"/>
      <c r="AU14" s="50"/>
      <c r="AV14" s="50"/>
      <c r="AW14" s="50"/>
      <c r="AX14" s="50"/>
      <c r="AY14" s="50"/>
      <c r="AZ14" s="50"/>
      <c r="BA14" s="50"/>
      <c r="BB14" s="50"/>
      <c r="BC14" s="50"/>
      <c r="BD14" s="50"/>
      <c r="BE14" s="50"/>
      <c r="BF14" s="50"/>
      <c r="BG14" s="50"/>
      <c r="BH14" s="50"/>
      <c r="BI14" s="50"/>
      <c r="BJ14" s="50"/>
      <c r="BK14" s="50"/>
      <c r="BL14" s="50"/>
      <c r="BM14" s="50"/>
      <c r="BN14" s="50"/>
    </row>
    <row r="15" spans="1:74" s="414" customFormat="1" ht="14.25" hidden="1" customHeight="1">
      <c r="A15" s="1789" t="s">
        <v>1443</v>
      </c>
      <c r="B15" s="1789"/>
      <c r="C15" s="1789"/>
      <c r="D15" s="2"/>
      <c r="E15" s="551"/>
      <c r="F15" s="328"/>
      <c r="G15" s="328"/>
      <c r="H15" s="563"/>
      <c r="I15" s="563"/>
      <c r="J15" s="563"/>
      <c r="K15" s="551"/>
      <c r="L15" s="551"/>
      <c r="M15" s="551"/>
      <c r="N15" s="551"/>
      <c r="O15" s="563"/>
      <c r="P15" s="328"/>
      <c r="Q15" s="328"/>
      <c r="R15" s="328"/>
      <c r="S15" s="328"/>
      <c r="T15" s="328"/>
      <c r="U15" s="527"/>
      <c r="V15" s="328"/>
      <c r="W15" s="328"/>
      <c r="X15" s="328"/>
      <c r="Y15" s="551"/>
      <c r="Z15" s="551"/>
      <c r="AA15" s="551"/>
      <c r="AB15" s="328"/>
      <c r="AC15" s="328"/>
      <c r="AD15" s="328"/>
      <c r="AE15" s="328"/>
      <c r="AF15" s="328"/>
      <c r="AG15" s="328"/>
      <c r="AH15" s="1789" t="s">
        <v>1443</v>
      </c>
      <c r="AI15" s="1789"/>
      <c r="AJ15" s="1789"/>
      <c r="AK15" s="2"/>
      <c r="AL15" s="564"/>
      <c r="AM15" s="328"/>
      <c r="AN15" s="328"/>
      <c r="AO15" s="551"/>
      <c r="AP15" s="551"/>
      <c r="AQ15" s="551"/>
      <c r="AR15" s="551"/>
      <c r="AS15" s="328"/>
      <c r="AT15" s="328"/>
      <c r="AU15" s="328"/>
      <c r="AV15" s="328"/>
      <c r="AW15" s="328"/>
      <c r="AX15" s="328"/>
      <c r="AY15" s="564"/>
      <c r="AZ15" s="328"/>
      <c r="BA15" s="328"/>
      <c r="BB15" s="551"/>
      <c r="BC15" s="551"/>
      <c r="BD15" s="551"/>
      <c r="BE15" s="551"/>
      <c r="BF15" s="328"/>
      <c r="BG15" s="328"/>
      <c r="BH15" s="328"/>
      <c r="BI15" s="328"/>
      <c r="BJ15" s="328"/>
      <c r="BK15" s="328"/>
      <c r="BL15" s="551"/>
      <c r="BM15" s="328"/>
      <c r="BN15" s="328"/>
    </row>
    <row r="16" spans="1:74" s="414" customFormat="1" ht="14.25" hidden="1" customHeight="1">
      <c r="A16" s="1789" t="s">
        <v>1444</v>
      </c>
      <c r="B16" s="1789"/>
      <c r="C16" s="1789"/>
      <c r="D16" s="2"/>
      <c r="E16" s="565"/>
      <c r="F16" s="328"/>
      <c r="G16" s="328"/>
      <c r="H16" s="563"/>
      <c r="I16" s="563"/>
      <c r="J16" s="563"/>
      <c r="K16" s="552"/>
      <c r="L16" s="552"/>
      <c r="M16" s="552"/>
      <c r="N16" s="552"/>
      <c r="O16" s="563"/>
      <c r="P16" s="328"/>
      <c r="Q16" s="328"/>
      <c r="R16" s="328"/>
      <c r="S16" s="328"/>
      <c r="T16" s="328"/>
      <c r="U16" s="566"/>
      <c r="V16" s="328"/>
      <c r="W16" s="328"/>
      <c r="X16" s="328"/>
      <c r="Y16" s="552"/>
      <c r="Z16" s="552"/>
      <c r="AA16" s="552"/>
      <c r="AB16" s="328"/>
      <c r="AC16" s="328"/>
      <c r="AD16" s="328"/>
      <c r="AE16" s="328"/>
      <c r="AF16" s="328"/>
      <c r="AG16" s="328"/>
      <c r="AH16" s="1789" t="s">
        <v>1444</v>
      </c>
      <c r="AI16" s="1789"/>
      <c r="AJ16" s="1789"/>
      <c r="AK16" s="2"/>
      <c r="AL16" s="567"/>
      <c r="AM16" s="328"/>
      <c r="AN16" s="328"/>
      <c r="AO16" s="552"/>
      <c r="AP16" s="552"/>
      <c r="AQ16" s="552"/>
      <c r="AR16" s="552"/>
      <c r="AS16" s="328"/>
      <c r="AT16" s="328"/>
      <c r="AU16" s="328"/>
      <c r="AV16" s="328"/>
      <c r="AW16" s="328"/>
      <c r="AX16" s="328"/>
      <c r="AY16" s="567"/>
      <c r="AZ16" s="328"/>
      <c r="BA16" s="328"/>
      <c r="BB16" s="552"/>
      <c r="BC16" s="552"/>
      <c r="BD16" s="552"/>
      <c r="BE16" s="552"/>
      <c r="BF16" s="328"/>
      <c r="BG16" s="328"/>
      <c r="BH16" s="328"/>
      <c r="BI16" s="328"/>
      <c r="BJ16" s="328"/>
      <c r="BK16" s="328"/>
      <c r="BL16" s="552"/>
      <c r="BM16" s="328"/>
      <c r="BN16" s="328"/>
    </row>
    <row r="17" spans="1:84" s="414" customFormat="1" ht="14.25" hidden="1" customHeight="1">
      <c r="A17" s="1789" t="s">
        <v>1445</v>
      </c>
      <c r="B17" s="1789"/>
      <c r="C17" s="1789"/>
      <c r="D17" s="2"/>
      <c r="E17" s="551"/>
      <c r="F17" s="328"/>
      <c r="G17" s="328"/>
      <c r="H17" s="563"/>
      <c r="I17" s="563"/>
      <c r="J17" s="563"/>
      <c r="K17" s="551"/>
      <c r="L17" s="551"/>
      <c r="M17" s="551"/>
      <c r="N17" s="551"/>
      <c r="O17" s="563"/>
      <c r="P17" s="328"/>
      <c r="Q17" s="328"/>
      <c r="R17" s="328"/>
      <c r="S17" s="328"/>
      <c r="T17" s="328"/>
      <c r="U17" s="527"/>
      <c r="V17" s="328"/>
      <c r="W17" s="328"/>
      <c r="X17" s="328"/>
      <c r="Y17" s="551"/>
      <c r="Z17" s="551"/>
      <c r="AA17" s="551"/>
      <c r="AB17" s="328"/>
      <c r="AC17" s="328"/>
      <c r="AD17" s="328"/>
      <c r="AE17" s="328"/>
      <c r="AF17" s="328"/>
      <c r="AG17" s="328"/>
      <c r="AH17" s="1789" t="s">
        <v>1445</v>
      </c>
      <c r="AI17" s="1789"/>
      <c r="AJ17" s="1789"/>
      <c r="AK17" s="2"/>
      <c r="AL17" s="564"/>
      <c r="AM17" s="328"/>
      <c r="AN17" s="328"/>
      <c r="AO17" s="551"/>
      <c r="AP17" s="551"/>
      <c r="AQ17" s="551"/>
      <c r="AR17" s="551"/>
      <c r="AS17" s="328"/>
      <c r="AT17" s="328"/>
      <c r="AU17" s="328"/>
      <c r="AV17" s="328"/>
      <c r="AW17" s="328"/>
      <c r="AX17" s="328"/>
      <c r="AY17" s="564"/>
      <c r="AZ17" s="328"/>
      <c r="BA17" s="328"/>
      <c r="BB17" s="551"/>
      <c r="BC17" s="551"/>
      <c r="BD17" s="551"/>
      <c r="BE17" s="551"/>
      <c r="BF17" s="328"/>
      <c r="BG17" s="328"/>
      <c r="BH17" s="328"/>
      <c r="BI17" s="328"/>
      <c r="BJ17" s="328"/>
      <c r="BK17" s="328"/>
      <c r="BL17" s="551"/>
      <c r="BM17" s="328"/>
      <c r="BN17" s="328"/>
    </row>
    <row r="18" spans="1:84" s="414" customFormat="1" ht="14.25" hidden="1" customHeight="1">
      <c r="A18" s="1789" t="s">
        <v>1407</v>
      </c>
      <c r="B18" s="1789"/>
      <c r="C18" s="1789"/>
      <c r="D18" s="2"/>
      <c r="E18" s="565"/>
      <c r="F18" s="328"/>
      <c r="G18" s="328"/>
      <c r="H18" s="563"/>
      <c r="I18" s="563"/>
      <c r="J18" s="563"/>
      <c r="K18" s="551"/>
      <c r="L18" s="551"/>
      <c r="M18" s="551"/>
      <c r="N18" s="551"/>
      <c r="O18" s="563"/>
      <c r="P18" s="328"/>
      <c r="Q18" s="328"/>
      <c r="R18" s="328"/>
      <c r="S18" s="328"/>
      <c r="T18" s="328"/>
      <c r="U18" s="527"/>
      <c r="V18" s="328"/>
      <c r="W18" s="328"/>
      <c r="X18" s="328"/>
      <c r="Y18" s="551"/>
      <c r="Z18" s="551"/>
      <c r="AA18" s="551"/>
      <c r="AB18" s="328"/>
      <c r="AC18" s="328"/>
      <c r="AD18" s="328"/>
      <c r="AE18" s="328"/>
      <c r="AF18" s="328"/>
      <c r="AG18" s="328"/>
      <c r="AH18" s="1789" t="s">
        <v>1407</v>
      </c>
      <c r="AI18" s="1789"/>
      <c r="AJ18" s="1789"/>
      <c r="AK18" s="2"/>
      <c r="AL18" s="564"/>
      <c r="AM18" s="328"/>
      <c r="AN18" s="328"/>
      <c r="AO18" s="551"/>
      <c r="AP18" s="551"/>
      <c r="AQ18" s="551"/>
      <c r="AR18" s="551"/>
      <c r="AS18" s="328"/>
      <c r="AT18" s="328"/>
      <c r="AU18" s="328"/>
      <c r="AV18" s="328"/>
      <c r="AW18" s="328"/>
      <c r="AX18" s="328"/>
      <c r="AY18" s="564"/>
      <c r="AZ18" s="328"/>
      <c r="BA18" s="328"/>
      <c r="BB18" s="551"/>
      <c r="BC18" s="551"/>
      <c r="BD18" s="551"/>
      <c r="BE18" s="551"/>
      <c r="BF18" s="328"/>
      <c r="BG18" s="328"/>
      <c r="BH18" s="328"/>
      <c r="BI18" s="328"/>
      <c r="BJ18" s="328"/>
      <c r="BK18" s="328"/>
      <c r="BL18" s="551"/>
      <c r="BM18" s="328"/>
      <c r="BN18" s="328"/>
      <c r="BO18" s="452"/>
      <c r="CE18" s="414" t="e">
        <f>#REF!/E18</f>
        <v>#REF!</v>
      </c>
      <c r="CF18" s="414" t="e">
        <f>CE18/12</f>
        <v>#REF!</v>
      </c>
    </row>
    <row r="19" spans="1:84" s="414" customFormat="1" ht="14.25" hidden="1" customHeight="1">
      <c r="A19" s="1789" t="s">
        <v>1362</v>
      </c>
      <c r="B19" s="1789"/>
      <c r="C19" s="1789"/>
      <c r="D19" s="2"/>
      <c r="E19" s="530">
        <v>10.69811914487429</v>
      </c>
      <c r="F19" s="331" t="s">
        <v>300</v>
      </c>
      <c r="G19" s="331" t="s">
        <v>300</v>
      </c>
      <c r="H19" s="531">
        <v>2.6032428287919918</v>
      </c>
      <c r="I19" s="331" t="s">
        <v>300</v>
      </c>
      <c r="J19" s="331" t="s">
        <v>300</v>
      </c>
      <c r="K19" s="331" t="s">
        <v>300</v>
      </c>
      <c r="L19" s="331"/>
      <c r="M19" s="331" t="s">
        <v>300</v>
      </c>
      <c r="N19" s="331" t="s">
        <v>300</v>
      </c>
      <c r="O19" s="331" t="s">
        <v>300</v>
      </c>
      <c r="P19" s="331" t="s">
        <v>300</v>
      </c>
      <c r="Q19" s="331" t="s">
        <v>300</v>
      </c>
      <c r="R19" s="331"/>
      <c r="S19" s="331" t="s">
        <v>300</v>
      </c>
      <c r="T19" s="331" t="s">
        <v>300</v>
      </c>
      <c r="U19" s="531">
        <v>2.1525497086990084</v>
      </c>
      <c r="V19" s="331" t="s">
        <v>300</v>
      </c>
      <c r="W19" s="331" t="s">
        <v>300</v>
      </c>
      <c r="X19" s="331"/>
      <c r="Y19" s="331" t="s">
        <v>300</v>
      </c>
      <c r="Z19" s="331" t="s">
        <v>300</v>
      </c>
      <c r="AA19" s="331" t="s">
        <v>300</v>
      </c>
      <c r="AB19" s="331" t="s">
        <v>300</v>
      </c>
      <c r="AC19" s="331" t="s">
        <v>300</v>
      </c>
      <c r="AD19" s="331"/>
      <c r="AE19" s="331" t="s">
        <v>300</v>
      </c>
      <c r="AF19" s="331" t="s">
        <v>300</v>
      </c>
      <c r="AG19" s="331" t="s">
        <v>300</v>
      </c>
      <c r="AH19" s="1789" t="s">
        <v>1362</v>
      </c>
      <c r="AI19" s="1789"/>
      <c r="AJ19" s="1789"/>
      <c r="AK19" s="2"/>
      <c r="AL19" s="555">
        <v>2.7116866652496614</v>
      </c>
      <c r="AM19" s="331" t="s">
        <v>300</v>
      </c>
      <c r="AN19" s="331" t="s">
        <v>300</v>
      </c>
      <c r="AO19" s="331" t="s">
        <v>300</v>
      </c>
      <c r="AP19" s="331"/>
      <c r="AQ19" s="331" t="s">
        <v>300</v>
      </c>
      <c r="AR19" s="331" t="s">
        <v>300</v>
      </c>
      <c r="AS19" s="331" t="s">
        <v>300</v>
      </c>
      <c r="AT19" s="331" t="s">
        <v>300</v>
      </c>
      <c r="AU19" s="331" t="s">
        <v>300</v>
      </c>
      <c r="AV19" s="331"/>
      <c r="AW19" s="331" t="s">
        <v>300</v>
      </c>
      <c r="AX19" s="331" t="s">
        <v>300</v>
      </c>
      <c r="AY19" s="555">
        <v>2.9107618320799258</v>
      </c>
      <c r="AZ19" s="331" t="s">
        <v>300</v>
      </c>
      <c r="BA19" s="331" t="s">
        <v>300</v>
      </c>
      <c r="BB19" s="331" t="s">
        <v>300</v>
      </c>
      <c r="BC19" s="331"/>
      <c r="BD19" s="331" t="s">
        <v>300</v>
      </c>
      <c r="BE19" s="331" t="s">
        <v>300</v>
      </c>
      <c r="BF19" s="331" t="s">
        <v>300</v>
      </c>
      <c r="BG19" s="331" t="s">
        <v>300</v>
      </c>
      <c r="BH19" s="331"/>
      <c r="BI19" s="331" t="s">
        <v>300</v>
      </c>
      <c r="BJ19" s="331" t="s">
        <v>300</v>
      </c>
      <c r="BK19" s="331" t="s">
        <v>300</v>
      </c>
      <c r="BL19" s="555">
        <v>0.31987811005375066</v>
      </c>
      <c r="BM19" s="331" t="s">
        <v>300</v>
      </c>
      <c r="BN19" s="331" t="s">
        <v>300</v>
      </c>
      <c r="BO19" s="452"/>
      <c r="CE19" s="414" t="e">
        <f>#REF!/E19</f>
        <v>#REF!</v>
      </c>
      <c r="CF19" s="414" t="e">
        <f>CE19/12</f>
        <v>#REF!</v>
      </c>
    </row>
    <row r="20" spans="1:84" s="414" customFormat="1" ht="14.25" hidden="1" customHeight="1">
      <c r="A20" s="1789" t="s">
        <v>1363</v>
      </c>
      <c r="B20" s="1789"/>
      <c r="C20" s="1789"/>
      <c r="D20" s="2"/>
      <c r="E20" s="530">
        <f>'1'!R19/'1'!E19</f>
        <v>11.226386672059109</v>
      </c>
      <c r="F20" s="331" t="s">
        <v>300</v>
      </c>
      <c r="G20" s="331" t="s">
        <v>300</v>
      </c>
      <c r="H20" s="531">
        <f>'3'!H20/'1'!E19</f>
        <v>1.7019825769772665</v>
      </c>
      <c r="I20" s="331" t="s">
        <v>300</v>
      </c>
      <c r="J20" s="331" t="s">
        <v>300</v>
      </c>
      <c r="K20" s="331" t="s">
        <v>300</v>
      </c>
      <c r="L20" s="331"/>
      <c r="M20" s="331" t="s">
        <v>300</v>
      </c>
      <c r="N20" s="331" t="s">
        <v>300</v>
      </c>
      <c r="O20" s="331" t="s">
        <v>300</v>
      </c>
      <c r="P20" s="331" t="s">
        <v>300</v>
      </c>
      <c r="Q20" s="331" t="s">
        <v>300</v>
      </c>
      <c r="R20" s="331"/>
      <c r="S20" s="331" t="s">
        <v>300</v>
      </c>
      <c r="T20" s="331" t="s">
        <v>300</v>
      </c>
      <c r="U20" s="531">
        <f>'3'!U20/'1'!E19</f>
        <v>1.5307575434770129</v>
      </c>
      <c r="V20" s="331" t="s">
        <v>300</v>
      </c>
      <c r="W20" s="331" t="s">
        <v>300</v>
      </c>
      <c r="X20" s="331"/>
      <c r="Y20" s="331" t="s">
        <v>300</v>
      </c>
      <c r="Z20" s="331" t="s">
        <v>300</v>
      </c>
      <c r="AA20" s="331" t="s">
        <v>300</v>
      </c>
      <c r="AB20" s="331" t="s">
        <v>300</v>
      </c>
      <c r="AC20" s="331" t="s">
        <v>300</v>
      </c>
      <c r="AD20" s="331"/>
      <c r="AE20" s="331" t="s">
        <v>300</v>
      </c>
      <c r="AF20" s="331" t="s">
        <v>300</v>
      </c>
      <c r="AG20" s="331" t="s">
        <v>300</v>
      </c>
      <c r="AH20" s="1789" t="s">
        <v>1363</v>
      </c>
      <c r="AI20" s="1789"/>
      <c r="AJ20" s="1789"/>
      <c r="AK20" s="2"/>
      <c r="AL20" s="531">
        <f>'3'!AL20/'1'!E19</f>
        <v>3.5514813598452659</v>
      </c>
      <c r="AM20" s="331" t="s">
        <v>300</v>
      </c>
      <c r="AN20" s="331" t="s">
        <v>300</v>
      </c>
      <c r="AO20" s="331" t="s">
        <v>300</v>
      </c>
      <c r="AP20" s="331"/>
      <c r="AQ20" s="331" t="s">
        <v>300</v>
      </c>
      <c r="AR20" s="331" t="s">
        <v>300</v>
      </c>
      <c r="AS20" s="331" t="s">
        <v>300</v>
      </c>
      <c r="AT20" s="331" t="s">
        <v>300</v>
      </c>
      <c r="AU20" s="331" t="s">
        <v>300</v>
      </c>
      <c r="AV20" s="331"/>
      <c r="AW20" s="331" t="s">
        <v>300</v>
      </c>
      <c r="AX20" s="331" t="s">
        <v>300</v>
      </c>
      <c r="AY20" s="531">
        <f>'3'!AY20/'1'!E19</f>
        <v>4.1401745822980045</v>
      </c>
      <c r="AZ20" s="331" t="s">
        <v>300</v>
      </c>
      <c r="BA20" s="331" t="s">
        <v>300</v>
      </c>
      <c r="BB20" s="331" t="s">
        <v>300</v>
      </c>
      <c r="BC20" s="331"/>
      <c r="BD20" s="331" t="s">
        <v>300</v>
      </c>
      <c r="BE20" s="331" t="s">
        <v>300</v>
      </c>
      <c r="BF20" s="331" t="s">
        <v>300</v>
      </c>
      <c r="BG20" s="331" t="s">
        <v>300</v>
      </c>
      <c r="BH20" s="331"/>
      <c r="BI20" s="331" t="s">
        <v>300</v>
      </c>
      <c r="BJ20" s="331" t="s">
        <v>300</v>
      </c>
      <c r="BK20" s="331" t="s">
        <v>300</v>
      </c>
      <c r="BL20" s="555">
        <f>'3'!BL20/'1'!E19</f>
        <v>0.30199060946174983</v>
      </c>
      <c r="BM20" s="331" t="s">
        <v>300</v>
      </c>
      <c r="BN20" s="331" t="s">
        <v>300</v>
      </c>
    </row>
    <row r="21" spans="1:84" s="414" customFormat="1" ht="14.25" hidden="1" customHeight="1">
      <c r="A21" s="1789" t="s">
        <v>1459</v>
      </c>
      <c r="B21" s="1789"/>
      <c r="C21" s="1789"/>
      <c r="D21" s="2"/>
      <c r="E21" s="556">
        <v>9.7218342469995918</v>
      </c>
      <c r="F21" s="557">
        <v>7.5465635776771265</v>
      </c>
      <c r="G21" s="557">
        <v>2.1752706693224568</v>
      </c>
      <c r="H21" s="558">
        <v>2.2620205197210081</v>
      </c>
      <c r="I21" s="558">
        <v>2.0238495497857638</v>
      </c>
      <c r="J21" s="559" t="s">
        <v>300</v>
      </c>
      <c r="K21" s="559" t="s">
        <v>112</v>
      </c>
      <c r="L21" s="559" t="s">
        <v>112</v>
      </c>
      <c r="M21" s="559" t="s">
        <v>112</v>
      </c>
      <c r="N21" s="559" t="s">
        <v>112</v>
      </c>
      <c r="O21" s="558">
        <v>0.23817096993524478</v>
      </c>
      <c r="P21" s="559" t="s">
        <v>112</v>
      </c>
      <c r="Q21" s="559" t="s">
        <v>112</v>
      </c>
      <c r="R21" s="559" t="s">
        <v>112</v>
      </c>
      <c r="S21" s="559" t="s">
        <v>112</v>
      </c>
      <c r="T21" s="559" t="s">
        <v>112</v>
      </c>
      <c r="U21" s="558">
        <v>2.2954687919483501</v>
      </c>
      <c r="V21" s="558">
        <v>1.0921500389630048</v>
      </c>
      <c r="W21" s="559" t="s">
        <v>112</v>
      </c>
      <c r="X21" s="559" t="s">
        <v>112</v>
      </c>
      <c r="Y21" s="559" t="s">
        <v>112</v>
      </c>
      <c r="Z21" s="559" t="s">
        <v>112</v>
      </c>
      <c r="AA21" s="559" t="s">
        <v>112</v>
      </c>
      <c r="AB21" s="558">
        <v>1.2033187529853455</v>
      </c>
      <c r="AC21" s="559" t="s">
        <v>112</v>
      </c>
      <c r="AD21" s="559" t="s">
        <v>112</v>
      </c>
      <c r="AE21" s="559" t="s">
        <v>112</v>
      </c>
      <c r="AF21" s="559" t="s">
        <v>112</v>
      </c>
      <c r="AG21" s="559" t="s">
        <v>112</v>
      </c>
      <c r="AH21" s="1789" t="s">
        <v>1459</v>
      </c>
      <c r="AI21" s="1789"/>
      <c r="AJ21" s="1789"/>
      <c r="AK21" s="2"/>
      <c r="AL21" s="558">
        <v>2.3090413652136585</v>
      </c>
      <c r="AM21" s="558">
        <v>2.0980913190715458</v>
      </c>
      <c r="AN21" s="559" t="s">
        <v>112</v>
      </c>
      <c r="AO21" s="559" t="s">
        <v>112</v>
      </c>
      <c r="AP21" s="559" t="s">
        <v>112</v>
      </c>
      <c r="AQ21" s="559" t="s">
        <v>112</v>
      </c>
      <c r="AR21" s="559" t="s">
        <v>112</v>
      </c>
      <c r="AS21" s="558">
        <v>0.21095004614211321</v>
      </c>
      <c r="AT21" s="559" t="s">
        <v>112</v>
      </c>
      <c r="AU21" s="559" t="s">
        <v>112</v>
      </c>
      <c r="AV21" s="559" t="s">
        <v>112</v>
      </c>
      <c r="AW21" s="559" t="s">
        <v>112</v>
      </c>
      <c r="AX21" s="559" t="s">
        <v>112</v>
      </c>
      <c r="AY21" s="558">
        <v>2.5069225421191002</v>
      </c>
      <c r="AZ21" s="558">
        <v>2.0829845484145326</v>
      </c>
      <c r="BA21" s="559" t="s">
        <v>112</v>
      </c>
      <c r="BB21" s="559" t="s">
        <v>112</v>
      </c>
      <c r="BC21" s="559" t="s">
        <v>112</v>
      </c>
      <c r="BD21" s="559" t="s">
        <v>112</v>
      </c>
      <c r="BE21" s="559" t="s">
        <v>112</v>
      </c>
      <c r="BF21" s="558">
        <v>0.42393799370456792</v>
      </c>
      <c r="BG21" s="559" t="s">
        <v>112</v>
      </c>
      <c r="BH21" s="559" t="s">
        <v>112</v>
      </c>
      <c r="BI21" s="559" t="s">
        <v>112</v>
      </c>
      <c r="BJ21" s="559" t="s">
        <v>112</v>
      </c>
      <c r="BK21" s="559" t="s">
        <v>112</v>
      </c>
      <c r="BL21" s="557">
        <v>0.34838102799747489</v>
      </c>
      <c r="BM21" s="557">
        <v>0.25013964300344382</v>
      </c>
      <c r="BN21" s="557">
        <v>9.8241384994030928E-2</v>
      </c>
      <c r="BO21" s="452"/>
    </row>
    <row r="22" spans="1:84" s="414" customFormat="1" ht="14.25" hidden="1" customHeight="1">
      <c r="A22" s="1789" t="s">
        <v>1365</v>
      </c>
      <c r="B22" s="1789"/>
      <c r="C22" s="1789"/>
      <c r="D22" s="2"/>
      <c r="E22" s="556">
        <v>8.5109939004192352</v>
      </c>
      <c r="F22" s="557">
        <v>6.6164437711059216</v>
      </c>
      <c r="G22" s="557">
        <v>1.8945501293133007</v>
      </c>
      <c r="H22" s="558">
        <v>2.271676707310418</v>
      </c>
      <c r="I22" s="558">
        <v>2.0446478779544606</v>
      </c>
      <c r="J22" s="559" t="s">
        <v>112</v>
      </c>
      <c r="K22" s="559" t="s">
        <v>112</v>
      </c>
      <c r="L22" s="559" t="s">
        <v>112</v>
      </c>
      <c r="M22" s="559" t="s">
        <v>112</v>
      </c>
      <c r="N22" s="559" t="s">
        <v>112</v>
      </c>
      <c r="O22" s="558">
        <v>0.22702882935595728</v>
      </c>
      <c r="P22" s="559" t="s">
        <v>112</v>
      </c>
      <c r="Q22" s="559" t="s">
        <v>112</v>
      </c>
      <c r="R22" s="559" t="s">
        <v>112</v>
      </c>
      <c r="S22" s="559" t="s">
        <v>112</v>
      </c>
      <c r="T22" s="559" t="s">
        <v>112</v>
      </c>
      <c r="U22" s="558">
        <v>2.2738426814284134</v>
      </c>
      <c r="V22" s="558">
        <v>1.1160016852047914</v>
      </c>
      <c r="W22" s="559" t="s">
        <v>112</v>
      </c>
      <c r="X22" s="559" t="s">
        <v>112</v>
      </c>
      <c r="Y22" s="559" t="s">
        <v>112</v>
      </c>
      <c r="Z22" s="559" t="s">
        <v>112</v>
      </c>
      <c r="AA22" s="559" t="s">
        <v>112</v>
      </c>
      <c r="AB22" s="558">
        <v>1.1794993989819758</v>
      </c>
      <c r="AC22" s="559" t="s">
        <v>112</v>
      </c>
      <c r="AD22" s="559" t="s">
        <v>112</v>
      </c>
      <c r="AE22" s="559" t="s">
        <v>112</v>
      </c>
      <c r="AF22" s="559" t="s">
        <v>112</v>
      </c>
      <c r="AG22" s="559" t="s">
        <v>112</v>
      </c>
      <c r="AH22" s="1789" t="s">
        <v>1365</v>
      </c>
      <c r="AI22" s="1789"/>
      <c r="AJ22" s="1789"/>
      <c r="AK22" s="2"/>
      <c r="AL22" s="558">
        <v>1.722570601263248</v>
      </c>
      <c r="AM22" s="558">
        <v>1.6044165417243148</v>
      </c>
      <c r="AN22" s="559" t="s">
        <v>112</v>
      </c>
      <c r="AO22" s="559" t="s">
        <v>112</v>
      </c>
      <c r="AP22" s="559" t="s">
        <v>112</v>
      </c>
      <c r="AQ22" s="559" t="s">
        <v>112</v>
      </c>
      <c r="AR22" s="559" t="s">
        <v>112</v>
      </c>
      <c r="AS22" s="558">
        <v>0.1181540595389335</v>
      </c>
      <c r="AT22" s="559" t="s">
        <v>112</v>
      </c>
      <c r="AU22" s="559" t="s">
        <v>112</v>
      </c>
      <c r="AV22" s="559" t="s">
        <v>112</v>
      </c>
      <c r="AW22" s="559" t="s">
        <v>112</v>
      </c>
      <c r="AX22" s="559" t="s">
        <v>112</v>
      </c>
      <c r="AY22" s="558">
        <v>1.8970157403885775</v>
      </c>
      <c r="AZ22" s="558">
        <v>1.6075153609535906</v>
      </c>
      <c r="BA22" s="559" t="s">
        <v>112</v>
      </c>
      <c r="BB22" s="559" t="s">
        <v>112</v>
      </c>
      <c r="BC22" s="559" t="s">
        <v>112</v>
      </c>
      <c r="BD22" s="559" t="s">
        <v>112</v>
      </c>
      <c r="BE22" s="559" t="s">
        <v>112</v>
      </c>
      <c r="BF22" s="558">
        <v>0.28950037943498624</v>
      </c>
      <c r="BG22" s="559" t="s">
        <v>112</v>
      </c>
      <c r="BH22" s="559" t="s">
        <v>112</v>
      </c>
      <c r="BI22" s="559" t="s">
        <v>112</v>
      </c>
      <c r="BJ22" s="559" t="s">
        <v>112</v>
      </c>
      <c r="BK22" s="559" t="s">
        <v>112</v>
      </c>
      <c r="BL22" s="557">
        <v>0.34588817002857292</v>
      </c>
      <c r="BM22" s="557">
        <v>0.24312785352133373</v>
      </c>
      <c r="BN22" s="557">
        <v>0.10276031650723902</v>
      </c>
    </row>
    <row r="23" spans="1:84" s="414" customFormat="1" ht="14.25" hidden="1" customHeight="1">
      <c r="A23" s="1789" t="s">
        <v>1366</v>
      </c>
      <c r="B23" s="1789"/>
      <c r="C23" s="1789"/>
      <c r="D23" s="355"/>
      <c r="E23" s="556">
        <v>8.7543969219633659</v>
      </c>
      <c r="F23" s="557">
        <v>6.7780893239552986</v>
      </c>
      <c r="G23" s="557">
        <v>1.9763075980080658</v>
      </c>
      <c r="H23" s="558">
        <v>2.3177629111474882</v>
      </c>
      <c r="I23" s="558">
        <v>2.0697650807012744</v>
      </c>
      <c r="J23" s="558" t="s">
        <v>112</v>
      </c>
      <c r="K23" s="558" t="s">
        <v>112</v>
      </c>
      <c r="L23" s="558" t="s">
        <v>112</v>
      </c>
      <c r="M23" s="558" t="s">
        <v>112</v>
      </c>
      <c r="N23" s="558" t="s">
        <v>112</v>
      </c>
      <c r="O23" s="558">
        <v>0.24799783044621793</v>
      </c>
      <c r="P23" s="558" t="s">
        <v>112</v>
      </c>
      <c r="Q23" s="558" t="s">
        <v>112</v>
      </c>
      <c r="R23" s="558" t="s">
        <v>112</v>
      </c>
      <c r="S23" s="558" t="s">
        <v>112</v>
      </c>
      <c r="T23" s="558" t="s">
        <v>112</v>
      </c>
      <c r="U23" s="558">
        <v>2.2961203340045149</v>
      </c>
      <c r="V23" s="558">
        <v>1.1122017086656371</v>
      </c>
      <c r="W23" s="558" t="s">
        <v>112</v>
      </c>
      <c r="X23" s="558" t="s">
        <v>112</v>
      </c>
      <c r="Y23" s="558" t="s">
        <v>112</v>
      </c>
      <c r="Z23" s="558" t="s">
        <v>112</v>
      </c>
      <c r="AA23" s="558" t="s">
        <v>112</v>
      </c>
      <c r="AB23" s="558">
        <v>1.1839186253388736</v>
      </c>
      <c r="AC23" s="558" t="s">
        <v>112</v>
      </c>
      <c r="AD23" s="558" t="s">
        <v>112</v>
      </c>
      <c r="AE23" s="558" t="s">
        <v>112</v>
      </c>
      <c r="AF23" s="558" t="s">
        <v>112</v>
      </c>
      <c r="AG23" s="558" t="s">
        <v>112</v>
      </c>
      <c r="AH23" s="1789" t="s">
        <v>1366</v>
      </c>
      <c r="AI23" s="1789"/>
      <c r="AJ23" s="1789"/>
      <c r="AK23" s="22"/>
      <c r="AL23" s="558">
        <v>1.8853771257450618</v>
      </c>
      <c r="AM23" s="558">
        <v>1.7600509526742623</v>
      </c>
      <c r="AN23" s="559" t="s">
        <v>112</v>
      </c>
      <c r="AO23" s="559" t="s">
        <v>112</v>
      </c>
      <c r="AP23" s="559" t="s">
        <v>112</v>
      </c>
      <c r="AQ23" s="559" t="s">
        <v>112</v>
      </c>
      <c r="AR23" s="559" t="s">
        <v>112</v>
      </c>
      <c r="AS23" s="558">
        <v>0.12532617307080177</v>
      </c>
      <c r="AT23" s="559" t="s">
        <v>112</v>
      </c>
      <c r="AU23" s="559" t="s">
        <v>112</v>
      </c>
      <c r="AV23" s="559" t="s">
        <v>112</v>
      </c>
      <c r="AW23" s="559" t="s">
        <v>112</v>
      </c>
      <c r="AX23" s="559" t="s">
        <v>112</v>
      </c>
      <c r="AY23" s="558">
        <v>1.8893267186888896</v>
      </c>
      <c r="AZ23" s="558">
        <v>1.5797264349316253</v>
      </c>
      <c r="BA23" s="558" t="s">
        <v>112</v>
      </c>
      <c r="BB23" s="558" t="s">
        <v>112</v>
      </c>
      <c r="BC23" s="558" t="s">
        <v>112</v>
      </c>
      <c r="BD23" s="558" t="s">
        <v>112</v>
      </c>
      <c r="BE23" s="558" t="s">
        <v>112</v>
      </c>
      <c r="BF23" s="558">
        <v>0.30960028375726362</v>
      </c>
      <c r="BG23" s="558" t="s">
        <v>112</v>
      </c>
      <c r="BH23" s="558" t="s">
        <v>112</v>
      </c>
      <c r="BI23" s="558" t="s">
        <v>112</v>
      </c>
      <c r="BJ23" s="558" t="s">
        <v>112</v>
      </c>
      <c r="BK23" s="558" t="s">
        <v>112</v>
      </c>
      <c r="BL23" s="557">
        <v>0.36586957039275542</v>
      </c>
      <c r="BM23" s="557">
        <v>0.25533846138145228</v>
      </c>
      <c r="BN23" s="557">
        <v>0.11053110901130295</v>
      </c>
    </row>
    <row r="24" spans="1:84" s="414" customFormat="1" ht="14.25" hidden="1" customHeight="1">
      <c r="A24" s="1467" t="s">
        <v>1367</v>
      </c>
      <c r="B24" s="1468"/>
      <c r="C24" s="1468"/>
      <c r="D24" s="1469"/>
      <c r="E24" s="556">
        <v>8.7311312693919358</v>
      </c>
      <c r="F24" s="557">
        <v>6.7894131812802048</v>
      </c>
      <c r="G24" s="557">
        <v>1.941718088111746</v>
      </c>
      <c r="H24" s="558">
        <v>2.3042000132443801</v>
      </c>
      <c r="I24" s="558">
        <v>2.0591456951975116</v>
      </c>
      <c r="J24" s="558" t="s">
        <v>112</v>
      </c>
      <c r="K24" s="558" t="s">
        <v>112</v>
      </c>
      <c r="L24" s="558" t="s">
        <v>112</v>
      </c>
      <c r="M24" s="558" t="s">
        <v>112</v>
      </c>
      <c r="N24" s="558" t="s">
        <v>112</v>
      </c>
      <c r="O24" s="558">
        <v>0.24505431804686229</v>
      </c>
      <c r="P24" s="558" t="s">
        <v>112</v>
      </c>
      <c r="Q24" s="558" t="s">
        <v>112</v>
      </c>
      <c r="R24" s="558" t="s">
        <v>112</v>
      </c>
      <c r="S24" s="558" t="s">
        <v>112</v>
      </c>
      <c r="T24" s="558" t="s">
        <v>112</v>
      </c>
      <c r="U24" s="558">
        <v>2.2618895166394197</v>
      </c>
      <c r="V24" s="558">
        <v>1.0990292655041425</v>
      </c>
      <c r="W24" s="558" t="s">
        <v>112</v>
      </c>
      <c r="X24" s="558" t="s">
        <v>112</v>
      </c>
      <c r="Y24" s="558" t="s">
        <v>112</v>
      </c>
      <c r="Z24" s="558" t="s">
        <v>112</v>
      </c>
      <c r="AA24" s="558" t="s">
        <v>112</v>
      </c>
      <c r="AB24" s="558">
        <v>1.1628602511352741</v>
      </c>
      <c r="AC24" s="558" t="s">
        <v>112</v>
      </c>
      <c r="AD24" s="558" t="s">
        <v>112</v>
      </c>
      <c r="AE24" s="558" t="s">
        <v>112</v>
      </c>
      <c r="AF24" s="558" t="s">
        <v>112</v>
      </c>
      <c r="AG24" s="558" t="s">
        <v>112</v>
      </c>
      <c r="AH24" s="1467" t="s">
        <v>1367</v>
      </c>
      <c r="AI24" s="1468"/>
      <c r="AJ24" s="1468"/>
      <c r="AK24" s="1469"/>
      <c r="AL24" s="558">
        <v>1.7254800039617479</v>
      </c>
      <c r="AM24" s="558">
        <v>1.6256226872145652</v>
      </c>
      <c r="AN24" s="558" t="s">
        <v>112</v>
      </c>
      <c r="AO24" s="558" t="s">
        <v>112</v>
      </c>
      <c r="AP24" s="558" t="s">
        <v>112</v>
      </c>
      <c r="AQ24" s="558" t="s">
        <v>112</v>
      </c>
      <c r="AR24" s="558" t="s">
        <v>112</v>
      </c>
      <c r="AS24" s="558">
        <v>9.9857316747183456E-2</v>
      </c>
      <c r="AT24" s="558" t="s">
        <v>112</v>
      </c>
      <c r="AU24" s="558" t="s">
        <v>112</v>
      </c>
      <c r="AV24" s="558" t="s">
        <v>112</v>
      </c>
      <c r="AW24" s="558" t="s">
        <v>112</v>
      </c>
      <c r="AX24" s="558" t="s">
        <v>112</v>
      </c>
      <c r="AY24" s="558">
        <v>2.1122159493765045</v>
      </c>
      <c r="AZ24" s="558">
        <v>1.7932930419910444</v>
      </c>
      <c r="BA24" s="558" t="s">
        <v>112</v>
      </c>
      <c r="BB24" s="558" t="s">
        <v>112</v>
      </c>
      <c r="BC24" s="558" t="s">
        <v>112</v>
      </c>
      <c r="BD24" s="558" t="s">
        <v>112</v>
      </c>
      <c r="BE24" s="558" t="s">
        <v>112</v>
      </c>
      <c r="BF24" s="558">
        <v>0.31892290738546103</v>
      </c>
      <c r="BG24" s="558" t="s">
        <v>112</v>
      </c>
      <c r="BH24" s="558" t="s">
        <v>112</v>
      </c>
      <c r="BI24" s="558" t="s">
        <v>112</v>
      </c>
      <c r="BJ24" s="558" t="s">
        <v>112</v>
      </c>
      <c r="BK24" s="558" t="s">
        <v>112</v>
      </c>
      <c r="BL24" s="557">
        <v>0.32734578616988685</v>
      </c>
      <c r="BM24" s="557">
        <v>0.21232249137292108</v>
      </c>
      <c r="BN24" s="557">
        <v>0.11502329479696556</v>
      </c>
    </row>
    <row r="25" spans="1:84" s="414" customFormat="1" ht="14.25" customHeight="1">
      <c r="A25" s="1467" t="s">
        <v>1308</v>
      </c>
      <c r="B25" s="1468"/>
      <c r="C25" s="1468"/>
      <c r="D25" s="1469"/>
      <c r="E25" s="556">
        <v>8.8398869672457678</v>
      </c>
      <c r="F25" s="557">
        <v>6.8091582154013741</v>
      </c>
      <c r="G25" s="557">
        <v>2.0307287518443906</v>
      </c>
      <c r="H25" s="558" t="s">
        <v>112</v>
      </c>
      <c r="I25" s="558" t="s">
        <v>112</v>
      </c>
      <c r="J25" s="558" t="s">
        <v>112</v>
      </c>
      <c r="K25" s="558" t="s">
        <v>112</v>
      </c>
      <c r="L25" s="558" t="s">
        <v>112</v>
      </c>
      <c r="M25" s="558" t="s">
        <v>112</v>
      </c>
      <c r="N25" s="558" t="s">
        <v>112</v>
      </c>
      <c r="O25" s="558" t="s">
        <v>112</v>
      </c>
      <c r="P25" s="558" t="s">
        <v>112</v>
      </c>
      <c r="Q25" s="558" t="s">
        <v>112</v>
      </c>
      <c r="R25" s="558" t="s">
        <v>112</v>
      </c>
      <c r="S25" s="558" t="s">
        <v>112</v>
      </c>
      <c r="T25" s="558" t="s">
        <v>112</v>
      </c>
      <c r="U25" s="558" t="s">
        <v>112</v>
      </c>
      <c r="V25" s="558" t="s">
        <v>112</v>
      </c>
      <c r="W25" s="558" t="s">
        <v>112</v>
      </c>
      <c r="X25" s="558" t="s">
        <v>112</v>
      </c>
      <c r="Y25" s="558" t="s">
        <v>112</v>
      </c>
      <c r="Z25" s="558" t="s">
        <v>112</v>
      </c>
      <c r="AA25" s="558" t="s">
        <v>112</v>
      </c>
      <c r="AB25" s="558" t="s">
        <v>112</v>
      </c>
      <c r="AC25" s="558" t="s">
        <v>112</v>
      </c>
      <c r="AD25" s="558" t="s">
        <v>112</v>
      </c>
      <c r="AE25" s="558" t="s">
        <v>112</v>
      </c>
      <c r="AF25" s="558" t="s">
        <v>112</v>
      </c>
      <c r="AG25" s="558" t="s">
        <v>112</v>
      </c>
      <c r="AH25" s="1467" t="s">
        <v>1308</v>
      </c>
      <c r="AI25" s="1468"/>
      <c r="AJ25" s="1468"/>
      <c r="AK25" s="1469"/>
      <c r="AL25" s="558" t="s">
        <v>112</v>
      </c>
      <c r="AM25" s="558" t="s">
        <v>112</v>
      </c>
      <c r="AN25" s="558" t="s">
        <v>112</v>
      </c>
      <c r="AO25" s="558" t="s">
        <v>112</v>
      </c>
      <c r="AP25" s="558" t="s">
        <v>112</v>
      </c>
      <c r="AQ25" s="558" t="s">
        <v>112</v>
      </c>
      <c r="AR25" s="558" t="s">
        <v>112</v>
      </c>
      <c r="AS25" s="558" t="s">
        <v>112</v>
      </c>
      <c r="AT25" s="558" t="s">
        <v>112</v>
      </c>
      <c r="AU25" s="558" t="s">
        <v>112</v>
      </c>
      <c r="AV25" s="558" t="s">
        <v>112</v>
      </c>
      <c r="AW25" s="558" t="s">
        <v>112</v>
      </c>
      <c r="AX25" s="558" t="s">
        <v>112</v>
      </c>
      <c r="AY25" s="558" t="s">
        <v>112</v>
      </c>
      <c r="AZ25" s="558" t="s">
        <v>112</v>
      </c>
      <c r="BA25" s="558" t="s">
        <v>112</v>
      </c>
      <c r="BB25" s="558" t="s">
        <v>112</v>
      </c>
      <c r="BC25" s="558" t="s">
        <v>112</v>
      </c>
      <c r="BD25" s="558" t="s">
        <v>112</v>
      </c>
      <c r="BE25" s="558" t="s">
        <v>112</v>
      </c>
      <c r="BF25" s="558" t="s">
        <v>112</v>
      </c>
      <c r="BG25" s="558" t="s">
        <v>112</v>
      </c>
      <c r="BH25" s="558" t="s">
        <v>112</v>
      </c>
      <c r="BI25" s="558" t="s">
        <v>112</v>
      </c>
      <c r="BJ25" s="558" t="s">
        <v>112</v>
      </c>
      <c r="BK25" s="558" t="s">
        <v>112</v>
      </c>
      <c r="BL25" s="557">
        <v>0.27379901117766497</v>
      </c>
      <c r="BM25" s="557">
        <v>0.19893418638565163</v>
      </c>
      <c r="BN25" s="557">
        <v>7.4864824792012855E-2</v>
      </c>
    </row>
    <row r="26" spans="1:84" s="414" customFormat="1" ht="14.25" customHeight="1">
      <c r="A26" s="1467" t="s">
        <v>1309</v>
      </c>
      <c r="B26" s="1468"/>
      <c r="C26" s="1468"/>
      <c r="D26" s="1469"/>
      <c r="E26" s="556">
        <v>8.4320990754390888</v>
      </c>
      <c r="F26" s="557">
        <v>6.5566005323134746</v>
      </c>
      <c r="G26" s="557">
        <v>1.8754985431256332</v>
      </c>
      <c r="H26" s="558">
        <v>2.323406433484597</v>
      </c>
      <c r="I26" s="558">
        <v>2.0609444720454722</v>
      </c>
      <c r="J26" s="558">
        <v>3.5265911437776707E-3</v>
      </c>
      <c r="K26" s="558">
        <v>0.20273420496587657</v>
      </c>
      <c r="L26" s="558">
        <v>0.64709168492972013</v>
      </c>
      <c r="M26" s="558">
        <v>0.67502787414196486</v>
      </c>
      <c r="N26" s="558">
        <v>0.53256411686413907</v>
      </c>
      <c r="O26" s="558">
        <v>0.26246196143912703</v>
      </c>
      <c r="P26" s="558">
        <v>1.2635036957458264E-4</v>
      </c>
      <c r="Q26" s="558">
        <v>4.4790524297091322E-2</v>
      </c>
      <c r="R26" s="558">
        <v>9.6717936185181291E-2</v>
      </c>
      <c r="S26" s="558">
        <v>8.5507528484842263E-2</v>
      </c>
      <c r="T26" s="558">
        <v>3.531962210243729E-2</v>
      </c>
      <c r="U26" s="558">
        <v>2.3514977684335441</v>
      </c>
      <c r="V26" s="558">
        <v>1.1828437883022693</v>
      </c>
      <c r="W26" s="558">
        <v>4.4863746310340874E-3</v>
      </c>
      <c r="X26" s="558">
        <v>0.10382166854316541</v>
      </c>
      <c r="Y26" s="558">
        <v>0.33509277667193921</v>
      </c>
      <c r="Z26" s="558">
        <v>0.37543826823970045</v>
      </c>
      <c r="AA26" s="558">
        <v>0.36400470021643305</v>
      </c>
      <c r="AB26" s="558">
        <v>1.1686539801312756</v>
      </c>
      <c r="AC26" s="558">
        <v>3.1962627077354398E-3</v>
      </c>
      <c r="AD26" s="558">
        <v>0.17885221441880531</v>
      </c>
      <c r="AE26" s="558">
        <v>0.44663268100370912</v>
      </c>
      <c r="AF26" s="558">
        <v>0.36394859704975813</v>
      </c>
      <c r="AG26" s="558">
        <v>0.17602422495126951</v>
      </c>
      <c r="AH26" s="1467" t="s">
        <v>1309</v>
      </c>
      <c r="AI26" s="1468"/>
      <c r="AJ26" s="1468"/>
      <c r="AK26" s="1469"/>
      <c r="AL26" s="558">
        <v>1.6143618707871354</v>
      </c>
      <c r="AM26" s="558">
        <v>1.51390745082175</v>
      </c>
      <c r="AN26" s="558">
        <v>2.0792335731665149E-3</v>
      </c>
      <c r="AO26" s="558">
        <v>0.14345908322075132</v>
      </c>
      <c r="AP26" s="558">
        <v>0.46631379697878289</v>
      </c>
      <c r="AQ26" s="558">
        <v>0.53783773251014411</v>
      </c>
      <c r="AR26" s="558">
        <v>0.36421760453890789</v>
      </c>
      <c r="AS26" s="558">
        <v>0.10045441996538743</v>
      </c>
      <c r="AT26" s="558">
        <v>5.0934992733749388E-4</v>
      </c>
      <c r="AU26" s="558">
        <v>1.3814667431702416E-2</v>
      </c>
      <c r="AV26" s="558">
        <v>3.495945044666484E-2</v>
      </c>
      <c r="AW26" s="558">
        <v>3.415916466051469E-2</v>
      </c>
      <c r="AX26" s="558">
        <v>1.7011787499168027E-2</v>
      </c>
      <c r="AY26" s="558">
        <v>1.8131081600794896</v>
      </c>
      <c r="AZ26" s="558">
        <v>1.5508874940609814</v>
      </c>
      <c r="BA26" s="558">
        <v>2.8409695432987958E-3</v>
      </c>
      <c r="BB26" s="558">
        <v>0.19906081084559493</v>
      </c>
      <c r="BC26" s="558">
        <v>0.47537777893980709</v>
      </c>
      <c r="BD26" s="558">
        <v>0.53953540829047886</v>
      </c>
      <c r="BE26" s="558">
        <v>0.33407252644180307</v>
      </c>
      <c r="BF26" s="558">
        <v>0.26222066601850919</v>
      </c>
      <c r="BG26" s="558">
        <v>8.7843590275662217E-4</v>
      </c>
      <c r="BH26" s="558">
        <v>2.4418028846907906E-2</v>
      </c>
      <c r="BI26" s="558">
        <v>8.8164218499140912E-2</v>
      </c>
      <c r="BJ26" s="558">
        <v>8.8556777948182661E-2</v>
      </c>
      <c r="BK26" s="558">
        <v>6.020320482152091E-2</v>
      </c>
      <c r="BL26" s="557">
        <v>0.32972484265432617</v>
      </c>
      <c r="BM26" s="557">
        <v>0.24914824577355049</v>
      </c>
      <c r="BN26" s="557">
        <v>8.0576596880775717E-2</v>
      </c>
    </row>
    <row r="27" spans="1:84" s="414" customFormat="1" ht="14.25" customHeight="1">
      <c r="A27" s="1467" t="s">
        <v>1310</v>
      </c>
      <c r="B27" s="1468"/>
      <c r="C27" s="1468"/>
      <c r="D27" s="1469"/>
      <c r="E27" s="556">
        <v>8.4743755048060709</v>
      </c>
      <c r="F27" s="557">
        <v>6.5450001693339797</v>
      </c>
      <c r="G27" s="557">
        <v>1.9293753354720882</v>
      </c>
      <c r="H27" s="558">
        <v>2.3076235591922618</v>
      </c>
      <c r="I27" s="558">
        <v>2.0353020544632878</v>
      </c>
      <c r="J27" s="558">
        <v>3.6361885577122992E-2</v>
      </c>
      <c r="K27" s="558">
        <v>0.39966809304150908</v>
      </c>
      <c r="L27" s="558">
        <v>0.73972579601465549</v>
      </c>
      <c r="M27" s="558">
        <v>0.77366856720987076</v>
      </c>
      <c r="N27" s="558">
        <v>8.5877712620133689E-2</v>
      </c>
      <c r="O27" s="558">
        <v>0.27232150472897704</v>
      </c>
      <c r="P27" s="558">
        <v>9.4274971434387053E-3</v>
      </c>
      <c r="Q27" s="558">
        <v>8.4749118977057863E-2</v>
      </c>
      <c r="R27" s="558">
        <v>0.10601509848503592</v>
      </c>
      <c r="S27" s="558">
        <v>6.8860447072332923E-2</v>
      </c>
      <c r="T27" s="558">
        <v>3.2693430511116718E-3</v>
      </c>
      <c r="U27" s="558">
        <v>2.3860048340302749</v>
      </c>
      <c r="V27" s="558">
        <v>1.162744877863306</v>
      </c>
      <c r="W27" s="558">
        <v>1.9336470207410559E-2</v>
      </c>
      <c r="X27" s="558">
        <v>0.21687520864405932</v>
      </c>
      <c r="Y27" s="558">
        <v>0.38717830702313755</v>
      </c>
      <c r="Z27" s="558">
        <v>0.49478576786770462</v>
      </c>
      <c r="AA27" s="558">
        <v>4.4569124120993335E-2</v>
      </c>
      <c r="AB27" s="558">
        <v>1.223259956166979</v>
      </c>
      <c r="AC27" s="558">
        <v>3.7868012722672428E-2</v>
      </c>
      <c r="AD27" s="558">
        <v>0.3253430251708731</v>
      </c>
      <c r="AE27" s="558">
        <v>0.46703491606669345</v>
      </c>
      <c r="AF27" s="558">
        <v>0.37793979423113172</v>
      </c>
      <c r="AG27" s="558">
        <v>1.5074207975607771E-2</v>
      </c>
      <c r="AH27" s="1467" t="s">
        <v>1310</v>
      </c>
      <c r="AI27" s="1468"/>
      <c r="AJ27" s="1468"/>
      <c r="AK27" s="1469"/>
      <c r="AL27" s="558">
        <v>1.5416976843616255</v>
      </c>
      <c r="AM27" s="558">
        <v>1.4505243610442415</v>
      </c>
      <c r="AN27" s="558">
        <v>2.2889866319005886E-2</v>
      </c>
      <c r="AO27" s="558">
        <v>0.27506090260630617</v>
      </c>
      <c r="AP27" s="558">
        <v>0.5691224392754255</v>
      </c>
      <c r="AQ27" s="558">
        <v>0.54113384802723419</v>
      </c>
      <c r="AR27" s="558">
        <v>4.2317304816270461E-2</v>
      </c>
      <c r="AS27" s="558">
        <v>9.1173323317383453E-2</v>
      </c>
      <c r="AT27" s="558">
        <v>1.1622651255999599E-3</v>
      </c>
      <c r="AU27" s="558">
        <v>1.9620801992836317E-2</v>
      </c>
      <c r="AV27" s="558">
        <v>4.0000580258607775E-2</v>
      </c>
      <c r="AW27" s="558">
        <v>2.9580237279966663E-2</v>
      </c>
      <c r="AX27" s="558">
        <v>8.0943866037272861E-4</v>
      </c>
      <c r="AY27" s="558">
        <v>1.9489612633332063</v>
      </c>
      <c r="AZ27" s="558">
        <v>1.681181117280808</v>
      </c>
      <c r="BA27" s="558">
        <v>5.0938833823194862E-2</v>
      </c>
      <c r="BB27" s="558">
        <v>0.31650351893193696</v>
      </c>
      <c r="BC27" s="558">
        <v>0.60516413670670011</v>
      </c>
      <c r="BD27" s="558">
        <v>0.67166784856279782</v>
      </c>
      <c r="BE27" s="558">
        <v>3.6906779256178461E-2</v>
      </c>
      <c r="BF27" s="558">
        <v>0.26778014605239769</v>
      </c>
      <c r="BG27" s="558">
        <v>3.5236183296896858E-3</v>
      </c>
      <c r="BH27" s="558">
        <v>4.6352781786566273E-2</v>
      </c>
      <c r="BI27" s="558">
        <v>0.10462924164179264</v>
      </c>
      <c r="BJ27" s="558">
        <v>0.10540535031279213</v>
      </c>
      <c r="BK27" s="558">
        <v>7.8691539815570165E-3</v>
      </c>
      <c r="BL27" s="557">
        <v>0.29008816388869146</v>
      </c>
      <c r="BM27" s="557">
        <v>0.215247758682338</v>
      </c>
      <c r="BN27" s="557">
        <v>7.4840405206353336E-2</v>
      </c>
    </row>
    <row r="28" spans="1:84" s="414" customFormat="1" ht="14.25" customHeight="1">
      <c r="A28" s="1467" t="s">
        <v>1311</v>
      </c>
      <c r="B28" s="1468"/>
      <c r="C28" s="1468"/>
      <c r="D28" s="1469"/>
      <c r="E28" s="556">
        <v>9.0336939880470695</v>
      </c>
      <c r="F28" s="557">
        <v>7.0895783930407417</v>
      </c>
      <c r="G28" s="557">
        <v>1.9441155950063318</v>
      </c>
      <c r="H28" s="558">
        <v>2.5801278718183593</v>
      </c>
      <c r="I28" s="558">
        <v>2.2673154379293274</v>
      </c>
      <c r="J28" s="558">
        <v>4.9003052300578359E-2</v>
      </c>
      <c r="K28" s="558">
        <v>0.47481881650708341</v>
      </c>
      <c r="L28" s="558">
        <v>0.758958496687968</v>
      </c>
      <c r="M28" s="558">
        <v>0.89486414506509737</v>
      </c>
      <c r="N28" s="558">
        <v>8.9670927368599759E-2</v>
      </c>
      <c r="O28" s="558">
        <v>0.31281243388903507</v>
      </c>
      <c r="P28" s="558">
        <v>1.30299570005399E-2</v>
      </c>
      <c r="Q28" s="558">
        <v>0.10343953249577716</v>
      </c>
      <c r="R28" s="558">
        <v>0.11220956809704583</v>
      </c>
      <c r="S28" s="558">
        <v>8.2292223094401512E-2</v>
      </c>
      <c r="T28" s="558">
        <v>1.8411532012706498E-3</v>
      </c>
      <c r="U28" s="558">
        <v>2.3815727735354697</v>
      </c>
      <c r="V28" s="558">
        <v>1.2090587801718586</v>
      </c>
      <c r="W28" s="558">
        <v>2.6927430630239248E-2</v>
      </c>
      <c r="X28" s="558">
        <v>0.19486287626324097</v>
      </c>
      <c r="Y28" s="558">
        <v>0.39558585226246912</v>
      </c>
      <c r="Z28" s="558">
        <v>0.53868278544901715</v>
      </c>
      <c r="AA28" s="558">
        <v>5.2999835566892459E-2</v>
      </c>
      <c r="AB28" s="558">
        <v>1.1725139933636066</v>
      </c>
      <c r="AC28" s="558">
        <v>4.1148277347789509E-2</v>
      </c>
      <c r="AD28" s="558">
        <v>0.31690812649961414</v>
      </c>
      <c r="AE28" s="558">
        <v>0.43789113956530973</v>
      </c>
      <c r="AF28" s="558">
        <v>0.3643154724927446</v>
      </c>
      <c r="AG28" s="558">
        <v>1.2250977458149301E-2</v>
      </c>
      <c r="AH28" s="1467" t="s">
        <v>1311</v>
      </c>
      <c r="AI28" s="1468"/>
      <c r="AJ28" s="1468"/>
      <c r="AK28" s="1469"/>
      <c r="AL28" s="558">
        <v>1.8303663416024119</v>
      </c>
      <c r="AM28" s="558">
        <v>1.70254788975189</v>
      </c>
      <c r="AN28" s="558">
        <v>3.1583077362557541E-2</v>
      </c>
      <c r="AO28" s="558">
        <v>0.30841050025811934</v>
      </c>
      <c r="AP28" s="558">
        <v>0.59140542311182598</v>
      </c>
      <c r="AQ28" s="558">
        <v>0.7298788688655008</v>
      </c>
      <c r="AR28" s="558">
        <v>4.1270020153886103E-2</v>
      </c>
      <c r="AS28" s="558">
        <v>0.12781845185052187</v>
      </c>
      <c r="AT28" s="558">
        <v>2.1726627899546257E-3</v>
      </c>
      <c r="AU28" s="558">
        <v>3.4540113501341327E-2</v>
      </c>
      <c r="AV28" s="558">
        <v>4.3130308774589406E-2</v>
      </c>
      <c r="AW28" s="558">
        <v>4.7226582322046094E-2</v>
      </c>
      <c r="AX28" s="558">
        <v>7.4878446259041677E-4</v>
      </c>
      <c r="AY28" s="558">
        <v>1.9407821461812242</v>
      </c>
      <c r="AZ28" s="558">
        <v>1.7014679174873981</v>
      </c>
      <c r="BA28" s="558">
        <v>3.7387393082368145E-2</v>
      </c>
      <c r="BB28" s="558">
        <v>0.33608264660885212</v>
      </c>
      <c r="BC28" s="558">
        <v>0.58692617215631138</v>
      </c>
      <c r="BD28" s="558">
        <v>0.70288775362065292</v>
      </c>
      <c r="BE28" s="558">
        <v>3.8183952019212361E-2</v>
      </c>
      <c r="BF28" s="558">
        <v>0.23931422869382596</v>
      </c>
      <c r="BG28" s="558">
        <v>5.2749055239648523E-3</v>
      </c>
      <c r="BH28" s="558">
        <v>3.9651453036435871E-2</v>
      </c>
      <c r="BI28" s="558">
        <v>7.0542771393626941E-2</v>
      </c>
      <c r="BJ28" s="558">
        <v>0.11786969793464064</v>
      </c>
      <c r="BK28" s="558">
        <v>5.975400805157894E-3</v>
      </c>
      <c r="BL28" s="557">
        <v>0.30084485490960006</v>
      </c>
      <c r="BM28" s="557">
        <v>0.21092727250006457</v>
      </c>
      <c r="BN28" s="557">
        <v>8.9917582409535651E-2</v>
      </c>
    </row>
    <row r="29" spans="1:84" s="414" customFormat="1" ht="14.25" customHeight="1">
      <c r="A29" s="1467" t="s">
        <v>1312</v>
      </c>
      <c r="B29" s="1468"/>
      <c r="C29" s="1468"/>
      <c r="D29" s="1469"/>
      <c r="E29" s="556">
        <v>8.8511133605774326</v>
      </c>
      <c r="F29" s="557">
        <v>6.9287677526859266</v>
      </c>
      <c r="G29" s="557">
        <v>1.9223456078914885</v>
      </c>
      <c r="H29" s="558">
        <v>2.6261907576474472</v>
      </c>
      <c r="I29" s="558">
        <v>2.2973744184698965</v>
      </c>
      <c r="J29" s="558">
        <v>6.2714286486775239E-2</v>
      </c>
      <c r="K29" s="558">
        <v>0.44283700983747176</v>
      </c>
      <c r="L29" s="558">
        <v>0.74605461224067871</v>
      </c>
      <c r="M29" s="558">
        <v>0.93707303792107677</v>
      </c>
      <c r="N29" s="558">
        <v>0.10869547198389479</v>
      </c>
      <c r="O29" s="558">
        <v>0.32881633917755076</v>
      </c>
      <c r="P29" s="558">
        <v>1.972679172847518E-2</v>
      </c>
      <c r="Q29" s="558">
        <v>0.11272158484233087</v>
      </c>
      <c r="R29" s="558">
        <v>0.10573918482132515</v>
      </c>
      <c r="S29" s="558">
        <v>8.7627213608438032E-2</v>
      </c>
      <c r="T29" s="558">
        <v>3.0015641769817504E-3</v>
      </c>
      <c r="U29" s="558">
        <v>2.5070096633205692</v>
      </c>
      <c r="V29" s="558">
        <v>1.3811711687371651</v>
      </c>
      <c r="W29" s="558">
        <v>4.6930260521517976E-2</v>
      </c>
      <c r="X29" s="558">
        <v>0.21087483469847693</v>
      </c>
      <c r="Y29" s="558">
        <v>0.42199724444439651</v>
      </c>
      <c r="Z29" s="558">
        <v>0.63616675799649425</v>
      </c>
      <c r="AA29" s="558">
        <v>6.520207107628101E-2</v>
      </c>
      <c r="AB29" s="558">
        <v>1.1258384945833997</v>
      </c>
      <c r="AC29" s="558">
        <v>4.4052943072125289E-2</v>
      </c>
      <c r="AD29" s="558">
        <v>0.30290505265445539</v>
      </c>
      <c r="AE29" s="558">
        <v>0.40082425759510892</v>
      </c>
      <c r="AF29" s="558">
        <v>0.35787399828927202</v>
      </c>
      <c r="AG29" s="558">
        <v>2.0182242972440412E-2</v>
      </c>
      <c r="AH29" s="1467" t="s">
        <v>1312</v>
      </c>
      <c r="AI29" s="1468"/>
      <c r="AJ29" s="1468"/>
      <c r="AK29" s="1469"/>
      <c r="AL29" s="558">
        <v>1.6223390271750957</v>
      </c>
      <c r="AM29" s="558">
        <v>1.503825095029975</v>
      </c>
      <c r="AN29" s="558">
        <v>5.2161839911657001E-2</v>
      </c>
      <c r="AO29" s="558">
        <v>0.24762490511131877</v>
      </c>
      <c r="AP29" s="558">
        <v>0.54104342532294947</v>
      </c>
      <c r="AQ29" s="558">
        <v>0.60418742230084044</v>
      </c>
      <c r="AR29" s="558">
        <v>5.8807502383210503E-2</v>
      </c>
      <c r="AS29" s="558">
        <v>0.11851393214512061</v>
      </c>
      <c r="AT29" s="558">
        <v>3.6948110961241474E-3</v>
      </c>
      <c r="AU29" s="558">
        <v>2.8297590768408171E-2</v>
      </c>
      <c r="AV29" s="558">
        <v>4.3928166988970264E-2</v>
      </c>
      <c r="AW29" s="558">
        <v>3.520857438892451E-2</v>
      </c>
      <c r="AX29" s="558">
        <v>7.3847889026934814E-3</v>
      </c>
      <c r="AY29" s="558">
        <v>1.8839109240850023</v>
      </c>
      <c r="AZ29" s="558">
        <v>1.5736506342846355</v>
      </c>
      <c r="BA29" s="558">
        <v>7.4005539103723164E-2</v>
      </c>
      <c r="BB29" s="558">
        <v>0.33735004370596583</v>
      </c>
      <c r="BC29" s="558">
        <v>0.52728675402159875</v>
      </c>
      <c r="BD29" s="558">
        <v>0.56003058409676076</v>
      </c>
      <c r="BE29" s="558">
        <v>7.4977713356585818E-2</v>
      </c>
      <c r="BF29" s="558">
        <v>0.31026028980036607</v>
      </c>
      <c r="BG29" s="558">
        <v>9.68965283781212E-3</v>
      </c>
      <c r="BH29" s="558">
        <v>6.7592934755822509E-2</v>
      </c>
      <c r="BI29" s="558">
        <v>0.12013807885367263</v>
      </c>
      <c r="BJ29" s="558">
        <v>9.648376805166313E-2</v>
      </c>
      <c r="BK29" s="558">
        <v>1.6355855301395716E-2</v>
      </c>
      <c r="BL29" s="557">
        <v>0.21166298834930034</v>
      </c>
      <c r="BM29" s="557">
        <v>0.17274643616425051</v>
      </c>
      <c r="BN29" s="557">
        <v>3.891655218504976E-2</v>
      </c>
    </row>
    <row r="30" spans="1:84" ht="18.600000000000001" customHeight="1">
      <c r="A30" s="1479" t="s">
        <v>43</v>
      </c>
      <c r="B30" s="1479"/>
      <c r="C30" s="1479"/>
      <c r="D30" s="2"/>
      <c r="E30" s="556"/>
      <c r="F30" s="557"/>
      <c r="G30" s="557"/>
      <c r="H30" s="568"/>
      <c r="I30" s="568"/>
      <c r="J30" s="568"/>
      <c r="K30" s="568"/>
      <c r="L30" s="568"/>
      <c r="M30" s="568"/>
      <c r="N30" s="568"/>
      <c r="O30" s="568"/>
      <c r="P30" s="568"/>
      <c r="Q30" s="568"/>
      <c r="R30" s="568"/>
      <c r="S30" s="568"/>
      <c r="T30" s="568"/>
      <c r="U30" s="568"/>
      <c r="V30" s="568"/>
      <c r="W30" s="568"/>
      <c r="X30" s="568"/>
      <c r="Y30" s="568"/>
      <c r="Z30" s="568"/>
      <c r="AA30" s="568"/>
      <c r="AB30" s="568"/>
      <c r="AC30" s="568"/>
      <c r="AD30" s="568"/>
      <c r="AE30" s="568"/>
      <c r="AF30" s="568"/>
      <c r="AG30" s="568"/>
      <c r="AH30" s="1479" t="s">
        <v>43</v>
      </c>
      <c r="AI30" s="1479"/>
      <c r="AJ30" s="1479"/>
      <c r="AK30" s="2"/>
      <c r="AL30" s="568"/>
      <c r="AM30" s="568"/>
      <c r="AN30" s="568"/>
      <c r="AO30" s="568"/>
      <c r="AP30" s="568"/>
      <c r="AQ30" s="568"/>
      <c r="AR30" s="568"/>
      <c r="AS30" s="568"/>
      <c r="AT30" s="568"/>
      <c r="AU30" s="568"/>
      <c r="AV30" s="568"/>
      <c r="AW30" s="568"/>
      <c r="AX30" s="568"/>
      <c r="AY30" s="568"/>
      <c r="AZ30" s="568"/>
      <c r="BA30" s="568"/>
      <c r="BB30" s="568"/>
      <c r="BC30" s="568"/>
      <c r="BD30" s="568"/>
      <c r="BE30" s="568"/>
      <c r="BF30" s="568"/>
      <c r="BG30" s="568"/>
      <c r="BH30" s="568"/>
      <c r="BI30" s="568"/>
      <c r="BJ30" s="568"/>
      <c r="BK30" s="568"/>
      <c r="BL30" s="569"/>
      <c r="BM30" s="569"/>
      <c r="BN30" s="569"/>
    </row>
    <row r="31" spans="1:84" ht="18.600000000000001" customHeight="1">
      <c r="A31" s="1330"/>
      <c r="B31" s="1330" t="s">
        <v>44</v>
      </c>
      <c r="C31" s="1330"/>
      <c r="D31" s="992"/>
      <c r="E31" s="570">
        <v>10.936377257372911</v>
      </c>
      <c r="F31" s="571">
        <v>8.5349063121372986</v>
      </c>
      <c r="G31" s="571">
        <v>2.4014709452355869</v>
      </c>
      <c r="H31" s="571">
        <v>3.5192385710109435</v>
      </c>
      <c r="I31" s="571">
        <v>3.0776883940913935</v>
      </c>
      <c r="J31" s="571">
        <v>8.3614081980100702E-2</v>
      </c>
      <c r="K31" s="571">
        <v>0.59950847175700894</v>
      </c>
      <c r="L31" s="571">
        <v>1.0066790847312237</v>
      </c>
      <c r="M31" s="571">
        <v>1.2418706730318161</v>
      </c>
      <c r="N31" s="571">
        <v>0.14601608259124541</v>
      </c>
      <c r="O31" s="571">
        <v>0.44155017691954862</v>
      </c>
      <c r="P31" s="571">
        <v>2.6936033665794688E-2</v>
      </c>
      <c r="Q31" s="571">
        <v>0.15391617886815145</v>
      </c>
      <c r="R31" s="571">
        <v>0.13920007170386767</v>
      </c>
      <c r="S31" s="571">
        <v>0.1173993938059895</v>
      </c>
      <c r="T31" s="571">
        <v>4.0984988757456313E-3</v>
      </c>
      <c r="U31" s="571">
        <v>3.2544462528588509</v>
      </c>
      <c r="V31" s="571">
        <v>1.7879246948968393</v>
      </c>
      <c r="W31" s="571">
        <v>5.5566643369233643E-2</v>
      </c>
      <c r="X31" s="571">
        <v>0.26828178754415127</v>
      </c>
      <c r="Y31" s="571">
        <v>0.55531349087748749</v>
      </c>
      <c r="Z31" s="571">
        <v>0.82177321771181577</v>
      </c>
      <c r="AA31" s="571">
        <v>8.6989555394152665E-2</v>
      </c>
      <c r="AB31" s="571">
        <v>1.4665215579620063</v>
      </c>
      <c r="AC31" s="571">
        <v>6.0152282946002646E-2</v>
      </c>
      <c r="AD31" s="571">
        <v>0.3954035119552981</v>
      </c>
      <c r="AE31" s="571">
        <v>0.51237517494011542</v>
      </c>
      <c r="AF31" s="571">
        <v>0.47463491798593038</v>
      </c>
      <c r="AG31" s="571">
        <v>2.3955670134662176E-2</v>
      </c>
      <c r="AH31" s="1330"/>
      <c r="AI31" s="1330" t="s">
        <v>44</v>
      </c>
      <c r="AJ31" s="1330"/>
      <c r="AK31" s="992"/>
      <c r="AL31" s="571">
        <v>2.0191426741142209</v>
      </c>
      <c r="AM31" s="571">
        <v>1.8625089120393055</v>
      </c>
      <c r="AN31" s="571">
        <v>7.1224611445664138E-2</v>
      </c>
      <c r="AO31" s="571">
        <v>0.31805070351660814</v>
      </c>
      <c r="AP31" s="571">
        <v>0.69368907575690031</v>
      </c>
      <c r="AQ31" s="571">
        <v>0.71193808830183303</v>
      </c>
      <c r="AR31" s="571">
        <v>6.7606433018301521E-2</v>
      </c>
      <c r="AS31" s="571">
        <v>0.15663376207491536</v>
      </c>
      <c r="AT31" s="571">
        <v>5.0450959002264822E-3</v>
      </c>
      <c r="AU31" s="571">
        <v>3.8639068536343343E-2</v>
      </c>
      <c r="AV31" s="571">
        <v>5.9981906899922215E-2</v>
      </c>
      <c r="AW31" s="571">
        <v>4.4721687571038643E-2</v>
      </c>
      <c r="AX31" s="571">
        <v>8.2460031673846322E-3</v>
      </c>
      <c r="AY31" s="571">
        <v>2.1034139124398301</v>
      </c>
      <c r="AZ31" s="571">
        <v>1.7757979368488812</v>
      </c>
      <c r="BA31" s="571">
        <v>8.5131787855245528E-2</v>
      </c>
      <c r="BB31" s="571">
        <v>0.41508179234830944</v>
      </c>
      <c r="BC31" s="571">
        <v>0.60526032556650844</v>
      </c>
      <c r="BD31" s="571">
        <v>0.60868662200642865</v>
      </c>
      <c r="BE31" s="571">
        <v>6.163740907238735E-2</v>
      </c>
      <c r="BF31" s="571">
        <v>0.32761597559094829</v>
      </c>
      <c r="BG31" s="571">
        <v>1.1335160537587185E-2</v>
      </c>
      <c r="BH31" s="571">
        <v>8.2579840095448845E-2</v>
      </c>
      <c r="BI31" s="571">
        <v>0.13153672582713039</v>
      </c>
      <c r="BJ31" s="571">
        <v>9.1606532689833015E-2</v>
      </c>
      <c r="BK31" s="571">
        <v>1.055771644094875E-2</v>
      </c>
      <c r="BL31" s="571">
        <v>4.0135846949044124E-2</v>
      </c>
      <c r="BM31" s="571">
        <v>3.0986374260878372E-2</v>
      </c>
      <c r="BN31" s="571">
        <v>9.1494726881657593E-3</v>
      </c>
    </row>
    <row r="32" spans="1:84" ht="18.600000000000001" customHeight="1">
      <c r="A32" s="1330"/>
      <c r="B32" s="1330" t="s">
        <v>12</v>
      </c>
      <c r="C32" s="1330"/>
      <c r="D32" s="992"/>
      <c r="E32" s="570">
        <v>3.14516439276021</v>
      </c>
      <c r="F32" s="571">
        <v>2.5338589502285509</v>
      </c>
      <c r="G32" s="571">
        <v>0.61130544253165764</v>
      </c>
      <c r="H32" s="571">
        <v>0.18252630985086524</v>
      </c>
      <c r="I32" s="571">
        <v>0.16218580727631987</v>
      </c>
      <c r="J32" s="571">
        <v>5.5257614727501417E-3</v>
      </c>
      <c r="K32" s="571">
        <v>1.4133780572346769E-2</v>
      </c>
      <c r="L32" s="571">
        <v>3.2902697952685626E-2</v>
      </c>
      <c r="M32" s="571">
        <v>0.10304922245776588</v>
      </c>
      <c r="N32" s="571">
        <v>6.5743448207714224E-3</v>
      </c>
      <c r="O32" s="571">
        <v>2.0340502574545373E-2</v>
      </c>
      <c r="P32" s="571">
        <v>0</v>
      </c>
      <c r="Q32" s="571">
        <v>0</v>
      </c>
      <c r="R32" s="571">
        <v>1.4179496254761654E-2</v>
      </c>
      <c r="S32" s="571">
        <v>6.1610063197837196E-3</v>
      </c>
      <c r="T32" s="571">
        <v>0</v>
      </c>
      <c r="U32" s="571">
        <v>0.46178409588099706</v>
      </c>
      <c r="V32" s="571">
        <v>0.26816342601766224</v>
      </c>
      <c r="W32" s="571">
        <v>2.3298354808612073E-2</v>
      </c>
      <c r="X32" s="571">
        <v>5.3791050800100264E-2</v>
      </c>
      <c r="Y32" s="571">
        <v>5.7201354630565381E-2</v>
      </c>
      <c r="Z32" s="571">
        <v>0.12828812025651395</v>
      </c>
      <c r="AA32" s="571">
        <v>5.5845455218705943E-3</v>
      </c>
      <c r="AB32" s="571">
        <v>0.1936206698633347</v>
      </c>
      <c r="AC32" s="571">
        <v>0</v>
      </c>
      <c r="AD32" s="571">
        <v>4.9799683505059693E-2</v>
      </c>
      <c r="AE32" s="571">
        <v>9.5585269540911302E-2</v>
      </c>
      <c r="AF32" s="571">
        <v>3.8378777445345444E-2</v>
      </c>
      <c r="AG32" s="571">
        <v>9.8569393720182516E-3</v>
      </c>
      <c r="AH32" s="1330"/>
      <c r="AI32" s="1330" t="s">
        <v>12</v>
      </c>
      <c r="AJ32" s="1330"/>
      <c r="AK32" s="992"/>
      <c r="AL32" s="571">
        <v>0.53655733635034097</v>
      </c>
      <c r="AM32" s="571">
        <v>0.5223514510550884</v>
      </c>
      <c r="AN32" s="571">
        <v>0</v>
      </c>
      <c r="AO32" s="571">
        <v>5.4917395843114863E-2</v>
      </c>
      <c r="AP32" s="571">
        <v>0.12335610388901516</v>
      </c>
      <c r="AQ32" s="571">
        <v>0.30934713738783687</v>
      </c>
      <c r="AR32" s="571">
        <v>3.4730813935121556E-2</v>
      </c>
      <c r="AS32" s="571">
        <v>1.4205885295252768E-2</v>
      </c>
      <c r="AT32" s="571">
        <v>0</v>
      </c>
      <c r="AU32" s="571">
        <v>0</v>
      </c>
      <c r="AV32" s="571">
        <v>0</v>
      </c>
      <c r="AW32" s="571">
        <v>9.1776540696166357E-3</v>
      </c>
      <c r="AX32" s="571">
        <v>5.0282312256361332E-3</v>
      </c>
      <c r="AY32" s="571">
        <v>1.2832805425967169</v>
      </c>
      <c r="AZ32" s="571">
        <v>1.0205109601234739</v>
      </c>
      <c r="BA32" s="571">
        <v>4.3560563924807935E-2</v>
      </c>
      <c r="BB32" s="571">
        <v>0.12465111787024513</v>
      </c>
      <c r="BC32" s="571">
        <v>0.3139261233803563</v>
      </c>
      <c r="BD32" s="571">
        <v>0.42689210233654451</v>
      </c>
      <c r="BE32" s="571">
        <v>0.11148105261151983</v>
      </c>
      <c r="BF32" s="571">
        <v>0.26276958247324322</v>
      </c>
      <c r="BG32" s="571">
        <v>5.1870174756905221E-3</v>
      </c>
      <c r="BH32" s="571">
        <v>2.658396836800488E-2</v>
      </c>
      <c r="BI32" s="571">
        <v>8.8947735016298546E-2</v>
      </c>
      <c r="BJ32" s="571">
        <v>0.1098294439257833</v>
      </c>
      <c r="BK32" s="571">
        <v>3.2221417687465975E-2</v>
      </c>
      <c r="BL32" s="571">
        <v>0.68101610808128765</v>
      </c>
      <c r="BM32" s="571">
        <v>0.56064730575600608</v>
      </c>
      <c r="BN32" s="571">
        <v>0.12036880232528165</v>
      </c>
    </row>
    <row r="33" spans="1:66" ht="18.600000000000001" customHeight="1">
      <c r="A33" s="1479" t="s">
        <v>13</v>
      </c>
      <c r="B33" s="1479"/>
      <c r="C33" s="1479"/>
      <c r="D33" s="2"/>
      <c r="E33" s="570"/>
      <c r="F33" s="571"/>
      <c r="G33" s="571"/>
      <c r="H33" s="571"/>
      <c r="I33" s="571"/>
      <c r="J33" s="571"/>
      <c r="K33" s="571"/>
      <c r="L33" s="571"/>
      <c r="M33" s="571"/>
      <c r="N33" s="571"/>
      <c r="O33" s="571"/>
      <c r="P33" s="571"/>
      <c r="Q33" s="571"/>
      <c r="R33" s="571"/>
      <c r="S33" s="571"/>
      <c r="T33" s="571"/>
      <c r="U33" s="571"/>
      <c r="V33" s="571"/>
      <c r="W33" s="571"/>
      <c r="X33" s="571"/>
      <c r="Y33" s="571"/>
      <c r="Z33" s="571"/>
      <c r="AA33" s="571"/>
      <c r="AB33" s="571"/>
      <c r="AC33" s="571"/>
      <c r="AD33" s="571"/>
      <c r="AE33" s="571"/>
      <c r="AF33" s="571"/>
      <c r="AG33" s="571"/>
      <c r="AH33" s="1479" t="s">
        <v>13</v>
      </c>
      <c r="AI33" s="1479"/>
      <c r="AJ33" s="1479"/>
      <c r="AK33" s="2"/>
      <c r="AL33" s="571"/>
      <c r="AM33" s="571"/>
      <c r="AN33" s="571"/>
      <c r="AO33" s="571"/>
      <c r="AP33" s="571"/>
      <c r="AQ33" s="571"/>
      <c r="AR33" s="571"/>
      <c r="AS33" s="571"/>
      <c r="AT33" s="571"/>
      <c r="AU33" s="571"/>
      <c r="AV33" s="571"/>
      <c r="AW33" s="571"/>
      <c r="AX33" s="571"/>
      <c r="AY33" s="571"/>
      <c r="AZ33" s="571"/>
      <c r="BA33" s="571"/>
      <c r="BB33" s="571"/>
      <c r="BC33" s="571"/>
      <c r="BD33" s="571"/>
      <c r="BE33" s="571"/>
      <c r="BF33" s="571"/>
      <c r="BG33" s="571"/>
      <c r="BH33" s="571"/>
      <c r="BI33" s="571"/>
      <c r="BJ33" s="571"/>
      <c r="BK33" s="571"/>
      <c r="BL33" s="571"/>
      <c r="BM33" s="571"/>
      <c r="BN33" s="571"/>
    </row>
    <row r="34" spans="1:66" ht="19.5" customHeight="1">
      <c r="A34" s="1330"/>
      <c r="B34" s="1330" t="s">
        <v>52</v>
      </c>
      <c r="C34" s="1330"/>
      <c r="D34" s="992"/>
      <c r="E34" s="570">
        <v>25.422869958789413</v>
      </c>
      <c r="F34" s="571">
        <v>19.493814720189711</v>
      </c>
      <c r="G34" s="571">
        <v>5.9290552385996751</v>
      </c>
      <c r="H34" s="571">
        <v>9.8971361662148283</v>
      </c>
      <c r="I34" s="571">
        <v>8.6389380709960957</v>
      </c>
      <c r="J34" s="571">
        <v>0.2076021351089401</v>
      </c>
      <c r="K34" s="571">
        <v>1.7704320606048731</v>
      </c>
      <c r="L34" s="571">
        <v>3.0225055386550226</v>
      </c>
      <c r="M34" s="571">
        <v>3.2896706349260536</v>
      </c>
      <c r="N34" s="571">
        <v>0.34872770170120521</v>
      </c>
      <c r="O34" s="571">
        <v>1.2581980952187286</v>
      </c>
      <c r="P34" s="571">
        <v>8.5715701175958489E-2</v>
      </c>
      <c r="Q34" s="571">
        <v>0.42093824699998089</v>
      </c>
      <c r="R34" s="571">
        <v>0.39812193280578989</v>
      </c>
      <c r="S34" s="571">
        <v>0.34406404069119001</v>
      </c>
      <c r="T34" s="571">
        <v>9.3581735458100456E-3</v>
      </c>
      <c r="U34" s="571">
        <v>8.0254117802585601</v>
      </c>
      <c r="V34" s="571">
        <v>4.409134716188035</v>
      </c>
      <c r="W34" s="571">
        <v>0.13259908125446349</v>
      </c>
      <c r="X34" s="571">
        <v>0.59638781497738347</v>
      </c>
      <c r="Y34" s="571">
        <v>1.1320063880199429</v>
      </c>
      <c r="Z34" s="571">
        <v>2.2802286405642773</v>
      </c>
      <c r="AA34" s="571">
        <v>0.26791279137197166</v>
      </c>
      <c r="AB34" s="571">
        <v>3.6162770640705144</v>
      </c>
      <c r="AC34" s="571">
        <v>0.15465200575072524</v>
      </c>
      <c r="AD34" s="571">
        <v>0.90492256762004275</v>
      </c>
      <c r="AE34" s="571">
        <v>1.2945917770267139</v>
      </c>
      <c r="AF34" s="571">
        <v>1.1969071115128407</v>
      </c>
      <c r="AG34" s="571">
        <v>6.5203602160200755E-2</v>
      </c>
      <c r="AH34" s="1330"/>
      <c r="AI34" s="1330" t="s">
        <v>52</v>
      </c>
      <c r="AJ34" s="1330"/>
      <c r="AK34" s="992"/>
      <c r="AL34" s="571">
        <v>3.7002144862028437</v>
      </c>
      <c r="AM34" s="571">
        <v>3.3142138983238705</v>
      </c>
      <c r="AN34" s="571">
        <v>8.1495743458604206E-2</v>
      </c>
      <c r="AO34" s="571">
        <v>0.62868480149853201</v>
      </c>
      <c r="AP34" s="571">
        <v>1.3536841009255631</v>
      </c>
      <c r="AQ34" s="571">
        <v>1.1069397477326159</v>
      </c>
      <c r="AR34" s="571">
        <v>0.14340950470855546</v>
      </c>
      <c r="AS34" s="571">
        <v>0.38600058787897357</v>
      </c>
      <c r="AT34" s="571">
        <v>3.1608060054933483E-3</v>
      </c>
      <c r="AU34" s="571">
        <v>0.10875114643607635</v>
      </c>
      <c r="AV34" s="571">
        <v>0.15733767341935165</v>
      </c>
      <c r="AW34" s="571">
        <v>0.10590040706897887</v>
      </c>
      <c r="AX34" s="571">
        <v>1.0850554949073431E-2</v>
      </c>
      <c r="AY34" s="571">
        <v>3.8001075261131549</v>
      </c>
      <c r="AZ34" s="571">
        <v>3.1315280346816952</v>
      </c>
      <c r="BA34" s="571">
        <v>8.6946242642469418E-2</v>
      </c>
      <c r="BB34" s="571">
        <v>0.7681091087736589</v>
      </c>
      <c r="BC34" s="571">
        <v>1.1400457807135156</v>
      </c>
      <c r="BD34" s="571">
        <v>1.0412877972572678</v>
      </c>
      <c r="BE34" s="571">
        <v>9.5139105294784337E-2</v>
      </c>
      <c r="BF34" s="571">
        <v>0.66857949143145845</v>
      </c>
      <c r="BG34" s="571">
        <v>1.0439263774547245E-2</v>
      </c>
      <c r="BH34" s="571">
        <v>0.171707864323767</v>
      </c>
      <c r="BI34" s="571">
        <v>0.24551958830603415</v>
      </c>
      <c r="BJ34" s="571">
        <v>0.22003762304592098</v>
      </c>
      <c r="BK34" s="571">
        <v>2.0875151981189072E-2</v>
      </c>
      <c r="BL34" s="571">
        <v>0</v>
      </c>
      <c r="BM34" s="571">
        <v>0</v>
      </c>
      <c r="BN34" s="571">
        <v>0</v>
      </c>
    </row>
    <row r="35" spans="1:66" ht="19.5" customHeight="1">
      <c r="A35" s="1330"/>
      <c r="B35" s="1330" t="s">
        <v>53</v>
      </c>
      <c r="C35" s="1330"/>
      <c r="D35" s="992"/>
      <c r="E35" s="570">
        <v>10.042038773969493</v>
      </c>
      <c r="F35" s="571">
        <v>7.7805372413793394</v>
      </c>
      <c r="G35" s="571">
        <v>2.2615015325901471</v>
      </c>
      <c r="H35" s="571">
        <v>2.3833712882083558</v>
      </c>
      <c r="I35" s="571">
        <v>2.12971234020636</v>
      </c>
      <c r="J35" s="571">
        <v>6.3834253504826202E-2</v>
      </c>
      <c r="K35" s="571">
        <v>0.28297854562321401</v>
      </c>
      <c r="L35" s="571">
        <v>0.59985780514600551</v>
      </c>
      <c r="M35" s="571">
        <v>0.93073345644496586</v>
      </c>
      <c r="N35" s="571">
        <v>0.2523082794873463</v>
      </c>
      <c r="O35" s="571">
        <v>0.25365894800199623</v>
      </c>
      <c r="P35" s="571">
        <v>1.0305958130839071E-2</v>
      </c>
      <c r="Q35" s="571">
        <v>8.1781451351743639E-2</v>
      </c>
      <c r="R35" s="571">
        <v>9.3823087015089568E-2</v>
      </c>
      <c r="S35" s="571">
        <v>6.7748451504323889E-2</v>
      </c>
      <c r="T35" s="571">
        <v>0</v>
      </c>
      <c r="U35" s="571">
        <v>3.0071383126020002</v>
      </c>
      <c r="V35" s="571">
        <v>1.441863620936302</v>
      </c>
      <c r="W35" s="571">
        <v>3.6942620719240898E-2</v>
      </c>
      <c r="X35" s="571">
        <v>0.32061204044571306</v>
      </c>
      <c r="Y35" s="571">
        <v>0.4820546022805382</v>
      </c>
      <c r="Z35" s="571">
        <v>0.52519509681951604</v>
      </c>
      <c r="AA35" s="571">
        <v>7.7059260671294927E-2</v>
      </c>
      <c r="AB35" s="571">
        <v>1.5652746916656963</v>
      </c>
      <c r="AC35" s="571">
        <v>7.553315189344563E-2</v>
      </c>
      <c r="AD35" s="571">
        <v>0.5228688790495517</v>
      </c>
      <c r="AE35" s="571">
        <v>0.47503045258742177</v>
      </c>
      <c r="AF35" s="571">
        <v>0.46533046711022802</v>
      </c>
      <c r="AG35" s="571">
        <v>2.6511741025050922E-2</v>
      </c>
      <c r="AH35" s="1330"/>
      <c r="AI35" s="1330" t="s">
        <v>53</v>
      </c>
      <c r="AJ35" s="1330"/>
      <c r="AK35" s="992"/>
      <c r="AL35" s="571">
        <v>2.0377421463103995</v>
      </c>
      <c r="AM35" s="571">
        <v>1.8989720200138727</v>
      </c>
      <c r="AN35" s="571">
        <v>8.8888888889530962E-3</v>
      </c>
      <c r="AO35" s="571">
        <v>0.25015301648201865</v>
      </c>
      <c r="AP35" s="571">
        <v>0.6854340491541776</v>
      </c>
      <c r="AQ35" s="571">
        <v>0.86965334053494492</v>
      </c>
      <c r="AR35" s="571">
        <v>8.4842724953778301E-2</v>
      </c>
      <c r="AS35" s="571">
        <v>0.13877012629652669</v>
      </c>
      <c r="AT35" s="571">
        <v>4.4444444444765481E-3</v>
      </c>
      <c r="AU35" s="571">
        <v>3.0157903909459476E-2</v>
      </c>
      <c r="AV35" s="571">
        <v>5.6568076495285981E-2</v>
      </c>
      <c r="AW35" s="571">
        <v>4.7599701447304708E-2</v>
      </c>
      <c r="AX35" s="571">
        <v>0</v>
      </c>
      <c r="AY35" s="571">
        <v>2.613787026848732</v>
      </c>
      <c r="AZ35" s="571">
        <v>2.3099892602228072</v>
      </c>
      <c r="BA35" s="571">
        <v>0.12866019071677842</v>
      </c>
      <c r="BB35" s="571">
        <v>0.44735527889709109</v>
      </c>
      <c r="BC35" s="571">
        <v>0.80983770863085502</v>
      </c>
      <c r="BD35" s="571">
        <v>0.81390647701592989</v>
      </c>
      <c r="BE35" s="571">
        <v>0.11022960496215238</v>
      </c>
      <c r="BF35" s="571">
        <v>0.30379776662592617</v>
      </c>
      <c r="BG35" s="571">
        <v>2.5046263501820994E-2</v>
      </c>
      <c r="BH35" s="571">
        <v>8.2921137191437636E-2</v>
      </c>
      <c r="BI35" s="571">
        <v>7.2686387608656325E-2</v>
      </c>
      <c r="BJ35" s="571">
        <v>0.10809911980236164</v>
      </c>
      <c r="BK35" s="571">
        <v>1.5044858521649577E-2</v>
      </c>
      <c r="BL35" s="571">
        <v>0</v>
      </c>
      <c r="BM35" s="571">
        <v>0</v>
      </c>
      <c r="BN35" s="571">
        <v>0</v>
      </c>
    </row>
    <row r="36" spans="1:66" ht="13.5" customHeight="1">
      <c r="A36" s="1330"/>
      <c r="B36" s="1330" t="s">
        <v>54</v>
      </c>
      <c r="C36" s="1330"/>
      <c r="D36" s="992"/>
      <c r="E36" s="570">
        <v>5.4697442588853598</v>
      </c>
      <c r="F36" s="571">
        <v>4.3240776754542765</v>
      </c>
      <c r="G36" s="571">
        <v>1.1456665834310789</v>
      </c>
      <c r="H36" s="571">
        <v>1.2240196462914776</v>
      </c>
      <c r="I36" s="571">
        <v>1.1117661821115186</v>
      </c>
      <c r="J36" s="571">
        <v>3.3213259147339635E-2</v>
      </c>
      <c r="K36" s="571">
        <v>0.16168326233679606</v>
      </c>
      <c r="L36" s="571">
        <v>0.29852518970185349</v>
      </c>
      <c r="M36" s="571">
        <v>0.5460473152019768</v>
      </c>
      <c r="N36" s="571">
        <v>7.2297155723553053E-2</v>
      </c>
      <c r="O36" s="571">
        <v>0.11225346417995896</v>
      </c>
      <c r="P36" s="571">
        <v>6.8209340006016002E-3</v>
      </c>
      <c r="Q36" s="571">
        <v>2.995634242154668E-2</v>
      </c>
      <c r="R36" s="571">
        <v>3.9110467067310556E-2</v>
      </c>
      <c r="S36" s="571">
        <v>3.3044371606503684E-2</v>
      </c>
      <c r="T36" s="571">
        <v>3.3213490839964725E-3</v>
      </c>
      <c r="U36" s="571">
        <v>1.7534901866846802</v>
      </c>
      <c r="V36" s="571">
        <v>1.0078196724869781</v>
      </c>
      <c r="W36" s="571">
        <v>1.2042009960820579E-2</v>
      </c>
      <c r="X36" s="571">
        <v>0.16856114181124471</v>
      </c>
      <c r="Y36" s="571">
        <v>0.40323663035105412</v>
      </c>
      <c r="Z36" s="571">
        <v>0.39307174562626379</v>
      </c>
      <c r="AA36" s="571">
        <v>3.0908144737595181E-2</v>
      </c>
      <c r="AB36" s="571">
        <v>0.74567051419770103</v>
      </c>
      <c r="AC36" s="571">
        <v>2.6786077589291132E-2</v>
      </c>
      <c r="AD36" s="571">
        <v>0.2107352552954701</v>
      </c>
      <c r="AE36" s="571">
        <v>0.27015123311633449</v>
      </c>
      <c r="AF36" s="571">
        <v>0.22708468759536043</v>
      </c>
      <c r="AG36" s="571">
        <v>1.0913260601244586E-2</v>
      </c>
      <c r="AH36" s="1330"/>
      <c r="AI36" s="1330" t="s">
        <v>54</v>
      </c>
      <c r="AJ36" s="1330"/>
      <c r="AK36" s="992"/>
      <c r="AL36" s="571">
        <v>1.2076786131371262</v>
      </c>
      <c r="AM36" s="571">
        <v>1.1308186193299994</v>
      </c>
      <c r="AN36" s="571">
        <v>5.6670686724394882E-2</v>
      </c>
      <c r="AO36" s="571">
        <v>0.17145902761022977</v>
      </c>
      <c r="AP36" s="571">
        <v>0.34550335037278962</v>
      </c>
      <c r="AQ36" s="571">
        <v>0.51474184253428434</v>
      </c>
      <c r="AR36" s="571">
        <v>4.2443712088300646E-2</v>
      </c>
      <c r="AS36" s="571">
        <v>7.6859993807127019E-2</v>
      </c>
      <c r="AT36" s="571">
        <v>6.3962509271288867E-3</v>
      </c>
      <c r="AU36" s="571">
        <v>1.3771909639032416E-2</v>
      </c>
      <c r="AV36" s="571">
        <v>2.0986291016614204E-2</v>
      </c>
      <c r="AW36" s="571">
        <v>2.4530860178219285E-2</v>
      </c>
      <c r="AX36" s="571">
        <v>1.1174682046132242E-2</v>
      </c>
      <c r="AY36" s="571">
        <v>1.2527208317690233</v>
      </c>
      <c r="AZ36" s="571">
        <v>1.0524913070351753</v>
      </c>
      <c r="BA36" s="571">
        <v>8.5055797586982701E-2</v>
      </c>
      <c r="BB36" s="571">
        <v>0.16879224652526359</v>
      </c>
      <c r="BC36" s="571">
        <v>0.35099217602808186</v>
      </c>
      <c r="BD36" s="571">
        <v>0.4012336006056178</v>
      </c>
      <c r="BE36" s="571">
        <v>4.6417486289229676E-2</v>
      </c>
      <c r="BF36" s="571">
        <v>0.20022952473384717</v>
      </c>
      <c r="BG36" s="571">
        <v>1.1449948116671813E-2</v>
      </c>
      <c r="BH36" s="571">
        <v>3.4919634181556587E-2</v>
      </c>
      <c r="BI36" s="571">
        <v>0.10631427474470803</v>
      </c>
      <c r="BJ36" s="571">
        <v>3.9347462884518208E-2</v>
      </c>
      <c r="BK36" s="571">
        <v>8.1982048063925558E-3</v>
      </c>
      <c r="BL36" s="571">
        <v>3.1834981003050211E-2</v>
      </c>
      <c r="BM36" s="571">
        <v>2.1181894490605209E-2</v>
      </c>
      <c r="BN36" s="571">
        <v>1.0653086512445002E-2</v>
      </c>
    </row>
    <row r="37" spans="1:66" ht="19.5" customHeight="1">
      <c r="A37" s="1330"/>
      <c r="B37" s="1330" t="s">
        <v>257</v>
      </c>
      <c r="C37" s="1330"/>
      <c r="D37" s="992"/>
      <c r="E37" s="570">
        <v>3.1151354468612014</v>
      </c>
      <c r="F37" s="571">
        <v>2.5166849968239919</v>
      </c>
      <c r="G37" s="571">
        <v>0.59845045003721142</v>
      </c>
      <c r="H37" s="571">
        <v>0.30751528801589401</v>
      </c>
      <c r="I37" s="571">
        <v>0.27319960860531811</v>
      </c>
      <c r="J37" s="571">
        <v>7.3749419229649123E-3</v>
      </c>
      <c r="K37" s="571">
        <v>1.9513781565270123E-2</v>
      </c>
      <c r="L37" s="571">
        <v>5.1423973138763159E-2</v>
      </c>
      <c r="M37" s="571">
        <v>0.18619026800281949</v>
      </c>
      <c r="N37" s="571">
        <v>8.6966439755002713E-3</v>
      </c>
      <c r="O37" s="571">
        <v>3.4315679410575943E-2</v>
      </c>
      <c r="P37" s="571">
        <v>0</v>
      </c>
      <c r="Q37" s="571">
        <v>1.6908006814653195E-2</v>
      </c>
      <c r="R37" s="571">
        <v>1.0141881964929917E-2</v>
      </c>
      <c r="S37" s="571">
        <v>7.2657906309928286E-3</v>
      </c>
      <c r="T37" s="571">
        <v>0</v>
      </c>
      <c r="U37" s="571">
        <v>0.48392147160298288</v>
      </c>
      <c r="V37" s="571">
        <v>0.27426040927305101</v>
      </c>
      <c r="W37" s="571">
        <v>4.2762134499291879E-2</v>
      </c>
      <c r="X37" s="571">
        <v>4.2783114309962719E-2</v>
      </c>
      <c r="Y37" s="571">
        <v>7.0448200040966108E-2</v>
      </c>
      <c r="Z37" s="571">
        <v>0.1142726153140208</v>
      </c>
      <c r="AA37" s="571">
        <v>3.9943451088094769E-3</v>
      </c>
      <c r="AB37" s="571">
        <v>0.20966106232993206</v>
      </c>
      <c r="AC37" s="571">
        <v>0</v>
      </c>
      <c r="AD37" s="571">
        <v>5.4214416746199166E-2</v>
      </c>
      <c r="AE37" s="571">
        <v>9.0887303256219618E-2</v>
      </c>
      <c r="AF37" s="571">
        <v>5.7509168340344335E-2</v>
      </c>
      <c r="AG37" s="571">
        <v>7.0501739871689046E-3</v>
      </c>
      <c r="AH37" s="1330"/>
      <c r="AI37" s="1330" t="s">
        <v>257</v>
      </c>
      <c r="AJ37" s="1330"/>
      <c r="AK37" s="992"/>
      <c r="AL37" s="571">
        <v>0.56767896997676781</v>
      </c>
      <c r="AM37" s="571">
        <v>0.55054195786874549</v>
      </c>
      <c r="AN37" s="571">
        <v>1.8532125186017673E-2</v>
      </c>
      <c r="AO37" s="571">
        <v>7.1020460225663926E-2</v>
      </c>
      <c r="AP37" s="571">
        <v>0.15207230717505385</v>
      </c>
      <c r="AQ37" s="571">
        <v>0.28407585730484641</v>
      </c>
      <c r="AR37" s="571">
        <v>2.4841207977163552E-2</v>
      </c>
      <c r="AS37" s="571">
        <v>1.7137012108022306E-2</v>
      </c>
      <c r="AT37" s="571">
        <v>0</v>
      </c>
      <c r="AU37" s="571">
        <v>0</v>
      </c>
      <c r="AV37" s="571">
        <v>3.3646710598528445E-3</v>
      </c>
      <c r="AW37" s="571">
        <v>1.0175899632583101E-2</v>
      </c>
      <c r="AX37" s="571">
        <v>3.5964414155863645E-3</v>
      </c>
      <c r="AY37" s="571">
        <v>1.2220488187679148</v>
      </c>
      <c r="AZ37" s="571">
        <v>0.97811233992260482</v>
      </c>
      <c r="BA37" s="571">
        <v>3.115668495647925E-2</v>
      </c>
      <c r="BB37" s="571">
        <v>0.1529808783037567</v>
      </c>
      <c r="BC37" s="571">
        <v>0.33505351118849336</v>
      </c>
      <c r="BD37" s="571">
        <v>0.37558802265164537</v>
      </c>
      <c r="BE37" s="571">
        <v>8.3333242822229925E-2</v>
      </c>
      <c r="BF37" s="571">
        <v>0.24393647884531056</v>
      </c>
      <c r="BG37" s="571">
        <v>3.7100132503519799E-3</v>
      </c>
      <c r="BH37" s="571">
        <v>4.6498944233913507E-2</v>
      </c>
      <c r="BI37" s="571">
        <v>8.1428258093394032E-2</v>
      </c>
      <c r="BJ37" s="571">
        <v>8.9252900473257235E-2</v>
      </c>
      <c r="BK37" s="571">
        <v>2.3046362794393784E-2</v>
      </c>
      <c r="BL37" s="571">
        <v>0.53397089849764134</v>
      </c>
      <c r="BM37" s="571">
        <v>0.44057068115427084</v>
      </c>
      <c r="BN37" s="571">
        <v>9.340021734337052E-2</v>
      </c>
    </row>
    <row r="38" spans="1:66" ht="19.5" customHeight="1">
      <c r="A38" s="1330"/>
      <c r="B38" s="1330" t="s">
        <v>256</v>
      </c>
      <c r="C38" s="1330"/>
      <c r="D38" s="992"/>
      <c r="E38" s="570">
        <v>33.8390243902439</v>
      </c>
      <c r="F38" s="571">
        <v>27.487804878048781</v>
      </c>
      <c r="G38" s="571">
        <v>6.3512195121951223</v>
      </c>
      <c r="H38" s="571">
        <v>11.526829268292683</v>
      </c>
      <c r="I38" s="571">
        <v>9.4439024390243897</v>
      </c>
      <c r="J38" s="571">
        <v>0.37804878048780488</v>
      </c>
      <c r="K38" s="571">
        <v>2.7170731707317075</v>
      </c>
      <c r="L38" s="571">
        <v>3.3829268292682926</v>
      </c>
      <c r="M38" s="571">
        <v>2.7512195121951217</v>
      </c>
      <c r="N38" s="571">
        <v>0.21463414634146341</v>
      </c>
      <c r="O38" s="571">
        <v>2.0829268292682928</v>
      </c>
      <c r="P38" s="571">
        <v>0.1024390243902439</v>
      </c>
      <c r="Q38" s="571">
        <v>0.83902439024390241</v>
      </c>
      <c r="R38" s="571">
        <v>0.64878048780487807</v>
      </c>
      <c r="S38" s="571">
        <v>0.48292682926829267</v>
      </c>
      <c r="T38" s="571">
        <v>9.7560975609756097E-3</v>
      </c>
      <c r="U38" s="571">
        <v>6.8780487804878048</v>
      </c>
      <c r="V38" s="571">
        <v>3.7024390243902441</v>
      </c>
      <c r="W38" s="571">
        <v>0.1</v>
      </c>
      <c r="X38" s="571">
        <v>0.56341463414634141</v>
      </c>
      <c r="Y38" s="571">
        <v>1.1878048780487804</v>
      </c>
      <c r="Z38" s="571">
        <v>1.7024390243902439</v>
      </c>
      <c r="AA38" s="571">
        <v>0.14878048780487804</v>
      </c>
      <c r="AB38" s="571">
        <v>3.1756097560975611</v>
      </c>
      <c r="AC38" s="571">
        <v>0.15853658536585366</v>
      </c>
      <c r="AD38" s="571">
        <v>0.90487804878048783</v>
      </c>
      <c r="AE38" s="571">
        <v>0.99512195121951219</v>
      </c>
      <c r="AF38" s="571">
        <v>1.0707317073170732</v>
      </c>
      <c r="AG38" s="571">
        <v>4.6341463414634146E-2</v>
      </c>
      <c r="AH38" s="1330"/>
      <c r="AI38" s="1330" t="s">
        <v>256</v>
      </c>
      <c r="AJ38" s="1330"/>
      <c r="AK38" s="992"/>
      <c r="AL38" s="571">
        <v>8.7536585365853661</v>
      </c>
      <c r="AM38" s="571">
        <v>8.2926829268292686</v>
      </c>
      <c r="AN38" s="571">
        <v>0.39756097560975612</v>
      </c>
      <c r="AO38" s="571">
        <v>1.5024390243902439</v>
      </c>
      <c r="AP38" s="571">
        <v>3.5146341463414634</v>
      </c>
      <c r="AQ38" s="571">
        <v>2.6878048780487807</v>
      </c>
      <c r="AR38" s="571">
        <v>0.19024390243902439</v>
      </c>
      <c r="AS38" s="571">
        <v>0.46097560975609758</v>
      </c>
      <c r="AT38" s="571">
        <v>1.9512195121951219E-2</v>
      </c>
      <c r="AU38" s="571">
        <v>0.13902439024390245</v>
      </c>
      <c r="AV38" s="571">
        <v>0.21951219512195122</v>
      </c>
      <c r="AW38" s="571">
        <v>7.8048780487804878E-2</v>
      </c>
      <c r="AX38" s="571">
        <v>4.8780487804878049E-3</v>
      </c>
      <c r="AY38" s="571">
        <v>6.6804878048780489</v>
      </c>
      <c r="AZ38" s="571">
        <v>6.0487804878048781</v>
      </c>
      <c r="BA38" s="571">
        <v>0.31219512195121951</v>
      </c>
      <c r="BB38" s="571">
        <v>2.4414634146341463</v>
      </c>
      <c r="BC38" s="571">
        <v>1.2951219512195122</v>
      </c>
      <c r="BD38" s="571">
        <v>1.851219512195122</v>
      </c>
      <c r="BE38" s="571">
        <v>0.14878048780487804</v>
      </c>
      <c r="BF38" s="571">
        <v>0.63170731707317074</v>
      </c>
      <c r="BG38" s="571">
        <v>2.6829268292682926E-2</v>
      </c>
      <c r="BH38" s="571">
        <v>0.15365853658536585</v>
      </c>
      <c r="BI38" s="571">
        <v>0.21707317073170732</v>
      </c>
      <c r="BJ38" s="571">
        <v>0.22195121951219512</v>
      </c>
      <c r="BK38" s="571">
        <v>1.2195121951219513E-2</v>
      </c>
      <c r="BL38" s="571">
        <v>0</v>
      </c>
      <c r="BM38" s="571">
        <v>0</v>
      </c>
      <c r="BN38" s="571">
        <v>0</v>
      </c>
    </row>
    <row r="39" spans="1:66" ht="18.600000000000001" customHeight="1">
      <c r="A39" s="1479" t="s">
        <v>14</v>
      </c>
      <c r="B39" s="1479"/>
      <c r="C39" s="1479"/>
      <c r="D39" s="2"/>
      <c r="E39" s="570"/>
      <c r="F39" s="571"/>
      <c r="G39" s="571"/>
      <c r="H39" s="571"/>
      <c r="I39" s="571"/>
      <c r="J39" s="571"/>
      <c r="K39" s="571"/>
      <c r="L39" s="571"/>
      <c r="M39" s="571"/>
      <c r="N39" s="571"/>
      <c r="O39" s="571"/>
      <c r="P39" s="571"/>
      <c r="Q39" s="571"/>
      <c r="R39" s="571"/>
      <c r="S39" s="571"/>
      <c r="T39" s="571"/>
      <c r="U39" s="571"/>
      <c r="V39" s="571"/>
      <c r="W39" s="571"/>
      <c r="X39" s="571"/>
      <c r="Y39" s="571"/>
      <c r="Z39" s="571"/>
      <c r="AA39" s="571"/>
      <c r="AB39" s="571"/>
      <c r="AC39" s="571"/>
      <c r="AD39" s="571"/>
      <c r="AE39" s="571"/>
      <c r="AF39" s="571"/>
      <c r="AG39" s="571"/>
      <c r="AH39" s="1479" t="s">
        <v>14</v>
      </c>
      <c r="AI39" s="1479"/>
      <c r="AJ39" s="1479"/>
      <c r="AK39" s="2"/>
      <c r="AL39" s="571"/>
      <c r="AM39" s="571"/>
      <c r="AN39" s="571"/>
      <c r="AO39" s="571"/>
      <c r="AP39" s="571"/>
      <c r="AQ39" s="571"/>
      <c r="AR39" s="571"/>
      <c r="AS39" s="571"/>
      <c r="AT39" s="571"/>
      <c r="AU39" s="571"/>
      <c r="AV39" s="571"/>
      <c r="AW39" s="571"/>
      <c r="AX39" s="571"/>
      <c r="AY39" s="571"/>
      <c r="AZ39" s="571"/>
      <c r="BA39" s="571"/>
      <c r="BB39" s="571"/>
      <c r="BC39" s="571"/>
      <c r="BD39" s="571"/>
      <c r="BE39" s="571"/>
      <c r="BF39" s="571"/>
      <c r="BG39" s="571"/>
      <c r="BH39" s="571"/>
      <c r="BI39" s="571"/>
      <c r="BJ39" s="571"/>
      <c r="BK39" s="571"/>
      <c r="BL39" s="571"/>
      <c r="BM39" s="571"/>
      <c r="BN39" s="571"/>
    </row>
    <row r="40" spans="1:66" ht="18.600000000000001" customHeight="1">
      <c r="A40" s="1470" t="s">
        <v>45</v>
      </c>
      <c r="B40" s="1470"/>
      <c r="C40" s="6"/>
      <c r="D40" s="2"/>
      <c r="E40" s="570">
        <v>8.9125836786762846</v>
      </c>
      <c r="F40" s="571">
        <v>6.9646986493185068</v>
      </c>
      <c r="G40" s="571">
        <v>1.9478850293577599</v>
      </c>
      <c r="H40" s="571">
        <v>2.6630718807633809</v>
      </c>
      <c r="I40" s="571">
        <v>2.327569553930223</v>
      </c>
      <c r="J40" s="571">
        <v>6.4431135773027726E-2</v>
      </c>
      <c r="K40" s="571">
        <v>0.45195949040129613</v>
      </c>
      <c r="L40" s="571">
        <v>0.75924076128730289</v>
      </c>
      <c r="M40" s="571">
        <v>0.94293250573804155</v>
      </c>
      <c r="N40" s="571">
        <v>0.10900566073055631</v>
      </c>
      <c r="O40" s="571">
        <v>0.33550232683315828</v>
      </c>
      <c r="P40" s="571">
        <v>2.0028750324940496E-2</v>
      </c>
      <c r="Q40" s="571">
        <v>0.11489205299867962</v>
      </c>
      <c r="R40" s="571">
        <v>0.10777528577378938</v>
      </c>
      <c r="S40" s="571">
        <v>8.9722503552480432E-2</v>
      </c>
      <c r="T40" s="571">
        <v>3.0837341832685764E-3</v>
      </c>
      <c r="U40" s="571">
        <v>2.5371221789334015</v>
      </c>
      <c r="V40" s="571">
        <v>1.395004922412733</v>
      </c>
      <c r="W40" s="571">
        <v>4.8215010596718171E-2</v>
      </c>
      <c r="X40" s="571">
        <v>0.20982034622543039</v>
      </c>
      <c r="Y40" s="571">
        <v>0.42641750103828319</v>
      </c>
      <c r="Z40" s="571">
        <v>0.64356503927402964</v>
      </c>
      <c r="AA40" s="571">
        <v>6.6987025278272966E-2</v>
      </c>
      <c r="AB40" s="571">
        <v>1.1421172565206656</v>
      </c>
      <c r="AC40" s="571">
        <v>4.5020847785675458E-2</v>
      </c>
      <c r="AD40" s="571">
        <v>0.30341082367497085</v>
      </c>
      <c r="AE40" s="571">
        <v>0.40603785767919265</v>
      </c>
      <c r="AF40" s="571">
        <v>0.3671510575022775</v>
      </c>
      <c r="AG40" s="571">
        <v>2.04966698785514E-2</v>
      </c>
      <c r="AH40" s="1470" t="s">
        <v>45</v>
      </c>
      <c r="AI40" s="1470"/>
      <c r="AJ40" s="6"/>
      <c r="AK40" s="2"/>
      <c r="AL40" s="571">
        <v>1.6071787286623633</v>
      </c>
      <c r="AM40" s="571">
        <v>1.4894594005930655</v>
      </c>
      <c r="AN40" s="571">
        <v>4.9296876916043349E-2</v>
      </c>
      <c r="AO40" s="571">
        <v>0.24789644282784759</v>
      </c>
      <c r="AP40" s="571">
        <v>0.53777046539131823</v>
      </c>
      <c r="AQ40" s="571">
        <v>0.5972156986723659</v>
      </c>
      <c r="AR40" s="571">
        <v>5.727991678549213E-2</v>
      </c>
      <c r="AS40" s="571">
        <v>0.11771932806929705</v>
      </c>
      <c r="AT40" s="571">
        <v>3.7959592419227312E-3</v>
      </c>
      <c r="AU40" s="571">
        <v>2.907225793333958E-2</v>
      </c>
      <c r="AV40" s="571">
        <v>4.1091723248751662E-2</v>
      </c>
      <c r="AW40" s="571">
        <v>3.6172434765815498E-2</v>
      </c>
      <c r="AX40" s="571">
        <v>7.5869528794675475E-3</v>
      </c>
      <c r="AY40" s="571">
        <v>1.8883734627298301</v>
      </c>
      <c r="AZ40" s="571">
        <v>1.5758092659509364</v>
      </c>
      <c r="BA40" s="571">
        <v>7.1097013378136148E-2</v>
      </c>
      <c r="BB40" s="571">
        <v>0.34121485279188662</v>
      </c>
      <c r="BC40" s="571">
        <v>0.52793373951954492</v>
      </c>
      <c r="BD40" s="571">
        <v>0.55879534606753811</v>
      </c>
      <c r="BE40" s="571">
        <v>7.6768314193829831E-2</v>
      </c>
      <c r="BF40" s="571">
        <v>0.31256419677889258</v>
      </c>
      <c r="BG40" s="571">
        <v>8.1067572494227975E-3</v>
      </c>
      <c r="BH40" s="571">
        <v>6.9205263892969798E-2</v>
      </c>
      <c r="BI40" s="571">
        <v>0.12110510952469086</v>
      </c>
      <c r="BJ40" s="571">
        <v>9.7581534054706251E-2</v>
      </c>
      <c r="BK40" s="571">
        <v>1.6565532057102872E-2</v>
      </c>
      <c r="BL40" s="571">
        <v>0.21683742758728985</v>
      </c>
      <c r="BM40" s="571">
        <v>0.17685550643154468</v>
      </c>
      <c r="BN40" s="571">
        <v>3.9981921155745129E-2</v>
      </c>
    </row>
    <row r="41" spans="1:66" ht="18.600000000000001" customHeight="1">
      <c r="A41" s="7"/>
      <c r="B41" s="1330" t="s">
        <v>15</v>
      </c>
      <c r="C41" s="7"/>
      <c r="D41" s="2"/>
      <c r="E41" s="570">
        <v>13.608307382482725</v>
      </c>
      <c r="F41" s="571">
        <v>10.740675801817119</v>
      </c>
      <c r="G41" s="571">
        <v>2.8676315806656114</v>
      </c>
      <c r="H41" s="571">
        <v>4.8491900882176351</v>
      </c>
      <c r="I41" s="571">
        <v>4.1908950338553108</v>
      </c>
      <c r="J41" s="571">
        <v>0.1270696310074533</v>
      </c>
      <c r="K41" s="571">
        <v>0.86607923049374902</v>
      </c>
      <c r="L41" s="571">
        <v>1.374202264492969</v>
      </c>
      <c r="M41" s="571">
        <v>1.6352302612620377</v>
      </c>
      <c r="N41" s="571">
        <v>0.18831364659909963</v>
      </c>
      <c r="O41" s="571">
        <v>0.65829505436232705</v>
      </c>
      <c r="P41" s="571">
        <v>4.8645398274883116E-2</v>
      </c>
      <c r="Q41" s="571">
        <v>0.23511712586871675</v>
      </c>
      <c r="R41" s="571">
        <v>0.19141423099015753</v>
      </c>
      <c r="S41" s="571">
        <v>0.17564602669339993</v>
      </c>
      <c r="T41" s="571">
        <v>7.4722725351696962E-3</v>
      </c>
      <c r="U41" s="571">
        <v>4.0547949237994425</v>
      </c>
      <c r="V41" s="571">
        <v>2.3304949523003624</v>
      </c>
      <c r="W41" s="571">
        <v>6.2910773763415626E-2</v>
      </c>
      <c r="X41" s="571">
        <v>0.34879691622987197</v>
      </c>
      <c r="Y41" s="571">
        <v>0.62186172647774862</v>
      </c>
      <c r="Z41" s="571">
        <v>1.1801891231767181</v>
      </c>
      <c r="AA41" s="571">
        <v>0.11673641265260749</v>
      </c>
      <c r="AB41" s="571">
        <v>1.7242999714990819</v>
      </c>
      <c r="AC41" s="571">
        <v>6.9932869908791884E-2</v>
      </c>
      <c r="AD41" s="571">
        <v>0.44876247980070949</v>
      </c>
      <c r="AE41" s="571">
        <v>0.60465992195946372</v>
      </c>
      <c r="AF41" s="571">
        <v>0.56915416639750571</v>
      </c>
      <c r="AG41" s="571">
        <v>3.1790533432611574E-2</v>
      </c>
      <c r="AH41" s="7"/>
      <c r="AI41" s="1330" t="s">
        <v>15</v>
      </c>
      <c r="AJ41" s="7"/>
      <c r="AK41" s="2"/>
      <c r="AL41" s="571">
        <v>2.1258040994130516</v>
      </c>
      <c r="AM41" s="571">
        <v>2.0225862074675129</v>
      </c>
      <c r="AN41" s="571">
        <v>6.6745628223729828E-2</v>
      </c>
      <c r="AO41" s="571">
        <v>0.37544844642397673</v>
      </c>
      <c r="AP41" s="571">
        <v>0.7339970084716374</v>
      </c>
      <c r="AQ41" s="571">
        <v>0.76820671955873032</v>
      </c>
      <c r="AR41" s="571">
        <v>7.8188404789437019E-2</v>
      </c>
      <c r="AS41" s="571">
        <v>0.10321789194553944</v>
      </c>
      <c r="AT41" s="571">
        <v>2.0108586366173993E-3</v>
      </c>
      <c r="AU41" s="571">
        <v>2.5985502905091166E-2</v>
      </c>
      <c r="AV41" s="571">
        <v>4.3158453219160973E-2</v>
      </c>
      <c r="AW41" s="571">
        <v>2.7031142834203707E-2</v>
      </c>
      <c r="AX41" s="571">
        <v>5.0319343504661648E-3</v>
      </c>
      <c r="AY41" s="571">
        <v>2.4266410283559163</v>
      </c>
      <c r="AZ41" s="571">
        <v>2.067871656125551</v>
      </c>
      <c r="BA41" s="571">
        <v>8.2130692874878009E-2</v>
      </c>
      <c r="BB41" s="571">
        <v>0.52427677559393782</v>
      </c>
      <c r="BC41" s="571">
        <v>0.7051861875299188</v>
      </c>
      <c r="BD41" s="571">
        <v>0.68221344337051348</v>
      </c>
      <c r="BE41" s="571">
        <v>7.4064556756303121E-2</v>
      </c>
      <c r="BF41" s="571">
        <v>0.35876937223036431</v>
      </c>
      <c r="BG41" s="571">
        <v>6.4112360589446069E-3</v>
      </c>
      <c r="BH41" s="571">
        <v>8.519069455761176E-2</v>
      </c>
      <c r="BI41" s="571">
        <v>0.16190906521259849</v>
      </c>
      <c r="BJ41" s="571">
        <v>8.8954000918094245E-2</v>
      </c>
      <c r="BK41" s="571">
        <v>1.6304375483115297E-2</v>
      </c>
      <c r="BL41" s="571">
        <v>0.15187724269668723</v>
      </c>
      <c r="BM41" s="571">
        <v>0.12882795206838979</v>
      </c>
      <c r="BN41" s="571">
        <v>2.3049290628297473E-2</v>
      </c>
    </row>
    <row r="42" spans="1:66" ht="18.600000000000001" customHeight="1">
      <c r="A42" s="961"/>
      <c r="B42" s="961" t="s">
        <v>1313</v>
      </c>
      <c r="C42" s="961"/>
      <c r="D42" s="992"/>
      <c r="E42" s="570">
        <v>11.174782018709283</v>
      </c>
      <c r="F42" s="571">
        <v>8.9322079468701912</v>
      </c>
      <c r="G42" s="571">
        <v>2.2425740718390865</v>
      </c>
      <c r="H42" s="571">
        <v>3.7036992309183741</v>
      </c>
      <c r="I42" s="571">
        <v>3.3600446263584929</v>
      </c>
      <c r="J42" s="571">
        <v>7.9739738376478089E-2</v>
      </c>
      <c r="K42" s="571">
        <v>0.5523694013747642</v>
      </c>
      <c r="L42" s="571">
        <v>1.1283214556058563</v>
      </c>
      <c r="M42" s="571">
        <v>1.4075634645095407</v>
      </c>
      <c r="N42" s="571">
        <v>0.19205056649185137</v>
      </c>
      <c r="O42" s="571">
        <v>0.34365460455988051</v>
      </c>
      <c r="P42" s="571">
        <v>2.1850238521621844E-2</v>
      </c>
      <c r="Q42" s="571">
        <v>9.9456066131401982E-2</v>
      </c>
      <c r="R42" s="571">
        <v>0.13107809477013962</v>
      </c>
      <c r="S42" s="571">
        <v>8.6435501969577389E-2</v>
      </c>
      <c r="T42" s="571">
        <v>4.8347031671397162E-3</v>
      </c>
      <c r="U42" s="571">
        <v>3.6203377948998421</v>
      </c>
      <c r="V42" s="571">
        <v>1.9559592477426708</v>
      </c>
      <c r="W42" s="571">
        <v>9.410741010981534E-2</v>
      </c>
      <c r="X42" s="571">
        <v>0.42003881043826752</v>
      </c>
      <c r="Y42" s="571">
        <v>0.62424612560253889</v>
      </c>
      <c r="Z42" s="571">
        <v>0.73180134676923103</v>
      </c>
      <c r="AA42" s="571">
        <v>8.5765554822818654E-2</v>
      </c>
      <c r="AB42" s="571">
        <v>1.6643785471571704</v>
      </c>
      <c r="AC42" s="571">
        <v>6.8426381528988639E-2</v>
      </c>
      <c r="AD42" s="571">
        <v>0.46536800407149503</v>
      </c>
      <c r="AE42" s="571">
        <v>0.64445814913418953</v>
      </c>
      <c r="AF42" s="571">
        <v>0.47259946927858687</v>
      </c>
      <c r="AG42" s="571">
        <v>1.3526543143910882E-2</v>
      </c>
      <c r="AH42" s="961"/>
      <c r="AI42" s="961" t="s">
        <v>1313</v>
      </c>
      <c r="AJ42" s="961"/>
      <c r="AK42" s="992"/>
      <c r="AL42" s="571">
        <v>1.9830014344223128</v>
      </c>
      <c r="AM42" s="571">
        <v>1.9272714180587149</v>
      </c>
      <c r="AN42" s="571">
        <v>8.9670855462094592E-2</v>
      </c>
      <c r="AO42" s="571">
        <v>0.38773718087934295</v>
      </c>
      <c r="AP42" s="571">
        <v>0.64279820207529692</v>
      </c>
      <c r="AQ42" s="571">
        <v>0.75838941472800026</v>
      </c>
      <c r="AR42" s="571">
        <v>4.8675764913980187E-2</v>
      </c>
      <c r="AS42" s="571">
        <v>5.573001636359718E-2</v>
      </c>
      <c r="AT42" s="571">
        <v>6.8352699930692904E-4</v>
      </c>
      <c r="AU42" s="571">
        <v>8.2877648670296507E-3</v>
      </c>
      <c r="AV42" s="571">
        <v>2.5188565333417658E-2</v>
      </c>
      <c r="AW42" s="571">
        <v>1.9275461380455397E-2</v>
      </c>
      <c r="AX42" s="571">
        <v>2.2946977833875472E-3</v>
      </c>
      <c r="AY42" s="571">
        <v>1.7797052809580223</v>
      </c>
      <c r="AZ42" s="571">
        <v>1.615658560384613</v>
      </c>
      <c r="BA42" s="571">
        <v>2.6596258433103009E-2</v>
      </c>
      <c r="BB42" s="571">
        <v>0.45580436854407669</v>
      </c>
      <c r="BC42" s="571">
        <v>0.49527290045840977</v>
      </c>
      <c r="BD42" s="571">
        <v>0.55215053461654007</v>
      </c>
      <c r="BE42" s="571">
        <v>8.5834498332483439E-2</v>
      </c>
      <c r="BF42" s="571">
        <v>0.16404672057340913</v>
      </c>
      <c r="BG42" s="571">
        <v>0</v>
      </c>
      <c r="BH42" s="571">
        <v>4.551006712953478E-2</v>
      </c>
      <c r="BI42" s="571">
        <v>5.2158262908717466E-2</v>
      </c>
      <c r="BJ42" s="571">
        <v>3.8914656771902069E-2</v>
      </c>
      <c r="BK42" s="571">
        <v>2.7463733763254811E-2</v>
      </c>
      <c r="BL42" s="571">
        <v>8.8038277510732468E-2</v>
      </c>
      <c r="BM42" s="571">
        <v>7.3274094325702796E-2</v>
      </c>
      <c r="BN42" s="571">
        <v>1.4764183185029667E-2</v>
      </c>
    </row>
    <row r="43" spans="1:66" ht="18.600000000000001" customHeight="1">
      <c r="A43" s="961"/>
      <c r="B43" s="961" t="s">
        <v>1314</v>
      </c>
      <c r="C43" s="961"/>
      <c r="D43" s="992"/>
      <c r="E43" s="570">
        <v>30.938582788645839</v>
      </c>
      <c r="F43" s="571">
        <v>24.729694444425391</v>
      </c>
      <c r="G43" s="571">
        <v>6.2088883442204326</v>
      </c>
      <c r="H43" s="571">
        <v>13.458132352960639</v>
      </c>
      <c r="I43" s="571">
        <v>11.343619281057904</v>
      </c>
      <c r="J43" s="571">
        <v>0.41266176470323152</v>
      </c>
      <c r="K43" s="571">
        <v>2.5973120915080807</v>
      </c>
      <c r="L43" s="571">
        <v>3.7824384531660713</v>
      </c>
      <c r="M43" s="571">
        <v>4.1849809368217477</v>
      </c>
      <c r="N43" s="571">
        <v>0.36622603485877903</v>
      </c>
      <c r="O43" s="571">
        <v>2.1145130719027354</v>
      </c>
      <c r="P43" s="571">
        <v>0.17837908496777216</v>
      </c>
      <c r="Q43" s="571">
        <v>0.72180555555681625</v>
      </c>
      <c r="R43" s="571">
        <v>0.62721786492645393</v>
      </c>
      <c r="S43" s="571">
        <v>0.58416938998110512</v>
      </c>
      <c r="T43" s="571">
        <v>2.941176470588394E-3</v>
      </c>
      <c r="U43" s="571">
        <v>8.9331497821775141</v>
      </c>
      <c r="V43" s="571">
        <v>5.5570517429528872</v>
      </c>
      <c r="W43" s="571">
        <v>0.13215686274647426</v>
      </c>
      <c r="X43" s="571">
        <v>0.49744063181650766</v>
      </c>
      <c r="Y43" s="571">
        <v>1.1506062091705376</v>
      </c>
      <c r="Z43" s="571">
        <v>3.4523169934641311</v>
      </c>
      <c r="AA43" s="571">
        <v>0.32453104575523806</v>
      </c>
      <c r="AB43" s="571">
        <v>3.3760980392246238</v>
      </c>
      <c r="AC43" s="571">
        <v>0.13684586056625156</v>
      </c>
      <c r="AD43" s="571">
        <v>0.8278474945532488</v>
      </c>
      <c r="AE43" s="571">
        <v>1.0769226579521121</v>
      </c>
      <c r="AF43" s="571">
        <v>1.2416726579591955</v>
      </c>
      <c r="AG43" s="571">
        <v>9.2809368193815633E-2</v>
      </c>
      <c r="AH43" s="961"/>
      <c r="AI43" s="961" t="s">
        <v>1314</v>
      </c>
      <c r="AJ43" s="961"/>
      <c r="AK43" s="992"/>
      <c r="AL43" s="571">
        <v>4.1137500000252976</v>
      </c>
      <c r="AM43" s="571">
        <v>3.9006258170161421</v>
      </c>
      <c r="AN43" s="571">
        <v>0.13850000000254498</v>
      </c>
      <c r="AO43" s="571">
        <v>0.72524509805225434</v>
      </c>
      <c r="AP43" s="571">
        <v>1.6123082788812559</v>
      </c>
      <c r="AQ43" s="571">
        <v>1.2172848583790223</v>
      </c>
      <c r="AR43" s="571">
        <v>0.20728758170106351</v>
      </c>
      <c r="AS43" s="571">
        <v>0.21312418300915581</v>
      </c>
      <c r="AT43" s="571">
        <v>8.8235294117651811E-3</v>
      </c>
      <c r="AU43" s="571">
        <v>6.3686274510239491E-2</v>
      </c>
      <c r="AV43" s="571">
        <v>7.4392156863023154E-2</v>
      </c>
      <c r="AW43" s="571">
        <v>4.4980392157479995E-2</v>
      </c>
      <c r="AX43" s="571">
        <v>2.124183006664801E-2</v>
      </c>
      <c r="AY43" s="571">
        <v>4.3110833332266125</v>
      </c>
      <c r="AZ43" s="571">
        <v>3.8272538125525672</v>
      </c>
      <c r="BA43" s="571">
        <v>0.27526470586968071</v>
      </c>
      <c r="BB43" s="571">
        <v>0.96933333334140215</v>
      </c>
      <c r="BC43" s="571">
        <v>1.1719912853515346</v>
      </c>
      <c r="BD43" s="571">
        <v>1.3505631807996363</v>
      </c>
      <c r="BE43" s="571">
        <v>6.0101307190313119E-2</v>
      </c>
      <c r="BF43" s="571">
        <v>0.48382952067404694</v>
      </c>
      <c r="BG43" s="571">
        <v>2.5450980390446565E-2</v>
      </c>
      <c r="BH43" s="571">
        <v>0.11878921568173015</v>
      </c>
      <c r="BI43" s="571">
        <v>0.1571350762386701</v>
      </c>
      <c r="BJ43" s="571">
        <v>0.15253267973528681</v>
      </c>
      <c r="BK43" s="571">
        <v>2.9921568627913366E-2</v>
      </c>
      <c r="BL43" s="571">
        <v>0.12246732025576268</v>
      </c>
      <c r="BM43" s="571">
        <v>0.10114379084589077</v>
      </c>
      <c r="BN43" s="571">
        <v>2.1323529409871918E-2</v>
      </c>
    </row>
    <row r="44" spans="1:66" ht="18.600000000000001" customHeight="1">
      <c r="A44" s="961"/>
      <c r="B44" s="961" t="s">
        <v>1315</v>
      </c>
      <c r="C44" s="961"/>
      <c r="D44" s="992"/>
      <c r="E44" s="570">
        <v>7.6919469983112796</v>
      </c>
      <c r="F44" s="571">
        <v>5.558086299673211</v>
      </c>
      <c r="G44" s="571">
        <v>2.1338606986380668</v>
      </c>
      <c r="H44" s="571">
        <v>2.3533572482508327</v>
      </c>
      <c r="I44" s="571">
        <v>2.0293181225344519</v>
      </c>
      <c r="J44" s="571">
        <v>4.6412323411238507E-2</v>
      </c>
      <c r="K44" s="571">
        <v>0.46653804769188251</v>
      </c>
      <c r="L44" s="571">
        <v>0.63653570062396081</v>
      </c>
      <c r="M44" s="571">
        <v>0.77784079776739712</v>
      </c>
      <c r="N44" s="571">
        <v>0.10199125303997202</v>
      </c>
      <c r="O44" s="571">
        <v>0.32403912571638038</v>
      </c>
      <c r="P44" s="571">
        <v>2.1558872304619874E-2</v>
      </c>
      <c r="Q44" s="571">
        <v>0.16662581178460203</v>
      </c>
      <c r="R44" s="571">
        <v>5.7162340635502039E-2</v>
      </c>
      <c r="S44" s="571">
        <v>6.2605865502907462E-2</v>
      </c>
      <c r="T44" s="571">
        <v>1.6086235488748896E-2</v>
      </c>
      <c r="U44" s="571">
        <v>2.4682259589045152</v>
      </c>
      <c r="V44" s="571">
        <v>1.2503866244133874</v>
      </c>
      <c r="W44" s="571">
        <v>2.8504259482156971E-2</v>
      </c>
      <c r="X44" s="571">
        <v>0.23413234761845012</v>
      </c>
      <c r="Y44" s="571">
        <v>0.44272827212016364</v>
      </c>
      <c r="Z44" s="571">
        <v>0.50434640637436345</v>
      </c>
      <c r="AA44" s="571">
        <v>4.0675338818253214E-2</v>
      </c>
      <c r="AB44" s="571">
        <v>1.2178393344911285</v>
      </c>
      <c r="AC44" s="571">
        <v>4.3561548792901257E-2</v>
      </c>
      <c r="AD44" s="571">
        <v>0.36953971439678773</v>
      </c>
      <c r="AE44" s="571">
        <v>0.49125906149738535</v>
      </c>
      <c r="AF44" s="571">
        <v>0.29210267697004272</v>
      </c>
      <c r="AG44" s="571">
        <v>2.1376332834011736E-2</v>
      </c>
      <c r="AH44" s="961"/>
      <c r="AI44" s="961" t="s">
        <v>1315</v>
      </c>
      <c r="AJ44" s="961"/>
      <c r="AK44" s="992"/>
      <c r="AL44" s="571">
        <v>1.2335376930395752</v>
      </c>
      <c r="AM44" s="571">
        <v>1.1434245333465456</v>
      </c>
      <c r="AN44" s="571">
        <v>3.7474559497924748E-2</v>
      </c>
      <c r="AO44" s="571">
        <v>0.31452242763025884</v>
      </c>
      <c r="AP44" s="571">
        <v>0.39246724427513702</v>
      </c>
      <c r="AQ44" s="571">
        <v>0.37926623908226575</v>
      </c>
      <c r="AR44" s="571">
        <v>1.9694062860959604E-2</v>
      </c>
      <c r="AS44" s="571">
        <v>9.011315969302934E-2</v>
      </c>
      <c r="AT44" s="571">
        <v>0</v>
      </c>
      <c r="AU44" s="571">
        <v>1.1424359683369717E-2</v>
      </c>
      <c r="AV44" s="571">
        <v>4.5923703921336448E-2</v>
      </c>
      <c r="AW44" s="571">
        <v>3.2765096088323169E-2</v>
      </c>
      <c r="AX44" s="571">
        <v>0</v>
      </c>
      <c r="AY44" s="571">
        <v>1.4401704872769878</v>
      </c>
      <c r="AZ44" s="571">
        <v>0.97215989389128232</v>
      </c>
      <c r="BA44" s="571">
        <v>4.0717757026007183E-2</v>
      </c>
      <c r="BB44" s="571">
        <v>0.20816182619913257</v>
      </c>
      <c r="BC44" s="571">
        <v>0.4463457125187642</v>
      </c>
      <c r="BD44" s="571">
        <v>0.25322737668035006</v>
      </c>
      <c r="BE44" s="571">
        <v>2.3707221467028486E-2</v>
      </c>
      <c r="BF44" s="571">
        <v>0.46801059338570533</v>
      </c>
      <c r="BG44" s="571">
        <v>4.9113407324558296E-3</v>
      </c>
      <c r="BH44" s="571">
        <v>9.1017727760758768E-2</v>
      </c>
      <c r="BI44" s="571">
        <v>0.27738453624696524</v>
      </c>
      <c r="BJ44" s="571">
        <v>8.9819415725578E-2</v>
      </c>
      <c r="BK44" s="571">
        <v>4.8775729199474396E-3</v>
      </c>
      <c r="BL44" s="571">
        <v>0.19665561083936792</v>
      </c>
      <c r="BM44" s="571">
        <v>0.16279712548754421</v>
      </c>
      <c r="BN44" s="571">
        <v>3.3858485351823717E-2</v>
      </c>
    </row>
    <row r="45" spans="1:66" ht="18.600000000000001" customHeight="1">
      <c r="A45" s="961"/>
      <c r="B45" s="961" t="s">
        <v>1316</v>
      </c>
      <c r="C45" s="961"/>
      <c r="D45" s="992"/>
      <c r="E45" s="570">
        <v>8.1709999965217737</v>
      </c>
      <c r="F45" s="571">
        <v>6.5562462037236982</v>
      </c>
      <c r="G45" s="571">
        <v>1.6147537927980777</v>
      </c>
      <c r="H45" s="571">
        <v>1.6597091063881</v>
      </c>
      <c r="I45" s="571">
        <v>1.4857682185817023</v>
      </c>
      <c r="J45" s="571">
        <v>2.9883002903750799E-2</v>
      </c>
      <c r="K45" s="571">
        <v>0.2235142992307762</v>
      </c>
      <c r="L45" s="571">
        <v>0.43413107058379374</v>
      </c>
      <c r="M45" s="571">
        <v>0.67443783726615236</v>
      </c>
      <c r="N45" s="571">
        <v>0.12380200859722892</v>
      </c>
      <c r="O45" s="571">
        <v>0.17394088780639749</v>
      </c>
      <c r="P45" s="571">
        <v>1.5576323986826587E-3</v>
      </c>
      <c r="Q45" s="571">
        <v>6.739941318177349E-2</v>
      </c>
      <c r="R45" s="571">
        <v>4.0058966542254326E-2</v>
      </c>
      <c r="S45" s="571">
        <v>5.8938551240673931E-2</v>
      </c>
      <c r="T45" s="571">
        <v>5.9863244430131066E-3</v>
      </c>
      <c r="U45" s="571">
        <v>2.1646788768934009</v>
      </c>
      <c r="V45" s="571">
        <v>1.2085856476094803</v>
      </c>
      <c r="W45" s="571">
        <v>4.6728971960479761E-3</v>
      </c>
      <c r="X45" s="571">
        <v>0.2572408326011974</v>
      </c>
      <c r="Y45" s="571">
        <v>0.36736577452981101</v>
      </c>
      <c r="Z45" s="571">
        <v>0.52091124598306504</v>
      </c>
      <c r="AA45" s="571">
        <v>5.8394897299358976E-2</v>
      </c>
      <c r="AB45" s="571">
        <v>0.95609322928392015</v>
      </c>
      <c r="AC45" s="571">
        <v>4.3263520450579622E-2</v>
      </c>
      <c r="AD45" s="571">
        <v>0.20310987702284916</v>
      </c>
      <c r="AE45" s="571">
        <v>0.29066353618263957</v>
      </c>
      <c r="AF45" s="571">
        <v>0.40514696760101748</v>
      </c>
      <c r="AG45" s="571">
        <v>1.3909328026834046E-2</v>
      </c>
      <c r="AH45" s="961"/>
      <c r="AI45" s="961" t="s">
        <v>1316</v>
      </c>
      <c r="AJ45" s="961"/>
      <c r="AK45" s="992"/>
      <c r="AL45" s="571">
        <v>1.5473685591910169</v>
      </c>
      <c r="AM45" s="571">
        <v>1.465042682673944</v>
      </c>
      <c r="AN45" s="571">
        <v>1.1116221853923676E-2</v>
      </c>
      <c r="AO45" s="571">
        <v>0.14079562361088455</v>
      </c>
      <c r="AP45" s="571">
        <v>0.46096838975607207</v>
      </c>
      <c r="AQ45" s="571">
        <v>0.7879615753322865</v>
      </c>
      <c r="AR45" s="571">
        <v>6.4200872120776839E-2</v>
      </c>
      <c r="AS45" s="571">
        <v>8.2325876517072807E-2</v>
      </c>
      <c r="AT45" s="571">
        <v>0</v>
      </c>
      <c r="AU45" s="571">
        <v>2.987782567576747E-2</v>
      </c>
      <c r="AV45" s="571">
        <v>3.6224400192785819E-2</v>
      </c>
      <c r="AW45" s="571">
        <v>1.6223650648519532E-2</v>
      </c>
      <c r="AX45" s="571">
        <v>0</v>
      </c>
      <c r="AY45" s="571">
        <v>2.5933227417449958</v>
      </c>
      <c r="AZ45" s="571">
        <v>2.2146367221204253</v>
      </c>
      <c r="BA45" s="571">
        <v>3.0880058116567438E-2</v>
      </c>
      <c r="BB45" s="571">
        <v>0.54565689364130288</v>
      </c>
      <c r="BC45" s="571">
        <v>0.81665312838771187</v>
      </c>
      <c r="BD45" s="571">
        <v>0.70240230610179355</v>
      </c>
      <c r="BE45" s="571">
        <v>0.11904433587305073</v>
      </c>
      <c r="BF45" s="571">
        <v>0.37868601962457005</v>
      </c>
      <c r="BG45" s="571">
        <v>0</v>
      </c>
      <c r="BH45" s="571">
        <v>9.8239654322325912E-2</v>
      </c>
      <c r="BI45" s="571">
        <v>0.18229183348431044</v>
      </c>
      <c r="BJ45" s="571">
        <v>9.4649964964226022E-2</v>
      </c>
      <c r="BK45" s="571">
        <v>3.5045668537077015E-3</v>
      </c>
      <c r="BL45" s="571">
        <v>0.20592071230426404</v>
      </c>
      <c r="BM45" s="571">
        <v>0.18221293273814637</v>
      </c>
      <c r="BN45" s="571">
        <v>2.3707779566117665E-2</v>
      </c>
    </row>
    <row r="46" spans="1:66" ht="18.600000000000001" customHeight="1">
      <c r="A46" s="961"/>
      <c r="B46" s="1330" t="s">
        <v>17</v>
      </c>
      <c r="C46" s="961"/>
      <c r="D46" s="992"/>
      <c r="E46" s="570">
        <v>6.7943989468807029</v>
      </c>
      <c r="F46" s="571">
        <v>5.1441068266597831</v>
      </c>
      <c r="G46" s="571">
        <v>1.6502921202209171</v>
      </c>
      <c r="H46" s="571">
        <v>1.5580898250165254</v>
      </c>
      <c r="I46" s="571">
        <v>1.4029161257453004</v>
      </c>
      <c r="J46" s="571">
        <v>3.8500552520867551E-2</v>
      </c>
      <c r="K46" s="571">
        <v>0.27484148071114589</v>
      </c>
      <c r="L46" s="571">
        <v>0.48499673916345254</v>
      </c>
      <c r="M46" s="571">
        <v>0.53152784580674939</v>
      </c>
      <c r="N46" s="571">
        <v>7.3049507543085535E-2</v>
      </c>
      <c r="O46" s="571">
        <v>0.15517369927122493</v>
      </c>
      <c r="P46" s="571">
        <v>3.4818862396159625E-3</v>
      </c>
      <c r="Q46" s="571">
        <v>5.3628574835163138E-2</v>
      </c>
      <c r="R46" s="571">
        <v>5.3543816793631835E-2</v>
      </c>
      <c r="S46" s="571">
        <v>4.4519421402813952E-2</v>
      </c>
      <c r="T46" s="571">
        <v>0</v>
      </c>
      <c r="U46" s="571">
        <v>1.8732817561340998</v>
      </c>
      <c r="V46" s="571">
        <v>0.94076295977357194</v>
      </c>
      <c r="W46" s="571">
        <v>2.4447840342727966E-2</v>
      </c>
      <c r="X46" s="571">
        <v>0.16194859026818559</v>
      </c>
      <c r="Y46" s="571">
        <v>0.32727525733036306</v>
      </c>
      <c r="Z46" s="571">
        <v>0.39325855771063534</v>
      </c>
      <c r="AA46" s="571">
        <v>3.3832714121660855E-2</v>
      </c>
      <c r="AB46" s="571">
        <v>0.93251879636052748</v>
      </c>
      <c r="AC46" s="571">
        <v>3.2183705184132792E-2</v>
      </c>
      <c r="AD46" s="571">
        <v>0.25622726449014127</v>
      </c>
      <c r="AE46" s="571">
        <v>0.31939834408751289</v>
      </c>
      <c r="AF46" s="571">
        <v>0.30792961666691954</v>
      </c>
      <c r="AG46" s="571">
        <v>1.6779865931821864E-2</v>
      </c>
      <c r="AH46" s="961"/>
      <c r="AI46" s="1330" t="s">
        <v>17</v>
      </c>
      <c r="AJ46" s="961"/>
      <c r="AK46" s="992"/>
      <c r="AL46" s="571">
        <v>1.4550090678877616</v>
      </c>
      <c r="AM46" s="571">
        <v>1.2726067132660184</v>
      </c>
      <c r="AN46" s="571">
        <v>3.7640304761532656E-2</v>
      </c>
      <c r="AO46" s="571">
        <v>0.20858312564677639</v>
      </c>
      <c r="AP46" s="571">
        <v>0.49180491951178351</v>
      </c>
      <c r="AQ46" s="571">
        <v>0.519640741738017</v>
      </c>
      <c r="AR46" s="571">
        <v>1.4937621607908536E-2</v>
      </c>
      <c r="AS46" s="571">
        <v>0.18240235462174312</v>
      </c>
      <c r="AT46" s="571">
        <v>4.3337687613915757E-3</v>
      </c>
      <c r="AU46" s="571">
        <v>4.8932863093812784E-2</v>
      </c>
      <c r="AV46" s="571">
        <v>6.5202560732662826E-2</v>
      </c>
      <c r="AW46" s="571">
        <v>5.1760087630025133E-2</v>
      </c>
      <c r="AX46" s="571">
        <v>1.2173074403850823E-2</v>
      </c>
      <c r="AY46" s="571">
        <v>1.7118472395054642</v>
      </c>
      <c r="AZ46" s="571">
        <v>1.3582043316731451</v>
      </c>
      <c r="BA46" s="571">
        <v>5.48738781942434E-2</v>
      </c>
      <c r="BB46" s="571">
        <v>0.31131618322532562</v>
      </c>
      <c r="BC46" s="571">
        <v>0.48424244378678222</v>
      </c>
      <c r="BD46" s="571">
        <v>0.48462309286745464</v>
      </c>
      <c r="BE46" s="571">
        <v>2.3148733599338802E-2</v>
      </c>
      <c r="BF46" s="571">
        <v>0.35364290783231972</v>
      </c>
      <c r="BG46" s="571">
        <v>1.2335784409308005E-2</v>
      </c>
      <c r="BH46" s="571">
        <v>7.9994358234617868E-2</v>
      </c>
      <c r="BI46" s="571">
        <v>0.11844642273234929</v>
      </c>
      <c r="BJ46" s="571">
        <v>0.14097855753227423</v>
      </c>
      <c r="BK46" s="571">
        <v>1.8877849237703651E-3</v>
      </c>
      <c r="BL46" s="571">
        <v>0.19617105833685333</v>
      </c>
      <c r="BM46" s="571">
        <v>0.16961669620175135</v>
      </c>
      <c r="BN46" s="571">
        <v>2.6554362135101983E-2</v>
      </c>
    </row>
    <row r="47" spans="1:66" ht="18.600000000000001" customHeight="1">
      <c r="A47" s="961"/>
      <c r="B47" s="961" t="s">
        <v>1317</v>
      </c>
      <c r="C47" s="961"/>
      <c r="D47" s="992"/>
      <c r="E47" s="570">
        <v>9.6404679505509989</v>
      </c>
      <c r="F47" s="571">
        <v>7.1587452747732101</v>
      </c>
      <c r="G47" s="571">
        <v>2.4817226757777875</v>
      </c>
      <c r="H47" s="571">
        <v>2.3729602254250728</v>
      </c>
      <c r="I47" s="571">
        <v>2.125393072783754</v>
      </c>
      <c r="J47" s="571">
        <v>4.3370335136379501E-2</v>
      </c>
      <c r="K47" s="571">
        <v>0.48805373576757127</v>
      </c>
      <c r="L47" s="571">
        <v>0.71391688003310727</v>
      </c>
      <c r="M47" s="571">
        <v>0.78324691229182819</v>
      </c>
      <c r="N47" s="571">
        <v>9.6805209554869473E-2</v>
      </c>
      <c r="O47" s="571">
        <v>0.2475671526413184</v>
      </c>
      <c r="P47" s="571">
        <v>7.0259490191081206E-3</v>
      </c>
      <c r="Q47" s="571">
        <v>0.10493439210267133</v>
      </c>
      <c r="R47" s="571">
        <v>7.7832893415806861E-2</v>
      </c>
      <c r="S47" s="571">
        <v>5.7773918103732093E-2</v>
      </c>
      <c r="T47" s="571">
        <v>0</v>
      </c>
      <c r="U47" s="571">
        <v>2.6755247950835903</v>
      </c>
      <c r="V47" s="571">
        <v>1.3282058059863826</v>
      </c>
      <c r="W47" s="571">
        <v>3.1686069247640142E-2</v>
      </c>
      <c r="X47" s="571">
        <v>0.24044115919858353</v>
      </c>
      <c r="Y47" s="571">
        <v>0.42728658325554103</v>
      </c>
      <c r="Z47" s="571">
        <v>0.5934100193975661</v>
      </c>
      <c r="AA47" s="571">
        <v>3.5381974887053282E-2</v>
      </c>
      <c r="AB47" s="571">
        <v>1.3473189890972073</v>
      </c>
      <c r="AC47" s="571">
        <v>5.2089424131632818E-2</v>
      </c>
      <c r="AD47" s="571">
        <v>0.37256725652631195</v>
      </c>
      <c r="AE47" s="571">
        <v>0.44476421926666321</v>
      </c>
      <c r="AF47" s="571">
        <v>0.46285967650649801</v>
      </c>
      <c r="AG47" s="571">
        <v>1.5038412666101647E-2</v>
      </c>
      <c r="AH47" s="961"/>
      <c r="AI47" s="961" t="s">
        <v>1317</v>
      </c>
      <c r="AJ47" s="961"/>
      <c r="AK47" s="992"/>
      <c r="AL47" s="571">
        <v>2.2353117099146256</v>
      </c>
      <c r="AM47" s="571">
        <v>1.9283023455496242</v>
      </c>
      <c r="AN47" s="571">
        <v>4.027428895466021E-2</v>
      </c>
      <c r="AO47" s="571">
        <v>0.34250100189640698</v>
      </c>
      <c r="AP47" s="571">
        <v>0.71862961481876764</v>
      </c>
      <c r="AQ47" s="571">
        <v>0.81383614989580977</v>
      </c>
      <c r="AR47" s="571">
        <v>1.3061289983980165E-2</v>
      </c>
      <c r="AS47" s="571">
        <v>0.30700936436500154</v>
      </c>
      <c r="AT47" s="571">
        <v>3.3101045297387441E-3</v>
      </c>
      <c r="AU47" s="571">
        <v>8.7719971022756194E-2</v>
      </c>
      <c r="AV47" s="571">
        <v>0.10444460696344693</v>
      </c>
      <c r="AW47" s="571">
        <v>9.2107568973327669E-2</v>
      </c>
      <c r="AX47" s="571">
        <v>1.9427112875732032E-2</v>
      </c>
      <c r="AY47" s="571">
        <v>2.2279062181795601</v>
      </c>
      <c r="AZ47" s="571">
        <v>1.6765343330611759</v>
      </c>
      <c r="BA47" s="571">
        <v>7.1652466019950262E-2</v>
      </c>
      <c r="BB47" s="571">
        <v>0.45773609193952086</v>
      </c>
      <c r="BC47" s="571">
        <v>0.60769787113802309</v>
      </c>
      <c r="BD47" s="571">
        <v>0.50458963459843287</v>
      </c>
      <c r="BE47" s="571">
        <v>3.4858269365249682E-2</v>
      </c>
      <c r="BF47" s="571">
        <v>0.55137188511838442</v>
      </c>
      <c r="BG47" s="571">
        <v>1.6688361267864753E-2</v>
      </c>
      <c r="BH47" s="571">
        <v>0.14003136143246969</v>
      </c>
      <c r="BI47" s="571">
        <v>0.20755460185313657</v>
      </c>
      <c r="BJ47" s="571">
        <v>0.18491986021641321</v>
      </c>
      <c r="BK47" s="571">
        <v>2.1777003485000707E-3</v>
      </c>
      <c r="BL47" s="571">
        <v>0.12876500194814708</v>
      </c>
      <c r="BM47" s="571">
        <v>0.10030971739226933</v>
      </c>
      <c r="BN47" s="571">
        <v>2.8455284555877779E-2</v>
      </c>
    </row>
    <row r="48" spans="1:66" ht="18.600000000000001" customHeight="1">
      <c r="A48" s="961"/>
      <c r="B48" s="961" t="s">
        <v>1318</v>
      </c>
      <c r="C48" s="961"/>
      <c r="D48" s="992"/>
      <c r="E48" s="570">
        <v>3.9982609782702538</v>
      </c>
      <c r="F48" s="571">
        <v>3.1648129126584812</v>
      </c>
      <c r="G48" s="571">
        <v>0.83344806561177331</v>
      </c>
      <c r="H48" s="571">
        <v>0.75751539651855238</v>
      </c>
      <c r="I48" s="571">
        <v>0.69311421284199382</v>
      </c>
      <c r="J48" s="571">
        <v>3.3716204687925987E-2</v>
      </c>
      <c r="K48" s="571">
        <v>6.5369791525991358E-2</v>
      </c>
      <c r="L48" s="571">
        <v>0.26009274110865105</v>
      </c>
      <c r="M48" s="571">
        <v>0.28422490328693278</v>
      </c>
      <c r="N48" s="571">
        <v>4.9710572232492541E-2</v>
      </c>
      <c r="O48" s="571">
        <v>6.4401183676558726E-2</v>
      </c>
      <c r="P48" s="571">
        <v>0</v>
      </c>
      <c r="Q48" s="571">
        <v>3.2228596233163762E-3</v>
      </c>
      <c r="R48" s="571">
        <v>2.9680864321935597E-2</v>
      </c>
      <c r="S48" s="571">
        <v>3.1497459731306743E-2</v>
      </c>
      <c r="T48" s="571">
        <v>0</v>
      </c>
      <c r="U48" s="571">
        <v>1.0851131564384173</v>
      </c>
      <c r="V48" s="571">
        <v>0.56011735646421523</v>
      </c>
      <c r="W48" s="571">
        <v>1.7336597909597126E-2</v>
      </c>
      <c r="X48" s="571">
        <v>8.4833083948056914E-2</v>
      </c>
      <c r="Y48" s="571">
        <v>0.22901851606729651</v>
      </c>
      <c r="Z48" s="571">
        <v>0.19661852516961828</v>
      </c>
      <c r="AA48" s="571">
        <v>3.2310633369646125E-2</v>
      </c>
      <c r="AB48" s="571">
        <v>0.52499579997420265</v>
      </c>
      <c r="AC48" s="571">
        <v>1.2627209375417255E-2</v>
      </c>
      <c r="AD48" s="571">
        <v>0.14192832494206151</v>
      </c>
      <c r="AE48" s="571">
        <v>0.19623187022323074</v>
      </c>
      <c r="AF48" s="571">
        <v>0.1557176280475738</v>
      </c>
      <c r="AG48" s="571">
        <v>1.8490767385919215E-2</v>
      </c>
      <c r="AH48" s="961"/>
      <c r="AI48" s="961" t="s">
        <v>1318</v>
      </c>
      <c r="AJ48" s="961"/>
      <c r="AK48" s="992"/>
      <c r="AL48" s="571">
        <v>0.6883959458711596</v>
      </c>
      <c r="AM48" s="571">
        <v>0.62841451310648178</v>
      </c>
      <c r="AN48" s="571">
        <v>3.5052530817321931E-2</v>
      </c>
      <c r="AO48" s="571">
        <v>7.7014685818236367E-2</v>
      </c>
      <c r="AP48" s="571">
        <v>0.26895960481686737</v>
      </c>
      <c r="AQ48" s="571">
        <v>0.23060665652082388</v>
      </c>
      <c r="AR48" s="571">
        <v>1.6781035133232317E-2</v>
      </c>
      <c r="AS48" s="571">
        <v>5.9981432764677628E-2</v>
      </c>
      <c r="AT48" s="571">
        <v>5.3394739714696451E-3</v>
      </c>
      <c r="AU48" s="571">
        <v>1.08262307413127E-2</v>
      </c>
      <c r="AV48" s="571">
        <v>2.6648971452023728E-2</v>
      </c>
      <c r="AW48" s="571">
        <v>1.2120456835297078E-2</v>
      </c>
      <c r="AX48" s="571">
        <v>5.0462997645744634E-3</v>
      </c>
      <c r="AY48" s="571">
        <v>1.2048419271071653</v>
      </c>
      <c r="AZ48" s="571">
        <v>1.0454590671412491</v>
      </c>
      <c r="BA48" s="571">
        <v>3.838965155791723E-2</v>
      </c>
      <c r="BB48" s="571">
        <v>0.16746504483470281</v>
      </c>
      <c r="BC48" s="571">
        <v>0.36295290112191175</v>
      </c>
      <c r="BD48" s="571">
        <v>0.46500684134163589</v>
      </c>
      <c r="BE48" s="571">
        <v>1.1644628285081832E-2</v>
      </c>
      <c r="BF48" s="571">
        <v>0.15938285996591617</v>
      </c>
      <c r="BG48" s="571">
        <v>8.0595685481286844E-3</v>
      </c>
      <c r="BH48" s="571">
        <v>2.1010635792676712E-2</v>
      </c>
      <c r="BI48" s="571">
        <v>3.0901544996757187E-2</v>
      </c>
      <c r="BJ48" s="571">
        <v>9.780815489380075E-2</v>
      </c>
      <c r="BK48" s="571">
        <v>1.6029557345528334E-3</v>
      </c>
      <c r="BL48" s="571">
        <v>0.26239455233496028</v>
      </c>
      <c r="BM48" s="571">
        <v>0.23770776310454181</v>
      </c>
      <c r="BN48" s="571">
        <v>2.4686789230418504E-2</v>
      </c>
    </row>
    <row r="49" spans="1:66" ht="18.600000000000001" customHeight="1">
      <c r="A49" s="961"/>
      <c r="B49" s="1330" t="s">
        <v>18</v>
      </c>
      <c r="C49" s="961"/>
      <c r="D49" s="992"/>
      <c r="E49" s="570">
        <v>6.5465551263576911</v>
      </c>
      <c r="F49" s="571">
        <v>5.1541823118030896</v>
      </c>
      <c r="G49" s="571">
        <v>1.3923728145545973</v>
      </c>
      <c r="H49" s="571">
        <v>1.7905534664907865</v>
      </c>
      <c r="I49" s="571">
        <v>1.5752533202252821</v>
      </c>
      <c r="J49" s="571">
        <v>3.5027142594767399E-2</v>
      </c>
      <c r="K49" s="571">
        <v>0.25203372063864266</v>
      </c>
      <c r="L49" s="571">
        <v>0.48061867220749072</v>
      </c>
      <c r="M49" s="571">
        <v>0.74288243138541388</v>
      </c>
      <c r="N49" s="571">
        <v>6.4691353398967644E-2</v>
      </c>
      <c r="O49" s="571">
        <v>0.21530014626550509</v>
      </c>
      <c r="P49" s="571">
        <v>9.0911358653623132E-3</v>
      </c>
      <c r="Q49" s="571">
        <v>6.8342762042474151E-2</v>
      </c>
      <c r="R49" s="571">
        <v>7.758545986750813E-2</v>
      </c>
      <c r="S49" s="571">
        <v>5.8265372058488051E-2</v>
      </c>
      <c r="T49" s="571">
        <v>2.0154164316725015E-3</v>
      </c>
      <c r="U49" s="571">
        <v>1.748363844649405</v>
      </c>
      <c r="V49" s="571">
        <v>0.94652921550896862</v>
      </c>
      <c r="W49" s="571">
        <v>2.2966012261537497E-2</v>
      </c>
      <c r="X49" s="571">
        <v>0.12504567912039266</v>
      </c>
      <c r="Y49" s="571">
        <v>0.34538012878073721</v>
      </c>
      <c r="Z49" s="571">
        <v>0.40330472164076381</v>
      </c>
      <c r="AA49" s="571">
        <v>4.9832673705536602E-2</v>
      </c>
      <c r="AB49" s="571">
        <v>0.80183462914043535</v>
      </c>
      <c r="AC49" s="571">
        <v>3.7716468222934889E-2</v>
      </c>
      <c r="AD49" s="571">
        <v>0.22505524290380929</v>
      </c>
      <c r="AE49" s="571">
        <v>0.27754805811255095</v>
      </c>
      <c r="AF49" s="571">
        <v>0.24626040086529899</v>
      </c>
      <c r="AG49" s="571">
        <v>1.5254459035840559E-2</v>
      </c>
      <c r="AH49" s="961"/>
      <c r="AI49" s="1330" t="s">
        <v>18</v>
      </c>
      <c r="AJ49" s="961"/>
      <c r="AK49" s="992"/>
      <c r="AL49" s="571">
        <v>1.2839810661775712</v>
      </c>
      <c r="AM49" s="571">
        <v>1.1992146870111751</v>
      </c>
      <c r="AN49" s="571">
        <v>4.9827507108785245E-2</v>
      </c>
      <c r="AO49" s="571">
        <v>0.17359990106722167</v>
      </c>
      <c r="AP49" s="571">
        <v>0.40659165622758703</v>
      </c>
      <c r="AQ49" s="571">
        <v>0.50526890633266164</v>
      </c>
      <c r="AR49" s="571">
        <v>6.3926716274919262E-2</v>
      </c>
      <c r="AS49" s="571">
        <v>8.4766379166396372E-2</v>
      </c>
      <c r="AT49" s="571">
        <v>5.6613504555846489E-3</v>
      </c>
      <c r="AU49" s="571">
        <v>1.7862425528466272E-2</v>
      </c>
      <c r="AV49" s="571">
        <v>2.0206077547827501E-2</v>
      </c>
      <c r="AW49" s="571">
        <v>3.4046978369583876E-2</v>
      </c>
      <c r="AX49" s="571">
        <v>6.9895472649340812E-3</v>
      </c>
      <c r="AY49" s="571">
        <v>1.4626926450843396</v>
      </c>
      <c r="AZ49" s="571">
        <v>1.2339916523063061</v>
      </c>
      <c r="BA49" s="571">
        <v>6.5053315654440197E-2</v>
      </c>
      <c r="BB49" s="571">
        <v>0.19753815485825693</v>
      </c>
      <c r="BC49" s="571">
        <v>0.36876160119374152</v>
      </c>
      <c r="BD49" s="571">
        <v>0.51189758037288702</v>
      </c>
      <c r="BE49" s="571">
        <v>9.0741000226979868E-2</v>
      </c>
      <c r="BF49" s="571">
        <v>0.22870099277803424</v>
      </c>
      <c r="BG49" s="571">
        <v>7.0552914422261073E-3</v>
      </c>
      <c r="BH49" s="571">
        <v>3.6178829492876256E-2</v>
      </c>
      <c r="BI49" s="571">
        <v>9.3808587641548771E-2</v>
      </c>
      <c r="BJ49" s="571">
        <v>7.1029719825567578E-2</v>
      </c>
      <c r="BK49" s="571">
        <v>2.0628564375815499E-2</v>
      </c>
      <c r="BL49" s="571">
        <v>0.26096410395558739</v>
      </c>
      <c r="BM49" s="571">
        <v>0.1991934367513605</v>
      </c>
      <c r="BN49" s="571">
        <v>6.1770667204226831E-2</v>
      </c>
    </row>
    <row r="50" spans="1:66" ht="18.600000000000001" customHeight="1">
      <c r="A50" s="961"/>
      <c r="B50" s="961" t="s">
        <v>1319</v>
      </c>
      <c r="C50" s="6"/>
      <c r="D50" s="2"/>
      <c r="E50" s="570">
        <v>5.292255161281191</v>
      </c>
      <c r="F50" s="571">
        <v>4.2355670067065425</v>
      </c>
      <c r="G50" s="571">
        <v>1.0566881545746496</v>
      </c>
      <c r="H50" s="571">
        <v>1.2292881416819217</v>
      </c>
      <c r="I50" s="571">
        <v>1.0784095983373319</v>
      </c>
      <c r="J50" s="571">
        <v>3.5174633291730206E-2</v>
      </c>
      <c r="K50" s="571">
        <v>0.16670289720174813</v>
      </c>
      <c r="L50" s="571">
        <v>0.39367519013838004</v>
      </c>
      <c r="M50" s="571">
        <v>0.44551540981148985</v>
      </c>
      <c r="N50" s="571">
        <v>3.7341467893983467E-2</v>
      </c>
      <c r="O50" s="571">
        <v>0.15087854334458989</v>
      </c>
      <c r="P50" s="571">
        <v>2.1551724138749598E-3</v>
      </c>
      <c r="Q50" s="571">
        <v>2.942836617496351E-2</v>
      </c>
      <c r="R50" s="571">
        <v>4.480760089853298E-2</v>
      </c>
      <c r="S50" s="571">
        <v>7.4487403857218429E-2</v>
      </c>
      <c r="T50" s="571">
        <v>0</v>
      </c>
      <c r="U50" s="571">
        <v>1.5665972991545858</v>
      </c>
      <c r="V50" s="571">
        <v>0.95065658529508423</v>
      </c>
      <c r="W50" s="571">
        <v>1.5214490969243643E-2</v>
      </c>
      <c r="X50" s="571">
        <v>0.11207944921213241</v>
      </c>
      <c r="Y50" s="571">
        <v>0.42913893929021196</v>
      </c>
      <c r="Z50" s="571">
        <v>0.3463475499168634</v>
      </c>
      <c r="AA50" s="571">
        <v>4.7876155906632696E-2</v>
      </c>
      <c r="AB50" s="571">
        <v>0.61594071385950222</v>
      </c>
      <c r="AC50" s="571">
        <v>1.0185755336868737E-2</v>
      </c>
      <c r="AD50" s="571">
        <v>0.17048377049081373</v>
      </c>
      <c r="AE50" s="571">
        <v>0.20615241408206286</v>
      </c>
      <c r="AF50" s="571">
        <v>0.22680966064929103</v>
      </c>
      <c r="AG50" s="571">
        <v>2.3091133004657749E-3</v>
      </c>
      <c r="AH50" s="961"/>
      <c r="AI50" s="961" t="s">
        <v>1319</v>
      </c>
      <c r="AJ50" s="6"/>
      <c r="AK50" s="2"/>
      <c r="AL50" s="571">
        <v>1.2914604301343464</v>
      </c>
      <c r="AM50" s="571">
        <v>1.2099603928090055</v>
      </c>
      <c r="AN50" s="571">
        <v>6.1781609200117511E-3</v>
      </c>
      <c r="AO50" s="571">
        <v>0.11689018785555945</v>
      </c>
      <c r="AP50" s="571">
        <v>0.50144717529997973</v>
      </c>
      <c r="AQ50" s="571">
        <v>0.49945659933398373</v>
      </c>
      <c r="AR50" s="571">
        <v>8.5988269399470754E-2</v>
      </c>
      <c r="AS50" s="571">
        <v>8.1500037325341071E-2</v>
      </c>
      <c r="AT50" s="571">
        <v>0</v>
      </c>
      <c r="AU50" s="571">
        <v>1.9878899836215585E-2</v>
      </c>
      <c r="AV50" s="571">
        <v>1.3054187193412916E-2</v>
      </c>
      <c r="AW50" s="571">
        <v>4.8566950295712577E-2</v>
      </c>
      <c r="AX50" s="571">
        <v>0</v>
      </c>
      <c r="AY50" s="571">
        <v>0.9274275766145752</v>
      </c>
      <c r="AZ50" s="571">
        <v>0.79230845533748206</v>
      </c>
      <c r="BA50" s="571">
        <v>6.1037095092394487E-2</v>
      </c>
      <c r="BB50" s="571">
        <v>7.9810108477031919E-2</v>
      </c>
      <c r="BC50" s="571">
        <v>0.30250386776210314</v>
      </c>
      <c r="BD50" s="571">
        <v>0.29044850404638733</v>
      </c>
      <c r="BE50" s="571">
        <v>5.8508879959565413E-2</v>
      </c>
      <c r="BF50" s="571">
        <v>0.13511912127709311</v>
      </c>
      <c r="BG50" s="571">
        <v>0</v>
      </c>
      <c r="BH50" s="571">
        <v>1.7306687566159634E-2</v>
      </c>
      <c r="BI50" s="571">
        <v>4.5344454395225005E-2</v>
      </c>
      <c r="BJ50" s="571">
        <v>6.7387930054806769E-2</v>
      </c>
      <c r="BK50" s="571">
        <v>5.0800492609017252E-3</v>
      </c>
      <c r="BL50" s="571">
        <v>0.27748171369576474</v>
      </c>
      <c r="BM50" s="571">
        <v>0.20423197492764147</v>
      </c>
      <c r="BN50" s="571">
        <v>7.324973876812324E-2</v>
      </c>
    </row>
    <row r="51" spans="1:66" ht="18.600000000000001" customHeight="1">
      <c r="A51" s="961"/>
      <c r="B51" s="961" t="s">
        <v>1320</v>
      </c>
      <c r="C51" s="6"/>
      <c r="D51" s="2"/>
      <c r="E51" s="570">
        <v>8.4889908493003805</v>
      </c>
      <c r="F51" s="571">
        <v>6.7599035951710311</v>
      </c>
      <c r="G51" s="571">
        <v>1.7290872541293503</v>
      </c>
      <c r="H51" s="571">
        <v>2.6962541915893232</v>
      </c>
      <c r="I51" s="571">
        <v>2.3808652254304437</v>
      </c>
      <c r="J51" s="571">
        <v>3.4499309448315099E-2</v>
      </c>
      <c r="K51" s="571">
        <v>0.45452990444925978</v>
      </c>
      <c r="L51" s="571">
        <v>0.72993575176763204</v>
      </c>
      <c r="M51" s="571">
        <v>1.0668507183225646</v>
      </c>
      <c r="N51" s="571">
        <v>9.5049541442672372E-2</v>
      </c>
      <c r="O51" s="571">
        <v>0.31538896615887918</v>
      </c>
      <c r="P51" s="571">
        <v>1.2748803225579711E-2</v>
      </c>
      <c r="Q51" s="571">
        <v>0.11598032747495066</v>
      </c>
      <c r="R51" s="571">
        <v>9.9635624771431827E-2</v>
      </c>
      <c r="S51" s="571">
        <v>8.1830110254616673E-2</v>
      </c>
      <c r="T51" s="571">
        <v>5.1941004323003588E-3</v>
      </c>
      <c r="U51" s="571">
        <v>2.2654188298119533</v>
      </c>
      <c r="V51" s="571">
        <v>1.2472481904629573</v>
      </c>
      <c r="W51" s="571">
        <v>6.7900489148240064E-3</v>
      </c>
      <c r="X51" s="571">
        <v>0.17761053239532995</v>
      </c>
      <c r="Y51" s="571">
        <v>0.41196768478513246</v>
      </c>
      <c r="Z51" s="571">
        <v>0.57087641375248388</v>
      </c>
      <c r="AA51" s="571">
        <v>8.0003510615186027E-2</v>
      </c>
      <c r="AB51" s="571">
        <v>1.0181706393489973</v>
      </c>
      <c r="AC51" s="571">
        <v>2.3705761069615871E-2</v>
      </c>
      <c r="AD51" s="571">
        <v>0.27308253874690958</v>
      </c>
      <c r="AE51" s="571">
        <v>0.38638151479334021</v>
      </c>
      <c r="AF51" s="571">
        <v>0.32293578090134534</v>
      </c>
      <c r="AG51" s="571">
        <v>1.2065043837785764E-2</v>
      </c>
      <c r="AH51" s="961"/>
      <c r="AI51" s="961" t="s">
        <v>1320</v>
      </c>
      <c r="AJ51" s="6"/>
      <c r="AK51" s="2"/>
      <c r="AL51" s="571">
        <v>1.5217872606367842</v>
      </c>
      <c r="AM51" s="571">
        <v>1.4129798970238316</v>
      </c>
      <c r="AN51" s="571">
        <v>4.8426222961344335E-2</v>
      </c>
      <c r="AO51" s="571">
        <v>0.29845513191241346</v>
      </c>
      <c r="AP51" s="571">
        <v>0.44582881161454185</v>
      </c>
      <c r="AQ51" s="571">
        <v>0.55488663794355164</v>
      </c>
      <c r="AR51" s="571">
        <v>6.5383092591979997E-2</v>
      </c>
      <c r="AS51" s="571">
        <v>0.10880736361295261</v>
      </c>
      <c r="AT51" s="571">
        <v>5.232862375824989E-4</v>
      </c>
      <c r="AU51" s="571">
        <v>2.6874486057536097E-2</v>
      </c>
      <c r="AV51" s="571">
        <v>3.0588229346350922E-2</v>
      </c>
      <c r="AW51" s="571">
        <v>3.7700444089318268E-2</v>
      </c>
      <c r="AX51" s="571">
        <v>1.3120917882164828E-2</v>
      </c>
      <c r="AY51" s="571">
        <v>1.8447035258222655</v>
      </c>
      <c r="AZ51" s="571">
        <v>1.5760573813357597</v>
      </c>
      <c r="BA51" s="571">
        <v>4.1767173859183139E-2</v>
      </c>
      <c r="BB51" s="571">
        <v>0.28609926191264701</v>
      </c>
      <c r="BC51" s="571">
        <v>0.48948708494369658</v>
      </c>
      <c r="BD51" s="571">
        <v>0.69050166725050521</v>
      </c>
      <c r="BE51" s="571">
        <v>6.8202193369727424E-2</v>
      </c>
      <c r="BF51" s="571">
        <v>0.26864614448650548</v>
      </c>
      <c r="BG51" s="571">
        <v>2.0931449503299956E-3</v>
      </c>
      <c r="BH51" s="571">
        <v>4.5399713376571504E-2</v>
      </c>
      <c r="BI51" s="571">
        <v>0.13398619057806815</v>
      </c>
      <c r="BJ51" s="571">
        <v>7.6304843371113276E-2</v>
      </c>
      <c r="BK51" s="571">
        <v>1.0862252210422516E-2</v>
      </c>
      <c r="BL51" s="571">
        <v>0.16082704144005278</v>
      </c>
      <c r="BM51" s="571">
        <v>0.14275290091803861</v>
      </c>
      <c r="BN51" s="571">
        <v>1.8074140522014177E-2</v>
      </c>
    </row>
    <row r="52" spans="1:66" ht="18.600000000000001" customHeight="1">
      <c r="A52" s="961"/>
      <c r="B52" s="961" t="s">
        <v>1321</v>
      </c>
      <c r="C52" s="6"/>
      <c r="D52" s="2"/>
      <c r="E52" s="570">
        <v>5.3344656596040281</v>
      </c>
      <c r="F52" s="571">
        <v>4.0507169186211902</v>
      </c>
      <c r="G52" s="571">
        <v>1.2837487409828385</v>
      </c>
      <c r="H52" s="571">
        <v>1.2051571943031179</v>
      </c>
      <c r="I52" s="571">
        <v>1.0524925989291345</v>
      </c>
      <c r="J52" s="571">
        <v>3.5522445981115029E-2</v>
      </c>
      <c r="K52" s="571">
        <v>8.668865218947544E-2</v>
      </c>
      <c r="L52" s="571">
        <v>0.26149437382226154</v>
      </c>
      <c r="M52" s="571">
        <v>0.61639136954724505</v>
      </c>
      <c r="N52" s="571">
        <v>5.2395757389037262E-2</v>
      </c>
      <c r="O52" s="571">
        <v>0.15266459537398308</v>
      </c>
      <c r="P52" s="571">
        <v>1.0734205408376472E-2</v>
      </c>
      <c r="Q52" s="571">
        <v>4.5613693921190468E-2</v>
      </c>
      <c r="R52" s="571">
        <v>7.9736455275893681E-2</v>
      </c>
      <c r="S52" s="571">
        <v>1.6580240768522467E-2</v>
      </c>
      <c r="T52" s="571">
        <v>0</v>
      </c>
      <c r="U52" s="571">
        <v>1.2951745442308689</v>
      </c>
      <c r="V52" s="571">
        <v>0.58868750167068695</v>
      </c>
      <c r="W52" s="571">
        <v>4.8676483033325862E-2</v>
      </c>
      <c r="X52" s="571">
        <v>7.4242693564495477E-2</v>
      </c>
      <c r="Y52" s="571">
        <v>0.1950465383137735</v>
      </c>
      <c r="Z52" s="571">
        <v>0.25475655852528156</v>
      </c>
      <c r="AA52" s="571">
        <v>1.5965228233810694E-2</v>
      </c>
      <c r="AB52" s="571">
        <v>0.70648704256018158</v>
      </c>
      <c r="AC52" s="571">
        <v>7.7850385425741575E-2</v>
      </c>
      <c r="AD52" s="571">
        <v>0.21530390334911587</v>
      </c>
      <c r="AE52" s="571">
        <v>0.21059491432584218</v>
      </c>
      <c r="AF52" s="571">
        <v>0.1726159983611199</v>
      </c>
      <c r="AG52" s="571">
        <v>3.0121841098362096E-2</v>
      </c>
      <c r="AH52" s="961"/>
      <c r="AI52" s="961" t="s">
        <v>1321</v>
      </c>
      <c r="AJ52" s="6"/>
      <c r="AK52" s="2"/>
      <c r="AL52" s="571">
        <v>0.99738494274210721</v>
      </c>
      <c r="AM52" s="571">
        <v>0.93813987888539507</v>
      </c>
      <c r="AN52" s="571">
        <v>8.8938323320736007E-2</v>
      </c>
      <c r="AO52" s="571">
        <v>7.516683981771087E-2</v>
      </c>
      <c r="AP52" s="571">
        <v>0.27895843398411024</v>
      </c>
      <c r="AQ52" s="571">
        <v>0.45179865123933388</v>
      </c>
      <c r="AR52" s="571">
        <v>4.3277630523504286E-2</v>
      </c>
      <c r="AS52" s="571">
        <v>5.9245063856712153E-2</v>
      </c>
      <c r="AT52" s="571">
        <v>1.6573459304914353E-2</v>
      </c>
      <c r="AU52" s="571">
        <v>5.5141025283233468E-3</v>
      </c>
      <c r="AV52" s="571">
        <v>1.4111835431157257E-2</v>
      </c>
      <c r="AW52" s="571">
        <v>1.7281519732314198E-2</v>
      </c>
      <c r="AX52" s="571">
        <v>5.7641468600030049E-3</v>
      </c>
      <c r="AY52" s="571">
        <v>1.4719812900939611</v>
      </c>
      <c r="AZ52" s="571">
        <v>1.2100307410835061</v>
      </c>
      <c r="BA52" s="571">
        <v>9.5935187411598372E-2</v>
      </c>
      <c r="BB52" s="571">
        <v>0.19423184473440824</v>
      </c>
      <c r="BC52" s="571">
        <v>0.28338821370732947</v>
      </c>
      <c r="BD52" s="571">
        <v>0.49151823648865839</v>
      </c>
      <c r="BE52" s="571">
        <v>0.14495725874151147</v>
      </c>
      <c r="BF52" s="571">
        <v>0.26195054901045473</v>
      </c>
      <c r="BG52" s="571">
        <v>1.895641821923091E-2</v>
      </c>
      <c r="BH52" s="571">
        <v>4.1511081317340083E-2</v>
      </c>
      <c r="BI52" s="571">
        <v>8.8064243786142651E-2</v>
      </c>
      <c r="BJ52" s="571">
        <v>6.7940083737750928E-2</v>
      </c>
      <c r="BK52" s="571">
        <v>4.5478721949990163E-2</v>
      </c>
      <c r="BL52" s="571">
        <v>0.36476768823397476</v>
      </c>
      <c r="BM52" s="571">
        <v>0.26136619805246786</v>
      </c>
      <c r="BN52" s="571">
        <v>0.10340149018150692</v>
      </c>
    </row>
    <row r="53" spans="1:66" ht="18.600000000000001" customHeight="1">
      <c r="A53" s="961"/>
      <c r="B53" s="1330" t="s">
        <v>20</v>
      </c>
      <c r="C53" s="6"/>
      <c r="D53" s="2"/>
      <c r="E53" s="570">
        <v>6.357578939877226</v>
      </c>
      <c r="F53" s="571">
        <v>5.0319892951365981</v>
      </c>
      <c r="G53" s="571">
        <v>1.3255896447406306</v>
      </c>
      <c r="H53" s="571">
        <v>0.69148544243454924</v>
      </c>
      <c r="I53" s="571">
        <v>0.59689092491395535</v>
      </c>
      <c r="J53" s="571">
        <v>1.3550135501376667E-3</v>
      </c>
      <c r="K53" s="571">
        <v>0.10752139748677009</v>
      </c>
      <c r="L53" s="571">
        <v>0.19634480962748624</v>
      </c>
      <c r="M53" s="571">
        <v>0.1956258218550283</v>
      </c>
      <c r="N53" s="571">
        <v>9.6043882394533098E-2</v>
      </c>
      <c r="O53" s="571">
        <v>9.4594517520593877E-2</v>
      </c>
      <c r="P53" s="571">
        <v>4.0650406504130002E-3</v>
      </c>
      <c r="Q53" s="571">
        <v>0</v>
      </c>
      <c r="R53" s="571">
        <v>8.6098881702389232E-2</v>
      </c>
      <c r="S53" s="571">
        <v>4.4305951677916381E-3</v>
      </c>
      <c r="T53" s="571">
        <v>0</v>
      </c>
      <c r="U53" s="571">
        <v>1.7414865620095763</v>
      </c>
      <c r="V53" s="571">
        <v>0.93572843273107253</v>
      </c>
      <c r="W53" s="571">
        <v>0.26689060186093549</v>
      </c>
      <c r="X53" s="571">
        <v>0.13959622453144435</v>
      </c>
      <c r="Y53" s="571">
        <v>0.27261118711178278</v>
      </c>
      <c r="Z53" s="571">
        <v>0.20226480091158983</v>
      </c>
      <c r="AA53" s="571">
        <v>5.4365618315319955E-2</v>
      </c>
      <c r="AB53" s="571">
        <v>0.80575812927850365</v>
      </c>
      <c r="AC53" s="571">
        <v>6.4857055049339189E-3</v>
      </c>
      <c r="AD53" s="571">
        <v>0.14307055140885358</v>
      </c>
      <c r="AE53" s="571">
        <v>0.46899938022268262</v>
      </c>
      <c r="AF53" s="571">
        <v>0.18449246504175801</v>
      </c>
      <c r="AG53" s="571">
        <v>2.7100271002753334E-3</v>
      </c>
      <c r="AH53" s="961"/>
      <c r="AI53" s="1330" t="s">
        <v>20</v>
      </c>
      <c r="AJ53" s="6"/>
      <c r="AK53" s="2"/>
      <c r="AL53" s="571">
        <v>1.224558887595903</v>
      </c>
      <c r="AM53" s="571">
        <v>1.1952779698426934</v>
      </c>
      <c r="AN53" s="571">
        <v>1.3550135501376667E-3</v>
      </c>
      <c r="AO53" s="571">
        <v>0.13100342490084854</v>
      </c>
      <c r="AP53" s="571">
        <v>0.37947698358718396</v>
      </c>
      <c r="AQ53" s="571">
        <v>0.54559561852777561</v>
      </c>
      <c r="AR53" s="571">
        <v>0.13784692927674758</v>
      </c>
      <c r="AS53" s="571">
        <v>2.9280917753209651E-2</v>
      </c>
      <c r="AT53" s="571">
        <v>0</v>
      </c>
      <c r="AU53" s="571">
        <v>0</v>
      </c>
      <c r="AV53" s="571">
        <v>1.5181759665859456E-2</v>
      </c>
      <c r="AW53" s="571">
        <v>1.4099158087350195E-2</v>
      </c>
      <c r="AX53" s="571">
        <v>0</v>
      </c>
      <c r="AY53" s="571">
        <v>2.2102154886987755</v>
      </c>
      <c r="AZ53" s="571">
        <v>1.9072308666112729</v>
      </c>
      <c r="BA53" s="571">
        <v>0.13892426060662069</v>
      </c>
      <c r="BB53" s="571">
        <v>0.25417058627434852</v>
      </c>
      <c r="BC53" s="571">
        <v>0.67003147719646639</v>
      </c>
      <c r="BD53" s="571">
        <v>0.5057511010950082</v>
      </c>
      <c r="BE53" s="571">
        <v>0.33835344143882939</v>
      </c>
      <c r="BF53" s="571">
        <v>0.30298462208750215</v>
      </c>
      <c r="BG53" s="571">
        <v>0</v>
      </c>
      <c r="BH53" s="571">
        <v>0.11415616991055441</v>
      </c>
      <c r="BI53" s="571">
        <v>4.5000766088186137E-2</v>
      </c>
      <c r="BJ53" s="571">
        <v>6.0473129724789229E-2</v>
      </c>
      <c r="BK53" s="571">
        <v>8.3354556363972432E-2</v>
      </c>
      <c r="BL53" s="571">
        <v>0.48983255913842422</v>
      </c>
      <c r="BM53" s="571">
        <v>0.39686110103760291</v>
      </c>
      <c r="BN53" s="571">
        <v>9.2971458100821316E-2</v>
      </c>
    </row>
    <row r="54" spans="1:66" ht="18.600000000000001" customHeight="1">
      <c r="A54" s="1470" t="s">
        <v>21</v>
      </c>
      <c r="B54" s="1470"/>
      <c r="C54" s="6"/>
      <c r="D54" s="2"/>
      <c r="E54" s="570">
        <v>6.6056820518692483</v>
      </c>
      <c r="F54" s="571">
        <v>5.6162585166183892</v>
      </c>
      <c r="G54" s="571">
        <v>0.98942353525085969</v>
      </c>
      <c r="H54" s="571">
        <v>1.2789709757087171</v>
      </c>
      <c r="I54" s="571">
        <v>1.1943851281872337</v>
      </c>
      <c r="J54" s="571">
        <v>0</v>
      </c>
      <c r="K54" s="571">
        <v>0.10960457986773604</v>
      </c>
      <c r="L54" s="571">
        <v>0.26438162231133427</v>
      </c>
      <c r="M54" s="571">
        <v>0.72303424821737217</v>
      </c>
      <c r="N54" s="571">
        <v>9.736467779079129E-2</v>
      </c>
      <c r="O54" s="571">
        <v>8.4585847521483445E-2</v>
      </c>
      <c r="P54" s="571">
        <v>8.6966342897835669E-3</v>
      </c>
      <c r="Q54" s="571">
        <v>3.3437187045947704E-2</v>
      </c>
      <c r="R54" s="571">
        <v>3.1363047398358108E-2</v>
      </c>
      <c r="S54" s="571">
        <v>1.1088978787394061E-2</v>
      </c>
      <c r="T54" s="571">
        <v>0</v>
      </c>
      <c r="U54" s="571">
        <v>1.4070383693330217</v>
      </c>
      <c r="V54" s="571">
        <v>0.87584201833120934</v>
      </c>
      <c r="W54" s="571">
        <v>0</v>
      </c>
      <c r="X54" s="571">
        <v>0.24939393636056453</v>
      </c>
      <c r="Y54" s="571">
        <v>0.26053098145100589</v>
      </c>
      <c r="Z54" s="571">
        <v>0.36591710051963877</v>
      </c>
      <c r="AA54" s="571">
        <v>0</v>
      </c>
      <c r="AB54" s="571">
        <v>0.53119635100181239</v>
      </c>
      <c r="AC54" s="571">
        <v>8.6966342897835669E-3</v>
      </c>
      <c r="AD54" s="571">
        <v>0.28442989066365176</v>
      </c>
      <c r="AE54" s="571">
        <v>0.21037818179866893</v>
      </c>
      <c r="AF54" s="571">
        <v>1.8995009959924574E-2</v>
      </c>
      <c r="AG54" s="571">
        <v>8.6966342897835669E-3</v>
      </c>
      <c r="AH54" s="1470" t="s">
        <v>21</v>
      </c>
      <c r="AI54" s="1470"/>
      <c r="AJ54" s="6"/>
      <c r="AK54" s="2"/>
      <c r="AL54" s="571">
        <v>2.1761251467639098</v>
      </c>
      <c r="AM54" s="571">
        <v>2.0285853542513168</v>
      </c>
      <c r="AN54" s="571">
        <v>0.15681523699179056</v>
      </c>
      <c r="AO54" s="571">
        <v>0.23770598311699176</v>
      </c>
      <c r="AP54" s="571">
        <v>0.6606004233982482</v>
      </c>
      <c r="AQ54" s="571">
        <v>0.8588554799130379</v>
      </c>
      <c r="AR54" s="571">
        <v>0.11460823083124805</v>
      </c>
      <c r="AS54" s="571">
        <v>0.14753979251259272</v>
      </c>
      <c r="AT54" s="571">
        <v>0</v>
      </c>
      <c r="AU54" s="571">
        <v>0</v>
      </c>
      <c r="AV54" s="571">
        <v>0.14753979251259272</v>
      </c>
      <c r="AW54" s="571">
        <v>0</v>
      </c>
      <c r="AX54" s="571">
        <v>0</v>
      </c>
      <c r="AY54" s="571">
        <v>1.7209001523935012</v>
      </c>
      <c r="AZ54" s="571">
        <v>1.4947986081785307</v>
      </c>
      <c r="BA54" s="571">
        <v>0.18025022643255401</v>
      </c>
      <c r="BB54" s="571">
        <v>0.19617356061455457</v>
      </c>
      <c r="BC54" s="571">
        <v>0.50365320960050186</v>
      </c>
      <c r="BD54" s="571">
        <v>0.60515223354167413</v>
      </c>
      <c r="BE54" s="571">
        <v>9.5693779892457986E-3</v>
      </c>
      <c r="BF54" s="571">
        <v>0.22610154421497095</v>
      </c>
      <c r="BG54" s="571">
        <v>6.7510783791937215E-2</v>
      </c>
      <c r="BH54" s="571">
        <v>8.6966342897835669E-3</v>
      </c>
      <c r="BI54" s="571">
        <v>8.481369771587649E-2</v>
      </c>
      <c r="BJ54" s="571">
        <v>5.6383794127590141E-2</v>
      </c>
      <c r="BK54" s="571">
        <v>8.6966342897835669E-3</v>
      </c>
      <c r="BL54" s="571">
        <v>2.2647407670098044E-2</v>
      </c>
      <c r="BM54" s="571">
        <v>2.2647407670098044E-2</v>
      </c>
      <c r="BN54" s="571">
        <v>0</v>
      </c>
    </row>
    <row r="55" spans="1:66" ht="18.600000000000001" customHeight="1">
      <c r="A55" s="1479" t="s">
        <v>118</v>
      </c>
      <c r="B55" s="1479"/>
      <c r="C55" s="1479"/>
      <c r="D55" s="2"/>
      <c r="E55" s="570"/>
      <c r="F55" s="571"/>
      <c r="G55" s="571"/>
      <c r="H55" s="571"/>
      <c r="I55" s="571"/>
      <c r="J55" s="571"/>
      <c r="K55" s="571"/>
      <c r="L55" s="571"/>
      <c r="M55" s="571"/>
      <c r="N55" s="571"/>
      <c r="O55" s="571"/>
      <c r="P55" s="571"/>
      <c r="Q55" s="571"/>
      <c r="R55" s="571"/>
      <c r="S55" s="571"/>
      <c r="T55" s="571"/>
      <c r="U55" s="571"/>
      <c r="V55" s="571"/>
      <c r="W55" s="571"/>
      <c r="X55" s="571"/>
      <c r="Y55" s="571"/>
      <c r="Z55" s="571"/>
      <c r="AA55" s="571"/>
      <c r="AB55" s="571"/>
      <c r="AC55" s="571"/>
      <c r="AD55" s="571"/>
      <c r="AE55" s="571"/>
      <c r="AF55" s="571"/>
      <c r="AG55" s="571"/>
      <c r="AH55" s="1479" t="s">
        <v>118</v>
      </c>
      <c r="AI55" s="1479"/>
      <c r="AJ55" s="1479"/>
      <c r="AK55" s="2"/>
      <c r="AL55" s="571"/>
      <c r="AM55" s="571"/>
      <c r="AN55" s="571"/>
      <c r="AO55" s="571"/>
      <c r="AP55" s="571"/>
      <c r="AQ55" s="571"/>
      <c r="AR55" s="571"/>
      <c r="AS55" s="571"/>
      <c r="AT55" s="571"/>
      <c r="AU55" s="571"/>
      <c r="AV55" s="571"/>
      <c r="AW55" s="571"/>
      <c r="AX55" s="571"/>
      <c r="AY55" s="571"/>
      <c r="AZ55" s="571"/>
      <c r="BA55" s="571"/>
      <c r="BB55" s="571"/>
      <c r="BC55" s="571"/>
      <c r="BD55" s="571"/>
      <c r="BE55" s="571"/>
      <c r="BF55" s="571"/>
      <c r="BG55" s="571"/>
      <c r="BH55" s="571"/>
      <c r="BI55" s="571"/>
      <c r="BJ55" s="571"/>
      <c r="BK55" s="571"/>
      <c r="BL55" s="571"/>
      <c r="BM55" s="571"/>
      <c r="BN55" s="571"/>
    </row>
    <row r="56" spans="1:66" ht="18.600000000000001" customHeight="1">
      <c r="A56" s="1470" t="s">
        <v>22</v>
      </c>
      <c r="B56" s="1470" t="s">
        <v>22</v>
      </c>
      <c r="C56" s="1334"/>
      <c r="D56" s="2"/>
      <c r="E56" s="570">
        <v>10.06887145330634</v>
      </c>
      <c r="F56" s="571">
        <v>7.9785290696576521</v>
      </c>
      <c r="G56" s="571">
        <v>2.0903423836487027</v>
      </c>
      <c r="H56" s="571">
        <v>2.9868504936267315</v>
      </c>
      <c r="I56" s="571">
        <v>2.5665332915572381</v>
      </c>
      <c r="J56" s="571">
        <v>6.7564690788806309E-2</v>
      </c>
      <c r="K56" s="571">
        <v>0.51739276211944574</v>
      </c>
      <c r="L56" s="571">
        <v>0.79668560406365729</v>
      </c>
      <c r="M56" s="571">
        <v>1.076361056031691</v>
      </c>
      <c r="N56" s="571">
        <v>0.1085291785536409</v>
      </c>
      <c r="O56" s="571">
        <v>0.4203172020694903</v>
      </c>
      <c r="P56" s="571">
        <v>1.9753484088855043E-2</v>
      </c>
      <c r="Q56" s="571">
        <v>0.15106166128826273</v>
      </c>
      <c r="R56" s="571">
        <v>0.13375186237019632</v>
      </c>
      <c r="S56" s="571">
        <v>0.11223154060443737</v>
      </c>
      <c r="T56" s="571">
        <v>3.518653717738825E-3</v>
      </c>
      <c r="U56" s="571">
        <v>2.6897691673872948</v>
      </c>
      <c r="V56" s="571">
        <v>1.4857162819925953</v>
      </c>
      <c r="W56" s="571">
        <v>6.0822150117471017E-2</v>
      </c>
      <c r="X56" s="571">
        <v>0.2172197772788059</v>
      </c>
      <c r="Y56" s="571">
        <v>0.47123082982716125</v>
      </c>
      <c r="Z56" s="571">
        <v>0.67121150634512461</v>
      </c>
      <c r="AA56" s="571">
        <v>6.5232018424032506E-2</v>
      </c>
      <c r="AB56" s="571">
        <v>1.2040528853947037</v>
      </c>
      <c r="AC56" s="571">
        <v>4.7675881493059978E-2</v>
      </c>
      <c r="AD56" s="571">
        <v>0.32603358820636258</v>
      </c>
      <c r="AE56" s="571">
        <v>0.46767695121642111</v>
      </c>
      <c r="AF56" s="571">
        <v>0.34195955024460889</v>
      </c>
      <c r="AG56" s="571">
        <v>2.0706914234250241E-2</v>
      </c>
      <c r="AH56" s="1470" t="s">
        <v>22</v>
      </c>
      <c r="AI56" s="1470" t="s">
        <v>22</v>
      </c>
      <c r="AJ56" s="1334"/>
      <c r="AK56" s="2"/>
      <c r="AL56" s="571">
        <v>1.8396696251608309</v>
      </c>
      <c r="AM56" s="571">
        <v>1.7229576742491863</v>
      </c>
      <c r="AN56" s="571">
        <v>4.8579870849656037E-2</v>
      </c>
      <c r="AO56" s="571">
        <v>0.24781273232971937</v>
      </c>
      <c r="AP56" s="571">
        <v>0.60539386306362064</v>
      </c>
      <c r="AQ56" s="571">
        <v>0.73039653003812144</v>
      </c>
      <c r="AR56" s="571">
        <v>9.0774677968067888E-2</v>
      </c>
      <c r="AS56" s="571">
        <v>0.11671195091164473</v>
      </c>
      <c r="AT56" s="571">
        <v>6.9810631924850557E-3</v>
      </c>
      <c r="AU56" s="571">
        <v>2.8206138305434468E-2</v>
      </c>
      <c r="AV56" s="571">
        <v>4.3665926468076412E-2</v>
      </c>
      <c r="AW56" s="571">
        <v>2.2126217157053183E-2</v>
      </c>
      <c r="AX56" s="571">
        <v>1.5732605788595599E-2</v>
      </c>
      <c r="AY56" s="571">
        <v>2.3081669403149867</v>
      </c>
      <c r="AZ56" s="571">
        <v>2.0060260330193085</v>
      </c>
      <c r="BA56" s="571">
        <v>7.9320264862941192E-2</v>
      </c>
      <c r="BB56" s="571">
        <v>0.44673147393656071</v>
      </c>
      <c r="BC56" s="571">
        <v>0.68855696790378784</v>
      </c>
      <c r="BD56" s="571">
        <v>0.68524035424292307</v>
      </c>
      <c r="BE56" s="571">
        <v>0.10617697207309637</v>
      </c>
      <c r="BF56" s="571">
        <v>0.3021409072956775</v>
      </c>
      <c r="BG56" s="571">
        <v>6.6406518156139384E-3</v>
      </c>
      <c r="BH56" s="571">
        <v>6.8021993587951676E-2</v>
      </c>
      <c r="BI56" s="571">
        <v>0.12526867128297772</v>
      </c>
      <c r="BJ56" s="571">
        <v>8.6078985235525138E-2</v>
      </c>
      <c r="BK56" s="571">
        <v>1.6130605373609198E-2</v>
      </c>
      <c r="BL56" s="571">
        <v>0.24441522681649896</v>
      </c>
      <c r="BM56" s="571">
        <v>0.1972957888393112</v>
      </c>
      <c r="BN56" s="571">
        <v>4.7119437977187692E-2</v>
      </c>
    </row>
    <row r="57" spans="1:66" ht="18.600000000000001" customHeight="1">
      <c r="A57" s="1330"/>
      <c r="B57" s="1330" t="s">
        <v>23</v>
      </c>
      <c r="C57" s="1330"/>
      <c r="D57" s="992"/>
      <c r="E57" s="570">
        <v>8.358660300919551</v>
      </c>
      <c r="F57" s="571">
        <v>6.6302733097598194</v>
      </c>
      <c r="G57" s="571">
        <v>1.7283869911597332</v>
      </c>
      <c r="H57" s="571">
        <v>1.7980965950921295</v>
      </c>
      <c r="I57" s="571">
        <v>1.5721780542503441</v>
      </c>
      <c r="J57" s="571">
        <v>2.7370099480044607E-2</v>
      </c>
      <c r="K57" s="571">
        <v>0.21122122806960533</v>
      </c>
      <c r="L57" s="571">
        <v>0.47797836953545619</v>
      </c>
      <c r="M57" s="571">
        <v>0.7525771979351944</v>
      </c>
      <c r="N57" s="571">
        <v>0.10303115923004481</v>
      </c>
      <c r="O57" s="571">
        <v>0.22591854084178364</v>
      </c>
      <c r="P57" s="571">
        <v>9.515741997240295E-3</v>
      </c>
      <c r="Q57" s="571">
        <v>7.3312058550535686E-2</v>
      </c>
      <c r="R57" s="571">
        <v>7.6565885784997456E-2</v>
      </c>
      <c r="S57" s="571">
        <v>6.3377759833036493E-2</v>
      </c>
      <c r="T57" s="571">
        <v>3.1470946759736573E-3</v>
      </c>
      <c r="U57" s="571">
        <v>2.1913734923505608</v>
      </c>
      <c r="V57" s="571">
        <v>1.1544608467352895</v>
      </c>
      <c r="W57" s="571">
        <v>5.7630948055780722E-2</v>
      </c>
      <c r="X57" s="571">
        <v>0.18609160197649824</v>
      </c>
      <c r="Y57" s="571">
        <v>0.41106160521161655</v>
      </c>
      <c r="Z57" s="571">
        <v>0.4514518064406956</v>
      </c>
      <c r="AA57" s="571">
        <v>4.8224885050699218E-2</v>
      </c>
      <c r="AB57" s="571">
        <v>1.0369126456152697</v>
      </c>
      <c r="AC57" s="571">
        <v>3.3576428963651345E-2</v>
      </c>
      <c r="AD57" s="571">
        <v>0.27898984169935237</v>
      </c>
      <c r="AE57" s="571">
        <v>0.42849852515088244</v>
      </c>
      <c r="AF57" s="571">
        <v>0.27386965017306814</v>
      </c>
      <c r="AG57" s="571">
        <v>2.1978199628316139E-2</v>
      </c>
      <c r="AH57" s="1330"/>
      <c r="AI57" s="1330" t="s">
        <v>23</v>
      </c>
      <c r="AJ57" s="1330"/>
      <c r="AK57" s="992"/>
      <c r="AL57" s="571">
        <v>1.8015143871791137</v>
      </c>
      <c r="AM57" s="571">
        <v>1.6938621127879163</v>
      </c>
      <c r="AN57" s="571">
        <v>5.1756614832241456E-2</v>
      </c>
      <c r="AO57" s="571">
        <v>0.24526602342127435</v>
      </c>
      <c r="AP57" s="571">
        <v>0.56639176397186908</v>
      </c>
      <c r="AQ57" s="571">
        <v>0.7433923464885922</v>
      </c>
      <c r="AR57" s="571">
        <v>8.7055364073938768E-2</v>
      </c>
      <c r="AS57" s="571">
        <v>0.10765227439119719</v>
      </c>
      <c r="AT57" s="571">
        <v>7.7423887027283436E-3</v>
      </c>
      <c r="AU57" s="571">
        <v>2.9115892016587142E-2</v>
      </c>
      <c r="AV57" s="571">
        <v>4.0243663203777702E-2</v>
      </c>
      <c r="AW57" s="571">
        <v>2.236665493940013E-2</v>
      </c>
      <c r="AX57" s="571">
        <v>8.1836755287038737E-3</v>
      </c>
      <c r="AY57" s="571">
        <v>2.3368798470367578</v>
      </c>
      <c r="AZ57" s="571">
        <v>2.0268231380778734</v>
      </c>
      <c r="BA57" s="571">
        <v>7.7989634846278674E-2</v>
      </c>
      <c r="BB57" s="571">
        <v>0.46298517936340683</v>
      </c>
      <c r="BC57" s="571">
        <v>0.62229485636238724</v>
      </c>
      <c r="BD57" s="571">
        <v>0.74310978083937229</v>
      </c>
      <c r="BE57" s="571">
        <v>0.12044368666642906</v>
      </c>
      <c r="BF57" s="571">
        <v>0.31005670895888471</v>
      </c>
      <c r="BG57" s="571">
        <v>7.5569622344964235E-3</v>
      </c>
      <c r="BH57" s="571">
        <v>6.6949166856655584E-2</v>
      </c>
      <c r="BI57" s="571">
        <v>0.13677518905705116</v>
      </c>
      <c r="BJ57" s="571">
        <v>7.6835711282651473E-2</v>
      </c>
      <c r="BK57" s="571">
        <v>2.1939679528029967E-2</v>
      </c>
      <c r="BL57" s="571">
        <v>0.23079597926099205</v>
      </c>
      <c r="BM57" s="571">
        <v>0.18294915790839322</v>
      </c>
      <c r="BN57" s="571">
        <v>4.7846821352598767E-2</v>
      </c>
    </row>
    <row r="58" spans="1:66" ht="18.600000000000001" customHeight="1">
      <c r="A58" s="1330"/>
      <c r="B58" s="1330" t="s">
        <v>24</v>
      </c>
      <c r="C58" s="1330"/>
      <c r="D58" s="992"/>
      <c r="E58" s="570">
        <v>12.779586460315688</v>
      </c>
      <c r="F58" s="571">
        <v>10.005315920610979</v>
      </c>
      <c r="G58" s="571">
        <v>2.7742705397047067</v>
      </c>
      <c r="H58" s="571">
        <v>4.2905879250541172</v>
      </c>
      <c r="I58" s="571">
        <v>3.6680939729945314</v>
      </c>
      <c r="J58" s="571">
        <v>0.13212742649927614</v>
      </c>
      <c r="K58" s="571">
        <v>0.72282677679563057</v>
      </c>
      <c r="L58" s="571">
        <v>1.2430912488015731</v>
      </c>
      <c r="M58" s="571">
        <v>1.4362290217122853</v>
      </c>
      <c r="N58" s="571">
        <v>0.13381949918576633</v>
      </c>
      <c r="O58" s="571">
        <v>0.62249395205958491</v>
      </c>
      <c r="P58" s="571">
        <v>4.0640478310652019E-2</v>
      </c>
      <c r="Q58" s="571">
        <v>0.23203329905249151</v>
      </c>
      <c r="R58" s="571">
        <v>0.19275648228731476</v>
      </c>
      <c r="S58" s="571">
        <v>0.14918745837474068</v>
      </c>
      <c r="T58" s="571">
        <v>7.8762340343857453E-3</v>
      </c>
      <c r="U58" s="571">
        <v>3.7422928071924413</v>
      </c>
      <c r="V58" s="571">
        <v>2.1565566086151104</v>
      </c>
      <c r="W58" s="571">
        <v>5.0789908528714782E-2</v>
      </c>
      <c r="X58" s="571">
        <v>0.28432296110224586</v>
      </c>
      <c r="Y58" s="571">
        <v>0.58917439485838385</v>
      </c>
      <c r="Z58" s="571">
        <v>1.1142063350262765</v>
      </c>
      <c r="AA58" s="571">
        <v>0.11806300909948958</v>
      </c>
      <c r="AB58" s="571">
        <v>1.5857361985773311</v>
      </c>
      <c r="AC58" s="571">
        <v>9.6105866645290083E-2</v>
      </c>
      <c r="AD58" s="571">
        <v>0.48967505558022117</v>
      </c>
      <c r="AE58" s="571">
        <v>0.52596912285173314</v>
      </c>
      <c r="AF58" s="571">
        <v>0.47035924374014548</v>
      </c>
      <c r="AG58" s="571">
        <v>3.6269097599415461E-3</v>
      </c>
      <c r="AH58" s="1330"/>
      <c r="AI58" s="1330" t="s">
        <v>24</v>
      </c>
      <c r="AJ58" s="1330"/>
      <c r="AK58" s="992"/>
      <c r="AL58" s="571">
        <v>1.9118823113417751</v>
      </c>
      <c r="AM58" s="571">
        <v>1.7343875871205159</v>
      </c>
      <c r="AN58" s="571">
        <v>5.7618640057689352E-2</v>
      </c>
      <c r="AO58" s="571">
        <v>0.26061336197316659</v>
      </c>
      <c r="AP58" s="571">
        <v>0.68393964455253542</v>
      </c>
      <c r="AQ58" s="571">
        <v>0.59343645235572928</v>
      </c>
      <c r="AR58" s="571">
        <v>0.13877948818139532</v>
      </c>
      <c r="AS58" s="571">
        <v>0.17749472422125948</v>
      </c>
      <c r="AT58" s="571">
        <v>9.6113108638838964E-3</v>
      </c>
      <c r="AU58" s="571">
        <v>2.4503548127997564E-2</v>
      </c>
      <c r="AV58" s="571">
        <v>6.1279285332845039E-2</v>
      </c>
      <c r="AW58" s="571">
        <v>1.9131948984318956E-2</v>
      </c>
      <c r="AX58" s="571">
        <v>6.2968630912214024E-2</v>
      </c>
      <c r="AY58" s="571">
        <v>2.5144592544002484</v>
      </c>
      <c r="AZ58" s="571">
        <v>2.2056795762841839</v>
      </c>
      <c r="BA58" s="571">
        <v>4.8111552962924985E-2</v>
      </c>
      <c r="BB58" s="571">
        <v>0.34192058772393158</v>
      </c>
      <c r="BC58" s="571">
        <v>1.0479357786015546</v>
      </c>
      <c r="BD58" s="571">
        <v>0.67282363247997889</v>
      </c>
      <c r="BE58" s="571">
        <v>9.4888024515793409E-2</v>
      </c>
      <c r="BF58" s="571">
        <v>0.30877967811606466</v>
      </c>
      <c r="BG58" s="571">
        <v>2.7201823199561595E-3</v>
      </c>
      <c r="BH58" s="571">
        <v>5.9239785969545211E-2</v>
      </c>
      <c r="BI58" s="571">
        <v>0.10772085966852597</v>
      </c>
      <c r="BJ58" s="571">
        <v>0.13618436910108603</v>
      </c>
      <c r="BK58" s="571">
        <v>2.9144810569513178E-3</v>
      </c>
      <c r="BL58" s="571">
        <v>0.32036416232710552</v>
      </c>
      <c r="BM58" s="571">
        <v>0.2405981755966396</v>
      </c>
      <c r="BN58" s="571">
        <v>7.9765986730465976E-2</v>
      </c>
    </row>
    <row r="59" spans="1:66" ht="18.600000000000001" customHeight="1">
      <c r="A59" s="1330"/>
      <c r="B59" s="1330" t="s">
        <v>25</v>
      </c>
      <c r="C59" s="1330"/>
      <c r="D59" s="992"/>
      <c r="E59" s="570">
        <v>15.193586498041867</v>
      </c>
      <c r="F59" s="571">
        <v>12.12783134364677</v>
      </c>
      <c r="G59" s="571">
        <v>3.0657551543950947</v>
      </c>
      <c r="H59" s="571">
        <v>7.1240767857664737</v>
      </c>
      <c r="I59" s="571">
        <v>6.0162697807520145</v>
      </c>
      <c r="J59" s="571">
        <v>0.18716368215593163</v>
      </c>
      <c r="K59" s="571">
        <v>1.7121072150060217</v>
      </c>
      <c r="L59" s="571">
        <v>1.8099108033612559</v>
      </c>
      <c r="M59" s="571">
        <v>2.1985060947939501</v>
      </c>
      <c r="N59" s="571">
        <v>0.10858198543485599</v>
      </c>
      <c r="O59" s="571">
        <v>1.1078070050144577</v>
      </c>
      <c r="P59" s="571">
        <v>4.5814482297153548E-2</v>
      </c>
      <c r="Q59" s="571">
        <v>0.42591254296276565</v>
      </c>
      <c r="R59" s="571">
        <v>0.33645483094027945</v>
      </c>
      <c r="S59" s="571">
        <v>0.29872682563196201</v>
      </c>
      <c r="T59" s="571">
        <v>8.9832318229712848E-4</v>
      </c>
      <c r="U59" s="571">
        <v>3.9231073616319478</v>
      </c>
      <c r="V59" s="571">
        <v>2.3338929855033168</v>
      </c>
      <c r="W59" s="571">
        <v>8.5335197001971827E-2</v>
      </c>
      <c r="X59" s="571">
        <v>0.29289676110585655</v>
      </c>
      <c r="Y59" s="571">
        <v>0.62916523919603418</v>
      </c>
      <c r="Z59" s="571">
        <v>1.2359357837780436</v>
      </c>
      <c r="AA59" s="571">
        <v>9.0560004421410184E-2</v>
      </c>
      <c r="AB59" s="571">
        <v>1.5892143761286319</v>
      </c>
      <c r="AC59" s="571">
        <v>6.4085092504587868E-2</v>
      </c>
      <c r="AD59" s="571">
        <v>0.37875136039498736</v>
      </c>
      <c r="AE59" s="571">
        <v>0.58884769575704388</v>
      </c>
      <c r="AF59" s="571">
        <v>0.525707409518964</v>
      </c>
      <c r="AG59" s="571">
        <v>3.1822817953048921E-2</v>
      </c>
      <c r="AH59" s="1330"/>
      <c r="AI59" s="1330" t="s">
        <v>25</v>
      </c>
      <c r="AJ59" s="1330"/>
      <c r="AK59" s="992"/>
      <c r="AL59" s="571">
        <v>1.9423761185601973</v>
      </c>
      <c r="AM59" s="571">
        <v>1.8445092308149631</v>
      </c>
      <c r="AN59" s="571">
        <v>2.5117116177111414E-2</v>
      </c>
      <c r="AO59" s="571">
        <v>0.24676122703779502</v>
      </c>
      <c r="AP59" s="571">
        <v>0.70569346236885488</v>
      </c>
      <c r="AQ59" s="571">
        <v>0.80673700355206723</v>
      </c>
      <c r="AR59" s="571">
        <v>6.020042167913469E-2</v>
      </c>
      <c r="AS59" s="571">
        <v>9.786688774523436E-2</v>
      </c>
      <c r="AT59" s="571">
        <v>8.9832318229712848E-4</v>
      </c>
      <c r="AU59" s="571">
        <v>2.771968676719283E-2</v>
      </c>
      <c r="AV59" s="571">
        <v>4.1844839435494524E-2</v>
      </c>
      <c r="AW59" s="571">
        <v>2.3994685000831191E-2</v>
      </c>
      <c r="AX59" s="571">
        <v>3.4093533594186918E-3</v>
      </c>
      <c r="AY59" s="571">
        <v>1.9726587092311816</v>
      </c>
      <c r="AZ59" s="571">
        <v>1.7132454442969645</v>
      </c>
      <c r="BA59" s="571">
        <v>0.11631651893635829</v>
      </c>
      <c r="BB59" s="571">
        <v>0.476342397642537</v>
      </c>
      <c r="BC59" s="571">
        <v>0.63511933958348232</v>
      </c>
      <c r="BD59" s="571">
        <v>0.4332600759594859</v>
      </c>
      <c r="BE59" s="571">
        <v>5.2207112175100684E-2</v>
      </c>
      <c r="BF59" s="571">
        <v>0.25941326493421718</v>
      </c>
      <c r="BG59" s="571">
        <v>6.3401165149157782E-3</v>
      </c>
      <c r="BH59" s="571">
        <v>8.162225668895258E-2</v>
      </c>
      <c r="BI59" s="571">
        <v>9.0105112192942122E-2</v>
      </c>
      <c r="BJ59" s="571">
        <v>7.8650809990515311E-2</v>
      </c>
      <c r="BK59" s="571">
        <v>2.6949695468913852E-3</v>
      </c>
      <c r="BL59" s="571">
        <v>0.23136752285206158</v>
      </c>
      <c r="BM59" s="571">
        <v>0.21991390227950861</v>
      </c>
      <c r="BN59" s="571">
        <v>1.1453620572552991E-2</v>
      </c>
    </row>
    <row r="60" spans="1:66" ht="18.600000000000001" customHeight="1" thickBot="1">
      <c r="A60" s="1471" t="s">
        <v>26</v>
      </c>
      <c r="B60" s="1471"/>
      <c r="C60" s="1331"/>
      <c r="D60" s="996"/>
      <c r="E60" s="572">
        <v>7.7912322222552861</v>
      </c>
      <c r="F60" s="561">
        <v>6.0151033506656599</v>
      </c>
      <c r="G60" s="561">
        <v>1.7761288715896313</v>
      </c>
      <c r="H60" s="561">
        <v>2.3122889623737541</v>
      </c>
      <c r="I60" s="561">
        <v>2.0631108036348516</v>
      </c>
      <c r="J60" s="561">
        <v>5.8492715664413712E-2</v>
      </c>
      <c r="K60" s="561">
        <v>0.37794708131316229</v>
      </c>
      <c r="L60" s="561">
        <v>0.70198770472585326</v>
      </c>
      <c r="M60" s="561">
        <v>0.81584309572551172</v>
      </c>
      <c r="N60" s="561">
        <v>0.10884020620590948</v>
      </c>
      <c r="O60" s="561">
        <v>0.24917815873890656</v>
      </c>
      <c r="P60" s="561">
        <v>1.9703559914642239E-2</v>
      </c>
      <c r="Q60" s="561">
        <v>7.9352129849994096E-2</v>
      </c>
      <c r="R60" s="561">
        <v>8.1358227104661923E-2</v>
      </c>
      <c r="S60" s="561">
        <v>6.6212728859885786E-2</v>
      </c>
      <c r="T60" s="561">
        <v>2.5515130097224846E-3</v>
      </c>
      <c r="U60" s="561">
        <v>2.347944121185392</v>
      </c>
      <c r="V60" s="561">
        <v>1.2901798673409555</v>
      </c>
      <c r="W60" s="561">
        <v>3.4839393011527574E-2</v>
      </c>
      <c r="X60" s="561">
        <v>0.20535248587995503</v>
      </c>
      <c r="Y60" s="561">
        <v>0.3791465758011473</v>
      </c>
      <c r="Z60" s="561">
        <v>0.6056654063785224</v>
      </c>
      <c r="AA60" s="561">
        <v>6.5176006269802758E-2</v>
      </c>
      <c r="AB60" s="561">
        <v>1.0577642538444385</v>
      </c>
      <c r="AC60" s="561">
        <v>4.0899702604598465E-2</v>
      </c>
      <c r="AD60" s="561">
        <v>0.28277502951205485</v>
      </c>
      <c r="AE60" s="561">
        <v>0.34263872022251612</v>
      </c>
      <c r="AF60" s="561">
        <v>0.37172520848451612</v>
      </c>
      <c r="AG60" s="561">
        <v>1.9725593020752819E-2</v>
      </c>
      <c r="AH60" s="1471" t="s">
        <v>26</v>
      </c>
      <c r="AI60" s="1471"/>
      <c r="AJ60" s="1331"/>
      <c r="AK60" s="996"/>
      <c r="AL60" s="561">
        <v>1.4331843806482525</v>
      </c>
      <c r="AM60" s="561">
        <v>1.3131020861720779</v>
      </c>
      <c r="AN60" s="561">
        <v>5.5279422516557479E-2</v>
      </c>
      <c r="AO60" s="561">
        <v>0.24746142886161518</v>
      </c>
      <c r="AP60" s="561">
        <v>0.48503573741568368</v>
      </c>
      <c r="AQ60" s="561">
        <v>0.49434076755560746</v>
      </c>
      <c r="AR60" s="561">
        <v>3.0984729822614406E-2</v>
      </c>
      <c r="AS60" s="561">
        <v>0.12008229447617436</v>
      </c>
      <c r="AT60" s="561">
        <v>8.3460705929510345E-4</v>
      </c>
      <c r="AU60" s="561">
        <v>2.8377186823764153E-2</v>
      </c>
      <c r="AV60" s="561">
        <v>4.4156409185395748E-2</v>
      </c>
      <c r="AW60" s="561">
        <v>4.6594861827820112E-2</v>
      </c>
      <c r="AX60" s="561">
        <v>1.192295798993005E-4</v>
      </c>
      <c r="AY60" s="561">
        <v>1.5146578252087013</v>
      </c>
      <c r="AZ60" s="561">
        <v>1.1973307949588756</v>
      </c>
      <c r="BA60" s="561">
        <v>6.9379844048864991E-2</v>
      </c>
      <c r="BB60" s="561">
        <v>0.24214943245458853</v>
      </c>
      <c r="BC60" s="561">
        <v>0.38692451057810001</v>
      </c>
      <c r="BD60" s="561">
        <v>0.45105370724088456</v>
      </c>
      <c r="BE60" s="561">
        <v>4.7823300636437499E-2</v>
      </c>
      <c r="BF60" s="561">
        <v>0.317327030249825</v>
      </c>
      <c r="BG60" s="561">
        <v>1.2343364353628072E-2</v>
      </c>
      <c r="BH60" s="561">
        <v>6.7219501504900789E-2</v>
      </c>
      <c r="BI60" s="561">
        <v>0.11567264505634717</v>
      </c>
      <c r="BJ60" s="561">
        <v>0.10553961676333182</v>
      </c>
      <c r="BK60" s="561">
        <v>1.6551902571617028E-2</v>
      </c>
      <c r="BL60" s="561">
        <v>0.18315693283919418</v>
      </c>
      <c r="BM60" s="561">
        <v>0.15137979855890626</v>
      </c>
      <c r="BN60" s="561">
        <v>3.1777134280287923E-2</v>
      </c>
    </row>
    <row r="61" spans="1:66" s="955" customFormat="1" ht="45.75" customHeight="1">
      <c r="A61" s="1545" t="s">
        <v>1270</v>
      </c>
      <c r="B61" s="1545"/>
      <c r="C61" s="1545"/>
      <c r="D61" s="1545"/>
      <c r="E61" s="1545"/>
      <c r="F61" s="1545"/>
      <c r="G61" s="1545"/>
      <c r="H61" s="1545"/>
      <c r="I61" s="1545"/>
      <c r="J61" s="1545"/>
      <c r="K61" s="1545"/>
      <c r="L61" s="1545"/>
      <c r="M61" s="1545"/>
      <c r="N61" s="1545"/>
      <c r="AC61" s="962"/>
      <c r="AI61" s="140"/>
      <c r="AJ61" s="140"/>
      <c r="AK61" s="141"/>
    </row>
  </sheetData>
  <mergeCells count="90">
    <mergeCell ref="AH8:AJ8"/>
    <mergeCell ref="A9:C9"/>
    <mergeCell ref="AH9:AJ9"/>
    <mergeCell ref="U6:U7"/>
    <mergeCell ref="V6:AA6"/>
    <mergeCell ref="A1:N1"/>
    <mergeCell ref="AH1:AX1"/>
    <mergeCell ref="A3:C7"/>
    <mergeCell ref="E3:G5"/>
    <mergeCell ref="AH3:AJ7"/>
    <mergeCell ref="H6:H7"/>
    <mergeCell ref="I6:N6"/>
    <mergeCell ref="H5:N5"/>
    <mergeCell ref="O5:T5"/>
    <mergeCell ref="E6:E7"/>
    <mergeCell ref="F6:F7"/>
    <mergeCell ref="G6:G7"/>
    <mergeCell ref="O6:T6"/>
    <mergeCell ref="A61:N61"/>
    <mergeCell ref="A8:C8"/>
    <mergeCell ref="A10:C10"/>
    <mergeCell ref="AH10:AJ10"/>
    <mergeCell ref="A11:C11"/>
    <mergeCell ref="AH11:AJ11"/>
    <mergeCell ref="A12:C12"/>
    <mergeCell ref="AH12:AJ12"/>
    <mergeCell ref="A13:C13"/>
    <mergeCell ref="AH13:AJ13"/>
    <mergeCell ref="A14:C14"/>
    <mergeCell ref="AH14:AJ14"/>
    <mergeCell ref="A15:C15"/>
    <mergeCell ref="AH15:AJ15"/>
    <mergeCell ref="A16:C16"/>
    <mergeCell ref="AH16:AJ16"/>
    <mergeCell ref="A17:C17"/>
    <mergeCell ref="AH17:AJ17"/>
    <mergeCell ref="A18:C18"/>
    <mergeCell ref="AH18:AJ18"/>
    <mergeCell ref="A19:C19"/>
    <mergeCell ref="AH19:AJ19"/>
    <mergeCell ref="A20:C20"/>
    <mergeCell ref="AH20:AJ20"/>
    <mergeCell ref="A21:C21"/>
    <mergeCell ref="AH21:AJ21"/>
    <mergeCell ref="A22:C22"/>
    <mergeCell ref="AH22:AJ22"/>
    <mergeCell ref="A23:C23"/>
    <mergeCell ref="AH23:AJ23"/>
    <mergeCell ref="A30:C30"/>
    <mergeCell ref="AH30:AJ30"/>
    <mergeCell ref="AH24:AK24"/>
    <mergeCell ref="AH25:AK25"/>
    <mergeCell ref="AH26:AK26"/>
    <mergeCell ref="AH27:AK27"/>
    <mergeCell ref="AH28:AK28"/>
    <mergeCell ref="A24:D24"/>
    <mergeCell ref="A25:D25"/>
    <mergeCell ref="A26:D26"/>
    <mergeCell ref="A27:D27"/>
    <mergeCell ref="A28:D28"/>
    <mergeCell ref="A29:D29"/>
    <mergeCell ref="AH29:AK29"/>
    <mergeCell ref="A33:C33"/>
    <mergeCell ref="AH33:AJ33"/>
    <mergeCell ref="A39:C39"/>
    <mergeCell ref="AH39:AJ39"/>
    <mergeCell ref="A40:B40"/>
    <mergeCell ref="AH40:AI40"/>
    <mergeCell ref="A60:B60"/>
    <mergeCell ref="AH60:AI60"/>
    <mergeCell ref="A54:B54"/>
    <mergeCell ref="AH54:AI54"/>
    <mergeCell ref="A55:C55"/>
    <mergeCell ref="AH55:AJ55"/>
    <mergeCell ref="A56:B56"/>
    <mergeCell ref="AH56:AI56"/>
    <mergeCell ref="BL6:BL7"/>
    <mergeCell ref="BM6:BM7"/>
    <mergeCell ref="BN6:BN7"/>
    <mergeCell ref="U5:AG5"/>
    <mergeCell ref="AL5:AX5"/>
    <mergeCell ref="AY5:BK5"/>
    <mergeCell ref="AL6:AL7"/>
    <mergeCell ref="AM6:AR6"/>
    <mergeCell ref="AS6:AX6"/>
    <mergeCell ref="AY6:AY7"/>
    <mergeCell ref="BL3:BN5"/>
    <mergeCell ref="AZ6:BE6"/>
    <mergeCell ref="BF6:BK6"/>
    <mergeCell ref="AB6:AG6"/>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14" max="60" man="1"/>
    <brk id="33" max="54" man="1"/>
    <brk id="50" max="6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71"/>
  <sheetViews>
    <sheetView tabSelected="1" view="pageBreakPreview" topLeftCell="A52" zoomScaleNormal="50" zoomScaleSheetLayoutView="100" workbookViewId="0">
      <selection activeCell="H30" sqref="H30"/>
    </sheetView>
  </sheetViews>
  <sheetFormatPr defaultColWidth="9.140625" defaultRowHeight="15.75"/>
  <cols>
    <col min="1" max="1" width="2.28515625" style="14" customWidth="1"/>
    <col min="2" max="2" width="28.7109375" style="14" customWidth="1"/>
    <col min="3" max="3" width="2.28515625" style="14" customWidth="1"/>
    <col min="4" max="4" width="1.7109375" style="15" customWidth="1"/>
    <col min="5" max="14" width="7.85546875" style="998" customWidth="1"/>
    <col min="15" max="15" width="5.7109375" style="998" customWidth="1"/>
    <col min="16" max="20" width="6.140625" style="998" customWidth="1"/>
    <col min="21" max="27" width="5.5703125" style="998" customWidth="1"/>
    <col min="28" max="33" width="5.42578125" style="998" customWidth="1"/>
    <col min="34" max="34" width="2.28515625" style="14" customWidth="1"/>
    <col min="35" max="35" width="28.7109375" style="14" customWidth="1"/>
    <col min="36" max="36" width="2.28515625" style="14" customWidth="1"/>
    <col min="37" max="37" width="1.7109375" style="15" customWidth="1"/>
    <col min="38" max="50" width="6.140625" style="998" customWidth="1"/>
    <col min="51" max="63" width="6.5703125" style="998" customWidth="1"/>
    <col min="64" max="66" width="6.85546875" style="998" customWidth="1"/>
    <col min="67" max="67" width="12.5703125" style="998" customWidth="1"/>
    <col min="68" max="16384" width="9.140625" style="998"/>
  </cols>
  <sheetData>
    <row r="1" spans="1:74" s="458" customFormat="1" ht="35.1" customHeight="1">
      <c r="A1" s="1636" t="s">
        <v>408</v>
      </c>
      <c r="B1" s="1636"/>
      <c r="C1" s="1636"/>
      <c r="D1" s="1636"/>
      <c r="E1" s="1636"/>
      <c r="F1" s="1636"/>
      <c r="G1" s="1636"/>
      <c r="H1" s="1636"/>
      <c r="I1" s="1636"/>
      <c r="J1" s="1636"/>
      <c r="K1" s="1636"/>
      <c r="L1" s="1636"/>
      <c r="M1" s="1636"/>
      <c r="N1" s="1636"/>
      <c r="O1" s="457" t="s">
        <v>409</v>
      </c>
      <c r="P1" s="457"/>
      <c r="Q1" s="457"/>
      <c r="R1" s="457"/>
      <c r="S1" s="457"/>
      <c r="T1" s="457"/>
      <c r="U1" s="457"/>
      <c r="V1" s="457"/>
      <c r="W1" s="457"/>
      <c r="X1" s="457"/>
      <c r="Y1" s="457"/>
      <c r="Z1" s="457"/>
      <c r="AA1" s="457"/>
      <c r="AB1" s="457"/>
      <c r="AC1" s="457"/>
      <c r="AD1" s="457"/>
      <c r="AE1" s="457"/>
      <c r="AF1" s="457"/>
      <c r="AG1" s="457"/>
      <c r="AH1" s="1636" t="s">
        <v>408</v>
      </c>
      <c r="AI1" s="1636"/>
      <c r="AJ1" s="1636"/>
      <c r="AK1" s="1636"/>
      <c r="AL1" s="1636"/>
      <c r="AM1" s="1636"/>
      <c r="AN1" s="1636"/>
      <c r="AO1" s="1636"/>
      <c r="AP1" s="1636"/>
      <c r="AQ1" s="1636"/>
      <c r="AR1" s="1636"/>
      <c r="AS1" s="1636"/>
      <c r="AT1" s="1636"/>
      <c r="AU1" s="1636"/>
      <c r="AV1" s="1636"/>
      <c r="AW1" s="1636"/>
      <c r="AX1" s="1636"/>
      <c r="AY1" s="457" t="s">
        <v>410</v>
      </c>
      <c r="AZ1" s="457"/>
      <c r="BA1" s="457"/>
      <c r="BB1" s="457"/>
      <c r="BC1" s="457"/>
      <c r="BD1" s="457"/>
      <c r="BE1" s="457"/>
      <c r="BF1" s="457"/>
      <c r="BG1" s="457"/>
      <c r="BH1" s="457"/>
      <c r="BI1" s="457"/>
      <c r="BJ1" s="457"/>
      <c r="BK1" s="457"/>
      <c r="BL1" s="1372"/>
      <c r="BM1" s="1372"/>
      <c r="BN1" s="1372"/>
    </row>
    <row r="2" spans="1:74" ht="15" customHeight="1" thickBot="1">
      <c r="A2" s="998"/>
      <c r="B2" s="447"/>
      <c r="C2" s="447"/>
      <c r="D2" s="448"/>
      <c r="E2" s="1168"/>
      <c r="F2" s="1168"/>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502" t="s">
        <v>36</v>
      </c>
      <c r="AH2" s="998"/>
      <c r="AI2" s="447"/>
      <c r="AJ2" s="447"/>
      <c r="AK2" s="448"/>
      <c r="AL2" s="1168"/>
      <c r="AM2" s="1168"/>
      <c r="AN2" s="1168"/>
      <c r="AO2" s="1168"/>
      <c r="AP2" s="1168"/>
      <c r="AQ2" s="1168"/>
      <c r="AR2" s="1168"/>
      <c r="AS2" s="1168"/>
      <c r="AT2" s="1168"/>
      <c r="AU2" s="1168"/>
      <c r="AV2" s="1168"/>
      <c r="AW2" s="1168"/>
      <c r="AX2" s="1168"/>
      <c r="AY2" s="1168"/>
      <c r="AZ2" s="1168"/>
      <c r="BA2" s="1168"/>
      <c r="BB2" s="1168"/>
      <c r="BC2" s="1168"/>
      <c r="BD2" s="1168"/>
      <c r="BE2" s="1168"/>
      <c r="BF2" s="1168"/>
      <c r="BG2" s="1168"/>
      <c r="BH2" s="1168"/>
      <c r="BI2" s="1168"/>
      <c r="BJ2" s="1168"/>
      <c r="BK2" s="1168"/>
      <c r="BL2" s="1168"/>
      <c r="BM2" s="1168"/>
      <c r="BN2" s="502" t="s">
        <v>36</v>
      </c>
    </row>
    <row r="3" spans="1:74" s="1194" customFormat="1" ht="15" customHeight="1">
      <c r="A3" s="1483" t="s">
        <v>1</v>
      </c>
      <c r="B3" s="1483"/>
      <c r="C3" s="1483"/>
      <c r="D3" s="1335"/>
      <c r="E3" s="1560" t="s">
        <v>332</v>
      </c>
      <c r="F3" s="1561"/>
      <c r="G3" s="1562"/>
      <c r="H3" s="541"/>
      <c r="I3" s="542"/>
      <c r="J3" s="543"/>
      <c r="K3" s="543"/>
      <c r="L3" s="543"/>
      <c r="M3" s="543"/>
      <c r="N3" s="544" t="s">
        <v>338</v>
      </c>
      <c r="O3" s="544" t="s">
        <v>777</v>
      </c>
      <c r="P3" s="544"/>
      <c r="Q3" s="544"/>
      <c r="R3" s="544"/>
      <c r="S3" s="544"/>
      <c r="T3" s="544"/>
      <c r="U3" s="543"/>
      <c r="V3" s="543"/>
      <c r="W3" s="543"/>
      <c r="X3" s="543"/>
      <c r="Y3" s="543"/>
      <c r="Z3" s="543"/>
      <c r="AA3" s="543"/>
      <c r="AB3" s="543"/>
      <c r="AC3" s="544"/>
      <c r="AD3" s="544"/>
      <c r="AE3" s="544"/>
      <c r="AF3" s="544"/>
      <c r="AG3" s="544"/>
      <c r="AH3" s="1557" t="s">
        <v>1</v>
      </c>
      <c r="AI3" s="1557"/>
      <c r="AJ3" s="1557"/>
      <c r="AK3" s="1357"/>
      <c r="AL3" s="541"/>
      <c r="AM3" s="543"/>
      <c r="AN3" s="543"/>
      <c r="AO3" s="543"/>
      <c r="AP3" s="543"/>
      <c r="AQ3" s="543"/>
      <c r="AR3" s="544"/>
      <c r="AS3" s="544"/>
      <c r="AT3" s="544"/>
      <c r="AU3" s="544"/>
      <c r="AV3" s="544"/>
      <c r="AW3" s="544"/>
      <c r="AX3" s="544" t="s">
        <v>338</v>
      </c>
      <c r="AY3" s="544" t="s">
        <v>339</v>
      </c>
      <c r="AZ3" s="544"/>
      <c r="BA3" s="543"/>
      <c r="BB3" s="543"/>
      <c r="BC3" s="543"/>
      <c r="BD3" s="543"/>
      <c r="BE3" s="543"/>
      <c r="BF3" s="543"/>
      <c r="BG3" s="544"/>
      <c r="BH3" s="544"/>
      <c r="BI3" s="544"/>
      <c r="BJ3" s="544"/>
      <c r="BK3" s="544"/>
      <c r="BL3" s="1546" t="s">
        <v>333</v>
      </c>
      <c r="BM3" s="1546"/>
      <c r="BN3" s="1547"/>
      <c r="BO3" s="1211"/>
      <c r="BV3" s="545"/>
    </row>
    <row r="4" spans="1:74" s="1194" customFormat="1" ht="15" customHeight="1">
      <c r="A4" s="1484"/>
      <c r="B4" s="1484"/>
      <c r="C4" s="1484"/>
      <c r="D4" s="1336"/>
      <c r="E4" s="1563"/>
      <c r="F4" s="1564"/>
      <c r="G4" s="1565"/>
      <c r="H4" s="543"/>
      <c r="I4" s="546"/>
      <c r="J4" s="547"/>
      <c r="K4" s="547"/>
      <c r="L4" s="547"/>
      <c r="M4" s="547"/>
      <c r="N4" s="546" t="s">
        <v>372</v>
      </c>
      <c r="O4" s="547" t="s">
        <v>371</v>
      </c>
      <c r="P4" s="547"/>
      <c r="Q4" s="547"/>
      <c r="R4" s="547"/>
      <c r="S4" s="547"/>
      <c r="T4" s="547"/>
      <c r="U4" s="547"/>
      <c r="V4" s="547"/>
      <c r="W4" s="547"/>
      <c r="X4" s="547"/>
      <c r="Y4" s="547"/>
      <c r="Z4" s="547"/>
      <c r="AA4" s="547"/>
      <c r="AB4" s="547"/>
      <c r="AC4" s="547"/>
      <c r="AD4" s="547"/>
      <c r="AE4" s="547"/>
      <c r="AF4" s="547"/>
      <c r="AG4" s="548"/>
      <c r="AH4" s="1558"/>
      <c r="AI4" s="1558"/>
      <c r="AJ4" s="1558"/>
      <c r="AK4" s="1358"/>
      <c r="AL4" s="543"/>
      <c r="AM4" s="547"/>
      <c r="AN4" s="547"/>
      <c r="AO4" s="547"/>
      <c r="AP4" s="547"/>
      <c r="AQ4" s="547"/>
      <c r="AR4" s="547"/>
      <c r="AS4" s="547"/>
      <c r="AT4" s="547"/>
      <c r="AU4" s="547"/>
      <c r="AV4" s="547"/>
      <c r="AW4" s="547"/>
      <c r="AX4" s="546" t="s">
        <v>373</v>
      </c>
      <c r="AY4" s="547" t="s">
        <v>374</v>
      </c>
      <c r="AZ4" s="547"/>
      <c r="BA4" s="547"/>
      <c r="BB4" s="547"/>
      <c r="BC4" s="547"/>
      <c r="BD4" s="547"/>
      <c r="BE4" s="547"/>
      <c r="BF4" s="547"/>
      <c r="BG4" s="547"/>
      <c r="BH4" s="547"/>
      <c r="BI4" s="547"/>
      <c r="BJ4" s="547"/>
      <c r="BK4" s="548"/>
      <c r="BL4" s="1546"/>
      <c r="BM4" s="1546"/>
      <c r="BN4" s="1547"/>
      <c r="BO4" s="1211"/>
      <c r="BV4" s="545"/>
    </row>
    <row r="5" spans="1:74" s="1194" customFormat="1" ht="15" customHeight="1">
      <c r="A5" s="1484"/>
      <c r="B5" s="1484"/>
      <c r="C5" s="1484"/>
      <c r="D5" s="1336"/>
      <c r="E5" s="1563"/>
      <c r="F5" s="1564"/>
      <c r="G5" s="1565"/>
      <c r="H5" s="1566" t="s">
        <v>443</v>
      </c>
      <c r="I5" s="1567"/>
      <c r="J5" s="1567"/>
      <c r="K5" s="1567"/>
      <c r="L5" s="1567"/>
      <c r="M5" s="1567"/>
      <c r="N5" s="1567"/>
      <c r="O5" s="1568" t="s">
        <v>444</v>
      </c>
      <c r="P5" s="1568"/>
      <c r="Q5" s="1568"/>
      <c r="R5" s="1568"/>
      <c r="S5" s="1568"/>
      <c r="T5" s="1569"/>
      <c r="U5" s="1547" t="s">
        <v>331</v>
      </c>
      <c r="V5" s="1548"/>
      <c r="W5" s="1548"/>
      <c r="X5" s="1548"/>
      <c r="Y5" s="1548"/>
      <c r="Z5" s="1548"/>
      <c r="AA5" s="1548"/>
      <c r="AB5" s="1548"/>
      <c r="AC5" s="1548"/>
      <c r="AD5" s="1548"/>
      <c r="AE5" s="1548"/>
      <c r="AF5" s="1548"/>
      <c r="AG5" s="1549"/>
      <c r="AH5" s="1558"/>
      <c r="AI5" s="1558"/>
      <c r="AJ5" s="1558"/>
      <c r="AK5" s="1358"/>
      <c r="AL5" s="1547" t="s">
        <v>123</v>
      </c>
      <c r="AM5" s="1548"/>
      <c r="AN5" s="1548"/>
      <c r="AO5" s="1548"/>
      <c r="AP5" s="1548"/>
      <c r="AQ5" s="1548"/>
      <c r="AR5" s="1548"/>
      <c r="AS5" s="1548"/>
      <c r="AT5" s="1548"/>
      <c r="AU5" s="1548"/>
      <c r="AV5" s="1548"/>
      <c r="AW5" s="1548"/>
      <c r="AX5" s="1548"/>
      <c r="AY5" s="1548" t="s">
        <v>124</v>
      </c>
      <c r="AZ5" s="1548"/>
      <c r="BA5" s="1548"/>
      <c r="BB5" s="1548"/>
      <c r="BC5" s="1548"/>
      <c r="BD5" s="1548"/>
      <c r="BE5" s="1548"/>
      <c r="BF5" s="1548"/>
      <c r="BG5" s="1548"/>
      <c r="BH5" s="1548"/>
      <c r="BI5" s="1548"/>
      <c r="BJ5" s="1548"/>
      <c r="BK5" s="1549"/>
      <c r="BL5" s="1546"/>
      <c r="BM5" s="1546"/>
      <c r="BN5" s="1547"/>
      <c r="BO5" s="1211"/>
    </row>
    <row r="6" spans="1:74" s="1194" customFormat="1" ht="15" customHeight="1">
      <c r="A6" s="1484"/>
      <c r="B6" s="1484"/>
      <c r="C6" s="1484"/>
      <c r="D6" s="1336"/>
      <c r="E6" s="1546" t="s">
        <v>47</v>
      </c>
      <c r="F6" s="1546" t="s">
        <v>329</v>
      </c>
      <c r="G6" s="1546" t="s">
        <v>330</v>
      </c>
      <c r="H6" s="1551" t="s">
        <v>146</v>
      </c>
      <c r="I6" s="1550" t="s">
        <v>329</v>
      </c>
      <c r="J6" s="1556"/>
      <c r="K6" s="1556"/>
      <c r="L6" s="1556"/>
      <c r="M6" s="1556"/>
      <c r="N6" s="1556"/>
      <c r="O6" s="1556" t="s">
        <v>330</v>
      </c>
      <c r="P6" s="1548"/>
      <c r="Q6" s="1548"/>
      <c r="R6" s="1548"/>
      <c r="S6" s="1548"/>
      <c r="T6" s="1549"/>
      <c r="U6" s="1551" t="s">
        <v>146</v>
      </c>
      <c r="V6" s="1550" t="s">
        <v>329</v>
      </c>
      <c r="W6" s="1556"/>
      <c r="X6" s="1556"/>
      <c r="Y6" s="1556"/>
      <c r="Z6" s="1556"/>
      <c r="AA6" s="1554"/>
      <c r="AB6" s="1550" t="s">
        <v>330</v>
      </c>
      <c r="AC6" s="1548"/>
      <c r="AD6" s="1548"/>
      <c r="AE6" s="1548"/>
      <c r="AF6" s="1548"/>
      <c r="AG6" s="1549"/>
      <c r="AH6" s="1558"/>
      <c r="AI6" s="1558"/>
      <c r="AJ6" s="1558"/>
      <c r="AK6" s="1358"/>
      <c r="AL6" s="1551" t="s">
        <v>146</v>
      </c>
      <c r="AM6" s="1550" t="s">
        <v>329</v>
      </c>
      <c r="AN6" s="1556"/>
      <c r="AO6" s="1556"/>
      <c r="AP6" s="1556"/>
      <c r="AQ6" s="1556"/>
      <c r="AR6" s="1554"/>
      <c r="AS6" s="1550" t="s">
        <v>330</v>
      </c>
      <c r="AT6" s="1548"/>
      <c r="AU6" s="1548"/>
      <c r="AV6" s="1548"/>
      <c r="AW6" s="1548"/>
      <c r="AX6" s="1549"/>
      <c r="AY6" s="1554" t="s">
        <v>146</v>
      </c>
      <c r="AZ6" s="1550" t="s">
        <v>329</v>
      </c>
      <c r="BA6" s="1556"/>
      <c r="BB6" s="1556"/>
      <c r="BC6" s="1556"/>
      <c r="BD6" s="1556"/>
      <c r="BE6" s="1554"/>
      <c r="BF6" s="1550" t="s">
        <v>330</v>
      </c>
      <c r="BG6" s="1548"/>
      <c r="BH6" s="1548"/>
      <c r="BI6" s="1548"/>
      <c r="BJ6" s="1548"/>
      <c r="BK6" s="1549"/>
      <c r="BL6" s="1551" t="s">
        <v>47</v>
      </c>
      <c r="BM6" s="1551" t="s">
        <v>329</v>
      </c>
      <c r="BN6" s="1550" t="s">
        <v>330</v>
      </c>
      <c r="BO6" s="1211"/>
    </row>
    <row r="7" spans="1:74" s="543" customFormat="1" ht="48" customHeight="1">
      <c r="A7" s="1485"/>
      <c r="B7" s="1485"/>
      <c r="C7" s="1485"/>
      <c r="D7" s="1356"/>
      <c r="E7" s="1546"/>
      <c r="F7" s="1546"/>
      <c r="G7" s="1546"/>
      <c r="H7" s="1552"/>
      <c r="I7" s="1355" t="s">
        <v>47</v>
      </c>
      <c r="J7" s="1354" t="s">
        <v>673</v>
      </c>
      <c r="K7" s="1354" t="s">
        <v>674</v>
      </c>
      <c r="L7" s="1354" t="s">
        <v>675</v>
      </c>
      <c r="M7" s="1354" t="s">
        <v>676</v>
      </c>
      <c r="N7" s="1354" t="s">
        <v>677</v>
      </c>
      <c r="O7" s="1356" t="s">
        <v>47</v>
      </c>
      <c r="P7" s="1354" t="s">
        <v>673</v>
      </c>
      <c r="Q7" s="1354" t="s">
        <v>674</v>
      </c>
      <c r="R7" s="1354" t="s">
        <v>675</v>
      </c>
      <c r="S7" s="1354" t="s">
        <v>676</v>
      </c>
      <c r="T7" s="1354" t="s">
        <v>677</v>
      </c>
      <c r="U7" s="1552"/>
      <c r="V7" s="1355" t="s">
        <v>47</v>
      </c>
      <c r="W7" s="1354" t="s">
        <v>673</v>
      </c>
      <c r="X7" s="1354" t="s">
        <v>674</v>
      </c>
      <c r="Y7" s="1354" t="s">
        <v>675</v>
      </c>
      <c r="Z7" s="1354" t="s">
        <v>676</v>
      </c>
      <c r="AA7" s="1354" t="s">
        <v>677</v>
      </c>
      <c r="AB7" s="1355" t="s">
        <v>47</v>
      </c>
      <c r="AC7" s="1354" t="s">
        <v>673</v>
      </c>
      <c r="AD7" s="1354" t="s">
        <v>674</v>
      </c>
      <c r="AE7" s="1354" t="s">
        <v>675</v>
      </c>
      <c r="AF7" s="1354" t="s">
        <v>676</v>
      </c>
      <c r="AG7" s="1354" t="s">
        <v>677</v>
      </c>
      <c r="AH7" s="1559"/>
      <c r="AI7" s="1559"/>
      <c r="AJ7" s="1559"/>
      <c r="AK7" s="1356"/>
      <c r="AL7" s="1552"/>
      <c r="AM7" s="1355" t="s">
        <v>47</v>
      </c>
      <c r="AN7" s="1354" t="s">
        <v>673</v>
      </c>
      <c r="AO7" s="1354" t="s">
        <v>674</v>
      </c>
      <c r="AP7" s="1354" t="s">
        <v>675</v>
      </c>
      <c r="AQ7" s="1354" t="s">
        <v>676</v>
      </c>
      <c r="AR7" s="1354" t="s">
        <v>677</v>
      </c>
      <c r="AS7" s="1355" t="s">
        <v>47</v>
      </c>
      <c r="AT7" s="1354" t="s">
        <v>673</v>
      </c>
      <c r="AU7" s="1354" t="s">
        <v>674</v>
      </c>
      <c r="AV7" s="1354" t="s">
        <v>675</v>
      </c>
      <c r="AW7" s="1354" t="s">
        <v>676</v>
      </c>
      <c r="AX7" s="1354" t="s">
        <v>677</v>
      </c>
      <c r="AY7" s="1555"/>
      <c r="AZ7" s="1355" t="s">
        <v>47</v>
      </c>
      <c r="BA7" s="1354" t="s">
        <v>673</v>
      </c>
      <c r="BB7" s="1354" t="s">
        <v>674</v>
      </c>
      <c r="BC7" s="1354" t="s">
        <v>675</v>
      </c>
      <c r="BD7" s="1354" t="s">
        <v>676</v>
      </c>
      <c r="BE7" s="1354" t="s">
        <v>677</v>
      </c>
      <c r="BF7" s="1355" t="s">
        <v>47</v>
      </c>
      <c r="BG7" s="1354" t="s">
        <v>673</v>
      </c>
      <c r="BH7" s="1354" t="s">
        <v>674</v>
      </c>
      <c r="BI7" s="1354" t="s">
        <v>675</v>
      </c>
      <c r="BJ7" s="1354" t="s">
        <v>676</v>
      </c>
      <c r="BK7" s="1354" t="s">
        <v>677</v>
      </c>
      <c r="BL7" s="1552"/>
      <c r="BM7" s="1552"/>
      <c r="BN7" s="1553"/>
      <c r="BO7" s="549"/>
    </row>
    <row r="8" spans="1:74" s="414" customFormat="1" ht="16.5" hidden="1" customHeight="1">
      <c r="A8" s="1791" t="s">
        <v>151</v>
      </c>
      <c r="B8" s="1791"/>
      <c r="C8" s="1791"/>
      <c r="D8" s="412"/>
      <c r="E8" s="466"/>
      <c r="F8" s="467"/>
      <c r="G8" s="467"/>
      <c r="H8" s="467"/>
      <c r="I8" s="467"/>
      <c r="J8" s="467"/>
      <c r="K8" s="467"/>
      <c r="L8" s="467"/>
      <c r="M8" s="467"/>
      <c r="N8" s="467"/>
      <c r="O8" s="467"/>
      <c r="P8" s="467"/>
      <c r="Q8" s="467"/>
      <c r="R8" s="467"/>
      <c r="S8" s="467"/>
      <c r="T8" s="467"/>
      <c r="U8" s="467"/>
      <c r="V8" s="467"/>
      <c r="W8" s="467"/>
      <c r="X8" s="467"/>
      <c r="Y8" s="467"/>
      <c r="Z8" s="467"/>
      <c r="AA8" s="467"/>
      <c r="AB8" s="467"/>
      <c r="AC8" s="467"/>
      <c r="AD8" s="467"/>
      <c r="AE8" s="467"/>
      <c r="AF8" s="467"/>
      <c r="AG8" s="467"/>
      <c r="AH8" s="1791" t="s">
        <v>151</v>
      </c>
      <c r="AI8" s="1791"/>
      <c r="AJ8" s="1791"/>
      <c r="AK8" s="550"/>
      <c r="AL8" s="467"/>
      <c r="AM8" s="467"/>
      <c r="AN8" s="467"/>
      <c r="AO8" s="467"/>
      <c r="AP8" s="467"/>
      <c r="AQ8" s="467"/>
      <c r="AR8" s="467"/>
      <c r="AS8" s="467"/>
      <c r="AT8" s="467"/>
      <c r="AU8" s="467"/>
      <c r="AV8" s="467"/>
      <c r="AW8" s="467"/>
      <c r="AX8" s="467"/>
      <c r="AY8" s="467"/>
      <c r="AZ8" s="467"/>
      <c r="BA8" s="467"/>
      <c r="BB8" s="467"/>
      <c r="BC8" s="467"/>
      <c r="BD8" s="467"/>
      <c r="BE8" s="467"/>
      <c r="BF8" s="467"/>
      <c r="BG8" s="467"/>
      <c r="BH8" s="467"/>
      <c r="BI8" s="467"/>
      <c r="BJ8" s="467"/>
      <c r="BK8" s="467"/>
      <c r="BL8" s="467"/>
      <c r="BM8" s="467"/>
      <c r="BN8" s="467"/>
      <c r="BO8" s="452"/>
    </row>
    <row r="9" spans="1:74" s="414" customFormat="1" ht="16.5" hidden="1" customHeight="1">
      <c r="A9" s="1789" t="s">
        <v>152</v>
      </c>
      <c r="B9" s="1789"/>
      <c r="C9" s="1789"/>
      <c r="D9" s="412"/>
      <c r="E9" s="413"/>
      <c r="F9" s="327"/>
      <c r="G9" s="327"/>
      <c r="H9" s="327"/>
      <c r="I9" s="327"/>
      <c r="J9" s="327"/>
      <c r="K9" s="327"/>
      <c r="L9" s="327"/>
      <c r="M9" s="327"/>
      <c r="N9" s="327"/>
      <c r="O9" s="327"/>
      <c r="P9" s="327"/>
      <c r="Q9" s="327"/>
      <c r="R9" s="327"/>
      <c r="S9" s="327"/>
      <c r="T9" s="327"/>
      <c r="U9" s="327"/>
      <c r="V9" s="327"/>
      <c r="W9" s="327"/>
      <c r="X9" s="327"/>
      <c r="Y9" s="327"/>
      <c r="Z9" s="327"/>
      <c r="AA9" s="327"/>
      <c r="AB9" s="327"/>
      <c r="AC9" s="327"/>
      <c r="AD9" s="327"/>
      <c r="AE9" s="327"/>
      <c r="AF9" s="327"/>
      <c r="AG9" s="327"/>
      <c r="AH9" s="1789" t="s">
        <v>152</v>
      </c>
      <c r="AI9" s="1789"/>
      <c r="AJ9" s="1789"/>
      <c r="AK9" s="2"/>
      <c r="AL9" s="327"/>
      <c r="AM9" s="327"/>
      <c r="AN9" s="327"/>
      <c r="AO9" s="327"/>
      <c r="AP9" s="327"/>
      <c r="AQ9" s="327"/>
      <c r="AR9" s="327"/>
      <c r="AS9" s="327"/>
      <c r="AT9" s="327"/>
      <c r="AU9" s="327"/>
      <c r="AV9" s="327"/>
      <c r="AW9" s="327"/>
      <c r="AX9" s="327"/>
      <c r="AY9" s="327"/>
      <c r="AZ9" s="327"/>
      <c r="BA9" s="327"/>
      <c r="BB9" s="327"/>
      <c r="BC9" s="327"/>
      <c r="BD9" s="327"/>
      <c r="BE9" s="327"/>
      <c r="BF9" s="327"/>
      <c r="BG9" s="327"/>
      <c r="BH9" s="327"/>
      <c r="BI9" s="327"/>
      <c r="BJ9" s="327"/>
      <c r="BK9" s="327"/>
      <c r="BL9" s="327"/>
      <c r="BM9" s="327"/>
      <c r="BN9" s="327"/>
      <c r="BO9" s="452"/>
    </row>
    <row r="10" spans="1:74" s="414" customFormat="1" ht="16.5" hidden="1" customHeight="1">
      <c r="A10" s="1789" t="s">
        <v>1438</v>
      </c>
      <c r="B10" s="1789"/>
      <c r="C10" s="1789"/>
      <c r="D10" s="412"/>
      <c r="E10" s="413"/>
      <c r="F10" s="327"/>
      <c r="G10" s="327"/>
      <c r="H10" s="327"/>
      <c r="I10" s="327"/>
      <c r="J10" s="327"/>
      <c r="K10" s="327"/>
      <c r="L10" s="327"/>
      <c r="M10" s="327"/>
      <c r="N10" s="327"/>
      <c r="O10" s="327"/>
      <c r="P10" s="327"/>
      <c r="Q10" s="327"/>
      <c r="R10" s="327"/>
      <c r="S10" s="327"/>
      <c r="T10" s="327"/>
      <c r="U10" s="327"/>
      <c r="V10" s="327"/>
      <c r="W10" s="327"/>
      <c r="X10" s="327"/>
      <c r="Y10" s="327"/>
      <c r="Z10" s="327"/>
      <c r="AA10" s="327"/>
      <c r="AB10" s="327"/>
      <c r="AC10" s="327"/>
      <c r="AD10" s="327"/>
      <c r="AE10" s="327"/>
      <c r="AF10" s="327"/>
      <c r="AG10" s="327"/>
      <c r="AH10" s="1789" t="s">
        <v>1438</v>
      </c>
      <c r="AI10" s="1789"/>
      <c r="AJ10" s="1789"/>
      <c r="AK10" s="2"/>
      <c r="AL10" s="327"/>
      <c r="AM10" s="327"/>
      <c r="AN10" s="327"/>
      <c r="AO10" s="327"/>
      <c r="AP10" s="327"/>
      <c r="AQ10" s="327"/>
      <c r="AR10" s="327"/>
      <c r="AS10" s="327"/>
      <c r="AT10" s="327"/>
      <c r="AU10" s="327"/>
      <c r="AV10" s="327"/>
      <c r="AW10" s="327"/>
      <c r="AX10" s="327"/>
      <c r="AY10" s="327"/>
      <c r="AZ10" s="327"/>
      <c r="BA10" s="327"/>
      <c r="BB10" s="327"/>
      <c r="BC10" s="327"/>
      <c r="BD10" s="327"/>
      <c r="BE10" s="327"/>
      <c r="BF10" s="327"/>
      <c r="BG10" s="327"/>
      <c r="BH10" s="327"/>
      <c r="BI10" s="327"/>
      <c r="BJ10" s="327"/>
      <c r="BK10" s="327"/>
      <c r="BL10" s="327"/>
      <c r="BM10" s="327"/>
      <c r="BN10" s="327"/>
      <c r="BO10" s="452"/>
    </row>
    <row r="11" spans="1:74" s="414" customFormat="1" ht="16.5" hidden="1" customHeight="1">
      <c r="A11" s="1789" t="s">
        <v>1439</v>
      </c>
      <c r="B11" s="1789"/>
      <c r="C11" s="1789"/>
      <c r="D11" s="412"/>
      <c r="E11" s="413"/>
      <c r="F11" s="327"/>
      <c r="G11" s="327"/>
      <c r="H11" s="327"/>
      <c r="I11" s="327"/>
      <c r="J11" s="327"/>
      <c r="K11" s="327"/>
      <c r="L11" s="327"/>
      <c r="M11" s="327"/>
      <c r="N11" s="327"/>
      <c r="O11" s="327"/>
      <c r="P11" s="327"/>
      <c r="Q11" s="327"/>
      <c r="R11" s="327"/>
      <c r="S11" s="327"/>
      <c r="T11" s="327"/>
      <c r="U11" s="327"/>
      <c r="V11" s="327"/>
      <c r="W11" s="327"/>
      <c r="X11" s="327"/>
      <c r="Y11" s="327"/>
      <c r="Z11" s="327"/>
      <c r="AA11" s="327"/>
      <c r="AB11" s="327"/>
      <c r="AC11" s="327"/>
      <c r="AD11" s="327"/>
      <c r="AE11" s="327"/>
      <c r="AF11" s="327"/>
      <c r="AG11" s="327"/>
      <c r="AH11" s="1789" t="s">
        <v>1439</v>
      </c>
      <c r="AI11" s="1789"/>
      <c r="AJ11" s="1789"/>
      <c r="AK11" s="2"/>
      <c r="AL11" s="327"/>
      <c r="AM11" s="327"/>
      <c r="AN11" s="327"/>
      <c r="AO11" s="327"/>
      <c r="AP11" s="327"/>
      <c r="AQ11" s="327"/>
      <c r="AR11" s="327"/>
      <c r="AS11" s="327"/>
      <c r="AT11" s="327"/>
      <c r="AU11" s="327"/>
      <c r="AV11" s="327"/>
      <c r="AW11" s="327"/>
      <c r="AX11" s="327"/>
      <c r="AY11" s="327"/>
      <c r="AZ11" s="327"/>
      <c r="BA11" s="327"/>
      <c r="BB11" s="327"/>
      <c r="BC11" s="327"/>
      <c r="BD11" s="327"/>
      <c r="BE11" s="327"/>
      <c r="BF11" s="327"/>
      <c r="BG11" s="327"/>
      <c r="BH11" s="327"/>
      <c r="BI11" s="327"/>
      <c r="BJ11" s="327"/>
      <c r="BK11" s="327"/>
      <c r="BL11" s="327"/>
      <c r="BM11" s="327"/>
      <c r="BN11" s="327"/>
      <c r="BO11" s="452"/>
    </row>
    <row r="12" spans="1:74" s="414" customFormat="1" ht="16.5" hidden="1" customHeight="1">
      <c r="A12" s="1789" t="s">
        <v>1440</v>
      </c>
      <c r="B12" s="1789"/>
      <c r="C12" s="1789"/>
      <c r="D12" s="412"/>
      <c r="E12" s="413"/>
      <c r="F12" s="327"/>
      <c r="G12" s="327"/>
      <c r="H12" s="327"/>
      <c r="I12" s="327"/>
      <c r="J12" s="327"/>
      <c r="K12" s="327"/>
      <c r="L12" s="327"/>
      <c r="M12" s="327"/>
      <c r="N12" s="327"/>
      <c r="O12" s="327"/>
      <c r="P12" s="327"/>
      <c r="Q12" s="327"/>
      <c r="R12" s="327"/>
      <c r="S12" s="327"/>
      <c r="T12" s="327"/>
      <c r="U12" s="327"/>
      <c r="V12" s="327"/>
      <c r="W12" s="327"/>
      <c r="X12" s="327"/>
      <c r="Y12" s="327"/>
      <c r="Z12" s="327"/>
      <c r="AA12" s="327"/>
      <c r="AB12" s="327"/>
      <c r="AC12" s="327"/>
      <c r="AD12" s="327"/>
      <c r="AE12" s="327"/>
      <c r="AF12" s="327"/>
      <c r="AG12" s="327"/>
      <c r="AH12" s="1789" t="s">
        <v>1440</v>
      </c>
      <c r="AI12" s="1789"/>
      <c r="AJ12" s="1789"/>
      <c r="AK12" s="2"/>
      <c r="AL12" s="327"/>
      <c r="AM12" s="327"/>
      <c r="AN12" s="327"/>
      <c r="AO12" s="327"/>
      <c r="AP12" s="327"/>
      <c r="AQ12" s="327"/>
      <c r="AR12" s="327"/>
      <c r="AS12" s="327"/>
      <c r="AT12" s="327"/>
      <c r="AU12" s="327"/>
      <c r="AV12" s="327"/>
      <c r="AW12" s="327"/>
      <c r="AX12" s="327"/>
      <c r="AY12" s="327"/>
      <c r="AZ12" s="327"/>
      <c r="BA12" s="327"/>
      <c r="BB12" s="327"/>
      <c r="BC12" s="327"/>
      <c r="BD12" s="327"/>
      <c r="BE12" s="327"/>
      <c r="BF12" s="327"/>
      <c r="BG12" s="327"/>
      <c r="BH12" s="327"/>
      <c r="BI12" s="327"/>
      <c r="BJ12" s="327"/>
      <c r="BK12" s="327"/>
      <c r="BL12" s="327"/>
      <c r="BM12" s="327"/>
      <c r="BN12" s="327"/>
      <c r="BO12" s="452"/>
    </row>
    <row r="13" spans="1:74" s="414" customFormat="1" ht="16.5" hidden="1" customHeight="1">
      <c r="A13" s="1789" t="s">
        <v>1441</v>
      </c>
      <c r="B13" s="1789"/>
      <c r="C13" s="1789"/>
      <c r="D13" s="412"/>
      <c r="E13" s="413"/>
      <c r="F13" s="327"/>
      <c r="G13" s="327"/>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1789" t="s">
        <v>1441</v>
      </c>
      <c r="AI13" s="1789"/>
      <c r="AJ13" s="1789"/>
      <c r="AK13" s="2"/>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452"/>
    </row>
    <row r="14" spans="1:74" s="414" customFormat="1" ht="16.5" hidden="1" customHeight="1">
      <c r="A14" s="1789" t="s">
        <v>1442</v>
      </c>
      <c r="B14" s="1789"/>
      <c r="C14" s="1789"/>
      <c r="D14" s="412"/>
      <c r="E14" s="413"/>
      <c r="F14" s="327"/>
      <c r="G14" s="327"/>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1789" t="s">
        <v>1442</v>
      </c>
      <c r="AI14" s="1789"/>
      <c r="AJ14" s="1789"/>
      <c r="AK14" s="2"/>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452"/>
    </row>
    <row r="15" spans="1:74" s="414" customFormat="1" ht="16.5" hidden="1" customHeight="1">
      <c r="A15" s="1789" t="s">
        <v>1443</v>
      </c>
      <c r="B15" s="1789"/>
      <c r="C15" s="1789"/>
      <c r="D15" s="2"/>
      <c r="E15" s="551"/>
      <c r="F15" s="328"/>
      <c r="G15" s="328"/>
      <c r="H15" s="551"/>
      <c r="I15" s="551"/>
      <c r="J15" s="551"/>
      <c r="K15" s="551"/>
      <c r="L15" s="551"/>
      <c r="M15" s="551"/>
      <c r="N15" s="551"/>
      <c r="O15" s="551"/>
      <c r="P15" s="328"/>
      <c r="Q15" s="328"/>
      <c r="R15" s="328"/>
      <c r="S15" s="328"/>
      <c r="T15" s="328"/>
      <c r="U15" s="551"/>
      <c r="V15" s="551"/>
      <c r="W15" s="551"/>
      <c r="X15" s="551"/>
      <c r="Y15" s="551"/>
      <c r="Z15" s="551"/>
      <c r="AA15" s="551"/>
      <c r="AB15" s="551"/>
      <c r="AC15" s="328"/>
      <c r="AD15" s="328"/>
      <c r="AE15" s="328"/>
      <c r="AF15" s="328"/>
      <c r="AG15" s="328"/>
      <c r="AH15" s="1789" t="s">
        <v>1443</v>
      </c>
      <c r="AI15" s="1789"/>
      <c r="AJ15" s="1789"/>
      <c r="AK15" s="2"/>
      <c r="AL15" s="551"/>
      <c r="AM15" s="551"/>
      <c r="AN15" s="551"/>
      <c r="AO15" s="551"/>
      <c r="AP15" s="551"/>
      <c r="AQ15" s="551"/>
      <c r="AR15" s="551"/>
      <c r="AS15" s="551"/>
      <c r="AT15" s="328"/>
      <c r="AU15" s="328"/>
      <c r="AV15" s="328"/>
      <c r="AW15" s="328"/>
      <c r="AX15" s="328"/>
      <c r="AY15" s="551"/>
      <c r="AZ15" s="551"/>
      <c r="BA15" s="551"/>
      <c r="BB15" s="551"/>
      <c r="BC15" s="551"/>
      <c r="BD15" s="551"/>
      <c r="BE15" s="551"/>
      <c r="BF15" s="551"/>
      <c r="BG15" s="328"/>
      <c r="BH15" s="328"/>
      <c r="BI15" s="328"/>
      <c r="BJ15" s="328"/>
      <c r="BK15" s="328"/>
      <c r="BL15" s="551"/>
      <c r="BM15" s="328"/>
      <c r="BN15" s="328"/>
      <c r="BO15" s="452"/>
    </row>
    <row r="16" spans="1:74" s="414" customFormat="1" ht="16.5" hidden="1" customHeight="1">
      <c r="A16" s="1789" t="s">
        <v>1444</v>
      </c>
      <c r="B16" s="1789"/>
      <c r="C16" s="1789"/>
      <c r="D16" s="2"/>
      <c r="E16" s="551"/>
      <c r="F16" s="328"/>
      <c r="G16" s="328"/>
      <c r="H16" s="552"/>
      <c r="I16" s="552"/>
      <c r="J16" s="552"/>
      <c r="K16" s="552"/>
      <c r="L16" s="552"/>
      <c r="M16" s="552"/>
      <c r="N16" s="552"/>
      <c r="O16" s="552"/>
      <c r="P16" s="328"/>
      <c r="Q16" s="328"/>
      <c r="R16" s="328"/>
      <c r="S16" s="328"/>
      <c r="T16" s="328"/>
      <c r="U16" s="552"/>
      <c r="V16" s="552"/>
      <c r="W16" s="552"/>
      <c r="X16" s="552"/>
      <c r="Y16" s="552"/>
      <c r="Z16" s="552"/>
      <c r="AA16" s="552"/>
      <c r="AB16" s="552"/>
      <c r="AC16" s="328"/>
      <c r="AD16" s="328"/>
      <c r="AE16" s="328"/>
      <c r="AF16" s="328"/>
      <c r="AG16" s="328"/>
      <c r="AH16" s="1789" t="s">
        <v>1444</v>
      </c>
      <c r="AI16" s="1789"/>
      <c r="AJ16" s="1789"/>
      <c r="AK16" s="2"/>
      <c r="AL16" s="552"/>
      <c r="AM16" s="552"/>
      <c r="AN16" s="552"/>
      <c r="AO16" s="552"/>
      <c r="AP16" s="552"/>
      <c r="AQ16" s="552"/>
      <c r="AR16" s="552"/>
      <c r="AS16" s="552"/>
      <c r="AT16" s="328"/>
      <c r="AU16" s="328"/>
      <c r="AV16" s="328"/>
      <c r="AW16" s="328"/>
      <c r="AX16" s="328"/>
      <c r="AY16" s="552"/>
      <c r="AZ16" s="552"/>
      <c r="BA16" s="552"/>
      <c r="BB16" s="552"/>
      <c r="BC16" s="552"/>
      <c r="BD16" s="552"/>
      <c r="BE16" s="552"/>
      <c r="BF16" s="552"/>
      <c r="BG16" s="328"/>
      <c r="BH16" s="328"/>
      <c r="BI16" s="328"/>
      <c r="BJ16" s="328"/>
      <c r="BK16" s="328"/>
      <c r="BL16" s="552"/>
      <c r="BM16" s="328"/>
      <c r="BN16" s="328"/>
      <c r="BO16" s="452"/>
    </row>
    <row r="17" spans="1:84" s="414" customFormat="1" ht="16.5" hidden="1" customHeight="1">
      <c r="A17" s="1789" t="s">
        <v>1445</v>
      </c>
      <c r="B17" s="1789"/>
      <c r="C17" s="1789"/>
      <c r="D17" s="2"/>
      <c r="E17" s="551"/>
      <c r="F17" s="328"/>
      <c r="G17" s="328"/>
      <c r="H17" s="551"/>
      <c r="I17" s="551"/>
      <c r="J17" s="551"/>
      <c r="K17" s="551"/>
      <c r="L17" s="551"/>
      <c r="M17" s="551"/>
      <c r="N17" s="551"/>
      <c r="O17" s="551"/>
      <c r="P17" s="328"/>
      <c r="Q17" s="328"/>
      <c r="R17" s="328"/>
      <c r="S17" s="328"/>
      <c r="T17" s="328"/>
      <c r="U17" s="551"/>
      <c r="V17" s="551"/>
      <c r="W17" s="551"/>
      <c r="X17" s="551"/>
      <c r="Y17" s="551"/>
      <c r="Z17" s="551"/>
      <c r="AA17" s="551"/>
      <c r="AB17" s="551"/>
      <c r="AC17" s="328"/>
      <c r="AD17" s="328"/>
      <c r="AE17" s="328"/>
      <c r="AF17" s="328"/>
      <c r="AG17" s="328"/>
      <c r="AH17" s="1789" t="s">
        <v>1445</v>
      </c>
      <c r="AI17" s="1789"/>
      <c r="AJ17" s="1789"/>
      <c r="AK17" s="2"/>
      <c r="AL17" s="551"/>
      <c r="AM17" s="551"/>
      <c r="AN17" s="551"/>
      <c r="AO17" s="551"/>
      <c r="AP17" s="551"/>
      <c r="AQ17" s="551"/>
      <c r="AR17" s="551"/>
      <c r="AS17" s="551"/>
      <c r="AT17" s="328"/>
      <c r="AU17" s="328"/>
      <c r="AV17" s="328"/>
      <c r="AW17" s="328"/>
      <c r="AX17" s="328"/>
      <c r="AY17" s="551"/>
      <c r="AZ17" s="551"/>
      <c r="BA17" s="551"/>
      <c r="BB17" s="551"/>
      <c r="BC17" s="551"/>
      <c r="BD17" s="551"/>
      <c r="BE17" s="551"/>
      <c r="BF17" s="551"/>
      <c r="BG17" s="328"/>
      <c r="BH17" s="328"/>
      <c r="BI17" s="328"/>
      <c r="BJ17" s="328"/>
      <c r="BK17" s="328"/>
      <c r="BL17" s="551"/>
      <c r="BM17" s="328"/>
      <c r="BN17" s="328"/>
      <c r="BO17" s="452"/>
    </row>
    <row r="18" spans="1:84" s="414" customFormat="1" ht="16.5" hidden="1" customHeight="1">
      <c r="A18" s="1789" t="s">
        <v>1407</v>
      </c>
      <c r="B18" s="1789"/>
      <c r="C18" s="1789"/>
      <c r="D18" s="2"/>
      <c r="E18" s="553"/>
      <c r="F18" s="328"/>
      <c r="G18" s="328"/>
      <c r="H18" s="551"/>
      <c r="I18" s="551"/>
      <c r="J18" s="551"/>
      <c r="K18" s="551"/>
      <c r="L18" s="551"/>
      <c r="M18" s="551"/>
      <c r="N18" s="551"/>
      <c r="O18" s="551"/>
      <c r="P18" s="328"/>
      <c r="Q18" s="328"/>
      <c r="R18" s="328"/>
      <c r="S18" s="328"/>
      <c r="T18" s="328"/>
      <c r="U18" s="551"/>
      <c r="V18" s="551"/>
      <c r="W18" s="551"/>
      <c r="X18" s="551"/>
      <c r="Y18" s="551"/>
      <c r="Z18" s="551"/>
      <c r="AA18" s="551"/>
      <c r="AB18" s="551"/>
      <c r="AC18" s="328"/>
      <c r="AD18" s="328"/>
      <c r="AE18" s="328"/>
      <c r="AF18" s="328"/>
      <c r="AG18" s="328"/>
      <c r="AH18" s="1789" t="s">
        <v>1407</v>
      </c>
      <c r="AI18" s="1789"/>
      <c r="AJ18" s="1789"/>
      <c r="AK18" s="2"/>
      <c r="AL18" s="551"/>
      <c r="AM18" s="551"/>
      <c r="AN18" s="551"/>
      <c r="AO18" s="551"/>
      <c r="AP18" s="551"/>
      <c r="AQ18" s="551"/>
      <c r="AR18" s="551"/>
      <c r="AS18" s="551"/>
      <c r="AT18" s="328"/>
      <c r="AU18" s="328"/>
      <c r="AV18" s="328"/>
      <c r="AW18" s="328"/>
      <c r="AX18" s="328"/>
      <c r="AY18" s="551"/>
      <c r="AZ18" s="551"/>
      <c r="BA18" s="551"/>
      <c r="BB18" s="551"/>
      <c r="BC18" s="551"/>
      <c r="BD18" s="551"/>
      <c r="BE18" s="551"/>
      <c r="BF18" s="551"/>
      <c r="BG18" s="328"/>
      <c r="BH18" s="328"/>
      <c r="BI18" s="328"/>
      <c r="BJ18" s="328"/>
      <c r="BK18" s="328"/>
      <c r="BL18" s="551"/>
      <c r="BM18" s="328"/>
      <c r="BN18" s="328"/>
      <c r="BO18" s="452"/>
      <c r="CE18" s="414" t="e">
        <f>#REF!/E18</f>
        <v>#REF!</v>
      </c>
      <c r="CF18" s="414" t="e">
        <f>CE18/12</f>
        <v>#REF!</v>
      </c>
    </row>
    <row r="19" spans="1:84" s="414" customFormat="1" ht="16.5" hidden="1" customHeight="1">
      <c r="A19" s="1789" t="s">
        <v>1362</v>
      </c>
      <c r="B19" s="1789"/>
      <c r="C19" s="1789"/>
      <c r="D19" s="2"/>
      <c r="E19" s="330">
        <v>10.69811914487429</v>
      </c>
      <c r="F19" s="331" t="s">
        <v>300</v>
      </c>
      <c r="G19" s="331" t="s">
        <v>300</v>
      </c>
      <c r="H19" s="335">
        <v>2.6032428287919918</v>
      </c>
      <c r="I19" s="331" t="s">
        <v>300</v>
      </c>
      <c r="J19" s="331" t="s">
        <v>300</v>
      </c>
      <c r="K19" s="331"/>
      <c r="L19" s="331" t="s">
        <v>300</v>
      </c>
      <c r="M19" s="331" t="s">
        <v>300</v>
      </c>
      <c r="N19" s="331" t="s">
        <v>300</v>
      </c>
      <c r="O19" s="331" t="s">
        <v>300</v>
      </c>
      <c r="P19" s="331" t="s">
        <v>300</v>
      </c>
      <c r="Q19" s="331" t="s">
        <v>300</v>
      </c>
      <c r="R19" s="331"/>
      <c r="S19" s="331" t="s">
        <v>300</v>
      </c>
      <c r="T19" s="331" t="s">
        <v>300</v>
      </c>
      <c r="U19" s="335">
        <v>2.1525497086990084</v>
      </c>
      <c r="V19" s="331" t="s">
        <v>300</v>
      </c>
      <c r="W19" s="331" t="s">
        <v>300</v>
      </c>
      <c r="X19" s="331"/>
      <c r="Y19" s="331" t="s">
        <v>300</v>
      </c>
      <c r="Z19" s="331" t="s">
        <v>300</v>
      </c>
      <c r="AA19" s="331" t="s">
        <v>300</v>
      </c>
      <c r="AB19" s="331" t="s">
        <v>300</v>
      </c>
      <c r="AC19" s="331" t="s">
        <v>300</v>
      </c>
      <c r="AD19" s="331" t="s">
        <v>300</v>
      </c>
      <c r="AE19" s="331" t="s">
        <v>300</v>
      </c>
      <c r="AF19" s="331" t="s">
        <v>300</v>
      </c>
      <c r="AG19" s="331" t="s">
        <v>300</v>
      </c>
      <c r="AH19" s="1789" t="s">
        <v>1362</v>
      </c>
      <c r="AI19" s="1789"/>
      <c r="AJ19" s="1789"/>
      <c r="AK19" s="2"/>
      <c r="AL19" s="554">
        <v>2.7116866652496614</v>
      </c>
      <c r="AM19" s="331" t="s">
        <v>300</v>
      </c>
      <c r="AN19" s="331" t="s">
        <v>300</v>
      </c>
      <c r="AO19" s="331"/>
      <c r="AP19" s="331" t="s">
        <v>300</v>
      </c>
      <c r="AQ19" s="331" t="s">
        <v>300</v>
      </c>
      <c r="AR19" s="331" t="s">
        <v>300</v>
      </c>
      <c r="AS19" s="331" t="s">
        <v>300</v>
      </c>
      <c r="AT19" s="331" t="s">
        <v>300</v>
      </c>
      <c r="AU19" s="331" t="s">
        <v>300</v>
      </c>
      <c r="AV19" s="331"/>
      <c r="AW19" s="331" t="s">
        <v>300</v>
      </c>
      <c r="AX19" s="331" t="s">
        <v>300</v>
      </c>
      <c r="AY19" s="554">
        <v>2.9107618320799258</v>
      </c>
      <c r="AZ19" s="331" t="s">
        <v>300</v>
      </c>
      <c r="BA19" s="331" t="s">
        <v>300</v>
      </c>
      <c r="BB19" s="331" t="s">
        <v>300</v>
      </c>
      <c r="BC19" s="331"/>
      <c r="BD19" s="331" t="s">
        <v>300</v>
      </c>
      <c r="BE19" s="331" t="s">
        <v>300</v>
      </c>
      <c r="BF19" s="331" t="s">
        <v>300</v>
      </c>
      <c r="BG19" s="331" t="s">
        <v>300</v>
      </c>
      <c r="BH19" s="331" t="s">
        <v>300</v>
      </c>
      <c r="BI19" s="331"/>
      <c r="BJ19" s="331" t="s">
        <v>300</v>
      </c>
      <c r="BK19" s="331" t="s">
        <v>300</v>
      </c>
      <c r="BL19" s="554">
        <v>0.31987811005375066</v>
      </c>
      <c r="BM19" s="331" t="s">
        <v>300</v>
      </c>
      <c r="BN19" s="331" t="s">
        <v>300</v>
      </c>
      <c r="BO19" s="452"/>
      <c r="CE19" s="414" t="e">
        <f>#REF!/E19</f>
        <v>#REF!</v>
      </c>
      <c r="CF19" s="414" t="e">
        <f>CE19/12</f>
        <v>#REF!</v>
      </c>
    </row>
    <row r="20" spans="1:84" s="414" customFormat="1" ht="14.25" hidden="1" customHeight="1">
      <c r="A20" s="1789" t="s">
        <v>1363</v>
      </c>
      <c r="B20" s="1789"/>
      <c r="C20" s="1789"/>
      <c r="D20" s="2"/>
      <c r="E20" s="530">
        <f>'1'!R19/'1'!E19</f>
        <v>11.226386672059109</v>
      </c>
      <c r="F20" s="331" t="s">
        <v>300</v>
      </c>
      <c r="G20" s="331" t="s">
        <v>300</v>
      </c>
      <c r="H20" s="531">
        <f>'3'!H20/'1'!E19</f>
        <v>1.7019825769772665</v>
      </c>
      <c r="I20" s="331" t="s">
        <v>300</v>
      </c>
      <c r="J20" s="331" t="s">
        <v>300</v>
      </c>
      <c r="K20" s="331"/>
      <c r="L20" s="331" t="s">
        <v>300</v>
      </c>
      <c r="M20" s="331" t="s">
        <v>300</v>
      </c>
      <c r="N20" s="331" t="s">
        <v>300</v>
      </c>
      <c r="O20" s="331" t="s">
        <v>300</v>
      </c>
      <c r="P20" s="331" t="s">
        <v>300</v>
      </c>
      <c r="Q20" s="331" t="s">
        <v>300</v>
      </c>
      <c r="R20" s="331"/>
      <c r="S20" s="331" t="s">
        <v>300</v>
      </c>
      <c r="T20" s="331" t="s">
        <v>300</v>
      </c>
      <c r="U20" s="531">
        <f>'3'!U20/'1'!E19</f>
        <v>1.5307575434770129</v>
      </c>
      <c r="V20" s="331" t="s">
        <v>300</v>
      </c>
      <c r="W20" s="331" t="s">
        <v>300</v>
      </c>
      <c r="X20" s="331"/>
      <c r="Y20" s="331" t="s">
        <v>300</v>
      </c>
      <c r="Z20" s="331" t="s">
        <v>300</v>
      </c>
      <c r="AA20" s="331" t="s">
        <v>300</v>
      </c>
      <c r="AB20" s="331" t="s">
        <v>300</v>
      </c>
      <c r="AC20" s="331" t="s">
        <v>300</v>
      </c>
      <c r="AD20" s="331" t="s">
        <v>300</v>
      </c>
      <c r="AE20" s="331" t="s">
        <v>300</v>
      </c>
      <c r="AF20" s="331" t="s">
        <v>300</v>
      </c>
      <c r="AG20" s="331" t="s">
        <v>300</v>
      </c>
      <c r="AH20" s="1789" t="s">
        <v>1363</v>
      </c>
      <c r="AI20" s="1789"/>
      <c r="AJ20" s="1789"/>
      <c r="AK20" s="2"/>
      <c r="AL20" s="531">
        <f>'3'!AL20/'1'!E19</f>
        <v>3.5514813598452659</v>
      </c>
      <c r="AM20" s="331" t="s">
        <v>300</v>
      </c>
      <c r="AN20" s="331" t="s">
        <v>300</v>
      </c>
      <c r="AO20" s="331"/>
      <c r="AP20" s="331" t="s">
        <v>300</v>
      </c>
      <c r="AQ20" s="331" t="s">
        <v>300</v>
      </c>
      <c r="AR20" s="331" t="s">
        <v>300</v>
      </c>
      <c r="AS20" s="331" t="s">
        <v>300</v>
      </c>
      <c r="AT20" s="331" t="s">
        <v>300</v>
      </c>
      <c r="AU20" s="331" t="s">
        <v>300</v>
      </c>
      <c r="AV20" s="331"/>
      <c r="AW20" s="331" t="s">
        <v>300</v>
      </c>
      <c r="AX20" s="331" t="s">
        <v>300</v>
      </c>
      <c r="AY20" s="531">
        <f>'3'!AY20/'1'!E19</f>
        <v>4.1401745822980045</v>
      </c>
      <c r="AZ20" s="331" t="s">
        <v>300</v>
      </c>
      <c r="BA20" s="331" t="s">
        <v>300</v>
      </c>
      <c r="BB20" s="331" t="s">
        <v>300</v>
      </c>
      <c r="BC20" s="331"/>
      <c r="BD20" s="331" t="s">
        <v>300</v>
      </c>
      <c r="BE20" s="331" t="s">
        <v>300</v>
      </c>
      <c r="BF20" s="331" t="s">
        <v>300</v>
      </c>
      <c r="BG20" s="331" t="s">
        <v>300</v>
      </c>
      <c r="BH20" s="331" t="s">
        <v>300</v>
      </c>
      <c r="BI20" s="331"/>
      <c r="BJ20" s="331" t="s">
        <v>300</v>
      </c>
      <c r="BK20" s="331" t="s">
        <v>300</v>
      </c>
      <c r="BL20" s="555">
        <f>'3'!BL20/'1'!E19</f>
        <v>0.30199060946174983</v>
      </c>
      <c r="BM20" s="331" t="s">
        <v>300</v>
      </c>
      <c r="BN20" s="331" t="s">
        <v>300</v>
      </c>
    </row>
    <row r="21" spans="1:84" s="414" customFormat="1" ht="14.25" hidden="1" customHeight="1">
      <c r="A21" s="1789" t="s">
        <v>1459</v>
      </c>
      <c r="B21" s="1789"/>
      <c r="C21" s="1789"/>
      <c r="D21" s="2"/>
      <c r="E21" s="556">
        <v>9.7218342469995918</v>
      </c>
      <c r="F21" s="557">
        <v>7.5465635776771265</v>
      </c>
      <c r="G21" s="557">
        <v>2.1752706693224568</v>
      </c>
      <c r="H21" s="558">
        <v>2.2620205197210081</v>
      </c>
      <c r="I21" s="558">
        <v>2.0238495497857638</v>
      </c>
      <c r="J21" s="559" t="s">
        <v>300</v>
      </c>
      <c r="K21" s="559" t="s">
        <v>112</v>
      </c>
      <c r="L21" s="559" t="s">
        <v>112</v>
      </c>
      <c r="M21" s="559" t="s">
        <v>112</v>
      </c>
      <c r="N21" s="559" t="s">
        <v>112</v>
      </c>
      <c r="O21" s="558">
        <v>0.23817096993524478</v>
      </c>
      <c r="P21" s="559" t="s">
        <v>112</v>
      </c>
      <c r="Q21" s="559" t="s">
        <v>112</v>
      </c>
      <c r="R21" s="559" t="s">
        <v>112</v>
      </c>
      <c r="S21" s="559" t="s">
        <v>112</v>
      </c>
      <c r="T21" s="559" t="s">
        <v>112</v>
      </c>
      <c r="U21" s="558">
        <v>2.2954687919483501</v>
      </c>
      <c r="V21" s="558">
        <v>1.0921500389630048</v>
      </c>
      <c r="W21" s="559" t="s">
        <v>112</v>
      </c>
      <c r="X21" s="559" t="s">
        <v>112</v>
      </c>
      <c r="Y21" s="559" t="s">
        <v>112</v>
      </c>
      <c r="Z21" s="559" t="s">
        <v>112</v>
      </c>
      <c r="AA21" s="559" t="s">
        <v>112</v>
      </c>
      <c r="AB21" s="558">
        <v>1.2033187529853455</v>
      </c>
      <c r="AC21" s="559" t="s">
        <v>112</v>
      </c>
      <c r="AD21" s="559" t="s">
        <v>112</v>
      </c>
      <c r="AE21" s="559" t="s">
        <v>112</v>
      </c>
      <c r="AF21" s="559" t="s">
        <v>112</v>
      </c>
      <c r="AG21" s="559" t="s">
        <v>112</v>
      </c>
      <c r="AH21" s="1789" t="s">
        <v>1459</v>
      </c>
      <c r="AI21" s="1789"/>
      <c r="AJ21" s="1789"/>
      <c r="AK21" s="2"/>
      <c r="AL21" s="558">
        <v>2.3090413652136585</v>
      </c>
      <c r="AM21" s="558">
        <v>2.0980913190715458</v>
      </c>
      <c r="AN21" s="559" t="s">
        <v>112</v>
      </c>
      <c r="AO21" s="559" t="s">
        <v>112</v>
      </c>
      <c r="AP21" s="559" t="s">
        <v>112</v>
      </c>
      <c r="AQ21" s="559" t="s">
        <v>112</v>
      </c>
      <c r="AR21" s="559" t="s">
        <v>112</v>
      </c>
      <c r="AS21" s="558">
        <v>0.21095004614211321</v>
      </c>
      <c r="AT21" s="559" t="s">
        <v>112</v>
      </c>
      <c r="AU21" s="559" t="s">
        <v>112</v>
      </c>
      <c r="AV21" s="559" t="s">
        <v>112</v>
      </c>
      <c r="AW21" s="559" t="s">
        <v>112</v>
      </c>
      <c r="AX21" s="559" t="s">
        <v>112</v>
      </c>
      <c r="AY21" s="558">
        <v>2.5069225421191002</v>
      </c>
      <c r="AZ21" s="558">
        <v>2.0829845484145326</v>
      </c>
      <c r="BA21" s="559" t="s">
        <v>112</v>
      </c>
      <c r="BB21" s="559" t="s">
        <v>112</v>
      </c>
      <c r="BC21" s="559" t="s">
        <v>112</v>
      </c>
      <c r="BD21" s="559" t="s">
        <v>112</v>
      </c>
      <c r="BE21" s="559" t="s">
        <v>112</v>
      </c>
      <c r="BF21" s="558">
        <v>0.42393799370456792</v>
      </c>
      <c r="BG21" s="559" t="s">
        <v>112</v>
      </c>
      <c r="BH21" s="559" t="s">
        <v>112</v>
      </c>
      <c r="BI21" s="559" t="s">
        <v>112</v>
      </c>
      <c r="BJ21" s="559" t="s">
        <v>112</v>
      </c>
      <c r="BK21" s="559" t="s">
        <v>112</v>
      </c>
      <c r="BL21" s="557">
        <v>0.34838102799747489</v>
      </c>
      <c r="BM21" s="557">
        <v>0.25013964300344382</v>
      </c>
      <c r="BN21" s="557">
        <v>9.8241384994030928E-2</v>
      </c>
      <c r="BO21" s="452"/>
    </row>
    <row r="22" spans="1:84" s="414" customFormat="1" ht="14.25" hidden="1" customHeight="1">
      <c r="A22" s="1789" t="s">
        <v>1365</v>
      </c>
      <c r="B22" s="1789"/>
      <c r="C22" s="1789"/>
      <c r="D22" s="2"/>
      <c r="E22" s="556">
        <v>8.5109939004192352</v>
      </c>
      <c r="F22" s="557">
        <v>6.6164437711059216</v>
      </c>
      <c r="G22" s="557">
        <v>1.8945501293133007</v>
      </c>
      <c r="H22" s="558">
        <v>2.271676707310418</v>
      </c>
      <c r="I22" s="558">
        <v>2.0446478779544606</v>
      </c>
      <c r="J22" s="559" t="s">
        <v>112</v>
      </c>
      <c r="K22" s="559" t="s">
        <v>112</v>
      </c>
      <c r="L22" s="559" t="s">
        <v>112</v>
      </c>
      <c r="M22" s="559" t="s">
        <v>112</v>
      </c>
      <c r="N22" s="559" t="s">
        <v>112</v>
      </c>
      <c r="O22" s="558">
        <v>0.22702882935595728</v>
      </c>
      <c r="P22" s="559" t="s">
        <v>112</v>
      </c>
      <c r="Q22" s="559" t="s">
        <v>112</v>
      </c>
      <c r="R22" s="559" t="s">
        <v>112</v>
      </c>
      <c r="S22" s="559" t="s">
        <v>112</v>
      </c>
      <c r="T22" s="559" t="s">
        <v>112</v>
      </c>
      <c r="U22" s="558">
        <v>2.2738426814284134</v>
      </c>
      <c r="V22" s="558">
        <v>1.1160016852047914</v>
      </c>
      <c r="W22" s="559" t="s">
        <v>112</v>
      </c>
      <c r="X22" s="559" t="s">
        <v>112</v>
      </c>
      <c r="Y22" s="559" t="s">
        <v>112</v>
      </c>
      <c r="Z22" s="559" t="s">
        <v>112</v>
      </c>
      <c r="AA22" s="559" t="s">
        <v>112</v>
      </c>
      <c r="AB22" s="558">
        <v>1.1794993989819758</v>
      </c>
      <c r="AC22" s="559" t="s">
        <v>112</v>
      </c>
      <c r="AD22" s="559" t="s">
        <v>112</v>
      </c>
      <c r="AE22" s="559" t="s">
        <v>112</v>
      </c>
      <c r="AF22" s="559" t="s">
        <v>112</v>
      </c>
      <c r="AG22" s="559" t="s">
        <v>112</v>
      </c>
      <c r="AH22" s="1789" t="s">
        <v>1365</v>
      </c>
      <c r="AI22" s="1789"/>
      <c r="AJ22" s="1789"/>
      <c r="AK22" s="2"/>
      <c r="AL22" s="558">
        <v>1.722570601263248</v>
      </c>
      <c r="AM22" s="558">
        <v>1.6044165417243148</v>
      </c>
      <c r="AN22" s="559" t="s">
        <v>112</v>
      </c>
      <c r="AO22" s="559" t="s">
        <v>112</v>
      </c>
      <c r="AP22" s="559" t="s">
        <v>112</v>
      </c>
      <c r="AQ22" s="559" t="s">
        <v>112</v>
      </c>
      <c r="AR22" s="559" t="s">
        <v>112</v>
      </c>
      <c r="AS22" s="558">
        <v>0.1181540595389335</v>
      </c>
      <c r="AT22" s="559" t="s">
        <v>112</v>
      </c>
      <c r="AU22" s="559" t="s">
        <v>112</v>
      </c>
      <c r="AV22" s="559" t="s">
        <v>112</v>
      </c>
      <c r="AW22" s="559" t="s">
        <v>112</v>
      </c>
      <c r="AX22" s="559" t="s">
        <v>112</v>
      </c>
      <c r="AY22" s="558">
        <v>1.8970157403885775</v>
      </c>
      <c r="AZ22" s="558">
        <v>1.6075153609535906</v>
      </c>
      <c r="BA22" s="559" t="s">
        <v>112</v>
      </c>
      <c r="BB22" s="559" t="s">
        <v>112</v>
      </c>
      <c r="BC22" s="559" t="s">
        <v>112</v>
      </c>
      <c r="BD22" s="559" t="s">
        <v>112</v>
      </c>
      <c r="BE22" s="559" t="s">
        <v>112</v>
      </c>
      <c r="BF22" s="558">
        <v>0.28950037943498624</v>
      </c>
      <c r="BG22" s="559" t="s">
        <v>112</v>
      </c>
      <c r="BH22" s="559" t="s">
        <v>112</v>
      </c>
      <c r="BI22" s="559" t="s">
        <v>112</v>
      </c>
      <c r="BJ22" s="559" t="s">
        <v>112</v>
      </c>
      <c r="BK22" s="559" t="s">
        <v>112</v>
      </c>
      <c r="BL22" s="557">
        <v>0.34588817002857292</v>
      </c>
      <c r="BM22" s="557">
        <v>0.24312785352133373</v>
      </c>
      <c r="BN22" s="557">
        <v>0.10276031650723902</v>
      </c>
    </row>
    <row r="23" spans="1:84" s="414" customFormat="1" ht="14.25" hidden="1" customHeight="1">
      <c r="A23" s="1789" t="s">
        <v>1366</v>
      </c>
      <c r="B23" s="1789"/>
      <c r="C23" s="1789"/>
      <c r="D23" s="355"/>
      <c r="E23" s="556">
        <v>8.7543969219633659</v>
      </c>
      <c r="F23" s="557">
        <v>6.7780893239552986</v>
      </c>
      <c r="G23" s="557">
        <v>1.9763075980080658</v>
      </c>
      <c r="H23" s="558">
        <v>2.3177629111474882</v>
      </c>
      <c r="I23" s="558">
        <v>2.0697650807012744</v>
      </c>
      <c r="J23" s="558" t="s">
        <v>112</v>
      </c>
      <c r="K23" s="558" t="s">
        <v>112</v>
      </c>
      <c r="L23" s="558" t="s">
        <v>112</v>
      </c>
      <c r="M23" s="558" t="s">
        <v>112</v>
      </c>
      <c r="N23" s="558" t="s">
        <v>112</v>
      </c>
      <c r="O23" s="558">
        <v>0.24799783044621793</v>
      </c>
      <c r="P23" s="558" t="s">
        <v>112</v>
      </c>
      <c r="Q23" s="558" t="s">
        <v>112</v>
      </c>
      <c r="R23" s="558" t="s">
        <v>112</v>
      </c>
      <c r="S23" s="558" t="s">
        <v>112</v>
      </c>
      <c r="T23" s="558" t="s">
        <v>112</v>
      </c>
      <c r="U23" s="558">
        <v>2.2961203340045149</v>
      </c>
      <c r="V23" s="558">
        <v>1.1122017086656371</v>
      </c>
      <c r="W23" s="558" t="s">
        <v>112</v>
      </c>
      <c r="X23" s="558" t="s">
        <v>112</v>
      </c>
      <c r="Y23" s="558" t="s">
        <v>112</v>
      </c>
      <c r="Z23" s="558" t="s">
        <v>112</v>
      </c>
      <c r="AA23" s="558" t="s">
        <v>112</v>
      </c>
      <c r="AB23" s="558">
        <v>1.1839186253388736</v>
      </c>
      <c r="AC23" s="558" t="s">
        <v>112</v>
      </c>
      <c r="AD23" s="558" t="s">
        <v>112</v>
      </c>
      <c r="AE23" s="558" t="s">
        <v>112</v>
      </c>
      <c r="AF23" s="558" t="s">
        <v>112</v>
      </c>
      <c r="AG23" s="558" t="s">
        <v>112</v>
      </c>
      <c r="AH23" s="1789" t="s">
        <v>1366</v>
      </c>
      <c r="AI23" s="1789"/>
      <c r="AJ23" s="1789"/>
      <c r="AK23" s="22"/>
      <c r="AL23" s="558">
        <v>1.8853771257450618</v>
      </c>
      <c r="AM23" s="558">
        <v>1.7600509526742623</v>
      </c>
      <c r="AN23" s="559" t="s">
        <v>112</v>
      </c>
      <c r="AO23" s="559" t="s">
        <v>112</v>
      </c>
      <c r="AP23" s="559" t="s">
        <v>112</v>
      </c>
      <c r="AQ23" s="559" t="s">
        <v>112</v>
      </c>
      <c r="AR23" s="559" t="s">
        <v>112</v>
      </c>
      <c r="AS23" s="558">
        <v>0.12532617307080177</v>
      </c>
      <c r="AT23" s="559" t="s">
        <v>112</v>
      </c>
      <c r="AU23" s="559" t="s">
        <v>112</v>
      </c>
      <c r="AV23" s="559" t="s">
        <v>112</v>
      </c>
      <c r="AW23" s="559" t="s">
        <v>112</v>
      </c>
      <c r="AX23" s="559" t="s">
        <v>112</v>
      </c>
      <c r="AY23" s="558">
        <v>1.8893267186888896</v>
      </c>
      <c r="AZ23" s="558">
        <v>1.5797264349316253</v>
      </c>
      <c r="BA23" s="558" t="s">
        <v>112</v>
      </c>
      <c r="BB23" s="558" t="s">
        <v>112</v>
      </c>
      <c r="BC23" s="558" t="s">
        <v>112</v>
      </c>
      <c r="BD23" s="558" t="s">
        <v>112</v>
      </c>
      <c r="BE23" s="558" t="s">
        <v>112</v>
      </c>
      <c r="BF23" s="558">
        <v>0.30960028375726362</v>
      </c>
      <c r="BG23" s="558" t="s">
        <v>112</v>
      </c>
      <c r="BH23" s="558" t="s">
        <v>112</v>
      </c>
      <c r="BI23" s="558" t="s">
        <v>112</v>
      </c>
      <c r="BJ23" s="558" t="s">
        <v>112</v>
      </c>
      <c r="BK23" s="558" t="s">
        <v>112</v>
      </c>
      <c r="BL23" s="557">
        <v>0.36586957039275542</v>
      </c>
      <c r="BM23" s="557">
        <v>0.25533846138145228</v>
      </c>
      <c r="BN23" s="557">
        <v>0.11053110901130295</v>
      </c>
    </row>
    <row r="24" spans="1:84" s="414" customFormat="1" ht="14.25" hidden="1" customHeight="1">
      <c r="A24" s="1467" t="s">
        <v>1367</v>
      </c>
      <c r="B24" s="1468"/>
      <c r="C24" s="1468"/>
      <c r="D24" s="1469"/>
      <c r="E24" s="556">
        <v>8.7311312693919358</v>
      </c>
      <c r="F24" s="557">
        <v>6.7894131812802048</v>
      </c>
      <c r="G24" s="557">
        <v>1.941718088111746</v>
      </c>
      <c r="H24" s="558">
        <v>2.3042000132443801</v>
      </c>
      <c r="I24" s="558">
        <v>2.0591456951975116</v>
      </c>
      <c r="J24" s="558" t="s">
        <v>112</v>
      </c>
      <c r="K24" s="558" t="s">
        <v>112</v>
      </c>
      <c r="L24" s="558" t="s">
        <v>112</v>
      </c>
      <c r="M24" s="558" t="s">
        <v>112</v>
      </c>
      <c r="N24" s="558" t="s">
        <v>112</v>
      </c>
      <c r="O24" s="558">
        <v>0.24505431804686229</v>
      </c>
      <c r="P24" s="558" t="s">
        <v>112</v>
      </c>
      <c r="Q24" s="558" t="s">
        <v>112</v>
      </c>
      <c r="R24" s="558" t="s">
        <v>112</v>
      </c>
      <c r="S24" s="558" t="s">
        <v>112</v>
      </c>
      <c r="T24" s="558" t="s">
        <v>112</v>
      </c>
      <c r="U24" s="558">
        <v>2.2618895166394197</v>
      </c>
      <c r="V24" s="558">
        <v>1.0990292655041425</v>
      </c>
      <c r="W24" s="558" t="s">
        <v>112</v>
      </c>
      <c r="X24" s="558" t="s">
        <v>112</v>
      </c>
      <c r="Y24" s="558" t="s">
        <v>112</v>
      </c>
      <c r="Z24" s="558" t="s">
        <v>112</v>
      </c>
      <c r="AA24" s="558" t="s">
        <v>112</v>
      </c>
      <c r="AB24" s="558">
        <v>1.1628602511352741</v>
      </c>
      <c r="AC24" s="558" t="s">
        <v>112</v>
      </c>
      <c r="AD24" s="558" t="s">
        <v>112</v>
      </c>
      <c r="AE24" s="558" t="s">
        <v>112</v>
      </c>
      <c r="AF24" s="558" t="s">
        <v>112</v>
      </c>
      <c r="AG24" s="558" t="s">
        <v>112</v>
      </c>
      <c r="AH24" s="1467" t="s">
        <v>1367</v>
      </c>
      <c r="AI24" s="1468"/>
      <c r="AJ24" s="1468"/>
      <c r="AK24" s="1469"/>
      <c r="AL24" s="558">
        <v>1.7254800039617479</v>
      </c>
      <c r="AM24" s="558">
        <v>1.6256226872145652</v>
      </c>
      <c r="AN24" s="558" t="s">
        <v>112</v>
      </c>
      <c r="AO24" s="558" t="s">
        <v>112</v>
      </c>
      <c r="AP24" s="558" t="s">
        <v>112</v>
      </c>
      <c r="AQ24" s="558" t="s">
        <v>112</v>
      </c>
      <c r="AR24" s="558" t="s">
        <v>112</v>
      </c>
      <c r="AS24" s="558">
        <v>9.9857316747183456E-2</v>
      </c>
      <c r="AT24" s="558" t="s">
        <v>112</v>
      </c>
      <c r="AU24" s="558" t="s">
        <v>112</v>
      </c>
      <c r="AV24" s="558" t="s">
        <v>112</v>
      </c>
      <c r="AW24" s="558" t="s">
        <v>112</v>
      </c>
      <c r="AX24" s="558" t="s">
        <v>112</v>
      </c>
      <c r="AY24" s="558">
        <v>2.1122159493765045</v>
      </c>
      <c r="AZ24" s="558">
        <v>1.7932930419910444</v>
      </c>
      <c r="BA24" s="558" t="s">
        <v>112</v>
      </c>
      <c r="BB24" s="558" t="s">
        <v>112</v>
      </c>
      <c r="BC24" s="558" t="s">
        <v>112</v>
      </c>
      <c r="BD24" s="558" t="s">
        <v>112</v>
      </c>
      <c r="BE24" s="558" t="s">
        <v>112</v>
      </c>
      <c r="BF24" s="558">
        <v>0.31892290738546103</v>
      </c>
      <c r="BG24" s="558" t="s">
        <v>112</v>
      </c>
      <c r="BH24" s="558" t="s">
        <v>112</v>
      </c>
      <c r="BI24" s="558" t="s">
        <v>112</v>
      </c>
      <c r="BJ24" s="558" t="s">
        <v>112</v>
      </c>
      <c r="BK24" s="558" t="s">
        <v>112</v>
      </c>
      <c r="BL24" s="557">
        <v>0.32734578616988685</v>
      </c>
      <c r="BM24" s="557">
        <v>0.21232249137292108</v>
      </c>
      <c r="BN24" s="557">
        <v>0.11502329479696556</v>
      </c>
    </row>
    <row r="25" spans="1:84" s="414" customFormat="1" ht="14.25" customHeight="1">
      <c r="A25" s="1467" t="s">
        <v>1308</v>
      </c>
      <c r="B25" s="1468"/>
      <c r="C25" s="1468"/>
      <c r="D25" s="1469"/>
      <c r="E25" s="556">
        <v>8.8398869672457678</v>
      </c>
      <c r="F25" s="557">
        <v>6.8091582154013741</v>
      </c>
      <c r="G25" s="557">
        <v>2.0307287518443906</v>
      </c>
      <c r="H25" s="558" t="s">
        <v>112</v>
      </c>
      <c r="I25" s="558" t="s">
        <v>112</v>
      </c>
      <c r="J25" s="558" t="s">
        <v>112</v>
      </c>
      <c r="K25" s="558" t="s">
        <v>112</v>
      </c>
      <c r="L25" s="558" t="s">
        <v>112</v>
      </c>
      <c r="M25" s="558" t="s">
        <v>112</v>
      </c>
      <c r="N25" s="558" t="s">
        <v>112</v>
      </c>
      <c r="O25" s="558" t="s">
        <v>112</v>
      </c>
      <c r="P25" s="558" t="s">
        <v>112</v>
      </c>
      <c r="Q25" s="558" t="s">
        <v>112</v>
      </c>
      <c r="R25" s="558" t="s">
        <v>112</v>
      </c>
      <c r="S25" s="558" t="s">
        <v>112</v>
      </c>
      <c r="T25" s="558" t="s">
        <v>112</v>
      </c>
      <c r="U25" s="558" t="s">
        <v>112</v>
      </c>
      <c r="V25" s="558" t="s">
        <v>112</v>
      </c>
      <c r="W25" s="558" t="s">
        <v>112</v>
      </c>
      <c r="X25" s="558" t="s">
        <v>112</v>
      </c>
      <c r="Y25" s="558" t="s">
        <v>112</v>
      </c>
      <c r="Z25" s="558" t="s">
        <v>112</v>
      </c>
      <c r="AA25" s="558" t="s">
        <v>112</v>
      </c>
      <c r="AB25" s="558" t="s">
        <v>112</v>
      </c>
      <c r="AC25" s="558" t="s">
        <v>112</v>
      </c>
      <c r="AD25" s="558" t="s">
        <v>112</v>
      </c>
      <c r="AE25" s="558" t="s">
        <v>112</v>
      </c>
      <c r="AF25" s="558" t="s">
        <v>112</v>
      </c>
      <c r="AG25" s="558" t="s">
        <v>112</v>
      </c>
      <c r="AH25" s="1467" t="s">
        <v>1308</v>
      </c>
      <c r="AI25" s="1468"/>
      <c r="AJ25" s="1468"/>
      <c r="AK25" s="1469"/>
      <c r="AL25" s="558" t="s">
        <v>112</v>
      </c>
      <c r="AM25" s="558" t="s">
        <v>112</v>
      </c>
      <c r="AN25" s="558" t="s">
        <v>112</v>
      </c>
      <c r="AO25" s="558" t="s">
        <v>112</v>
      </c>
      <c r="AP25" s="558" t="s">
        <v>112</v>
      </c>
      <c r="AQ25" s="558" t="s">
        <v>112</v>
      </c>
      <c r="AR25" s="558" t="s">
        <v>112</v>
      </c>
      <c r="AS25" s="558" t="s">
        <v>112</v>
      </c>
      <c r="AT25" s="558" t="s">
        <v>112</v>
      </c>
      <c r="AU25" s="558" t="s">
        <v>112</v>
      </c>
      <c r="AV25" s="558" t="s">
        <v>112</v>
      </c>
      <c r="AW25" s="558" t="s">
        <v>112</v>
      </c>
      <c r="AX25" s="558" t="s">
        <v>112</v>
      </c>
      <c r="AY25" s="558" t="s">
        <v>112</v>
      </c>
      <c r="AZ25" s="558" t="s">
        <v>112</v>
      </c>
      <c r="BA25" s="558" t="s">
        <v>112</v>
      </c>
      <c r="BB25" s="558" t="s">
        <v>112</v>
      </c>
      <c r="BC25" s="558" t="s">
        <v>112</v>
      </c>
      <c r="BD25" s="558" t="s">
        <v>112</v>
      </c>
      <c r="BE25" s="558" t="s">
        <v>112</v>
      </c>
      <c r="BF25" s="558" t="s">
        <v>112</v>
      </c>
      <c r="BG25" s="558" t="s">
        <v>112</v>
      </c>
      <c r="BH25" s="558" t="s">
        <v>112</v>
      </c>
      <c r="BI25" s="558" t="s">
        <v>112</v>
      </c>
      <c r="BJ25" s="558" t="s">
        <v>112</v>
      </c>
      <c r="BK25" s="558" t="s">
        <v>112</v>
      </c>
      <c r="BL25" s="557">
        <v>0.27379901117766497</v>
      </c>
      <c r="BM25" s="557">
        <v>0.19893418638565163</v>
      </c>
      <c r="BN25" s="557">
        <v>7.4864824792012855E-2</v>
      </c>
    </row>
    <row r="26" spans="1:84" s="414" customFormat="1" ht="14.25" customHeight="1">
      <c r="A26" s="1467" t="s">
        <v>1309</v>
      </c>
      <c r="B26" s="1468"/>
      <c r="C26" s="1468"/>
      <c r="D26" s="1469"/>
      <c r="E26" s="556">
        <v>8.4320990754390888</v>
      </c>
      <c r="F26" s="557">
        <v>6.5566005323134746</v>
      </c>
      <c r="G26" s="557">
        <v>1.8754985431256332</v>
      </c>
      <c r="H26" s="558">
        <v>2.323406433484597</v>
      </c>
      <c r="I26" s="558">
        <v>2.0609444720454722</v>
      </c>
      <c r="J26" s="558">
        <v>3.5265911437776707E-3</v>
      </c>
      <c r="K26" s="558">
        <v>0.20273420496587657</v>
      </c>
      <c r="L26" s="558">
        <v>0.64709168492972013</v>
      </c>
      <c r="M26" s="558">
        <v>0.67502787414196486</v>
      </c>
      <c r="N26" s="558">
        <v>0.53256411686413907</v>
      </c>
      <c r="O26" s="558">
        <v>0.26246196143912703</v>
      </c>
      <c r="P26" s="558">
        <v>1.2635036957458264E-4</v>
      </c>
      <c r="Q26" s="558">
        <v>4.4790524297091322E-2</v>
      </c>
      <c r="R26" s="558">
        <v>9.6717936185181291E-2</v>
      </c>
      <c r="S26" s="558">
        <v>8.5507528484842263E-2</v>
      </c>
      <c r="T26" s="558">
        <v>3.531962210243729E-2</v>
      </c>
      <c r="U26" s="558">
        <v>2.3514977684335441</v>
      </c>
      <c r="V26" s="558">
        <v>1.1828437883022693</v>
      </c>
      <c r="W26" s="558">
        <v>4.4863746310340874E-3</v>
      </c>
      <c r="X26" s="558">
        <v>0.10382166854316541</v>
      </c>
      <c r="Y26" s="558">
        <v>0.33509277667193921</v>
      </c>
      <c r="Z26" s="558">
        <v>0.37543826823970045</v>
      </c>
      <c r="AA26" s="558">
        <v>0.36400470021643305</v>
      </c>
      <c r="AB26" s="558">
        <v>1.1686539801312756</v>
      </c>
      <c r="AC26" s="558">
        <v>3.1962627077354398E-3</v>
      </c>
      <c r="AD26" s="558">
        <v>0.17885221441880531</v>
      </c>
      <c r="AE26" s="558">
        <v>0.44663268100370912</v>
      </c>
      <c r="AF26" s="558">
        <v>0.36394859704975813</v>
      </c>
      <c r="AG26" s="558">
        <v>0.17602422495126951</v>
      </c>
      <c r="AH26" s="1467" t="s">
        <v>1309</v>
      </c>
      <c r="AI26" s="1468"/>
      <c r="AJ26" s="1468"/>
      <c r="AK26" s="1469"/>
      <c r="AL26" s="558">
        <v>1.6143618707871354</v>
      </c>
      <c r="AM26" s="558">
        <v>1.51390745082175</v>
      </c>
      <c r="AN26" s="558">
        <v>2.0792335731665149E-3</v>
      </c>
      <c r="AO26" s="558">
        <v>0.14345908322075132</v>
      </c>
      <c r="AP26" s="558">
        <v>0.46631379697878289</v>
      </c>
      <c r="AQ26" s="558">
        <v>0.53783773251014411</v>
      </c>
      <c r="AR26" s="558">
        <v>0.36421760453890789</v>
      </c>
      <c r="AS26" s="558">
        <v>0.10045441996538743</v>
      </c>
      <c r="AT26" s="558">
        <v>5.0934992733749388E-4</v>
      </c>
      <c r="AU26" s="558">
        <v>1.3814667431702416E-2</v>
      </c>
      <c r="AV26" s="558">
        <v>3.495945044666484E-2</v>
      </c>
      <c r="AW26" s="558">
        <v>3.415916466051469E-2</v>
      </c>
      <c r="AX26" s="558">
        <v>1.7011787499168027E-2</v>
      </c>
      <c r="AY26" s="558">
        <v>1.8131081600794896</v>
      </c>
      <c r="AZ26" s="558">
        <v>1.5508874940609814</v>
      </c>
      <c r="BA26" s="558">
        <v>2.8409695432987958E-3</v>
      </c>
      <c r="BB26" s="558">
        <v>0.19906081084559493</v>
      </c>
      <c r="BC26" s="558">
        <v>0.47537777893980709</v>
      </c>
      <c r="BD26" s="558">
        <v>0.53953540829047886</v>
      </c>
      <c r="BE26" s="558">
        <v>0.33407252644180307</v>
      </c>
      <c r="BF26" s="558">
        <v>0.26222066601850919</v>
      </c>
      <c r="BG26" s="558">
        <v>8.7843590275662217E-4</v>
      </c>
      <c r="BH26" s="558">
        <v>2.4418028846907906E-2</v>
      </c>
      <c r="BI26" s="558">
        <v>8.8164218499140912E-2</v>
      </c>
      <c r="BJ26" s="558">
        <v>8.8556777948182661E-2</v>
      </c>
      <c r="BK26" s="558">
        <v>6.020320482152091E-2</v>
      </c>
      <c r="BL26" s="557">
        <v>0.32972484265432617</v>
      </c>
      <c r="BM26" s="557">
        <v>0.24914824577355049</v>
      </c>
      <c r="BN26" s="557">
        <v>8.0576596880775717E-2</v>
      </c>
    </row>
    <row r="27" spans="1:84" s="414" customFormat="1" ht="14.25" customHeight="1">
      <c r="A27" s="1467" t="s">
        <v>1310</v>
      </c>
      <c r="B27" s="1468"/>
      <c r="C27" s="1468"/>
      <c r="D27" s="1469"/>
      <c r="E27" s="556">
        <v>8.4743755048060709</v>
      </c>
      <c r="F27" s="557">
        <v>6.5450001693339797</v>
      </c>
      <c r="G27" s="557">
        <v>1.9293753354720882</v>
      </c>
      <c r="H27" s="558">
        <v>2.3076235591922618</v>
      </c>
      <c r="I27" s="558">
        <v>2.0353020544632878</v>
      </c>
      <c r="J27" s="558">
        <v>3.6361885577122992E-2</v>
      </c>
      <c r="K27" s="558">
        <v>0.39966809304150908</v>
      </c>
      <c r="L27" s="558">
        <v>0.73972579601465549</v>
      </c>
      <c r="M27" s="558">
        <v>0.77366856720987076</v>
      </c>
      <c r="N27" s="558">
        <v>8.5877712620133689E-2</v>
      </c>
      <c r="O27" s="558">
        <v>0.27232150472897704</v>
      </c>
      <c r="P27" s="558">
        <v>9.4274971434387053E-3</v>
      </c>
      <c r="Q27" s="558">
        <v>8.4749118977057863E-2</v>
      </c>
      <c r="R27" s="558">
        <v>0.10601509848503592</v>
      </c>
      <c r="S27" s="558">
        <v>6.8860447072332923E-2</v>
      </c>
      <c r="T27" s="558">
        <v>3.2693430511116718E-3</v>
      </c>
      <c r="U27" s="558">
        <v>2.3860048340302749</v>
      </c>
      <c r="V27" s="558">
        <v>1.162744877863306</v>
      </c>
      <c r="W27" s="558">
        <v>1.9336470207410559E-2</v>
      </c>
      <c r="X27" s="558">
        <v>0.21687520864405932</v>
      </c>
      <c r="Y27" s="558">
        <v>0.38717830702313755</v>
      </c>
      <c r="Z27" s="558">
        <v>0.49478576786770462</v>
      </c>
      <c r="AA27" s="558">
        <v>4.4569124120993335E-2</v>
      </c>
      <c r="AB27" s="558">
        <v>1.223259956166979</v>
      </c>
      <c r="AC27" s="558">
        <v>3.7868012722672428E-2</v>
      </c>
      <c r="AD27" s="558">
        <v>0.3253430251708731</v>
      </c>
      <c r="AE27" s="558">
        <v>0.46703491606669345</v>
      </c>
      <c r="AF27" s="558">
        <v>0.37793979423113172</v>
      </c>
      <c r="AG27" s="558">
        <v>1.5074207975607771E-2</v>
      </c>
      <c r="AH27" s="1467" t="s">
        <v>1310</v>
      </c>
      <c r="AI27" s="1468"/>
      <c r="AJ27" s="1468"/>
      <c r="AK27" s="1469"/>
      <c r="AL27" s="558">
        <v>1.5416976843616255</v>
      </c>
      <c r="AM27" s="558">
        <v>1.4505243610442415</v>
      </c>
      <c r="AN27" s="558">
        <v>2.2889866319005886E-2</v>
      </c>
      <c r="AO27" s="558">
        <v>0.27506090260630617</v>
      </c>
      <c r="AP27" s="558">
        <v>0.5691224392754255</v>
      </c>
      <c r="AQ27" s="558">
        <v>0.54113384802723419</v>
      </c>
      <c r="AR27" s="558">
        <v>4.2317304816270461E-2</v>
      </c>
      <c r="AS27" s="558">
        <v>9.1173323317383453E-2</v>
      </c>
      <c r="AT27" s="558">
        <v>1.1622651255999599E-3</v>
      </c>
      <c r="AU27" s="558">
        <v>1.9620801992836317E-2</v>
      </c>
      <c r="AV27" s="558">
        <v>4.0000580258607775E-2</v>
      </c>
      <c r="AW27" s="558">
        <v>2.9580237279966663E-2</v>
      </c>
      <c r="AX27" s="558">
        <v>8.0943866037272861E-4</v>
      </c>
      <c r="AY27" s="558">
        <v>1.9489612633332063</v>
      </c>
      <c r="AZ27" s="558">
        <v>1.681181117280808</v>
      </c>
      <c r="BA27" s="558">
        <v>5.0938833823194862E-2</v>
      </c>
      <c r="BB27" s="558">
        <v>0.31650351893193696</v>
      </c>
      <c r="BC27" s="558">
        <v>0.60516413670670011</v>
      </c>
      <c r="BD27" s="558">
        <v>0.67166784856279782</v>
      </c>
      <c r="BE27" s="558">
        <v>3.6906779256178461E-2</v>
      </c>
      <c r="BF27" s="558">
        <v>0.26778014605239769</v>
      </c>
      <c r="BG27" s="558">
        <v>3.5236183296896858E-3</v>
      </c>
      <c r="BH27" s="558">
        <v>4.6352781786566273E-2</v>
      </c>
      <c r="BI27" s="558">
        <v>0.10462924164179264</v>
      </c>
      <c r="BJ27" s="558">
        <v>0.10540535031279213</v>
      </c>
      <c r="BK27" s="558">
        <v>7.8691539815570165E-3</v>
      </c>
      <c r="BL27" s="557">
        <v>0.29008816388869146</v>
      </c>
      <c r="BM27" s="557">
        <v>0.215247758682338</v>
      </c>
      <c r="BN27" s="557">
        <v>7.4840405206353336E-2</v>
      </c>
    </row>
    <row r="28" spans="1:84" s="414" customFormat="1" ht="14.25" customHeight="1">
      <c r="A28" s="1467" t="s">
        <v>1311</v>
      </c>
      <c r="B28" s="1468"/>
      <c r="C28" s="1468"/>
      <c r="D28" s="1469"/>
      <c r="E28" s="557">
        <v>9.0336939880470659</v>
      </c>
      <c r="F28" s="557">
        <v>7.0895783930407399</v>
      </c>
      <c r="G28" s="557">
        <v>1.944115595006328</v>
      </c>
      <c r="H28" s="558">
        <v>2.580127871818358</v>
      </c>
      <c r="I28" s="558">
        <v>2.267315437929323</v>
      </c>
      <c r="J28" s="558">
        <v>4.9003052300578311E-2</v>
      </c>
      <c r="K28" s="558">
        <v>0.4748188165070828</v>
      </c>
      <c r="L28" s="558">
        <v>0.758958496687966</v>
      </c>
      <c r="M28" s="558">
        <v>0.89486414506509537</v>
      </c>
      <c r="N28" s="558">
        <v>8.9670927368599621E-2</v>
      </c>
      <c r="O28" s="558">
        <v>0.31281243388903446</v>
      </c>
      <c r="P28" s="558">
        <v>1.3029957000539886E-2</v>
      </c>
      <c r="Q28" s="558">
        <v>0.10343953249577702</v>
      </c>
      <c r="R28" s="558">
        <v>0.11220956809704569</v>
      </c>
      <c r="S28" s="558">
        <v>8.2292223094401457E-2</v>
      </c>
      <c r="T28" s="558">
        <v>1.841153201270648E-3</v>
      </c>
      <c r="U28" s="558">
        <v>2.3815727735354617</v>
      </c>
      <c r="V28" s="558">
        <v>1.2090587801718566</v>
      </c>
      <c r="W28" s="558">
        <v>2.6927430630239224E-2</v>
      </c>
      <c r="X28" s="558">
        <v>0.19486287626324086</v>
      </c>
      <c r="Y28" s="558">
        <v>0.39558585226246845</v>
      </c>
      <c r="Z28" s="558">
        <v>0.53868278544901604</v>
      </c>
      <c r="AA28" s="558">
        <v>5.2999835566892396E-2</v>
      </c>
      <c r="AB28" s="558">
        <v>1.1725139933636066</v>
      </c>
      <c r="AC28" s="558">
        <v>4.1148277347789482E-2</v>
      </c>
      <c r="AD28" s="558">
        <v>0.31690812649961336</v>
      </c>
      <c r="AE28" s="558">
        <v>0.43789113956530884</v>
      </c>
      <c r="AF28" s="558">
        <v>0.36431547249274371</v>
      </c>
      <c r="AG28" s="558">
        <v>1.2250977458149289E-2</v>
      </c>
      <c r="AH28" s="1467" t="s">
        <v>1311</v>
      </c>
      <c r="AI28" s="1468"/>
      <c r="AJ28" s="1468"/>
      <c r="AK28" s="1469"/>
      <c r="AL28" s="558">
        <v>1.830366341602409</v>
      </c>
      <c r="AM28" s="558">
        <v>1.7025478897518871</v>
      </c>
      <c r="AN28" s="558">
        <v>3.1583077362557499E-2</v>
      </c>
      <c r="AO28" s="558">
        <v>0.30841050025811889</v>
      </c>
      <c r="AP28" s="558">
        <v>0.59140542311182531</v>
      </c>
      <c r="AQ28" s="558">
        <v>0.72987886886550035</v>
      </c>
      <c r="AR28" s="558">
        <v>4.1270020153886054E-2</v>
      </c>
      <c r="AS28" s="558">
        <v>0.12781845185052174</v>
      </c>
      <c r="AT28" s="558">
        <v>2.1726627899546235E-3</v>
      </c>
      <c r="AU28" s="558">
        <v>3.4540113501341306E-2</v>
      </c>
      <c r="AV28" s="558">
        <v>4.313030877458935E-2</v>
      </c>
      <c r="AW28" s="558">
        <v>4.7226582322046053E-2</v>
      </c>
      <c r="AX28" s="558">
        <v>7.4878446259041601E-4</v>
      </c>
      <c r="AY28" s="558">
        <v>1.9407821461812218</v>
      </c>
      <c r="AZ28" s="558">
        <v>1.7014679174873952</v>
      </c>
      <c r="BA28" s="558">
        <v>3.7387393082368103E-2</v>
      </c>
      <c r="BB28" s="558">
        <v>0.33608264660885179</v>
      </c>
      <c r="BC28" s="558">
        <v>0.5869261721563106</v>
      </c>
      <c r="BD28" s="558">
        <v>0.7028877536206517</v>
      </c>
      <c r="BE28" s="558">
        <v>3.8183952019212333E-2</v>
      </c>
      <c r="BF28" s="558">
        <v>0.23931422869382579</v>
      </c>
      <c r="BG28" s="558">
        <v>5.2749055239648462E-3</v>
      </c>
      <c r="BH28" s="558">
        <v>3.965145303643583E-2</v>
      </c>
      <c r="BI28" s="558">
        <v>7.0542771393626857E-2</v>
      </c>
      <c r="BJ28" s="558">
        <v>0.1178696979346405</v>
      </c>
      <c r="BK28" s="558">
        <v>5.975400805157887E-3</v>
      </c>
      <c r="BL28" s="557">
        <v>0.30084485490959983</v>
      </c>
      <c r="BM28" s="557">
        <v>0.21092727250006435</v>
      </c>
      <c r="BN28" s="557">
        <v>8.9917582409535596E-2</v>
      </c>
    </row>
    <row r="29" spans="1:84" s="414" customFormat="1" ht="14.25" customHeight="1">
      <c r="A29" s="1467" t="s">
        <v>1312</v>
      </c>
      <c r="B29" s="1468"/>
      <c r="C29" s="1468"/>
      <c r="D29" s="1469"/>
      <c r="E29" s="557">
        <v>8.8511133605774326</v>
      </c>
      <c r="F29" s="557">
        <v>6.9287677526859266</v>
      </c>
      <c r="G29" s="557">
        <v>1.9223456078914885</v>
      </c>
      <c r="H29" s="558">
        <v>2.6261907576474472</v>
      </c>
      <c r="I29" s="558">
        <v>2.2973744184698965</v>
      </c>
      <c r="J29" s="558">
        <v>6.2714286486775239E-2</v>
      </c>
      <c r="K29" s="558">
        <v>0.44283700983747176</v>
      </c>
      <c r="L29" s="558">
        <v>0.74605461224067871</v>
      </c>
      <c r="M29" s="558">
        <v>0.93707303792107677</v>
      </c>
      <c r="N29" s="558">
        <v>0.10869547198389479</v>
      </c>
      <c r="O29" s="558">
        <v>0.32881633917755076</v>
      </c>
      <c r="P29" s="558">
        <v>1.972679172847518E-2</v>
      </c>
      <c r="Q29" s="558">
        <v>0.11272158484233087</v>
      </c>
      <c r="R29" s="558">
        <v>0.10573918482132515</v>
      </c>
      <c r="S29" s="558">
        <v>8.7627213608438032E-2</v>
      </c>
      <c r="T29" s="558">
        <v>3.0015641769817504E-3</v>
      </c>
      <c r="U29" s="558">
        <v>2.5070096633205692</v>
      </c>
      <c r="V29" s="558">
        <v>1.3811711687371651</v>
      </c>
      <c r="W29" s="558">
        <v>4.6930260521517976E-2</v>
      </c>
      <c r="X29" s="558">
        <v>0.21087483469847693</v>
      </c>
      <c r="Y29" s="558">
        <v>0.42199724444439651</v>
      </c>
      <c r="Z29" s="558">
        <v>0.63616675799649425</v>
      </c>
      <c r="AA29" s="558">
        <v>6.520207107628101E-2</v>
      </c>
      <c r="AB29" s="558">
        <v>1.1258384945833997</v>
      </c>
      <c r="AC29" s="558">
        <v>4.4052943072125289E-2</v>
      </c>
      <c r="AD29" s="558">
        <v>0.30290505265445539</v>
      </c>
      <c r="AE29" s="558">
        <v>0.40082425759510892</v>
      </c>
      <c r="AF29" s="558">
        <v>0.35787399828927202</v>
      </c>
      <c r="AG29" s="558">
        <v>2.0182242972440412E-2</v>
      </c>
      <c r="AH29" s="1467" t="s">
        <v>1312</v>
      </c>
      <c r="AI29" s="1468"/>
      <c r="AJ29" s="1468"/>
      <c r="AK29" s="1469"/>
      <c r="AL29" s="558">
        <v>1.6223390271750957</v>
      </c>
      <c r="AM29" s="558">
        <v>1.503825095029975</v>
      </c>
      <c r="AN29" s="558">
        <v>5.2161839911657001E-2</v>
      </c>
      <c r="AO29" s="558">
        <v>0.24762490511131877</v>
      </c>
      <c r="AP29" s="558">
        <v>0.54104342532294947</v>
      </c>
      <c r="AQ29" s="558">
        <v>0.60418742230084044</v>
      </c>
      <c r="AR29" s="558">
        <v>5.8807502383210503E-2</v>
      </c>
      <c r="AS29" s="558">
        <v>0.11851393214512061</v>
      </c>
      <c r="AT29" s="558">
        <v>3.6948110961241474E-3</v>
      </c>
      <c r="AU29" s="558">
        <v>2.8297590768408171E-2</v>
      </c>
      <c r="AV29" s="558">
        <v>4.3928166988970264E-2</v>
      </c>
      <c r="AW29" s="558">
        <v>3.520857438892451E-2</v>
      </c>
      <c r="AX29" s="558">
        <v>7.3847889026934814E-3</v>
      </c>
      <c r="AY29" s="558">
        <v>1.8839109240850023</v>
      </c>
      <c r="AZ29" s="558">
        <v>1.5736506342846355</v>
      </c>
      <c r="BA29" s="558">
        <v>7.4005539103723164E-2</v>
      </c>
      <c r="BB29" s="558">
        <v>0.33735004370596583</v>
      </c>
      <c r="BC29" s="558">
        <v>0.52728675402159875</v>
      </c>
      <c r="BD29" s="558">
        <v>0.56003058409676076</v>
      </c>
      <c r="BE29" s="558">
        <v>7.4977713356585818E-2</v>
      </c>
      <c r="BF29" s="558">
        <v>0.31026028980036607</v>
      </c>
      <c r="BG29" s="558">
        <v>9.68965283781212E-3</v>
      </c>
      <c r="BH29" s="558">
        <v>6.7592934755822509E-2</v>
      </c>
      <c r="BI29" s="558">
        <v>0.12013807885367263</v>
      </c>
      <c r="BJ29" s="558">
        <v>9.648376805166313E-2</v>
      </c>
      <c r="BK29" s="558">
        <v>1.6355855301395716E-2</v>
      </c>
      <c r="BL29" s="557">
        <v>0.21166298834930034</v>
      </c>
      <c r="BM29" s="557">
        <v>0.17274643616425051</v>
      </c>
      <c r="BN29" s="557">
        <v>3.891655218504976E-2</v>
      </c>
    </row>
    <row r="30" spans="1:84" ht="13.7" customHeight="1">
      <c r="A30" s="1479" t="s">
        <v>447</v>
      </c>
      <c r="B30" s="1479"/>
      <c r="C30" s="1479"/>
      <c r="D30" s="2"/>
      <c r="E30" s="559"/>
      <c r="F30" s="559"/>
      <c r="G30" s="559"/>
      <c r="H30" s="5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1479" t="s">
        <v>447</v>
      </c>
      <c r="AI30" s="1479"/>
      <c r="AJ30" s="1479"/>
      <c r="AK30" s="2"/>
      <c r="AL30" s="559"/>
      <c r="AM30" s="559"/>
      <c r="AN30" s="559"/>
      <c r="AO30" s="559"/>
      <c r="AP30" s="559"/>
      <c r="AQ30" s="559"/>
      <c r="AR30" s="559"/>
      <c r="AS30" s="559"/>
      <c r="AT30" s="559"/>
      <c r="AU30" s="559"/>
      <c r="AV30" s="559"/>
      <c r="AW30" s="559"/>
      <c r="AX30" s="559"/>
      <c r="AY30" s="559"/>
      <c r="AZ30" s="559"/>
      <c r="BA30" s="559"/>
      <c r="BB30" s="559"/>
      <c r="BC30" s="559"/>
      <c r="BD30" s="559"/>
      <c r="BE30" s="559"/>
      <c r="BF30" s="559"/>
      <c r="BG30" s="559"/>
      <c r="BH30" s="559"/>
      <c r="BI30" s="559"/>
      <c r="BJ30" s="559"/>
      <c r="BK30" s="559"/>
      <c r="BL30" s="559"/>
      <c r="BM30" s="559"/>
      <c r="BN30" s="559"/>
    </row>
    <row r="31" spans="1:84" ht="13.7" customHeight="1">
      <c r="A31" s="1330"/>
      <c r="B31" s="961" t="s">
        <v>1331</v>
      </c>
      <c r="C31" s="1330"/>
      <c r="D31" s="992"/>
      <c r="E31" s="560">
        <v>3.1223610425214487</v>
      </c>
      <c r="F31" s="560">
        <v>2.4181367351987819</v>
      </c>
      <c r="G31" s="560">
        <v>0.7042243073226685</v>
      </c>
      <c r="H31" s="560">
        <v>0.69015166608521816</v>
      </c>
      <c r="I31" s="560">
        <v>0.6307729363187039</v>
      </c>
      <c r="J31" s="560">
        <v>1.3597921026964631E-2</v>
      </c>
      <c r="K31" s="560">
        <v>6.3608236265266738E-2</v>
      </c>
      <c r="L31" s="560">
        <v>0.15990258787124387</v>
      </c>
      <c r="M31" s="560">
        <v>0.33021267121630682</v>
      </c>
      <c r="N31" s="560">
        <v>6.3451519938922354E-2</v>
      </c>
      <c r="O31" s="560">
        <v>5.9378729766514184E-2</v>
      </c>
      <c r="P31" s="560">
        <v>0</v>
      </c>
      <c r="Q31" s="560">
        <v>1.7289170259807755E-2</v>
      </c>
      <c r="R31" s="560">
        <v>1.7253150826091104E-2</v>
      </c>
      <c r="S31" s="560">
        <v>2.2641329590756511E-2</v>
      </c>
      <c r="T31" s="560">
        <v>2.1950790898588269E-3</v>
      </c>
      <c r="U31" s="560">
        <v>1.0301091876607693</v>
      </c>
      <c r="V31" s="560">
        <v>0.58793875736040957</v>
      </c>
      <c r="W31" s="560">
        <v>2.4819776629634631E-2</v>
      </c>
      <c r="X31" s="560">
        <v>0.10835717091699992</v>
      </c>
      <c r="Y31" s="560">
        <v>0.21066155706814832</v>
      </c>
      <c r="Z31" s="560">
        <v>0.22207430828628255</v>
      </c>
      <c r="AA31" s="560">
        <v>2.2025944459344159E-2</v>
      </c>
      <c r="AB31" s="560">
        <v>0.44217043030035946</v>
      </c>
      <c r="AC31" s="560">
        <v>9.6878788834069956E-3</v>
      </c>
      <c r="AD31" s="560">
        <v>0.10983206958978003</v>
      </c>
      <c r="AE31" s="560">
        <v>0.16353051200012653</v>
      </c>
      <c r="AF31" s="560">
        <v>0.14810234607395928</v>
      </c>
      <c r="AG31" s="560">
        <v>1.1017623753086594E-2</v>
      </c>
      <c r="AH31" s="1330"/>
      <c r="AI31" s="961" t="s">
        <v>1331</v>
      </c>
      <c r="AJ31" s="1330"/>
      <c r="AK31" s="992"/>
      <c r="AL31" s="560">
        <v>0.53804750204245</v>
      </c>
      <c r="AM31" s="560">
        <v>0.5130356935188336</v>
      </c>
      <c r="AN31" s="560">
        <v>1.6580224710701478E-2</v>
      </c>
      <c r="AO31" s="560">
        <v>8.2322679598668139E-2</v>
      </c>
      <c r="AP31" s="560">
        <v>0.14962885818074367</v>
      </c>
      <c r="AQ31" s="560">
        <v>0.24263336536009367</v>
      </c>
      <c r="AR31" s="560">
        <v>2.1870565668626645E-2</v>
      </c>
      <c r="AS31" s="560">
        <v>2.5011808523616372E-2</v>
      </c>
      <c r="AT31" s="560">
        <v>9.9628250230452439E-4</v>
      </c>
      <c r="AU31" s="560">
        <v>4.3183161683162984E-3</v>
      </c>
      <c r="AV31" s="560">
        <v>1.0442234421207165E-2</v>
      </c>
      <c r="AW31" s="560">
        <v>7.569445736575137E-3</v>
      </c>
      <c r="AX31" s="560">
        <v>1.6855296952132412E-3</v>
      </c>
      <c r="AY31" s="560">
        <v>0.614612210659645</v>
      </c>
      <c r="AZ31" s="560">
        <v>0.48304239237382279</v>
      </c>
      <c r="BA31" s="560">
        <v>8.9506275342509361E-3</v>
      </c>
      <c r="BB31" s="560">
        <v>8.3595948742388043E-2</v>
      </c>
      <c r="BC31" s="560">
        <v>0.14601568767413264</v>
      </c>
      <c r="BD31" s="560">
        <v>0.21928549365685035</v>
      </c>
      <c r="BE31" s="560">
        <v>2.5194634766200576E-2</v>
      </c>
      <c r="BF31" s="560">
        <v>0.13156981828582237</v>
      </c>
      <c r="BG31" s="560">
        <v>2.859765207030897E-3</v>
      </c>
      <c r="BH31" s="560">
        <v>2.801254538807544E-2</v>
      </c>
      <c r="BI31" s="560">
        <v>5.2562319740815405E-2</v>
      </c>
      <c r="BJ31" s="560">
        <v>4.8135187949900578E-2</v>
      </c>
      <c r="BK31" s="560">
        <v>0</v>
      </c>
      <c r="BL31" s="560">
        <v>0.24944047607337053</v>
      </c>
      <c r="BM31" s="560">
        <v>0.20334695562701396</v>
      </c>
      <c r="BN31" s="560">
        <v>4.6093520446356458E-2</v>
      </c>
    </row>
    <row r="32" spans="1:84" ht="13.7" customHeight="1">
      <c r="A32" s="1330"/>
      <c r="B32" s="961" t="s">
        <v>1332</v>
      </c>
      <c r="C32" s="1330"/>
      <c r="D32" s="992"/>
      <c r="E32" s="560">
        <v>13.594951751324098</v>
      </c>
      <c r="F32" s="560">
        <v>10.515857559462471</v>
      </c>
      <c r="G32" s="560">
        <v>3.0790941918616204</v>
      </c>
      <c r="H32" s="560">
        <v>3.1482625205075596</v>
      </c>
      <c r="I32" s="560">
        <v>2.8338108490057792</v>
      </c>
      <c r="J32" s="560">
        <v>5.6812603080021819E-2</v>
      </c>
      <c r="K32" s="560">
        <v>0.45457737221754746</v>
      </c>
      <c r="L32" s="560">
        <v>0.90986913327106966</v>
      </c>
      <c r="M32" s="560">
        <v>1.2302026884585662</v>
      </c>
      <c r="N32" s="560">
        <v>0.18234905197857476</v>
      </c>
      <c r="O32" s="560">
        <v>0.31445167150178011</v>
      </c>
      <c r="P32" s="560">
        <v>1.1020189879465139E-2</v>
      </c>
      <c r="Q32" s="560">
        <v>0.11857533340733199</v>
      </c>
      <c r="R32" s="560">
        <v>0.11070770354758216</v>
      </c>
      <c r="S32" s="560">
        <v>7.3625359280514488E-2</v>
      </c>
      <c r="T32" s="560">
        <v>5.2308538688628783E-4</v>
      </c>
      <c r="U32" s="560">
        <v>3.9082520038147326</v>
      </c>
      <c r="V32" s="560">
        <v>1.8841105885604161</v>
      </c>
      <c r="W32" s="560">
        <v>3.6186397193329473E-2</v>
      </c>
      <c r="X32" s="560">
        <v>0.28203433681604295</v>
      </c>
      <c r="Y32" s="560">
        <v>0.63047869226188602</v>
      </c>
      <c r="Z32" s="560">
        <v>0.81447882607133359</v>
      </c>
      <c r="AA32" s="560">
        <v>0.12093233621782457</v>
      </c>
      <c r="AB32" s="560">
        <v>2.0241414152543178</v>
      </c>
      <c r="AC32" s="560">
        <v>8.504184726033362E-2</v>
      </c>
      <c r="AD32" s="560">
        <v>0.62492302076653927</v>
      </c>
      <c r="AE32" s="560">
        <v>0.70709356686761904</v>
      </c>
      <c r="AF32" s="560">
        <v>0.57993739116199661</v>
      </c>
      <c r="AG32" s="560">
        <v>2.7145589197829081E-2</v>
      </c>
      <c r="AH32" s="1330"/>
      <c r="AI32" s="961" t="s">
        <v>1332</v>
      </c>
      <c r="AJ32" s="1330"/>
      <c r="AK32" s="992"/>
      <c r="AL32" s="560">
        <v>2.5934733566058661</v>
      </c>
      <c r="AM32" s="560">
        <v>2.4052370874145717</v>
      </c>
      <c r="AN32" s="560">
        <v>1.8424272714933632E-2</v>
      </c>
      <c r="AO32" s="560">
        <v>0.36526498608437369</v>
      </c>
      <c r="AP32" s="560">
        <v>0.86990141725137982</v>
      </c>
      <c r="AQ32" s="560">
        <v>1.0332547758864514</v>
      </c>
      <c r="AR32" s="560">
        <v>0.11839163547743314</v>
      </c>
      <c r="AS32" s="560">
        <v>0.18823626919129319</v>
      </c>
      <c r="AT32" s="560">
        <v>0</v>
      </c>
      <c r="AU32" s="560">
        <v>4.2010098681837367E-2</v>
      </c>
      <c r="AV32" s="560">
        <v>4.8295989574420328E-2</v>
      </c>
      <c r="AW32" s="560">
        <v>5.7434999764123876E-2</v>
      </c>
      <c r="AX32" s="560">
        <v>4.0495181170911609E-2</v>
      </c>
      <c r="AY32" s="560">
        <v>3.8558980170871058</v>
      </c>
      <c r="AZ32" s="560">
        <v>3.3209821798369283</v>
      </c>
      <c r="BA32" s="560">
        <v>0.21196205089063144</v>
      </c>
      <c r="BB32" s="560">
        <v>0.57349526541417351</v>
      </c>
      <c r="BC32" s="560">
        <v>1.2484041600499625</v>
      </c>
      <c r="BD32" s="560">
        <v>0.98929939947318268</v>
      </c>
      <c r="BE32" s="560">
        <v>0.29782130400897905</v>
      </c>
      <c r="BF32" s="560">
        <v>0.53491583725017777</v>
      </c>
      <c r="BG32" s="560">
        <v>1.3945752089423875E-2</v>
      </c>
      <c r="BH32" s="560">
        <v>0.12350672462312637</v>
      </c>
      <c r="BI32" s="560">
        <v>0.18618900725264637</v>
      </c>
      <c r="BJ32" s="560">
        <v>0.11923141580526452</v>
      </c>
      <c r="BK32" s="560">
        <v>9.2042937479716549E-2</v>
      </c>
      <c r="BL32" s="560">
        <v>8.9065853308826326E-2</v>
      </c>
      <c r="BM32" s="560">
        <v>7.171685464477498E-2</v>
      </c>
      <c r="BN32" s="560">
        <v>1.7348998664051374E-2</v>
      </c>
    </row>
    <row r="33" spans="1:66" ht="13.7" customHeight="1">
      <c r="A33" s="1330"/>
      <c r="B33" s="961" t="s">
        <v>1333</v>
      </c>
      <c r="C33" s="1330"/>
      <c r="D33" s="992"/>
      <c r="E33" s="560">
        <v>29.187356449487705</v>
      </c>
      <c r="F33" s="560">
        <v>22.460575325402292</v>
      </c>
      <c r="G33" s="560">
        <v>6.726781124085405</v>
      </c>
      <c r="H33" s="560">
        <v>8.7155110889659912</v>
      </c>
      <c r="I33" s="560">
        <v>7.6455630871392293</v>
      </c>
      <c r="J33" s="560">
        <v>0.17436857853129797</v>
      </c>
      <c r="K33" s="560">
        <v>1.3081413015715357</v>
      </c>
      <c r="L33" s="560">
        <v>2.6610286785731967</v>
      </c>
      <c r="M33" s="560">
        <v>3.1692913597086783</v>
      </c>
      <c r="N33" s="560">
        <v>0.33273316875451964</v>
      </c>
      <c r="O33" s="560">
        <v>1.0699480018267626</v>
      </c>
      <c r="P33" s="560">
        <v>0.11311038074108279</v>
      </c>
      <c r="Q33" s="560">
        <v>0.29465582781759786</v>
      </c>
      <c r="R33" s="560">
        <v>0.47124073779035847</v>
      </c>
      <c r="S33" s="560">
        <v>0.17947387555621619</v>
      </c>
      <c r="T33" s="560">
        <v>1.1467179921506985E-2</v>
      </c>
      <c r="U33" s="560">
        <v>8.3564453953117468</v>
      </c>
      <c r="V33" s="560">
        <v>4.1191321249793607</v>
      </c>
      <c r="W33" s="560">
        <v>0.14707176719224116</v>
      </c>
      <c r="X33" s="560">
        <v>0.60966721356646048</v>
      </c>
      <c r="Y33" s="560">
        <v>1.1679495057289926</v>
      </c>
      <c r="Z33" s="560">
        <v>1.9896872688337424</v>
      </c>
      <c r="AA33" s="560">
        <v>0.20475636965792357</v>
      </c>
      <c r="AB33" s="560">
        <v>4.2373132703323879</v>
      </c>
      <c r="AC33" s="560">
        <v>0.19004445141680834</v>
      </c>
      <c r="AD33" s="560">
        <v>1.1129581196122857</v>
      </c>
      <c r="AE33" s="560">
        <v>1.5984505048369633</v>
      </c>
      <c r="AF33" s="560">
        <v>1.2594731846543716</v>
      </c>
      <c r="AG33" s="560">
        <v>7.6387009811960116E-2</v>
      </c>
      <c r="AH33" s="1330"/>
      <c r="AI33" s="961" t="s">
        <v>1333</v>
      </c>
      <c r="AJ33" s="1330"/>
      <c r="AK33" s="992"/>
      <c r="AL33" s="560">
        <v>5.6717566725075423</v>
      </c>
      <c r="AM33" s="560">
        <v>5.2398912632854682</v>
      </c>
      <c r="AN33" s="560">
        <v>0.33410212502711401</v>
      </c>
      <c r="AO33" s="560">
        <v>0.87125645744508629</v>
      </c>
      <c r="AP33" s="560">
        <v>1.9451055696727559</v>
      </c>
      <c r="AQ33" s="560">
        <v>1.9199832810194208</v>
      </c>
      <c r="AR33" s="560">
        <v>0.16944383012109074</v>
      </c>
      <c r="AS33" s="560">
        <v>0.43186540922207545</v>
      </c>
      <c r="AT33" s="560">
        <v>3.2884664161627414E-2</v>
      </c>
      <c r="AU33" s="560">
        <v>6.5099875304469798E-2</v>
      </c>
      <c r="AV33" s="560">
        <v>0.19210283675153791</v>
      </c>
      <c r="AW33" s="560">
        <v>0.13207087914953722</v>
      </c>
      <c r="AX33" s="560">
        <v>9.7071538549031149E-3</v>
      </c>
      <c r="AY33" s="560">
        <v>6.4157374394593019</v>
      </c>
      <c r="AZ33" s="560">
        <v>5.4280829967551192</v>
      </c>
      <c r="BA33" s="560">
        <v>0.29661870123506046</v>
      </c>
      <c r="BB33" s="560">
        <v>1.0429870511993764</v>
      </c>
      <c r="BC33" s="560">
        <v>2.0118836588330065</v>
      </c>
      <c r="BD33" s="560">
        <v>1.9487149438617208</v>
      </c>
      <c r="BE33" s="560">
        <v>0.12787864162595619</v>
      </c>
      <c r="BF33" s="560">
        <v>0.9876544427041819</v>
      </c>
      <c r="BG33" s="560">
        <v>5.5129340515553737E-2</v>
      </c>
      <c r="BH33" s="560">
        <v>0.16647408528513605</v>
      </c>
      <c r="BI33" s="560">
        <v>0.45320906626780366</v>
      </c>
      <c r="BJ33" s="560">
        <v>0.26709256067698872</v>
      </c>
      <c r="BK33" s="560">
        <v>4.574938995869985E-2</v>
      </c>
      <c r="BL33" s="560">
        <v>2.7905853243124251E-2</v>
      </c>
      <c r="BM33" s="560">
        <v>2.7905853243124251E-2</v>
      </c>
      <c r="BN33" s="560">
        <v>0</v>
      </c>
    </row>
    <row r="34" spans="1:66" ht="13.7" customHeight="1">
      <c r="A34" s="1330"/>
      <c r="B34" s="961" t="s">
        <v>1334</v>
      </c>
      <c r="C34" s="1330"/>
      <c r="D34" s="992"/>
      <c r="E34" s="560">
        <v>70.060655874313653</v>
      </c>
      <c r="F34" s="560">
        <v>55.844748995415806</v>
      </c>
      <c r="G34" s="560">
        <v>14.215906878897849</v>
      </c>
      <c r="H34" s="560">
        <v>21.386541312973446</v>
      </c>
      <c r="I34" s="560">
        <v>18.598788550821268</v>
      </c>
      <c r="J34" s="560">
        <v>0.64692814208247218</v>
      </c>
      <c r="K34" s="560">
        <v>3.348247545532832</v>
      </c>
      <c r="L34" s="560">
        <v>6.6502774538127971</v>
      </c>
      <c r="M34" s="560">
        <v>7.5185874750857629</v>
      </c>
      <c r="N34" s="560">
        <v>0.43474793430740638</v>
      </c>
      <c r="O34" s="560">
        <v>2.7877527621521749</v>
      </c>
      <c r="P34" s="560">
        <v>0.14405300740310467</v>
      </c>
      <c r="Q34" s="560">
        <v>1.1363810840567095</v>
      </c>
      <c r="R34" s="560">
        <v>0.75845753237074687</v>
      </c>
      <c r="S34" s="560">
        <v>0.72351194314272249</v>
      </c>
      <c r="T34" s="560">
        <v>2.5349195178891358E-2</v>
      </c>
      <c r="U34" s="560">
        <v>20.99598227534624</v>
      </c>
      <c r="V34" s="560">
        <v>11.813889633477489</v>
      </c>
      <c r="W34" s="560">
        <v>0.45879084297457751</v>
      </c>
      <c r="X34" s="560">
        <v>1.6419573759361299</v>
      </c>
      <c r="Y34" s="560">
        <v>3.7816173486786084</v>
      </c>
      <c r="Z34" s="560">
        <v>5.3747914778005068</v>
      </c>
      <c r="AA34" s="560">
        <v>0.55673258808766479</v>
      </c>
      <c r="AB34" s="560">
        <v>9.182092641868751</v>
      </c>
      <c r="AC34" s="560">
        <v>0.41144711791340244</v>
      </c>
      <c r="AD34" s="560">
        <v>2.5115543057484477</v>
      </c>
      <c r="AE34" s="560">
        <v>3.0240640779678958</v>
      </c>
      <c r="AF34" s="560">
        <v>3.1376357087336175</v>
      </c>
      <c r="AG34" s="560">
        <v>9.7391431505389356E-2</v>
      </c>
      <c r="AH34" s="1330"/>
      <c r="AI34" s="961" t="s">
        <v>1334</v>
      </c>
      <c r="AJ34" s="1330"/>
      <c r="AK34" s="992"/>
      <c r="AL34" s="560">
        <v>13.435699998957709</v>
      </c>
      <c r="AM34" s="560">
        <v>12.65837639791763</v>
      </c>
      <c r="AN34" s="560">
        <v>0.46421903443197116</v>
      </c>
      <c r="AO34" s="560">
        <v>2.260568968194927</v>
      </c>
      <c r="AP34" s="560">
        <v>5.2463501749973718</v>
      </c>
      <c r="AQ34" s="560">
        <v>4.0709152460888474</v>
      </c>
      <c r="AR34" s="560">
        <v>0.61632297420451398</v>
      </c>
      <c r="AS34" s="560">
        <v>0.77732360104007758</v>
      </c>
      <c r="AT34" s="560">
        <v>2.0430694621793036E-2</v>
      </c>
      <c r="AU34" s="560">
        <v>0.21613498905100031</v>
      </c>
      <c r="AV34" s="560">
        <v>0.31212902114403895</v>
      </c>
      <c r="AW34" s="560">
        <v>0.19124018457079736</v>
      </c>
      <c r="AX34" s="560">
        <v>3.7388711652447969E-2</v>
      </c>
      <c r="AY34" s="560">
        <v>14.242432287036253</v>
      </c>
      <c r="AZ34" s="560">
        <v>12.773694413199404</v>
      </c>
      <c r="BA34" s="560">
        <v>0.89968261369623015</v>
      </c>
      <c r="BB34" s="560">
        <v>2.4776015843026014</v>
      </c>
      <c r="BC34" s="560">
        <v>4.1657671989479743</v>
      </c>
      <c r="BD34" s="560">
        <v>4.6674142524280056</v>
      </c>
      <c r="BE34" s="560">
        <v>0.56322876382459308</v>
      </c>
      <c r="BF34" s="560">
        <v>1.4687378738368488</v>
      </c>
      <c r="BG34" s="560">
        <v>0.14153632523237017</v>
      </c>
      <c r="BH34" s="560">
        <v>0.14901220542242824</v>
      </c>
      <c r="BI34" s="560">
        <v>0.44595880505038138</v>
      </c>
      <c r="BJ34" s="560">
        <v>0.59817599471219562</v>
      </c>
      <c r="BK34" s="560">
        <v>0.13405454341947329</v>
      </c>
      <c r="BL34" s="560">
        <v>0</v>
      </c>
      <c r="BM34" s="560">
        <v>0</v>
      </c>
      <c r="BN34" s="560">
        <v>0</v>
      </c>
    </row>
    <row r="35" spans="1:66" ht="13.7" customHeight="1">
      <c r="A35" s="1330"/>
      <c r="B35" s="961" t="s">
        <v>1335</v>
      </c>
      <c r="C35" s="1330"/>
      <c r="D35" s="992"/>
      <c r="E35" s="560">
        <v>158.29556107770418</v>
      </c>
      <c r="F35" s="560">
        <v>128.79492253623056</v>
      </c>
      <c r="G35" s="560">
        <v>29.500638541473617</v>
      </c>
      <c r="H35" s="560">
        <v>64.818215761334812</v>
      </c>
      <c r="I35" s="560">
        <v>55.713729303863168</v>
      </c>
      <c r="J35" s="560">
        <v>1.8739148614158103</v>
      </c>
      <c r="K35" s="560">
        <v>13.62021406541494</v>
      </c>
      <c r="L35" s="560">
        <v>20.774721935070172</v>
      </c>
      <c r="M35" s="560">
        <v>18.529993880550006</v>
      </c>
      <c r="N35" s="560">
        <v>0.91488456141224361</v>
      </c>
      <c r="O35" s="560">
        <v>9.10448645747163</v>
      </c>
      <c r="P35" s="560">
        <v>0.75494675307234382</v>
      </c>
      <c r="Q35" s="560">
        <v>3.2030444593837926</v>
      </c>
      <c r="R35" s="560">
        <v>2.5354841412114961</v>
      </c>
      <c r="S35" s="560">
        <v>2.5895444161867291</v>
      </c>
      <c r="T35" s="560">
        <v>2.1466687617268401E-2</v>
      </c>
      <c r="U35" s="560">
        <v>39.431620742818865</v>
      </c>
      <c r="V35" s="560">
        <v>23.331087608391396</v>
      </c>
      <c r="W35" s="560">
        <v>0.74060072279575984</v>
      </c>
      <c r="X35" s="560">
        <v>3.8646534208916266</v>
      </c>
      <c r="Y35" s="560">
        <v>6.1961074220638004</v>
      </c>
      <c r="Z35" s="560">
        <v>11.360166455518918</v>
      </c>
      <c r="AA35" s="560">
        <v>1.1695595871212914</v>
      </c>
      <c r="AB35" s="560">
        <v>16.100533134427458</v>
      </c>
      <c r="AC35" s="560">
        <v>0.98131290510281122</v>
      </c>
      <c r="AD35" s="560">
        <v>4.175051551619438</v>
      </c>
      <c r="AE35" s="560">
        <v>5.3478713661402892</v>
      </c>
      <c r="AF35" s="560">
        <v>5.254601311413758</v>
      </c>
      <c r="AG35" s="560">
        <v>0.34169600015116358</v>
      </c>
      <c r="AH35" s="1330"/>
      <c r="AI35" s="961" t="s">
        <v>1335</v>
      </c>
      <c r="AJ35" s="1330"/>
      <c r="AK35" s="992"/>
      <c r="AL35" s="560">
        <v>28.44289668036426</v>
      </c>
      <c r="AM35" s="560">
        <v>27.026524631375889</v>
      </c>
      <c r="AN35" s="560">
        <v>1.0818673891955781</v>
      </c>
      <c r="AO35" s="560">
        <v>3.7443786667342511</v>
      </c>
      <c r="AP35" s="560">
        <v>11.967827770365167</v>
      </c>
      <c r="AQ35" s="560">
        <v>9.0783744558759025</v>
      </c>
      <c r="AR35" s="560">
        <v>1.1540763492049932</v>
      </c>
      <c r="AS35" s="560">
        <v>1.4163720489883691</v>
      </c>
      <c r="AT35" s="560">
        <v>7.5133406660439397E-2</v>
      </c>
      <c r="AU35" s="560">
        <v>0.4186004085367338</v>
      </c>
      <c r="AV35" s="560">
        <v>0.5791712319149015</v>
      </c>
      <c r="AW35" s="560">
        <v>0.3327336580676602</v>
      </c>
      <c r="AX35" s="560">
        <v>1.0733343808634201E-2</v>
      </c>
      <c r="AY35" s="560">
        <v>25.60282789318623</v>
      </c>
      <c r="AZ35" s="560">
        <v>22.72358099260008</v>
      </c>
      <c r="BA35" s="560">
        <v>1.7443039480204443</v>
      </c>
      <c r="BB35" s="560">
        <v>6.822028008967326</v>
      </c>
      <c r="BC35" s="560">
        <v>7.4752973010011239</v>
      </c>
      <c r="BD35" s="560">
        <v>6.0652923519129631</v>
      </c>
      <c r="BE35" s="560">
        <v>0.61665938269822063</v>
      </c>
      <c r="BF35" s="560">
        <v>2.8792469005861543</v>
      </c>
      <c r="BG35" s="560">
        <v>7.2026386084255808E-2</v>
      </c>
      <c r="BH35" s="560">
        <v>0.50233042852767851</v>
      </c>
      <c r="BI35" s="560">
        <v>1.3399203518797178</v>
      </c>
      <c r="BJ35" s="560">
        <v>0.9117323488026764</v>
      </c>
      <c r="BK35" s="560">
        <v>5.3237385291825728E-2</v>
      </c>
      <c r="BL35" s="560">
        <v>0</v>
      </c>
      <c r="BM35" s="560">
        <v>0</v>
      </c>
      <c r="BN35" s="560">
        <v>0</v>
      </c>
    </row>
    <row r="36" spans="1:66" ht="13.5" customHeight="1">
      <c r="A36" s="1330"/>
      <c r="B36" s="961" t="s">
        <v>1336</v>
      </c>
      <c r="C36" s="1330"/>
      <c r="D36" s="992"/>
      <c r="E36" s="560">
        <v>529.00892856705548</v>
      </c>
      <c r="F36" s="560">
        <v>422.16517857057823</v>
      </c>
      <c r="G36" s="560">
        <v>106.8437499964773</v>
      </c>
      <c r="H36" s="560">
        <v>238.80133929169125</v>
      </c>
      <c r="I36" s="560">
        <v>197.37946429067523</v>
      </c>
      <c r="J36" s="560">
        <v>7.0223214287479285</v>
      </c>
      <c r="K36" s="560">
        <v>62.214285715849414</v>
      </c>
      <c r="L36" s="560">
        <v>65.493303573074684</v>
      </c>
      <c r="M36" s="560">
        <v>60.241071430085533</v>
      </c>
      <c r="N36" s="560">
        <v>2.4084821429176779</v>
      </c>
      <c r="O36" s="560">
        <v>41.42187500101597</v>
      </c>
      <c r="P36" s="560">
        <v>2.4665178572048507</v>
      </c>
      <c r="Q36" s="560">
        <v>15.408482143244422</v>
      </c>
      <c r="R36" s="560">
        <v>11.881696428844929</v>
      </c>
      <c r="S36" s="560">
        <v>11.636160714578178</v>
      </c>
      <c r="T36" s="560">
        <v>2.9017857143586481E-2</v>
      </c>
      <c r="U36" s="560">
        <v>99.343750002195307</v>
      </c>
      <c r="V36" s="560">
        <v>69.520089287310796</v>
      </c>
      <c r="W36" s="560">
        <v>1.7700892857587753</v>
      </c>
      <c r="X36" s="560">
        <v>4.787946428691769</v>
      </c>
      <c r="Y36" s="560">
        <v>10.904017857266115</v>
      </c>
      <c r="Z36" s="560">
        <v>48.924107144086804</v>
      </c>
      <c r="AA36" s="560">
        <v>3.1339285715073402</v>
      </c>
      <c r="AB36" s="560">
        <v>29.823660714884504</v>
      </c>
      <c r="AC36" s="560">
        <v>1.7120535714716023</v>
      </c>
      <c r="AD36" s="560">
        <v>7.8058035716247636</v>
      </c>
      <c r="AE36" s="560">
        <v>9.1629464286509261</v>
      </c>
      <c r="AF36" s="560">
        <v>10.997767857419277</v>
      </c>
      <c r="AG36" s="560">
        <v>0.14508928571793239</v>
      </c>
      <c r="AH36" s="1330"/>
      <c r="AI36" s="961" t="s">
        <v>1336</v>
      </c>
      <c r="AJ36" s="1330"/>
      <c r="AK36" s="992"/>
      <c r="AL36" s="560">
        <v>93.28571428202676</v>
      </c>
      <c r="AM36" s="560">
        <v>78.732142855351611</v>
      </c>
      <c r="AN36" s="560">
        <v>2.1473214286253994</v>
      </c>
      <c r="AO36" s="560">
        <v>16.136160713434577</v>
      </c>
      <c r="AP36" s="560">
        <v>29.165178570904907</v>
      </c>
      <c r="AQ36" s="560">
        <v>30.209821428074019</v>
      </c>
      <c r="AR36" s="560">
        <v>1.0736607143126997</v>
      </c>
      <c r="AS36" s="560">
        <v>14.55357142667515</v>
      </c>
      <c r="AT36" s="560">
        <v>0.11607142857434592</v>
      </c>
      <c r="AU36" s="560">
        <v>4.8705357136541085</v>
      </c>
      <c r="AV36" s="560">
        <v>5.015624999372041</v>
      </c>
      <c r="AW36" s="560">
        <v>4.5513392850746568</v>
      </c>
      <c r="AX36" s="560">
        <v>0</v>
      </c>
      <c r="AY36" s="560">
        <v>97.578124991142204</v>
      </c>
      <c r="AZ36" s="560">
        <v>76.533482137240526</v>
      </c>
      <c r="BA36" s="560">
        <v>0.87053571430759447</v>
      </c>
      <c r="BB36" s="560">
        <v>30.792410712546246</v>
      </c>
      <c r="BC36" s="560">
        <v>19.707589283696212</v>
      </c>
      <c r="BD36" s="560">
        <v>25.017857140972538</v>
      </c>
      <c r="BE36" s="560">
        <v>0.14508928571793239</v>
      </c>
      <c r="BF36" s="560">
        <v>21.044642853901681</v>
      </c>
      <c r="BG36" s="560">
        <v>0.11607142857434592</v>
      </c>
      <c r="BH36" s="560">
        <v>7.0535714274920096</v>
      </c>
      <c r="BI36" s="560">
        <v>6.9084821417740772</v>
      </c>
      <c r="BJ36" s="560">
        <v>6.7633928560561447</v>
      </c>
      <c r="BK36" s="560">
        <v>0.20312500000510536</v>
      </c>
      <c r="BL36" s="560">
        <v>0</v>
      </c>
      <c r="BM36" s="560">
        <v>0</v>
      </c>
      <c r="BN36" s="560">
        <v>0</v>
      </c>
    </row>
    <row r="37" spans="1:66" ht="13.7" customHeight="1">
      <c r="A37" s="1479" t="s">
        <v>473</v>
      </c>
      <c r="B37" s="1479"/>
      <c r="C37" s="1479"/>
      <c r="D37" s="2"/>
      <c r="E37" s="560"/>
      <c r="F37" s="560"/>
      <c r="G37" s="560"/>
      <c r="H37" s="560"/>
      <c r="I37" s="560"/>
      <c r="J37" s="560"/>
      <c r="K37" s="560"/>
      <c r="L37" s="560"/>
      <c r="M37" s="560"/>
      <c r="N37" s="560"/>
      <c r="O37" s="560"/>
      <c r="P37" s="560"/>
      <c r="Q37" s="560"/>
      <c r="R37" s="560"/>
      <c r="S37" s="560"/>
      <c r="T37" s="560"/>
      <c r="U37" s="560"/>
      <c r="V37" s="560"/>
      <c r="W37" s="560"/>
      <c r="X37" s="560"/>
      <c r="Y37" s="560"/>
      <c r="Z37" s="560"/>
      <c r="AA37" s="560"/>
      <c r="AB37" s="560"/>
      <c r="AC37" s="560"/>
      <c r="AD37" s="560"/>
      <c r="AE37" s="560"/>
      <c r="AF37" s="560"/>
      <c r="AG37" s="560"/>
      <c r="AH37" s="1479" t="s">
        <v>473</v>
      </c>
      <c r="AI37" s="1479"/>
      <c r="AJ37" s="1479"/>
      <c r="AK37" s="2"/>
      <c r="AL37" s="560"/>
      <c r="AM37" s="560"/>
      <c r="AN37" s="560"/>
      <c r="AO37" s="560"/>
      <c r="AP37" s="560"/>
      <c r="AQ37" s="560"/>
      <c r="AR37" s="560"/>
      <c r="AS37" s="560"/>
      <c r="AT37" s="560"/>
      <c r="AU37" s="560"/>
      <c r="AV37" s="560"/>
      <c r="AW37" s="560"/>
      <c r="AX37" s="560"/>
      <c r="AY37" s="560"/>
      <c r="AZ37" s="560"/>
      <c r="BA37" s="560"/>
      <c r="BB37" s="560"/>
      <c r="BC37" s="560"/>
      <c r="BD37" s="560"/>
      <c r="BE37" s="560"/>
      <c r="BF37" s="560"/>
      <c r="BG37" s="560"/>
      <c r="BH37" s="560"/>
      <c r="BI37" s="560"/>
      <c r="BJ37" s="560"/>
      <c r="BK37" s="560"/>
      <c r="BL37" s="560"/>
      <c r="BM37" s="560"/>
      <c r="BN37" s="560"/>
    </row>
    <row r="38" spans="1:66" ht="13.7" customHeight="1">
      <c r="A38" s="1330"/>
      <c r="B38" s="961" t="s">
        <v>1337</v>
      </c>
      <c r="C38" s="1330"/>
      <c r="D38" s="992"/>
      <c r="E38" s="560">
        <v>3.2688630818316353</v>
      </c>
      <c r="F38" s="560">
        <v>2.5868033306468798</v>
      </c>
      <c r="G38" s="560">
        <v>0.68205975118475815</v>
      </c>
      <c r="H38" s="560">
        <v>0.60557800809209517</v>
      </c>
      <c r="I38" s="560">
        <v>0.55620636276325053</v>
      </c>
      <c r="J38" s="560">
        <v>1.5805459732641056E-2</v>
      </c>
      <c r="K38" s="560">
        <v>4.9009340608690125E-2</v>
      </c>
      <c r="L38" s="560">
        <v>0.12970210726988562</v>
      </c>
      <c r="M38" s="560">
        <v>0.30227854480663641</v>
      </c>
      <c r="N38" s="560">
        <v>5.9410910345397389E-2</v>
      </c>
      <c r="O38" s="560">
        <v>4.9371645328844881E-2</v>
      </c>
      <c r="P38" s="560">
        <v>0</v>
      </c>
      <c r="Q38" s="560">
        <v>6.255928466987329E-3</v>
      </c>
      <c r="R38" s="560">
        <v>1.2630991681766051E-2</v>
      </c>
      <c r="S38" s="560">
        <v>2.7189611789423366E-2</v>
      </c>
      <c r="T38" s="560">
        <v>3.2951133906681299E-3</v>
      </c>
      <c r="U38" s="560">
        <v>0.88194071061835566</v>
      </c>
      <c r="V38" s="560">
        <v>0.52318780151393629</v>
      </c>
      <c r="W38" s="560">
        <v>8.599507541074752E-3</v>
      </c>
      <c r="X38" s="560">
        <v>7.5211814636466215E-2</v>
      </c>
      <c r="Y38" s="560">
        <v>0.19752974566813086</v>
      </c>
      <c r="Z38" s="560">
        <v>0.21874031103043931</v>
      </c>
      <c r="AA38" s="560">
        <v>2.3106422637825457E-2</v>
      </c>
      <c r="AB38" s="560">
        <v>0.35875290910441876</v>
      </c>
      <c r="AC38" s="560">
        <v>1.0025402097075031E-2</v>
      </c>
      <c r="AD38" s="560">
        <v>8.8512575213344047E-2</v>
      </c>
      <c r="AE38" s="560">
        <v>0.11618717780811959</v>
      </c>
      <c r="AF38" s="560">
        <v>0.12512128268326728</v>
      </c>
      <c r="AG38" s="560">
        <v>1.8906471302612818E-2</v>
      </c>
      <c r="AH38" s="1330"/>
      <c r="AI38" s="961" t="s">
        <v>1337</v>
      </c>
      <c r="AJ38" s="1330"/>
      <c r="AK38" s="992"/>
      <c r="AL38" s="560">
        <v>0.57169914897737084</v>
      </c>
      <c r="AM38" s="560">
        <v>0.53279394538449376</v>
      </c>
      <c r="AN38" s="560">
        <v>2.881654134497116E-2</v>
      </c>
      <c r="AO38" s="560">
        <v>6.5176207991850532E-2</v>
      </c>
      <c r="AP38" s="560">
        <v>0.15493396026899836</v>
      </c>
      <c r="AQ38" s="560">
        <v>0.26353551689438409</v>
      </c>
      <c r="AR38" s="560">
        <v>2.0331718884289297E-2</v>
      </c>
      <c r="AS38" s="560">
        <v>3.8905203592877219E-2</v>
      </c>
      <c r="AT38" s="560">
        <v>0</v>
      </c>
      <c r="AU38" s="560">
        <v>4.5617180959508273E-3</v>
      </c>
      <c r="AV38" s="560">
        <v>1.9361700016198281E-2</v>
      </c>
      <c r="AW38" s="560">
        <v>1.4981785480728115E-2</v>
      </c>
      <c r="AX38" s="560">
        <v>0</v>
      </c>
      <c r="AY38" s="560">
        <v>0.92927220961865631</v>
      </c>
      <c r="AZ38" s="560">
        <v>0.73730459242589441</v>
      </c>
      <c r="BA38" s="560">
        <v>4.1159663534746288E-2</v>
      </c>
      <c r="BB38" s="560">
        <v>0.13877498974037922</v>
      </c>
      <c r="BC38" s="560">
        <v>0.20622221120962808</v>
      </c>
      <c r="BD38" s="560">
        <v>0.29128108516255502</v>
      </c>
      <c r="BE38" s="560">
        <v>5.9866642778585541E-2</v>
      </c>
      <c r="BF38" s="560">
        <v>0.19196761719276223</v>
      </c>
      <c r="BG38" s="560">
        <v>4.4534149833210142E-3</v>
      </c>
      <c r="BH38" s="560">
        <v>4.9448312086543031E-2</v>
      </c>
      <c r="BI38" s="560">
        <v>5.7749327371313511E-2</v>
      </c>
      <c r="BJ38" s="560">
        <v>6.4384285792835227E-2</v>
      </c>
      <c r="BK38" s="560">
        <v>1.5932276958749398E-2</v>
      </c>
      <c r="BL38" s="560">
        <v>0.28037300452515884</v>
      </c>
      <c r="BM38" s="560">
        <v>0.23731062855930399</v>
      </c>
      <c r="BN38" s="560">
        <v>4.3062375965854931E-2</v>
      </c>
    </row>
    <row r="39" spans="1:66" ht="13.7" customHeight="1">
      <c r="A39" s="1330"/>
      <c r="B39" s="961" t="s">
        <v>1347</v>
      </c>
      <c r="C39" s="1330"/>
      <c r="D39" s="992"/>
      <c r="E39" s="560">
        <v>4.0718563134418657</v>
      </c>
      <c r="F39" s="560">
        <v>3.2855892286046524</v>
      </c>
      <c r="G39" s="560">
        <v>0.78626708483721086</v>
      </c>
      <c r="H39" s="560">
        <v>0.67138073198307036</v>
      </c>
      <c r="I39" s="560">
        <v>0.61572849064737034</v>
      </c>
      <c r="J39" s="560">
        <v>1.6156859312013674E-2</v>
      </c>
      <c r="K39" s="560">
        <v>6.8339202382640241E-2</v>
      </c>
      <c r="L39" s="560">
        <v>0.1402572284390389</v>
      </c>
      <c r="M39" s="560">
        <v>0.35766906250276331</v>
      </c>
      <c r="N39" s="560">
        <v>3.3306138010914289E-2</v>
      </c>
      <c r="O39" s="560">
        <v>5.5652241335699924E-2</v>
      </c>
      <c r="P39" s="560">
        <v>5.0201917313789299E-3</v>
      </c>
      <c r="Q39" s="560">
        <v>1.7435991347856335E-2</v>
      </c>
      <c r="R39" s="560">
        <v>1.5414994261961237E-2</v>
      </c>
      <c r="S39" s="560">
        <v>1.7781063994503427E-2</v>
      </c>
      <c r="T39" s="560">
        <v>0</v>
      </c>
      <c r="U39" s="560">
        <v>1.0590455388690418</v>
      </c>
      <c r="V39" s="560">
        <v>0.65569274570890046</v>
      </c>
      <c r="W39" s="560">
        <v>1.004038346275786E-2</v>
      </c>
      <c r="X39" s="560">
        <v>0.173453696951689</v>
      </c>
      <c r="Y39" s="560">
        <v>0.20421633925062929</v>
      </c>
      <c r="Z39" s="560">
        <v>0.26638439672799813</v>
      </c>
      <c r="AA39" s="560">
        <v>1.597929315826077E-3</v>
      </c>
      <c r="AB39" s="560">
        <v>0.40335279316014133</v>
      </c>
      <c r="AC39" s="560">
        <v>7.3836513974785117E-3</v>
      </c>
      <c r="AD39" s="560">
        <v>0.13503691189763001</v>
      </c>
      <c r="AE39" s="560">
        <v>0.10958824933135916</v>
      </c>
      <c r="AF39" s="560">
        <v>0.15094046302968656</v>
      </c>
      <c r="AG39" s="560">
        <v>4.0351750398698956E-4</v>
      </c>
      <c r="AH39" s="1330"/>
      <c r="AI39" s="961" t="s">
        <v>1347</v>
      </c>
      <c r="AJ39" s="1330"/>
      <c r="AK39" s="992"/>
      <c r="AL39" s="560">
        <v>0.8690327790212109</v>
      </c>
      <c r="AM39" s="560">
        <v>0.81748068966555487</v>
      </c>
      <c r="AN39" s="560">
        <v>7.6945632569644859E-2</v>
      </c>
      <c r="AO39" s="560">
        <v>0.10760855893800357</v>
      </c>
      <c r="AP39" s="560">
        <v>0.23455396091459721</v>
      </c>
      <c r="AQ39" s="560">
        <v>0.35899384743820817</v>
      </c>
      <c r="AR39" s="560">
        <v>3.9378689805101001E-2</v>
      </c>
      <c r="AS39" s="560">
        <v>5.1552089355656049E-2</v>
      </c>
      <c r="AT39" s="560">
        <v>1.004038346275786E-2</v>
      </c>
      <c r="AU39" s="560">
        <v>0</v>
      </c>
      <c r="AV39" s="560">
        <v>1.3640474057496405E-2</v>
      </c>
      <c r="AW39" s="560">
        <v>1.9352528974165405E-2</v>
      </c>
      <c r="AX39" s="560">
        <v>8.5187028612363734E-3</v>
      </c>
      <c r="AY39" s="560">
        <v>1.1096461184555875</v>
      </c>
      <c r="AZ39" s="560">
        <v>0.90301307671303532</v>
      </c>
      <c r="BA39" s="560">
        <v>5.0605434817776289E-2</v>
      </c>
      <c r="BB39" s="560">
        <v>0.14500775672733868</v>
      </c>
      <c r="BC39" s="560">
        <v>0.27348357394570233</v>
      </c>
      <c r="BD39" s="560">
        <v>0.34897867726485304</v>
      </c>
      <c r="BE39" s="560">
        <v>8.4937633957365075E-2</v>
      </c>
      <c r="BF39" s="560">
        <v>0.2066330417425524</v>
      </c>
      <c r="BG39" s="560">
        <v>1.8828097994692049E-2</v>
      </c>
      <c r="BH39" s="560">
        <v>2.6696620074769157E-2</v>
      </c>
      <c r="BI39" s="560">
        <v>6.1140009883870708E-2</v>
      </c>
      <c r="BJ39" s="560">
        <v>7.0202245074807851E-2</v>
      </c>
      <c r="BK39" s="560">
        <v>2.976606871441256E-2</v>
      </c>
      <c r="BL39" s="560">
        <v>0.36275114511295348</v>
      </c>
      <c r="BM39" s="560">
        <v>0.2936742258697923</v>
      </c>
      <c r="BN39" s="560">
        <v>6.9076919243161172E-2</v>
      </c>
    </row>
    <row r="40" spans="1:66" ht="13.7" customHeight="1">
      <c r="A40" s="961"/>
      <c r="B40" s="961" t="s">
        <v>1348</v>
      </c>
      <c r="C40" s="961"/>
      <c r="D40" s="992"/>
      <c r="E40" s="560">
        <v>4.6355151227360691</v>
      </c>
      <c r="F40" s="560">
        <v>3.7554366871446336</v>
      </c>
      <c r="G40" s="560">
        <v>0.88007843559143561</v>
      </c>
      <c r="H40" s="560">
        <v>0.96657570949832472</v>
      </c>
      <c r="I40" s="560">
        <v>0.87225424921693051</v>
      </c>
      <c r="J40" s="560">
        <v>1.0706032743042024E-2</v>
      </c>
      <c r="K40" s="560">
        <v>0.13229000967476173</v>
      </c>
      <c r="L40" s="560">
        <v>0.24866657634257422</v>
      </c>
      <c r="M40" s="560">
        <v>0.40312736152823686</v>
      </c>
      <c r="N40" s="560">
        <v>7.7464268928315441E-2</v>
      </c>
      <c r="O40" s="560">
        <v>9.4321460281394098E-2</v>
      </c>
      <c r="P40" s="560">
        <v>1.1843247729983292E-3</v>
      </c>
      <c r="Q40" s="560">
        <v>5.7850275977136295E-2</v>
      </c>
      <c r="R40" s="560">
        <v>1.3742009604537541E-2</v>
      </c>
      <c r="S40" s="560">
        <v>2.1544849926721937E-2</v>
      </c>
      <c r="T40" s="560">
        <v>0</v>
      </c>
      <c r="U40" s="560">
        <v>1.408581401930435</v>
      </c>
      <c r="V40" s="560">
        <v>0.88961652321893214</v>
      </c>
      <c r="W40" s="560">
        <v>9.6871806771474722E-2</v>
      </c>
      <c r="X40" s="560">
        <v>0.13807621814631268</v>
      </c>
      <c r="Y40" s="560">
        <v>0.23689545525527994</v>
      </c>
      <c r="Z40" s="560">
        <v>0.3868401529947183</v>
      </c>
      <c r="AA40" s="560">
        <v>3.093289005114656E-2</v>
      </c>
      <c r="AB40" s="560">
        <v>0.51896487871150276</v>
      </c>
      <c r="AC40" s="560">
        <v>9.5142826798498819E-3</v>
      </c>
      <c r="AD40" s="560">
        <v>0.1173349309225005</v>
      </c>
      <c r="AE40" s="560">
        <v>0.21976815038004036</v>
      </c>
      <c r="AF40" s="560">
        <v>0.16481522787577119</v>
      </c>
      <c r="AG40" s="560">
        <v>7.5322868533409188E-3</v>
      </c>
      <c r="AH40" s="961"/>
      <c r="AI40" s="961" t="s">
        <v>1348</v>
      </c>
      <c r="AJ40" s="961"/>
      <c r="AK40" s="992"/>
      <c r="AL40" s="560">
        <v>0.90294461163798245</v>
      </c>
      <c r="AM40" s="560">
        <v>0.83828344732983662</v>
      </c>
      <c r="AN40" s="560">
        <v>1.9735173449766014E-2</v>
      </c>
      <c r="AO40" s="560">
        <v>0.12082080204750092</v>
      </c>
      <c r="AP40" s="560">
        <v>0.24561710136976483</v>
      </c>
      <c r="AQ40" s="560">
        <v>0.42200530546619558</v>
      </c>
      <c r="AR40" s="560">
        <v>3.0105064996608932E-2</v>
      </c>
      <c r="AS40" s="560">
        <v>6.4661164308145738E-2</v>
      </c>
      <c r="AT40" s="560">
        <v>8.3212042910323688E-3</v>
      </c>
      <c r="AU40" s="560">
        <v>1.6963246030542035E-2</v>
      </c>
      <c r="AV40" s="560">
        <v>6.7760383245434154E-3</v>
      </c>
      <c r="AW40" s="560">
        <v>2.4047218967632698E-2</v>
      </c>
      <c r="AX40" s="560">
        <v>8.5534566943952142E-3</v>
      </c>
      <c r="AY40" s="560">
        <v>1.1241303939503071</v>
      </c>
      <c r="AZ40" s="560">
        <v>0.97396646863459424</v>
      </c>
      <c r="BA40" s="560">
        <v>6.4595960086549623E-2</v>
      </c>
      <c r="BB40" s="560">
        <v>0.1142284958487598</v>
      </c>
      <c r="BC40" s="560">
        <v>0.33017555127274656</v>
      </c>
      <c r="BD40" s="560">
        <v>0.41709796457426579</v>
      </c>
      <c r="BE40" s="560">
        <v>4.7868496852272395E-2</v>
      </c>
      <c r="BF40" s="560">
        <v>0.15016392531571254</v>
      </c>
      <c r="BG40" s="560">
        <v>5.4390069124409446E-3</v>
      </c>
      <c r="BH40" s="560">
        <v>4.4553700432210498E-2</v>
      </c>
      <c r="BI40" s="560">
        <v>4.0598673792412714E-2</v>
      </c>
      <c r="BJ40" s="560">
        <v>5.8176388958068759E-2</v>
      </c>
      <c r="BK40" s="560">
        <v>1.3961552205796444E-3</v>
      </c>
      <c r="BL40" s="560">
        <v>0.23328300571902041</v>
      </c>
      <c r="BM40" s="560">
        <v>0.1813159987443406</v>
      </c>
      <c r="BN40" s="560">
        <v>5.1967006974679812E-2</v>
      </c>
    </row>
    <row r="41" spans="1:66" ht="13.7" customHeight="1">
      <c r="A41" s="961"/>
      <c r="B41" s="961" t="s">
        <v>1349</v>
      </c>
      <c r="C41" s="961"/>
      <c r="D41" s="992"/>
      <c r="E41" s="560">
        <v>9.6381017421386712</v>
      </c>
      <c r="F41" s="560">
        <v>7.2857382982478045</v>
      </c>
      <c r="G41" s="560">
        <v>2.3523634438908614</v>
      </c>
      <c r="H41" s="560">
        <v>1.817720902414087</v>
      </c>
      <c r="I41" s="560">
        <v>1.6544747208807031</v>
      </c>
      <c r="J41" s="560">
        <v>4.4084047339895988E-2</v>
      </c>
      <c r="K41" s="560">
        <v>0.22343175526576939</v>
      </c>
      <c r="L41" s="560">
        <v>0.51961710728127297</v>
      </c>
      <c r="M41" s="560">
        <v>0.73259396310583635</v>
      </c>
      <c r="N41" s="560">
        <v>0.13474784788792771</v>
      </c>
      <c r="O41" s="560">
        <v>0.16324618153338358</v>
      </c>
      <c r="P41" s="560">
        <v>1.8930808771055907E-3</v>
      </c>
      <c r="Q41" s="560">
        <v>3.7611496989519211E-2</v>
      </c>
      <c r="R41" s="560">
        <v>9.7128111941700693E-2</v>
      </c>
      <c r="S41" s="560">
        <v>2.5020843919076035E-2</v>
      </c>
      <c r="T41" s="560">
        <v>1.5926478059820677E-3</v>
      </c>
      <c r="U41" s="560">
        <v>2.4830032367398842</v>
      </c>
      <c r="V41" s="560">
        <v>1.1856985770722155</v>
      </c>
      <c r="W41" s="560">
        <v>3.4531554084013809E-2</v>
      </c>
      <c r="X41" s="560">
        <v>0.1921803039218927</v>
      </c>
      <c r="Y41" s="560">
        <v>0.48694529616537452</v>
      </c>
      <c r="Z41" s="560">
        <v>0.40742051851221667</v>
      </c>
      <c r="AA41" s="560">
        <v>6.4620904388717995E-2</v>
      </c>
      <c r="AB41" s="560">
        <v>1.2973046596676672</v>
      </c>
      <c r="AC41" s="560">
        <v>3.9075947562301358E-2</v>
      </c>
      <c r="AD41" s="560">
        <v>0.39743894630617765</v>
      </c>
      <c r="AE41" s="560">
        <v>0.5323076132894542</v>
      </c>
      <c r="AF41" s="560">
        <v>0.30864511877527295</v>
      </c>
      <c r="AG41" s="560">
        <v>1.9837033734460906E-2</v>
      </c>
      <c r="AH41" s="961"/>
      <c r="AI41" s="961" t="s">
        <v>1349</v>
      </c>
      <c r="AJ41" s="961"/>
      <c r="AK41" s="992"/>
      <c r="AL41" s="560">
        <v>2.1887943019979526</v>
      </c>
      <c r="AM41" s="560">
        <v>1.9857827372066061</v>
      </c>
      <c r="AN41" s="560">
        <v>2.3977196312405698E-2</v>
      </c>
      <c r="AO41" s="560">
        <v>0.34994199625270822</v>
      </c>
      <c r="AP41" s="560">
        <v>0.76164134503220327</v>
      </c>
      <c r="AQ41" s="560">
        <v>0.772964412780759</v>
      </c>
      <c r="AR41" s="560">
        <v>7.7257786828530933E-2</v>
      </c>
      <c r="AS41" s="560">
        <v>0.20301156479134627</v>
      </c>
      <c r="AT41" s="560">
        <v>0</v>
      </c>
      <c r="AU41" s="560">
        <v>6.2930391349312206E-2</v>
      </c>
      <c r="AV41" s="560">
        <v>7.8899084819457815E-2</v>
      </c>
      <c r="AW41" s="560">
        <v>5.9504337996660467E-2</v>
      </c>
      <c r="AX41" s="560">
        <v>1.6777506259158033E-3</v>
      </c>
      <c r="AY41" s="560">
        <v>3.1017123714278978</v>
      </c>
      <c r="AZ41" s="560">
        <v>2.4295412488822494</v>
      </c>
      <c r="BA41" s="560">
        <v>3.9125575223031867E-2</v>
      </c>
      <c r="BB41" s="560">
        <v>0.48424602425473634</v>
      </c>
      <c r="BC41" s="560">
        <v>1.0197132751847602</v>
      </c>
      <c r="BD41" s="560">
        <v>0.80519661141043875</v>
      </c>
      <c r="BE41" s="560">
        <v>8.1259762809282848E-2</v>
      </c>
      <c r="BF41" s="560">
        <v>0.67217112254564815</v>
      </c>
      <c r="BG41" s="560">
        <v>3.2623450935069733E-3</v>
      </c>
      <c r="BH41" s="560">
        <v>0.1476496313659024</v>
      </c>
      <c r="BI41" s="560">
        <v>0.35051224486041405</v>
      </c>
      <c r="BJ41" s="560">
        <v>0.16839301454877126</v>
      </c>
      <c r="BK41" s="560">
        <v>2.3538866770534427E-3</v>
      </c>
      <c r="BL41" s="560">
        <v>4.6870929558845496E-2</v>
      </c>
      <c r="BM41" s="560">
        <v>3.0241014206029794E-2</v>
      </c>
      <c r="BN41" s="560">
        <v>1.6629915352815706E-2</v>
      </c>
    </row>
    <row r="42" spans="1:66" ht="13.7" customHeight="1">
      <c r="A42" s="961"/>
      <c r="B42" s="961" t="s">
        <v>1350</v>
      </c>
      <c r="C42" s="961"/>
      <c r="D42" s="992"/>
      <c r="E42" s="560">
        <v>13.941471698918539</v>
      </c>
      <c r="F42" s="560">
        <v>10.643442386359338</v>
      </c>
      <c r="G42" s="560">
        <v>3.2980293125591977</v>
      </c>
      <c r="H42" s="560">
        <v>3.8541081214602606</v>
      </c>
      <c r="I42" s="560">
        <v>3.35188883077707</v>
      </c>
      <c r="J42" s="560">
        <v>6.2556539780301651E-2</v>
      </c>
      <c r="K42" s="560">
        <v>0.48349511851652438</v>
      </c>
      <c r="L42" s="560">
        <v>0.94273252288231468</v>
      </c>
      <c r="M42" s="560">
        <v>1.6433374437851489</v>
      </c>
      <c r="N42" s="560">
        <v>0.21976720581277923</v>
      </c>
      <c r="O42" s="560">
        <v>0.50221929068319104</v>
      </c>
      <c r="P42" s="560">
        <v>3.6356981109754549E-2</v>
      </c>
      <c r="Q42" s="560">
        <v>0.16400722220255767</v>
      </c>
      <c r="R42" s="560">
        <v>0.1799803972597622</v>
      </c>
      <c r="S42" s="560">
        <v>0.12092239310899457</v>
      </c>
      <c r="T42" s="560">
        <v>9.5229700212206626E-4</v>
      </c>
      <c r="U42" s="560">
        <v>4.2938012196628952</v>
      </c>
      <c r="V42" s="560">
        <v>2.0652904612395635</v>
      </c>
      <c r="W42" s="560">
        <v>2.5602072487127817E-2</v>
      </c>
      <c r="X42" s="560">
        <v>0.33787514143213226</v>
      </c>
      <c r="Y42" s="560">
        <v>0.67603835735641415</v>
      </c>
      <c r="Z42" s="560">
        <v>0.91481228462703013</v>
      </c>
      <c r="AA42" s="560">
        <v>0.1109626053368582</v>
      </c>
      <c r="AB42" s="560">
        <v>2.2285107584233335</v>
      </c>
      <c r="AC42" s="560">
        <v>0.10907486848356715</v>
      </c>
      <c r="AD42" s="560">
        <v>0.52552139240232609</v>
      </c>
      <c r="AE42" s="560">
        <v>0.85530919527125759</v>
      </c>
      <c r="AF42" s="560">
        <v>0.68884469357116085</v>
      </c>
      <c r="AG42" s="560">
        <v>4.9760608695020692E-2</v>
      </c>
      <c r="AH42" s="961"/>
      <c r="AI42" s="961" t="s">
        <v>1350</v>
      </c>
      <c r="AJ42" s="961"/>
      <c r="AK42" s="992"/>
      <c r="AL42" s="560">
        <v>3.045612404482716</v>
      </c>
      <c r="AM42" s="560">
        <v>2.7930962544372924</v>
      </c>
      <c r="AN42" s="560">
        <v>5.6204130206871393E-2</v>
      </c>
      <c r="AO42" s="560">
        <v>0.65575876424655111</v>
      </c>
      <c r="AP42" s="560">
        <v>0.98284404973549688</v>
      </c>
      <c r="AQ42" s="560">
        <v>0.98635708419017587</v>
      </c>
      <c r="AR42" s="560">
        <v>0.11193222605819692</v>
      </c>
      <c r="AS42" s="560">
        <v>0.25251615004542333</v>
      </c>
      <c r="AT42" s="560">
        <v>0</v>
      </c>
      <c r="AU42" s="560">
        <v>5.8812657215964827E-2</v>
      </c>
      <c r="AV42" s="560">
        <v>8.2148040591523877E-2</v>
      </c>
      <c r="AW42" s="560">
        <v>6.6055297362177468E-2</v>
      </c>
      <c r="AX42" s="560">
        <v>4.5500154875757211E-2</v>
      </c>
      <c r="AY42" s="560">
        <v>2.6878293951894787</v>
      </c>
      <c r="AZ42" s="560">
        <v>2.3851880685574467</v>
      </c>
      <c r="BA42" s="560">
        <v>0.12234448721185261</v>
      </c>
      <c r="BB42" s="560">
        <v>0.67196446785557429</v>
      </c>
      <c r="BC42" s="560">
        <v>0.847165609134238</v>
      </c>
      <c r="BD42" s="560">
        <v>0.70091028289248269</v>
      </c>
      <c r="BE42" s="560">
        <v>4.2803221463298791E-2</v>
      </c>
      <c r="BF42" s="560">
        <v>0.30264132663203275</v>
      </c>
      <c r="BG42" s="560">
        <v>1.4137762867824295E-2</v>
      </c>
      <c r="BH42" s="560">
        <v>4.3030622949837873E-2</v>
      </c>
      <c r="BI42" s="560">
        <v>0.10714739321251771</v>
      </c>
      <c r="BJ42" s="560">
        <v>0.12346971436847858</v>
      </c>
      <c r="BK42" s="560">
        <v>1.485583323337434E-2</v>
      </c>
      <c r="BL42" s="560">
        <v>6.0120558123187381E-2</v>
      </c>
      <c r="BM42" s="560">
        <v>4.7978771347970704E-2</v>
      </c>
      <c r="BN42" s="560">
        <v>1.2141786775216681E-2</v>
      </c>
    </row>
    <row r="43" spans="1:66" ht="13.7" customHeight="1">
      <c r="A43" s="961"/>
      <c r="B43" s="961" t="s">
        <v>1351</v>
      </c>
      <c r="C43" s="961"/>
      <c r="D43" s="992"/>
      <c r="E43" s="560">
        <v>24.039510616868306</v>
      </c>
      <c r="F43" s="560">
        <v>18.342515231992213</v>
      </c>
      <c r="G43" s="560">
        <v>5.6969953848760877</v>
      </c>
      <c r="H43" s="560">
        <v>7.2923499140938031</v>
      </c>
      <c r="I43" s="560">
        <v>6.4094629072194138</v>
      </c>
      <c r="J43" s="560">
        <v>0.18068361659791202</v>
      </c>
      <c r="K43" s="560">
        <v>1.1127913868578501</v>
      </c>
      <c r="L43" s="560">
        <v>2.3862556431399531</v>
      </c>
      <c r="M43" s="560">
        <v>2.4549419530525034</v>
      </c>
      <c r="N43" s="560">
        <v>0.27479030757119716</v>
      </c>
      <c r="O43" s="560">
        <v>0.88288700687438704</v>
      </c>
      <c r="P43" s="560">
        <v>8.1323456179285186E-2</v>
      </c>
      <c r="Q43" s="560">
        <v>0.28236456261635234</v>
      </c>
      <c r="R43" s="560">
        <v>0.32216165500283006</v>
      </c>
      <c r="S43" s="560">
        <v>0.1803483264807684</v>
      </c>
      <c r="T43" s="560">
        <v>1.66890065951509E-2</v>
      </c>
      <c r="U43" s="560">
        <v>8.0602957573902181</v>
      </c>
      <c r="V43" s="560">
        <v>4.0431252393196022</v>
      </c>
      <c r="W43" s="560">
        <v>0.12222335863905474</v>
      </c>
      <c r="X43" s="560">
        <v>0.64723954047877574</v>
      </c>
      <c r="Y43" s="560">
        <v>1.2849776296936362</v>
      </c>
      <c r="Z43" s="560">
        <v>1.7181151768125082</v>
      </c>
      <c r="AA43" s="560">
        <v>0.27056953369562925</v>
      </c>
      <c r="AB43" s="560">
        <v>4.0171705180706203</v>
      </c>
      <c r="AC43" s="560">
        <v>0.21038436357985899</v>
      </c>
      <c r="AD43" s="560">
        <v>1.0945233927997395</v>
      </c>
      <c r="AE43" s="560">
        <v>1.3649296397724322</v>
      </c>
      <c r="AF43" s="560">
        <v>1.3175541649059441</v>
      </c>
      <c r="AG43" s="560">
        <v>2.9778957012645046E-2</v>
      </c>
      <c r="AH43" s="961"/>
      <c r="AI43" s="961" t="s">
        <v>1351</v>
      </c>
      <c r="AJ43" s="961"/>
      <c r="AK43" s="992"/>
      <c r="AL43" s="560">
        <v>4.262396123667318</v>
      </c>
      <c r="AM43" s="560">
        <v>3.9646243968126575</v>
      </c>
      <c r="AN43" s="560">
        <v>0.11932139990320284</v>
      </c>
      <c r="AO43" s="560">
        <v>0.59677130395184097</v>
      </c>
      <c r="AP43" s="560">
        <v>1.6146120756323517</v>
      </c>
      <c r="AQ43" s="560">
        <v>1.4047076301372703</v>
      </c>
      <c r="AR43" s="560">
        <v>0.22921198718799216</v>
      </c>
      <c r="AS43" s="560">
        <v>0.29777172685465969</v>
      </c>
      <c r="AT43" s="560">
        <v>3.1769197077666659E-3</v>
      </c>
      <c r="AU43" s="560">
        <v>8.4474525392512281E-2</v>
      </c>
      <c r="AV43" s="560">
        <v>0.12544414671608925</v>
      </c>
      <c r="AW43" s="560">
        <v>6.757335150223058E-2</v>
      </c>
      <c r="AX43" s="560">
        <v>1.7102783536060873E-2</v>
      </c>
      <c r="AY43" s="560">
        <v>4.4244688217169692</v>
      </c>
      <c r="AZ43" s="560">
        <v>3.9253026886405462</v>
      </c>
      <c r="BA43" s="560">
        <v>0.28126306503630488</v>
      </c>
      <c r="BB43" s="560">
        <v>0.95836231457575038</v>
      </c>
      <c r="BC43" s="560">
        <v>1.0017969703936633</v>
      </c>
      <c r="BD43" s="560">
        <v>1.502207637386731</v>
      </c>
      <c r="BE43" s="560">
        <v>0.18167270124809706</v>
      </c>
      <c r="BF43" s="560">
        <v>0.49916613307642183</v>
      </c>
      <c r="BG43" s="560">
        <v>3.1420293262298157E-2</v>
      </c>
      <c r="BH43" s="560">
        <v>0.11496549489385392</v>
      </c>
      <c r="BI43" s="560">
        <v>0.15156091021730722</v>
      </c>
      <c r="BJ43" s="560">
        <v>0.15029054195814714</v>
      </c>
      <c r="BK43" s="560">
        <v>5.09288927448154E-2</v>
      </c>
      <c r="BL43" s="560">
        <v>0</v>
      </c>
      <c r="BM43" s="560">
        <v>0</v>
      </c>
      <c r="BN43" s="560">
        <v>0</v>
      </c>
    </row>
    <row r="44" spans="1:66" ht="13.7" customHeight="1">
      <c r="A44" s="961"/>
      <c r="B44" s="961" t="s">
        <v>1352</v>
      </c>
      <c r="C44" s="961"/>
      <c r="D44" s="992"/>
      <c r="E44" s="560">
        <v>55.904907047282634</v>
      </c>
      <c r="F44" s="560">
        <v>43.365885633599007</v>
      </c>
      <c r="G44" s="560">
        <v>12.539021413683633</v>
      </c>
      <c r="H44" s="560">
        <v>22.351530539354201</v>
      </c>
      <c r="I44" s="560">
        <v>19.807701766847817</v>
      </c>
      <c r="J44" s="560">
        <v>0.41064683600505264</v>
      </c>
      <c r="K44" s="560">
        <v>3.6247619829792708</v>
      </c>
      <c r="L44" s="560">
        <v>8.005547095185463</v>
      </c>
      <c r="M44" s="560">
        <v>7.2326333398001434</v>
      </c>
      <c r="N44" s="560">
        <v>0.53411251287788952</v>
      </c>
      <c r="O44" s="560">
        <v>2.5438287725063877</v>
      </c>
      <c r="P44" s="560">
        <v>0.12216777353617729</v>
      </c>
      <c r="Q44" s="560">
        <v>1.0390983327006549</v>
      </c>
      <c r="R44" s="560">
        <v>0.81608072735155812</v>
      </c>
      <c r="S44" s="560">
        <v>0.56648193891799747</v>
      </c>
      <c r="T44" s="560">
        <v>0</v>
      </c>
      <c r="U44" s="560">
        <v>16.701280321039082</v>
      </c>
      <c r="V44" s="560">
        <v>8.0730621770502591</v>
      </c>
      <c r="W44" s="560">
        <v>0.43242516348153792</v>
      </c>
      <c r="X44" s="560">
        <v>1.4365342259639111</v>
      </c>
      <c r="Y44" s="560">
        <v>2.1352447712620233</v>
      </c>
      <c r="Z44" s="560">
        <v>3.6661144271807022</v>
      </c>
      <c r="AA44" s="560">
        <v>0.40274358916208292</v>
      </c>
      <c r="AB44" s="560">
        <v>8.628218143988823</v>
      </c>
      <c r="AC44" s="560">
        <v>0.27297687030095075</v>
      </c>
      <c r="AD44" s="560">
        <v>2.7025957760855324</v>
      </c>
      <c r="AE44" s="560">
        <v>2.5616692580314351</v>
      </c>
      <c r="AF44" s="560">
        <v>2.9550407102599827</v>
      </c>
      <c r="AG44" s="560">
        <v>0.13593552931092232</v>
      </c>
      <c r="AH44" s="961"/>
      <c r="AI44" s="961" t="s">
        <v>1352</v>
      </c>
      <c r="AJ44" s="961"/>
      <c r="AK44" s="992"/>
      <c r="AL44" s="560">
        <v>9.2406956072086679</v>
      </c>
      <c r="AM44" s="560">
        <v>9.0668129747752637</v>
      </c>
      <c r="AN44" s="560">
        <v>0.33968418099031494</v>
      </c>
      <c r="AO44" s="560">
        <v>1.89298505970576</v>
      </c>
      <c r="AP44" s="560">
        <v>3.4993627803282057</v>
      </c>
      <c r="AQ44" s="560">
        <v>3.1375516703859097</v>
      </c>
      <c r="AR44" s="560">
        <v>0.19722928336507334</v>
      </c>
      <c r="AS44" s="560">
        <v>0.17388263243340238</v>
      </c>
      <c r="AT44" s="560">
        <v>0</v>
      </c>
      <c r="AU44" s="560">
        <v>6.2419406514970799E-2</v>
      </c>
      <c r="AV44" s="560">
        <v>2.7865806479607898E-2</v>
      </c>
      <c r="AW44" s="560">
        <v>7.6630967818921716E-2</v>
      </c>
      <c r="AX44" s="560">
        <v>6.9664516199019746E-3</v>
      </c>
      <c r="AY44" s="560">
        <v>7.6114005796806818</v>
      </c>
      <c r="AZ44" s="560">
        <v>6.4183087149256597</v>
      </c>
      <c r="BA44" s="560">
        <v>0.15163273420850051</v>
      </c>
      <c r="BB44" s="560">
        <v>1.4437069483334954</v>
      </c>
      <c r="BC44" s="560">
        <v>2.978998409113212</v>
      </c>
      <c r="BD44" s="560">
        <v>1.64519907838539</v>
      </c>
      <c r="BE44" s="560">
        <v>0.19877154488506193</v>
      </c>
      <c r="BF44" s="560">
        <v>1.1930918647550215</v>
      </c>
      <c r="BG44" s="560">
        <v>1.3932903239803949E-2</v>
      </c>
      <c r="BH44" s="560">
        <v>5.0387044266494131E-2</v>
      </c>
      <c r="BI44" s="560">
        <v>0.6283212141794885</v>
      </c>
      <c r="BJ44" s="560">
        <v>0.472863554653774</v>
      </c>
      <c r="BK44" s="560">
        <v>2.7587148415460928E-2</v>
      </c>
      <c r="BL44" s="560">
        <v>0</v>
      </c>
      <c r="BM44" s="560">
        <v>0</v>
      </c>
      <c r="BN44" s="560">
        <v>0</v>
      </c>
    </row>
    <row r="45" spans="1:66" ht="13.7" customHeight="1">
      <c r="A45" s="961"/>
      <c r="B45" s="961" t="s">
        <v>1353</v>
      </c>
      <c r="C45" s="961"/>
      <c r="D45" s="992"/>
      <c r="E45" s="560">
        <v>93.667748175945349</v>
      </c>
      <c r="F45" s="560">
        <v>72.993683387558377</v>
      </c>
      <c r="G45" s="560">
        <v>20.674064788386964</v>
      </c>
      <c r="H45" s="560">
        <v>37.846167852351307</v>
      </c>
      <c r="I45" s="560">
        <v>31.585244858215447</v>
      </c>
      <c r="J45" s="560">
        <v>1.1937563087202059</v>
      </c>
      <c r="K45" s="560">
        <v>5.806816093972655</v>
      </c>
      <c r="L45" s="560">
        <v>11.71248564248636</v>
      </c>
      <c r="M45" s="560">
        <v>12.201161584546123</v>
      </c>
      <c r="N45" s="560">
        <v>0.67102522849010382</v>
      </c>
      <c r="O45" s="560">
        <v>6.2609229941358597</v>
      </c>
      <c r="P45" s="560">
        <v>0.46656223056258106</v>
      </c>
      <c r="Q45" s="560">
        <v>1.8328553161492354</v>
      </c>
      <c r="R45" s="560">
        <v>1.6885220040468893</v>
      </c>
      <c r="S45" s="560">
        <v>2.2055495228046555</v>
      </c>
      <c r="T45" s="560">
        <v>6.7433920572497655E-2</v>
      </c>
      <c r="U45" s="560">
        <v>28.50911624709039</v>
      </c>
      <c r="V45" s="560">
        <v>15.899249117269731</v>
      </c>
      <c r="W45" s="560">
        <v>0.54282211839724814</v>
      </c>
      <c r="X45" s="560">
        <v>1.7660655015917412</v>
      </c>
      <c r="Y45" s="560">
        <v>3.914142308297035</v>
      </c>
      <c r="Z45" s="560">
        <v>9.0221185363108063</v>
      </c>
      <c r="AA45" s="560">
        <v>0.65410065267289896</v>
      </c>
      <c r="AB45" s="560">
        <v>12.609867129820655</v>
      </c>
      <c r="AC45" s="560">
        <v>0.54295306233247875</v>
      </c>
      <c r="AD45" s="560">
        <v>3.1020950830665455</v>
      </c>
      <c r="AE45" s="560">
        <v>4.9108791274207935</v>
      </c>
      <c r="AF45" s="560">
        <v>3.862142708499424</v>
      </c>
      <c r="AG45" s="560">
        <v>0.19179714850141472</v>
      </c>
      <c r="AH45" s="961"/>
      <c r="AI45" s="961" t="s">
        <v>1353</v>
      </c>
      <c r="AJ45" s="961"/>
      <c r="AK45" s="992"/>
      <c r="AL45" s="560">
        <v>10.538248826481317</v>
      </c>
      <c r="AM45" s="560">
        <v>9.6215696952124024</v>
      </c>
      <c r="AN45" s="560">
        <v>0.54066088218721842</v>
      </c>
      <c r="AO45" s="560">
        <v>1.6444220728697347</v>
      </c>
      <c r="AP45" s="560">
        <v>4.0650533906018307</v>
      </c>
      <c r="AQ45" s="560">
        <v>3.0725931013217109</v>
      </c>
      <c r="AR45" s="560">
        <v>0.29884024823190725</v>
      </c>
      <c r="AS45" s="560">
        <v>0.91667913126891398</v>
      </c>
      <c r="AT45" s="560">
        <v>5.654397066638002E-2</v>
      </c>
      <c r="AU45" s="560">
        <v>0.14701432373258805</v>
      </c>
      <c r="AV45" s="560">
        <v>0.47605500429830816</v>
      </c>
      <c r="AW45" s="560">
        <v>0.19224950026569207</v>
      </c>
      <c r="AX45" s="560">
        <v>4.4816332305945644E-2</v>
      </c>
      <c r="AY45" s="560">
        <v>16.774215250022348</v>
      </c>
      <c r="AZ45" s="560">
        <v>15.887619716860813</v>
      </c>
      <c r="BA45" s="560">
        <v>0.82966383981410041</v>
      </c>
      <c r="BB45" s="560">
        <v>3.3978951889318969</v>
      </c>
      <c r="BC45" s="560">
        <v>5.3912519449651732</v>
      </c>
      <c r="BD45" s="560">
        <v>5.8647580940902921</v>
      </c>
      <c r="BE45" s="560">
        <v>0.40405064905935173</v>
      </c>
      <c r="BF45" s="560">
        <v>0.88659553316153339</v>
      </c>
      <c r="BG45" s="560">
        <v>4.1961578231366217E-2</v>
      </c>
      <c r="BH45" s="560">
        <v>0.20139015957762482</v>
      </c>
      <c r="BI45" s="560">
        <v>0.45513908938002373</v>
      </c>
      <c r="BJ45" s="560">
        <v>9.8086704670587846E-2</v>
      </c>
      <c r="BK45" s="560">
        <v>9.0018001301930703E-2</v>
      </c>
      <c r="BL45" s="560">
        <v>0</v>
      </c>
      <c r="BM45" s="560">
        <v>0</v>
      </c>
      <c r="BN45" s="560">
        <v>0</v>
      </c>
    </row>
    <row r="46" spans="1:66" ht="13.7" customHeight="1">
      <c r="A46" s="961"/>
      <c r="B46" s="961" t="s">
        <v>1354</v>
      </c>
      <c r="C46" s="961"/>
      <c r="D46" s="992"/>
      <c r="E46" s="560">
        <v>197.71036440930797</v>
      </c>
      <c r="F46" s="560">
        <v>157.52579271080737</v>
      </c>
      <c r="G46" s="560">
        <v>40.184571698500605</v>
      </c>
      <c r="H46" s="560">
        <v>111.18267865563847</v>
      </c>
      <c r="I46" s="560">
        <v>93.844770468531053</v>
      </c>
      <c r="J46" s="560">
        <v>3.0477993374154408</v>
      </c>
      <c r="K46" s="560">
        <v>27.446284902973243</v>
      </c>
      <c r="L46" s="560">
        <v>34.28868906811725</v>
      </c>
      <c r="M46" s="560">
        <v>27.975390439742437</v>
      </c>
      <c r="N46" s="560">
        <v>1.0866067202826792</v>
      </c>
      <c r="O46" s="560">
        <v>17.337908187107427</v>
      </c>
      <c r="P46" s="560">
        <v>1.3298627543715278</v>
      </c>
      <c r="Q46" s="560">
        <v>6.8689067675012225</v>
      </c>
      <c r="R46" s="560">
        <v>4.8897302412720567</v>
      </c>
      <c r="S46" s="560">
        <v>4.2300047325290011</v>
      </c>
      <c r="T46" s="560">
        <v>1.9403691433619273E-2</v>
      </c>
      <c r="U46" s="560">
        <v>39.143871272771236</v>
      </c>
      <c r="V46" s="560">
        <v>21.400378608419931</v>
      </c>
      <c r="W46" s="560">
        <v>0.48509228584048181</v>
      </c>
      <c r="X46" s="560">
        <v>3.1822053951135607</v>
      </c>
      <c r="Y46" s="560">
        <v>5.1448177945835374</v>
      </c>
      <c r="Z46" s="560">
        <v>11.035967818192809</v>
      </c>
      <c r="AA46" s="560">
        <v>1.5522953146895417</v>
      </c>
      <c r="AB46" s="560">
        <v>17.743492664351304</v>
      </c>
      <c r="AC46" s="560">
        <v>1.2030288688843949</v>
      </c>
      <c r="AD46" s="560">
        <v>4.6583057264058407</v>
      </c>
      <c r="AE46" s="560">
        <v>5.6625650734174844</v>
      </c>
      <c r="AF46" s="560">
        <v>6.044959772741012</v>
      </c>
      <c r="AG46" s="560">
        <v>0.17463322290257347</v>
      </c>
      <c r="AH46" s="961"/>
      <c r="AI46" s="961" t="s">
        <v>1354</v>
      </c>
      <c r="AJ46" s="961"/>
      <c r="AK46" s="992"/>
      <c r="AL46" s="560">
        <v>34.325130146072496</v>
      </c>
      <c r="AM46" s="560">
        <v>31.317557973861508</v>
      </c>
      <c r="AN46" s="560">
        <v>1.1448177945835372</v>
      </c>
      <c r="AO46" s="560">
        <v>5.5882631328823509</v>
      </c>
      <c r="AP46" s="560">
        <v>14.572172266648074</v>
      </c>
      <c r="AQ46" s="560">
        <v>9.6824420253760177</v>
      </c>
      <c r="AR46" s="560">
        <v>0.32986275437152762</v>
      </c>
      <c r="AS46" s="560">
        <v>3.0075721722109874</v>
      </c>
      <c r="AT46" s="560">
        <v>5.8211074300857819E-2</v>
      </c>
      <c r="AU46" s="560">
        <v>0.95078088024734442</v>
      </c>
      <c r="AV46" s="560">
        <v>1.3388547089197298</v>
      </c>
      <c r="AW46" s="560">
        <v>0.65972550874305524</v>
      </c>
      <c r="AX46" s="560">
        <v>0</v>
      </c>
      <c r="AY46" s="560">
        <v>13.05868433482577</v>
      </c>
      <c r="AZ46" s="560">
        <v>10.963085659994888</v>
      </c>
      <c r="BA46" s="560">
        <v>0.79555134877839018</v>
      </c>
      <c r="BB46" s="560">
        <v>3.1628017036799414</v>
      </c>
      <c r="BC46" s="560">
        <v>3.8807382867238545</v>
      </c>
      <c r="BD46" s="560">
        <v>3.0851869379454646</v>
      </c>
      <c r="BE46" s="560">
        <v>3.8807382867238546E-2</v>
      </c>
      <c r="BF46" s="560">
        <v>2.0955986748308817</v>
      </c>
      <c r="BG46" s="560">
        <v>0.11642214860171564</v>
      </c>
      <c r="BH46" s="560">
        <v>0.73734027447753236</v>
      </c>
      <c r="BI46" s="560">
        <v>0.62091812587581674</v>
      </c>
      <c r="BJ46" s="560">
        <v>0.58211074300857824</v>
      </c>
      <c r="BK46" s="560">
        <v>3.8807382867238546E-2</v>
      </c>
      <c r="BL46" s="560">
        <v>0</v>
      </c>
      <c r="BM46" s="560">
        <v>0</v>
      </c>
      <c r="BN46" s="560">
        <v>0</v>
      </c>
    </row>
    <row r="47" spans="1:66" ht="13.7" customHeight="1">
      <c r="A47" s="961"/>
      <c r="B47" s="961" t="s">
        <v>1355</v>
      </c>
      <c r="C47" s="961"/>
      <c r="D47" s="992"/>
      <c r="E47" s="560">
        <v>452.22727272727275</v>
      </c>
      <c r="F47" s="560">
        <v>381</v>
      </c>
      <c r="G47" s="560">
        <v>71.227272727272734</v>
      </c>
      <c r="H47" s="560">
        <v>262.63636363636363</v>
      </c>
      <c r="I47" s="560">
        <v>221.22727272727272</v>
      </c>
      <c r="J47" s="560">
        <v>7.0909090909090908</v>
      </c>
      <c r="K47" s="560">
        <v>72.318181818181813</v>
      </c>
      <c r="L47" s="560">
        <v>67</v>
      </c>
      <c r="M47" s="560">
        <v>72.13636363636364</v>
      </c>
      <c r="N47" s="560">
        <v>2.6818181818181817</v>
      </c>
      <c r="O47" s="560">
        <v>41.409090909090907</v>
      </c>
      <c r="P47" s="560">
        <v>2.1363636363636362</v>
      </c>
      <c r="Q47" s="560">
        <v>15.636363636363637</v>
      </c>
      <c r="R47" s="560">
        <v>11.727272727272727</v>
      </c>
      <c r="S47" s="560">
        <v>11.909090909090908</v>
      </c>
      <c r="T47" s="560">
        <v>0</v>
      </c>
      <c r="U47" s="560">
        <v>123.09090909090909</v>
      </c>
      <c r="V47" s="560">
        <v>95.590909090909093</v>
      </c>
      <c r="W47" s="560">
        <v>2.3636363636363638</v>
      </c>
      <c r="X47" s="560">
        <v>5.2272727272727275</v>
      </c>
      <c r="Y47" s="560">
        <v>13.545454545454545</v>
      </c>
      <c r="Z47" s="560">
        <v>71</v>
      </c>
      <c r="AA47" s="560">
        <v>3.4545454545454546</v>
      </c>
      <c r="AB47" s="560">
        <v>27.5</v>
      </c>
      <c r="AC47" s="560">
        <v>1.3636363636363635</v>
      </c>
      <c r="AD47" s="560">
        <v>5.5454545454545459</v>
      </c>
      <c r="AE47" s="560">
        <v>7.7272727272727275</v>
      </c>
      <c r="AF47" s="560">
        <v>12.409090909090908</v>
      </c>
      <c r="AG47" s="560">
        <v>0.45454545454545453</v>
      </c>
      <c r="AH47" s="961"/>
      <c r="AI47" s="961" t="s">
        <v>1355</v>
      </c>
      <c r="AJ47" s="961"/>
      <c r="AK47" s="992"/>
      <c r="AL47" s="560">
        <v>43</v>
      </c>
      <c r="AM47" s="560">
        <v>41.81818181818182</v>
      </c>
      <c r="AN47" s="560">
        <v>0.95454545454545459</v>
      </c>
      <c r="AO47" s="560">
        <v>4.5454545454545459</v>
      </c>
      <c r="AP47" s="560">
        <v>13.954545454545455</v>
      </c>
      <c r="AQ47" s="560">
        <v>20.954545454545453</v>
      </c>
      <c r="AR47" s="560">
        <v>1.4090909090909092</v>
      </c>
      <c r="AS47" s="560">
        <v>1.1818181818181819</v>
      </c>
      <c r="AT47" s="560">
        <v>4.5454545454545456E-2</v>
      </c>
      <c r="AU47" s="560">
        <v>0.22727272727272727</v>
      </c>
      <c r="AV47" s="560">
        <v>0.36363636363636365</v>
      </c>
      <c r="AW47" s="560">
        <v>0.54545454545454541</v>
      </c>
      <c r="AX47" s="560">
        <v>0</v>
      </c>
      <c r="AY47" s="560">
        <v>23.5</v>
      </c>
      <c r="AZ47" s="560">
        <v>22.363636363636363</v>
      </c>
      <c r="BA47" s="560">
        <v>9.0909090909090912E-2</v>
      </c>
      <c r="BB47" s="560">
        <v>15.454545454545455</v>
      </c>
      <c r="BC47" s="560">
        <v>3</v>
      </c>
      <c r="BD47" s="560">
        <v>3.5</v>
      </c>
      <c r="BE47" s="560">
        <v>0.31818181818181818</v>
      </c>
      <c r="BF47" s="560">
        <v>1.1363636363636365</v>
      </c>
      <c r="BG47" s="560">
        <v>4.5454545454545456E-2</v>
      </c>
      <c r="BH47" s="560">
        <v>0.27272727272727271</v>
      </c>
      <c r="BI47" s="560">
        <v>0</v>
      </c>
      <c r="BJ47" s="560">
        <v>0.72727272727272729</v>
      </c>
      <c r="BK47" s="560">
        <v>9.0909090909090912E-2</v>
      </c>
      <c r="BL47" s="560">
        <v>0</v>
      </c>
      <c r="BM47" s="560">
        <v>0</v>
      </c>
      <c r="BN47" s="560">
        <v>0</v>
      </c>
    </row>
    <row r="48" spans="1:66" ht="13.7" customHeight="1">
      <c r="A48" s="1479" t="s">
        <v>448</v>
      </c>
      <c r="B48" s="1479"/>
      <c r="C48" s="1479"/>
      <c r="D48" s="992"/>
      <c r="E48" s="560"/>
      <c r="F48" s="560"/>
      <c r="G48" s="560"/>
      <c r="H48" s="560"/>
      <c r="I48" s="560"/>
      <c r="J48" s="560"/>
      <c r="K48" s="560"/>
      <c r="L48" s="560"/>
      <c r="M48" s="560"/>
      <c r="N48" s="560"/>
      <c r="O48" s="560"/>
      <c r="P48" s="560"/>
      <c r="Q48" s="560"/>
      <c r="R48" s="560"/>
      <c r="S48" s="560"/>
      <c r="T48" s="560"/>
      <c r="U48" s="560"/>
      <c r="V48" s="560"/>
      <c r="W48" s="560"/>
      <c r="X48" s="560"/>
      <c r="Y48" s="560"/>
      <c r="Z48" s="560"/>
      <c r="AA48" s="560"/>
      <c r="AB48" s="560"/>
      <c r="AC48" s="560"/>
      <c r="AD48" s="560"/>
      <c r="AE48" s="560"/>
      <c r="AF48" s="560"/>
      <c r="AG48" s="560"/>
      <c r="AH48" s="1479" t="s">
        <v>448</v>
      </c>
      <c r="AI48" s="1479"/>
      <c r="AJ48" s="1479"/>
      <c r="AK48" s="992"/>
      <c r="AL48" s="560"/>
      <c r="AM48" s="560"/>
      <c r="AN48" s="560"/>
      <c r="AO48" s="560"/>
      <c r="AP48" s="560"/>
      <c r="AQ48" s="560"/>
      <c r="AR48" s="560"/>
      <c r="AS48" s="560"/>
      <c r="AT48" s="560"/>
      <c r="AU48" s="560"/>
      <c r="AV48" s="560"/>
      <c r="AW48" s="560"/>
      <c r="AX48" s="560"/>
      <c r="AY48" s="560"/>
      <c r="AZ48" s="560"/>
      <c r="BA48" s="560"/>
      <c r="BB48" s="560"/>
      <c r="BC48" s="560"/>
      <c r="BD48" s="560"/>
      <c r="BE48" s="560"/>
      <c r="BF48" s="560"/>
      <c r="BG48" s="560"/>
      <c r="BH48" s="560"/>
      <c r="BI48" s="560"/>
      <c r="BJ48" s="560"/>
      <c r="BK48" s="560"/>
      <c r="BL48" s="560"/>
      <c r="BM48" s="560"/>
      <c r="BN48" s="560"/>
    </row>
    <row r="49" spans="1:66" ht="13.7" customHeight="1">
      <c r="A49" s="961"/>
      <c r="B49" s="961" t="s">
        <v>1337</v>
      </c>
      <c r="C49" s="961"/>
      <c r="D49" s="992"/>
      <c r="E49" s="560">
        <v>3.2650709114472303</v>
      </c>
      <c r="F49" s="560">
        <v>2.5778703884472165</v>
      </c>
      <c r="G49" s="560">
        <v>0.68720052300001366</v>
      </c>
      <c r="H49" s="560">
        <v>0.60036473997690587</v>
      </c>
      <c r="I49" s="560">
        <v>0.55865828467661227</v>
      </c>
      <c r="J49" s="560">
        <v>1.6390091997813723E-2</v>
      </c>
      <c r="K49" s="560">
        <v>3.9673046155504064E-2</v>
      </c>
      <c r="L49" s="560">
        <v>0.1488349623839203</v>
      </c>
      <c r="M49" s="560">
        <v>0.29632529627024895</v>
      </c>
      <c r="N49" s="560">
        <v>5.7434887869125567E-2</v>
      </c>
      <c r="O49" s="560">
        <v>4.1706455300293759E-2</v>
      </c>
      <c r="P49" s="560">
        <v>0</v>
      </c>
      <c r="Q49" s="560">
        <v>3.2582095699700553E-3</v>
      </c>
      <c r="R49" s="560">
        <v>1.8460748941970386E-2</v>
      </c>
      <c r="S49" s="560">
        <v>1.998749678835331E-2</v>
      </c>
      <c r="T49" s="560">
        <v>0</v>
      </c>
      <c r="U49" s="560">
        <v>0.84511778432711027</v>
      </c>
      <c r="V49" s="560">
        <v>0.48463781618625285</v>
      </c>
      <c r="W49" s="560">
        <v>7.8928180484030899E-3</v>
      </c>
      <c r="X49" s="560">
        <v>5.3044224367587892E-2</v>
      </c>
      <c r="Y49" s="560">
        <v>0.19027932014460702</v>
      </c>
      <c r="Z49" s="560">
        <v>0.21175203893845082</v>
      </c>
      <c r="AA49" s="560">
        <v>2.1669414687204049E-2</v>
      </c>
      <c r="AB49" s="560">
        <v>0.36047996814085703</v>
      </c>
      <c r="AC49" s="560">
        <v>9.362488573901968E-3</v>
      </c>
      <c r="AD49" s="560">
        <v>8.0990888736413177E-2</v>
      </c>
      <c r="AE49" s="560">
        <v>0.12015509306721205</v>
      </c>
      <c r="AF49" s="560">
        <v>0.13107820103853091</v>
      </c>
      <c r="AG49" s="560">
        <v>1.8893296724798836E-2</v>
      </c>
      <c r="AH49" s="961"/>
      <c r="AI49" s="961" t="s">
        <v>1337</v>
      </c>
      <c r="AJ49" s="961"/>
      <c r="AK49" s="992"/>
      <c r="AL49" s="560">
        <v>0.59801514803955691</v>
      </c>
      <c r="AM49" s="560">
        <v>0.55390989344432118</v>
      </c>
      <c r="AN49" s="560">
        <v>2.9889489250508768E-2</v>
      </c>
      <c r="AO49" s="560">
        <v>6.2277271607259085E-2</v>
      </c>
      <c r="AP49" s="560">
        <v>0.16696645685790829</v>
      </c>
      <c r="AQ49" s="560">
        <v>0.27739695365519129</v>
      </c>
      <c r="AR49" s="560">
        <v>1.7379722073453563E-2</v>
      </c>
      <c r="AS49" s="560">
        <v>4.4105254595235829E-2</v>
      </c>
      <c r="AT49" s="560">
        <v>0</v>
      </c>
      <c r="AU49" s="560">
        <v>7.9008624456114191E-3</v>
      </c>
      <c r="AV49" s="560">
        <v>2.0668441505080112E-2</v>
      </c>
      <c r="AW49" s="560">
        <v>1.5535950644544293E-2</v>
      </c>
      <c r="AX49" s="560">
        <v>0</v>
      </c>
      <c r="AY49" s="560">
        <v>0.93442551115474048</v>
      </c>
      <c r="AZ49" s="560">
        <v>0.73817188759332364</v>
      </c>
      <c r="BA49" s="560">
        <v>4.4267333931254066E-2</v>
      </c>
      <c r="BB49" s="560">
        <v>0.14187870983857556</v>
      </c>
      <c r="BC49" s="560">
        <v>0.22368377257975966</v>
      </c>
      <c r="BD49" s="560">
        <v>0.27081972920697145</v>
      </c>
      <c r="BE49" s="560">
        <v>5.7522342036762764E-2</v>
      </c>
      <c r="BF49" s="560">
        <v>0.19625362356141696</v>
      </c>
      <c r="BG49" s="560">
        <v>4.9704112620022733E-3</v>
      </c>
      <c r="BH49" s="560">
        <v>4.7338531599758885E-2</v>
      </c>
      <c r="BI49" s="560">
        <v>6.2320160919767151E-2</v>
      </c>
      <c r="BJ49" s="560">
        <v>6.5102919680571802E-2</v>
      </c>
      <c r="BK49" s="560">
        <v>1.652160009931682E-2</v>
      </c>
      <c r="BL49" s="560">
        <v>0.28714772794891513</v>
      </c>
      <c r="BM49" s="560">
        <v>0.2424925065467049</v>
      </c>
      <c r="BN49" s="560">
        <v>4.4655221402210232E-2</v>
      </c>
    </row>
    <row r="50" spans="1:66" ht="13.7" customHeight="1">
      <c r="A50" s="961"/>
      <c r="B50" s="961" t="s">
        <v>1347</v>
      </c>
      <c r="C50" s="961"/>
      <c r="D50" s="992"/>
      <c r="E50" s="560">
        <v>4.1813376782431106</v>
      </c>
      <c r="F50" s="560">
        <v>3.4009316484846628</v>
      </c>
      <c r="G50" s="560">
        <v>0.78040602975844542</v>
      </c>
      <c r="H50" s="560">
        <v>0.67863608712513579</v>
      </c>
      <c r="I50" s="560">
        <v>0.63021966209645519</v>
      </c>
      <c r="J50" s="560">
        <v>1.5773413327658279E-2</v>
      </c>
      <c r="K50" s="560">
        <v>6.3319909439659927E-2</v>
      </c>
      <c r="L50" s="560">
        <v>0.14265606997125513</v>
      </c>
      <c r="M50" s="560">
        <v>0.35962945360582244</v>
      </c>
      <c r="N50" s="560">
        <v>4.8840815752059431E-2</v>
      </c>
      <c r="O50" s="560">
        <v>4.8416425028680501E-2</v>
      </c>
      <c r="P50" s="560">
        <v>4.9010489993097052E-3</v>
      </c>
      <c r="Q50" s="560">
        <v>1.7416129041447535E-2</v>
      </c>
      <c r="R50" s="560">
        <v>1.4655213800494045E-2</v>
      </c>
      <c r="S50" s="560">
        <v>1.1444033187429219E-2</v>
      </c>
      <c r="T50" s="560">
        <v>0</v>
      </c>
      <c r="U50" s="560">
        <v>1.0695816992873621</v>
      </c>
      <c r="V50" s="560">
        <v>0.67104147843393303</v>
      </c>
      <c r="W50" s="560">
        <v>9.8020979986194103E-3</v>
      </c>
      <c r="X50" s="560">
        <v>0.17228071897377775</v>
      </c>
      <c r="Y50" s="560">
        <v>0.21414568088114694</v>
      </c>
      <c r="Z50" s="560">
        <v>0.26926432241367543</v>
      </c>
      <c r="AA50" s="560">
        <v>5.548658166713437E-3</v>
      </c>
      <c r="AB50" s="560">
        <v>0.39854022085342905</v>
      </c>
      <c r="AC50" s="560">
        <v>7.2084173731197044E-3</v>
      </c>
      <c r="AD50" s="560">
        <v>0.12585861482786523</v>
      </c>
      <c r="AE50" s="560">
        <v>0.10728608942496642</v>
      </c>
      <c r="AF50" s="560">
        <v>0.15667194175860405</v>
      </c>
      <c r="AG50" s="560">
        <v>1.5151574688735965E-3</v>
      </c>
      <c r="AH50" s="961"/>
      <c r="AI50" s="961" t="s">
        <v>1347</v>
      </c>
      <c r="AJ50" s="961"/>
      <c r="AK50" s="992"/>
      <c r="AL50" s="560">
        <v>0.91719945138454317</v>
      </c>
      <c r="AM50" s="560">
        <v>0.85833544551030072</v>
      </c>
      <c r="AN50" s="560">
        <v>8.4258934380244524E-2</v>
      </c>
      <c r="AO50" s="560">
        <v>0.12841260068320073</v>
      </c>
      <c r="AP50" s="560">
        <v>0.21916480342661776</v>
      </c>
      <c r="AQ50" s="560">
        <v>0.3709842059149433</v>
      </c>
      <c r="AR50" s="560">
        <v>5.5514901105294424E-2</v>
      </c>
      <c r="AS50" s="560">
        <v>5.8864005874242481E-2</v>
      </c>
      <c r="AT50" s="560">
        <v>9.8020979986194103E-3</v>
      </c>
      <c r="AU50" s="560">
        <v>0</v>
      </c>
      <c r="AV50" s="560">
        <v>1.3316748703388642E-2</v>
      </c>
      <c r="AW50" s="560">
        <v>1.8893241102744294E-2</v>
      </c>
      <c r="AX50" s="560">
        <v>1.6851918069490129E-2</v>
      </c>
      <c r="AY50" s="560">
        <v>1.172024229022897</v>
      </c>
      <c r="AZ50" s="560">
        <v>0.96487638808058873</v>
      </c>
      <c r="BA50" s="560">
        <v>4.9010489993097053E-2</v>
      </c>
      <c r="BB50" s="560">
        <v>0.15824316354487986</v>
      </c>
      <c r="BC50" s="560">
        <v>0.30668184628223044</v>
      </c>
      <c r="BD50" s="560">
        <v>0.36606510708641093</v>
      </c>
      <c r="BE50" s="560">
        <v>8.4875781173970585E-2</v>
      </c>
      <c r="BF50" s="560">
        <v>0.20714784094230851</v>
      </c>
      <c r="BG50" s="560">
        <v>1.8381256289278034E-2</v>
      </c>
      <c r="BH50" s="560">
        <v>2.7835771290618812E-2</v>
      </c>
      <c r="BI50" s="560">
        <v>6.291017985558521E-2</v>
      </c>
      <c r="BJ50" s="560">
        <v>6.8960994136024051E-2</v>
      </c>
      <c r="BK50" s="560">
        <v>2.9059639370802356E-2</v>
      </c>
      <c r="BL50" s="560">
        <v>0.34389621142317028</v>
      </c>
      <c r="BM50" s="560">
        <v>0.27645867436338539</v>
      </c>
      <c r="BN50" s="560">
        <v>6.7437537059784905E-2</v>
      </c>
    </row>
    <row r="51" spans="1:66" ht="13.7" customHeight="1">
      <c r="A51" s="961"/>
      <c r="B51" s="961" t="s">
        <v>1348</v>
      </c>
      <c r="C51" s="961"/>
      <c r="D51" s="992"/>
      <c r="E51" s="560">
        <v>4.5355378553560266</v>
      </c>
      <c r="F51" s="560">
        <v>3.5916984774667142</v>
      </c>
      <c r="G51" s="560">
        <v>0.94383937788931205</v>
      </c>
      <c r="H51" s="560">
        <v>1.0069159220413866</v>
      </c>
      <c r="I51" s="560">
        <v>0.88967911978134251</v>
      </c>
      <c r="J51" s="560">
        <v>3.8816274643982199E-3</v>
      </c>
      <c r="K51" s="560">
        <v>0.15155080303239163</v>
      </c>
      <c r="L51" s="560">
        <v>0.18302361550394719</v>
      </c>
      <c r="M51" s="560">
        <v>0.48928156863766348</v>
      </c>
      <c r="N51" s="560">
        <v>6.1941505142942006E-2</v>
      </c>
      <c r="O51" s="560">
        <v>0.11723680226004365</v>
      </c>
      <c r="P51" s="560">
        <v>1.2277541538709051E-3</v>
      </c>
      <c r="Q51" s="560">
        <v>6.0380906333369289E-2</v>
      </c>
      <c r="R51" s="560">
        <v>1.3125963911633492E-2</v>
      </c>
      <c r="S51" s="560">
        <v>3.456270099989206E-2</v>
      </c>
      <c r="T51" s="560">
        <v>7.9394768612778849E-3</v>
      </c>
      <c r="U51" s="560">
        <v>1.4347698034252947</v>
      </c>
      <c r="V51" s="560">
        <v>0.85963928854976135</v>
      </c>
      <c r="W51" s="560">
        <v>8.2055659543790613E-2</v>
      </c>
      <c r="X51" s="560">
        <v>0.15701481023223929</v>
      </c>
      <c r="Y51" s="560">
        <v>0.2169024715368455</v>
      </c>
      <c r="Z51" s="560">
        <v>0.37656131614599408</v>
      </c>
      <c r="AA51" s="560">
        <v>2.710503109089191E-2</v>
      </c>
      <c r="AB51" s="560">
        <v>0.57513051487553302</v>
      </c>
      <c r="AC51" s="560">
        <v>1.0521714889963616E-2</v>
      </c>
      <c r="AD51" s="560">
        <v>0.16178847720866391</v>
      </c>
      <c r="AE51" s="560">
        <v>0.22451614551825977</v>
      </c>
      <c r="AF51" s="560">
        <v>0.17166047263126025</v>
      </c>
      <c r="AG51" s="560">
        <v>6.6437046273855804E-3</v>
      </c>
      <c r="AH51" s="961"/>
      <c r="AI51" s="961" t="s">
        <v>1348</v>
      </c>
      <c r="AJ51" s="961"/>
      <c r="AK51" s="992"/>
      <c r="AL51" s="560">
        <v>0.8245874803127714</v>
      </c>
      <c r="AM51" s="560">
        <v>0.76177006869273589</v>
      </c>
      <c r="AN51" s="560">
        <v>5.7547040854974826E-3</v>
      </c>
      <c r="AO51" s="560">
        <v>0.12830140988273925</v>
      </c>
      <c r="AP51" s="560">
        <v>0.2448741069610349</v>
      </c>
      <c r="AQ51" s="560">
        <v>0.36668923317732138</v>
      </c>
      <c r="AR51" s="560">
        <v>1.6150614586142524E-2</v>
      </c>
      <c r="AS51" s="560">
        <v>6.2817411620035526E-2</v>
      </c>
      <c r="AT51" s="560">
        <v>8.6263441975116106E-3</v>
      </c>
      <c r="AU51" s="560">
        <v>1.7585291004599723E-2</v>
      </c>
      <c r="AV51" s="560">
        <v>5.4356584284228036E-3</v>
      </c>
      <c r="AW51" s="560">
        <v>3.1170117989501377E-2</v>
      </c>
      <c r="AX51" s="560">
        <v>0</v>
      </c>
      <c r="AY51" s="560">
        <v>1.0165104660937752</v>
      </c>
      <c r="AZ51" s="560">
        <v>0.88172846248101133</v>
      </c>
      <c r="BA51" s="560">
        <v>4.5422758508905592E-2</v>
      </c>
      <c r="BB51" s="560">
        <v>0.11830098723703712</v>
      </c>
      <c r="BC51" s="560">
        <v>0.26920494242822868</v>
      </c>
      <c r="BD51" s="560">
        <v>0.40079656742017489</v>
      </c>
      <c r="BE51" s="560">
        <v>4.8003206886665387E-2</v>
      </c>
      <c r="BF51" s="560">
        <v>0.13478200361276355</v>
      </c>
      <c r="BG51" s="560">
        <v>0</v>
      </c>
      <c r="BH51" s="560">
        <v>4.4690817107282114E-2</v>
      </c>
      <c r="BI51" s="560">
        <v>6.0810684568417317E-2</v>
      </c>
      <c r="BJ51" s="560">
        <v>2.7833149478856602E-2</v>
      </c>
      <c r="BK51" s="560">
        <v>1.4473524582075314E-3</v>
      </c>
      <c r="BL51" s="560">
        <v>0.25275418348279954</v>
      </c>
      <c r="BM51" s="560">
        <v>0.198881537961864</v>
      </c>
      <c r="BN51" s="560">
        <v>5.3872645520935541E-2</v>
      </c>
    </row>
    <row r="52" spans="1:66" ht="13.7" customHeight="1">
      <c r="A52" s="1330"/>
      <c r="B52" s="961" t="s">
        <v>1349</v>
      </c>
      <c r="C52" s="1330"/>
      <c r="D52" s="992"/>
      <c r="E52" s="560">
        <v>8.8886484397805923</v>
      </c>
      <c r="F52" s="560">
        <v>6.6877784063688566</v>
      </c>
      <c r="G52" s="560">
        <v>2.2008700334117353</v>
      </c>
      <c r="H52" s="560">
        <v>1.812574091426892</v>
      </c>
      <c r="I52" s="560">
        <v>1.6271530453333127</v>
      </c>
      <c r="J52" s="560">
        <v>4.2800904501985593E-2</v>
      </c>
      <c r="K52" s="560">
        <v>0.22273092963397953</v>
      </c>
      <c r="L52" s="560">
        <v>0.54735962893062018</v>
      </c>
      <c r="M52" s="560">
        <v>0.68898741449401169</v>
      </c>
      <c r="N52" s="560">
        <v>0.12527416777271533</v>
      </c>
      <c r="O52" s="560">
        <v>0.18542104609357926</v>
      </c>
      <c r="P52" s="560">
        <v>3.8315716928285316E-4</v>
      </c>
      <c r="Q52" s="560">
        <v>4.4361412549129571E-2</v>
      </c>
      <c r="R52" s="560">
        <v>8.7995066409385925E-2</v>
      </c>
      <c r="S52" s="560">
        <v>5.1162972294919229E-2</v>
      </c>
      <c r="T52" s="560">
        <v>1.5184376708616773E-3</v>
      </c>
      <c r="U52" s="560">
        <v>2.2784690088478561</v>
      </c>
      <c r="V52" s="560">
        <v>1.1133800618543137</v>
      </c>
      <c r="W52" s="560">
        <v>4.4264690749252995E-2</v>
      </c>
      <c r="X52" s="560">
        <v>0.17866401617365552</v>
      </c>
      <c r="Y52" s="560">
        <v>0.46947401266878763</v>
      </c>
      <c r="Z52" s="560">
        <v>0.36017580774486208</v>
      </c>
      <c r="AA52" s="560">
        <v>6.0801534517755433E-2</v>
      </c>
      <c r="AB52" s="560">
        <v>1.1650889469935422</v>
      </c>
      <c r="AC52" s="560">
        <v>4.3663668768306629E-2</v>
      </c>
      <c r="AD52" s="560">
        <v>0.32703663001868294</v>
      </c>
      <c r="AE52" s="560">
        <v>0.49634187457160089</v>
      </c>
      <c r="AF52" s="560">
        <v>0.27926361378458586</v>
      </c>
      <c r="AG52" s="560">
        <v>1.8783159850365262E-2</v>
      </c>
      <c r="AH52" s="1330"/>
      <c r="AI52" s="961" t="s">
        <v>1349</v>
      </c>
      <c r="AJ52" s="1330"/>
      <c r="AK52" s="992"/>
      <c r="AL52" s="560">
        <v>1.9065792967335196</v>
      </c>
      <c r="AM52" s="560">
        <v>1.7210678122729892</v>
      </c>
      <c r="AN52" s="560">
        <v>2.8474174103228028E-2</v>
      </c>
      <c r="AO52" s="560">
        <v>0.32870222188973769</v>
      </c>
      <c r="AP52" s="560">
        <v>0.60109297149396645</v>
      </c>
      <c r="AQ52" s="560">
        <v>0.71761035755602687</v>
      </c>
      <c r="AR52" s="560">
        <v>4.5188087230030621E-2</v>
      </c>
      <c r="AS52" s="560">
        <v>0.1855114844605302</v>
      </c>
      <c r="AT52" s="560">
        <v>0</v>
      </c>
      <c r="AU52" s="560">
        <v>5.9231807347817578E-2</v>
      </c>
      <c r="AV52" s="560">
        <v>6.9672602469484451E-2</v>
      </c>
      <c r="AW52" s="560">
        <v>5.5007499556298384E-2</v>
      </c>
      <c r="AX52" s="560">
        <v>1.5995750869297952E-3</v>
      </c>
      <c r="AY52" s="560">
        <v>2.8387714937748769</v>
      </c>
      <c r="AZ52" s="560">
        <v>2.1897779749378814</v>
      </c>
      <c r="BA52" s="560">
        <v>6.0264130491003237E-2</v>
      </c>
      <c r="BB52" s="560">
        <v>0.42443650581063985</v>
      </c>
      <c r="BC52" s="560">
        <v>0.89644329040186133</v>
      </c>
      <c r="BD52" s="560">
        <v>0.73186945797522729</v>
      </c>
      <c r="BE52" s="560">
        <v>7.6764590259150375E-2</v>
      </c>
      <c r="BF52" s="560">
        <v>0.64899351883699552</v>
      </c>
      <c r="BG52" s="560">
        <v>7.6229637575658364E-3</v>
      </c>
      <c r="BH52" s="560">
        <v>0.14085438583397755</v>
      </c>
      <c r="BI52" s="560">
        <v>0.32292132012169178</v>
      </c>
      <c r="BJ52" s="560">
        <v>0.17535064284667101</v>
      </c>
      <c r="BK52" s="560">
        <v>2.2442062770892399E-3</v>
      </c>
      <c r="BL52" s="560">
        <v>5.2254548997447643E-2</v>
      </c>
      <c r="BM52" s="560">
        <v>3.6399511970359517E-2</v>
      </c>
      <c r="BN52" s="560">
        <v>1.5855037027088108E-2</v>
      </c>
    </row>
    <row r="53" spans="1:66" ht="13.7" customHeight="1">
      <c r="A53" s="1330"/>
      <c r="B53" s="961" t="s">
        <v>1350</v>
      </c>
      <c r="C53" s="1330"/>
      <c r="D53" s="992"/>
      <c r="E53" s="560">
        <v>13.840832933407842</v>
      </c>
      <c r="F53" s="560">
        <v>10.647829656116606</v>
      </c>
      <c r="G53" s="560">
        <v>3.193003277291234</v>
      </c>
      <c r="H53" s="560">
        <v>3.7653398379192016</v>
      </c>
      <c r="I53" s="560">
        <v>3.3039921894271687</v>
      </c>
      <c r="J53" s="560">
        <v>8.0952266411921922E-2</v>
      </c>
      <c r="K53" s="560">
        <v>0.49475171729313921</v>
      </c>
      <c r="L53" s="560">
        <v>1.0055742572462163</v>
      </c>
      <c r="M53" s="560">
        <v>1.4868531810109913</v>
      </c>
      <c r="N53" s="560">
        <v>0.23586076746489998</v>
      </c>
      <c r="O53" s="560">
        <v>0.46134764849203358</v>
      </c>
      <c r="P53" s="560">
        <v>3.649915364566321E-2</v>
      </c>
      <c r="Q53" s="560">
        <v>0.16092078288851031</v>
      </c>
      <c r="R53" s="560">
        <v>0.1803434714290072</v>
      </c>
      <c r="S53" s="560">
        <v>8.2628219606988476E-2</v>
      </c>
      <c r="T53" s="560">
        <v>9.5602092186450013E-4</v>
      </c>
      <c r="U53" s="560">
        <v>4.2020306586192362</v>
      </c>
      <c r="V53" s="560">
        <v>2.0398173430197457</v>
      </c>
      <c r="W53" s="560">
        <v>3.0854078901861801E-2</v>
      </c>
      <c r="X53" s="560">
        <v>0.3294661190184951</v>
      </c>
      <c r="Y53" s="560">
        <v>0.64633919147390562</v>
      </c>
      <c r="Z53" s="560">
        <v>0.9196663374195525</v>
      </c>
      <c r="AA53" s="560">
        <v>0.11349161620593008</v>
      </c>
      <c r="AB53" s="560">
        <v>2.1622133155994923</v>
      </c>
      <c r="AC53" s="560">
        <v>7.7997469297004754E-2</v>
      </c>
      <c r="AD53" s="560">
        <v>0.55284575391707813</v>
      </c>
      <c r="AE53" s="560">
        <v>0.81861047427448708</v>
      </c>
      <c r="AF53" s="560">
        <v>0.67092733589989861</v>
      </c>
      <c r="AG53" s="560">
        <v>4.1832282211023045E-2</v>
      </c>
      <c r="AH53" s="1330"/>
      <c r="AI53" s="961" t="s">
        <v>1350</v>
      </c>
      <c r="AJ53" s="1330"/>
      <c r="AK53" s="992"/>
      <c r="AL53" s="560">
        <v>2.8427182941121836</v>
      </c>
      <c r="AM53" s="560">
        <v>2.6066468487503096</v>
      </c>
      <c r="AN53" s="560">
        <v>4.8849286929809006E-2</v>
      </c>
      <c r="AO53" s="560">
        <v>0.59453461590085144</v>
      </c>
      <c r="AP53" s="560">
        <v>0.95920138374697195</v>
      </c>
      <c r="AQ53" s="560">
        <v>0.88947510634194915</v>
      </c>
      <c r="AR53" s="560">
        <v>0.11458645583072866</v>
      </c>
      <c r="AS53" s="560">
        <v>0.23607144536187422</v>
      </c>
      <c r="AT53" s="560">
        <v>0</v>
      </c>
      <c r="AU53" s="560">
        <v>5.4150064125715595E-2</v>
      </c>
      <c r="AV53" s="560">
        <v>9.3496322493577505E-2</v>
      </c>
      <c r="AW53" s="560">
        <v>4.2746977311717609E-2</v>
      </c>
      <c r="AX53" s="560">
        <v>4.5678081430863507E-2</v>
      </c>
      <c r="AY53" s="560">
        <v>2.9703884855705835</v>
      </c>
      <c r="AZ53" s="560">
        <v>2.6492068844846748</v>
      </c>
      <c r="BA53" s="560">
        <v>0.10426879385636732</v>
      </c>
      <c r="BB53" s="560">
        <v>0.73124881489608506</v>
      </c>
      <c r="BC53" s="560">
        <v>0.99824727303346961</v>
      </c>
      <c r="BD53" s="560">
        <v>0.78177668833838443</v>
      </c>
      <c r="BE53" s="560">
        <v>3.366531436036841E-2</v>
      </c>
      <c r="BF53" s="560">
        <v>0.32118160108590893</v>
      </c>
      <c r="BG53" s="560">
        <v>1.4193048030058369E-2</v>
      </c>
      <c r="BH53" s="560">
        <v>5.422608080937652E-2</v>
      </c>
      <c r="BI53" s="560">
        <v>8.1291347547566076E-2</v>
      </c>
      <c r="BJ53" s="560">
        <v>0.15560117739568619</v>
      </c>
      <c r="BK53" s="560">
        <v>1.5869947303221863E-2</v>
      </c>
      <c r="BL53" s="560">
        <v>6.0355657186633119E-2</v>
      </c>
      <c r="BM53" s="560">
        <v>4.8166390434707607E-2</v>
      </c>
      <c r="BN53" s="560">
        <v>1.2189266751925519E-2</v>
      </c>
    </row>
    <row r="54" spans="1:66" ht="13.7" customHeight="1">
      <c r="A54" s="1330"/>
      <c r="B54" s="961" t="s">
        <v>1351</v>
      </c>
      <c r="C54" s="1330"/>
      <c r="D54" s="992"/>
      <c r="E54" s="560">
        <v>23.770762434118783</v>
      </c>
      <c r="F54" s="560">
        <v>18.298324816428366</v>
      </c>
      <c r="G54" s="560">
        <v>5.472437617690403</v>
      </c>
      <c r="H54" s="560">
        <v>7.2251929542492395</v>
      </c>
      <c r="I54" s="560">
        <v>6.3879594515244831</v>
      </c>
      <c r="J54" s="560">
        <v>0.17036152173504726</v>
      </c>
      <c r="K54" s="560">
        <v>1.1292029756910718</v>
      </c>
      <c r="L54" s="560">
        <v>2.3966786002618106</v>
      </c>
      <c r="M54" s="560">
        <v>2.4010271298980017</v>
      </c>
      <c r="N54" s="560">
        <v>0.29068922393855379</v>
      </c>
      <c r="O54" s="560">
        <v>0.83723350272475594</v>
      </c>
      <c r="P54" s="560">
        <v>8.0230430514457093E-2</v>
      </c>
      <c r="Q54" s="560">
        <v>0.24219543422535905</v>
      </c>
      <c r="R54" s="560">
        <v>0.314247063276554</v>
      </c>
      <c r="S54" s="560">
        <v>0.18533449202996799</v>
      </c>
      <c r="T54" s="560">
        <v>1.5226082678417661E-2</v>
      </c>
      <c r="U54" s="560">
        <v>7.8770355370017215</v>
      </c>
      <c r="V54" s="560">
        <v>3.9848215632328694</v>
      </c>
      <c r="W54" s="560">
        <v>0.11702671212055396</v>
      </c>
      <c r="X54" s="560">
        <v>0.59199265424984238</v>
      </c>
      <c r="Y54" s="560">
        <v>1.2229086518019057</v>
      </c>
      <c r="Z54" s="560">
        <v>1.7980916770131694</v>
      </c>
      <c r="AA54" s="560">
        <v>0.25480186804739963</v>
      </c>
      <c r="AB54" s="560">
        <v>3.8922139737688535</v>
      </c>
      <c r="AC54" s="560">
        <v>0.20935884424744755</v>
      </c>
      <c r="AD54" s="560">
        <v>1.0657092049936296</v>
      </c>
      <c r="AE54" s="560">
        <v>1.3402073060210271</v>
      </c>
      <c r="AF54" s="560">
        <v>1.2305630444816731</v>
      </c>
      <c r="AG54" s="560">
        <v>4.6375574025077373E-2</v>
      </c>
      <c r="AH54" s="1330"/>
      <c r="AI54" s="961" t="s">
        <v>1351</v>
      </c>
      <c r="AJ54" s="1330"/>
      <c r="AK54" s="992"/>
      <c r="AL54" s="560">
        <v>4.5396653366161148</v>
      </c>
      <c r="AM54" s="560">
        <v>4.2501962135445535</v>
      </c>
      <c r="AN54" s="560">
        <v>0.1117217235893076</v>
      </c>
      <c r="AO54" s="560">
        <v>0.58668650804607592</v>
      </c>
      <c r="AP54" s="560">
        <v>1.7329161980141168</v>
      </c>
      <c r="AQ54" s="560">
        <v>1.5262033973780667</v>
      </c>
      <c r="AR54" s="560">
        <v>0.29266838651698468</v>
      </c>
      <c r="AS54" s="560">
        <v>0.28946912307156247</v>
      </c>
      <c r="AT54" s="560">
        <v>2.8984374748347542E-3</v>
      </c>
      <c r="AU54" s="560">
        <v>7.5803118519364915E-2</v>
      </c>
      <c r="AV54" s="560">
        <v>0.12008382204110728</v>
      </c>
      <c r="AW54" s="560">
        <v>7.5080156250640961E-2</v>
      </c>
      <c r="AX54" s="560">
        <v>1.5603588785614513E-2</v>
      </c>
      <c r="AY54" s="560">
        <v>4.1288686062517019</v>
      </c>
      <c r="AZ54" s="560">
        <v>3.6753475881264683</v>
      </c>
      <c r="BA54" s="560">
        <v>0.25962022621818404</v>
      </c>
      <c r="BB54" s="560">
        <v>0.85833701986697719</v>
      </c>
      <c r="BC54" s="560">
        <v>0.97379716400235772</v>
      </c>
      <c r="BD54" s="560">
        <v>1.3986249629642116</v>
      </c>
      <c r="BE54" s="560">
        <v>0.18496821507473818</v>
      </c>
      <c r="BF54" s="560">
        <v>0.4535210181252326</v>
      </c>
      <c r="BG54" s="560">
        <v>2.8666055122231526E-2</v>
      </c>
      <c r="BH54" s="560">
        <v>0.11284435162119147</v>
      </c>
      <c r="BI54" s="560">
        <v>0.14128749493286041</v>
      </c>
      <c r="BJ54" s="560">
        <v>0.13654239952028027</v>
      </c>
      <c r="BK54" s="560">
        <v>3.4180716928668961E-2</v>
      </c>
      <c r="BL54" s="560">
        <v>0</v>
      </c>
      <c r="BM54" s="560">
        <v>0</v>
      </c>
      <c r="BN54" s="560">
        <v>0</v>
      </c>
    </row>
    <row r="55" spans="1:66" ht="13.7" customHeight="1">
      <c r="A55" s="1330"/>
      <c r="B55" s="961" t="s">
        <v>1352</v>
      </c>
      <c r="C55" s="1330"/>
      <c r="D55" s="992"/>
      <c r="E55" s="560">
        <v>48.946454279090084</v>
      </c>
      <c r="F55" s="560">
        <v>37.86381367795758</v>
      </c>
      <c r="G55" s="560">
        <v>11.082640601132496</v>
      </c>
      <c r="H55" s="560">
        <v>17.245906505632576</v>
      </c>
      <c r="I55" s="560">
        <v>15.232836740021519</v>
      </c>
      <c r="J55" s="560">
        <v>0.33404776726593716</v>
      </c>
      <c r="K55" s="560">
        <v>3.0388348304891779</v>
      </c>
      <c r="L55" s="560">
        <v>5.566410189034861</v>
      </c>
      <c r="M55" s="560">
        <v>5.9154605788295589</v>
      </c>
      <c r="N55" s="560">
        <v>0.37808337440198925</v>
      </c>
      <c r="O55" s="560">
        <v>2.013069765611053</v>
      </c>
      <c r="P55" s="560">
        <v>8.5156246096733196E-2</v>
      </c>
      <c r="Q55" s="560">
        <v>0.91619250525088192</v>
      </c>
      <c r="R55" s="560">
        <v>0.51948251156325609</v>
      </c>
      <c r="S55" s="560">
        <v>0.48675748843055749</v>
      </c>
      <c r="T55" s="560">
        <v>5.4810142696243057E-3</v>
      </c>
      <c r="U55" s="560">
        <v>15.290615597500249</v>
      </c>
      <c r="V55" s="560">
        <v>7.6170163207493484</v>
      </c>
      <c r="W55" s="560">
        <v>0.34570134750439135</v>
      </c>
      <c r="X55" s="560">
        <v>1.3155795047369179</v>
      </c>
      <c r="Y55" s="560">
        <v>2.1078802234265184</v>
      </c>
      <c r="Z55" s="560">
        <v>3.42344555734811</v>
      </c>
      <c r="AA55" s="560">
        <v>0.42440968773340748</v>
      </c>
      <c r="AB55" s="560">
        <v>7.6735992767509051</v>
      </c>
      <c r="AC55" s="560">
        <v>0.26640768570105888</v>
      </c>
      <c r="AD55" s="560">
        <v>2.2734285977544593</v>
      </c>
      <c r="AE55" s="560">
        <v>2.5045222389620894</v>
      </c>
      <c r="AF55" s="560">
        <v>2.526184789558402</v>
      </c>
      <c r="AG55" s="560">
        <v>0.10305596477489481</v>
      </c>
      <c r="AH55" s="1330"/>
      <c r="AI55" s="961" t="s">
        <v>1352</v>
      </c>
      <c r="AJ55" s="1330"/>
      <c r="AK55" s="992"/>
      <c r="AL55" s="560">
        <v>8.2797652702512146</v>
      </c>
      <c r="AM55" s="560">
        <v>8.0329243381968443</v>
      </c>
      <c r="AN55" s="560">
        <v>0.27821628432919393</v>
      </c>
      <c r="AO55" s="560">
        <v>1.6249574914198215</v>
      </c>
      <c r="AP55" s="560">
        <v>3.0429527440679549</v>
      </c>
      <c r="AQ55" s="560">
        <v>2.9316231935502892</v>
      </c>
      <c r="AR55" s="560">
        <v>0.15517462482958486</v>
      </c>
      <c r="AS55" s="560">
        <v>0.24684093205436966</v>
      </c>
      <c r="AT55" s="560">
        <v>5.4810142696243057E-3</v>
      </c>
      <c r="AU55" s="560">
        <v>8.4344979587895816E-2</v>
      </c>
      <c r="AV55" s="560">
        <v>9.1242766961357899E-2</v>
      </c>
      <c r="AW55" s="560">
        <v>6.0291156965867357E-2</v>
      </c>
      <c r="AX55" s="560">
        <v>5.4810142696243057E-3</v>
      </c>
      <c r="AY55" s="560">
        <v>8.1301669057060444</v>
      </c>
      <c r="AZ55" s="560">
        <v>6.9810362789898752</v>
      </c>
      <c r="BA55" s="560">
        <v>0.11930050264967396</v>
      </c>
      <c r="BB55" s="560">
        <v>1.4733644548006002</v>
      </c>
      <c r="BC55" s="560">
        <v>2.7953339914036621</v>
      </c>
      <c r="BD55" s="560">
        <v>2.3019729453597044</v>
      </c>
      <c r="BE55" s="560">
        <v>0.29106438477623531</v>
      </c>
      <c r="BF55" s="560">
        <v>1.1491306267161687</v>
      </c>
      <c r="BG55" s="560">
        <v>1.0962028539248611E-2</v>
      </c>
      <c r="BH55" s="560">
        <v>0.12476008065570431</v>
      </c>
      <c r="BI55" s="560">
        <v>0.45367111156870338</v>
      </c>
      <c r="BJ55" s="560">
        <v>0.47382642229200722</v>
      </c>
      <c r="BK55" s="560">
        <v>8.5910983660505438E-2</v>
      </c>
      <c r="BL55" s="560">
        <v>0</v>
      </c>
      <c r="BM55" s="560">
        <v>0</v>
      </c>
      <c r="BN55" s="560">
        <v>0</v>
      </c>
    </row>
    <row r="56" spans="1:66" ht="13.7" customHeight="1">
      <c r="A56" s="1330"/>
      <c r="B56" s="961" t="s">
        <v>1353</v>
      </c>
      <c r="C56" s="1330"/>
      <c r="D56" s="992"/>
      <c r="E56" s="560">
        <v>94.861230014297504</v>
      </c>
      <c r="F56" s="560">
        <v>74.644806058074735</v>
      </c>
      <c r="G56" s="560">
        <v>20.216423956222773</v>
      </c>
      <c r="H56" s="560">
        <v>37.682067557644437</v>
      </c>
      <c r="I56" s="560">
        <v>31.44019635998583</v>
      </c>
      <c r="J56" s="560">
        <v>1.1949231358644909</v>
      </c>
      <c r="K56" s="560">
        <v>6.0158584739109937</v>
      </c>
      <c r="L56" s="560">
        <v>11.845880454945551</v>
      </c>
      <c r="M56" s="560">
        <v>11.820979467855965</v>
      </c>
      <c r="N56" s="560">
        <v>0.56255482740882579</v>
      </c>
      <c r="O56" s="560">
        <v>6.2418711976586101</v>
      </c>
      <c r="P56" s="560">
        <v>0.50749006104813577</v>
      </c>
      <c r="Q56" s="560">
        <v>1.9183523564180762</v>
      </c>
      <c r="R56" s="560">
        <v>1.640670353929045</v>
      </c>
      <c r="S56" s="560">
        <v>2.1197056553659617</v>
      </c>
      <c r="T56" s="560">
        <v>5.5652770897391027E-2</v>
      </c>
      <c r="U56" s="560">
        <v>28.591282558974928</v>
      </c>
      <c r="V56" s="560">
        <v>16.409549420514665</v>
      </c>
      <c r="W56" s="560">
        <v>0.63917622694839393</v>
      </c>
      <c r="X56" s="560">
        <v>2.7492140939795671</v>
      </c>
      <c r="Y56" s="560">
        <v>4.3091120983878612</v>
      </c>
      <c r="Z56" s="560">
        <v>8.208331279889352</v>
      </c>
      <c r="AA56" s="560">
        <v>0.50371572130949072</v>
      </c>
      <c r="AB56" s="560">
        <v>12.18173313846026</v>
      </c>
      <c r="AC56" s="560">
        <v>0.50519119736431151</v>
      </c>
      <c r="AD56" s="560">
        <v>3.0656709642397302</v>
      </c>
      <c r="AE56" s="560">
        <v>4.5395495293635912</v>
      </c>
      <c r="AF56" s="560">
        <v>3.8731709152333584</v>
      </c>
      <c r="AG56" s="560">
        <v>0.19815053225926621</v>
      </c>
      <c r="AH56" s="1330"/>
      <c r="AI56" s="961" t="s">
        <v>1353</v>
      </c>
      <c r="AJ56" s="1330"/>
      <c r="AK56" s="992"/>
      <c r="AL56" s="560">
        <v>11.655906930500306</v>
      </c>
      <c r="AM56" s="560">
        <v>10.825438002715742</v>
      </c>
      <c r="AN56" s="560">
        <v>0.53611061780200187</v>
      </c>
      <c r="AO56" s="560">
        <v>1.7601292245256868</v>
      </c>
      <c r="AP56" s="560">
        <v>5.0772490501746823</v>
      </c>
      <c r="AQ56" s="560">
        <v>3.1556239360014273</v>
      </c>
      <c r="AR56" s="560">
        <v>0.29632517421194504</v>
      </c>
      <c r="AS56" s="560">
        <v>0.8304689277845646</v>
      </c>
      <c r="AT56" s="560">
        <v>3.3640854049915472E-2</v>
      </c>
      <c r="AU56" s="560">
        <v>0.1233497981830234</v>
      </c>
      <c r="AV56" s="560">
        <v>0.43840761638801884</v>
      </c>
      <c r="AW56" s="560">
        <v>0.19063150628285433</v>
      </c>
      <c r="AX56" s="560">
        <v>4.4439152880752536E-2</v>
      </c>
      <c r="AY56" s="560">
        <v>16.931972967177852</v>
      </c>
      <c r="AZ56" s="560">
        <v>15.969622274858512</v>
      </c>
      <c r="BA56" s="560">
        <v>0.83389491119866943</v>
      </c>
      <c r="BB56" s="560">
        <v>3.4188741062935337</v>
      </c>
      <c r="BC56" s="560">
        <v>5.3328943570790583</v>
      </c>
      <c r="BD56" s="560">
        <v>6.0618041142406245</v>
      </c>
      <c r="BE56" s="560">
        <v>0.32215478604662917</v>
      </c>
      <c r="BF56" s="560">
        <v>0.96235069231933945</v>
      </c>
      <c r="BG56" s="560">
        <v>4.1608424745948072E-2</v>
      </c>
      <c r="BH56" s="560">
        <v>0.1996952367510427</v>
      </c>
      <c r="BI56" s="560">
        <v>0.53452543576552225</v>
      </c>
      <c r="BJ56" s="560">
        <v>9.7261195643339085E-2</v>
      </c>
      <c r="BK56" s="560">
        <v>8.9260399413487221E-2</v>
      </c>
      <c r="BL56" s="560">
        <v>0</v>
      </c>
      <c r="BM56" s="560">
        <v>0</v>
      </c>
      <c r="BN56" s="560">
        <v>0</v>
      </c>
    </row>
    <row r="57" spans="1:66" ht="13.7" customHeight="1">
      <c r="A57" s="1330"/>
      <c r="B57" s="961" t="s">
        <v>1354</v>
      </c>
      <c r="C57" s="1330"/>
      <c r="D57" s="992"/>
      <c r="E57" s="560">
        <v>205.4</v>
      </c>
      <c r="F57" s="560">
        <v>163.62222222222223</v>
      </c>
      <c r="G57" s="560">
        <v>41.777777777777779</v>
      </c>
      <c r="H57" s="560">
        <v>115.57777777777778</v>
      </c>
      <c r="I57" s="560">
        <v>96.644444444444446</v>
      </c>
      <c r="J57" s="560">
        <v>3.2666666666666666</v>
      </c>
      <c r="K57" s="560">
        <v>29.177777777777777</v>
      </c>
      <c r="L57" s="560">
        <v>32.799999999999997</v>
      </c>
      <c r="M57" s="560">
        <v>30.222222222222221</v>
      </c>
      <c r="N57" s="560">
        <v>1.1777777777777778</v>
      </c>
      <c r="O57" s="560">
        <v>18.933333333333334</v>
      </c>
      <c r="P57" s="560">
        <v>1.3555555555555556</v>
      </c>
      <c r="Q57" s="560">
        <v>7.5111111111111111</v>
      </c>
      <c r="R57" s="560">
        <v>5.5333333333333332</v>
      </c>
      <c r="S57" s="560">
        <v>4.5111111111111111</v>
      </c>
      <c r="T57" s="560">
        <v>2.2222222222222223E-2</v>
      </c>
      <c r="U57" s="560">
        <v>40.911111111111111</v>
      </c>
      <c r="V57" s="560">
        <v>22.755555555555556</v>
      </c>
      <c r="W57" s="560">
        <v>0.57777777777777772</v>
      </c>
      <c r="X57" s="560">
        <v>3.6444444444444444</v>
      </c>
      <c r="Y57" s="560">
        <v>5.2444444444444445</v>
      </c>
      <c r="Z57" s="560">
        <v>11.422222222222222</v>
      </c>
      <c r="AA57" s="560">
        <v>1.8666666666666667</v>
      </c>
      <c r="AB57" s="560">
        <v>18.155555555555555</v>
      </c>
      <c r="AC57" s="560">
        <v>1.3777777777777778</v>
      </c>
      <c r="AD57" s="560">
        <v>5.177777777777778</v>
      </c>
      <c r="AE57" s="560">
        <v>4.9777777777777779</v>
      </c>
      <c r="AF57" s="560">
        <v>6.4222222222222225</v>
      </c>
      <c r="AG57" s="560">
        <v>0.2</v>
      </c>
      <c r="AH57" s="1330"/>
      <c r="AI57" s="961" t="s">
        <v>1354</v>
      </c>
      <c r="AJ57" s="1330"/>
      <c r="AK57" s="992"/>
      <c r="AL57" s="560">
        <v>36.4</v>
      </c>
      <c r="AM57" s="560">
        <v>33.511111111111113</v>
      </c>
      <c r="AN57" s="560">
        <v>1.3333333333333333</v>
      </c>
      <c r="AO57" s="560">
        <v>5.6444444444444448</v>
      </c>
      <c r="AP57" s="560">
        <v>16</v>
      </c>
      <c r="AQ57" s="560">
        <v>10.155555555555555</v>
      </c>
      <c r="AR57" s="560">
        <v>0.37777777777777777</v>
      </c>
      <c r="AS57" s="560">
        <v>2.8888888888888888</v>
      </c>
      <c r="AT57" s="560">
        <v>8.8888888888888892E-2</v>
      </c>
      <c r="AU57" s="560">
        <v>0.77777777777777779</v>
      </c>
      <c r="AV57" s="560">
        <v>1.2666666666666666</v>
      </c>
      <c r="AW57" s="560">
        <v>0.75555555555555554</v>
      </c>
      <c r="AX57" s="560">
        <v>0</v>
      </c>
      <c r="AY57" s="560">
        <v>12.511111111111111</v>
      </c>
      <c r="AZ57" s="560">
        <v>10.71111111111111</v>
      </c>
      <c r="BA57" s="560">
        <v>0.91111111111111109</v>
      </c>
      <c r="BB57" s="560">
        <v>2.8444444444444446</v>
      </c>
      <c r="BC57" s="560">
        <v>3.0666666666666669</v>
      </c>
      <c r="BD57" s="560">
        <v>3.7777777777777777</v>
      </c>
      <c r="BE57" s="560">
        <v>0.1111111111111111</v>
      </c>
      <c r="BF57" s="560">
        <v>1.8</v>
      </c>
      <c r="BG57" s="560">
        <v>0.13333333333333333</v>
      </c>
      <c r="BH57" s="560">
        <v>0.53333333333333333</v>
      </c>
      <c r="BI57" s="560">
        <v>0.4</v>
      </c>
      <c r="BJ57" s="560">
        <v>0.68888888888888888</v>
      </c>
      <c r="BK57" s="560">
        <v>4.4444444444444446E-2</v>
      </c>
      <c r="BL57" s="560">
        <v>0</v>
      </c>
      <c r="BM57" s="560">
        <v>0</v>
      </c>
      <c r="BN57" s="560">
        <v>0</v>
      </c>
    </row>
    <row r="58" spans="1:66" ht="13.7" customHeight="1">
      <c r="A58" s="1330"/>
      <c r="B58" s="961" t="s">
        <v>1355</v>
      </c>
      <c r="C58" s="1330"/>
      <c r="D58" s="992"/>
      <c r="E58" s="560">
        <v>485.05</v>
      </c>
      <c r="F58" s="560">
        <v>409.35</v>
      </c>
      <c r="G58" s="560">
        <v>75.7</v>
      </c>
      <c r="H58" s="560">
        <v>287.5</v>
      </c>
      <c r="I58" s="560">
        <v>242.35</v>
      </c>
      <c r="J58" s="560">
        <v>7.7</v>
      </c>
      <c r="K58" s="560">
        <v>75.95</v>
      </c>
      <c r="L58" s="560">
        <v>77</v>
      </c>
      <c r="M58" s="560">
        <v>78.849999999999994</v>
      </c>
      <c r="N58" s="560">
        <v>2.85</v>
      </c>
      <c r="O58" s="560">
        <v>45.15</v>
      </c>
      <c r="P58" s="560">
        <v>2.5</v>
      </c>
      <c r="Q58" s="560">
        <v>17.350000000000001</v>
      </c>
      <c r="R58" s="560">
        <v>12.55</v>
      </c>
      <c r="S58" s="560">
        <v>12.75</v>
      </c>
      <c r="T58" s="560">
        <v>0</v>
      </c>
      <c r="U58" s="560">
        <v>131.65</v>
      </c>
      <c r="V58" s="560">
        <v>103.5</v>
      </c>
      <c r="W58" s="560">
        <v>2.5499999999999998</v>
      </c>
      <c r="X58" s="560">
        <v>5.65</v>
      </c>
      <c r="Y58" s="560">
        <v>14.7</v>
      </c>
      <c r="Z58" s="560">
        <v>77</v>
      </c>
      <c r="AA58" s="560">
        <v>3.6</v>
      </c>
      <c r="AB58" s="560">
        <v>28.15</v>
      </c>
      <c r="AC58" s="560">
        <v>1.3</v>
      </c>
      <c r="AD58" s="560">
        <v>6.05</v>
      </c>
      <c r="AE58" s="560">
        <v>8</v>
      </c>
      <c r="AF58" s="560">
        <v>12.65</v>
      </c>
      <c r="AG58" s="560">
        <v>0.15</v>
      </c>
      <c r="AH58" s="1330"/>
      <c r="AI58" s="961" t="s">
        <v>1355</v>
      </c>
      <c r="AJ58" s="1330"/>
      <c r="AK58" s="992"/>
      <c r="AL58" s="560">
        <v>43.75</v>
      </c>
      <c r="AM58" s="560">
        <v>42.45</v>
      </c>
      <c r="AN58" s="560">
        <v>1.05</v>
      </c>
      <c r="AO58" s="560">
        <v>4.8499999999999996</v>
      </c>
      <c r="AP58" s="560">
        <v>14.55</v>
      </c>
      <c r="AQ58" s="560">
        <v>20.45</v>
      </c>
      <c r="AR58" s="560">
        <v>1.55</v>
      </c>
      <c r="AS58" s="560">
        <v>1.3</v>
      </c>
      <c r="AT58" s="560">
        <v>0.05</v>
      </c>
      <c r="AU58" s="560">
        <v>0.25</v>
      </c>
      <c r="AV58" s="560">
        <v>0.4</v>
      </c>
      <c r="AW58" s="560">
        <v>0.6</v>
      </c>
      <c r="AX58" s="560">
        <v>0</v>
      </c>
      <c r="AY58" s="560">
        <v>22.15</v>
      </c>
      <c r="AZ58" s="560">
        <v>21.05</v>
      </c>
      <c r="BA58" s="560">
        <v>0.1</v>
      </c>
      <c r="BB58" s="560">
        <v>16.649999999999999</v>
      </c>
      <c r="BC58" s="560">
        <v>2.5</v>
      </c>
      <c r="BD58" s="560">
        <v>1.65</v>
      </c>
      <c r="BE58" s="560">
        <v>0.15</v>
      </c>
      <c r="BF58" s="560">
        <v>1.1000000000000001</v>
      </c>
      <c r="BG58" s="560">
        <v>0.05</v>
      </c>
      <c r="BH58" s="560">
        <v>0.3</v>
      </c>
      <c r="BI58" s="560">
        <v>0</v>
      </c>
      <c r="BJ58" s="560">
        <v>0.65</v>
      </c>
      <c r="BK58" s="560">
        <v>0.1</v>
      </c>
      <c r="BL58" s="560">
        <v>0</v>
      </c>
      <c r="BM58" s="560">
        <v>0</v>
      </c>
      <c r="BN58" s="560">
        <v>0</v>
      </c>
    </row>
    <row r="59" spans="1:66" ht="13.7" customHeight="1">
      <c r="A59" s="1479" t="s">
        <v>449</v>
      </c>
      <c r="B59" s="1479"/>
      <c r="C59" s="1479"/>
      <c r="D59" s="2"/>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0"/>
      <c r="AF59" s="560"/>
      <c r="AG59" s="560"/>
      <c r="AH59" s="1479" t="s">
        <v>449</v>
      </c>
      <c r="AI59" s="1479"/>
      <c r="AJ59" s="1479"/>
      <c r="AK59" s="2"/>
      <c r="AL59" s="560"/>
      <c r="AM59" s="560"/>
      <c r="AN59" s="560"/>
      <c r="AO59" s="560"/>
      <c r="AP59" s="560"/>
      <c r="AQ59" s="560"/>
      <c r="AR59" s="560"/>
      <c r="AS59" s="560"/>
      <c r="AT59" s="560"/>
      <c r="AU59" s="560"/>
      <c r="AV59" s="560"/>
      <c r="AW59" s="560"/>
      <c r="AX59" s="560"/>
      <c r="AY59" s="560"/>
      <c r="AZ59" s="560"/>
      <c r="BA59" s="560"/>
      <c r="BB59" s="560"/>
      <c r="BC59" s="560"/>
      <c r="BD59" s="560"/>
      <c r="BE59" s="560"/>
      <c r="BF59" s="560"/>
      <c r="BG59" s="560"/>
      <c r="BH59" s="560"/>
      <c r="BI59" s="560"/>
      <c r="BJ59" s="560"/>
      <c r="BK59" s="560"/>
      <c r="BL59" s="560"/>
      <c r="BM59" s="560"/>
      <c r="BN59" s="560"/>
    </row>
    <row r="60" spans="1:66" ht="13.7" customHeight="1">
      <c r="A60" s="6"/>
      <c r="B60" s="961" t="s">
        <v>1337</v>
      </c>
      <c r="C60" s="6"/>
      <c r="D60" s="994"/>
      <c r="E60" s="560">
        <v>2.7623082687511253</v>
      </c>
      <c r="F60" s="560">
        <v>2.2802886566584863</v>
      </c>
      <c r="G60" s="560">
        <v>0.48201961209263983</v>
      </c>
      <c r="H60" s="560">
        <v>0.36072719651001572</v>
      </c>
      <c r="I60" s="560">
        <v>0.3389000906742643</v>
      </c>
      <c r="J60" s="560">
        <v>2.0017650839011553E-2</v>
      </c>
      <c r="K60" s="560">
        <v>2.710201857368039E-2</v>
      </c>
      <c r="L60" s="560">
        <v>6.3207808791018394E-2</v>
      </c>
      <c r="M60" s="560">
        <v>0.20437371035343729</v>
      </c>
      <c r="N60" s="560">
        <v>2.419890211711654E-2</v>
      </c>
      <c r="O60" s="560">
        <v>2.1827105835751526E-2</v>
      </c>
      <c r="P60" s="560">
        <v>2.2501251217446078E-3</v>
      </c>
      <c r="Q60" s="560">
        <v>9.0896805360739311E-3</v>
      </c>
      <c r="R60" s="560">
        <v>2.7581544789345696E-3</v>
      </c>
      <c r="S60" s="560">
        <v>7.7291456989984179E-3</v>
      </c>
      <c r="T60" s="560">
        <v>0</v>
      </c>
      <c r="U60" s="560">
        <v>0.50609050883844242</v>
      </c>
      <c r="V60" s="560">
        <v>0.33177836088631008</v>
      </c>
      <c r="W60" s="560">
        <v>4.4273410032151454E-2</v>
      </c>
      <c r="X60" s="560">
        <v>4.826746160827558E-2</v>
      </c>
      <c r="Y60" s="560">
        <v>0.12927588233693793</v>
      </c>
      <c r="Z60" s="560">
        <v>0.10346409010888855</v>
      </c>
      <c r="AA60" s="560">
        <v>6.4975168000563849E-3</v>
      </c>
      <c r="AB60" s="560">
        <v>0.17431214795213246</v>
      </c>
      <c r="AC60" s="560">
        <v>2.2501251217446078E-3</v>
      </c>
      <c r="AD60" s="560">
        <v>5.0963143340243953E-2</v>
      </c>
      <c r="AE60" s="560">
        <v>5.4588809451605311E-2</v>
      </c>
      <c r="AF60" s="560">
        <v>5.3105824151473309E-2</v>
      </c>
      <c r="AG60" s="560">
        <v>1.3404245887065243E-2</v>
      </c>
      <c r="AH60" s="6"/>
      <c r="AI60" s="961" t="s">
        <v>1337</v>
      </c>
      <c r="AJ60" s="6"/>
      <c r="AK60" s="994"/>
      <c r="AL60" s="560">
        <v>0.54581040470572217</v>
      </c>
      <c r="AM60" s="560">
        <v>0.51551754000893535</v>
      </c>
      <c r="AN60" s="560">
        <v>3.7980118122270777E-2</v>
      </c>
      <c r="AO60" s="560">
        <v>7.0277794589213405E-2</v>
      </c>
      <c r="AP60" s="560">
        <v>0.13703330911471548</v>
      </c>
      <c r="AQ60" s="560">
        <v>0.23881065013321717</v>
      </c>
      <c r="AR60" s="560">
        <v>3.1415668049518543E-2</v>
      </c>
      <c r="AS60" s="560">
        <v>3.0292864696786548E-2</v>
      </c>
      <c r="AT60" s="560">
        <v>4.5002502434892157E-3</v>
      </c>
      <c r="AU60" s="560">
        <v>0</v>
      </c>
      <c r="AV60" s="560">
        <v>9.9841113270440433E-3</v>
      </c>
      <c r="AW60" s="560">
        <v>1.1990292918676097E-2</v>
      </c>
      <c r="AX60" s="560">
        <v>3.8182102075771888E-3</v>
      </c>
      <c r="AY60" s="560">
        <v>0.91116466445822064</v>
      </c>
      <c r="AZ60" s="560">
        <v>0.74713751969761288</v>
      </c>
      <c r="BA60" s="560">
        <v>3.2515175185805309E-2</v>
      </c>
      <c r="BB60" s="560">
        <v>0.14492910265937162</v>
      </c>
      <c r="BC60" s="560">
        <v>0.20156174531928436</v>
      </c>
      <c r="BD60" s="560">
        <v>0.30284535968813975</v>
      </c>
      <c r="BE60" s="560">
        <v>6.5286136845012124E-2</v>
      </c>
      <c r="BF60" s="560">
        <v>0.16402714476060781</v>
      </c>
      <c r="BG60" s="560">
        <v>8.4390355108785887E-3</v>
      </c>
      <c r="BH60" s="560">
        <v>4.3971117253771293E-2</v>
      </c>
      <c r="BI60" s="560">
        <v>4.8208415919052283E-2</v>
      </c>
      <c r="BJ60" s="560">
        <v>5.2282694088256088E-2</v>
      </c>
      <c r="BK60" s="560">
        <v>1.112588198864955E-2</v>
      </c>
      <c r="BL60" s="560">
        <v>0.43851549423872244</v>
      </c>
      <c r="BM60" s="560">
        <v>0.34695514539136141</v>
      </c>
      <c r="BN60" s="560">
        <v>9.1560348847361542E-2</v>
      </c>
    </row>
    <row r="61" spans="1:66" ht="13.7" customHeight="1">
      <c r="A61" s="6"/>
      <c r="B61" s="961" t="s">
        <v>1347</v>
      </c>
      <c r="C61" s="6"/>
      <c r="D61" s="2"/>
      <c r="E61" s="560">
        <v>4.2692963363468266</v>
      </c>
      <c r="F61" s="560">
        <v>3.4081997700915792</v>
      </c>
      <c r="G61" s="560">
        <v>0.86109656625524733</v>
      </c>
      <c r="H61" s="560">
        <v>0.67449273568534096</v>
      </c>
      <c r="I61" s="560">
        <v>0.60757572031194873</v>
      </c>
      <c r="J61" s="560">
        <v>0</v>
      </c>
      <c r="K61" s="560">
        <v>3.3205088903199592E-2</v>
      </c>
      <c r="L61" s="560">
        <v>0.12109836490978397</v>
      </c>
      <c r="M61" s="560">
        <v>0.42123478765268468</v>
      </c>
      <c r="N61" s="560">
        <v>3.2037478846280248E-2</v>
      </c>
      <c r="O61" s="560">
        <v>6.6917015373392355E-2</v>
      </c>
      <c r="P61" s="560">
        <v>0</v>
      </c>
      <c r="Q61" s="560">
        <v>4.5840366781179011E-2</v>
      </c>
      <c r="R61" s="560">
        <v>2.1076648592213348E-2</v>
      </c>
      <c r="S61" s="560">
        <v>0</v>
      </c>
      <c r="T61" s="560">
        <v>0</v>
      </c>
      <c r="U61" s="560">
        <v>1.1472378768318821</v>
      </c>
      <c r="V61" s="560">
        <v>0.66484887007112548</v>
      </c>
      <c r="W61" s="560">
        <v>0</v>
      </c>
      <c r="X61" s="560">
        <v>0.15621670629223386</v>
      </c>
      <c r="Y61" s="560">
        <v>0.18973072384166789</v>
      </c>
      <c r="Z61" s="560">
        <v>0.31890143993722353</v>
      </c>
      <c r="AA61" s="560">
        <v>0</v>
      </c>
      <c r="AB61" s="560">
        <v>0.48238900676075658</v>
      </c>
      <c r="AC61" s="560">
        <v>2.1611169659815771E-2</v>
      </c>
      <c r="AD61" s="560">
        <v>0.13025491938084274</v>
      </c>
      <c r="AE61" s="560">
        <v>0.18177340100553138</v>
      </c>
      <c r="AF61" s="560">
        <v>0.13584897897928219</v>
      </c>
      <c r="AG61" s="560">
        <v>1.290053773528451E-2</v>
      </c>
      <c r="AH61" s="6"/>
      <c r="AI61" s="961" t="s">
        <v>1347</v>
      </c>
      <c r="AJ61" s="6"/>
      <c r="AK61" s="2"/>
      <c r="AL61" s="560">
        <v>0.46798041053090583</v>
      </c>
      <c r="AM61" s="560">
        <v>0.44782985449410201</v>
      </c>
      <c r="AN61" s="560">
        <v>0</v>
      </c>
      <c r="AO61" s="560">
        <v>7.7458810134103606E-2</v>
      </c>
      <c r="AP61" s="560">
        <v>7.7830753160507166E-2</v>
      </c>
      <c r="AQ61" s="560">
        <v>0.28509931960985219</v>
      </c>
      <c r="AR61" s="560">
        <v>7.4409715896390175E-3</v>
      </c>
      <c r="AS61" s="560">
        <v>2.0150556036803883E-2</v>
      </c>
      <c r="AT61" s="560">
        <v>0</v>
      </c>
      <c r="AU61" s="560">
        <v>0</v>
      </c>
      <c r="AV61" s="560">
        <v>1.7454551837386673E-2</v>
      </c>
      <c r="AW61" s="560">
        <v>2.6960041994172116E-3</v>
      </c>
      <c r="AX61" s="560">
        <v>0</v>
      </c>
      <c r="AY61" s="560">
        <v>1.7666710356011104</v>
      </c>
      <c r="AZ61" s="560">
        <v>1.5111321537896301</v>
      </c>
      <c r="BA61" s="560">
        <v>0.11041200724950705</v>
      </c>
      <c r="BB61" s="560">
        <v>0.12793765394730805</v>
      </c>
      <c r="BC61" s="560">
        <v>0.44702294496616085</v>
      </c>
      <c r="BD61" s="560">
        <v>0.70807247487798275</v>
      </c>
      <c r="BE61" s="560">
        <v>0.1176870727486716</v>
      </c>
      <c r="BF61" s="560">
        <v>0.25553888181147971</v>
      </c>
      <c r="BG61" s="560">
        <v>0</v>
      </c>
      <c r="BH61" s="560">
        <v>5.1321819608363135E-2</v>
      </c>
      <c r="BI61" s="560">
        <v>0.10225449704611726</v>
      </c>
      <c r="BJ61" s="560">
        <v>8.1072384057812877E-2</v>
      </c>
      <c r="BK61" s="560">
        <v>2.0890181099186462E-2</v>
      </c>
      <c r="BL61" s="560">
        <v>0.21291427769758892</v>
      </c>
      <c r="BM61" s="560">
        <v>0.17681317142477418</v>
      </c>
      <c r="BN61" s="560">
        <v>3.6101106272814709E-2</v>
      </c>
    </row>
    <row r="62" spans="1:66" ht="13.7" customHeight="1">
      <c r="A62" s="1330"/>
      <c r="B62" s="961" t="s">
        <v>1348</v>
      </c>
      <c r="C62" s="1330"/>
      <c r="D62" s="992"/>
      <c r="E62" s="560">
        <v>4.5285174920110816</v>
      </c>
      <c r="F62" s="560">
        <v>3.6049019454064872</v>
      </c>
      <c r="G62" s="560">
        <v>0.92361554660459322</v>
      </c>
      <c r="H62" s="560">
        <v>0.81548051041779201</v>
      </c>
      <c r="I62" s="560">
        <v>0.74710075077203164</v>
      </c>
      <c r="J62" s="560">
        <v>4.3555125093635079E-2</v>
      </c>
      <c r="K62" s="560">
        <v>7.2937259130910093E-2</v>
      </c>
      <c r="L62" s="560">
        <v>0.23603014584481888</v>
      </c>
      <c r="M62" s="560">
        <v>0.32700177479096759</v>
      </c>
      <c r="N62" s="560">
        <v>6.7576445911699992E-2</v>
      </c>
      <c r="O62" s="560">
        <v>6.8379759645760235E-2</v>
      </c>
      <c r="P62" s="560">
        <v>0</v>
      </c>
      <c r="Q62" s="560">
        <v>8.1473988152397578E-3</v>
      </c>
      <c r="R62" s="560">
        <v>3.117583203792099E-2</v>
      </c>
      <c r="S62" s="560">
        <v>2.8599068750298284E-2</v>
      </c>
      <c r="T62" s="560">
        <v>4.5746004230119393E-4</v>
      </c>
      <c r="U62" s="560">
        <v>1.3674737643171433</v>
      </c>
      <c r="V62" s="560">
        <v>0.82986582157482192</v>
      </c>
      <c r="W62" s="560">
        <v>2.0989663874871094E-2</v>
      </c>
      <c r="X62" s="560">
        <v>0.19614913063516157</v>
      </c>
      <c r="Y62" s="560">
        <v>0.26971841739029168</v>
      </c>
      <c r="Z62" s="560">
        <v>0.31578193529751003</v>
      </c>
      <c r="AA62" s="560">
        <v>2.7226674376988006E-2</v>
      </c>
      <c r="AB62" s="560">
        <v>0.53760794274232104</v>
      </c>
      <c r="AC62" s="560">
        <v>8.0388216989639091E-3</v>
      </c>
      <c r="AD62" s="560">
        <v>0.12813977582554467</v>
      </c>
      <c r="AE62" s="560">
        <v>0.26708308477902776</v>
      </c>
      <c r="AF62" s="560">
        <v>0.13434626043878453</v>
      </c>
      <c r="AG62" s="560">
        <v>0</v>
      </c>
      <c r="AH62" s="1330"/>
      <c r="AI62" s="961" t="s">
        <v>1348</v>
      </c>
      <c r="AJ62" s="1330"/>
      <c r="AK62" s="992"/>
      <c r="AL62" s="560">
        <v>0.94316518904032465</v>
      </c>
      <c r="AM62" s="560">
        <v>0.90379922751401542</v>
      </c>
      <c r="AN62" s="560">
        <v>6.7490433544350525E-2</v>
      </c>
      <c r="AO62" s="560">
        <v>6.302868474238349E-2</v>
      </c>
      <c r="AP62" s="560">
        <v>0.41044003562927434</v>
      </c>
      <c r="AQ62" s="560">
        <v>0.35481248574586927</v>
      </c>
      <c r="AR62" s="560">
        <v>8.027587852137797E-3</v>
      </c>
      <c r="AS62" s="560">
        <v>3.9365961526309216E-2</v>
      </c>
      <c r="AT62" s="560">
        <v>0</v>
      </c>
      <c r="AU62" s="560">
        <v>1.3200989791162117E-2</v>
      </c>
      <c r="AV62" s="560">
        <v>1.4739137321054439E-2</v>
      </c>
      <c r="AW62" s="560">
        <v>1.1425834414092666E-2</v>
      </c>
      <c r="AX62" s="560">
        <v>0</v>
      </c>
      <c r="AY62" s="560">
        <v>1.257870230343058</v>
      </c>
      <c r="AZ62" s="560">
        <v>0.98575138250613481</v>
      </c>
      <c r="BA62" s="560">
        <v>6.7167237179563799E-2</v>
      </c>
      <c r="BB62" s="560">
        <v>0.13965695835667322</v>
      </c>
      <c r="BC62" s="560">
        <v>0.54941432358755737</v>
      </c>
      <c r="BD62" s="560">
        <v>0.21764138873697284</v>
      </c>
      <c r="BE62" s="560">
        <v>1.1871474645367351E-2</v>
      </c>
      <c r="BF62" s="560">
        <v>0.27211884783692319</v>
      </c>
      <c r="BG62" s="560">
        <v>1.829702746087853E-2</v>
      </c>
      <c r="BH62" s="560">
        <v>3.5402561157883351E-2</v>
      </c>
      <c r="BI62" s="560">
        <v>0.1408520627545139</v>
      </c>
      <c r="BJ62" s="560">
        <v>7.7567196463647486E-2</v>
      </c>
      <c r="BK62" s="560">
        <v>0</v>
      </c>
      <c r="BL62" s="560">
        <v>0.14452779789276404</v>
      </c>
      <c r="BM62" s="560">
        <v>0.13838476303948419</v>
      </c>
      <c r="BN62" s="560">
        <v>6.1430348532798638E-3</v>
      </c>
    </row>
    <row r="63" spans="1:66" ht="13.7" customHeight="1">
      <c r="A63" s="1330"/>
      <c r="B63" s="961" t="s">
        <v>1349</v>
      </c>
      <c r="C63" s="1330"/>
      <c r="D63" s="992"/>
      <c r="E63" s="560">
        <v>5.8206472533183593</v>
      </c>
      <c r="F63" s="560">
        <v>4.5046978222368823</v>
      </c>
      <c r="G63" s="560">
        <v>1.3159494310814761</v>
      </c>
      <c r="H63" s="560">
        <v>1.2572529305012556</v>
      </c>
      <c r="I63" s="560">
        <v>1.1140777347240542</v>
      </c>
      <c r="J63" s="560">
        <v>9.9251537446003752E-3</v>
      </c>
      <c r="K63" s="560">
        <v>0.14442016850620562</v>
      </c>
      <c r="L63" s="560">
        <v>0.27724558582952297</v>
      </c>
      <c r="M63" s="560">
        <v>0.57412845178561012</v>
      </c>
      <c r="N63" s="560">
        <v>0.10835837485811478</v>
      </c>
      <c r="O63" s="560">
        <v>0.14317519577720114</v>
      </c>
      <c r="P63" s="560">
        <v>1.2237368119653337E-3</v>
      </c>
      <c r="Q63" s="560">
        <v>4.2907172096280165E-2</v>
      </c>
      <c r="R63" s="560">
        <v>4.6885117378953289E-2</v>
      </c>
      <c r="S63" s="560">
        <v>5.2159169490002356E-2</v>
      </c>
      <c r="T63" s="560">
        <v>0</v>
      </c>
      <c r="U63" s="560">
        <v>1.7896665518429626</v>
      </c>
      <c r="V63" s="560">
        <v>0.95668188078436522</v>
      </c>
      <c r="W63" s="560">
        <v>1.2015106982956074E-2</v>
      </c>
      <c r="X63" s="560">
        <v>0.12591130192457389</v>
      </c>
      <c r="Y63" s="560">
        <v>0.37088924484952884</v>
      </c>
      <c r="Z63" s="560">
        <v>0.41035504758779595</v>
      </c>
      <c r="AA63" s="560">
        <v>3.7511179439509809E-2</v>
      </c>
      <c r="AB63" s="560">
        <v>0.83298467105859786</v>
      </c>
      <c r="AC63" s="560">
        <v>3.4243321926624742E-2</v>
      </c>
      <c r="AD63" s="560">
        <v>0.26620666651454133</v>
      </c>
      <c r="AE63" s="560">
        <v>0.23462620372272722</v>
      </c>
      <c r="AF63" s="560">
        <v>0.29078164863966072</v>
      </c>
      <c r="AG63" s="560">
        <v>7.1268302550440291E-3</v>
      </c>
      <c r="AH63" s="1330"/>
      <c r="AI63" s="961" t="s">
        <v>1349</v>
      </c>
      <c r="AJ63" s="1330"/>
      <c r="AK63" s="992"/>
      <c r="AL63" s="560">
        <v>1.3133004539231088</v>
      </c>
      <c r="AM63" s="560">
        <v>1.2253096221844659</v>
      </c>
      <c r="AN63" s="560">
        <v>2.3361040875086728E-2</v>
      </c>
      <c r="AO63" s="560">
        <v>0.22456074829118802</v>
      </c>
      <c r="AP63" s="560">
        <v>0.27127624365643632</v>
      </c>
      <c r="AQ63" s="560">
        <v>0.64601875839985601</v>
      </c>
      <c r="AR63" s="560">
        <v>6.0092830961898352E-2</v>
      </c>
      <c r="AS63" s="560">
        <v>8.7990831738643194E-2</v>
      </c>
      <c r="AT63" s="560">
        <v>6.7217214386642455E-3</v>
      </c>
      <c r="AU63" s="560">
        <v>1.7328429482550336E-2</v>
      </c>
      <c r="AV63" s="560">
        <v>1.4307474963189721E-2</v>
      </c>
      <c r="AW63" s="560">
        <v>4.0795106656175834E-2</v>
      </c>
      <c r="AX63" s="560">
        <v>8.8380991980630541E-3</v>
      </c>
      <c r="AY63" s="560">
        <v>1.3901222055814948</v>
      </c>
      <c r="AZ63" s="560">
        <v>1.1474071158367882</v>
      </c>
      <c r="BA63" s="560">
        <v>3.3035576776407921E-2</v>
      </c>
      <c r="BB63" s="560">
        <v>0.28223609965409241</v>
      </c>
      <c r="BC63" s="560">
        <v>0.38895468020507096</v>
      </c>
      <c r="BD63" s="560">
        <v>0.40343265201398931</v>
      </c>
      <c r="BE63" s="560">
        <v>3.9748107187226933E-2</v>
      </c>
      <c r="BF63" s="560">
        <v>0.24271508974470701</v>
      </c>
      <c r="BG63" s="560">
        <v>3.6641969628177819E-3</v>
      </c>
      <c r="BH63" s="560">
        <v>4.4515498726946871E-2</v>
      </c>
      <c r="BI63" s="560">
        <v>0.12052890387531034</v>
      </c>
      <c r="BJ63" s="560">
        <v>7.2025202008026507E-2</v>
      </c>
      <c r="BK63" s="560">
        <v>1.9812881716055235E-3</v>
      </c>
      <c r="BL63" s="560">
        <v>7.0305111469536177E-2</v>
      </c>
      <c r="BM63" s="560">
        <v>6.1221468707209868E-2</v>
      </c>
      <c r="BN63" s="560">
        <v>9.083642762326297E-3</v>
      </c>
    </row>
    <row r="64" spans="1:66" ht="13.7" customHeight="1">
      <c r="A64" s="1330"/>
      <c r="B64" s="961" t="s">
        <v>1350</v>
      </c>
      <c r="C64" s="1330"/>
      <c r="D64" s="992"/>
      <c r="E64" s="560">
        <v>11.948091339772599</v>
      </c>
      <c r="F64" s="560">
        <v>8.8422829986072156</v>
      </c>
      <c r="G64" s="560">
        <v>3.1058083411653867</v>
      </c>
      <c r="H64" s="560">
        <v>2.4217043154601194</v>
      </c>
      <c r="I64" s="560">
        <v>2.1485389163850814</v>
      </c>
      <c r="J64" s="560">
        <v>3.1991065387996065E-2</v>
      </c>
      <c r="K64" s="560">
        <v>0.23735547828592515</v>
      </c>
      <c r="L64" s="560">
        <v>0.64580336710096709</v>
      </c>
      <c r="M64" s="560">
        <v>1.0471094853648757</v>
      </c>
      <c r="N64" s="560">
        <v>0.18627952024531735</v>
      </c>
      <c r="O64" s="560">
        <v>0.27316539907503812</v>
      </c>
      <c r="P64" s="560">
        <v>9.823554948480211E-3</v>
      </c>
      <c r="Q64" s="560">
        <v>4.7173215757619243E-2</v>
      </c>
      <c r="R64" s="560">
        <v>0.11116527288609128</v>
      </c>
      <c r="S64" s="560">
        <v>9.1390715053751084E-2</v>
      </c>
      <c r="T64" s="560">
        <v>1.3612640429096247E-2</v>
      </c>
      <c r="U64" s="560">
        <v>2.8773916106747341</v>
      </c>
      <c r="V64" s="560">
        <v>1.323238260549408</v>
      </c>
      <c r="W64" s="560">
        <v>3.0577090334481853E-2</v>
      </c>
      <c r="X64" s="560">
        <v>0.20781814908095331</v>
      </c>
      <c r="Y64" s="560">
        <v>0.49469383877002365</v>
      </c>
      <c r="Z64" s="560">
        <v>0.51167756924640428</v>
      </c>
      <c r="AA64" s="560">
        <v>7.8471613117545469E-2</v>
      </c>
      <c r="AB64" s="560">
        <v>1.5541533501253273</v>
      </c>
      <c r="AC64" s="560">
        <v>3.2709420125921797E-2</v>
      </c>
      <c r="AD64" s="560">
        <v>0.435230089576437</v>
      </c>
      <c r="AE64" s="560">
        <v>0.63356167844851363</v>
      </c>
      <c r="AF64" s="560">
        <v>0.42184845767689799</v>
      </c>
      <c r="AG64" s="560">
        <v>3.0803704297555998E-2</v>
      </c>
      <c r="AH64" s="1330"/>
      <c r="AI64" s="961" t="s">
        <v>1350</v>
      </c>
      <c r="AJ64" s="1330"/>
      <c r="AK64" s="992"/>
      <c r="AL64" s="560">
        <v>2.9866289468218996</v>
      </c>
      <c r="AM64" s="560">
        <v>2.5733205158468331</v>
      </c>
      <c r="AN64" s="560">
        <v>3.8054753791481155E-2</v>
      </c>
      <c r="AO64" s="560">
        <v>0.5203979155792553</v>
      </c>
      <c r="AP64" s="560">
        <v>0.91813064928517596</v>
      </c>
      <c r="AQ64" s="560">
        <v>0.97847189428609804</v>
      </c>
      <c r="AR64" s="560">
        <v>0.11826530290482326</v>
      </c>
      <c r="AS64" s="560">
        <v>0.41330843097506709</v>
      </c>
      <c r="AT64" s="560">
        <v>3.9294219797711442E-3</v>
      </c>
      <c r="AU64" s="560">
        <v>0.12776502608398241</v>
      </c>
      <c r="AV64" s="560">
        <v>0.12379804260533964</v>
      </c>
      <c r="AW64" s="560">
        <v>0.1213606595671084</v>
      </c>
      <c r="AX64" s="560">
        <v>3.645528073886551E-2</v>
      </c>
      <c r="AY64" s="560">
        <v>3.6623664668158433</v>
      </c>
      <c r="AZ64" s="560">
        <v>2.7971853058258893</v>
      </c>
      <c r="BA64" s="560">
        <v>8.569616945986866E-2</v>
      </c>
      <c r="BB64" s="560">
        <v>0.58422722728011489</v>
      </c>
      <c r="BC64" s="560">
        <v>0.94379146695726168</v>
      </c>
      <c r="BD64" s="560">
        <v>1.0377658291186389</v>
      </c>
      <c r="BE64" s="560">
        <v>0.14570461301000545</v>
      </c>
      <c r="BF64" s="560">
        <v>0.86518116098995379</v>
      </c>
      <c r="BG64" s="560">
        <v>9.1623759293043543E-3</v>
      </c>
      <c r="BH64" s="560">
        <v>0.23253357433524824</v>
      </c>
      <c r="BI64" s="560">
        <v>0.30947564906524716</v>
      </c>
      <c r="BJ64" s="560">
        <v>0.25979311571216035</v>
      </c>
      <c r="BK64" s="560">
        <v>5.4216445947993686E-2</v>
      </c>
      <c r="BL64" s="560">
        <v>0</v>
      </c>
      <c r="BM64" s="560">
        <v>0</v>
      </c>
      <c r="BN64" s="560">
        <v>0</v>
      </c>
    </row>
    <row r="65" spans="1:66" ht="13.7" customHeight="1">
      <c r="A65" s="1330"/>
      <c r="B65" s="961" t="s">
        <v>1351</v>
      </c>
      <c r="C65" s="1330"/>
      <c r="D65" s="992"/>
      <c r="E65" s="560">
        <v>12.989615751755077</v>
      </c>
      <c r="F65" s="560">
        <v>9.9429946466016919</v>
      </c>
      <c r="G65" s="560">
        <v>3.0466211051533763</v>
      </c>
      <c r="H65" s="560">
        <v>3.7493756538849476</v>
      </c>
      <c r="I65" s="560">
        <v>3.3546284095043841</v>
      </c>
      <c r="J65" s="560">
        <v>4.5958454584095337E-2</v>
      </c>
      <c r="K65" s="560">
        <v>0.65561203323129991</v>
      </c>
      <c r="L65" s="560">
        <v>1.0307313878351823</v>
      </c>
      <c r="M65" s="560">
        <v>1.3417707730397881</v>
      </c>
      <c r="N65" s="560">
        <v>0.2805557608140215</v>
      </c>
      <c r="O65" s="560">
        <v>0.39474724438056308</v>
      </c>
      <c r="P65" s="560">
        <v>2.6767865297453747E-2</v>
      </c>
      <c r="Q65" s="560">
        <v>0.14686517118644002</v>
      </c>
      <c r="R65" s="560">
        <v>0.13727546165477572</v>
      </c>
      <c r="S65" s="560">
        <v>7.1098248600554456E-2</v>
      </c>
      <c r="T65" s="560">
        <v>1.2740497641339161E-2</v>
      </c>
      <c r="U65" s="560">
        <v>4.2672829131310506</v>
      </c>
      <c r="V65" s="560">
        <v>2.044893237475947</v>
      </c>
      <c r="W65" s="560">
        <v>5.3650604613043426E-2</v>
      </c>
      <c r="X65" s="560">
        <v>0.31029502882257975</v>
      </c>
      <c r="Y65" s="560">
        <v>0.67147369445105276</v>
      </c>
      <c r="Z65" s="560">
        <v>0.89389967019180516</v>
      </c>
      <c r="AA65" s="560">
        <v>0.11557423939746576</v>
      </c>
      <c r="AB65" s="560">
        <v>2.2223896756551027</v>
      </c>
      <c r="AC65" s="560">
        <v>8.3663260434505796E-2</v>
      </c>
      <c r="AD65" s="560">
        <v>0.55909601867291936</v>
      </c>
      <c r="AE65" s="560">
        <v>0.82990220888347377</v>
      </c>
      <c r="AF65" s="560">
        <v>0.70358962733463548</v>
      </c>
      <c r="AG65" s="560">
        <v>4.6138560329569131E-2</v>
      </c>
      <c r="AH65" s="1330"/>
      <c r="AI65" s="961" t="s">
        <v>1351</v>
      </c>
      <c r="AJ65" s="1330"/>
      <c r="AK65" s="992"/>
      <c r="AL65" s="560">
        <v>2.4356928894834922</v>
      </c>
      <c r="AM65" s="560">
        <v>2.2648113230704543</v>
      </c>
      <c r="AN65" s="560">
        <v>4.1055156997578911E-2</v>
      </c>
      <c r="AO65" s="560">
        <v>0.3920014557964297</v>
      </c>
      <c r="AP65" s="560">
        <v>0.92079086455702575</v>
      </c>
      <c r="AQ65" s="560">
        <v>0.8203689674859258</v>
      </c>
      <c r="AR65" s="560">
        <v>9.0594878233494325E-2</v>
      </c>
      <c r="AS65" s="560">
        <v>0.17088156641303817</v>
      </c>
      <c r="AT65" s="560">
        <v>1.3609771230814322E-3</v>
      </c>
      <c r="AU65" s="560">
        <v>2.9014849448464861E-2</v>
      </c>
      <c r="AV65" s="560">
        <v>9.4762725303980777E-2</v>
      </c>
      <c r="AW65" s="560">
        <v>3.7037386537406965E-2</v>
      </c>
      <c r="AX65" s="560">
        <v>8.705628000104132E-3</v>
      </c>
      <c r="AY65" s="560">
        <v>2.4838923401252342</v>
      </c>
      <c r="AZ65" s="560">
        <v>2.2339659505788898</v>
      </c>
      <c r="BA65" s="560">
        <v>7.5364428181870738E-2</v>
      </c>
      <c r="BB65" s="560">
        <v>0.53094830436995044</v>
      </c>
      <c r="BC65" s="560">
        <v>0.86116772654268126</v>
      </c>
      <c r="BD65" s="560">
        <v>0.68155024428506727</v>
      </c>
      <c r="BE65" s="560">
        <v>8.4935247199319733E-2</v>
      </c>
      <c r="BF65" s="560">
        <v>0.249926389546344</v>
      </c>
      <c r="BG65" s="560">
        <v>4.7110746569051813E-3</v>
      </c>
      <c r="BH65" s="560">
        <v>3.8641510396848829E-2</v>
      </c>
      <c r="BI65" s="560">
        <v>8.8215873160372812E-2</v>
      </c>
      <c r="BJ65" s="560">
        <v>9.2117364000381174E-2</v>
      </c>
      <c r="BK65" s="560">
        <v>2.6240567331836072E-2</v>
      </c>
      <c r="BL65" s="560">
        <v>5.3371955130350465E-2</v>
      </c>
      <c r="BM65" s="560">
        <v>4.4695725972020914E-2</v>
      </c>
      <c r="BN65" s="560">
        <v>8.6762291583295497E-3</v>
      </c>
    </row>
    <row r="66" spans="1:66" ht="13.7" customHeight="1">
      <c r="A66" s="1330"/>
      <c r="B66" s="961" t="s">
        <v>1352</v>
      </c>
      <c r="C66" s="1330"/>
      <c r="D66" s="992"/>
      <c r="E66" s="560">
        <v>22.356784214669378</v>
      </c>
      <c r="F66" s="560">
        <v>17.447323872117064</v>
      </c>
      <c r="G66" s="560">
        <v>4.9094603425523147</v>
      </c>
      <c r="H66" s="560">
        <v>5.5659626193907368</v>
      </c>
      <c r="I66" s="560">
        <v>5.0001209123644648</v>
      </c>
      <c r="J66" s="560">
        <v>4.8009274485977138E-2</v>
      </c>
      <c r="K66" s="560">
        <v>0.71785916058113064</v>
      </c>
      <c r="L66" s="560">
        <v>2.0239582761509767</v>
      </c>
      <c r="M66" s="560">
        <v>1.951393096445398</v>
      </c>
      <c r="N66" s="560">
        <v>0.25890110470098249</v>
      </c>
      <c r="O66" s="560">
        <v>0.56584170702627457</v>
      </c>
      <c r="P66" s="560">
        <v>1.1577767192935396E-2</v>
      </c>
      <c r="Q66" s="560">
        <v>0.11920674836466551</v>
      </c>
      <c r="R66" s="560">
        <v>0.25540042058429868</v>
      </c>
      <c r="S66" s="560">
        <v>0.1796567708843749</v>
      </c>
      <c r="T66" s="560">
        <v>0</v>
      </c>
      <c r="U66" s="560">
        <v>8.0382340476308425</v>
      </c>
      <c r="V66" s="560">
        <v>4.4191849515886785</v>
      </c>
      <c r="W66" s="560">
        <v>9.6197302416008532E-2</v>
      </c>
      <c r="X66" s="560">
        <v>0.73557629240721922</v>
      </c>
      <c r="Y66" s="560">
        <v>1.2246233120575085</v>
      </c>
      <c r="Z66" s="560">
        <v>2.109621584357217</v>
      </c>
      <c r="AA66" s="560">
        <v>0.25316646035072471</v>
      </c>
      <c r="AB66" s="560">
        <v>3.6190490960421662</v>
      </c>
      <c r="AC66" s="560">
        <v>0.17209633451333115</v>
      </c>
      <c r="AD66" s="560">
        <v>0.89409076158614342</v>
      </c>
      <c r="AE66" s="560">
        <v>1.412885877782847</v>
      </c>
      <c r="AF66" s="560">
        <v>1.1031640998344163</v>
      </c>
      <c r="AG66" s="560">
        <v>3.6812022325429246E-2</v>
      </c>
      <c r="AH66" s="1330"/>
      <c r="AI66" s="961" t="s">
        <v>1352</v>
      </c>
      <c r="AJ66" s="1330"/>
      <c r="AK66" s="992"/>
      <c r="AL66" s="560">
        <v>4.1633176565787497</v>
      </c>
      <c r="AM66" s="560">
        <v>3.9628055131729756</v>
      </c>
      <c r="AN66" s="560">
        <v>0.10751409534810685</v>
      </c>
      <c r="AO66" s="560">
        <v>0.58008255332742231</v>
      </c>
      <c r="AP66" s="560">
        <v>1.4957868777024097</v>
      </c>
      <c r="AQ66" s="560">
        <v>1.558314348478093</v>
      </c>
      <c r="AR66" s="560">
        <v>0.22110763831694388</v>
      </c>
      <c r="AS66" s="560">
        <v>0.20051214340577478</v>
      </c>
      <c r="AT66" s="560">
        <v>0</v>
      </c>
      <c r="AU66" s="560">
        <v>8.7657383189148688E-2</v>
      </c>
      <c r="AV66" s="560">
        <v>8.0019453258688936E-2</v>
      </c>
      <c r="AW66" s="560">
        <v>2.391473223551149E-2</v>
      </c>
      <c r="AX66" s="560">
        <v>8.920574722425632E-3</v>
      </c>
      <c r="AY66" s="560">
        <v>4.5892698910690441</v>
      </c>
      <c r="AZ66" s="560">
        <v>4.0652124949909458</v>
      </c>
      <c r="BA66" s="560">
        <v>6.499281893486715E-2</v>
      </c>
      <c r="BB66" s="560">
        <v>0.97630012402930721</v>
      </c>
      <c r="BC66" s="560">
        <v>1.1837521770407551</v>
      </c>
      <c r="BD66" s="560">
        <v>1.6134490971441833</v>
      </c>
      <c r="BE66" s="560">
        <v>0.22671827784183252</v>
      </c>
      <c r="BF66" s="560">
        <v>0.52405739607809865</v>
      </c>
      <c r="BG66" s="560">
        <v>2.0382064771410368E-2</v>
      </c>
      <c r="BH66" s="560">
        <v>0.12177918968639775</v>
      </c>
      <c r="BI66" s="560">
        <v>0.19671979476742149</v>
      </c>
      <c r="BJ66" s="560">
        <v>0.15139204258795216</v>
      </c>
      <c r="BK66" s="560">
        <v>3.3784304264916853E-2</v>
      </c>
      <c r="BL66" s="560">
        <v>0</v>
      </c>
      <c r="BM66" s="560">
        <v>0</v>
      </c>
      <c r="BN66" s="560">
        <v>0</v>
      </c>
    </row>
    <row r="67" spans="1:66" ht="13.7" customHeight="1">
      <c r="A67" s="1330"/>
      <c r="B67" s="961" t="s">
        <v>1353</v>
      </c>
      <c r="C67" s="1330"/>
      <c r="D67" s="992"/>
      <c r="E67" s="560">
        <v>31.495355773987463</v>
      </c>
      <c r="F67" s="560">
        <v>23.751965646215801</v>
      </c>
      <c r="G67" s="560">
        <v>7.7433901277716659</v>
      </c>
      <c r="H67" s="560">
        <v>12.137905742793549</v>
      </c>
      <c r="I67" s="560">
        <v>10.601128363637908</v>
      </c>
      <c r="J67" s="560">
        <v>0.33581813169873881</v>
      </c>
      <c r="K67" s="560">
        <v>2.1409173394991039</v>
      </c>
      <c r="L67" s="560">
        <v>3.8331825297820243</v>
      </c>
      <c r="M67" s="560">
        <v>4.0539240698373353</v>
      </c>
      <c r="N67" s="560">
        <v>0.23728629282070998</v>
      </c>
      <c r="O67" s="560">
        <v>1.5367773791556381</v>
      </c>
      <c r="P67" s="560">
        <v>0.10252323045510803</v>
      </c>
      <c r="Q67" s="560">
        <v>0.58435826666092805</v>
      </c>
      <c r="R67" s="560">
        <v>0.56755801357346125</v>
      </c>
      <c r="S67" s="560">
        <v>0.28233786846614062</v>
      </c>
      <c r="T67" s="560">
        <v>0</v>
      </c>
      <c r="U67" s="560">
        <v>11.049991435283822</v>
      </c>
      <c r="V67" s="560">
        <v>5.668936297499652</v>
      </c>
      <c r="W67" s="560">
        <v>0.14150078264656213</v>
      </c>
      <c r="X67" s="560">
        <v>0.86166224194232655</v>
      </c>
      <c r="Y67" s="560">
        <v>1.8709470583456742</v>
      </c>
      <c r="Z67" s="560">
        <v>2.3800288117548076</v>
      </c>
      <c r="AA67" s="560">
        <v>0.41479740281028027</v>
      </c>
      <c r="AB67" s="560">
        <v>5.3810551377841724</v>
      </c>
      <c r="AC67" s="560">
        <v>0.38294437276161292</v>
      </c>
      <c r="AD67" s="560">
        <v>1.6185899730970865</v>
      </c>
      <c r="AE67" s="560">
        <v>1.7860361166258212</v>
      </c>
      <c r="AF67" s="560">
        <v>1.5302964884916701</v>
      </c>
      <c r="AG67" s="560">
        <v>6.3188186807982993E-2</v>
      </c>
      <c r="AH67" s="1330"/>
      <c r="AI67" s="961" t="s">
        <v>1353</v>
      </c>
      <c r="AJ67" s="1330"/>
      <c r="AK67" s="992"/>
      <c r="AL67" s="560">
        <v>4.166657250241574</v>
      </c>
      <c r="AM67" s="560">
        <v>3.8488988303659211</v>
      </c>
      <c r="AN67" s="560">
        <v>0.11387049892816337</v>
      </c>
      <c r="AO67" s="560">
        <v>0.63510016470683905</v>
      </c>
      <c r="AP67" s="560">
        <v>1.8731694702636565</v>
      </c>
      <c r="AQ67" s="560">
        <v>1.0815578450136696</v>
      </c>
      <c r="AR67" s="560">
        <v>0.14520085145359302</v>
      </c>
      <c r="AS67" s="560">
        <v>0.31775841987565145</v>
      </c>
      <c r="AT67" s="560">
        <v>0</v>
      </c>
      <c r="AU67" s="560">
        <v>8.987345988659512E-2</v>
      </c>
      <c r="AV67" s="560">
        <v>0.14315947703125378</v>
      </c>
      <c r="AW67" s="560">
        <v>8.4725482957802578E-2</v>
      </c>
      <c r="AX67" s="560">
        <v>0</v>
      </c>
      <c r="AY67" s="560">
        <v>4.1408013456685246</v>
      </c>
      <c r="AZ67" s="560">
        <v>3.6330021547123215</v>
      </c>
      <c r="BA67" s="560">
        <v>0.49285932791742632</v>
      </c>
      <c r="BB67" s="560">
        <v>0.93477182817226434</v>
      </c>
      <c r="BC67" s="560">
        <v>0.80004268971141956</v>
      </c>
      <c r="BD67" s="560">
        <v>1.3288654963142212</v>
      </c>
      <c r="BE67" s="560">
        <v>7.6462812596990032E-2</v>
      </c>
      <c r="BF67" s="560">
        <v>0.50779919095620285</v>
      </c>
      <c r="BG67" s="560">
        <v>4.9514892631027645E-2</v>
      </c>
      <c r="BH67" s="560">
        <v>8.7484892230782707E-2</v>
      </c>
      <c r="BI67" s="560">
        <v>0.13854118568717574</v>
      </c>
      <c r="BJ67" s="560">
        <v>0.20867970010475706</v>
      </c>
      <c r="BK67" s="560">
        <v>2.3578520302459809E-2</v>
      </c>
      <c r="BL67" s="560">
        <v>0</v>
      </c>
      <c r="BM67" s="560">
        <v>0</v>
      </c>
      <c r="BN67" s="560">
        <v>0</v>
      </c>
    </row>
    <row r="68" spans="1:66" ht="13.7" customHeight="1">
      <c r="A68" s="1330"/>
      <c r="B68" s="961" t="s">
        <v>1354</v>
      </c>
      <c r="C68" s="1330"/>
      <c r="D68" s="992"/>
      <c r="E68" s="560">
        <v>59.41546138321555</v>
      </c>
      <c r="F68" s="560">
        <v>46.18323552707902</v>
      </c>
      <c r="G68" s="560">
        <v>13.232225856136525</v>
      </c>
      <c r="H68" s="560">
        <v>24.285307322008769</v>
      </c>
      <c r="I68" s="560">
        <v>20.428962282504159</v>
      </c>
      <c r="J68" s="560">
        <v>0.69759978384659227</v>
      </c>
      <c r="K68" s="560">
        <v>4.1871458650066034</v>
      </c>
      <c r="L68" s="560">
        <v>7.7661269996547615</v>
      </c>
      <c r="M68" s="560">
        <v>7.3620439500596344</v>
      </c>
      <c r="N68" s="560">
        <v>0.41604568393656499</v>
      </c>
      <c r="O68" s="560">
        <v>3.8563450395046122</v>
      </c>
      <c r="P68" s="560">
        <v>0.31007455845425297</v>
      </c>
      <c r="Q68" s="560">
        <v>1.5432641503775892</v>
      </c>
      <c r="R68" s="560">
        <v>1.0602067986508112</v>
      </c>
      <c r="S68" s="560">
        <v>0.92163571075242123</v>
      </c>
      <c r="T68" s="560">
        <v>2.1163821269537739E-2</v>
      </c>
      <c r="U68" s="560">
        <v>17.954214377504812</v>
      </c>
      <c r="V68" s="560">
        <v>9.7484393622216743</v>
      </c>
      <c r="W68" s="560">
        <v>0.46484174385239319</v>
      </c>
      <c r="X68" s="560">
        <v>1.7313877910105322</v>
      </c>
      <c r="Y68" s="560">
        <v>2.5574711207408192</v>
      </c>
      <c r="Z68" s="560">
        <v>4.573607785747396</v>
      </c>
      <c r="AA68" s="560">
        <v>0.42113092087053422</v>
      </c>
      <c r="AB68" s="560">
        <v>8.2057750152831375</v>
      </c>
      <c r="AC68" s="560">
        <v>0.32084359871464024</v>
      </c>
      <c r="AD68" s="560">
        <v>2.0102451457077413</v>
      </c>
      <c r="AE68" s="560">
        <v>2.5757927525226099</v>
      </c>
      <c r="AF68" s="560">
        <v>3.1855021530154755</v>
      </c>
      <c r="AG68" s="560">
        <v>0.11339136532267204</v>
      </c>
      <c r="AH68" s="1330"/>
      <c r="AI68" s="961" t="s">
        <v>1354</v>
      </c>
      <c r="AJ68" s="1330"/>
      <c r="AK68" s="992"/>
      <c r="AL68" s="560">
        <v>11.762750824408069</v>
      </c>
      <c r="AM68" s="560">
        <v>11.069127994687658</v>
      </c>
      <c r="AN68" s="560">
        <v>0.45254892047319978</v>
      </c>
      <c r="AO68" s="560">
        <v>2.0273376068307392</v>
      </c>
      <c r="AP68" s="560">
        <v>5.2925304344813879</v>
      </c>
      <c r="AQ68" s="560">
        <v>2.9585921154119141</v>
      </c>
      <c r="AR68" s="560">
        <v>0.33811891749041773</v>
      </c>
      <c r="AS68" s="560">
        <v>0.69362282972041012</v>
      </c>
      <c r="AT68" s="560">
        <v>2.1321760234235782E-2</v>
      </c>
      <c r="AU68" s="560">
        <v>0.13724459192723454</v>
      </c>
      <c r="AV68" s="560">
        <v>0.33613439543577156</v>
      </c>
      <c r="AW68" s="560">
        <v>0.18202261290047761</v>
      </c>
      <c r="AX68" s="560">
        <v>1.6899469222690582E-2</v>
      </c>
      <c r="AY68" s="560">
        <v>5.4131888592938999</v>
      </c>
      <c r="AZ68" s="560">
        <v>4.9367058876655339</v>
      </c>
      <c r="BA68" s="560">
        <v>0.2994632658422629</v>
      </c>
      <c r="BB68" s="560">
        <v>1.0037407190725283</v>
      </c>
      <c r="BC68" s="560">
        <v>1.850671122142836</v>
      </c>
      <c r="BD68" s="560">
        <v>1.6894888524713623</v>
      </c>
      <c r="BE68" s="560">
        <v>9.3341928136543323E-2</v>
      </c>
      <c r="BF68" s="560">
        <v>0.47648297162836761</v>
      </c>
      <c r="BG68" s="560">
        <v>1.5822990489617078E-2</v>
      </c>
      <c r="BH68" s="560">
        <v>0.12211366749067705</v>
      </c>
      <c r="BI68" s="560">
        <v>0.18844138564281798</v>
      </c>
      <c r="BJ68" s="560">
        <v>0.10813367009375897</v>
      </c>
      <c r="BK68" s="560">
        <v>4.1971257911496508E-2</v>
      </c>
      <c r="BL68" s="560">
        <v>0</v>
      </c>
      <c r="BM68" s="560">
        <v>0</v>
      </c>
      <c r="BN68" s="560">
        <v>0</v>
      </c>
    </row>
    <row r="69" spans="1:66" ht="13.7" customHeight="1" thickBot="1">
      <c r="A69" s="1331"/>
      <c r="B69" s="1319" t="s">
        <v>1355</v>
      </c>
      <c r="C69" s="1331"/>
      <c r="D69" s="996"/>
      <c r="E69" s="561">
        <v>216.17862408932194</v>
      </c>
      <c r="F69" s="561">
        <v>176.08758766198636</v>
      </c>
      <c r="G69" s="561">
        <v>40.091036427335574</v>
      </c>
      <c r="H69" s="561">
        <v>114.55365757323688</v>
      </c>
      <c r="I69" s="561">
        <v>97.668785099176105</v>
      </c>
      <c r="J69" s="561">
        <v>3.1792984213506306</v>
      </c>
      <c r="K69" s="561">
        <v>27.383082639150629</v>
      </c>
      <c r="L69" s="561">
        <v>33.611311534812707</v>
      </c>
      <c r="M69" s="561">
        <v>32.08430653946688</v>
      </c>
      <c r="N69" s="561">
        <v>1.410785964395239</v>
      </c>
      <c r="O69" s="561">
        <v>16.884872474060806</v>
      </c>
      <c r="P69" s="561">
        <v>1.1928897985810383</v>
      </c>
      <c r="Q69" s="561">
        <v>5.8722659107572648</v>
      </c>
      <c r="R69" s="561">
        <v>4.8778179982984389</v>
      </c>
      <c r="S69" s="561">
        <v>4.9135722972121574</v>
      </c>
      <c r="T69" s="561">
        <v>2.8326469211902683E-2</v>
      </c>
      <c r="U69" s="561">
        <v>54.345041620729482</v>
      </c>
      <c r="V69" s="561">
        <v>35.354384821023821</v>
      </c>
      <c r="W69" s="561">
        <v>0.91588917118485336</v>
      </c>
      <c r="X69" s="561">
        <v>2.964837110845814</v>
      </c>
      <c r="Y69" s="561">
        <v>6.425613044089169</v>
      </c>
      <c r="Z69" s="561">
        <v>23.075314306144744</v>
      </c>
      <c r="AA69" s="561">
        <v>1.9727311887592409</v>
      </c>
      <c r="AB69" s="561">
        <v>18.990656799705661</v>
      </c>
      <c r="AC69" s="561">
        <v>0.89624948586636044</v>
      </c>
      <c r="AD69" s="561">
        <v>4.6993796262865564</v>
      </c>
      <c r="AE69" s="561">
        <v>6.0282426698403748</v>
      </c>
      <c r="AF69" s="561">
        <v>7.0838980118486248</v>
      </c>
      <c r="AG69" s="561">
        <v>0.28288700586374793</v>
      </c>
      <c r="AH69" s="1331"/>
      <c r="AI69" s="1319" t="s">
        <v>1355</v>
      </c>
      <c r="AJ69" s="1331"/>
      <c r="AK69" s="996"/>
      <c r="AL69" s="561">
        <v>25.981380891174066</v>
      </c>
      <c r="AM69" s="561">
        <v>24.423802770774699</v>
      </c>
      <c r="AN69" s="561">
        <v>0.95290242429016581</v>
      </c>
      <c r="AO69" s="561">
        <v>4.2075927541697569</v>
      </c>
      <c r="AP69" s="561">
        <v>8.5032741407450114</v>
      </c>
      <c r="AQ69" s="561">
        <v>10.236130689477498</v>
      </c>
      <c r="AR69" s="561">
        <v>0.52390276209226738</v>
      </c>
      <c r="AS69" s="561">
        <v>1.5575781203993686</v>
      </c>
      <c r="AT69" s="561">
        <v>3.7768625615870244E-2</v>
      </c>
      <c r="AU69" s="561">
        <v>0.47210782019837805</v>
      </c>
      <c r="AV69" s="561">
        <v>0.59447816719467739</v>
      </c>
      <c r="AW69" s="561">
        <v>0.44378135098647536</v>
      </c>
      <c r="AX69" s="561">
        <v>9.442156403967561E-3</v>
      </c>
      <c r="AY69" s="561">
        <v>21.298544004181508</v>
      </c>
      <c r="AZ69" s="561">
        <v>18.640614971011765</v>
      </c>
      <c r="BA69" s="561">
        <v>0.71722620044625573</v>
      </c>
      <c r="BB69" s="561">
        <v>6.9900527243424362</v>
      </c>
      <c r="BC69" s="561">
        <v>5.0121233406624679</v>
      </c>
      <c r="BD69" s="561">
        <v>5.5203678475705429</v>
      </c>
      <c r="BE69" s="561">
        <v>0.40084485799006064</v>
      </c>
      <c r="BF69" s="561">
        <v>2.6579290331697409</v>
      </c>
      <c r="BG69" s="561">
        <v>6.6095094827772927E-2</v>
      </c>
      <c r="BH69" s="561">
        <v>0.53750349603326442</v>
      </c>
      <c r="BI69" s="561">
        <v>1.1082887036415379</v>
      </c>
      <c r="BJ69" s="561">
        <v>0.84255570447880146</v>
      </c>
      <c r="BK69" s="561">
        <v>0.10348603418836425</v>
      </c>
      <c r="BL69" s="561">
        <v>0</v>
      </c>
      <c r="BM69" s="561">
        <v>0</v>
      </c>
      <c r="BN69" s="561">
        <v>0</v>
      </c>
    </row>
    <row r="70" spans="1:66" s="955" customFormat="1" ht="45.75" customHeight="1">
      <c r="A70" s="1545" t="s">
        <v>1270</v>
      </c>
      <c r="B70" s="1545"/>
      <c r="C70" s="1545"/>
      <c r="D70" s="1545"/>
      <c r="E70" s="1545"/>
      <c r="F70" s="1545"/>
      <c r="G70" s="1545"/>
      <c r="H70" s="1545"/>
      <c r="I70" s="1545"/>
      <c r="J70" s="1545"/>
      <c r="K70" s="1545"/>
      <c r="L70" s="1545"/>
      <c r="M70" s="1545"/>
      <c r="N70" s="1545"/>
      <c r="AC70" s="962"/>
      <c r="AI70" s="140"/>
      <c r="AJ70" s="140"/>
      <c r="AK70" s="141"/>
    </row>
    <row r="71" spans="1:66" ht="12.75" customHeight="1"/>
  </sheetData>
  <mergeCells count="82">
    <mergeCell ref="AH26:AK26"/>
    <mergeCell ref="AH27:AK27"/>
    <mergeCell ref="AH28:AK28"/>
    <mergeCell ref="A25:D25"/>
    <mergeCell ref="A70:N70"/>
    <mergeCell ref="A48:C48"/>
    <mergeCell ref="AH48:AJ48"/>
    <mergeCell ref="A59:C59"/>
    <mergeCell ref="AH59:AJ59"/>
    <mergeCell ref="A30:C30"/>
    <mergeCell ref="AH30:AJ30"/>
    <mergeCell ref="A37:C37"/>
    <mergeCell ref="AH37:AJ37"/>
    <mergeCell ref="A26:D26"/>
    <mergeCell ref="A27:D27"/>
    <mergeCell ref="A28:D28"/>
    <mergeCell ref="A1:N1"/>
    <mergeCell ref="AH1:AX1"/>
    <mergeCell ref="A3:C7"/>
    <mergeCell ref="E3:G5"/>
    <mergeCell ref="AH3:AJ7"/>
    <mergeCell ref="U5:AG5"/>
    <mergeCell ref="AL5:AX5"/>
    <mergeCell ref="AL6:AL7"/>
    <mergeCell ref="H5:N5"/>
    <mergeCell ref="O5:T5"/>
    <mergeCell ref="AM6:AR6"/>
    <mergeCell ref="AS6:AX6"/>
    <mergeCell ref="A8:C8"/>
    <mergeCell ref="AH8:AJ8"/>
    <mergeCell ref="A9:C9"/>
    <mergeCell ref="U6:U7"/>
    <mergeCell ref="V6:AA6"/>
    <mergeCell ref="AB6:AG6"/>
    <mergeCell ref="E6:E7"/>
    <mergeCell ref="F6:F7"/>
    <mergeCell ref="G6:G7"/>
    <mergeCell ref="H6:H7"/>
    <mergeCell ref="I6:N6"/>
    <mergeCell ref="O6:T6"/>
    <mergeCell ref="A10:C10"/>
    <mergeCell ref="AH10:AJ10"/>
    <mergeCell ref="A11:C11"/>
    <mergeCell ref="AH11:AJ11"/>
    <mergeCell ref="A12:C12"/>
    <mergeCell ref="AH12:AJ12"/>
    <mergeCell ref="A13:C13"/>
    <mergeCell ref="AH13:AJ13"/>
    <mergeCell ref="A14:C14"/>
    <mergeCell ref="AH14:AJ14"/>
    <mergeCell ref="A15:C15"/>
    <mergeCell ref="AH15:AJ15"/>
    <mergeCell ref="A24:D24"/>
    <mergeCell ref="AH19:AJ19"/>
    <mergeCell ref="AH20:AJ20"/>
    <mergeCell ref="AH24:AK24"/>
    <mergeCell ref="A22:C22"/>
    <mergeCell ref="AH22:AJ22"/>
    <mergeCell ref="A23:C23"/>
    <mergeCell ref="AH23:AJ23"/>
    <mergeCell ref="A18:C18"/>
    <mergeCell ref="AH18:AJ18"/>
    <mergeCell ref="A21:C21"/>
    <mergeCell ref="AH21:AJ21"/>
    <mergeCell ref="A19:C19"/>
    <mergeCell ref="A20:C20"/>
    <mergeCell ref="A29:D29"/>
    <mergeCell ref="AH29:AK29"/>
    <mergeCell ref="AH25:AK25"/>
    <mergeCell ref="AH9:AJ9"/>
    <mergeCell ref="BL3:BN5"/>
    <mergeCell ref="AY5:BK5"/>
    <mergeCell ref="BL6:BL7"/>
    <mergeCell ref="BM6:BM7"/>
    <mergeCell ref="BN6:BN7"/>
    <mergeCell ref="AY6:AY7"/>
    <mergeCell ref="AZ6:BE6"/>
    <mergeCell ref="BF6:BK6"/>
    <mergeCell ref="A16:C16"/>
    <mergeCell ref="AH16:AJ16"/>
    <mergeCell ref="A17:C17"/>
    <mergeCell ref="AH17:AJ17"/>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14" max="63" man="1"/>
    <brk id="33" max="69" man="1"/>
    <brk id="50" max="69"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
  <sheetViews>
    <sheetView tabSelected="1" view="pageBreakPreview" zoomScaleNormal="50" zoomScaleSheetLayoutView="100" workbookViewId="0">
      <selection activeCell="H30" sqref="H30"/>
    </sheetView>
  </sheetViews>
  <sheetFormatPr defaultColWidth="9.140625" defaultRowHeight="15.75"/>
  <cols>
    <col min="1" max="1" width="2.28515625" style="425" customWidth="1"/>
    <col min="2" max="2" width="18.7109375" style="425" customWidth="1"/>
    <col min="3" max="3" width="2.28515625" style="425" customWidth="1"/>
    <col min="4" max="4" width="1.7109375" style="426" customWidth="1"/>
    <col min="5" max="5" width="22.7109375" style="1136" customWidth="1"/>
    <col min="6" max="6" width="4.28515625" style="1136" customWidth="1"/>
    <col min="7" max="7" width="22.7109375" style="1136" customWidth="1"/>
    <col min="8" max="8" width="4.28515625" style="1136" customWidth="1"/>
    <col min="9" max="9" width="22.7109375" style="1136" customWidth="1"/>
    <col min="10" max="10" width="4.28515625" style="1136" customWidth="1"/>
    <col min="11" max="11" width="9.140625" style="1136"/>
    <col min="12" max="12" width="12.85546875" style="1136" bestFit="1" customWidth="1"/>
    <col min="13" max="13" width="9.7109375" style="1136" customWidth="1"/>
    <col min="14" max="14" width="9.85546875" style="1136" customWidth="1"/>
    <col min="15" max="16384" width="9.140625" style="1136"/>
  </cols>
  <sheetData>
    <row r="1" spans="1:17" s="404" customFormat="1" ht="35.1" customHeight="1">
      <c r="A1" s="537" t="s">
        <v>411</v>
      </c>
      <c r="B1" s="443"/>
      <c r="C1" s="443"/>
      <c r="D1" s="443"/>
      <c r="E1" s="443"/>
      <c r="F1" s="443"/>
      <c r="G1" s="443"/>
      <c r="H1" s="443"/>
      <c r="I1" s="443"/>
      <c r="J1" s="443"/>
    </row>
    <row r="2" spans="1:17" ht="15" customHeight="1" thickBot="1">
      <c r="A2" s="1136"/>
      <c r="B2" s="430"/>
      <c r="C2" s="405"/>
      <c r="D2" s="406"/>
      <c r="E2" s="1135"/>
      <c r="F2" s="1135"/>
      <c r="G2" s="1135"/>
      <c r="H2" s="1135"/>
      <c r="I2" s="1135"/>
      <c r="J2" s="431" t="s">
        <v>773</v>
      </c>
    </row>
    <row r="3" spans="1:17" ht="20.100000000000001" customHeight="1">
      <c r="A3" s="1714" t="s">
        <v>10</v>
      </c>
      <c r="B3" s="1714"/>
      <c r="C3" s="1714"/>
      <c r="D3" s="1402"/>
      <c r="E3" s="1792" t="s">
        <v>49</v>
      </c>
      <c r="F3" s="1793"/>
      <c r="G3" s="1792" t="s">
        <v>378</v>
      </c>
      <c r="H3" s="1793"/>
      <c r="I3" s="1792" t="s">
        <v>122</v>
      </c>
      <c r="J3" s="1580"/>
      <c r="Q3" s="408"/>
    </row>
    <row r="4" spans="1:17" ht="20.100000000000001" customHeight="1">
      <c r="A4" s="1715"/>
      <c r="B4" s="1715"/>
      <c r="C4" s="1715"/>
      <c r="D4" s="1402"/>
      <c r="E4" s="1794"/>
      <c r="F4" s="1795"/>
      <c r="G4" s="1794"/>
      <c r="H4" s="1795"/>
      <c r="I4" s="1794"/>
      <c r="J4" s="1581"/>
    </row>
    <row r="5" spans="1:17" ht="20.100000000000001" customHeight="1">
      <c r="A5" s="1716"/>
      <c r="B5" s="1716"/>
      <c r="C5" s="1716"/>
      <c r="D5" s="1386"/>
      <c r="E5" s="1721"/>
      <c r="F5" s="1725"/>
      <c r="G5" s="1721"/>
      <c r="H5" s="1725"/>
      <c r="I5" s="1721"/>
      <c r="J5" s="1582"/>
    </row>
    <row r="6" spans="1:17" s="410" customFormat="1" ht="24.6" hidden="1" customHeight="1">
      <c r="A6" s="1696" t="s">
        <v>1071</v>
      </c>
      <c r="B6" s="1696"/>
      <c r="C6" s="1696"/>
      <c r="D6" s="18"/>
      <c r="E6" s="409">
        <v>129991458</v>
      </c>
      <c r="F6" s="432"/>
      <c r="G6" s="432">
        <v>105258817</v>
      </c>
      <c r="H6" s="432"/>
      <c r="I6" s="432">
        <v>24732641</v>
      </c>
    </row>
    <row r="7" spans="1:17" s="410" customFormat="1" ht="24.6" hidden="1" customHeight="1">
      <c r="A7" s="1694" t="s">
        <v>1068</v>
      </c>
      <c r="B7" s="1694"/>
      <c r="C7" s="1694"/>
      <c r="D7" s="18"/>
      <c r="E7" s="411">
        <v>118393561.99816777</v>
      </c>
      <c r="F7" s="374"/>
      <c r="G7" s="374">
        <v>95398874.19872877</v>
      </c>
      <c r="H7" s="374"/>
      <c r="I7" s="374">
        <v>22994687.799438879</v>
      </c>
    </row>
    <row r="8" spans="1:17" s="410" customFormat="1" ht="24.6" hidden="1" customHeight="1">
      <c r="A8" s="1694" t="s">
        <v>1399</v>
      </c>
      <c r="B8" s="1694"/>
      <c r="C8" s="1694"/>
      <c r="D8" s="18"/>
      <c r="E8" s="411">
        <v>90204965.037000105</v>
      </c>
      <c r="F8" s="374"/>
      <c r="G8" s="374">
        <v>70638374.57499966</v>
      </c>
      <c r="H8" s="374"/>
      <c r="I8" s="374">
        <v>19566590.462000091</v>
      </c>
    </row>
    <row r="9" spans="1:17" s="410" customFormat="1" ht="19.5" hidden="1" customHeight="1">
      <c r="A9" s="1694" t="s">
        <v>1400</v>
      </c>
      <c r="B9" s="1694"/>
      <c r="C9" s="1694"/>
      <c r="D9" s="18"/>
      <c r="E9" s="411">
        <v>91350274.64845255</v>
      </c>
      <c r="F9" s="374"/>
      <c r="G9" s="374">
        <v>67969049.190299273</v>
      </c>
      <c r="H9" s="374"/>
      <c r="I9" s="374">
        <v>23381225.458153117</v>
      </c>
    </row>
    <row r="10" spans="1:17" s="410" customFormat="1" ht="19.5" hidden="1" customHeight="1">
      <c r="A10" s="1694" t="s">
        <v>1401</v>
      </c>
      <c r="B10" s="1694"/>
      <c r="C10" s="1694"/>
      <c r="D10" s="18"/>
      <c r="E10" s="411">
        <v>100773783.08861336</v>
      </c>
      <c r="F10" s="374"/>
      <c r="G10" s="374">
        <v>77367533.54695791</v>
      </c>
      <c r="H10" s="374"/>
      <c r="I10" s="374">
        <v>23406249.541655455</v>
      </c>
    </row>
    <row r="11" spans="1:17" s="414" customFormat="1" ht="19.5" hidden="1" customHeight="1">
      <c r="A11" s="1479" t="s">
        <v>1402</v>
      </c>
      <c r="B11" s="1479"/>
      <c r="C11" s="1479"/>
      <c r="D11" s="2"/>
      <c r="E11" s="413">
        <v>104616357.15462527</v>
      </c>
      <c r="F11" s="327"/>
      <c r="G11" s="50">
        <v>82504221.960096911</v>
      </c>
      <c r="H11" s="50"/>
      <c r="I11" s="50">
        <v>22112135.194528367</v>
      </c>
    </row>
    <row r="12" spans="1:17" s="410" customFormat="1" ht="19.5" hidden="1" customHeight="1">
      <c r="A12" s="1694" t="s">
        <v>1403</v>
      </c>
      <c r="B12" s="1694"/>
      <c r="C12" s="1694"/>
      <c r="D12" s="18"/>
      <c r="E12" s="411">
        <v>100988053.15670443</v>
      </c>
      <c r="F12" s="374"/>
      <c r="G12" s="50">
        <v>78056508.787830189</v>
      </c>
      <c r="H12" s="374"/>
      <c r="I12" s="50">
        <v>22931544.368874259</v>
      </c>
    </row>
    <row r="13" spans="1:17" s="410" customFormat="1" ht="18" hidden="1" customHeight="1">
      <c r="A13" s="1694" t="s">
        <v>1404</v>
      </c>
      <c r="B13" s="1694"/>
      <c r="C13" s="1694"/>
      <c r="D13" s="18"/>
      <c r="E13" s="411">
        <v>100995805.8924465</v>
      </c>
      <c r="F13" s="442"/>
      <c r="G13" s="50">
        <v>77284127.118604407</v>
      </c>
      <c r="H13" s="442"/>
      <c r="I13" s="50">
        <v>23711678.7738421</v>
      </c>
    </row>
    <row r="14" spans="1:17" s="410" customFormat="1" ht="18" hidden="1" customHeight="1">
      <c r="A14" s="1479" t="s">
        <v>1405</v>
      </c>
      <c r="B14" s="1479"/>
      <c r="C14" s="1479"/>
      <c r="D14" s="18"/>
      <c r="E14" s="411">
        <v>91708987.744631439</v>
      </c>
      <c r="F14" s="374"/>
      <c r="G14" s="50">
        <v>66949770.766271278</v>
      </c>
      <c r="H14" s="374"/>
      <c r="I14" s="50">
        <v>24759216.978360169</v>
      </c>
    </row>
    <row r="15" spans="1:17" s="410" customFormat="1" ht="18" hidden="1" customHeight="1">
      <c r="A15" s="1694" t="s">
        <v>1406</v>
      </c>
      <c r="B15" s="1694"/>
      <c r="C15" s="1694"/>
      <c r="D15" s="18"/>
      <c r="E15" s="411">
        <v>83099466.536731362</v>
      </c>
      <c r="F15" s="374"/>
      <c r="G15" s="374">
        <v>60634861.372655563</v>
      </c>
      <c r="H15" s="374"/>
      <c r="I15" s="374">
        <v>22464605.164075799</v>
      </c>
    </row>
    <row r="16" spans="1:17" s="410" customFormat="1" ht="15" hidden="1" customHeight="1">
      <c r="A16" s="1479" t="s">
        <v>1601</v>
      </c>
      <c r="B16" s="1479"/>
      <c r="C16" s="1479"/>
      <c r="D16" s="18"/>
      <c r="E16" s="411">
        <v>85250071.846333385</v>
      </c>
      <c r="F16" s="374"/>
      <c r="G16" s="374">
        <v>62693880.690241016</v>
      </c>
      <c r="H16" s="374"/>
      <c r="I16" s="374">
        <v>22556191.156092446</v>
      </c>
    </row>
    <row r="17" spans="1:16" s="410" customFormat="1" ht="16.5" hidden="1" customHeight="1">
      <c r="A17" s="1789" t="s">
        <v>1362</v>
      </c>
      <c r="B17" s="1789"/>
      <c r="C17" s="1789"/>
      <c r="D17" s="18"/>
      <c r="E17" s="538">
        <v>6698070.0509349806</v>
      </c>
      <c r="F17" s="539"/>
      <c r="G17" s="540">
        <v>4910125.0430121087</v>
      </c>
      <c r="H17" s="540"/>
      <c r="I17" s="540">
        <v>1787945.0079228687</v>
      </c>
      <c r="J17" s="374"/>
      <c r="K17" s="374"/>
      <c r="L17" s="374"/>
      <c r="M17" s="374"/>
    </row>
    <row r="18" spans="1:16" s="410" customFormat="1" ht="16.5" hidden="1" customHeight="1">
      <c r="A18" s="1789" t="s">
        <v>1363</v>
      </c>
      <c r="B18" s="1789"/>
      <c r="C18" s="1789"/>
      <c r="D18" s="18"/>
      <c r="E18" s="538">
        <v>6540541.8101217076</v>
      </c>
      <c r="F18" s="540"/>
      <c r="G18" s="540">
        <v>4811458.786175698</v>
      </c>
      <c r="H18" s="540"/>
      <c r="I18" s="540">
        <v>1729083.0239460042</v>
      </c>
      <c r="J18" s="374"/>
      <c r="K18" s="374"/>
      <c r="L18" s="374"/>
      <c r="M18" s="374"/>
    </row>
    <row r="19" spans="1:16" s="410" customFormat="1" ht="18.75" hidden="1" customHeight="1">
      <c r="A19" s="1789" t="s">
        <v>1459</v>
      </c>
      <c r="B19" s="1789"/>
      <c r="C19" s="1789"/>
      <c r="D19" s="18"/>
      <c r="E19" s="538">
        <v>6259954.0290331859</v>
      </c>
      <c r="F19" s="540"/>
      <c r="G19" s="540">
        <v>4613387.0277209803</v>
      </c>
      <c r="H19" s="540"/>
      <c r="I19" s="540">
        <v>1646567.00131221</v>
      </c>
      <c r="J19" s="374"/>
      <c r="K19" s="374"/>
      <c r="L19" s="374"/>
      <c r="M19" s="374"/>
    </row>
    <row r="20" spans="1:16" s="410" customFormat="1" ht="18" hidden="1" customHeight="1">
      <c r="A20" s="1789" t="s">
        <v>1365</v>
      </c>
      <c r="B20" s="1789"/>
      <c r="C20" s="1789"/>
      <c r="D20" s="18"/>
      <c r="E20" s="538">
        <v>5752775.2306968234</v>
      </c>
      <c r="F20" s="540"/>
      <c r="G20" s="540">
        <v>4206994.3103250554</v>
      </c>
      <c r="H20" s="540"/>
      <c r="I20" s="540">
        <v>1545780.9203717569</v>
      </c>
      <c r="J20" s="374"/>
      <c r="K20" s="374"/>
      <c r="L20" s="374"/>
      <c r="M20" s="374"/>
    </row>
    <row r="21" spans="1:16" s="410" customFormat="1" ht="18" hidden="1" customHeight="1">
      <c r="A21" s="1789" t="s">
        <v>1366</v>
      </c>
      <c r="B21" s="1789"/>
      <c r="C21" s="1789"/>
      <c r="D21" s="355"/>
      <c r="E21" s="538">
        <v>6113501.9775059745</v>
      </c>
      <c r="F21" s="540"/>
      <c r="G21" s="540">
        <v>4471807.5374186626</v>
      </c>
      <c r="H21" s="540"/>
      <c r="I21" s="540">
        <v>1641694.440087311</v>
      </c>
      <c r="J21" s="374"/>
      <c r="K21" s="374"/>
      <c r="L21" s="374"/>
      <c r="M21" s="374"/>
    </row>
    <row r="22" spans="1:16" s="410" customFormat="1" ht="18" hidden="1" customHeight="1">
      <c r="A22" s="1467" t="s">
        <v>1367</v>
      </c>
      <c r="B22" s="1468"/>
      <c r="C22" s="1468"/>
      <c r="D22" s="1469"/>
      <c r="E22" s="420">
        <v>6134.1181102373002</v>
      </c>
      <c r="F22" s="421"/>
      <c r="G22" s="421">
        <v>4530.2441227941799</v>
      </c>
      <c r="H22" s="421"/>
      <c r="I22" s="421">
        <v>1603.8739874431178</v>
      </c>
      <c r="J22" s="374"/>
      <c r="K22" s="374"/>
      <c r="L22" s="374"/>
      <c r="M22" s="374"/>
      <c r="N22" s="374"/>
      <c r="O22" s="374"/>
    </row>
    <row r="23" spans="1:16" s="410" customFormat="1" ht="18" customHeight="1">
      <c r="A23" s="1467" t="s">
        <v>1308</v>
      </c>
      <c r="B23" s="1468"/>
      <c r="C23" s="1468"/>
      <c r="D23" s="1469"/>
      <c r="E23" s="420">
        <v>5276.4094781992389</v>
      </c>
      <c r="F23" s="421"/>
      <c r="G23" s="1394" t="s">
        <v>528</v>
      </c>
      <c r="H23" s="1394"/>
      <c r="I23" s="1394" t="s">
        <v>528</v>
      </c>
      <c r="J23" s="374"/>
      <c r="K23" s="374"/>
      <c r="L23" s="442"/>
      <c r="M23" s="442"/>
      <c r="N23" s="442"/>
      <c r="O23" s="442"/>
    </row>
    <row r="24" spans="1:16" s="410" customFormat="1" ht="18" customHeight="1">
      <c r="A24" s="1467" t="s">
        <v>1309</v>
      </c>
      <c r="B24" s="1468"/>
      <c r="C24" s="1468"/>
      <c r="D24" s="1469"/>
      <c r="E24" s="420">
        <v>5954.0012618598612</v>
      </c>
      <c r="F24" s="421"/>
      <c r="G24" s="421">
        <v>4288.9581596180642</v>
      </c>
      <c r="H24" s="421"/>
      <c r="I24" s="421">
        <v>1665.0431022418027</v>
      </c>
      <c r="J24" s="374"/>
      <c r="K24" s="374"/>
      <c r="L24" s="374"/>
      <c r="M24" s="374"/>
      <c r="N24" s="374"/>
      <c r="O24" s="374"/>
    </row>
    <row r="25" spans="1:16" s="410" customFormat="1" ht="18" customHeight="1">
      <c r="A25" s="1467" t="s">
        <v>1310</v>
      </c>
      <c r="B25" s="1468"/>
      <c r="C25" s="1468"/>
      <c r="D25" s="1469"/>
      <c r="E25" s="420">
        <v>6366.9164051820326</v>
      </c>
      <c r="F25" s="421"/>
      <c r="G25" s="421">
        <v>4485.8600602269225</v>
      </c>
      <c r="H25" s="421"/>
      <c r="I25" s="421">
        <v>1881.0563449551073</v>
      </c>
      <c r="J25" s="374"/>
      <c r="K25" s="374"/>
      <c r="L25" s="374"/>
      <c r="M25" s="374"/>
      <c r="N25" s="374"/>
      <c r="O25" s="374"/>
    </row>
    <row r="26" spans="1:16" s="410" customFormat="1" ht="18" customHeight="1">
      <c r="A26" s="1467" t="s">
        <v>1311</v>
      </c>
      <c r="B26" s="1468"/>
      <c r="C26" s="1468"/>
      <c r="D26" s="1469"/>
      <c r="E26" s="420">
        <v>7235.1611961234894</v>
      </c>
      <c r="F26" s="421"/>
      <c r="G26" s="421">
        <v>5219.9432034120618</v>
      </c>
      <c r="H26" s="421"/>
      <c r="I26" s="421">
        <v>2015.2179927114196</v>
      </c>
      <c r="J26" s="374"/>
      <c r="K26" s="374"/>
      <c r="L26" s="374"/>
      <c r="M26" s="374"/>
      <c r="N26" s="374"/>
      <c r="O26" s="374"/>
    </row>
    <row r="27" spans="1:16" s="410" customFormat="1" ht="18" customHeight="1">
      <c r="A27" s="1467" t="s">
        <v>1312</v>
      </c>
      <c r="B27" s="1468"/>
      <c r="C27" s="1468"/>
      <c r="D27" s="1469"/>
      <c r="E27" s="420">
        <v>7545.2527669907195</v>
      </c>
      <c r="F27" s="421"/>
      <c r="G27" s="421">
        <v>5353.97154792317</v>
      </c>
      <c r="H27" s="421"/>
      <c r="I27" s="421">
        <v>2191.2812190675518</v>
      </c>
      <c r="J27" s="374"/>
      <c r="K27" s="374"/>
      <c r="L27" s="374"/>
      <c r="M27" s="374"/>
      <c r="N27" s="374"/>
      <c r="O27" s="374"/>
    </row>
    <row r="28" spans="1:16" ht="18" customHeight="1">
      <c r="A28" s="1694" t="s">
        <v>43</v>
      </c>
      <c r="B28" s="1694"/>
      <c r="C28" s="1694"/>
      <c r="D28" s="18"/>
      <c r="E28" s="1204"/>
      <c r="F28" s="1206"/>
      <c r="G28" s="1113"/>
      <c r="H28" s="1113"/>
      <c r="I28" s="1113"/>
      <c r="J28" s="1065"/>
      <c r="K28" s="1065"/>
      <c r="L28" s="1207"/>
      <c r="M28" s="1065"/>
      <c r="P28" s="410"/>
    </row>
    <row r="29" spans="1:16" ht="18" customHeight="1">
      <c r="A29" s="427"/>
      <c r="B29" s="427" t="s">
        <v>44</v>
      </c>
      <c r="C29" s="427"/>
      <c r="D29" s="1208"/>
      <c r="E29" s="1204">
        <v>9910.9129108952984</v>
      </c>
      <c r="F29" s="1206"/>
      <c r="G29" s="1113">
        <v>7079.616643472149</v>
      </c>
      <c r="H29" s="1113"/>
      <c r="I29" s="1113">
        <v>2831.2962674231599</v>
      </c>
      <c r="J29" s="1065"/>
      <c r="K29" s="374"/>
      <c r="L29" s="374"/>
      <c r="M29" s="374"/>
      <c r="N29" s="374"/>
      <c r="O29" s="374"/>
      <c r="P29" s="410"/>
    </row>
    <row r="30" spans="1:16" ht="18" customHeight="1">
      <c r="A30" s="427"/>
      <c r="B30" s="427" t="s">
        <v>12</v>
      </c>
      <c r="C30" s="427"/>
      <c r="D30" s="1208"/>
      <c r="E30" s="1204">
        <v>1072.0499857685256</v>
      </c>
      <c r="F30" s="1206"/>
      <c r="G30" s="1113">
        <v>632.05463999701681</v>
      </c>
      <c r="H30" s="1113"/>
      <c r="I30" s="1113">
        <v>439.99534577150894</v>
      </c>
      <c r="J30" s="1065"/>
      <c r="K30" s="374"/>
      <c r="L30" s="374"/>
      <c r="M30" s="374"/>
      <c r="N30" s="374"/>
      <c r="O30" s="374"/>
      <c r="P30" s="410"/>
    </row>
    <row r="31" spans="1:16" ht="18" customHeight="1">
      <c r="A31" s="1694" t="s">
        <v>13</v>
      </c>
      <c r="B31" s="1694"/>
      <c r="C31" s="1694"/>
      <c r="D31" s="18"/>
      <c r="E31" s="1204"/>
      <c r="F31" s="1206"/>
      <c r="G31" s="1113"/>
      <c r="H31" s="1113"/>
      <c r="I31" s="1113"/>
      <c r="J31" s="1065"/>
      <c r="K31" s="1065"/>
      <c r="L31" s="1207"/>
      <c r="M31" s="1065"/>
      <c r="P31" s="410"/>
    </row>
    <row r="32" spans="1:16" ht="18" customHeight="1">
      <c r="A32" s="427"/>
      <c r="B32" s="1330" t="s">
        <v>52</v>
      </c>
      <c r="C32" s="427"/>
      <c r="D32" s="1208"/>
      <c r="E32" s="1204">
        <v>29612.38873558693</v>
      </c>
      <c r="F32" s="1206"/>
      <c r="G32" s="1113">
        <v>21945.726295155255</v>
      </c>
      <c r="H32" s="1113"/>
      <c r="I32" s="1113">
        <v>7666.6624404316772</v>
      </c>
      <c r="J32" s="1065"/>
      <c r="K32" s="374"/>
      <c r="L32" s="374"/>
      <c r="M32" s="374"/>
      <c r="N32" s="374"/>
      <c r="O32" s="374"/>
      <c r="P32" s="410"/>
    </row>
    <row r="33" spans="1:16" ht="18" customHeight="1">
      <c r="A33" s="427"/>
      <c r="B33" s="1330" t="s">
        <v>53</v>
      </c>
      <c r="C33" s="427"/>
      <c r="D33" s="1208"/>
      <c r="E33" s="1204">
        <v>5993.1353857113672</v>
      </c>
      <c r="F33" s="1206"/>
      <c r="G33" s="1113">
        <v>4029.5048552651429</v>
      </c>
      <c r="H33" s="1113"/>
      <c r="I33" s="1113">
        <v>1963.6305304462285</v>
      </c>
      <c r="J33" s="1065"/>
      <c r="K33" s="374"/>
      <c r="L33" s="374"/>
      <c r="M33" s="374"/>
      <c r="N33" s="374"/>
      <c r="O33" s="374"/>
      <c r="P33" s="410"/>
    </row>
    <row r="34" spans="1:16" ht="18" customHeight="1">
      <c r="A34" s="427"/>
      <c r="B34" s="1330" t="s">
        <v>54</v>
      </c>
      <c r="C34" s="427"/>
      <c r="D34" s="1208"/>
      <c r="E34" s="1204">
        <v>3177.8718375373246</v>
      </c>
      <c r="F34" s="1206"/>
      <c r="G34" s="1113">
        <v>2046.1307725982647</v>
      </c>
      <c r="H34" s="1113"/>
      <c r="I34" s="1113">
        <v>1131.7410649390647</v>
      </c>
      <c r="J34" s="1065"/>
      <c r="K34" s="374"/>
      <c r="L34" s="374"/>
      <c r="M34" s="374"/>
      <c r="N34" s="374"/>
      <c r="O34" s="374"/>
      <c r="P34" s="410"/>
    </row>
    <row r="35" spans="1:16" ht="18" customHeight="1">
      <c r="A35" s="427"/>
      <c r="B35" s="1330" t="s">
        <v>257</v>
      </c>
      <c r="C35" s="427"/>
      <c r="D35" s="1208"/>
      <c r="E35" s="1204">
        <v>1179.0279546792319</v>
      </c>
      <c r="F35" s="1206"/>
      <c r="G35" s="1113">
        <v>716.27502554529053</v>
      </c>
      <c r="H35" s="1113"/>
      <c r="I35" s="1113">
        <v>462.75292913394077</v>
      </c>
      <c r="J35" s="1065"/>
      <c r="K35" s="374"/>
      <c r="L35" s="374"/>
      <c r="M35" s="374"/>
      <c r="N35" s="374"/>
      <c r="O35" s="374"/>
      <c r="P35" s="410"/>
    </row>
    <row r="36" spans="1:16" ht="13.5" customHeight="1">
      <c r="A36" s="427"/>
      <c r="B36" s="1330" t="s">
        <v>256</v>
      </c>
      <c r="C36" s="427"/>
      <c r="D36" s="1208"/>
      <c r="E36" s="1204">
        <v>28604.111324390244</v>
      </c>
      <c r="F36" s="1206"/>
      <c r="G36" s="1113">
        <v>19796.57719512195</v>
      </c>
      <c r="H36" s="1113"/>
      <c r="I36" s="1113">
        <v>8807.5341292682915</v>
      </c>
      <c r="J36" s="1065"/>
      <c r="K36" s="374"/>
      <c r="L36" s="374"/>
      <c r="M36" s="374"/>
      <c r="N36" s="374"/>
      <c r="O36" s="374"/>
      <c r="P36" s="410"/>
    </row>
    <row r="37" spans="1:16" ht="18" customHeight="1">
      <c r="A37" s="1694" t="s">
        <v>14</v>
      </c>
      <c r="B37" s="1694"/>
      <c r="C37" s="1694"/>
      <c r="D37" s="18"/>
      <c r="E37" s="1204"/>
      <c r="F37" s="1206"/>
      <c r="G37" s="1113"/>
      <c r="H37" s="1113"/>
      <c r="I37" s="1113"/>
      <c r="J37" s="1065"/>
      <c r="K37" s="1207"/>
      <c r="L37" s="1065"/>
      <c r="O37" s="410"/>
    </row>
    <row r="38" spans="1:16" ht="18" customHeight="1">
      <c r="A38" s="1470" t="s">
        <v>45</v>
      </c>
      <c r="B38" s="1470"/>
      <c r="C38" s="428"/>
      <c r="D38" s="18"/>
      <c r="E38" s="1204">
        <v>7666.87359888023</v>
      </c>
      <c r="F38" s="1206"/>
      <c r="G38" s="1113">
        <v>5449.7866283554986</v>
      </c>
      <c r="H38" s="1113"/>
      <c r="I38" s="1113">
        <v>2217.0869705247346</v>
      </c>
      <c r="J38" s="1065"/>
      <c r="K38" s="374"/>
      <c r="L38" s="374"/>
      <c r="M38" s="374"/>
      <c r="N38" s="374"/>
      <c r="O38" s="374"/>
      <c r="P38" s="410"/>
    </row>
    <row r="39" spans="1:16" ht="18" customHeight="1">
      <c r="A39" s="7"/>
      <c r="B39" s="1330" t="s">
        <v>15</v>
      </c>
      <c r="C39" s="429"/>
      <c r="D39" s="18"/>
      <c r="E39" s="1204">
        <v>13214.406805596516</v>
      </c>
      <c r="F39" s="1206"/>
      <c r="G39" s="1113">
        <v>9349.1486685953059</v>
      </c>
      <c r="H39" s="1113"/>
      <c r="I39" s="1113">
        <v>3865.258137001214</v>
      </c>
      <c r="J39" s="1065"/>
      <c r="K39" s="374"/>
      <c r="L39" s="374"/>
      <c r="M39" s="374"/>
      <c r="N39" s="374"/>
      <c r="O39" s="374"/>
      <c r="P39" s="410"/>
    </row>
    <row r="40" spans="1:16" ht="18" customHeight="1">
      <c r="A40" s="961"/>
      <c r="B40" s="961" t="s">
        <v>1313</v>
      </c>
      <c r="C40" s="1154"/>
      <c r="D40" s="1208"/>
      <c r="E40" s="1204">
        <v>9850.3214273217709</v>
      </c>
      <c r="F40" s="1206"/>
      <c r="G40" s="1113">
        <v>7038.971928422764</v>
      </c>
      <c r="H40" s="1113"/>
      <c r="I40" s="1113">
        <v>2811.3494988990064</v>
      </c>
      <c r="J40" s="1065"/>
      <c r="K40" s="374"/>
      <c r="L40" s="374"/>
      <c r="M40" s="374"/>
      <c r="N40" s="374"/>
      <c r="O40" s="374"/>
      <c r="P40" s="410"/>
    </row>
    <row r="41" spans="1:16" ht="18" customHeight="1">
      <c r="A41" s="961"/>
      <c r="B41" s="961" t="s">
        <v>1314</v>
      </c>
      <c r="C41" s="1154"/>
      <c r="D41" s="1208"/>
      <c r="E41" s="1204">
        <v>34730.656287958656</v>
      </c>
      <c r="F41" s="1206"/>
      <c r="G41" s="1113">
        <v>24399.997235909388</v>
      </c>
      <c r="H41" s="1113"/>
      <c r="I41" s="1113">
        <v>10330.659052049283</v>
      </c>
      <c r="J41" s="1065"/>
      <c r="K41" s="374"/>
      <c r="L41" s="374"/>
      <c r="M41" s="374"/>
      <c r="N41" s="374"/>
      <c r="O41" s="374"/>
      <c r="P41" s="410"/>
    </row>
    <row r="42" spans="1:16" ht="18" customHeight="1">
      <c r="A42" s="961"/>
      <c r="B42" s="961" t="s">
        <v>1315</v>
      </c>
      <c r="C42" s="1154"/>
      <c r="D42" s="1208"/>
      <c r="E42" s="1204">
        <v>6535.4387849566128</v>
      </c>
      <c r="F42" s="1206"/>
      <c r="G42" s="1113">
        <v>4348.4593588136395</v>
      </c>
      <c r="H42" s="1113"/>
      <c r="I42" s="1113">
        <v>2186.979426142972</v>
      </c>
      <c r="J42" s="1065"/>
      <c r="K42" s="374"/>
      <c r="L42" s="374"/>
      <c r="M42" s="374"/>
      <c r="N42" s="374"/>
      <c r="O42" s="374"/>
      <c r="P42" s="410"/>
    </row>
    <row r="43" spans="1:16" ht="18" customHeight="1">
      <c r="A43" s="961"/>
      <c r="B43" s="961" t="s">
        <v>1316</v>
      </c>
      <c r="C43" s="1154"/>
      <c r="D43" s="1208"/>
      <c r="E43" s="1204">
        <v>6228.3615326898498</v>
      </c>
      <c r="F43" s="1206"/>
      <c r="G43" s="1113">
        <v>4722.0103040982485</v>
      </c>
      <c r="H43" s="1113"/>
      <c r="I43" s="1113">
        <v>1506.3512285916001</v>
      </c>
      <c r="J43" s="1065"/>
      <c r="K43" s="374"/>
      <c r="L43" s="374"/>
      <c r="M43" s="374"/>
      <c r="N43" s="374"/>
      <c r="O43" s="374"/>
      <c r="P43" s="410"/>
    </row>
    <row r="44" spans="1:16" ht="18" customHeight="1">
      <c r="A44" s="961"/>
      <c r="B44" s="1330" t="s">
        <v>17</v>
      </c>
      <c r="C44" s="1154"/>
      <c r="D44" s="1208"/>
      <c r="E44" s="1204">
        <v>5387.0312702052424</v>
      </c>
      <c r="F44" s="1206"/>
      <c r="G44" s="1113">
        <v>3914.5886430068713</v>
      </c>
      <c r="H44" s="1113"/>
      <c r="I44" s="1113">
        <v>1472.44262719837</v>
      </c>
      <c r="J44" s="1065"/>
      <c r="K44" s="374"/>
      <c r="L44" s="374"/>
      <c r="M44" s="374"/>
      <c r="N44" s="374"/>
      <c r="O44" s="374"/>
      <c r="P44" s="410"/>
    </row>
    <row r="45" spans="1:16" ht="18" customHeight="1">
      <c r="A45" s="961"/>
      <c r="B45" s="961" t="s">
        <v>1317</v>
      </c>
      <c r="C45" s="1154"/>
      <c r="D45" s="1208"/>
      <c r="E45" s="1204">
        <v>8153.7021062999211</v>
      </c>
      <c r="F45" s="1206"/>
      <c r="G45" s="1113">
        <v>6045.4866252137208</v>
      </c>
      <c r="H45" s="1113"/>
      <c r="I45" s="1113">
        <v>2108.2154810862057</v>
      </c>
      <c r="J45" s="1065"/>
      <c r="K45" s="374"/>
      <c r="L45" s="374"/>
      <c r="M45" s="374"/>
      <c r="N45" s="374"/>
      <c r="O45" s="374"/>
      <c r="P45" s="410"/>
    </row>
    <row r="46" spans="1:16" ht="18" customHeight="1">
      <c r="A46" s="961"/>
      <c r="B46" s="961" t="s">
        <v>1318</v>
      </c>
      <c r="C46" s="1154"/>
      <c r="D46" s="1208"/>
      <c r="E46" s="1204">
        <v>2668.8985188646302</v>
      </c>
      <c r="F46" s="1206"/>
      <c r="G46" s="1113">
        <v>1821.0748358573749</v>
      </c>
      <c r="H46" s="1113"/>
      <c r="I46" s="1113">
        <v>847.82368300725341</v>
      </c>
      <c r="J46" s="1065"/>
      <c r="K46" s="374"/>
      <c r="L46" s="374"/>
      <c r="M46" s="374"/>
      <c r="N46" s="374"/>
      <c r="O46" s="374"/>
      <c r="P46" s="410"/>
    </row>
    <row r="47" spans="1:16" ht="18" customHeight="1">
      <c r="A47" s="961"/>
      <c r="B47" s="1330" t="s">
        <v>18</v>
      </c>
      <c r="C47" s="1154"/>
      <c r="D47" s="1208"/>
      <c r="E47" s="1204">
        <v>4827.2413004902246</v>
      </c>
      <c r="F47" s="1206"/>
      <c r="G47" s="1113">
        <v>3398.6390483032387</v>
      </c>
      <c r="H47" s="1113"/>
      <c r="I47" s="1113">
        <v>1428.6022521869947</v>
      </c>
      <c r="J47" s="1065"/>
      <c r="K47" s="374"/>
      <c r="L47" s="374"/>
      <c r="M47" s="374"/>
      <c r="N47" s="374"/>
      <c r="O47" s="374"/>
      <c r="P47" s="410"/>
    </row>
    <row r="48" spans="1:16" ht="18" customHeight="1">
      <c r="A48" s="961"/>
      <c r="B48" s="961" t="s">
        <v>1319</v>
      </c>
      <c r="C48" s="428"/>
      <c r="D48" s="18"/>
      <c r="E48" s="1204">
        <v>3677.694898837829</v>
      </c>
      <c r="F48" s="1206"/>
      <c r="G48" s="1113">
        <v>2659.9272154375012</v>
      </c>
      <c r="H48" s="1113"/>
      <c r="I48" s="1113">
        <v>1017.767683400329</v>
      </c>
      <c r="J48" s="1065"/>
      <c r="K48" s="374"/>
      <c r="L48" s="374"/>
      <c r="M48" s="374"/>
      <c r="N48" s="374"/>
      <c r="O48" s="374"/>
      <c r="P48" s="410"/>
    </row>
    <row r="49" spans="1:16" ht="18" customHeight="1">
      <c r="A49" s="961"/>
      <c r="B49" s="961" t="s">
        <v>1320</v>
      </c>
      <c r="C49" s="428"/>
      <c r="D49" s="18"/>
      <c r="E49" s="1204">
        <v>7137.7326473185021</v>
      </c>
      <c r="F49" s="1206"/>
      <c r="G49" s="1113">
        <v>5103.9853842401808</v>
      </c>
      <c r="H49" s="1113"/>
      <c r="I49" s="1113">
        <v>2033.74726307833</v>
      </c>
      <c r="J49" s="1065"/>
      <c r="K49" s="374"/>
      <c r="L49" s="374"/>
      <c r="M49" s="374"/>
      <c r="N49" s="374"/>
      <c r="O49" s="374"/>
      <c r="P49" s="410"/>
    </row>
    <row r="50" spans="1:16" ht="18" customHeight="1">
      <c r="A50" s="961"/>
      <c r="B50" s="961" t="s">
        <v>1321</v>
      </c>
      <c r="C50" s="428"/>
      <c r="D50" s="18"/>
      <c r="E50" s="1204">
        <v>3091.61838276244</v>
      </c>
      <c r="F50" s="1206"/>
      <c r="G50" s="1113">
        <v>2023.4047841134845</v>
      </c>
      <c r="H50" s="1113"/>
      <c r="I50" s="1113">
        <v>1068.2135986489566</v>
      </c>
      <c r="J50" s="1065"/>
      <c r="K50" s="374"/>
      <c r="L50" s="374"/>
      <c r="M50" s="374"/>
      <c r="N50" s="374"/>
      <c r="O50" s="374"/>
      <c r="P50" s="410"/>
    </row>
    <row r="51" spans="1:16" ht="18" customHeight="1">
      <c r="A51" s="961"/>
      <c r="B51" s="1330" t="s">
        <v>20</v>
      </c>
      <c r="C51" s="428"/>
      <c r="D51" s="18"/>
      <c r="E51" s="1204">
        <v>3547.3830032768715</v>
      </c>
      <c r="F51" s="1206"/>
      <c r="G51" s="1113">
        <v>2499.8498684119381</v>
      </c>
      <c r="H51" s="1113"/>
      <c r="I51" s="1113">
        <v>1047.5331348649345</v>
      </c>
      <c r="J51" s="1065"/>
      <c r="K51" s="374"/>
      <c r="L51" s="374"/>
      <c r="M51" s="374"/>
      <c r="N51" s="374"/>
      <c r="O51" s="374"/>
      <c r="P51" s="410"/>
    </row>
    <row r="52" spans="1:16" ht="18" customHeight="1">
      <c r="A52" s="1470" t="s">
        <v>21</v>
      </c>
      <c r="B52" s="1470"/>
      <c r="C52" s="428"/>
      <c r="D52" s="18"/>
      <c r="E52" s="1204">
        <v>3102.6008959417113</v>
      </c>
      <c r="F52" s="1206"/>
      <c r="G52" s="1113">
        <v>1853.9704400199782</v>
      </c>
      <c r="H52" s="1113"/>
      <c r="I52" s="1114">
        <v>1248.630455921734</v>
      </c>
      <c r="J52" s="1065"/>
      <c r="K52" s="374"/>
      <c r="L52" s="374"/>
      <c r="M52" s="374"/>
      <c r="N52" s="374"/>
      <c r="O52" s="374"/>
      <c r="P52" s="410"/>
    </row>
    <row r="53" spans="1:16" ht="18" customHeight="1">
      <c r="A53" s="1479" t="s">
        <v>118</v>
      </c>
      <c r="B53" s="1479"/>
      <c r="C53" s="1479"/>
      <c r="D53" s="1208"/>
      <c r="E53" s="1204"/>
      <c r="F53" s="1206"/>
      <c r="G53" s="1113"/>
      <c r="H53" s="1113"/>
      <c r="I53" s="1113"/>
      <c r="J53" s="1065"/>
      <c r="K53" s="1207"/>
      <c r="L53" s="1065"/>
      <c r="O53" s="410"/>
    </row>
    <row r="54" spans="1:16" ht="18" customHeight="1">
      <c r="A54" s="1470" t="s">
        <v>22</v>
      </c>
      <c r="B54" s="1470" t="s">
        <v>22</v>
      </c>
      <c r="C54" s="1334"/>
      <c r="D54" s="1208"/>
      <c r="E54" s="1204">
        <v>8949.1079165490119</v>
      </c>
      <c r="F54" s="1206"/>
      <c r="G54" s="1113">
        <v>6611.42980321092</v>
      </c>
      <c r="H54" s="1113"/>
      <c r="I54" s="1113">
        <v>2337.6781133380882</v>
      </c>
      <c r="J54" s="1065"/>
      <c r="K54" s="374"/>
      <c r="L54" s="374"/>
      <c r="M54" s="374"/>
      <c r="N54" s="374"/>
      <c r="O54" s="374"/>
      <c r="P54" s="410"/>
    </row>
    <row r="55" spans="1:16" ht="18" customHeight="1">
      <c r="A55" s="1330"/>
      <c r="B55" s="1330" t="s">
        <v>23</v>
      </c>
      <c r="C55" s="1330"/>
      <c r="D55" s="1208"/>
      <c r="E55" s="1204">
        <v>6146.5234186488633</v>
      </c>
      <c r="F55" s="1206"/>
      <c r="G55" s="1113">
        <v>4414.337348221693</v>
      </c>
      <c r="H55" s="1113"/>
      <c r="I55" s="1113">
        <v>1732.1860704271728</v>
      </c>
      <c r="J55" s="1065"/>
      <c r="K55" s="374"/>
      <c r="L55" s="374"/>
      <c r="M55" s="374"/>
      <c r="N55" s="374"/>
      <c r="O55" s="374"/>
      <c r="P55" s="410"/>
    </row>
    <row r="56" spans="1:16" ht="18" customHeight="1">
      <c r="A56" s="1330"/>
      <c r="B56" s="1330" t="s">
        <v>24</v>
      </c>
      <c r="C56" s="1330"/>
      <c r="D56" s="1208"/>
      <c r="E56" s="1204">
        <v>13222.978114577087</v>
      </c>
      <c r="F56" s="1206"/>
      <c r="G56" s="1113">
        <v>10122.053701047333</v>
      </c>
      <c r="H56" s="1113"/>
      <c r="I56" s="1113">
        <v>3100.9244135297536</v>
      </c>
      <c r="J56" s="1065"/>
      <c r="K56" s="374"/>
      <c r="L56" s="374"/>
      <c r="M56" s="374"/>
      <c r="N56" s="374"/>
      <c r="O56" s="374"/>
      <c r="P56" s="410"/>
    </row>
    <row r="57" spans="1:16" ht="18" customHeight="1">
      <c r="A57" s="1330"/>
      <c r="B57" s="1330" t="s">
        <v>25</v>
      </c>
      <c r="C57" s="1330"/>
      <c r="D57" s="1208"/>
      <c r="E57" s="1204">
        <v>17513.87891710933</v>
      </c>
      <c r="F57" s="1206"/>
      <c r="G57" s="1113">
        <v>13167.17176542014</v>
      </c>
      <c r="H57" s="1113"/>
      <c r="I57" s="1113">
        <v>4346.707151689181</v>
      </c>
      <c r="J57" s="1065"/>
      <c r="K57" s="374"/>
      <c r="L57" s="374"/>
      <c r="M57" s="374"/>
      <c r="N57" s="374"/>
      <c r="O57" s="374"/>
      <c r="P57" s="410"/>
    </row>
    <row r="58" spans="1:16" ht="18" customHeight="1" thickBot="1">
      <c r="A58" s="1471" t="s">
        <v>26</v>
      </c>
      <c r="B58" s="1471"/>
      <c r="C58" s="1331"/>
      <c r="D58" s="1209"/>
      <c r="E58" s="1205">
        <v>6323.4012327349592</v>
      </c>
      <c r="F58" s="1210"/>
      <c r="G58" s="1128">
        <v>4259.5371976489678</v>
      </c>
      <c r="H58" s="1128"/>
      <c r="I58" s="1128">
        <v>2063.864035085991</v>
      </c>
      <c r="J58" s="1082"/>
      <c r="K58" s="374"/>
      <c r="L58" s="374"/>
      <c r="M58" s="374"/>
      <c r="N58" s="374"/>
      <c r="O58" s="374"/>
      <c r="P58" s="410"/>
    </row>
    <row r="59" spans="1:16" s="955" customFormat="1" ht="34.15" customHeight="1">
      <c r="A59" s="1545" t="s">
        <v>1602</v>
      </c>
      <c r="B59" s="1545"/>
      <c r="C59" s="1545"/>
      <c r="D59" s="1545"/>
      <c r="E59" s="1545"/>
      <c r="F59" s="1545"/>
      <c r="G59" s="1545"/>
      <c r="H59" s="1545"/>
      <c r="I59" s="1545"/>
      <c r="J59" s="1545"/>
    </row>
    <row r="60" spans="1:16" ht="15">
      <c r="A60" s="1136"/>
      <c r="B60" s="1136"/>
      <c r="C60" s="1136"/>
      <c r="D60" s="1162"/>
    </row>
    <row r="61" spans="1:16" ht="15">
      <c r="A61" s="1136"/>
      <c r="B61" s="1136"/>
      <c r="C61" s="1136"/>
      <c r="D61" s="1162"/>
    </row>
    <row r="62" spans="1:16" ht="15">
      <c r="A62" s="1136"/>
      <c r="B62" s="1136"/>
      <c r="C62" s="1136"/>
      <c r="D62" s="1162"/>
    </row>
    <row r="63" spans="1:16" ht="15">
      <c r="A63" s="1136"/>
      <c r="B63" s="1136"/>
      <c r="C63" s="1136"/>
      <c r="D63" s="1162"/>
    </row>
    <row r="64" spans="1:16" ht="15">
      <c r="A64" s="1136"/>
      <c r="B64" s="1136"/>
      <c r="C64" s="1136"/>
      <c r="D64" s="1162"/>
    </row>
    <row r="65" spans="1:4" ht="15">
      <c r="A65" s="1136"/>
      <c r="B65" s="1136"/>
      <c r="C65" s="1136"/>
      <c r="D65" s="1162"/>
    </row>
    <row r="66" spans="1:4" ht="15">
      <c r="A66" s="1136"/>
      <c r="B66" s="1136"/>
      <c r="C66" s="1136"/>
      <c r="D66" s="1162"/>
    </row>
    <row r="67" spans="1:4" ht="15">
      <c r="A67" s="1136"/>
      <c r="B67" s="1136"/>
      <c r="C67" s="1136"/>
      <c r="D67" s="1162"/>
    </row>
    <row r="68" spans="1:4" ht="15">
      <c r="A68" s="1136"/>
      <c r="B68" s="1136"/>
      <c r="C68" s="1136"/>
      <c r="D68" s="1162"/>
    </row>
    <row r="69" spans="1:4" ht="15">
      <c r="A69" s="1136"/>
      <c r="B69" s="1136"/>
      <c r="C69" s="1136"/>
      <c r="D69" s="1162"/>
    </row>
    <row r="70" spans="1:4" ht="15">
      <c r="A70" s="1136"/>
      <c r="B70" s="1136"/>
      <c r="C70" s="1136"/>
      <c r="D70" s="1162"/>
    </row>
    <row r="71" spans="1:4" ht="15">
      <c r="A71" s="1136"/>
      <c r="B71" s="1136"/>
      <c r="C71" s="1136"/>
      <c r="D71" s="1162"/>
    </row>
    <row r="72" spans="1:4" ht="15">
      <c r="A72" s="1136"/>
      <c r="B72" s="1136"/>
      <c r="C72" s="1136"/>
      <c r="D72" s="1162"/>
    </row>
    <row r="73" spans="1:4" ht="15">
      <c r="A73" s="1136"/>
      <c r="B73" s="1136"/>
      <c r="C73" s="1136"/>
      <c r="D73" s="1162"/>
    </row>
    <row r="74" spans="1:4" ht="15">
      <c r="A74" s="1136"/>
      <c r="B74" s="1136"/>
      <c r="C74" s="1136"/>
      <c r="D74" s="1162"/>
    </row>
    <row r="75" spans="1:4" ht="15">
      <c r="A75" s="1136"/>
      <c r="B75" s="1136"/>
      <c r="C75" s="1136"/>
      <c r="D75" s="1162"/>
    </row>
    <row r="76" spans="1:4" ht="15">
      <c r="A76" s="1136"/>
      <c r="B76" s="1136"/>
      <c r="C76" s="1136"/>
      <c r="D76" s="1162"/>
    </row>
    <row r="77" spans="1:4" ht="15">
      <c r="A77" s="1136"/>
      <c r="B77" s="1136"/>
      <c r="C77" s="1136"/>
      <c r="D77" s="1162"/>
    </row>
    <row r="78" spans="1:4" ht="15">
      <c r="A78" s="1136"/>
      <c r="B78" s="1136"/>
      <c r="C78" s="1136"/>
      <c r="D78" s="1162"/>
    </row>
  </sheetData>
  <mergeCells count="35">
    <mergeCell ref="A59:J59"/>
    <mergeCell ref="A7:C7"/>
    <mergeCell ref="A3:C5"/>
    <mergeCell ref="E3:F5"/>
    <mergeCell ref="G3:H5"/>
    <mergeCell ref="I3:J5"/>
    <mergeCell ref="A6:C6"/>
    <mergeCell ref="A19:C19"/>
    <mergeCell ref="A8:C8"/>
    <mergeCell ref="A9:C9"/>
    <mergeCell ref="A10:C10"/>
    <mergeCell ref="A11:C11"/>
    <mergeCell ref="A12:C12"/>
    <mergeCell ref="A13:C13"/>
    <mergeCell ref="A14:C14"/>
    <mergeCell ref="A15:C15"/>
    <mergeCell ref="A16:C16"/>
    <mergeCell ref="A17:C17"/>
    <mergeCell ref="A18:C18"/>
    <mergeCell ref="A52:B52"/>
    <mergeCell ref="A53:C53"/>
    <mergeCell ref="A22:D22"/>
    <mergeCell ref="A23:D23"/>
    <mergeCell ref="A24:D24"/>
    <mergeCell ref="A25:D25"/>
    <mergeCell ref="A26:D26"/>
    <mergeCell ref="A54:B54"/>
    <mergeCell ref="A58:B58"/>
    <mergeCell ref="A20:C20"/>
    <mergeCell ref="A21:C21"/>
    <mergeCell ref="A28:C28"/>
    <mergeCell ref="A31:C31"/>
    <mergeCell ref="A37:C37"/>
    <mergeCell ref="A38:B38"/>
    <mergeCell ref="A27:D27"/>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87"/>
  <sheetViews>
    <sheetView tabSelected="1" view="pageBreakPreview" topLeftCell="A47" zoomScaleNormal="50" zoomScaleSheetLayoutView="100" workbookViewId="0">
      <selection activeCell="H30" sqref="H30"/>
    </sheetView>
  </sheetViews>
  <sheetFormatPr defaultColWidth="9.140625" defaultRowHeight="15.75"/>
  <cols>
    <col min="1" max="1" width="2.28515625" style="425" customWidth="1"/>
    <col min="2" max="2" width="28.7109375" style="425" customWidth="1"/>
    <col min="3" max="3" width="2.28515625" style="425" customWidth="1"/>
    <col min="4" max="4" width="1.7109375" style="426" customWidth="1"/>
    <col min="5" max="5" width="22.42578125" style="1136" customWidth="1"/>
    <col min="6" max="6" width="4.28515625" style="1136" customWidth="1"/>
    <col min="7" max="7" width="22.42578125" style="1136" customWidth="1"/>
    <col min="8" max="8" width="4.28515625" style="1136" customWidth="1"/>
    <col min="9" max="9" width="22.42578125" style="1136" customWidth="1"/>
    <col min="10" max="10" width="4.28515625" style="1136" customWidth="1"/>
    <col min="11" max="16384" width="9.140625" style="1136"/>
  </cols>
  <sheetData>
    <row r="1" spans="1:10" s="404" customFormat="1" ht="35.1" customHeight="1">
      <c r="A1" s="537" t="s">
        <v>412</v>
      </c>
      <c r="B1" s="443"/>
      <c r="C1" s="443"/>
      <c r="D1" s="443"/>
      <c r="E1" s="443"/>
      <c r="F1" s="443"/>
      <c r="G1" s="443"/>
      <c r="H1" s="443"/>
      <c r="I1" s="443"/>
      <c r="J1" s="443"/>
    </row>
    <row r="2" spans="1:10" ht="15" customHeight="1" thickBot="1">
      <c r="A2" s="1136"/>
      <c r="B2" s="430"/>
      <c r="C2" s="405"/>
      <c r="D2" s="406"/>
      <c r="E2" s="1135"/>
      <c r="F2" s="1135"/>
      <c r="G2" s="1135"/>
      <c r="H2" s="1135"/>
      <c r="I2" s="1135"/>
      <c r="J2" s="431" t="s">
        <v>776</v>
      </c>
    </row>
    <row r="3" spans="1:10" ht="20.100000000000001" customHeight="1">
      <c r="A3" s="1714" t="s">
        <v>1</v>
      </c>
      <c r="B3" s="1714"/>
      <c r="C3" s="1714"/>
      <c r="D3" s="1402"/>
      <c r="E3" s="1792" t="s">
        <v>49</v>
      </c>
      <c r="F3" s="1793"/>
      <c r="G3" s="1792" t="s">
        <v>378</v>
      </c>
      <c r="H3" s="1793"/>
      <c r="I3" s="1792" t="s">
        <v>122</v>
      </c>
      <c r="J3" s="1580"/>
    </row>
    <row r="4" spans="1:10" ht="20.100000000000001" customHeight="1">
      <c r="A4" s="1715"/>
      <c r="B4" s="1715"/>
      <c r="C4" s="1715"/>
      <c r="D4" s="1402"/>
      <c r="E4" s="1794"/>
      <c r="F4" s="1795"/>
      <c r="G4" s="1794"/>
      <c r="H4" s="1795"/>
      <c r="I4" s="1794"/>
      <c r="J4" s="1581"/>
    </row>
    <row r="5" spans="1:10" ht="20.100000000000001" customHeight="1">
      <c r="A5" s="1716"/>
      <c r="B5" s="1716"/>
      <c r="C5" s="1716"/>
      <c r="D5" s="1386"/>
      <c r="E5" s="1721"/>
      <c r="F5" s="1725"/>
      <c r="G5" s="1721"/>
      <c r="H5" s="1725"/>
      <c r="I5" s="1721"/>
      <c r="J5" s="1582"/>
    </row>
    <row r="6" spans="1:10" s="410" customFormat="1" ht="24.6" hidden="1" customHeight="1">
      <c r="A6" s="1696" t="s">
        <v>1071</v>
      </c>
      <c r="B6" s="1696"/>
      <c r="C6" s="1696"/>
      <c r="D6" s="18"/>
      <c r="E6" s="409">
        <v>129991458</v>
      </c>
      <c r="F6" s="432"/>
      <c r="G6" s="432">
        <v>105258817</v>
      </c>
      <c r="H6" s="432"/>
      <c r="I6" s="432">
        <v>24732641</v>
      </c>
    </row>
    <row r="7" spans="1:10" s="410" customFormat="1" ht="24.6" hidden="1" customHeight="1">
      <c r="A7" s="1694" t="s">
        <v>1068</v>
      </c>
      <c r="B7" s="1694"/>
      <c r="C7" s="1694"/>
      <c r="D7" s="18"/>
      <c r="E7" s="411">
        <v>118393561.99816777</v>
      </c>
      <c r="F7" s="374"/>
      <c r="G7" s="374">
        <v>95398874.19872877</v>
      </c>
      <c r="H7" s="374"/>
      <c r="I7" s="374">
        <v>22994687.799438879</v>
      </c>
    </row>
    <row r="8" spans="1:10" s="410" customFormat="1" ht="24.6" hidden="1" customHeight="1">
      <c r="A8" s="1694" t="s">
        <v>1399</v>
      </c>
      <c r="B8" s="1694"/>
      <c r="C8" s="1694"/>
      <c r="D8" s="18"/>
      <c r="E8" s="411">
        <v>90204965.037000105</v>
      </c>
      <c r="F8" s="374"/>
      <c r="G8" s="374">
        <v>70638374.57499966</v>
      </c>
      <c r="H8" s="374"/>
      <c r="I8" s="374">
        <v>19566590.462000091</v>
      </c>
    </row>
    <row r="9" spans="1:10" s="410" customFormat="1" ht="19.5" hidden="1" customHeight="1">
      <c r="A9" s="1694" t="s">
        <v>1400</v>
      </c>
      <c r="B9" s="1694"/>
      <c r="C9" s="1694"/>
      <c r="D9" s="18"/>
      <c r="E9" s="411">
        <v>91350274.64845255</v>
      </c>
      <c r="F9" s="374"/>
      <c r="G9" s="374">
        <v>67969049.190299273</v>
      </c>
      <c r="H9" s="374"/>
      <c r="I9" s="374">
        <v>23381225.458153117</v>
      </c>
    </row>
    <row r="10" spans="1:10" s="410" customFormat="1" ht="19.5" hidden="1" customHeight="1">
      <c r="A10" s="1694" t="s">
        <v>1401</v>
      </c>
      <c r="B10" s="1694"/>
      <c r="C10" s="1694"/>
      <c r="D10" s="18"/>
      <c r="E10" s="411">
        <v>100773783.08861336</v>
      </c>
      <c r="F10" s="374"/>
      <c r="G10" s="374">
        <v>77367533.54695791</v>
      </c>
      <c r="H10" s="374"/>
      <c r="I10" s="374">
        <v>23406249.541655455</v>
      </c>
    </row>
    <row r="11" spans="1:10" s="414" customFormat="1" ht="13.7" hidden="1" customHeight="1">
      <c r="A11" s="1479" t="s">
        <v>1402</v>
      </c>
      <c r="B11" s="1479"/>
      <c r="C11" s="1479"/>
      <c r="D11" s="2"/>
      <c r="E11" s="413">
        <v>104616357.15462527</v>
      </c>
      <c r="F11" s="327"/>
      <c r="G11" s="50">
        <v>82504221.960096911</v>
      </c>
      <c r="H11" s="50"/>
      <c r="I11" s="50">
        <v>22112135.194528367</v>
      </c>
    </row>
    <row r="12" spans="1:10" s="410" customFormat="1" ht="13.7" hidden="1" customHeight="1">
      <c r="A12" s="1694" t="s">
        <v>1403</v>
      </c>
      <c r="B12" s="1694"/>
      <c r="C12" s="1694"/>
      <c r="D12" s="18"/>
      <c r="E12" s="411">
        <v>100988053.15670443</v>
      </c>
      <c r="F12" s="374"/>
      <c r="G12" s="50">
        <v>78056508.787830189</v>
      </c>
      <c r="H12" s="374"/>
      <c r="I12" s="50">
        <v>22931544.368874259</v>
      </c>
    </row>
    <row r="13" spans="1:10" s="410" customFormat="1" ht="14.25" hidden="1" customHeight="1">
      <c r="A13" s="1479" t="s">
        <v>1404</v>
      </c>
      <c r="B13" s="1479"/>
      <c r="C13" s="1479"/>
      <c r="D13" s="18"/>
      <c r="E13" s="411">
        <v>100995805.8924465</v>
      </c>
      <c r="F13" s="442"/>
      <c r="G13" s="50">
        <v>77284127.118604407</v>
      </c>
      <c r="H13" s="442"/>
      <c r="I13" s="50">
        <v>23711678.7738421</v>
      </c>
    </row>
    <row r="14" spans="1:10" s="410" customFormat="1" ht="13.7" hidden="1" customHeight="1">
      <c r="A14" s="1479" t="s">
        <v>1405</v>
      </c>
      <c r="B14" s="1479"/>
      <c r="C14" s="1479"/>
      <c r="D14" s="18"/>
      <c r="E14" s="411">
        <v>91708987.744631439</v>
      </c>
      <c r="F14" s="374"/>
      <c r="G14" s="50">
        <v>66949770.766271278</v>
      </c>
      <c r="H14" s="374"/>
      <c r="I14" s="50">
        <v>24759216.978360169</v>
      </c>
    </row>
    <row r="15" spans="1:10" s="410" customFormat="1" ht="13.7" hidden="1" customHeight="1">
      <c r="A15" s="1694" t="s">
        <v>1406</v>
      </c>
      <c r="B15" s="1694"/>
      <c r="C15" s="1694"/>
      <c r="D15" s="18"/>
      <c r="E15" s="411">
        <v>83099466.536731362</v>
      </c>
      <c r="F15" s="374"/>
      <c r="G15" s="374">
        <v>60634861.372655563</v>
      </c>
      <c r="H15" s="374"/>
      <c r="I15" s="374">
        <v>22464605.164075799</v>
      </c>
    </row>
    <row r="16" spans="1:10" s="410" customFormat="1" ht="15" hidden="1" customHeight="1">
      <c r="A16" s="1479" t="s">
        <v>1601</v>
      </c>
      <c r="B16" s="1479"/>
      <c r="C16" s="1479"/>
      <c r="D16" s="18"/>
      <c r="E16" s="411">
        <v>85250071.846333385</v>
      </c>
      <c r="F16" s="374"/>
      <c r="G16" s="374">
        <v>62693880.690241016</v>
      </c>
      <c r="H16" s="374"/>
      <c r="I16" s="374">
        <v>22556191.156092446</v>
      </c>
    </row>
    <row r="17" spans="1:55" s="410" customFormat="1" ht="15" hidden="1" customHeight="1">
      <c r="A17" s="1789" t="s">
        <v>1362</v>
      </c>
      <c r="B17" s="1789"/>
      <c r="C17" s="1789"/>
      <c r="D17" s="18"/>
      <c r="E17" s="538">
        <v>6698070.0509349806</v>
      </c>
      <c r="F17" s="539"/>
      <c r="G17" s="540">
        <v>4910125.0430121087</v>
      </c>
      <c r="H17" s="540"/>
      <c r="I17" s="540">
        <v>1787945.0079228687</v>
      </c>
      <c r="J17" s="374"/>
    </row>
    <row r="18" spans="1:55" s="410" customFormat="1" ht="14.25" hidden="1" customHeight="1">
      <c r="A18" s="1789" t="s">
        <v>1363</v>
      </c>
      <c r="B18" s="1789"/>
      <c r="C18" s="1789"/>
      <c r="D18" s="18"/>
      <c r="E18" s="538">
        <v>6540541.8101217076</v>
      </c>
      <c r="F18" s="540"/>
      <c r="G18" s="540">
        <v>4811458.786175698</v>
      </c>
      <c r="H18" s="540"/>
      <c r="I18" s="540">
        <v>1729083.0239460042</v>
      </c>
      <c r="J18" s="374"/>
      <c r="K18" s="374"/>
      <c r="L18" s="374"/>
      <c r="M18" s="374"/>
    </row>
    <row r="19" spans="1:55" s="410" customFormat="1" ht="14.25" hidden="1" customHeight="1">
      <c r="A19" s="1789" t="s">
        <v>1459</v>
      </c>
      <c r="B19" s="1789"/>
      <c r="C19" s="1789"/>
      <c r="D19" s="18"/>
      <c r="E19" s="538">
        <v>6259954.0290331859</v>
      </c>
      <c r="F19" s="540"/>
      <c r="G19" s="540">
        <v>4613387.0277209803</v>
      </c>
      <c r="H19" s="540"/>
      <c r="I19" s="540">
        <v>1646567.00131221</v>
      </c>
      <c r="J19" s="374"/>
      <c r="K19" s="374"/>
      <c r="L19" s="374"/>
      <c r="M19" s="374"/>
    </row>
    <row r="20" spans="1:55" s="410" customFormat="1" ht="14.25" hidden="1" customHeight="1">
      <c r="A20" s="1789" t="s">
        <v>1365</v>
      </c>
      <c r="B20" s="1789"/>
      <c r="C20" s="1789"/>
      <c r="D20" s="18"/>
      <c r="E20" s="538">
        <v>5752775.2306968234</v>
      </c>
      <c r="F20" s="540"/>
      <c r="G20" s="540">
        <v>4206994.3103250554</v>
      </c>
      <c r="H20" s="540"/>
      <c r="I20" s="540">
        <v>1545780.9203717569</v>
      </c>
      <c r="J20" s="374"/>
      <c r="K20" s="374"/>
      <c r="L20" s="374"/>
      <c r="M20" s="374"/>
    </row>
    <row r="21" spans="1:55" s="410" customFormat="1" ht="12.75" hidden="1" customHeight="1">
      <c r="A21" s="1789" t="s">
        <v>1366</v>
      </c>
      <c r="B21" s="1789"/>
      <c r="C21" s="1789"/>
      <c r="D21" s="355"/>
      <c r="E21" s="538">
        <v>6113501.9775059745</v>
      </c>
      <c r="F21" s="540"/>
      <c r="G21" s="540">
        <v>4471807.5374186626</v>
      </c>
      <c r="H21" s="540"/>
      <c r="I21" s="540">
        <v>1641694.440087311</v>
      </c>
      <c r="J21" s="374"/>
      <c r="K21" s="374"/>
      <c r="L21" s="374"/>
      <c r="M21" s="374"/>
    </row>
    <row r="22" spans="1:55" s="410" customFormat="1" ht="14.45" hidden="1" customHeight="1">
      <c r="A22" s="1467" t="s">
        <v>1367</v>
      </c>
      <c r="B22" s="1468"/>
      <c r="C22" s="1468"/>
      <c r="D22" s="1469"/>
      <c r="E22" s="420">
        <v>6134.1181102373002</v>
      </c>
      <c r="F22" s="421"/>
      <c r="G22" s="421">
        <v>4530.2441227941799</v>
      </c>
      <c r="H22" s="421"/>
      <c r="I22" s="421">
        <v>1603.8739874431178</v>
      </c>
      <c r="J22" s="374"/>
      <c r="K22" s="374"/>
      <c r="L22" s="374"/>
      <c r="M22" s="374"/>
    </row>
    <row r="23" spans="1:55" s="410" customFormat="1" ht="14.45" customHeight="1">
      <c r="A23" s="1467" t="s">
        <v>1308</v>
      </c>
      <c r="B23" s="1468"/>
      <c r="C23" s="1468"/>
      <c r="D23" s="1469"/>
      <c r="E23" s="420">
        <v>5276.4094781992389</v>
      </c>
      <c r="F23" s="421"/>
      <c r="G23" s="1394" t="s">
        <v>528</v>
      </c>
      <c r="H23" s="1394"/>
      <c r="I23" s="1394" t="s">
        <v>528</v>
      </c>
      <c r="J23" s="374"/>
      <c r="K23" s="374"/>
      <c r="L23" s="374"/>
      <c r="M23" s="374"/>
    </row>
    <row r="24" spans="1:55" s="410" customFormat="1" ht="14.45" customHeight="1">
      <c r="A24" s="1467" t="s">
        <v>1309</v>
      </c>
      <c r="B24" s="1468"/>
      <c r="C24" s="1468"/>
      <c r="D24" s="1469"/>
      <c r="E24" s="420">
        <v>5954.0012618598612</v>
      </c>
      <c r="F24" s="421"/>
      <c r="G24" s="421">
        <v>4288.9581596180642</v>
      </c>
      <c r="H24" s="421"/>
      <c r="I24" s="421">
        <v>1665.0431022418027</v>
      </c>
      <c r="J24" s="374"/>
      <c r="K24" s="374"/>
      <c r="L24" s="374"/>
      <c r="M24" s="374"/>
    </row>
    <row r="25" spans="1:55" s="410" customFormat="1" ht="14.45" customHeight="1">
      <c r="A25" s="1467" t="s">
        <v>1310</v>
      </c>
      <c r="B25" s="1468"/>
      <c r="C25" s="1468"/>
      <c r="D25" s="1469"/>
      <c r="E25" s="420">
        <v>6366.9164051820326</v>
      </c>
      <c r="F25" s="421"/>
      <c r="G25" s="421">
        <v>4485.8600602269225</v>
      </c>
      <c r="H25" s="421"/>
      <c r="I25" s="421">
        <v>1881.0563449551073</v>
      </c>
      <c r="J25" s="374"/>
      <c r="K25" s="374"/>
      <c r="L25" s="374"/>
      <c r="M25" s="374"/>
    </row>
    <row r="26" spans="1:55" s="410" customFormat="1" ht="14.45" customHeight="1">
      <c r="A26" s="1467" t="s">
        <v>1311</v>
      </c>
      <c r="B26" s="1468"/>
      <c r="C26" s="1468"/>
      <c r="D26" s="1469"/>
      <c r="E26" s="420">
        <v>7235.1611961234794</v>
      </c>
      <c r="F26" s="421"/>
      <c r="G26" s="421">
        <v>5219.9432034120591</v>
      </c>
      <c r="H26" s="421"/>
      <c r="I26" s="421">
        <v>2015.2179927114153</v>
      </c>
      <c r="J26" s="374"/>
      <c r="K26" s="374"/>
      <c r="L26" s="374"/>
      <c r="M26" s="374"/>
    </row>
    <row r="27" spans="1:55" s="410" customFormat="1" ht="14.45" customHeight="1">
      <c r="A27" s="1467" t="s">
        <v>1312</v>
      </c>
      <c r="B27" s="1468"/>
      <c r="C27" s="1468"/>
      <c r="D27" s="1469"/>
      <c r="E27" s="421">
        <v>7545.2527669907195</v>
      </c>
      <c r="F27" s="421"/>
      <c r="G27" s="421">
        <v>5353.97154792317</v>
      </c>
      <c r="H27" s="421"/>
      <c r="I27" s="421">
        <v>2191.2812190675518</v>
      </c>
      <c r="J27" s="374"/>
      <c r="K27" s="374"/>
      <c r="L27" s="374"/>
      <c r="M27" s="374"/>
    </row>
    <row r="28" spans="1:55" s="1138" customFormat="1" ht="14.45" customHeight="1">
      <c r="A28" s="1479" t="s">
        <v>447</v>
      </c>
      <c r="B28" s="1479"/>
      <c r="C28" s="1479"/>
      <c r="D28" s="2"/>
      <c r="E28" s="1113"/>
      <c r="F28" s="1113"/>
      <c r="G28" s="1113"/>
      <c r="H28" s="1113"/>
      <c r="I28" s="1113"/>
      <c r="J28" s="1065"/>
    </row>
    <row r="29" spans="1:55" s="998" customFormat="1" ht="14.45" customHeight="1">
      <c r="A29" s="1330"/>
      <c r="B29" s="961" t="s">
        <v>1331</v>
      </c>
      <c r="C29" s="1330"/>
      <c r="D29" s="992"/>
      <c r="E29" s="1204">
        <v>2214.8733112879281</v>
      </c>
      <c r="F29" s="1113"/>
      <c r="G29" s="1113">
        <v>1408.2484962027227</v>
      </c>
      <c r="H29" s="1113"/>
      <c r="I29" s="1113">
        <v>806.62481508520932</v>
      </c>
      <c r="J29" s="1065"/>
      <c r="K29" s="50"/>
      <c r="L29" s="50"/>
      <c r="M29" s="50"/>
      <c r="N29" s="50"/>
      <c r="O29" s="50"/>
      <c r="P29" s="1117"/>
      <c r="Q29" s="1117"/>
      <c r="R29" s="1117"/>
      <c r="S29" s="1117"/>
      <c r="T29" s="1117"/>
      <c r="U29" s="1117"/>
      <c r="V29" s="1117"/>
      <c r="W29" s="1117"/>
      <c r="X29" s="1117"/>
      <c r="Y29" s="1117"/>
      <c r="Z29" s="1117"/>
      <c r="AA29" s="1117"/>
      <c r="AB29" s="1117"/>
      <c r="AC29" s="1117"/>
      <c r="AD29" s="1117"/>
      <c r="AE29" s="1117"/>
      <c r="AF29" s="1117"/>
      <c r="AG29" s="1117"/>
      <c r="AH29" s="1117"/>
      <c r="AI29" s="1117"/>
      <c r="AJ29" s="1117"/>
      <c r="AK29" s="1117"/>
      <c r="AL29" s="1117"/>
      <c r="AM29" s="1117"/>
      <c r="AN29" s="1117"/>
      <c r="AO29" s="1117"/>
      <c r="AP29" s="1117"/>
      <c r="AQ29" s="1117"/>
      <c r="AR29" s="1117"/>
      <c r="AS29" s="1117"/>
      <c r="AT29" s="1117"/>
      <c r="AU29" s="1117"/>
      <c r="AV29" s="1117"/>
      <c r="AW29" s="1117"/>
      <c r="AX29" s="1117"/>
      <c r="AY29" s="1117"/>
      <c r="AZ29" s="1117"/>
      <c r="BA29" s="1117"/>
      <c r="BB29" s="1117"/>
      <c r="BC29" s="1117"/>
    </row>
    <row r="30" spans="1:55" s="998" customFormat="1" ht="14.45" customHeight="1">
      <c r="A30" s="1330"/>
      <c r="B30" s="961" t="s">
        <v>1332</v>
      </c>
      <c r="C30" s="1330"/>
      <c r="D30" s="992"/>
      <c r="E30" s="1204">
        <v>9591.9666825909153</v>
      </c>
      <c r="F30" s="1113"/>
      <c r="G30" s="1113">
        <v>6461.066682640052</v>
      </c>
      <c r="H30" s="1113"/>
      <c r="I30" s="1113">
        <v>3130.899999950866</v>
      </c>
      <c r="J30" s="1065"/>
      <c r="K30" s="50"/>
      <c r="L30" s="50"/>
      <c r="M30" s="50"/>
      <c r="N30" s="50"/>
      <c r="O30" s="50"/>
      <c r="P30" s="1117"/>
      <c r="Q30" s="1117"/>
      <c r="R30" s="1117"/>
      <c r="S30" s="1117"/>
      <c r="T30" s="1117"/>
      <c r="U30" s="1117"/>
      <c r="V30" s="1117"/>
      <c r="W30" s="1117"/>
      <c r="X30" s="1117"/>
      <c r="Y30" s="1117"/>
      <c r="Z30" s="1117"/>
      <c r="AA30" s="1117"/>
      <c r="AB30" s="1117"/>
      <c r="AC30" s="1117"/>
      <c r="AD30" s="1117"/>
      <c r="AE30" s="1117"/>
      <c r="AF30" s="1117"/>
      <c r="AG30" s="1117"/>
      <c r="AH30" s="1117"/>
      <c r="AI30" s="1117"/>
      <c r="AJ30" s="1117"/>
      <c r="AK30" s="1117"/>
      <c r="AL30" s="1117"/>
      <c r="AM30" s="1117"/>
      <c r="AN30" s="1117"/>
      <c r="AO30" s="1117"/>
      <c r="AP30" s="1117"/>
      <c r="AQ30" s="1117"/>
      <c r="AR30" s="1117"/>
      <c r="AS30" s="1117"/>
      <c r="AT30" s="1117"/>
      <c r="AU30" s="1117"/>
      <c r="AV30" s="1117"/>
      <c r="AW30" s="1117"/>
      <c r="AX30" s="1117"/>
      <c r="AY30" s="1117"/>
      <c r="AZ30" s="1117"/>
      <c r="BA30" s="1117"/>
      <c r="BB30" s="1117"/>
      <c r="BC30" s="1117"/>
    </row>
    <row r="31" spans="1:55" s="998" customFormat="1" ht="14.45" customHeight="1">
      <c r="A31" s="1330"/>
      <c r="B31" s="961" t="s">
        <v>1333</v>
      </c>
      <c r="C31" s="1330"/>
      <c r="D31" s="992"/>
      <c r="E31" s="1204">
        <v>27634.283678240739</v>
      </c>
      <c r="F31" s="1113"/>
      <c r="G31" s="1113">
        <v>20915.647325780079</v>
      </c>
      <c r="H31" s="1113"/>
      <c r="I31" s="1113">
        <v>6718.6363524606641</v>
      </c>
      <c r="J31" s="1065"/>
      <c r="K31" s="50"/>
      <c r="L31" s="50"/>
      <c r="M31" s="50"/>
      <c r="N31" s="50"/>
      <c r="O31" s="50"/>
      <c r="P31" s="1117"/>
      <c r="Q31" s="1117"/>
      <c r="R31" s="1117"/>
      <c r="S31" s="1117"/>
      <c r="T31" s="1117"/>
      <c r="U31" s="1117"/>
      <c r="V31" s="1117"/>
      <c r="W31" s="1117"/>
      <c r="X31" s="1117"/>
      <c r="Y31" s="1117"/>
      <c r="Z31" s="1117"/>
      <c r="AA31" s="1117"/>
      <c r="AB31" s="1117"/>
      <c r="AC31" s="1117"/>
      <c r="AD31" s="1117"/>
      <c r="AE31" s="1117"/>
      <c r="AF31" s="1117"/>
      <c r="AG31" s="1117"/>
      <c r="AH31" s="1117"/>
      <c r="AI31" s="1117"/>
      <c r="AJ31" s="1117"/>
      <c r="AK31" s="1117"/>
      <c r="AL31" s="1117"/>
      <c r="AM31" s="1117"/>
      <c r="AN31" s="1117"/>
      <c r="AO31" s="1117"/>
      <c r="AP31" s="1117"/>
      <c r="AQ31" s="1117"/>
      <c r="AR31" s="1117"/>
      <c r="AS31" s="1117"/>
      <c r="AT31" s="1117"/>
      <c r="AU31" s="1117"/>
      <c r="AV31" s="1117"/>
      <c r="AW31" s="1117"/>
      <c r="AX31" s="1117"/>
      <c r="AY31" s="1117"/>
      <c r="AZ31" s="1117"/>
      <c r="BA31" s="1117"/>
      <c r="BB31" s="1117"/>
      <c r="BC31" s="1117"/>
    </row>
    <row r="32" spans="1:55" s="998" customFormat="1" ht="14.45" customHeight="1">
      <c r="A32" s="1330"/>
      <c r="B32" s="961" t="s">
        <v>1334</v>
      </c>
      <c r="C32" s="1330"/>
      <c r="D32" s="992"/>
      <c r="E32" s="1204">
        <v>68971.254386318906</v>
      </c>
      <c r="F32" s="1113"/>
      <c r="G32" s="1113">
        <v>50125.346985291566</v>
      </c>
      <c r="H32" s="1113"/>
      <c r="I32" s="1113">
        <v>18845.907401027336</v>
      </c>
      <c r="J32" s="1065"/>
      <c r="K32" s="50"/>
      <c r="L32" s="50"/>
      <c r="M32" s="50"/>
      <c r="N32" s="50"/>
      <c r="O32" s="50"/>
      <c r="P32" s="1117"/>
      <c r="Q32" s="1117"/>
      <c r="R32" s="1117"/>
      <c r="S32" s="1117"/>
      <c r="T32" s="1117"/>
      <c r="U32" s="1117"/>
      <c r="V32" s="1117"/>
      <c r="W32" s="1117"/>
      <c r="X32" s="1117"/>
      <c r="Y32" s="1117"/>
      <c r="Z32" s="1117"/>
      <c r="AA32" s="1117"/>
      <c r="AB32" s="1117"/>
      <c r="AC32" s="1117"/>
      <c r="AD32" s="1117"/>
      <c r="AE32" s="1117"/>
      <c r="AF32" s="1117"/>
      <c r="AG32" s="1117"/>
      <c r="AH32" s="1117"/>
      <c r="AI32" s="1117"/>
      <c r="AJ32" s="1117"/>
      <c r="AK32" s="1117"/>
      <c r="AL32" s="1117"/>
      <c r="AM32" s="1117"/>
      <c r="AN32" s="1117"/>
      <c r="AO32" s="1117"/>
      <c r="AP32" s="1117"/>
      <c r="AQ32" s="1117"/>
      <c r="AR32" s="1117"/>
      <c r="AS32" s="1117"/>
      <c r="AT32" s="1117"/>
      <c r="AU32" s="1117"/>
      <c r="AV32" s="1117"/>
      <c r="AW32" s="1117"/>
      <c r="AX32" s="1117"/>
      <c r="AY32" s="1117"/>
      <c r="AZ32" s="1117"/>
      <c r="BA32" s="1117"/>
      <c r="BB32" s="1117"/>
      <c r="BC32" s="1117"/>
    </row>
    <row r="33" spans="1:55" s="998" customFormat="1" ht="14.45" customHeight="1">
      <c r="A33" s="1330"/>
      <c r="B33" s="961" t="s">
        <v>1335</v>
      </c>
      <c r="C33" s="1330"/>
      <c r="D33" s="992"/>
      <c r="E33" s="1204">
        <v>160801.805767424</v>
      </c>
      <c r="F33" s="1113"/>
      <c r="G33" s="1113">
        <v>117647.993903631</v>
      </c>
      <c r="H33" s="1113"/>
      <c r="I33" s="1113">
        <v>43153.811863793024</v>
      </c>
      <c r="J33" s="1065"/>
      <c r="K33" s="50"/>
      <c r="L33" s="50"/>
      <c r="M33" s="50"/>
      <c r="N33" s="50"/>
      <c r="O33" s="50"/>
      <c r="P33" s="1117"/>
      <c r="Q33" s="1117"/>
      <c r="R33" s="1117"/>
      <c r="S33" s="1117"/>
      <c r="T33" s="1117"/>
      <c r="U33" s="1117"/>
      <c r="V33" s="1117"/>
      <c r="W33" s="1117"/>
      <c r="X33" s="1117"/>
      <c r="Y33" s="1117"/>
      <c r="Z33" s="1117"/>
      <c r="AA33" s="1117"/>
      <c r="AB33" s="1117"/>
      <c r="AC33" s="1117"/>
      <c r="AD33" s="1117"/>
      <c r="AE33" s="1117"/>
      <c r="AF33" s="1117"/>
      <c r="AG33" s="1117"/>
      <c r="AH33" s="1117"/>
      <c r="AI33" s="1117"/>
      <c r="AJ33" s="1117"/>
      <c r="AK33" s="1117"/>
      <c r="AL33" s="1117"/>
      <c r="AM33" s="1117"/>
      <c r="AN33" s="1117"/>
      <c r="AO33" s="1117"/>
      <c r="AP33" s="1117"/>
      <c r="AQ33" s="1117"/>
      <c r="AR33" s="1117"/>
      <c r="AS33" s="1117"/>
      <c r="AT33" s="1117"/>
      <c r="AU33" s="1117"/>
      <c r="AV33" s="1117"/>
      <c r="AW33" s="1117"/>
      <c r="AX33" s="1117"/>
      <c r="AY33" s="1117"/>
      <c r="AZ33" s="1117"/>
      <c r="BA33" s="1117"/>
      <c r="BB33" s="1117"/>
      <c r="BC33" s="1117"/>
    </row>
    <row r="34" spans="1:55" s="998" customFormat="1" ht="14.45" customHeight="1">
      <c r="A34" s="1330"/>
      <c r="B34" s="961" t="s">
        <v>1336</v>
      </c>
      <c r="C34" s="1330"/>
      <c r="D34" s="992"/>
      <c r="E34" s="1204">
        <v>527651.01353547792</v>
      </c>
      <c r="F34" s="1113"/>
      <c r="G34" s="1113">
        <v>401474.59387389122</v>
      </c>
      <c r="H34" s="1113"/>
      <c r="I34" s="1114">
        <v>126176.41966158677</v>
      </c>
      <c r="J34" s="1065"/>
      <c r="K34" s="50"/>
      <c r="L34" s="50"/>
      <c r="M34" s="50"/>
      <c r="N34" s="50"/>
      <c r="O34" s="50"/>
      <c r="P34" s="1117"/>
      <c r="Q34" s="1117"/>
      <c r="R34" s="1117"/>
      <c r="S34" s="1117"/>
      <c r="T34" s="1117"/>
      <c r="U34" s="1117"/>
      <c r="V34" s="1117"/>
      <c r="W34" s="1117"/>
      <c r="X34" s="1117"/>
      <c r="Y34" s="1117"/>
      <c r="Z34" s="1117"/>
      <c r="AA34" s="1117"/>
      <c r="AB34" s="1117"/>
      <c r="AC34" s="1117"/>
      <c r="AD34" s="1117"/>
      <c r="AE34" s="1117"/>
      <c r="AF34" s="1117"/>
      <c r="AG34" s="1117"/>
      <c r="AH34" s="1117"/>
      <c r="AI34" s="1117"/>
      <c r="AJ34" s="1117"/>
      <c r="AK34" s="1117"/>
      <c r="AL34" s="1117"/>
      <c r="AM34" s="1117"/>
      <c r="AN34" s="1117"/>
      <c r="AO34" s="1117"/>
      <c r="AP34" s="1117"/>
      <c r="AQ34" s="1117"/>
      <c r="AR34" s="1117"/>
      <c r="AS34" s="1117"/>
      <c r="AT34" s="1117"/>
      <c r="AU34" s="1117"/>
      <c r="AV34" s="1117"/>
      <c r="AW34" s="1117"/>
      <c r="AX34" s="1117"/>
      <c r="AY34" s="1117"/>
      <c r="AZ34" s="1117"/>
      <c r="BA34" s="1117"/>
      <c r="BB34" s="1117"/>
      <c r="BC34" s="1117"/>
    </row>
    <row r="35" spans="1:55" s="998" customFormat="1" ht="14.45" customHeight="1">
      <c r="A35" s="1479" t="s">
        <v>473</v>
      </c>
      <c r="B35" s="1479"/>
      <c r="C35" s="1479"/>
      <c r="D35" s="2"/>
      <c r="E35" s="1113"/>
      <c r="F35" s="1113"/>
      <c r="G35" s="1113"/>
      <c r="H35" s="1113"/>
      <c r="I35" s="1113"/>
      <c r="J35" s="1065"/>
      <c r="K35" s="1065"/>
      <c r="L35" s="1065"/>
      <c r="M35" s="1065"/>
      <c r="N35" s="1065"/>
      <c r="O35" s="1117"/>
      <c r="P35" s="1117"/>
      <c r="Q35" s="1117"/>
      <c r="R35" s="1117"/>
      <c r="S35" s="1117"/>
      <c r="T35" s="1117"/>
      <c r="U35" s="1117"/>
      <c r="V35" s="1117"/>
      <c r="W35" s="1117"/>
      <c r="X35" s="1117"/>
      <c r="Y35" s="1117"/>
      <c r="Z35" s="1117"/>
      <c r="AA35" s="1117"/>
      <c r="AB35" s="1117"/>
      <c r="AC35" s="1117"/>
      <c r="AD35" s="1117"/>
      <c r="AE35" s="1117"/>
      <c r="AF35" s="1117"/>
      <c r="AG35" s="1117"/>
      <c r="AH35" s="1117"/>
      <c r="AI35" s="1117"/>
      <c r="AJ35" s="1117"/>
      <c r="AK35" s="1117"/>
      <c r="AL35" s="1117"/>
      <c r="AM35" s="1117"/>
      <c r="AN35" s="1117"/>
      <c r="AO35" s="1117"/>
      <c r="AP35" s="1117"/>
      <c r="AQ35" s="1117"/>
      <c r="AR35" s="1117"/>
      <c r="AS35" s="1117"/>
      <c r="AT35" s="1117"/>
      <c r="AU35" s="1117"/>
      <c r="AV35" s="1117"/>
      <c r="AW35" s="1117"/>
      <c r="AX35" s="1117"/>
      <c r="AY35" s="1117"/>
      <c r="AZ35" s="1117"/>
      <c r="BA35" s="1117"/>
      <c r="BB35" s="1117"/>
      <c r="BC35" s="1117"/>
    </row>
    <row r="36" spans="1:55" s="998" customFormat="1" ht="14.45" customHeight="1">
      <c r="A36" s="1330"/>
      <c r="B36" s="961" t="s">
        <v>1337</v>
      </c>
      <c r="C36" s="1330"/>
      <c r="D36" s="992"/>
      <c r="E36" s="1204">
        <v>1056.0848940990575</v>
      </c>
      <c r="F36" s="1113"/>
      <c r="G36" s="1113">
        <v>514.42421509009728</v>
      </c>
      <c r="H36" s="1113"/>
      <c r="I36" s="1113">
        <v>541.66067900895951</v>
      </c>
      <c r="J36" s="1065"/>
      <c r="K36" s="50"/>
      <c r="L36" s="50"/>
      <c r="M36" s="50"/>
      <c r="N36" s="50"/>
      <c r="O36" s="50"/>
      <c r="P36" s="1117"/>
      <c r="Q36" s="1117"/>
      <c r="R36" s="1117"/>
      <c r="S36" s="1117"/>
      <c r="T36" s="1117"/>
      <c r="U36" s="1117"/>
      <c r="V36" s="1117"/>
      <c r="W36" s="1117"/>
      <c r="X36" s="1117"/>
      <c r="Y36" s="1117"/>
      <c r="Z36" s="1117"/>
      <c r="AA36" s="1117"/>
      <c r="AB36" s="1117"/>
      <c r="AC36" s="1117"/>
      <c r="AD36" s="1117"/>
      <c r="AE36" s="1117"/>
      <c r="AF36" s="1117"/>
      <c r="AG36" s="1117"/>
      <c r="AH36" s="1117"/>
      <c r="AI36" s="1117"/>
      <c r="AJ36" s="1117"/>
      <c r="AK36" s="1117"/>
      <c r="AL36" s="1117"/>
      <c r="AM36" s="1117"/>
      <c r="AN36" s="1117"/>
      <c r="AO36" s="1117"/>
      <c r="AP36" s="1117"/>
      <c r="AQ36" s="1117"/>
      <c r="AR36" s="1117"/>
      <c r="AS36" s="1117"/>
      <c r="AT36" s="1117"/>
      <c r="AU36" s="1117"/>
      <c r="AV36" s="1117"/>
      <c r="AW36" s="1117"/>
      <c r="AX36" s="1117"/>
      <c r="AY36" s="1117"/>
      <c r="AZ36" s="1117"/>
      <c r="BA36" s="1117"/>
      <c r="BB36" s="1117"/>
      <c r="BC36" s="1117"/>
    </row>
    <row r="37" spans="1:55" s="998" customFormat="1" ht="14.45" customHeight="1">
      <c r="A37" s="1330"/>
      <c r="B37" s="961" t="s">
        <v>1347</v>
      </c>
      <c r="C37" s="1330"/>
      <c r="D37" s="992"/>
      <c r="E37" s="1204">
        <v>1711.207506974612</v>
      </c>
      <c r="F37" s="1113"/>
      <c r="G37" s="1113">
        <v>872.46781450510434</v>
      </c>
      <c r="H37" s="1113"/>
      <c r="I37" s="1113">
        <v>838.73969246950742</v>
      </c>
      <c r="J37" s="1065"/>
      <c r="K37" s="50"/>
      <c r="L37" s="50"/>
      <c r="M37" s="50"/>
      <c r="N37" s="50"/>
      <c r="O37" s="50"/>
      <c r="P37" s="1117"/>
      <c r="Q37" s="1117"/>
      <c r="R37" s="1117"/>
      <c r="S37" s="1117"/>
      <c r="T37" s="1117"/>
      <c r="U37" s="1117"/>
      <c r="V37" s="1117"/>
      <c r="W37" s="1117"/>
      <c r="X37" s="1117"/>
      <c r="Y37" s="1117"/>
      <c r="Z37" s="1117"/>
      <c r="AA37" s="1117"/>
      <c r="AB37" s="1117"/>
      <c r="AC37" s="1117"/>
      <c r="AD37" s="1117"/>
      <c r="AE37" s="1117"/>
      <c r="AF37" s="1117"/>
      <c r="AG37" s="1117"/>
      <c r="AH37" s="1117"/>
      <c r="AI37" s="1117"/>
      <c r="AJ37" s="1117"/>
      <c r="AK37" s="1117"/>
      <c r="AL37" s="1117"/>
      <c r="AM37" s="1117"/>
      <c r="AN37" s="1117"/>
      <c r="AO37" s="1117"/>
      <c r="AP37" s="1117"/>
      <c r="AQ37" s="1117"/>
      <c r="AR37" s="1117"/>
      <c r="AS37" s="1117"/>
      <c r="AT37" s="1117"/>
      <c r="AU37" s="1117"/>
      <c r="AV37" s="1117"/>
      <c r="AW37" s="1117"/>
      <c r="AX37" s="1117"/>
      <c r="AY37" s="1117"/>
      <c r="AZ37" s="1117"/>
      <c r="BA37" s="1117"/>
      <c r="BB37" s="1117"/>
      <c r="BC37" s="1117"/>
    </row>
    <row r="38" spans="1:55" s="998" customFormat="1" ht="14.45" customHeight="1">
      <c r="A38" s="961"/>
      <c r="B38" s="961" t="s">
        <v>1348</v>
      </c>
      <c r="C38" s="961"/>
      <c r="D38" s="992"/>
      <c r="E38" s="1204">
        <v>2345.40300394721</v>
      </c>
      <c r="F38" s="1113"/>
      <c r="G38" s="1113">
        <v>1359.0399105536085</v>
      </c>
      <c r="H38" s="1113"/>
      <c r="I38" s="1113">
        <v>986.36309339360196</v>
      </c>
      <c r="J38" s="1065"/>
      <c r="K38" s="50"/>
      <c r="L38" s="50"/>
      <c r="M38" s="50"/>
      <c r="N38" s="50"/>
      <c r="O38" s="50"/>
      <c r="P38" s="1117"/>
      <c r="Q38" s="1117"/>
      <c r="R38" s="1117"/>
      <c r="S38" s="1117"/>
      <c r="T38" s="1117"/>
      <c r="U38" s="1117"/>
      <c r="V38" s="1117"/>
      <c r="W38" s="1117"/>
      <c r="X38" s="1117"/>
      <c r="Y38" s="1117"/>
      <c r="Z38" s="1117"/>
      <c r="AA38" s="1117"/>
      <c r="AB38" s="1117"/>
      <c r="AC38" s="1117"/>
      <c r="AD38" s="1117"/>
      <c r="AE38" s="1117"/>
      <c r="AF38" s="1117"/>
      <c r="AG38" s="1117"/>
      <c r="AH38" s="1117"/>
      <c r="AI38" s="1117"/>
      <c r="AJ38" s="1117"/>
      <c r="AK38" s="1117"/>
      <c r="AL38" s="1117"/>
      <c r="AM38" s="1117"/>
      <c r="AN38" s="1117"/>
      <c r="AO38" s="1117"/>
      <c r="AP38" s="1117"/>
      <c r="AQ38" s="1117"/>
      <c r="AR38" s="1117"/>
      <c r="AS38" s="1117"/>
      <c r="AT38" s="1117"/>
      <c r="AU38" s="1117"/>
      <c r="AV38" s="1117"/>
      <c r="AW38" s="1117"/>
      <c r="AX38" s="1117"/>
      <c r="AY38" s="1117"/>
      <c r="AZ38" s="1117"/>
      <c r="BA38" s="1117"/>
      <c r="BB38" s="1117"/>
      <c r="BC38" s="1117"/>
    </row>
    <row r="39" spans="1:55" s="998" customFormat="1" ht="14.45" customHeight="1">
      <c r="A39" s="961"/>
      <c r="B39" s="961" t="s">
        <v>1349</v>
      </c>
      <c r="C39" s="961"/>
      <c r="D39" s="992"/>
      <c r="E39" s="1204">
        <v>5451.3230488520885</v>
      </c>
      <c r="F39" s="1113"/>
      <c r="G39" s="1113">
        <v>3657.4148155581224</v>
      </c>
      <c r="H39" s="1113"/>
      <c r="I39" s="1113">
        <v>1793.9082332939643</v>
      </c>
      <c r="J39" s="1065"/>
      <c r="K39" s="50"/>
      <c r="L39" s="50"/>
      <c r="M39" s="50"/>
      <c r="N39" s="50"/>
      <c r="O39" s="50"/>
      <c r="P39" s="1117"/>
      <c r="Q39" s="1117"/>
      <c r="R39" s="1117"/>
      <c r="S39" s="1117"/>
      <c r="T39" s="1117"/>
      <c r="U39" s="1117"/>
      <c r="V39" s="1117"/>
      <c r="W39" s="1117"/>
      <c r="X39" s="1117"/>
      <c r="Y39" s="1117"/>
      <c r="Z39" s="1117"/>
      <c r="AA39" s="1117"/>
      <c r="AB39" s="1117"/>
      <c r="AC39" s="1117"/>
      <c r="AD39" s="1117"/>
      <c r="AE39" s="1117"/>
      <c r="AF39" s="1117"/>
      <c r="AG39" s="1117"/>
      <c r="AH39" s="1117"/>
      <c r="AI39" s="1117"/>
      <c r="AJ39" s="1117"/>
      <c r="AK39" s="1117"/>
      <c r="AL39" s="1117"/>
      <c r="AM39" s="1117"/>
      <c r="AN39" s="1117"/>
      <c r="AO39" s="1117"/>
      <c r="AP39" s="1117"/>
      <c r="AQ39" s="1117"/>
      <c r="AR39" s="1117"/>
      <c r="AS39" s="1117"/>
      <c r="AT39" s="1117"/>
      <c r="AU39" s="1117"/>
      <c r="AV39" s="1117"/>
      <c r="AW39" s="1117"/>
      <c r="AX39" s="1117"/>
      <c r="AY39" s="1117"/>
      <c r="AZ39" s="1117"/>
      <c r="BA39" s="1117"/>
      <c r="BB39" s="1117"/>
      <c r="BC39" s="1117"/>
    </row>
    <row r="40" spans="1:55" s="998" customFormat="1" ht="14.45" customHeight="1">
      <c r="A40" s="961"/>
      <c r="B40" s="961" t="s">
        <v>1350</v>
      </c>
      <c r="C40" s="961"/>
      <c r="D40" s="992"/>
      <c r="E40" s="1204">
        <v>10722.465084784768</v>
      </c>
      <c r="F40" s="1113"/>
      <c r="G40" s="1113">
        <v>7348.7975551361778</v>
      </c>
      <c r="H40" s="1113"/>
      <c r="I40" s="1113">
        <v>3373.6675296485855</v>
      </c>
      <c r="J40" s="1065"/>
      <c r="K40" s="50"/>
      <c r="L40" s="50"/>
      <c r="M40" s="50"/>
      <c r="N40" s="50"/>
      <c r="O40" s="50"/>
      <c r="P40" s="1117"/>
      <c r="Q40" s="1117"/>
      <c r="R40" s="1117"/>
      <c r="S40" s="1117"/>
      <c r="T40" s="1117"/>
      <c r="U40" s="1117"/>
      <c r="V40" s="1117"/>
      <c r="W40" s="1117"/>
      <c r="X40" s="1117"/>
      <c r="Y40" s="1117"/>
      <c r="Z40" s="1117"/>
      <c r="AA40" s="1117"/>
      <c r="AB40" s="1117"/>
      <c r="AC40" s="1117"/>
      <c r="AD40" s="1117"/>
      <c r="AE40" s="1117"/>
      <c r="AF40" s="1117"/>
      <c r="AG40" s="1117"/>
      <c r="AH40" s="1117"/>
      <c r="AI40" s="1117"/>
      <c r="AJ40" s="1117"/>
      <c r="AK40" s="1117"/>
      <c r="AL40" s="1117"/>
      <c r="AM40" s="1117"/>
      <c r="AN40" s="1117"/>
      <c r="AO40" s="1117"/>
      <c r="AP40" s="1117"/>
      <c r="AQ40" s="1117"/>
      <c r="AR40" s="1117"/>
      <c r="AS40" s="1117"/>
      <c r="AT40" s="1117"/>
      <c r="AU40" s="1117"/>
      <c r="AV40" s="1117"/>
      <c r="AW40" s="1117"/>
      <c r="AX40" s="1117"/>
      <c r="AY40" s="1117"/>
      <c r="AZ40" s="1117"/>
      <c r="BA40" s="1117"/>
      <c r="BB40" s="1117"/>
      <c r="BC40" s="1117"/>
    </row>
    <row r="41" spans="1:55" s="998" customFormat="1" ht="14.45" customHeight="1">
      <c r="A41" s="961"/>
      <c r="B41" s="961" t="s">
        <v>1351</v>
      </c>
      <c r="C41" s="961"/>
      <c r="D41" s="992"/>
      <c r="E41" s="1204">
        <v>29908.02066447377</v>
      </c>
      <c r="F41" s="1113"/>
      <c r="G41" s="1113">
        <v>22719.140924593241</v>
      </c>
      <c r="H41" s="1113"/>
      <c r="I41" s="1113">
        <v>7188.8797398805091</v>
      </c>
      <c r="J41" s="1065"/>
      <c r="K41" s="50"/>
      <c r="L41" s="50"/>
      <c r="M41" s="50"/>
      <c r="N41" s="50"/>
      <c r="O41" s="50"/>
      <c r="P41" s="1117"/>
      <c r="Q41" s="1117"/>
      <c r="R41" s="1117"/>
      <c r="S41" s="1117"/>
      <c r="T41" s="1117"/>
      <c r="U41" s="1117"/>
      <c r="V41" s="1117"/>
      <c r="W41" s="1117"/>
      <c r="X41" s="1117"/>
      <c r="Y41" s="1117"/>
      <c r="Z41" s="1117"/>
      <c r="AA41" s="1117"/>
      <c r="AB41" s="1117"/>
      <c r="AC41" s="1117"/>
      <c r="AD41" s="1117"/>
      <c r="AE41" s="1117"/>
      <c r="AF41" s="1117"/>
      <c r="AG41" s="1117"/>
      <c r="AH41" s="1117"/>
      <c r="AI41" s="1117"/>
      <c r="AJ41" s="1117"/>
      <c r="AK41" s="1117"/>
      <c r="AL41" s="1117"/>
      <c r="AM41" s="1117"/>
      <c r="AN41" s="1117"/>
      <c r="AO41" s="1117"/>
      <c r="AP41" s="1117"/>
      <c r="AQ41" s="1117"/>
      <c r="AR41" s="1117"/>
      <c r="AS41" s="1117"/>
      <c r="AT41" s="1117"/>
      <c r="AU41" s="1117"/>
      <c r="AV41" s="1117"/>
      <c r="AW41" s="1117"/>
      <c r="AX41" s="1117"/>
      <c r="AY41" s="1117"/>
      <c r="AZ41" s="1117"/>
      <c r="BA41" s="1117"/>
      <c r="BB41" s="1117"/>
      <c r="BC41" s="1117"/>
    </row>
    <row r="42" spans="1:55" s="998" customFormat="1" ht="14.45" customHeight="1">
      <c r="A42" s="961"/>
      <c r="B42" s="961" t="s">
        <v>1352</v>
      </c>
      <c r="C42" s="961"/>
      <c r="D42" s="992"/>
      <c r="E42" s="1204">
        <v>73730.639914366242</v>
      </c>
      <c r="F42" s="1113"/>
      <c r="G42" s="1113">
        <v>57967.321546279454</v>
      </c>
      <c r="H42" s="1113"/>
      <c r="I42" s="1113">
        <v>15763.318368086759</v>
      </c>
      <c r="J42" s="1065"/>
      <c r="K42" s="50"/>
      <c r="L42" s="50"/>
      <c r="M42" s="50"/>
      <c r="N42" s="50"/>
      <c r="O42" s="50"/>
      <c r="P42" s="1117"/>
      <c r="Q42" s="1117"/>
      <c r="R42" s="1117"/>
      <c r="S42" s="1117"/>
      <c r="T42" s="1117"/>
      <c r="U42" s="1117"/>
      <c r="V42" s="1117"/>
      <c r="W42" s="1117"/>
      <c r="X42" s="1117"/>
      <c r="Y42" s="1117"/>
      <c r="Z42" s="1117"/>
      <c r="AA42" s="1117"/>
      <c r="AB42" s="1117"/>
      <c r="AC42" s="1117"/>
      <c r="AD42" s="1117"/>
      <c r="AE42" s="1117"/>
      <c r="AF42" s="1117"/>
      <c r="AG42" s="1117"/>
      <c r="AH42" s="1117"/>
      <c r="AI42" s="1117"/>
      <c r="AJ42" s="1117"/>
      <c r="AK42" s="1117"/>
      <c r="AL42" s="1117"/>
      <c r="AM42" s="1117"/>
      <c r="AN42" s="1117"/>
      <c r="AO42" s="1117"/>
      <c r="AP42" s="1117"/>
      <c r="AQ42" s="1117"/>
      <c r="AR42" s="1117"/>
      <c r="AS42" s="1117"/>
      <c r="AT42" s="1117"/>
      <c r="AU42" s="1117"/>
      <c r="AV42" s="1117"/>
      <c r="AW42" s="1117"/>
      <c r="AX42" s="1117"/>
      <c r="AY42" s="1117"/>
      <c r="AZ42" s="1117"/>
      <c r="BA42" s="1117"/>
      <c r="BB42" s="1117"/>
      <c r="BC42" s="1117"/>
    </row>
    <row r="43" spans="1:55" s="998" customFormat="1" ht="14.45" customHeight="1">
      <c r="A43" s="961"/>
      <c r="B43" s="961" t="s">
        <v>1353</v>
      </c>
      <c r="C43" s="961"/>
      <c r="D43" s="992"/>
      <c r="E43" s="1204">
        <v>106168.3182824871</v>
      </c>
      <c r="F43" s="1113"/>
      <c r="G43" s="1113">
        <v>76387.517505288561</v>
      </c>
      <c r="H43" s="1113"/>
      <c r="I43" s="1113">
        <v>29780.800777198561</v>
      </c>
      <c r="J43" s="1065"/>
      <c r="K43" s="50"/>
      <c r="L43" s="50"/>
      <c r="M43" s="50"/>
      <c r="N43" s="50"/>
      <c r="O43" s="50"/>
      <c r="P43" s="1117"/>
      <c r="Q43" s="1117"/>
      <c r="R43" s="1117"/>
      <c r="S43" s="1117"/>
      <c r="T43" s="1117"/>
      <c r="U43" s="1117"/>
      <c r="V43" s="1117"/>
      <c r="W43" s="1117"/>
      <c r="X43" s="1117"/>
      <c r="Y43" s="1117"/>
      <c r="Z43" s="1117"/>
      <c r="AA43" s="1117"/>
      <c r="AB43" s="1117"/>
      <c r="AC43" s="1117"/>
      <c r="AD43" s="1117"/>
      <c r="AE43" s="1117"/>
      <c r="AF43" s="1117"/>
      <c r="AG43" s="1117"/>
      <c r="AH43" s="1117"/>
      <c r="AI43" s="1117"/>
      <c r="AJ43" s="1117"/>
      <c r="AK43" s="1117"/>
      <c r="AL43" s="1117"/>
      <c r="AM43" s="1117"/>
      <c r="AN43" s="1117"/>
      <c r="AO43" s="1117"/>
      <c r="AP43" s="1117"/>
      <c r="AQ43" s="1117"/>
      <c r="AR43" s="1117"/>
      <c r="AS43" s="1117"/>
      <c r="AT43" s="1117"/>
      <c r="AU43" s="1117"/>
      <c r="AV43" s="1117"/>
      <c r="AW43" s="1117"/>
      <c r="AX43" s="1117"/>
      <c r="AY43" s="1117"/>
      <c r="AZ43" s="1117"/>
      <c r="BA43" s="1117"/>
      <c r="BB43" s="1117"/>
      <c r="BC43" s="1117"/>
    </row>
    <row r="44" spans="1:55" s="998" customFormat="1" ht="14.45" customHeight="1">
      <c r="A44" s="961"/>
      <c r="B44" s="961" t="s">
        <v>1354</v>
      </c>
      <c r="C44" s="961"/>
      <c r="D44" s="992"/>
      <c r="E44" s="1204">
        <v>242994.39942801819</v>
      </c>
      <c r="F44" s="1113"/>
      <c r="G44" s="1113">
        <v>173721.89444780731</v>
      </c>
      <c r="H44" s="1113"/>
      <c r="I44" s="1113">
        <v>69272.50498021087</v>
      </c>
      <c r="J44" s="1065"/>
      <c r="K44" s="50"/>
      <c r="L44" s="50"/>
      <c r="M44" s="50"/>
      <c r="N44" s="50"/>
      <c r="O44" s="50"/>
      <c r="P44" s="1117"/>
      <c r="Q44" s="1117"/>
      <c r="R44" s="1117"/>
      <c r="S44" s="1117"/>
      <c r="T44" s="1117"/>
      <c r="U44" s="1117"/>
      <c r="V44" s="1117"/>
      <c r="W44" s="1117"/>
      <c r="X44" s="1117"/>
      <c r="Y44" s="1117"/>
      <c r="Z44" s="1117"/>
      <c r="AA44" s="1117"/>
      <c r="AB44" s="1117"/>
      <c r="AC44" s="1117"/>
      <c r="AD44" s="1117"/>
      <c r="AE44" s="1117"/>
      <c r="AF44" s="1117"/>
      <c r="AG44" s="1117"/>
      <c r="AH44" s="1117"/>
      <c r="AI44" s="1117"/>
      <c r="AJ44" s="1117"/>
      <c r="AK44" s="1117"/>
      <c r="AL44" s="1117"/>
      <c r="AM44" s="1117"/>
      <c r="AN44" s="1117"/>
      <c r="AO44" s="1117"/>
      <c r="AP44" s="1117"/>
      <c r="AQ44" s="1117"/>
      <c r="AR44" s="1117"/>
      <c r="AS44" s="1117"/>
      <c r="AT44" s="1117"/>
      <c r="AU44" s="1117"/>
      <c r="AV44" s="1117"/>
      <c r="AW44" s="1117"/>
      <c r="AX44" s="1117"/>
      <c r="AY44" s="1117"/>
      <c r="AZ44" s="1117"/>
      <c r="BA44" s="1117"/>
      <c r="BB44" s="1117"/>
      <c r="BC44" s="1117"/>
    </row>
    <row r="45" spans="1:55" s="998" customFormat="1" ht="14.45" customHeight="1">
      <c r="A45" s="961"/>
      <c r="B45" s="961" t="s">
        <v>1355</v>
      </c>
      <c r="C45" s="961"/>
      <c r="D45" s="992"/>
      <c r="E45" s="1204">
        <v>745519.8758181819</v>
      </c>
      <c r="F45" s="1113"/>
      <c r="G45" s="1113">
        <v>593370.36404545454</v>
      </c>
      <c r="H45" s="1113"/>
      <c r="I45" s="1113">
        <v>152149.51177272727</v>
      </c>
      <c r="J45" s="1065"/>
      <c r="K45" s="50"/>
      <c r="L45" s="50"/>
      <c r="M45" s="50"/>
      <c r="N45" s="50"/>
      <c r="O45" s="50"/>
      <c r="P45" s="1117"/>
      <c r="Q45" s="1117"/>
      <c r="R45" s="1117"/>
      <c r="S45" s="1117"/>
      <c r="T45" s="1117"/>
      <c r="U45" s="1117"/>
      <c r="V45" s="1117"/>
      <c r="W45" s="1117"/>
      <c r="X45" s="1117"/>
      <c r="Y45" s="1117"/>
      <c r="Z45" s="1117"/>
      <c r="AA45" s="1117"/>
      <c r="AB45" s="1117"/>
      <c r="AC45" s="1117"/>
      <c r="AD45" s="1117"/>
      <c r="AE45" s="1117"/>
      <c r="AF45" s="1117"/>
      <c r="AG45" s="1117"/>
      <c r="AH45" s="1117"/>
      <c r="AI45" s="1117"/>
      <c r="AJ45" s="1117"/>
      <c r="AK45" s="1117"/>
      <c r="AL45" s="1117"/>
      <c r="AM45" s="1117"/>
      <c r="AN45" s="1117"/>
      <c r="AO45" s="1117"/>
      <c r="AP45" s="1117"/>
      <c r="AQ45" s="1117"/>
      <c r="AR45" s="1117"/>
      <c r="AS45" s="1117"/>
      <c r="AT45" s="1117"/>
      <c r="AU45" s="1117"/>
      <c r="AV45" s="1117"/>
      <c r="AW45" s="1117"/>
      <c r="AX45" s="1117"/>
      <c r="AY45" s="1117"/>
      <c r="AZ45" s="1117"/>
      <c r="BA45" s="1117"/>
      <c r="BB45" s="1117"/>
      <c r="BC45" s="1117"/>
    </row>
    <row r="46" spans="1:55" s="998" customFormat="1" ht="14.45" customHeight="1">
      <c r="A46" s="1479" t="s">
        <v>448</v>
      </c>
      <c r="B46" s="1479"/>
      <c r="C46" s="1479"/>
      <c r="D46" s="992"/>
      <c r="E46" s="1113"/>
      <c r="F46" s="1113"/>
      <c r="G46" s="1113"/>
      <c r="H46" s="1113"/>
      <c r="I46" s="1113"/>
      <c r="J46" s="1065"/>
      <c r="K46" s="1065"/>
      <c r="L46" s="1065"/>
      <c r="M46" s="1065"/>
      <c r="N46" s="1065"/>
      <c r="O46" s="1117"/>
      <c r="P46" s="1117"/>
      <c r="Q46" s="1117"/>
      <c r="R46" s="1117"/>
      <c r="S46" s="1117"/>
      <c r="T46" s="1117"/>
      <c r="U46" s="1117"/>
      <c r="V46" s="1117"/>
      <c r="W46" s="1117"/>
      <c r="X46" s="1117"/>
      <c r="Y46" s="1117"/>
      <c r="Z46" s="1117"/>
      <c r="AA46" s="1117"/>
      <c r="AB46" s="1117"/>
      <c r="AC46" s="1117"/>
      <c r="AD46" s="1117"/>
      <c r="AE46" s="1117"/>
      <c r="AF46" s="1117"/>
      <c r="AG46" s="1117"/>
      <c r="AH46" s="1117"/>
      <c r="AI46" s="1117"/>
      <c r="AJ46" s="1117"/>
      <c r="AK46" s="1117"/>
      <c r="AL46" s="1117"/>
      <c r="AM46" s="1117"/>
      <c r="AN46" s="1117"/>
      <c r="AO46" s="1117"/>
      <c r="AP46" s="1117"/>
      <c r="AQ46" s="1117"/>
      <c r="AR46" s="1117"/>
      <c r="AS46" s="1117"/>
      <c r="AT46" s="1117"/>
      <c r="AU46" s="1117"/>
      <c r="AV46" s="1117"/>
      <c r="AW46" s="1117"/>
      <c r="AX46" s="1117"/>
      <c r="AY46" s="1117"/>
      <c r="AZ46" s="1117"/>
      <c r="BA46" s="1117"/>
      <c r="BB46" s="1117"/>
      <c r="BC46" s="1117"/>
    </row>
    <row r="47" spans="1:55" s="998" customFormat="1" ht="14.45" customHeight="1">
      <c r="A47" s="961"/>
      <c r="B47" s="961" t="s">
        <v>1337</v>
      </c>
      <c r="C47" s="961"/>
      <c r="D47" s="992"/>
      <c r="E47" s="1204">
        <v>1082.9558112512866</v>
      </c>
      <c r="F47" s="1113"/>
      <c r="G47" s="1113">
        <v>521.54938606684027</v>
      </c>
      <c r="H47" s="1113"/>
      <c r="I47" s="1113">
        <v>561.40642518444588</v>
      </c>
      <c r="J47" s="1065"/>
      <c r="K47" s="50"/>
      <c r="L47" s="50"/>
      <c r="M47" s="50"/>
      <c r="N47" s="50"/>
      <c r="O47" s="50"/>
      <c r="P47" s="1117"/>
      <c r="Q47" s="1117"/>
      <c r="R47" s="1117"/>
      <c r="S47" s="1117"/>
      <c r="T47" s="1117"/>
      <c r="U47" s="1117"/>
      <c r="V47" s="1117"/>
      <c r="W47" s="1117"/>
      <c r="X47" s="1117"/>
      <c r="Y47" s="1117"/>
      <c r="Z47" s="1117"/>
      <c r="AA47" s="1117"/>
      <c r="AB47" s="1117"/>
      <c r="AC47" s="1117"/>
      <c r="AD47" s="1117"/>
      <c r="AE47" s="1117"/>
      <c r="AF47" s="1117"/>
      <c r="AG47" s="1117"/>
      <c r="AH47" s="1117"/>
      <c r="AI47" s="1117"/>
      <c r="AJ47" s="1117"/>
      <c r="AK47" s="1117"/>
      <c r="AL47" s="1117"/>
      <c r="AM47" s="1117"/>
      <c r="AN47" s="1117"/>
      <c r="AO47" s="1117"/>
      <c r="AP47" s="1117"/>
      <c r="AQ47" s="1117"/>
      <c r="AR47" s="1117"/>
      <c r="AS47" s="1117"/>
      <c r="AT47" s="1117"/>
      <c r="AU47" s="1117"/>
      <c r="AV47" s="1117"/>
      <c r="AW47" s="1117"/>
      <c r="AX47" s="1117"/>
      <c r="AY47" s="1117"/>
      <c r="AZ47" s="1117"/>
      <c r="BA47" s="1117"/>
      <c r="BB47" s="1117"/>
      <c r="BC47" s="1117"/>
    </row>
    <row r="48" spans="1:55" s="998" customFormat="1" ht="14.45" customHeight="1">
      <c r="A48" s="961"/>
      <c r="B48" s="961" t="s">
        <v>1347</v>
      </c>
      <c r="C48" s="961"/>
      <c r="D48" s="992"/>
      <c r="E48" s="1204">
        <v>1690.2140973352405</v>
      </c>
      <c r="F48" s="1113"/>
      <c r="G48" s="1113">
        <v>826.74364365338295</v>
      </c>
      <c r="H48" s="1113"/>
      <c r="I48" s="1113">
        <v>863.47045368185729</v>
      </c>
      <c r="J48" s="1065"/>
      <c r="K48" s="50"/>
      <c r="L48" s="50"/>
      <c r="M48" s="50"/>
      <c r="N48" s="50"/>
      <c r="O48" s="50"/>
      <c r="P48" s="1117"/>
      <c r="Q48" s="1117"/>
      <c r="R48" s="1117"/>
      <c r="S48" s="1117"/>
      <c r="T48" s="1117"/>
      <c r="U48" s="1117"/>
      <c r="V48" s="1117"/>
      <c r="W48" s="1117"/>
      <c r="X48" s="1117"/>
      <c r="Y48" s="1117"/>
      <c r="Z48" s="1117"/>
      <c r="AA48" s="1117"/>
      <c r="AB48" s="1117"/>
      <c r="AC48" s="1117"/>
      <c r="AD48" s="1117"/>
      <c r="AE48" s="1117"/>
      <c r="AF48" s="1117"/>
      <c r="AG48" s="1117"/>
      <c r="AH48" s="1117"/>
      <c r="AI48" s="1117"/>
      <c r="AJ48" s="1117"/>
      <c r="AK48" s="1117"/>
      <c r="AL48" s="1117"/>
      <c r="AM48" s="1117"/>
      <c r="AN48" s="1117"/>
      <c r="AO48" s="1117"/>
      <c r="AP48" s="1117"/>
      <c r="AQ48" s="1117"/>
      <c r="AR48" s="1117"/>
      <c r="AS48" s="1117"/>
      <c r="AT48" s="1117"/>
      <c r="AU48" s="1117"/>
      <c r="AV48" s="1117"/>
      <c r="AW48" s="1117"/>
      <c r="AX48" s="1117"/>
      <c r="AY48" s="1117"/>
      <c r="AZ48" s="1117"/>
      <c r="BA48" s="1117"/>
      <c r="BB48" s="1117"/>
      <c r="BC48" s="1117"/>
    </row>
    <row r="49" spans="1:55" s="998" customFormat="1" ht="14.45" customHeight="1">
      <c r="A49" s="961"/>
      <c r="B49" s="961" t="s">
        <v>1348</v>
      </c>
      <c r="C49" s="961"/>
      <c r="D49" s="992"/>
      <c r="E49" s="1204">
        <v>2278.7237954624939</v>
      </c>
      <c r="F49" s="1113"/>
      <c r="G49" s="1113">
        <v>1358.6569694924474</v>
      </c>
      <c r="H49" s="1113"/>
      <c r="I49" s="1113">
        <v>920.06682597004612</v>
      </c>
      <c r="J49" s="1065"/>
      <c r="K49" s="50"/>
      <c r="L49" s="50"/>
      <c r="M49" s="50"/>
      <c r="N49" s="50"/>
      <c r="O49" s="50"/>
      <c r="P49" s="1117"/>
      <c r="Q49" s="1117"/>
      <c r="R49" s="1117"/>
      <c r="S49" s="1117"/>
      <c r="T49" s="1117"/>
      <c r="U49" s="1117"/>
      <c r="V49" s="1117"/>
      <c r="W49" s="1117"/>
      <c r="X49" s="1117"/>
      <c r="Y49" s="1117"/>
      <c r="Z49" s="1117"/>
      <c r="AA49" s="1117"/>
      <c r="AB49" s="1117"/>
      <c r="AC49" s="1117"/>
      <c r="AD49" s="1117"/>
      <c r="AE49" s="1117"/>
      <c r="AF49" s="1117"/>
      <c r="AG49" s="1117"/>
      <c r="AH49" s="1117"/>
      <c r="AI49" s="1117"/>
      <c r="AJ49" s="1117"/>
      <c r="AK49" s="1117"/>
      <c r="AL49" s="1117"/>
      <c r="AM49" s="1117"/>
      <c r="AN49" s="1117"/>
      <c r="AO49" s="1117"/>
      <c r="AP49" s="1117"/>
      <c r="AQ49" s="1117"/>
      <c r="AR49" s="1117"/>
      <c r="AS49" s="1117"/>
      <c r="AT49" s="1117"/>
      <c r="AU49" s="1117"/>
      <c r="AV49" s="1117"/>
      <c r="AW49" s="1117"/>
      <c r="AX49" s="1117"/>
      <c r="AY49" s="1117"/>
      <c r="AZ49" s="1117"/>
      <c r="BA49" s="1117"/>
      <c r="BB49" s="1117"/>
      <c r="BC49" s="1117"/>
    </row>
    <row r="50" spans="1:55" s="998" customFormat="1" ht="14.45" customHeight="1">
      <c r="A50" s="1330"/>
      <c r="B50" s="961" t="s">
        <v>1349</v>
      </c>
      <c r="C50" s="1330"/>
      <c r="D50" s="992"/>
      <c r="E50" s="1204">
        <v>4854.3261164471533</v>
      </c>
      <c r="F50" s="1113"/>
      <c r="G50" s="1113">
        <v>3119.3068328189629</v>
      </c>
      <c r="H50" s="1113"/>
      <c r="I50" s="1113">
        <v>1735.0192836281865</v>
      </c>
      <c r="J50" s="1065"/>
      <c r="K50" s="50"/>
      <c r="L50" s="50"/>
      <c r="M50" s="50"/>
      <c r="N50" s="50"/>
      <c r="O50" s="50"/>
      <c r="P50" s="1117"/>
      <c r="Q50" s="1117"/>
      <c r="R50" s="1117"/>
      <c r="S50" s="1117"/>
      <c r="T50" s="1117"/>
      <c r="U50" s="1117"/>
      <c r="V50" s="1117"/>
      <c r="W50" s="1117"/>
      <c r="X50" s="1117"/>
      <c r="Y50" s="1117"/>
      <c r="Z50" s="1117"/>
      <c r="AA50" s="1117"/>
      <c r="AB50" s="1117"/>
      <c r="AC50" s="1117"/>
      <c r="AD50" s="1117"/>
      <c r="AE50" s="1117"/>
      <c r="AF50" s="1117"/>
      <c r="AG50" s="1117"/>
      <c r="AH50" s="1117"/>
      <c r="AI50" s="1117"/>
      <c r="AJ50" s="1117"/>
      <c r="AK50" s="1117"/>
      <c r="AL50" s="1117"/>
      <c r="AM50" s="1117"/>
      <c r="AN50" s="1117"/>
      <c r="AO50" s="1117"/>
      <c r="AP50" s="1117"/>
      <c r="AQ50" s="1117"/>
      <c r="AR50" s="1117"/>
      <c r="AS50" s="1117"/>
      <c r="AT50" s="1117"/>
      <c r="AU50" s="1117"/>
      <c r="AV50" s="1117"/>
      <c r="AW50" s="1117"/>
      <c r="AX50" s="1117"/>
      <c r="AY50" s="1117"/>
      <c r="AZ50" s="1117"/>
      <c r="BA50" s="1117"/>
      <c r="BB50" s="1117"/>
      <c r="BC50" s="1117"/>
    </row>
    <row r="51" spans="1:55" s="998" customFormat="1" ht="14.45" customHeight="1">
      <c r="A51" s="1330"/>
      <c r="B51" s="961" t="s">
        <v>1350</v>
      </c>
      <c r="C51" s="1330"/>
      <c r="D51" s="992"/>
      <c r="E51" s="1204">
        <v>9637.7885559355254</v>
      </c>
      <c r="F51" s="1113"/>
      <c r="G51" s="1113">
        <v>6355.2696615316618</v>
      </c>
      <c r="H51" s="1113"/>
      <c r="I51" s="1113">
        <v>3282.5188944038637</v>
      </c>
      <c r="J51" s="1065"/>
      <c r="K51" s="50"/>
      <c r="L51" s="50"/>
      <c r="M51" s="50"/>
      <c r="N51" s="50"/>
      <c r="O51" s="50"/>
      <c r="P51" s="1117"/>
      <c r="Q51" s="1117"/>
      <c r="R51" s="1117"/>
      <c r="S51" s="1117"/>
      <c r="T51" s="1117"/>
      <c r="U51" s="1117"/>
      <c r="V51" s="1117"/>
      <c r="W51" s="1117"/>
      <c r="X51" s="1117"/>
      <c r="Y51" s="1117"/>
      <c r="Z51" s="1117"/>
      <c r="AA51" s="1117"/>
      <c r="AB51" s="1117"/>
      <c r="AC51" s="1117"/>
      <c r="AD51" s="1117"/>
      <c r="AE51" s="1117"/>
      <c r="AF51" s="1117"/>
      <c r="AG51" s="1117"/>
      <c r="AH51" s="1117"/>
      <c r="AI51" s="1117"/>
      <c r="AJ51" s="1117"/>
      <c r="AK51" s="1117"/>
      <c r="AL51" s="1117"/>
      <c r="AM51" s="1117"/>
      <c r="AN51" s="1117"/>
      <c r="AO51" s="1117"/>
      <c r="AP51" s="1117"/>
      <c r="AQ51" s="1117"/>
      <c r="AR51" s="1117"/>
      <c r="AS51" s="1117"/>
      <c r="AT51" s="1117"/>
      <c r="AU51" s="1117"/>
      <c r="AV51" s="1117"/>
      <c r="AW51" s="1117"/>
      <c r="AX51" s="1117"/>
      <c r="AY51" s="1117"/>
      <c r="AZ51" s="1117"/>
      <c r="BA51" s="1117"/>
      <c r="BB51" s="1117"/>
      <c r="BC51" s="1117"/>
    </row>
    <row r="52" spans="1:55" s="998" customFormat="1" ht="14.45" customHeight="1">
      <c r="A52" s="1330"/>
      <c r="B52" s="961" t="s">
        <v>1351</v>
      </c>
      <c r="C52" s="1330"/>
      <c r="D52" s="992"/>
      <c r="E52" s="1204">
        <v>28699.279205749717</v>
      </c>
      <c r="F52" s="1113"/>
      <c r="G52" s="1113">
        <v>21621.418785708163</v>
      </c>
      <c r="H52" s="1113"/>
      <c r="I52" s="1113">
        <v>7077.8604200415393</v>
      </c>
      <c r="J52" s="1065"/>
      <c r="K52" s="50"/>
      <c r="L52" s="50"/>
      <c r="M52" s="50"/>
      <c r="N52" s="50"/>
      <c r="O52" s="50"/>
      <c r="P52" s="1117"/>
      <c r="Q52" s="1117"/>
      <c r="R52" s="1117"/>
      <c r="S52" s="1117"/>
      <c r="T52" s="1117"/>
      <c r="U52" s="1117"/>
      <c r="V52" s="1117"/>
      <c r="W52" s="1117"/>
      <c r="X52" s="1117"/>
      <c r="Y52" s="1117"/>
      <c r="Z52" s="1117"/>
      <c r="AA52" s="1117"/>
      <c r="AB52" s="1117"/>
      <c r="AC52" s="1117"/>
      <c r="AD52" s="1117"/>
      <c r="AE52" s="1117"/>
      <c r="AF52" s="1117"/>
      <c r="AG52" s="1117"/>
      <c r="AH52" s="1117"/>
      <c r="AI52" s="1117"/>
      <c r="AJ52" s="1117"/>
      <c r="AK52" s="1117"/>
      <c r="AL52" s="1117"/>
      <c r="AM52" s="1117"/>
      <c r="AN52" s="1117"/>
      <c r="AO52" s="1117"/>
      <c r="AP52" s="1117"/>
      <c r="AQ52" s="1117"/>
      <c r="AR52" s="1117"/>
      <c r="AS52" s="1117"/>
      <c r="AT52" s="1117"/>
      <c r="AU52" s="1117"/>
      <c r="AV52" s="1117"/>
      <c r="AW52" s="1117"/>
      <c r="AX52" s="1117"/>
      <c r="AY52" s="1117"/>
      <c r="AZ52" s="1117"/>
      <c r="BA52" s="1117"/>
      <c r="BB52" s="1117"/>
      <c r="BC52" s="1117"/>
    </row>
    <row r="53" spans="1:55" s="998" customFormat="1" ht="14.45" customHeight="1">
      <c r="A53" s="1330"/>
      <c r="B53" s="961" t="s">
        <v>1352</v>
      </c>
      <c r="C53" s="1330"/>
      <c r="D53" s="992"/>
      <c r="E53" s="1204">
        <v>64356.025671629744</v>
      </c>
      <c r="F53" s="1113"/>
      <c r="G53" s="1113">
        <v>50727.764552984532</v>
      </c>
      <c r="H53" s="1113"/>
      <c r="I53" s="1113">
        <v>13628.261118645194</v>
      </c>
      <c r="J53" s="1065"/>
      <c r="K53" s="50"/>
      <c r="L53" s="50"/>
      <c r="M53" s="50"/>
      <c r="N53" s="50"/>
      <c r="O53" s="50"/>
      <c r="P53" s="1117"/>
      <c r="Q53" s="1117"/>
      <c r="R53" s="1117"/>
      <c r="S53" s="1117"/>
      <c r="T53" s="1117"/>
      <c r="U53" s="1117"/>
      <c r="V53" s="1117"/>
      <c r="W53" s="1117"/>
      <c r="X53" s="1117"/>
      <c r="Y53" s="1117"/>
      <c r="Z53" s="1117"/>
      <c r="AA53" s="1117"/>
      <c r="AB53" s="1117"/>
      <c r="AC53" s="1117"/>
      <c r="AD53" s="1117"/>
      <c r="AE53" s="1117"/>
      <c r="AF53" s="1117"/>
      <c r="AG53" s="1117"/>
      <c r="AH53" s="1117"/>
      <c r="AI53" s="1117"/>
      <c r="AJ53" s="1117"/>
      <c r="AK53" s="1117"/>
      <c r="AL53" s="1117"/>
      <c r="AM53" s="1117"/>
      <c r="AN53" s="1117"/>
      <c r="AO53" s="1117"/>
      <c r="AP53" s="1117"/>
      <c r="AQ53" s="1117"/>
      <c r="AR53" s="1117"/>
      <c r="AS53" s="1117"/>
      <c r="AT53" s="1117"/>
      <c r="AU53" s="1117"/>
      <c r="AV53" s="1117"/>
      <c r="AW53" s="1117"/>
      <c r="AX53" s="1117"/>
      <c r="AY53" s="1117"/>
      <c r="AZ53" s="1117"/>
      <c r="BA53" s="1117"/>
      <c r="BB53" s="1117"/>
      <c r="BC53" s="1117"/>
    </row>
    <row r="54" spans="1:55" s="998" customFormat="1" ht="14.45" customHeight="1">
      <c r="A54" s="1330"/>
      <c r="B54" s="961" t="s">
        <v>1353</v>
      </c>
      <c r="C54" s="1330"/>
      <c r="D54" s="992"/>
      <c r="E54" s="1204">
        <v>109674.38086990434</v>
      </c>
      <c r="F54" s="1113"/>
      <c r="G54" s="1113">
        <v>79868.899442780181</v>
      </c>
      <c r="H54" s="1113"/>
      <c r="I54" s="1113">
        <v>29805.48142712417</v>
      </c>
      <c r="J54" s="1065"/>
      <c r="K54" s="50"/>
      <c r="L54" s="50"/>
      <c r="M54" s="50"/>
      <c r="N54" s="50"/>
      <c r="O54" s="50"/>
      <c r="P54" s="1117"/>
      <c r="Q54" s="1117"/>
      <c r="R54" s="1117"/>
      <c r="S54" s="1117"/>
      <c r="T54" s="1117"/>
      <c r="U54" s="1117"/>
      <c r="V54" s="1117"/>
      <c r="W54" s="1117"/>
      <c r="X54" s="1117"/>
      <c r="Y54" s="1117"/>
      <c r="Z54" s="1117"/>
      <c r="AA54" s="1117"/>
      <c r="AB54" s="1117"/>
      <c r="AC54" s="1117"/>
      <c r="AD54" s="1117"/>
      <c r="AE54" s="1117"/>
      <c r="AF54" s="1117"/>
      <c r="AG54" s="1117"/>
      <c r="AH54" s="1117"/>
      <c r="AI54" s="1117"/>
      <c r="AJ54" s="1117"/>
      <c r="AK54" s="1117"/>
      <c r="AL54" s="1117"/>
      <c r="AM54" s="1117"/>
      <c r="AN54" s="1117"/>
      <c r="AO54" s="1117"/>
      <c r="AP54" s="1117"/>
      <c r="AQ54" s="1117"/>
      <c r="AR54" s="1117"/>
      <c r="AS54" s="1117"/>
      <c r="AT54" s="1117"/>
      <c r="AU54" s="1117"/>
      <c r="AV54" s="1117"/>
      <c r="AW54" s="1117"/>
      <c r="AX54" s="1117"/>
      <c r="AY54" s="1117"/>
      <c r="AZ54" s="1117"/>
      <c r="BA54" s="1117"/>
      <c r="BB54" s="1117"/>
      <c r="BC54" s="1117"/>
    </row>
    <row r="55" spans="1:55" s="998" customFormat="1" ht="14.45" customHeight="1">
      <c r="A55" s="1330"/>
      <c r="B55" s="961" t="s">
        <v>1354</v>
      </c>
      <c r="C55" s="1330"/>
      <c r="D55" s="992"/>
      <c r="E55" s="1204">
        <v>269088.06124444446</v>
      </c>
      <c r="F55" s="1113"/>
      <c r="G55" s="1113">
        <v>197879.86082222222</v>
      </c>
      <c r="H55" s="1113"/>
      <c r="I55" s="1113">
        <v>71208.200422222231</v>
      </c>
      <c r="J55" s="1065"/>
      <c r="K55" s="50"/>
      <c r="L55" s="50"/>
      <c r="M55" s="50"/>
      <c r="N55" s="50"/>
      <c r="O55" s="50"/>
      <c r="P55" s="1117"/>
      <c r="Q55" s="1117"/>
      <c r="R55" s="1117"/>
      <c r="S55" s="1117"/>
      <c r="T55" s="1117"/>
      <c r="U55" s="1117"/>
      <c r="V55" s="1117"/>
      <c r="W55" s="1117"/>
      <c r="X55" s="1117"/>
      <c r="Y55" s="1117"/>
      <c r="Z55" s="1117"/>
      <c r="AA55" s="1117"/>
      <c r="AB55" s="1117"/>
      <c r="AC55" s="1117"/>
      <c r="AD55" s="1117"/>
      <c r="AE55" s="1117"/>
      <c r="AF55" s="1117"/>
      <c r="AG55" s="1117"/>
      <c r="AH55" s="1117"/>
      <c r="AI55" s="1117"/>
      <c r="AJ55" s="1117"/>
      <c r="AK55" s="1117"/>
      <c r="AL55" s="1117"/>
      <c r="AM55" s="1117"/>
      <c r="AN55" s="1117"/>
      <c r="AO55" s="1117"/>
      <c r="AP55" s="1117"/>
      <c r="AQ55" s="1117"/>
      <c r="AR55" s="1117"/>
      <c r="AS55" s="1117"/>
      <c r="AT55" s="1117"/>
      <c r="AU55" s="1117"/>
      <c r="AV55" s="1117"/>
      <c r="AW55" s="1117"/>
      <c r="AX55" s="1117"/>
      <c r="AY55" s="1117"/>
      <c r="AZ55" s="1117"/>
      <c r="BA55" s="1117"/>
      <c r="BB55" s="1117"/>
      <c r="BC55" s="1117"/>
    </row>
    <row r="56" spans="1:55" s="998" customFormat="1" ht="14.45" customHeight="1">
      <c r="A56" s="1330"/>
      <c r="B56" s="961" t="s">
        <v>1355</v>
      </c>
      <c r="C56" s="1330"/>
      <c r="D56" s="992"/>
      <c r="E56" s="1204">
        <v>813447.25800000003</v>
      </c>
      <c r="F56" s="1113"/>
      <c r="G56" s="1113">
        <v>657907.56795000006</v>
      </c>
      <c r="H56" s="1113"/>
      <c r="I56" s="1113">
        <v>155539.69005</v>
      </c>
      <c r="J56" s="1065"/>
      <c r="K56" s="50"/>
      <c r="L56" s="50"/>
      <c r="M56" s="50"/>
      <c r="N56" s="50"/>
      <c r="O56" s="50"/>
      <c r="P56" s="1117"/>
      <c r="Q56" s="1117"/>
      <c r="R56" s="1117"/>
      <c r="S56" s="1117"/>
      <c r="T56" s="1117"/>
      <c r="U56" s="1117"/>
      <c r="V56" s="1117"/>
      <c r="W56" s="1117"/>
      <c r="X56" s="1117"/>
      <c r="Y56" s="1117"/>
      <c r="Z56" s="1117"/>
      <c r="AA56" s="1117"/>
      <c r="AB56" s="1117"/>
      <c r="AC56" s="1117"/>
      <c r="AD56" s="1117"/>
      <c r="AE56" s="1117"/>
      <c r="AF56" s="1117"/>
      <c r="AG56" s="1117"/>
      <c r="AH56" s="1117"/>
      <c r="AI56" s="1117"/>
      <c r="AJ56" s="1117"/>
      <c r="AK56" s="1117"/>
      <c r="AL56" s="1117"/>
      <c r="AM56" s="1117"/>
      <c r="AN56" s="1117"/>
      <c r="AO56" s="1117"/>
      <c r="AP56" s="1117"/>
      <c r="AQ56" s="1117"/>
      <c r="AR56" s="1117"/>
      <c r="AS56" s="1117"/>
      <c r="AT56" s="1117"/>
      <c r="AU56" s="1117"/>
      <c r="AV56" s="1117"/>
      <c r="AW56" s="1117"/>
      <c r="AX56" s="1117"/>
      <c r="AY56" s="1117"/>
      <c r="AZ56" s="1117"/>
      <c r="BA56" s="1117"/>
      <c r="BB56" s="1117"/>
      <c r="BC56" s="1117"/>
    </row>
    <row r="57" spans="1:55" s="998" customFormat="1" ht="14.45" customHeight="1">
      <c r="A57" s="1479" t="s">
        <v>449</v>
      </c>
      <c r="B57" s="1479"/>
      <c r="C57" s="1479"/>
      <c r="D57" s="2"/>
      <c r="E57" s="1113"/>
      <c r="F57" s="1113"/>
      <c r="G57" s="1113"/>
      <c r="H57" s="1113"/>
      <c r="I57" s="1113"/>
      <c r="J57" s="1065"/>
      <c r="K57" s="1065"/>
      <c r="L57" s="1065"/>
      <c r="M57" s="1065"/>
      <c r="N57" s="1065"/>
      <c r="O57" s="1117"/>
      <c r="P57" s="1117"/>
      <c r="Q57" s="1117"/>
      <c r="R57" s="1117"/>
      <c r="S57" s="1117"/>
      <c r="T57" s="1117"/>
      <c r="U57" s="1117"/>
      <c r="V57" s="1117"/>
      <c r="W57" s="1117"/>
      <c r="X57" s="1117"/>
      <c r="Y57" s="1117"/>
      <c r="Z57" s="1117"/>
      <c r="AA57" s="1117"/>
      <c r="AB57" s="1117"/>
      <c r="AC57" s="1117"/>
      <c r="AD57" s="1117"/>
      <c r="AE57" s="1117"/>
      <c r="AF57" s="1117"/>
      <c r="AG57" s="1117"/>
      <c r="AH57" s="1117"/>
      <c r="AI57" s="1117"/>
      <c r="AJ57" s="1117"/>
      <c r="AK57" s="1117"/>
      <c r="AL57" s="1117"/>
      <c r="AM57" s="1117"/>
      <c r="AN57" s="1117"/>
      <c r="AO57" s="1117"/>
      <c r="AP57" s="1117"/>
      <c r="AQ57" s="1117"/>
      <c r="AR57" s="1117"/>
      <c r="AS57" s="1117"/>
      <c r="AT57" s="1117"/>
      <c r="AU57" s="1117"/>
      <c r="AV57" s="1117"/>
      <c r="AW57" s="1117"/>
      <c r="AX57" s="1117"/>
      <c r="AY57" s="1117"/>
      <c r="AZ57" s="1117"/>
      <c r="BA57" s="1117"/>
      <c r="BB57" s="1117"/>
      <c r="BC57" s="1117"/>
    </row>
    <row r="58" spans="1:55" s="998" customFormat="1" ht="14.45" customHeight="1">
      <c r="A58" s="6"/>
      <c r="B58" s="961" t="s">
        <v>1337</v>
      </c>
      <c r="C58" s="6"/>
      <c r="D58" s="994"/>
      <c r="E58" s="1204">
        <v>934.12363370070693</v>
      </c>
      <c r="F58" s="1113"/>
      <c r="G58" s="1113">
        <v>544.02283498672489</v>
      </c>
      <c r="H58" s="1113"/>
      <c r="I58" s="1113">
        <v>390.10079871398244</v>
      </c>
      <c r="J58" s="1065"/>
      <c r="K58" s="50"/>
      <c r="L58" s="50"/>
      <c r="M58" s="50"/>
      <c r="N58" s="50"/>
      <c r="O58" s="50"/>
      <c r="P58" s="1117"/>
      <c r="Q58" s="1117"/>
      <c r="R58" s="1117"/>
      <c r="S58" s="1117"/>
      <c r="T58" s="1117"/>
      <c r="U58" s="1117"/>
      <c r="V58" s="1117"/>
      <c r="W58" s="1117"/>
      <c r="X58" s="1117"/>
      <c r="Y58" s="1117"/>
      <c r="Z58" s="1117"/>
      <c r="AA58" s="1117"/>
      <c r="AB58" s="1117"/>
      <c r="AC58" s="1117"/>
      <c r="AD58" s="1117"/>
      <c r="AE58" s="1117"/>
      <c r="AF58" s="1117"/>
      <c r="AG58" s="1117"/>
      <c r="AH58" s="1117"/>
      <c r="AI58" s="1117"/>
      <c r="AJ58" s="1117"/>
      <c r="AK58" s="1117"/>
      <c r="AL58" s="1117"/>
      <c r="AM58" s="1117"/>
      <c r="AN58" s="1117"/>
      <c r="AO58" s="1117"/>
      <c r="AP58" s="1117"/>
      <c r="AQ58" s="1117"/>
      <c r="AR58" s="1117"/>
      <c r="AS58" s="1117"/>
      <c r="AT58" s="1117"/>
      <c r="AU58" s="1117"/>
      <c r="AV58" s="1117"/>
      <c r="AW58" s="1117"/>
      <c r="AX58" s="1117"/>
      <c r="AY58" s="1117"/>
      <c r="AZ58" s="1117"/>
      <c r="BA58" s="1117"/>
      <c r="BB58" s="1117"/>
      <c r="BC58" s="1117"/>
    </row>
    <row r="59" spans="1:55" s="998" customFormat="1" ht="14.45" customHeight="1">
      <c r="A59" s="6"/>
      <c r="B59" s="961" t="s">
        <v>1347</v>
      </c>
      <c r="C59" s="6"/>
      <c r="D59" s="2"/>
      <c r="E59" s="1204">
        <v>1566.5870085686454</v>
      </c>
      <c r="F59" s="1113"/>
      <c r="G59" s="1113">
        <v>974.38733768151644</v>
      </c>
      <c r="H59" s="1113"/>
      <c r="I59" s="1113">
        <v>592.19967088712917</v>
      </c>
      <c r="J59" s="1065"/>
      <c r="K59" s="50"/>
      <c r="L59" s="50"/>
      <c r="M59" s="50"/>
      <c r="N59" s="50"/>
      <c r="O59" s="50"/>
    </row>
    <row r="60" spans="1:55" s="998" customFormat="1" ht="14.45" customHeight="1">
      <c r="A60" s="1330"/>
      <c r="B60" s="961" t="s">
        <v>1348</v>
      </c>
      <c r="C60" s="1330"/>
      <c r="D60" s="992"/>
      <c r="E60" s="1204">
        <v>2339.7250447507449</v>
      </c>
      <c r="F60" s="1113"/>
      <c r="G60" s="1113">
        <v>1463.0709718175283</v>
      </c>
      <c r="H60" s="1113"/>
      <c r="I60" s="1113">
        <v>876.65407293321778</v>
      </c>
      <c r="J60" s="1065"/>
      <c r="K60" s="50"/>
      <c r="L60" s="50"/>
      <c r="M60" s="50"/>
      <c r="N60" s="50"/>
      <c r="O60" s="50"/>
      <c r="P60" s="1117"/>
      <c r="Q60" s="1117"/>
      <c r="R60" s="1117"/>
      <c r="S60" s="1117"/>
      <c r="T60" s="1117"/>
      <c r="U60" s="1117"/>
      <c r="V60" s="1117"/>
      <c r="W60" s="1117"/>
      <c r="X60" s="1117"/>
      <c r="Y60" s="1117"/>
      <c r="Z60" s="1117"/>
      <c r="AA60" s="1117"/>
      <c r="AB60" s="1117"/>
      <c r="AC60" s="1117"/>
      <c r="AD60" s="1117"/>
      <c r="AE60" s="1117"/>
      <c r="AF60" s="1117"/>
      <c r="AG60" s="1117"/>
      <c r="AH60" s="1117"/>
      <c r="AI60" s="1117"/>
      <c r="AJ60" s="1117"/>
      <c r="AK60" s="1117"/>
      <c r="AL60" s="1117"/>
      <c r="AM60" s="1117"/>
      <c r="AN60" s="1117"/>
      <c r="AO60" s="1117"/>
      <c r="AP60" s="1117"/>
      <c r="AQ60" s="1117"/>
      <c r="AR60" s="1117"/>
      <c r="AS60" s="1117"/>
      <c r="AT60" s="1117"/>
      <c r="AU60" s="1117"/>
      <c r="AV60" s="1117"/>
      <c r="AW60" s="1117"/>
      <c r="AX60" s="1117"/>
      <c r="AY60" s="1117"/>
      <c r="AZ60" s="1117"/>
      <c r="BA60" s="1117"/>
      <c r="BB60" s="1117"/>
      <c r="BC60" s="1117"/>
    </row>
    <row r="61" spans="1:55" s="998" customFormat="1" ht="14.45" customHeight="1">
      <c r="A61" s="1330"/>
      <c r="B61" s="961" t="s">
        <v>1349</v>
      </c>
      <c r="C61" s="1330"/>
      <c r="D61" s="992"/>
      <c r="E61" s="1204">
        <v>3038.6735672979589</v>
      </c>
      <c r="F61" s="1113"/>
      <c r="G61" s="1113">
        <v>1787.1600748963899</v>
      </c>
      <c r="H61" s="1113"/>
      <c r="I61" s="1113">
        <v>1251.5134924015676</v>
      </c>
      <c r="J61" s="1065"/>
      <c r="K61" s="50"/>
      <c r="L61" s="50"/>
      <c r="M61" s="50"/>
      <c r="N61" s="50"/>
      <c r="O61" s="50"/>
      <c r="P61" s="1117"/>
      <c r="Q61" s="1117"/>
      <c r="R61" s="1117"/>
      <c r="S61" s="1117"/>
      <c r="T61" s="1117"/>
      <c r="U61" s="1117"/>
      <c r="V61" s="1117"/>
      <c r="W61" s="1117"/>
      <c r="X61" s="1117"/>
      <c r="Y61" s="1117"/>
      <c r="Z61" s="1117"/>
      <c r="AA61" s="1117"/>
      <c r="AB61" s="1117"/>
      <c r="AC61" s="1117"/>
      <c r="AD61" s="1117"/>
      <c r="AE61" s="1117"/>
      <c r="AF61" s="1117"/>
      <c r="AG61" s="1117"/>
      <c r="AH61" s="1117"/>
      <c r="AI61" s="1117"/>
      <c r="AJ61" s="1117"/>
      <c r="AK61" s="1117"/>
      <c r="AL61" s="1117"/>
      <c r="AM61" s="1117"/>
      <c r="AN61" s="1117"/>
      <c r="AO61" s="1117"/>
      <c r="AP61" s="1117"/>
      <c r="AQ61" s="1117"/>
      <c r="AR61" s="1117"/>
      <c r="AS61" s="1117"/>
      <c r="AT61" s="1117"/>
      <c r="AU61" s="1117"/>
      <c r="AV61" s="1117"/>
      <c r="AW61" s="1117"/>
      <c r="AX61" s="1117"/>
      <c r="AY61" s="1117"/>
      <c r="AZ61" s="1117"/>
      <c r="BA61" s="1117"/>
      <c r="BB61" s="1117"/>
      <c r="BC61" s="1117"/>
    </row>
    <row r="62" spans="1:55" s="998" customFormat="1" ht="14.45" customHeight="1">
      <c r="A62" s="1330"/>
      <c r="B62" s="961" t="s">
        <v>1350</v>
      </c>
      <c r="C62" s="1330"/>
      <c r="D62" s="992"/>
      <c r="E62" s="1204">
        <v>6418.6411464104212</v>
      </c>
      <c r="F62" s="1113"/>
      <c r="G62" s="1113">
        <v>4537.4838172346308</v>
      </c>
      <c r="H62" s="1113"/>
      <c r="I62" s="1113">
        <v>1881.1573291757932</v>
      </c>
      <c r="J62" s="1065"/>
      <c r="K62" s="50"/>
      <c r="L62" s="50"/>
      <c r="M62" s="50"/>
      <c r="N62" s="50"/>
      <c r="O62" s="50"/>
      <c r="P62" s="1117"/>
      <c r="Q62" s="1117"/>
      <c r="R62" s="1117"/>
      <c r="S62" s="1117"/>
      <c r="T62" s="1117"/>
      <c r="U62" s="1117"/>
      <c r="V62" s="1117"/>
      <c r="W62" s="1117"/>
      <c r="X62" s="1117"/>
      <c r="Y62" s="1117"/>
      <c r="Z62" s="1117"/>
      <c r="AA62" s="1117"/>
      <c r="AB62" s="1117"/>
      <c r="AC62" s="1117"/>
      <c r="AD62" s="1117"/>
      <c r="AE62" s="1117"/>
      <c r="AF62" s="1117"/>
      <c r="AG62" s="1117"/>
      <c r="AH62" s="1117"/>
      <c r="AI62" s="1117"/>
      <c r="AJ62" s="1117"/>
      <c r="AK62" s="1117"/>
      <c r="AL62" s="1117"/>
      <c r="AM62" s="1117"/>
      <c r="AN62" s="1117"/>
      <c r="AO62" s="1117"/>
      <c r="AP62" s="1117"/>
      <c r="AQ62" s="1117"/>
      <c r="AR62" s="1117"/>
      <c r="AS62" s="1117"/>
      <c r="AT62" s="1117"/>
      <c r="AU62" s="1117"/>
      <c r="AV62" s="1117"/>
      <c r="AW62" s="1117"/>
      <c r="AX62" s="1117"/>
      <c r="AY62" s="1117"/>
      <c r="AZ62" s="1117"/>
      <c r="BA62" s="1117"/>
      <c r="BB62" s="1117"/>
      <c r="BC62" s="1117"/>
    </row>
    <row r="63" spans="1:55" s="998" customFormat="1" ht="14.45" customHeight="1">
      <c r="A63" s="1330"/>
      <c r="B63" s="961" t="s">
        <v>1351</v>
      </c>
      <c r="C63" s="1330"/>
      <c r="D63" s="992"/>
      <c r="E63" s="1204">
        <v>13227.27823108942</v>
      </c>
      <c r="F63" s="1113"/>
      <c r="G63" s="1113">
        <v>9589.1688027582677</v>
      </c>
      <c r="H63" s="1113"/>
      <c r="I63" s="1113">
        <v>3638.1094283311636</v>
      </c>
      <c r="J63" s="1065"/>
      <c r="K63" s="50"/>
      <c r="L63" s="50"/>
      <c r="M63" s="50"/>
      <c r="N63" s="50"/>
      <c r="O63" s="50"/>
      <c r="P63" s="1117"/>
      <c r="Q63" s="1117"/>
      <c r="R63" s="1117"/>
      <c r="S63" s="1117"/>
      <c r="T63" s="1117"/>
      <c r="U63" s="1117"/>
      <c r="V63" s="1117"/>
      <c r="W63" s="1117"/>
      <c r="X63" s="1117"/>
      <c r="Y63" s="1117"/>
      <c r="Z63" s="1117"/>
      <c r="AA63" s="1117"/>
      <c r="AB63" s="1117"/>
      <c r="AC63" s="1117"/>
      <c r="AD63" s="1117"/>
      <c r="AE63" s="1117"/>
      <c r="AF63" s="1117"/>
      <c r="AG63" s="1117"/>
      <c r="AH63" s="1117"/>
      <c r="AI63" s="1117"/>
      <c r="AJ63" s="1117"/>
      <c r="AK63" s="1117"/>
      <c r="AL63" s="1117"/>
      <c r="AM63" s="1117"/>
      <c r="AN63" s="1117"/>
      <c r="AO63" s="1117"/>
      <c r="AP63" s="1117"/>
      <c r="AQ63" s="1117"/>
      <c r="AR63" s="1117"/>
      <c r="AS63" s="1117"/>
      <c r="AT63" s="1117"/>
      <c r="AU63" s="1117"/>
      <c r="AV63" s="1117"/>
      <c r="AW63" s="1117"/>
      <c r="AX63" s="1117"/>
      <c r="AY63" s="1117"/>
      <c r="AZ63" s="1117"/>
      <c r="BA63" s="1117"/>
      <c r="BB63" s="1117"/>
      <c r="BC63" s="1117"/>
    </row>
    <row r="64" spans="1:55" s="998" customFormat="1" ht="14.45" customHeight="1">
      <c r="A64" s="1330"/>
      <c r="B64" s="961" t="s">
        <v>1352</v>
      </c>
      <c r="C64" s="1330"/>
      <c r="D64" s="992"/>
      <c r="E64" s="1204">
        <v>20983.358059751376</v>
      </c>
      <c r="F64" s="1113"/>
      <c r="G64" s="1113">
        <v>14493.993092424489</v>
      </c>
      <c r="H64" s="1113"/>
      <c r="I64" s="1113">
        <v>6489.3649673268901</v>
      </c>
      <c r="J64" s="1065"/>
      <c r="K64" s="50"/>
      <c r="L64" s="50"/>
      <c r="M64" s="50"/>
      <c r="N64" s="50"/>
      <c r="O64" s="50"/>
      <c r="P64" s="1117"/>
      <c r="Q64" s="1117"/>
      <c r="R64" s="1117"/>
      <c r="S64" s="1117"/>
      <c r="T64" s="1117"/>
      <c r="U64" s="1117"/>
      <c r="V64" s="1117"/>
      <c r="W64" s="1117"/>
      <c r="X64" s="1117"/>
      <c r="Y64" s="1117"/>
      <c r="Z64" s="1117"/>
      <c r="AA64" s="1117"/>
      <c r="AB64" s="1117"/>
      <c r="AC64" s="1117"/>
      <c r="AD64" s="1117"/>
      <c r="AE64" s="1117"/>
      <c r="AF64" s="1117"/>
      <c r="AG64" s="1117"/>
      <c r="AH64" s="1117"/>
      <c r="AI64" s="1117"/>
      <c r="AJ64" s="1117"/>
      <c r="AK64" s="1117"/>
      <c r="AL64" s="1117"/>
      <c r="AM64" s="1117"/>
      <c r="AN64" s="1117"/>
      <c r="AO64" s="1117"/>
      <c r="AP64" s="1117"/>
      <c r="AQ64" s="1117"/>
      <c r="AR64" s="1117"/>
      <c r="AS64" s="1117"/>
      <c r="AT64" s="1117"/>
      <c r="AU64" s="1117"/>
      <c r="AV64" s="1117"/>
      <c r="AW64" s="1117"/>
      <c r="AX64" s="1117"/>
      <c r="AY64" s="1117"/>
      <c r="AZ64" s="1117"/>
      <c r="BA64" s="1117"/>
      <c r="BB64" s="1117"/>
      <c r="BC64" s="1117"/>
    </row>
    <row r="65" spans="1:55" s="998" customFormat="1" ht="14.45" customHeight="1">
      <c r="A65" s="1330"/>
      <c r="B65" s="961" t="s">
        <v>1353</v>
      </c>
      <c r="C65" s="1330"/>
      <c r="D65" s="992"/>
      <c r="E65" s="1204">
        <v>36576.887235302253</v>
      </c>
      <c r="F65" s="1113"/>
      <c r="G65" s="1113">
        <v>27221.457719261867</v>
      </c>
      <c r="H65" s="1113"/>
      <c r="I65" s="1113">
        <v>9355.4295160403981</v>
      </c>
      <c r="J65" s="1065"/>
      <c r="K65" s="50"/>
      <c r="L65" s="50"/>
      <c r="M65" s="50"/>
      <c r="N65" s="50"/>
      <c r="O65" s="50"/>
      <c r="P65" s="1117"/>
      <c r="Q65" s="1117"/>
      <c r="R65" s="1117"/>
      <c r="S65" s="1117"/>
      <c r="T65" s="1117"/>
      <c r="U65" s="1117"/>
      <c r="V65" s="1117"/>
      <c r="W65" s="1117"/>
      <c r="X65" s="1117"/>
      <c r="Y65" s="1117"/>
      <c r="Z65" s="1117"/>
      <c r="AA65" s="1117"/>
      <c r="AB65" s="1117"/>
      <c r="AC65" s="1117"/>
      <c r="AD65" s="1117"/>
      <c r="AE65" s="1117"/>
      <c r="AF65" s="1117"/>
      <c r="AG65" s="1117"/>
      <c r="AH65" s="1117"/>
      <c r="AI65" s="1117"/>
      <c r="AJ65" s="1117"/>
      <c r="AK65" s="1117"/>
      <c r="AL65" s="1117"/>
      <c r="AM65" s="1117"/>
      <c r="AN65" s="1117"/>
      <c r="AO65" s="1117"/>
      <c r="AP65" s="1117"/>
      <c r="AQ65" s="1117"/>
      <c r="AR65" s="1117"/>
      <c r="AS65" s="1117"/>
      <c r="AT65" s="1117"/>
      <c r="AU65" s="1117"/>
      <c r="AV65" s="1117"/>
      <c r="AW65" s="1117"/>
      <c r="AX65" s="1117"/>
      <c r="AY65" s="1117"/>
      <c r="AZ65" s="1117"/>
      <c r="BA65" s="1117"/>
      <c r="BB65" s="1117"/>
      <c r="BC65" s="1117"/>
    </row>
    <row r="66" spans="1:55" s="998" customFormat="1" ht="14.45" customHeight="1">
      <c r="A66" s="1330"/>
      <c r="B66" s="961" t="s">
        <v>1354</v>
      </c>
      <c r="C66" s="1330"/>
      <c r="D66" s="992"/>
      <c r="E66" s="1204">
        <v>78439.454578133154</v>
      </c>
      <c r="F66" s="1113"/>
      <c r="G66" s="1113">
        <v>57799.135405199566</v>
      </c>
      <c r="H66" s="1113"/>
      <c r="I66" s="1113">
        <v>20640.319172933585</v>
      </c>
      <c r="J66" s="1065"/>
      <c r="K66" s="50"/>
      <c r="L66" s="50"/>
      <c r="M66" s="50"/>
      <c r="N66" s="50"/>
      <c r="O66" s="50"/>
      <c r="P66" s="1117"/>
      <c r="Q66" s="1117"/>
      <c r="R66" s="1117"/>
      <c r="S66" s="1117"/>
      <c r="T66" s="1117"/>
      <c r="U66" s="1117"/>
      <c r="V66" s="1117"/>
      <c r="W66" s="1117"/>
      <c r="X66" s="1117"/>
      <c r="Y66" s="1117"/>
      <c r="Z66" s="1117"/>
      <c r="AA66" s="1117"/>
      <c r="AB66" s="1117"/>
      <c r="AC66" s="1117"/>
      <c r="AD66" s="1117"/>
      <c r="AE66" s="1117"/>
      <c r="AF66" s="1117"/>
      <c r="AG66" s="1117"/>
      <c r="AH66" s="1117"/>
      <c r="AI66" s="1117"/>
      <c r="AJ66" s="1117"/>
      <c r="AK66" s="1117"/>
      <c r="AL66" s="1117"/>
      <c r="AM66" s="1117"/>
      <c r="AN66" s="1117"/>
      <c r="AO66" s="1117"/>
      <c r="AP66" s="1117"/>
      <c r="AQ66" s="1117"/>
      <c r="AR66" s="1117"/>
      <c r="AS66" s="1117"/>
      <c r="AT66" s="1117"/>
      <c r="AU66" s="1117"/>
      <c r="AV66" s="1117"/>
      <c r="AW66" s="1117"/>
      <c r="AX66" s="1117"/>
      <c r="AY66" s="1117"/>
      <c r="AZ66" s="1117"/>
      <c r="BA66" s="1117"/>
      <c r="BB66" s="1117"/>
      <c r="BC66" s="1117"/>
    </row>
    <row r="67" spans="1:55" s="993" customFormat="1" ht="14.45" customHeight="1" thickBot="1">
      <c r="A67" s="1331"/>
      <c r="B67" s="1319" t="s">
        <v>1355</v>
      </c>
      <c r="C67" s="1331"/>
      <c r="D67" s="996"/>
      <c r="E67" s="1205">
        <v>283636.02112154139</v>
      </c>
      <c r="F67" s="1128"/>
      <c r="G67" s="1128">
        <v>211805.14281176441</v>
      </c>
      <c r="H67" s="1128"/>
      <c r="I67" s="1128">
        <v>71830.878309776992</v>
      </c>
      <c r="J67" s="1082"/>
      <c r="K67" s="50"/>
      <c r="L67" s="50"/>
      <c r="M67" s="50"/>
      <c r="N67" s="50"/>
      <c r="O67" s="50"/>
      <c r="P67" s="1131"/>
      <c r="Q67" s="1131"/>
      <c r="R67" s="1131"/>
      <c r="S67" s="1131"/>
      <c r="T67" s="1131"/>
      <c r="U67" s="1131"/>
      <c r="V67" s="1131"/>
      <c r="W67" s="1131"/>
      <c r="X67" s="1131"/>
      <c r="Y67" s="1131"/>
      <c r="Z67" s="1131"/>
      <c r="AA67" s="1131"/>
      <c r="AB67" s="1131"/>
      <c r="AC67" s="1131"/>
      <c r="AD67" s="1131"/>
      <c r="AE67" s="1131"/>
      <c r="AF67" s="1131"/>
      <c r="AG67" s="1131"/>
      <c r="AH67" s="1131"/>
      <c r="AI67" s="1131"/>
      <c r="AJ67" s="1131"/>
      <c r="AK67" s="1131"/>
      <c r="AL67" s="1131"/>
      <c r="AM67" s="1131"/>
      <c r="AN67" s="1131"/>
      <c r="AO67" s="1131"/>
      <c r="AP67" s="1131"/>
      <c r="AQ67" s="1131"/>
      <c r="AR67" s="1131"/>
      <c r="AS67" s="1131"/>
      <c r="AT67" s="1131"/>
      <c r="AU67" s="1131"/>
      <c r="AV67" s="1131"/>
      <c r="AW67" s="1131"/>
      <c r="AX67" s="1131"/>
      <c r="AY67" s="1131"/>
      <c r="AZ67" s="1131"/>
      <c r="BA67" s="1131"/>
      <c r="BB67" s="1131"/>
      <c r="BC67" s="1131"/>
    </row>
    <row r="68" spans="1:55" s="955" customFormat="1" ht="34.15" customHeight="1">
      <c r="A68" s="1545" t="s">
        <v>1602</v>
      </c>
      <c r="B68" s="1545"/>
      <c r="C68" s="1545"/>
      <c r="D68" s="1545"/>
      <c r="E68" s="1545"/>
      <c r="F68" s="1545"/>
      <c r="G68" s="1545"/>
      <c r="H68" s="1545"/>
      <c r="I68" s="1545"/>
      <c r="J68" s="1545"/>
    </row>
    <row r="69" spans="1:55" ht="15">
      <c r="A69" s="1136"/>
      <c r="B69" s="1136"/>
      <c r="C69" s="1136"/>
      <c r="D69" s="1162"/>
    </row>
    <row r="70" spans="1:55" ht="15">
      <c r="A70" s="1136"/>
      <c r="B70" s="1136"/>
      <c r="C70" s="1136"/>
      <c r="D70" s="1162"/>
    </row>
    <row r="71" spans="1:55" ht="15">
      <c r="A71" s="1136"/>
      <c r="B71" s="1136"/>
      <c r="C71" s="1136"/>
      <c r="D71" s="1162"/>
    </row>
    <row r="72" spans="1:55" ht="15">
      <c r="A72" s="1136"/>
      <c r="B72" s="1136"/>
      <c r="C72" s="1136"/>
      <c r="D72" s="1162"/>
    </row>
    <row r="73" spans="1:55" ht="15">
      <c r="A73" s="1136"/>
      <c r="B73" s="1136"/>
      <c r="C73" s="1136"/>
      <c r="D73" s="1162"/>
    </row>
    <row r="74" spans="1:55" ht="15">
      <c r="A74" s="1136"/>
      <c r="B74" s="1136"/>
      <c r="C74" s="1136"/>
      <c r="D74" s="1162"/>
    </row>
    <row r="75" spans="1:55" ht="15">
      <c r="A75" s="1136"/>
      <c r="B75" s="1136"/>
      <c r="C75" s="1136"/>
      <c r="D75" s="1162"/>
    </row>
    <row r="76" spans="1:55" ht="15">
      <c r="A76" s="1136"/>
      <c r="B76" s="1136"/>
      <c r="C76" s="1136"/>
      <c r="D76" s="1162"/>
    </row>
    <row r="77" spans="1:55" ht="15">
      <c r="A77" s="1136"/>
      <c r="B77" s="1136"/>
      <c r="C77" s="1136"/>
      <c r="D77" s="1162"/>
    </row>
    <row r="78" spans="1:55" ht="15">
      <c r="A78" s="1136"/>
      <c r="B78" s="1136"/>
      <c r="C78" s="1136"/>
      <c r="D78" s="1162"/>
    </row>
    <row r="79" spans="1:55" ht="15">
      <c r="A79" s="1136"/>
      <c r="B79" s="1136"/>
      <c r="C79" s="1136"/>
      <c r="D79" s="1162"/>
    </row>
    <row r="80" spans="1:55" ht="15">
      <c r="A80" s="1136"/>
      <c r="B80" s="1136"/>
      <c r="C80" s="1136"/>
      <c r="D80" s="1162"/>
    </row>
    <row r="81" spans="1:4" ht="15">
      <c r="A81" s="1136"/>
      <c r="B81" s="1136"/>
      <c r="C81" s="1136"/>
      <c r="D81" s="1162"/>
    </row>
    <row r="82" spans="1:4" ht="15">
      <c r="A82" s="1136"/>
      <c r="B82" s="1136"/>
      <c r="C82" s="1136"/>
      <c r="D82" s="1162"/>
    </row>
    <row r="83" spans="1:4" ht="15">
      <c r="A83" s="1136"/>
      <c r="B83" s="1136"/>
      <c r="C83" s="1136"/>
      <c r="D83" s="1162"/>
    </row>
    <row r="84" spans="1:4" ht="15">
      <c r="A84" s="1136"/>
      <c r="B84" s="1136"/>
      <c r="C84" s="1136"/>
      <c r="D84" s="1162"/>
    </row>
    <row r="85" spans="1:4" ht="15">
      <c r="A85" s="1136"/>
      <c r="B85" s="1136"/>
      <c r="C85" s="1136"/>
      <c r="D85" s="1162"/>
    </row>
    <row r="86" spans="1:4" ht="15">
      <c r="A86" s="1136"/>
      <c r="B86" s="1136"/>
      <c r="C86" s="1136"/>
      <c r="D86" s="1162"/>
    </row>
    <row r="87" spans="1:4" ht="15">
      <c r="A87" s="1136"/>
      <c r="B87" s="1136"/>
      <c r="C87" s="1136"/>
      <c r="D87" s="1162"/>
    </row>
  </sheetData>
  <mergeCells count="31">
    <mergeCell ref="A68:J68"/>
    <mergeCell ref="A13:C13"/>
    <mergeCell ref="A3:C5"/>
    <mergeCell ref="E3:F5"/>
    <mergeCell ref="G3:H5"/>
    <mergeCell ref="I3:J5"/>
    <mergeCell ref="A6:C6"/>
    <mergeCell ref="A7:C7"/>
    <mergeCell ref="A8:C8"/>
    <mergeCell ref="A9:C9"/>
    <mergeCell ref="A10:C10"/>
    <mergeCell ref="A11:C11"/>
    <mergeCell ref="A12:C12"/>
    <mergeCell ref="A57:C57"/>
    <mergeCell ref="A14:C14"/>
    <mergeCell ref="A15:C15"/>
    <mergeCell ref="A16:C16"/>
    <mergeCell ref="A17:C17"/>
    <mergeCell ref="A18:C18"/>
    <mergeCell ref="A19:C19"/>
    <mergeCell ref="A20:C20"/>
    <mergeCell ref="A21:C21"/>
    <mergeCell ref="A28:C28"/>
    <mergeCell ref="A35:C35"/>
    <mergeCell ref="A46:C46"/>
    <mergeCell ref="A22:D22"/>
    <mergeCell ref="A23:D23"/>
    <mergeCell ref="A24:D24"/>
    <mergeCell ref="A25:D25"/>
    <mergeCell ref="A26:D26"/>
    <mergeCell ref="A27:D27"/>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P51"/>
  <sheetViews>
    <sheetView tabSelected="1" view="pageBreakPreview" zoomScaleNormal="50" zoomScaleSheetLayoutView="100" workbookViewId="0">
      <selection activeCell="H30" sqref="H30"/>
    </sheetView>
  </sheetViews>
  <sheetFormatPr defaultColWidth="9.140625" defaultRowHeight="15.75"/>
  <cols>
    <col min="1" max="1" width="2.28515625" style="14" customWidth="1"/>
    <col min="2" max="2" width="18.7109375" style="14" customWidth="1"/>
    <col min="3" max="3" width="2.28515625" style="14" customWidth="1"/>
    <col min="4" max="4" width="1.7109375" style="15" customWidth="1"/>
    <col min="5" max="6" width="21.28515625" style="998" customWidth="1"/>
    <col min="7" max="7" width="20" style="998" customWidth="1"/>
    <col min="8" max="8" width="20.28515625" style="998" customWidth="1"/>
    <col min="9" max="9" width="9.140625" style="993"/>
    <col min="10" max="10" width="9.140625" style="998"/>
    <col min="11" max="11" width="19.140625" style="998" bestFit="1" customWidth="1"/>
    <col min="12" max="16384" width="9.140625" style="998"/>
  </cols>
  <sheetData>
    <row r="1" spans="1:16" s="458" customFormat="1" ht="35.1" customHeight="1">
      <c r="A1" s="517" t="s">
        <v>413</v>
      </c>
      <c r="B1" s="532"/>
      <c r="C1" s="532"/>
      <c r="D1" s="532"/>
      <c r="E1" s="532"/>
      <c r="F1" s="532"/>
      <c r="G1" s="532"/>
      <c r="H1" s="532"/>
      <c r="I1" s="533"/>
    </row>
    <row r="2" spans="1:16" ht="15" customHeight="1" thickBot="1">
      <c r="A2" s="998"/>
      <c r="B2" s="447"/>
      <c r="C2" s="447"/>
      <c r="D2" s="448"/>
      <c r="E2" s="1168"/>
      <c r="F2" s="1168"/>
      <c r="G2" s="1168"/>
      <c r="H2" s="502" t="s">
        <v>36</v>
      </c>
    </row>
    <row r="3" spans="1:16" ht="48" customHeight="1">
      <c r="A3" s="1796" t="s">
        <v>10</v>
      </c>
      <c r="B3" s="1796"/>
      <c r="C3" s="1796"/>
      <c r="D3" s="534"/>
      <c r="E3" s="519" t="s">
        <v>37</v>
      </c>
      <c r="F3" s="519" t="s">
        <v>116</v>
      </c>
      <c r="G3" s="520" t="s">
        <v>117</v>
      </c>
      <c r="H3" s="520" t="s">
        <v>38</v>
      </c>
      <c r="I3" s="1199"/>
      <c r="J3" s="1194"/>
      <c r="P3" s="521"/>
    </row>
    <row r="4" spans="1:16" s="414" customFormat="1" ht="21.75" hidden="1" customHeight="1">
      <c r="A4" s="1789" t="s">
        <v>1432</v>
      </c>
      <c r="B4" s="1789"/>
      <c r="C4" s="1789"/>
      <c r="D4" s="2"/>
      <c r="E4" s="523">
        <v>1.9602959225249994</v>
      </c>
      <c r="F4" s="523">
        <v>0.77001926666893483</v>
      </c>
      <c r="G4" s="523">
        <v>1.237130923461875</v>
      </c>
      <c r="H4" s="535" t="s">
        <v>4</v>
      </c>
      <c r="I4" s="536"/>
      <c r="J4" s="525"/>
    </row>
    <row r="5" spans="1:16" ht="18" hidden="1" customHeight="1">
      <c r="A5" s="1789" t="s">
        <v>1433</v>
      </c>
      <c r="B5" s="1789"/>
      <c r="C5" s="1789"/>
      <c r="D5" s="992"/>
      <c r="E5" s="328" t="s">
        <v>300</v>
      </c>
      <c r="F5" s="328" t="s">
        <v>300</v>
      </c>
      <c r="G5" s="328" t="s">
        <v>300</v>
      </c>
      <c r="H5" s="328" t="s">
        <v>300</v>
      </c>
      <c r="I5" s="1199"/>
      <c r="J5" s="1194"/>
    </row>
    <row r="6" spans="1:16" s="414" customFormat="1" ht="18" hidden="1" customHeight="1">
      <c r="A6" s="1789" t="s">
        <v>1434</v>
      </c>
      <c r="B6" s="1789"/>
      <c r="C6" s="1789"/>
      <c r="D6" s="2"/>
      <c r="E6" s="523">
        <v>1.7556884502747045</v>
      </c>
      <c r="F6" s="523">
        <v>0.6190344427905301</v>
      </c>
      <c r="G6" s="523">
        <v>0.98841458051385522</v>
      </c>
      <c r="H6" s="50">
        <v>242382.72354493401</v>
      </c>
      <c r="I6" s="452"/>
    </row>
    <row r="7" spans="1:16" s="414" customFormat="1" ht="18" hidden="1" customHeight="1">
      <c r="A7" s="1789" t="s">
        <v>1435</v>
      </c>
      <c r="B7" s="1789"/>
      <c r="C7" s="1789"/>
      <c r="D7" s="2"/>
      <c r="E7" s="523">
        <f>'7'!E7/'1'!$E$16</f>
        <v>1.7903003023495354</v>
      </c>
      <c r="F7" s="523">
        <f>'7'!F7/'1'!$E$16</f>
        <v>0.45493343047901391</v>
      </c>
      <c r="G7" s="523">
        <f>'7'!G7/'1'!$E$16</f>
        <v>0.90766577809754423</v>
      </c>
      <c r="H7" s="50">
        <f>'7'!H7/'1'!$E$16</f>
        <v>195017.4499397258</v>
      </c>
      <c r="I7" s="452"/>
    </row>
    <row r="8" spans="1:16" s="414" customFormat="1" ht="16.5" hidden="1" customHeight="1">
      <c r="A8" s="1789" t="s">
        <v>1419</v>
      </c>
      <c r="B8" s="1789"/>
      <c r="C8" s="1789"/>
      <c r="D8" s="2"/>
      <c r="E8" s="523">
        <v>1.3264877470571088</v>
      </c>
      <c r="F8" s="523">
        <v>0.50039397782420036</v>
      </c>
      <c r="G8" s="523">
        <v>0.78886326112355465</v>
      </c>
      <c r="H8" s="50">
        <v>120249.84879612485</v>
      </c>
      <c r="I8" s="452"/>
    </row>
    <row r="9" spans="1:16" s="414" customFormat="1" ht="15.75" hidden="1" customHeight="1">
      <c r="A9" s="1789" t="s">
        <v>1420</v>
      </c>
      <c r="B9" s="1789"/>
      <c r="C9" s="1789"/>
      <c r="D9" s="2"/>
      <c r="E9" s="528">
        <v>1.1875170155946051</v>
      </c>
      <c r="F9" s="528">
        <v>0.32240517615943071</v>
      </c>
      <c r="G9" s="528">
        <v>0.62506653662510037</v>
      </c>
      <c r="H9" s="529">
        <v>112364.36718815927</v>
      </c>
      <c r="I9" s="452"/>
    </row>
    <row r="10" spans="1:16" s="414" customFormat="1" ht="16.5" hidden="1" customHeight="1">
      <c r="A10" s="1789" t="s">
        <v>1421</v>
      </c>
      <c r="B10" s="1789"/>
      <c r="C10" s="1789"/>
      <c r="D10" s="2"/>
      <c r="E10" s="331" t="s">
        <v>522</v>
      </c>
      <c r="F10" s="331" t="s">
        <v>522</v>
      </c>
      <c r="G10" s="331" t="s">
        <v>522</v>
      </c>
      <c r="H10" s="470" t="s">
        <v>522</v>
      </c>
      <c r="I10" s="452"/>
    </row>
    <row r="11" spans="1:16" s="414" customFormat="1" ht="17.25" hidden="1" customHeight="1">
      <c r="A11" s="1789" t="s">
        <v>1457</v>
      </c>
      <c r="B11" s="1789"/>
      <c r="C11" s="1789"/>
      <c r="D11" s="2"/>
      <c r="E11" s="528">
        <v>1.8685059279820218</v>
      </c>
      <c r="F11" s="528">
        <v>0.60477775292735192</v>
      </c>
      <c r="G11" s="528">
        <v>1.1230042014681385</v>
      </c>
      <c r="H11" s="529">
        <v>123002.87034697519</v>
      </c>
      <c r="I11" s="452"/>
    </row>
    <row r="12" spans="1:16" s="414" customFormat="1" ht="16.5" hidden="1" customHeight="1">
      <c r="A12" s="1789" t="s">
        <v>1437</v>
      </c>
      <c r="B12" s="1789"/>
      <c r="C12" s="1789"/>
      <c r="D12" s="2"/>
      <c r="E12" s="528">
        <v>1.4206304378515611</v>
      </c>
      <c r="F12" s="528">
        <v>0.42696295507483889</v>
      </c>
      <c r="G12" s="528">
        <v>0.77901961609298742</v>
      </c>
      <c r="H12" s="529">
        <v>113547.6470753686</v>
      </c>
      <c r="I12" s="452"/>
    </row>
    <row r="13" spans="1:16" s="414" customFormat="1" ht="16.5" hidden="1" customHeight="1">
      <c r="A13" s="1789" t="s">
        <v>1424</v>
      </c>
      <c r="B13" s="1789"/>
      <c r="C13" s="1789"/>
      <c r="D13" s="22"/>
      <c r="E13" s="528">
        <v>1.3179145327714679</v>
      </c>
      <c r="F13" s="528">
        <v>0.42890637415454708</v>
      </c>
      <c r="G13" s="528">
        <v>0.81358131214309337</v>
      </c>
      <c r="H13" s="529">
        <v>115249.17618957856</v>
      </c>
      <c r="I13" s="452"/>
    </row>
    <row r="14" spans="1:16" s="414" customFormat="1" ht="16.5" hidden="1" customHeight="1">
      <c r="A14" s="1467" t="s">
        <v>1425</v>
      </c>
      <c r="B14" s="1468"/>
      <c r="C14" s="1468"/>
      <c r="D14" s="1469"/>
      <c r="E14" s="528">
        <v>1.2073440905478836</v>
      </c>
      <c r="F14" s="528">
        <v>0.3902063414705142</v>
      </c>
      <c r="G14" s="528">
        <v>0.76282010082166318</v>
      </c>
      <c r="H14" s="125">
        <v>89008.849128179296</v>
      </c>
      <c r="I14" s="452"/>
    </row>
    <row r="15" spans="1:16" s="414" customFormat="1" ht="16.5" customHeight="1">
      <c r="A15" s="1467" t="s">
        <v>1308</v>
      </c>
      <c r="B15" s="1468"/>
      <c r="C15" s="1468"/>
      <c r="D15" s="1469"/>
      <c r="E15" s="331" t="s">
        <v>686</v>
      </c>
      <c r="F15" s="331" t="s">
        <v>686</v>
      </c>
      <c r="G15" s="331" t="s">
        <v>686</v>
      </c>
      <c r="H15" s="131" t="s">
        <v>686</v>
      </c>
      <c r="I15" s="452"/>
    </row>
    <row r="16" spans="1:16" s="414" customFormat="1" ht="16.5" customHeight="1">
      <c r="A16" s="1467" t="s">
        <v>1309</v>
      </c>
      <c r="B16" s="1468"/>
      <c r="C16" s="1468"/>
      <c r="D16" s="1469"/>
      <c r="E16" s="528">
        <v>1.1097734608078185</v>
      </c>
      <c r="F16" s="528">
        <v>0.32228706563074783</v>
      </c>
      <c r="G16" s="528">
        <v>0.62747033895434823</v>
      </c>
      <c r="H16" s="125">
        <v>97001.4311983058</v>
      </c>
      <c r="I16" s="452"/>
    </row>
    <row r="17" spans="1:11" s="414" customFormat="1" ht="16.5" customHeight="1">
      <c r="A17" s="1467" t="s">
        <v>1310</v>
      </c>
      <c r="B17" s="1468"/>
      <c r="C17" s="1468"/>
      <c r="D17" s="1469"/>
      <c r="E17" s="528">
        <v>1.2145966411141202</v>
      </c>
      <c r="F17" s="528">
        <v>0.4360395478357515</v>
      </c>
      <c r="G17" s="528">
        <v>0.74103654466360513</v>
      </c>
      <c r="H17" s="125">
        <v>100793.55945349688</v>
      </c>
      <c r="I17" s="452"/>
    </row>
    <row r="18" spans="1:11" s="414" customFormat="1" ht="16.5" customHeight="1">
      <c r="A18" s="1467" t="s">
        <v>1311</v>
      </c>
      <c r="B18" s="1468"/>
      <c r="C18" s="1468"/>
      <c r="D18" s="1469"/>
      <c r="E18" s="528">
        <v>1.7055877827310775</v>
      </c>
      <c r="F18" s="528">
        <v>0.48234394846653383</v>
      </c>
      <c r="G18" s="528">
        <v>1.08870748934689</v>
      </c>
      <c r="H18" s="125">
        <v>128086.06016840371</v>
      </c>
      <c r="I18" s="452"/>
    </row>
    <row r="19" spans="1:11" s="414" customFormat="1" ht="16.5" customHeight="1">
      <c r="A19" s="1467" t="s">
        <v>1312</v>
      </c>
      <c r="B19" s="1468"/>
      <c r="C19" s="1468"/>
      <c r="D19" s="1469"/>
      <c r="E19" s="528">
        <v>2.910854466743932</v>
      </c>
      <c r="F19" s="528">
        <v>0.84226939499430942</v>
      </c>
      <c r="G19" s="528">
        <v>1.565872147053269</v>
      </c>
      <c r="H19" s="125">
        <v>194161.73512650045</v>
      </c>
      <c r="I19" s="452"/>
    </row>
    <row r="20" spans="1:11" ht="18" customHeight="1">
      <c r="A20" s="1479" t="s">
        <v>43</v>
      </c>
      <c r="B20" s="1479"/>
      <c r="C20" s="1479"/>
      <c r="D20" s="2"/>
      <c r="E20" s="528"/>
      <c r="F20" s="528"/>
      <c r="G20" s="528"/>
      <c r="H20" s="125"/>
      <c r="K20" s="327"/>
    </row>
    <row r="21" spans="1:11" ht="18" customHeight="1">
      <c r="A21" s="1330"/>
      <c r="B21" s="1330" t="s">
        <v>44</v>
      </c>
      <c r="C21" s="1330"/>
      <c r="D21" s="992"/>
      <c r="E21" s="1200">
        <v>3.6457929248498471</v>
      </c>
      <c r="F21" s="1200">
        <v>1.0795171701255386</v>
      </c>
      <c r="G21" s="1200">
        <v>1.9307877178738653</v>
      </c>
      <c r="H21" s="955">
        <v>234227.01352580052</v>
      </c>
      <c r="K21" s="1201"/>
    </row>
    <row r="22" spans="1:11" ht="18" customHeight="1">
      <c r="A22" s="1330"/>
      <c r="B22" s="1330" t="s">
        <v>12</v>
      </c>
      <c r="C22" s="1330"/>
      <c r="D22" s="992"/>
      <c r="E22" s="1200">
        <v>0.89982778427798249</v>
      </c>
      <c r="F22" s="1202">
        <v>0.19308360143249714</v>
      </c>
      <c r="G22" s="1200">
        <v>0.56734643150042696</v>
      </c>
      <c r="H22" s="955">
        <v>84530.319036138404</v>
      </c>
    </row>
    <row r="23" spans="1:11" ht="18" customHeight="1">
      <c r="A23" s="1479" t="s">
        <v>13</v>
      </c>
      <c r="B23" s="1479"/>
      <c r="C23" s="1479"/>
      <c r="D23" s="2"/>
      <c r="E23" s="1200"/>
      <c r="F23" s="1200"/>
      <c r="G23" s="1200"/>
      <c r="H23" s="955"/>
    </row>
    <row r="24" spans="1:11" ht="18" customHeight="1">
      <c r="A24" s="1330"/>
      <c r="B24" s="1330" t="s">
        <v>52</v>
      </c>
      <c r="C24" s="1330"/>
      <c r="D24" s="992"/>
      <c r="E24" s="1200">
        <v>6.7153540703012302</v>
      </c>
      <c r="F24" s="1200">
        <v>2.161333048154336</v>
      </c>
      <c r="G24" s="1200">
        <v>3.8134289071438423</v>
      </c>
      <c r="H24" s="955">
        <v>413017.87204833259</v>
      </c>
    </row>
    <row r="25" spans="1:11" ht="18" customHeight="1">
      <c r="A25" s="1330"/>
      <c r="B25" s="1330" t="s">
        <v>53</v>
      </c>
      <c r="C25" s="1330"/>
      <c r="D25" s="992"/>
      <c r="E25" s="1200">
        <v>3.4679673132693383</v>
      </c>
      <c r="F25" s="1200">
        <v>0.94509014468812136</v>
      </c>
      <c r="G25" s="1200">
        <v>2.1574700916995084</v>
      </c>
      <c r="H25" s="955">
        <v>264690.95874781482</v>
      </c>
    </row>
    <row r="26" spans="1:11" ht="18" customHeight="1">
      <c r="A26" s="1330"/>
      <c r="B26" s="1330" t="s">
        <v>54</v>
      </c>
      <c r="C26" s="1330"/>
      <c r="D26" s="992"/>
      <c r="E26" s="1200">
        <v>3.0194364125931377</v>
      </c>
      <c r="F26" s="1200">
        <v>0.90484095080793625</v>
      </c>
      <c r="G26" s="1200">
        <v>1.4714550721863815</v>
      </c>
      <c r="H26" s="955">
        <v>178120.5018681596</v>
      </c>
    </row>
    <row r="27" spans="1:11" ht="18" customHeight="1">
      <c r="A27" s="1330"/>
      <c r="B27" s="1330" t="s">
        <v>257</v>
      </c>
      <c r="C27" s="1330"/>
      <c r="D27" s="992"/>
      <c r="E27" s="1200">
        <v>1.1477237840755257</v>
      </c>
      <c r="F27" s="1200">
        <v>0.18841597289975653</v>
      </c>
      <c r="G27" s="1200">
        <v>0.61384960565038371</v>
      </c>
      <c r="H27" s="955">
        <v>69677.68552712971</v>
      </c>
    </row>
    <row r="28" spans="1:11" ht="18" customHeight="1">
      <c r="A28" s="1330"/>
      <c r="B28" s="1330" t="s">
        <v>256</v>
      </c>
      <c r="C28" s="1330"/>
      <c r="D28" s="992"/>
      <c r="E28" s="1200">
        <v>1.7146341463414634</v>
      </c>
      <c r="F28" s="1200">
        <v>0.90975609756097564</v>
      </c>
      <c r="G28" s="1200">
        <v>1.173170731707317</v>
      </c>
      <c r="H28" s="955">
        <v>675858.28536585369</v>
      </c>
    </row>
    <row r="29" spans="1:11" ht="18" customHeight="1">
      <c r="A29" s="1479" t="s">
        <v>14</v>
      </c>
      <c r="B29" s="1479"/>
      <c r="C29" s="1479"/>
      <c r="D29" s="2"/>
      <c r="E29" s="1200"/>
      <c r="F29" s="1200"/>
      <c r="G29" s="1200"/>
      <c r="H29" s="955"/>
    </row>
    <row r="30" spans="1:11" ht="18" customHeight="1">
      <c r="A30" s="1470" t="s">
        <v>45</v>
      </c>
      <c r="B30" s="1470"/>
      <c r="C30" s="6"/>
      <c r="D30" s="2"/>
      <c r="E30" s="1200">
        <v>2.7458743202591811</v>
      </c>
      <c r="F30" s="1200">
        <v>0.73649005922278088</v>
      </c>
      <c r="G30" s="1200">
        <v>1.4676316964591323</v>
      </c>
      <c r="H30" s="955">
        <v>179671.40019680315</v>
      </c>
    </row>
    <row r="31" spans="1:11" ht="18" customHeight="1">
      <c r="A31" s="7"/>
      <c r="B31" s="1330" t="s">
        <v>15</v>
      </c>
      <c r="C31" s="7"/>
      <c r="D31" s="2"/>
      <c r="E31" s="1200">
        <v>3.1863722176652978</v>
      </c>
      <c r="F31" s="1200">
        <v>1.0258052016592638</v>
      </c>
      <c r="G31" s="1200">
        <v>1.8096988368364926</v>
      </c>
      <c r="H31" s="955">
        <v>257226.24917051868</v>
      </c>
    </row>
    <row r="32" spans="1:11" ht="18" customHeight="1">
      <c r="A32" s="961"/>
      <c r="B32" s="961" t="s">
        <v>1313</v>
      </c>
      <c r="C32" s="961"/>
      <c r="D32" s="992"/>
      <c r="E32" s="1200">
        <v>2.5124430113481302</v>
      </c>
      <c r="F32" s="1200">
        <v>0.65549245132175205</v>
      </c>
      <c r="G32" s="1200">
        <v>1.4276147109195658</v>
      </c>
      <c r="H32" s="955">
        <v>261526.02476350704</v>
      </c>
    </row>
    <row r="33" spans="1:8" ht="18" customHeight="1">
      <c r="A33" s="961"/>
      <c r="B33" s="961" t="s">
        <v>1314</v>
      </c>
      <c r="C33" s="961"/>
      <c r="D33" s="992"/>
      <c r="E33" s="1200">
        <v>2.7846002177640541</v>
      </c>
      <c r="F33" s="1200">
        <v>1.5890381262978304</v>
      </c>
      <c r="G33" s="1200">
        <v>1.9143017428538143</v>
      </c>
      <c r="H33" s="955">
        <v>586995.1283595385</v>
      </c>
    </row>
    <row r="34" spans="1:8" ht="18" customHeight="1">
      <c r="A34" s="961"/>
      <c r="B34" s="961" t="s">
        <v>1315</v>
      </c>
      <c r="C34" s="961"/>
      <c r="D34" s="992"/>
      <c r="E34" s="1200">
        <v>6.0453037652553574</v>
      </c>
      <c r="F34" s="1200">
        <v>1.6778025124643576</v>
      </c>
      <c r="G34" s="1200">
        <v>3.1104481061472971</v>
      </c>
      <c r="H34" s="955">
        <v>175936.71399109109</v>
      </c>
    </row>
    <row r="35" spans="1:8" ht="18" customHeight="1">
      <c r="A35" s="961"/>
      <c r="B35" s="961" t="s">
        <v>1316</v>
      </c>
      <c r="C35" s="961"/>
      <c r="D35" s="992"/>
      <c r="E35" s="1200">
        <v>1.5881591511052029</v>
      </c>
      <c r="F35" s="1200">
        <v>0.3879245270838399</v>
      </c>
      <c r="G35" s="1200">
        <v>0.94022102794704576</v>
      </c>
      <c r="H35" s="955">
        <v>66712.503819931604</v>
      </c>
    </row>
    <row r="36" spans="1:8" ht="13.5" customHeight="1">
      <c r="A36" s="961"/>
      <c r="B36" s="1330" t="s">
        <v>17</v>
      </c>
      <c r="C36" s="961"/>
      <c r="D36" s="992"/>
      <c r="E36" s="1200">
        <v>3.9440667868660237</v>
      </c>
      <c r="F36" s="1200">
        <v>0.91271966526998893</v>
      </c>
      <c r="G36" s="1200">
        <v>1.9020653587087493</v>
      </c>
      <c r="H36" s="955">
        <v>190510.72753974891</v>
      </c>
    </row>
    <row r="37" spans="1:8" ht="18" customHeight="1">
      <c r="A37" s="961"/>
      <c r="B37" s="961" t="s">
        <v>1317</v>
      </c>
      <c r="C37" s="961"/>
      <c r="D37" s="992"/>
      <c r="E37" s="1200">
        <v>5.819466552025335</v>
      </c>
      <c r="F37" s="1200">
        <v>1.3191248619496787</v>
      </c>
      <c r="G37" s="1200">
        <v>2.5457099978084932</v>
      </c>
      <c r="H37" s="955">
        <v>294007.80413289263</v>
      </c>
    </row>
    <row r="38" spans="1:8" ht="18" customHeight="1">
      <c r="A38" s="961"/>
      <c r="B38" s="961" t="s">
        <v>1318</v>
      </c>
      <c r="C38" s="961"/>
      <c r="D38" s="992"/>
      <c r="E38" s="1200">
        <v>2.1015687719118654</v>
      </c>
      <c r="F38" s="1200">
        <v>0.51344438430834594</v>
      </c>
      <c r="G38" s="1200">
        <v>1.2697127308004139</v>
      </c>
      <c r="H38" s="955">
        <v>88829.389129094023</v>
      </c>
    </row>
    <row r="39" spans="1:8" ht="18" customHeight="1">
      <c r="A39" s="961"/>
      <c r="B39" s="1330" t="s">
        <v>18</v>
      </c>
      <c r="C39" s="961"/>
      <c r="D39" s="992"/>
      <c r="E39" s="1200">
        <v>1.5426906118911181</v>
      </c>
      <c r="F39" s="1200">
        <v>0.3705555523393344</v>
      </c>
      <c r="G39" s="1200">
        <v>0.90974349048293046</v>
      </c>
      <c r="H39" s="955">
        <v>106592.54867818624</v>
      </c>
    </row>
    <row r="40" spans="1:8" ht="18" customHeight="1">
      <c r="A40" s="961"/>
      <c r="B40" s="961" t="s">
        <v>1319</v>
      </c>
      <c r="C40" s="6"/>
      <c r="D40" s="2"/>
      <c r="E40" s="1200">
        <v>0.67646896929024414</v>
      </c>
      <c r="F40" s="1200">
        <v>0.1768567758971315</v>
      </c>
      <c r="G40" s="1200">
        <v>0.28637094468522117</v>
      </c>
      <c r="H40" s="955">
        <v>74498.947131957291</v>
      </c>
    </row>
    <row r="41" spans="1:8" ht="18" customHeight="1">
      <c r="A41" s="961"/>
      <c r="B41" s="961" t="s">
        <v>1320</v>
      </c>
      <c r="C41" s="6"/>
      <c r="D41" s="2"/>
      <c r="E41" s="1200">
        <v>2.9343995794495954</v>
      </c>
      <c r="F41" s="1200">
        <v>0.64427125237933447</v>
      </c>
      <c r="G41" s="1200">
        <v>1.7003826695811086</v>
      </c>
      <c r="H41" s="955">
        <v>153633.75018964059</v>
      </c>
    </row>
    <row r="42" spans="1:8" ht="18" customHeight="1">
      <c r="A42" s="961"/>
      <c r="B42" s="961" t="s">
        <v>1321</v>
      </c>
      <c r="C42" s="6"/>
      <c r="D42" s="2"/>
      <c r="E42" s="1200">
        <v>0.6464049704353233</v>
      </c>
      <c r="F42" s="1200">
        <v>0.21430277431279313</v>
      </c>
      <c r="G42" s="1200">
        <v>0.51321026761949207</v>
      </c>
      <c r="H42" s="955">
        <v>78712.497670650308</v>
      </c>
    </row>
    <row r="43" spans="1:8" ht="18" customHeight="1">
      <c r="A43" s="961"/>
      <c r="B43" s="1330" t="s">
        <v>20</v>
      </c>
      <c r="C43" s="6"/>
      <c r="D43" s="2"/>
      <c r="E43" s="1200">
        <v>0.28497733154201482</v>
      </c>
      <c r="F43" s="1202">
        <v>0.12265737393861331</v>
      </c>
      <c r="G43" s="1200">
        <v>0.15837474279289512</v>
      </c>
      <c r="H43" s="955">
        <v>76709.985832559541</v>
      </c>
    </row>
    <row r="44" spans="1:8" ht="18" customHeight="1">
      <c r="A44" s="1470" t="s">
        <v>21</v>
      </c>
      <c r="B44" s="1470"/>
      <c r="C44" s="6"/>
      <c r="D44" s="2"/>
      <c r="E44" s="1200">
        <v>8.9373660855123287</v>
      </c>
      <c r="F44" s="1200">
        <v>4.7062518779510958</v>
      </c>
      <c r="G44" s="1200">
        <v>5.1544688937129388</v>
      </c>
      <c r="H44" s="955">
        <v>723474.95053049561</v>
      </c>
    </row>
    <row r="45" spans="1:8" ht="18" customHeight="1">
      <c r="A45" s="1479" t="s">
        <v>118</v>
      </c>
      <c r="B45" s="1479"/>
      <c r="C45" s="1479"/>
      <c r="D45" s="992"/>
      <c r="E45" s="1200"/>
      <c r="F45" s="1200"/>
      <c r="G45" s="1200"/>
      <c r="H45" s="955"/>
    </row>
    <row r="46" spans="1:8" ht="18" customHeight="1">
      <c r="A46" s="1470" t="s">
        <v>22</v>
      </c>
      <c r="B46" s="1470" t="s">
        <v>22</v>
      </c>
      <c r="C46" s="1334"/>
      <c r="D46" s="992"/>
      <c r="E46" s="1200">
        <v>2.5676423042024323</v>
      </c>
      <c r="F46" s="1200">
        <v>0.71770653057821998</v>
      </c>
      <c r="G46" s="1200">
        <v>1.4493527012750842</v>
      </c>
      <c r="H46" s="955">
        <v>231220.60614993263</v>
      </c>
    </row>
    <row r="47" spans="1:8" ht="18" customHeight="1">
      <c r="A47" s="1330"/>
      <c r="B47" s="1330" t="s">
        <v>23</v>
      </c>
      <c r="C47" s="1330"/>
      <c r="D47" s="992"/>
      <c r="E47" s="1200">
        <v>2.4056220629463292</v>
      </c>
      <c r="F47" s="1200">
        <v>0.6490608698361332</v>
      </c>
      <c r="G47" s="1200">
        <v>1.2956488700418844</v>
      </c>
      <c r="H47" s="955">
        <v>234437.50985037308</v>
      </c>
    </row>
    <row r="48" spans="1:8" ht="18" customHeight="1">
      <c r="A48" s="1330"/>
      <c r="B48" s="1330" t="s">
        <v>24</v>
      </c>
      <c r="C48" s="1330"/>
      <c r="D48" s="992"/>
      <c r="E48" s="1200">
        <v>3.0064251089667722</v>
      </c>
      <c r="F48" s="1200">
        <v>1.2595021915852096</v>
      </c>
      <c r="G48" s="1200">
        <v>1.9333145691766396</v>
      </c>
      <c r="H48" s="955">
        <v>229342.146543385</v>
      </c>
    </row>
    <row r="49" spans="1:8" ht="18" customHeight="1">
      <c r="A49" s="1330"/>
      <c r="B49" s="1330" t="s">
        <v>25</v>
      </c>
      <c r="C49" s="1330"/>
      <c r="D49" s="992"/>
      <c r="E49" s="1200">
        <v>2.8728511992429238</v>
      </c>
      <c r="F49" s="1200">
        <v>0.4944281833235879</v>
      </c>
      <c r="G49" s="1200">
        <v>1.6718213584848494</v>
      </c>
      <c r="H49" s="955">
        <v>218390.48684666958</v>
      </c>
    </row>
    <row r="50" spans="1:8" ht="18" customHeight="1" thickBot="1">
      <c r="A50" s="1471" t="s">
        <v>26</v>
      </c>
      <c r="B50" s="1471"/>
      <c r="C50" s="1331"/>
      <c r="D50" s="1203"/>
      <c r="E50" s="1198">
        <v>3.2095706893603042</v>
      </c>
      <c r="F50" s="1198">
        <v>0.95068323458879145</v>
      </c>
      <c r="G50" s="1198">
        <v>1.6672853616854997</v>
      </c>
      <c r="H50" s="956">
        <v>161907.3829363813</v>
      </c>
    </row>
    <row r="51" spans="1:8" s="955" customFormat="1" ht="30.75" customHeight="1">
      <c r="A51" s="1545" t="s">
        <v>1600</v>
      </c>
      <c r="B51" s="1586"/>
      <c r="C51" s="1586"/>
      <c r="D51" s="1586"/>
      <c r="E51" s="1586"/>
      <c r="F51" s="1586"/>
      <c r="G51" s="1586"/>
      <c r="H51" s="1586"/>
    </row>
  </sheetData>
  <mergeCells count="26">
    <mergeCell ref="A51:H51"/>
    <mergeCell ref="A3:C3"/>
    <mergeCell ref="A20:C20"/>
    <mergeCell ref="A23:C23"/>
    <mergeCell ref="A29:C29"/>
    <mergeCell ref="A4:C4"/>
    <mergeCell ref="A6:C6"/>
    <mergeCell ref="A9:C9"/>
    <mergeCell ref="A11:C11"/>
    <mergeCell ref="A10:C10"/>
    <mergeCell ref="A12:C12"/>
    <mergeCell ref="A46:B46"/>
    <mergeCell ref="A50:B50"/>
    <mergeCell ref="A5:C5"/>
    <mergeCell ref="A8:C8"/>
    <mergeCell ref="A45:C45"/>
    <mergeCell ref="A7:C7"/>
    <mergeCell ref="A44:B44"/>
    <mergeCell ref="A30:B30"/>
    <mergeCell ref="A13:C13"/>
    <mergeCell ref="A14:D14"/>
    <mergeCell ref="A15:D15"/>
    <mergeCell ref="A16:D16"/>
    <mergeCell ref="A17:D17"/>
    <mergeCell ref="A18:D18"/>
    <mergeCell ref="A19:D19"/>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P68"/>
  <sheetViews>
    <sheetView tabSelected="1" view="pageBreakPreview" zoomScaleNormal="50" zoomScaleSheetLayoutView="100" workbookViewId="0">
      <selection activeCell="H30" sqref="H30"/>
    </sheetView>
  </sheetViews>
  <sheetFormatPr defaultColWidth="9.140625" defaultRowHeight="15.75"/>
  <cols>
    <col min="1" max="1" width="2.28515625" style="14" customWidth="1"/>
    <col min="2" max="2" width="28.7109375" style="14" customWidth="1"/>
    <col min="3" max="3" width="2.28515625" style="14" customWidth="1"/>
    <col min="4" max="4" width="1.7109375" style="15" customWidth="1"/>
    <col min="5" max="8" width="20" style="998" customWidth="1"/>
    <col min="9" max="16384" width="9.140625" style="998"/>
  </cols>
  <sheetData>
    <row r="1" spans="1:16" s="458" customFormat="1" ht="35.1" customHeight="1">
      <c r="A1" s="517" t="s">
        <v>414</v>
      </c>
      <c r="B1" s="517"/>
      <c r="C1" s="517"/>
      <c r="D1" s="517"/>
      <c r="E1" s="517"/>
      <c r="F1" s="517"/>
      <c r="G1" s="517"/>
      <c r="H1" s="517"/>
    </row>
    <row r="2" spans="1:16" ht="15" customHeight="1" thickBot="1">
      <c r="A2" s="998"/>
      <c r="B2" s="447"/>
      <c r="C2" s="447"/>
      <c r="D2" s="448"/>
      <c r="E2" s="1168"/>
      <c r="F2" s="1168"/>
      <c r="G2" s="1168"/>
      <c r="H2" s="502" t="s">
        <v>36</v>
      </c>
    </row>
    <row r="3" spans="1:16" ht="48" customHeight="1">
      <c r="A3" s="1796" t="s">
        <v>1</v>
      </c>
      <c r="B3" s="1796"/>
      <c r="C3" s="1796"/>
      <c r="D3" s="518"/>
      <c r="E3" s="519" t="s">
        <v>37</v>
      </c>
      <c r="F3" s="519" t="s">
        <v>116</v>
      </c>
      <c r="G3" s="520" t="s">
        <v>117</v>
      </c>
      <c r="H3" s="520" t="s">
        <v>38</v>
      </c>
      <c r="I3" s="1193"/>
      <c r="J3" s="1194"/>
      <c r="P3" s="521"/>
    </row>
    <row r="4" spans="1:16" s="414" customFormat="1" ht="15.6" hidden="1" customHeight="1">
      <c r="A4" s="1791" t="s">
        <v>1442</v>
      </c>
      <c r="B4" s="1791"/>
      <c r="C4" s="1791"/>
      <c r="D4" s="412"/>
      <c r="E4" s="522">
        <v>1.9602959225249994</v>
      </c>
      <c r="F4" s="523">
        <v>0.77001926666893483</v>
      </c>
      <c r="G4" s="523">
        <v>1.237130923461875</v>
      </c>
      <c r="H4" s="328" t="s">
        <v>4</v>
      </c>
      <c r="I4" s="524"/>
      <c r="J4" s="525"/>
    </row>
    <row r="5" spans="1:16" ht="15.6" hidden="1" customHeight="1">
      <c r="A5" s="1789" t="s">
        <v>1443</v>
      </c>
      <c r="B5" s="1789"/>
      <c r="C5" s="1789"/>
      <c r="D5" s="992"/>
      <c r="E5" s="328" t="s">
        <v>300</v>
      </c>
      <c r="F5" s="328" t="s">
        <v>300</v>
      </c>
      <c r="G5" s="328" t="s">
        <v>300</v>
      </c>
      <c r="H5" s="328" t="s">
        <v>300</v>
      </c>
      <c r="I5" s="1193"/>
      <c r="J5" s="1194"/>
    </row>
    <row r="6" spans="1:16" s="414" customFormat="1" ht="15.6" hidden="1" customHeight="1">
      <c r="A6" s="1789" t="s">
        <v>1444</v>
      </c>
      <c r="B6" s="1789"/>
      <c r="C6" s="1789"/>
      <c r="D6" s="412"/>
      <c r="E6" s="526">
        <v>1.7556884502747045</v>
      </c>
      <c r="F6" s="527">
        <v>0.6190344427905301</v>
      </c>
      <c r="G6" s="523">
        <v>0.98841458051385522</v>
      </c>
      <c r="H6" s="50">
        <v>242382.72354493401</v>
      </c>
    </row>
    <row r="7" spans="1:16" s="414" customFormat="1" ht="15.6" hidden="1" customHeight="1">
      <c r="A7" s="1789" t="s">
        <v>1445</v>
      </c>
      <c r="B7" s="1789"/>
      <c r="C7" s="1789"/>
      <c r="D7" s="412"/>
      <c r="E7" s="526">
        <v>1.7903003023495354</v>
      </c>
      <c r="F7" s="527">
        <v>0.45493343047901391</v>
      </c>
      <c r="G7" s="523">
        <v>0.90766577809754423</v>
      </c>
      <c r="H7" s="50">
        <v>195017.4499397258</v>
      </c>
    </row>
    <row r="8" spans="1:16" s="414" customFormat="1" ht="16.5" hidden="1" customHeight="1">
      <c r="A8" s="1789" t="s">
        <v>1407</v>
      </c>
      <c r="B8" s="1789"/>
      <c r="C8" s="1789"/>
      <c r="D8" s="2"/>
      <c r="E8" s="523">
        <v>1.3264877470571088</v>
      </c>
      <c r="F8" s="523">
        <v>0.50039397782420036</v>
      </c>
      <c r="G8" s="523">
        <v>0.78886326112355465</v>
      </c>
      <c r="H8" s="50">
        <v>120249.84879612485</v>
      </c>
    </row>
    <row r="9" spans="1:16" s="414" customFormat="1" ht="18" hidden="1" customHeight="1">
      <c r="A9" s="1789" t="s">
        <v>1362</v>
      </c>
      <c r="B9" s="1789"/>
      <c r="C9" s="1789"/>
      <c r="D9" s="2"/>
      <c r="E9" s="528">
        <v>1.1875170155946051</v>
      </c>
      <c r="F9" s="528">
        <v>0.32240517615943071</v>
      </c>
      <c r="G9" s="528">
        <v>0.62506653662510037</v>
      </c>
      <c r="H9" s="529">
        <v>112364.36718815927</v>
      </c>
    </row>
    <row r="10" spans="1:16" s="414" customFormat="1" ht="12" hidden="1" customHeight="1">
      <c r="A10" s="1789" t="s">
        <v>1363</v>
      </c>
      <c r="B10" s="1789"/>
      <c r="C10" s="1789"/>
      <c r="D10" s="2"/>
      <c r="E10" s="331" t="s">
        <v>522</v>
      </c>
      <c r="F10" s="331" t="s">
        <v>522</v>
      </c>
      <c r="G10" s="331" t="s">
        <v>522</v>
      </c>
      <c r="H10" s="470" t="s">
        <v>522</v>
      </c>
      <c r="I10" s="452"/>
    </row>
    <row r="11" spans="1:16" s="414" customFormat="1" ht="13.5" hidden="1" customHeight="1">
      <c r="A11" s="1789" t="s">
        <v>1459</v>
      </c>
      <c r="B11" s="1789"/>
      <c r="C11" s="1789"/>
      <c r="D11" s="2"/>
      <c r="E11" s="528">
        <v>1.8685059279820218</v>
      </c>
      <c r="F11" s="528">
        <v>0.60477775292735192</v>
      </c>
      <c r="G11" s="528">
        <v>1.1230042014681385</v>
      </c>
      <c r="H11" s="529">
        <v>123002.87034697519</v>
      </c>
      <c r="I11" s="452"/>
    </row>
    <row r="12" spans="1:16" s="414" customFormat="1" ht="13.5" hidden="1" customHeight="1">
      <c r="A12" s="1789" t="s">
        <v>1365</v>
      </c>
      <c r="B12" s="1789"/>
      <c r="C12" s="1789"/>
      <c r="D12" s="2"/>
      <c r="E12" s="528">
        <v>1.4206304378515611</v>
      </c>
      <c r="F12" s="528">
        <v>0.42696295507483889</v>
      </c>
      <c r="G12" s="528">
        <v>0.77901961609298742</v>
      </c>
      <c r="H12" s="529">
        <v>113547.6470753686</v>
      </c>
      <c r="I12" s="452"/>
    </row>
    <row r="13" spans="1:16" s="414" customFormat="1" ht="13.5" hidden="1" customHeight="1">
      <c r="A13" s="1789" t="s">
        <v>1366</v>
      </c>
      <c r="B13" s="1789"/>
      <c r="C13" s="1789"/>
      <c r="D13" s="22"/>
      <c r="E13" s="528">
        <v>1.3179145327714679</v>
      </c>
      <c r="F13" s="528">
        <v>0.42890637415454708</v>
      </c>
      <c r="G13" s="528">
        <v>0.81358131214309337</v>
      </c>
      <c r="H13" s="529">
        <v>115249.17618957856</v>
      </c>
      <c r="I13" s="452"/>
    </row>
    <row r="14" spans="1:16" s="414" customFormat="1" ht="14.45" hidden="1" customHeight="1">
      <c r="A14" s="1467" t="s">
        <v>1367</v>
      </c>
      <c r="B14" s="1468"/>
      <c r="C14" s="1468"/>
      <c r="D14" s="1469"/>
      <c r="E14" s="528">
        <v>1.115522402623458</v>
      </c>
      <c r="F14" s="528">
        <v>0.32633027745713344</v>
      </c>
      <c r="G14" s="528">
        <v>0.63195577707424366</v>
      </c>
      <c r="H14" s="125">
        <v>98810.012662702749</v>
      </c>
      <c r="I14" s="452"/>
    </row>
    <row r="15" spans="1:16" s="414" customFormat="1" ht="14.45" customHeight="1">
      <c r="A15" s="1467" t="s">
        <v>1308</v>
      </c>
      <c r="B15" s="1468"/>
      <c r="C15" s="1468"/>
      <c r="D15" s="1469"/>
      <c r="E15" s="331" t="s">
        <v>686</v>
      </c>
      <c r="F15" s="331" t="s">
        <v>686</v>
      </c>
      <c r="G15" s="331" t="s">
        <v>686</v>
      </c>
      <c r="H15" s="131" t="s">
        <v>686</v>
      </c>
      <c r="I15" s="452"/>
    </row>
    <row r="16" spans="1:16" s="414" customFormat="1" ht="14.45" customHeight="1">
      <c r="A16" s="1467" t="s">
        <v>1309</v>
      </c>
      <c r="B16" s="1468"/>
      <c r="C16" s="1468"/>
      <c r="D16" s="1469"/>
      <c r="E16" s="528">
        <v>1.1097734608078185</v>
      </c>
      <c r="F16" s="528">
        <v>0.32228706563074783</v>
      </c>
      <c r="G16" s="528">
        <v>0.62747033895434823</v>
      </c>
      <c r="H16" s="125">
        <v>97001.4311983058</v>
      </c>
      <c r="I16" s="452"/>
    </row>
    <row r="17" spans="1:9" s="414" customFormat="1" ht="14.45" customHeight="1">
      <c r="A17" s="1467" t="s">
        <v>1310</v>
      </c>
      <c r="B17" s="1468"/>
      <c r="C17" s="1468"/>
      <c r="D17" s="1469"/>
      <c r="E17" s="528">
        <v>1.2145966411141202</v>
      </c>
      <c r="F17" s="528">
        <v>0.4360395478357515</v>
      </c>
      <c r="G17" s="528">
        <v>0.74103654466360513</v>
      </c>
      <c r="H17" s="125">
        <v>100793.55945349688</v>
      </c>
      <c r="I17" s="452"/>
    </row>
    <row r="18" spans="1:9" s="414" customFormat="1" ht="14.45" customHeight="1">
      <c r="A18" s="1467" t="s">
        <v>1311</v>
      </c>
      <c r="B18" s="1468"/>
      <c r="C18" s="1468"/>
      <c r="D18" s="1469"/>
      <c r="E18" s="528">
        <v>1.7055877827310753</v>
      </c>
      <c r="F18" s="528">
        <v>0.48234394846653339</v>
      </c>
      <c r="G18" s="528">
        <v>1.0887074893468884</v>
      </c>
      <c r="H18" s="125">
        <v>128086.06016840358</v>
      </c>
      <c r="I18" s="452"/>
    </row>
    <row r="19" spans="1:9" s="414" customFormat="1" ht="14.45" customHeight="1">
      <c r="A19" s="1467" t="s">
        <v>1312</v>
      </c>
      <c r="B19" s="1468"/>
      <c r="C19" s="1468"/>
      <c r="D19" s="1469"/>
      <c r="E19" s="528">
        <v>2.910854466743932</v>
      </c>
      <c r="F19" s="528">
        <v>0.84226939499430942</v>
      </c>
      <c r="G19" s="528">
        <v>1.565872147053269</v>
      </c>
      <c r="H19" s="125">
        <v>194161.73512650045</v>
      </c>
      <c r="I19" s="452"/>
    </row>
    <row r="20" spans="1:9" ht="14.45" customHeight="1">
      <c r="A20" s="1479" t="s">
        <v>447</v>
      </c>
      <c r="B20" s="1479"/>
      <c r="C20" s="1479"/>
      <c r="D20" s="412"/>
      <c r="E20" s="530"/>
      <c r="F20" s="531"/>
      <c r="G20" s="531"/>
      <c r="H20" s="130"/>
    </row>
    <row r="21" spans="1:9" ht="14.45" customHeight="1">
      <c r="A21" s="1330"/>
      <c r="B21" s="961" t="s">
        <v>1331</v>
      </c>
      <c r="C21" s="1330"/>
      <c r="D21" s="1184"/>
      <c r="E21" s="1195">
        <v>1.9626961816965467</v>
      </c>
      <c r="F21" s="1196">
        <v>0.44656014097624547</v>
      </c>
      <c r="G21" s="1196">
        <v>0.95373771190054213</v>
      </c>
      <c r="H21" s="1123">
        <v>101509.37518256241</v>
      </c>
    </row>
    <row r="22" spans="1:9" ht="14.45" customHeight="1">
      <c r="A22" s="1330"/>
      <c r="B22" s="961" t="s">
        <v>1332</v>
      </c>
      <c r="C22" s="1330"/>
      <c r="D22" s="1184"/>
      <c r="E22" s="1195">
        <v>6.1267478459153271</v>
      </c>
      <c r="F22" s="1196">
        <v>1.6632863390177668</v>
      </c>
      <c r="G22" s="1196">
        <v>3.2672740354108143</v>
      </c>
      <c r="H22" s="1123">
        <v>288611.93479036517</v>
      </c>
    </row>
    <row r="23" spans="1:9" ht="14.45" customHeight="1">
      <c r="A23" s="1330"/>
      <c r="B23" s="961" t="s">
        <v>1333</v>
      </c>
      <c r="C23" s="1330"/>
      <c r="D23" s="1184"/>
      <c r="E23" s="1195">
        <v>7.9834871417124136</v>
      </c>
      <c r="F23" s="1196">
        <v>3.8387149096874809</v>
      </c>
      <c r="G23" s="1196">
        <v>5.2149836813438997</v>
      </c>
      <c r="H23" s="1123">
        <v>652517.44004746759</v>
      </c>
    </row>
    <row r="24" spans="1:9" ht="14.45" customHeight="1">
      <c r="A24" s="1330"/>
      <c r="B24" s="961" t="s">
        <v>1334</v>
      </c>
      <c r="C24" s="1330"/>
      <c r="D24" s="1184"/>
      <c r="E24" s="1195">
        <v>4.6533098508898094</v>
      </c>
      <c r="F24" s="1196">
        <v>1.2643011742598715</v>
      </c>
      <c r="G24" s="1196">
        <v>3.8573864416573218</v>
      </c>
      <c r="H24" s="1123">
        <v>842232.6006367323</v>
      </c>
    </row>
    <row r="25" spans="1:9" ht="14.45" customHeight="1">
      <c r="A25" s="1330"/>
      <c r="B25" s="961" t="s">
        <v>1335</v>
      </c>
      <c r="C25" s="1330"/>
      <c r="D25" s="1184"/>
      <c r="E25" s="1195">
        <v>6.71907322420501</v>
      </c>
      <c r="F25" s="1196">
        <v>4.1752707415587036</v>
      </c>
      <c r="G25" s="1196">
        <v>4.7763379948422191</v>
      </c>
      <c r="H25" s="1123">
        <v>3393013.0098407539</v>
      </c>
    </row>
    <row r="26" spans="1:9" ht="14.45" customHeight="1">
      <c r="A26" s="1330"/>
      <c r="B26" s="961" t="s">
        <v>1336</v>
      </c>
      <c r="C26" s="1330"/>
      <c r="D26" s="1184"/>
      <c r="E26" s="1195">
        <v>12.477678571742187</v>
      </c>
      <c r="F26" s="1196">
        <v>7.1093750001786882</v>
      </c>
      <c r="G26" s="1196">
        <v>9.808035714532231</v>
      </c>
      <c r="H26" s="1123">
        <v>3969938.6072426382</v>
      </c>
    </row>
    <row r="27" spans="1:9" ht="14.45" customHeight="1">
      <c r="A27" s="1479" t="s">
        <v>473</v>
      </c>
      <c r="B27" s="1479"/>
      <c r="C27" s="1479"/>
      <c r="D27" s="2"/>
      <c r="E27" s="1195"/>
      <c r="F27" s="1196"/>
      <c r="G27" s="1196"/>
      <c r="H27" s="1123"/>
    </row>
    <row r="28" spans="1:9" ht="14.45" customHeight="1">
      <c r="A28" s="1330"/>
      <c r="B28" s="961" t="s">
        <v>1337</v>
      </c>
      <c r="C28" s="1330"/>
      <c r="D28" s="992"/>
      <c r="E28" s="1195">
        <v>1.3711828818658736</v>
      </c>
      <c r="F28" s="1196">
        <v>0.53862321831667437</v>
      </c>
      <c r="G28" s="1196">
        <v>0.86384501068533115</v>
      </c>
      <c r="H28" s="1123">
        <v>132680.1946079045</v>
      </c>
    </row>
    <row r="29" spans="1:9" ht="14.45" customHeight="1">
      <c r="A29" s="1330"/>
      <c r="B29" s="961" t="s">
        <v>1347</v>
      </c>
      <c r="C29" s="1330"/>
      <c r="D29" s="992"/>
      <c r="E29" s="1195">
        <v>3.8060428529872867</v>
      </c>
      <c r="F29" s="1196">
        <v>0.51775977789174754</v>
      </c>
      <c r="G29" s="1196">
        <v>1.2431381948249185</v>
      </c>
      <c r="H29" s="1123">
        <v>63505.625436655682</v>
      </c>
    </row>
    <row r="30" spans="1:9" ht="14.45" customHeight="1">
      <c r="A30" s="961"/>
      <c r="B30" s="961" t="s">
        <v>1348</v>
      </c>
      <c r="C30" s="961"/>
      <c r="D30" s="992"/>
      <c r="E30" s="1195">
        <v>1.2848837852197703</v>
      </c>
      <c r="F30" s="1196">
        <v>0.27516780425751025</v>
      </c>
      <c r="G30" s="1196">
        <v>0.71325689074113097</v>
      </c>
      <c r="H30" s="1123">
        <v>202366.48906685231</v>
      </c>
    </row>
    <row r="31" spans="1:9" ht="14.45" customHeight="1">
      <c r="A31" s="961"/>
      <c r="B31" s="961" t="s">
        <v>1349</v>
      </c>
      <c r="C31" s="961"/>
      <c r="D31" s="992"/>
      <c r="E31" s="1195">
        <v>2.9398190064806728</v>
      </c>
      <c r="F31" s="1196">
        <v>0.78081678732155524</v>
      </c>
      <c r="G31" s="1196">
        <v>1.5819567221717046</v>
      </c>
      <c r="H31" s="1123">
        <v>186564.5321385267</v>
      </c>
    </row>
    <row r="32" spans="1:9" ht="14.45" customHeight="1">
      <c r="A32" s="961"/>
      <c r="B32" s="961" t="s">
        <v>1350</v>
      </c>
      <c r="C32" s="961"/>
      <c r="D32" s="992"/>
      <c r="E32" s="1195">
        <v>4.6793791664533861</v>
      </c>
      <c r="F32" s="1196">
        <v>1.8089181650265227</v>
      </c>
      <c r="G32" s="1196">
        <v>2.8429150025223975</v>
      </c>
      <c r="H32" s="1123">
        <v>274269.73079711391</v>
      </c>
    </row>
    <row r="33" spans="1:8" ht="14.45" customHeight="1">
      <c r="A33" s="961"/>
      <c r="B33" s="961" t="s">
        <v>1351</v>
      </c>
      <c r="C33" s="961"/>
      <c r="D33" s="992"/>
      <c r="E33" s="1195">
        <v>11.348966048082836</v>
      </c>
      <c r="F33" s="1196">
        <v>3.2891283737057817</v>
      </c>
      <c r="G33" s="1196">
        <v>6.4311767095905354</v>
      </c>
      <c r="H33" s="1123">
        <v>384494.09762872243</v>
      </c>
    </row>
    <row r="34" spans="1:8" ht="14.45" customHeight="1">
      <c r="A34" s="961"/>
      <c r="B34" s="961" t="s">
        <v>1352</v>
      </c>
      <c r="C34" s="961"/>
      <c r="D34" s="992"/>
      <c r="E34" s="1195">
        <v>3.2742322613539279</v>
      </c>
      <c r="F34" s="1196">
        <v>1.4559883885595126</v>
      </c>
      <c r="G34" s="1196">
        <v>2.1178012924502001</v>
      </c>
      <c r="H34" s="1123">
        <v>412282.10973419354</v>
      </c>
    </row>
    <row r="35" spans="1:8" ht="14.45" customHeight="1">
      <c r="A35" s="961"/>
      <c r="B35" s="961" t="s">
        <v>1353</v>
      </c>
      <c r="C35" s="961"/>
      <c r="D35" s="992"/>
      <c r="E35" s="1195">
        <v>9.2618428753261739</v>
      </c>
      <c r="F35" s="1196">
        <v>5.9371764400338591</v>
      </c>
      <c r="G35" s="1196">
        <v>8.6255744054065939</v>
      </c>
      <c r="H35" s="1123">
        <v>2378004.3228961607</v>
      </c>
    </row>
    <row r="36" spans="1:8" ht="14.45" customHeight="1">
      <c r="A36" s="961"/>
      <c r="B36" s="961" t="s">
        <v>1354</v>
      </c>
      <c r="C36" s="961"/>
      <c r="D36" s="992"/>
      <c r="E36" s="1195">
        <v>9.7212494082432563</v>
      </c>
      <c r="F36" s="1196">
        <v>4.7539044012367215</v>
      </c>
      <c r="G36" s="1196">
        <v>7.392806436208943</v>
      </c>
      <c r="H36" s="1123">
        <v>2426457.789353834</v>
      </c>
    </row>
    <row r="37" spans="1:8" ht="14.45" customHeight="1">
      <c r="A37" s="961"/>
      <c r="B37" s="961" t="s">
        <v>1355</v>
      </c>
      <c r="C37" s="961"/>
      <c r="D37" s="992"/>
      <c r="E37" s="1195">
        <v>7.5909090909090908</v>
      </c>
      <c r="F37" s="1196">
        <v>6.0909090909090908</v>
      </c>
      <c r="G37" s="1196">
        <v>6.7272727272727275</v>
      </c>
      <c r="H37" s="1123">
        <v>3856325.9090909092</v>
      </c>
    </row>
    <row r="38" spans="1:8" ht="14.45" customHeight="1">
      <c r="A38" s="1479" t="s">
        <v>448</v>
      </c>
      <c r="B38" s="1479"/>
      <c r="C38" s="1479"/>
      <c r="D38" s="992"/>
      <c r="E38" s="1195"/>
      <c r="F38" s="1196"/>
      <c r="G38" s="1196"/>
      <c r="H38" s="1123"/>
    </row>
    <row r="39" spans="1:8" ht="14.45" customHeight="1">
      <c r="A39" s="961"/>
      <c r="B39" s="961" t="s">
        <v>1337</v>
      </c>
      <c r="C39" s="961"/>
      <c r="D39" s="992"/>
      <c r="E39" s="1195">
        <v>1.5202272425378363</v>
      </c>
      <c r="F39" s="1196">
        <v>0.54307899017359518</v>
      </c>
      <c r="G39" s="1196">
        <v>0.89187362107622292</v>
      </c>
      <c r="H39" s="1123">
        <v>132738.9279138608</v>
      </c>
    </row>
    <row r="40" spans="1:8" ht="14.45" customHeight="1">
      <c r="A40" s="961"/>
      <c r="B40" s="961" t="s">
        <v>1347</v>
      </c>
      <c r="C40" s="961"/>
      <c r="D40" s="992"/>
      <c r="E40" s="1195">
        <v>3.5112098384285053</v>
      </c>
      <c r="F40" s="1196">
        <v>0.47992260662696712</v>
      </c>
      <c r="G40" s="1196">
        <v>1.0272511251489802</v>
      </c>
      <c r="H40" s="1123">
        <v>58337.353423129694</v>
      </c>
    </row>
    <row r="41" spans="1:8" ht="14.45" customHeight="1">
      <c r="A41" s="961"/>
      <c r="B41" s="961" t="s">
        <v>1348</v>
      </c>
      <c r="C41" s="961"/>
      <c r="D41" s="992"/>
      <c r="E41" s="1195">
        <v>1.4842750781356728</v>
      </c>
      <c r="F41" s="1196">
        <v>0.32526889555755756</v>
      </c>
      <c r="G41" s="1196">
        <v>0.87179291000043591</v>
      </c>
      <c r="H41" s="1123">
        <v>218043.40303979715</v>
      </c>
    </row>
    <row r="42" spans="1:8" ht="14.45" customHeight="1">
      <c r="A42" s="1330"/>
      <c r="B42" s="961" t="s">
        <v>1349</v>
      </c>
      <c r="C42" s="1330"/>
      <c r="D42" s="992"/>
      <c r="E42" s="1195">
        <v>2.4261852768088463</v>
      </c>
      <c r="F42" s="1196">
        <v>0.71655764495161545</v>
      </c>
      <c r="G42" s="1196">
        <v>1.3963584904719157</v>
      </c>
      <c r="H42" s="1123">
        <v>177929.81411471576</v>
      </c>
    </row>
    <row r="43" spans="1:8" ht="14.45" customHeight="1">
      <c r="A43" s="1330"/>
      <c r="B43" s="961" t="s">
        <v>1350</v>
      </c>
      <c r="C43" s="1330"/>
      <c r="D43" s="992"/>
      <c r="E43" s="1195">
        <v>5.8459131857567499</v>
      </c>
      <c r="F43" s="1196">
        <v>2.4113080878482203</v>
      </c>
      <c r="G43" s="1196">
        <v>3.8346646653992713</v>
      </c>
      <c r="H43" s="1123">
        <v>266632.64039730327</v>
      </c>
    </row>
    <row r="44" spans="1:8" ht="14.45" customHeight="1">
      <c r="A44" s="1330"/>
      <c r="B44" s="961" t="s">
        <v>1351</v>
      </c>
      <c r="C44" s="1330"/>
      <c r="D44" s="992"/>
      <c r="E44" s="1195">
        <v>9.7471760299124437</v>
      </c>
      <c r="F44" s="1196">
        <v>2.5234955194236273</v>
      </c>
      <c r="G44" s="1196">
        <v>5.3256227816435784</v>
      </c>
      <c r="H44" s="1123">
        <v>376124.01151364116</v>
      </c>
    </row>
    <row r="45" spans="1:8" ht="14.45" customHeight="1">
      <c r="A45" s="1330"/>
      <c r="B45" s="961" t="s">
        <v>1352</v>
      </c>
      <c r="C45" s="1330"/>
      <c r="D45" s="992"/>
      <c r="E45" s="1195">
        <v>2.5760767067234234</v>
      </c>
      <c r="F45" s="1196">
        <v>1.1455319823514798</v>
      </c>
      <c r="G45" s="1196">
        <v>1.6662283379657887</v>
      </c>
      <c r="H45" s="1123">
        <v>324372.32752873475</v>
      </c>
    </row>
    <row r="46" spans="1:8" ht="14.45" customHeight="1">
      <c r="A46" s="1330"/>
      <c r="B46" s="961" t="s">
        <v>1353</v>
      </c>
      <c r="C46" s="1330"/>
      <c r="D46" s="992"/>
      <c r="E46" s="1195">
        <v>9.1166124286259524</v>
      </c>
      <c r="F46" s="1196">
        <v>5.8872084778714369</v>
      </c>
      <c r="G46" s="1196">
        <v>8.5417669576677486</v>
      </c>
      <c r="H46" s="1123">
        <v>2348451.4064906975</v>
      </c>
    </row>
    <row r="47" spans="1:8" ht="14.45" customHeight="1">
      <c r="A47" s="1330"/>
      <c r="B47" s="961" t="s">
        <v>1354</v>
      </c>
      <c r="C47" s="1330"/>
      <c r="D47" s="992"/>
      <c r="E47" s="1195">
        <v>11.244444444444444</v>
      </c>
      <c r="F47" s="1196">
        <v>5.4222222222222225</v>
      </c>
      <c r="G47" s="1196">
        <v>8.4666666666666668</v>
      </c>
      <c r="H47" s="1123">
        <v>2784191.1777777779</v>
      </c>
    </row>
    <row r="48" spans="1:8" ht="14.45" customHeight="1">
      <c r="A48" s="1330"/>
      <c r="B48" s="961" t="s">
        <v>1355</v>
      </c>
      <c r="C48" s="1330"/>
      <c r="D48" s="992"/>
      <c r="E48" s="1195">
        <v>8.35</v>
      </c>
      <c r="F48" s="1196">
        <v>6.7</v>
      </c>
      <c r="G48" s="1196">
        <v>7.4</v>
      </c>
      <c r="H48" s="1123">
        <v>4241958.5</v>
      </c>
    </row>
    <row r="49" spans="1:8" ht="14.45" customHeight="1">
      <c r="A49" s="1479" t="s">
        <v>449</v>
      </c>
      <c r="B49" s="1479"/>
      <c r="C49" s="1479"/>
      <c r="D49" s="2"/>
      <c r="E49" s="1195"/>
      <c r="F49" s="1196"/>
      <c r="G49" s="1196"/>
      <c r="H49" s="1123"/>
    </row>
    <row r="50" spans="1:8" ht="14.45" customHeight="1">
      <c r="A50" s="6"/>
      <c r="B50" s="961" t="s">
        <v>1337</v>
      </c>
      <c r="C50" s="6"/>
      <c r="D50" s="994"/>
      <c r="E50" s="1195">
        <v>1.782632150309817</v>
      </c>
      <c r="F50" s="1196">
        <v>0.4970021183504762</v>
      </c>
      <c r="G50" s="1196">
        <v>0.98975143365070084</v>
      </c>
      <c r="H50" s="1123">
        <v>100829.47641478771</v>
      </c>
    </row>
    <row r="51" spans="1:8" ht="14.45" customHeight="1">
      <c r="A51" s="6"/>
      <c r="B51" s="961" t="s">
        <v>1347</v>
      </c>
      <c r="C51" s="6"/>
      <c r="D51" s="2"/>
      <c r="E51" s="1195">
        <v>0.78057793184199009</v>
      </c>
      <c r="F51" s="1196">
        <v>0.24873126680822941</v>
      </c>
      <c r="G51" s="1196">
        <v>0.43528810813805657</v>
      </c>
      <c r="H51" s="1123">
        <v>144996.39050059684</v>
      </c>
    </row>
    <row r="52" spans="1:8" ht="14.45" customHeight="1">
      <c r="A52" s="1330"/>
      <c r="B52" s="961" t="s">
        <v>1348</v>
      </c>
      <c r="C52" s="1330"/>
      <c r="D52" s="992"/>
      <c r="E52" s="1195">
        <v>1.6634440037103488</v>
      </c>
      <c r="F52" s="1196">
        <v>0.63564827591002926</v>
      </c>
      <c r="G52" s="1196">
        <v>1.0432301158537118</v>
      </c>
      <c r="H52" s="1123">
        <v>191697.81352832768</v>
      </c>
    </row>
    <row r="53" spans="1:8" ht="14.45" customHeight="1">
      <c r="A53" s="1330"/>
      <c r="B53" s="961" t="s">
        <v>1349</v>
      </c>
      <c r="C53" s="1330"/>
      <c r="D53" s="992"/>
      <c r="E53" s="1195">
        <v>3.2741176752566696</v>
      </c>
      <c r="F53" s="1196">
        <v>0.63062930260975592</v>
      </c>
      <c r="G53" s="1196">
        <v>1.1702007995032404</v>
      </c>
      <c r="H53" s="1123">
        <v>191132.77947466541</v>
      </c>
    </row>
    <row r="54" spans="1:8" ht="14.45" customHeight="1">
      <c r="A54" s="1330"/>
      <c r="B54" s="961" t="s">
        <v>1350</v>
      </c>
      <c r="C54" s="1330"/>
      <c r="D54" s="992"/>
      <c r="E54" s="1195">
        <v>3.381889493116331</v>
      </c>
      <c r="F54" s="1196">
        <v>0.47021895002346809</v>
      </c>
      <c r="G54" s="1196">
        <v>1.7340740611085832</v>
      </c>
      <c r="H54" s="1123">
        <v>129641.07489988563</v>
      </c>
    </row>
    <row r="55" spans="1:8" ht="14.45" customHeight="1">
      <c r="A55" s="1330"/>
      <c r="B55" s="961" t="s">
        <v>1351</v>
      </c>
      <c r="C55" s="1330"/>
      <c r="D55" s="992"/>
      <c r="E55" s="1195">
        <v>6.2429278447188441</v>
      </c>
      <c r="F55" s="1196">
        <v>2.2469432054224572</v>
      </c>
      <c r="G55" s="1196">
        <v>3.449387614408753</v>
      </c>
      <c r="H55" s="1123">
        <v>267371.1351163995</v>
      </c>
    </row>
    <row r="56" spans="1:8" ht="14.45" customHeight="1">
      <c r="A56" s="1330"/>
      <c r="B56" s="961" t="s">
        <v>1352</v>
      </c>
      <c r="C56" s="1330"/>
      <c r="D56" s="992"/>
      <c r="E56" s="1195">
        <v>4.6888373602192273</v>
      </c>
      <c r="F56" s="1196">
        <v>1.3639215124836839</v>
      </c>
      <c r="G56" s="1196">
        <v>3.4085001362581915</v>
      </c>
      <c r="H56" s="1123">
        <v>353098.9733652139</v>
      </c>
    </row>
    <row r="57" spans="1:8" ht="14.45" customHeight="1">
      <c r="A57" s="1330"/>
      <c r="B57" s="961" t="s">
        <v>1353</v>
      </c>
      <c r="C57" s="1330"/>
      <c r="D57" s="992"/>
      <c r="E57" s="1195">
        <v>14.443367520258745</v>
      </c>
      <c r="F57" s="1196">
        <v>4.5217989800141352</v>
      </c>
      <c r="G57" s="1196">
        <v>7.9900071702391555</v>
      </c>
      <c r="H57" s="1123">
        <v>704036.92766400345</v>
      </c>
    </row>
    <row r="58" spans="1:8" ht="14.45" customHeight="1">
      <c r="A58" s="1330"/>
      <c r="B58" s="961" t="s">
        <v>1354</v>
      </c>
      <c r="C58" s="1330"/>
      <c r="D58" s="992"/>
      <c r="E58" s="1195">
        <v>4.8181274071393334</v>
      </c>
      <c r="F58" s="1196">
        <v>2.4772597489233177</v>
      </c>
      <c r="G58" s="1196">
        <v>3.8950483883555211</v>
      </c>
      <c r="H58" s="1123">
        <v>608342.52981639607</v>
      </c>
    </row>
    <row r="59" spans="1:8" ht="14.45" customHeight="1" thickBot="1">
      <c r="A59" s="1331"/>
      <c r="B59" s="1319" t="s">
        <v>1355</v>
      </c>
      <c r="C59" s="1331"/>
      <c r="D59" s="996"/>
      <c r="E59" s="1197">
        <v>7.5372887768412165</v>
      </c>
      <c r="F59" s="1198">
        <v>4.1045403597543428</v>
      </c>
      <c r="G59" s="1198">
        <v>5.9338707356489468</v>
      </c>
      <c r="H59" s="1128">
        <v>2525526.3932557353</v>
      </c>
    </row>
    <row r="60" spans="1:8" s="955" customFormat="1" ht="30.75" customHeight="1">
      <c r="A60" s="1545" t="s">
        <v>1600</v>
      </c>
      <c r="B60" s="1586"/>
      <c r="C60" s="1586"/>
      <c r="D60" s="1586"/>
      <c r="E60" s="1586"/>
      <c r="F60" s="1586"/>
      <c r="G60" s="1586"/>
      <c r="H60" s="1586"/>
    </row>
    <row r="61" spans="1:8" ht="13.7" customHeight="1"/>
    <row r="62" spans="1:8" ht="13.7" customHeight="1"/>
    <row r="63" spans="1:8" ht="13.7" customHeight="1"/>
    <row r="64" spans="1:8" ht="13.7" customHeight="1"/>
    <row r="65" ht="13.7" customHeight="1"/>
    <row r="66" ht="13.7" customHeight="1"/>
    <row r="67" ht="13.7" customHeight="1"/>
    <row r="68" ht="13.7" customHeight="1"/>
  </sheetData>
  <mergeCells count="22">
    <mergeCell ref="A19:D19"/>
    <mergeCell ref="A14:D14"/>
    <mergeCell ref="A15:D15"/>
    <mergeCell ref="A16:D16"/>
    <mergeCell ref="A17:D17"/>
    <mergeCell ref="A18:D18"/>
    <mergeCell ref="A60:H60"/>
    <mergeCell ref="A49:C49"/>
    <mergeCell ref="A27:C27"/>
    <mergeCell ref="A38:C38"/>
    <mergeCell ref="A3:C3"/>
    <mergeCell ref="A5:C5"/>
    <mergeCell ref="A6:C6"/>
    <mergeCell ref="A7:C7"/>
    <mergeCell ref="A4:C4"/>
    <mergeCell ref="A8:C8"/>
    <mergeCell ref="A9:C9"/>
    <mergeCell ref="A20:C20"/>
    <mergeCell ref="A11:C11"/>
    <mergeCell ref="A13:C13"/>
    <mergeCell ref="A10:C10"/>
    <mergeCell ref="A12:C12"/>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A78"/>
  <sheetViews>
    <sheetView tabSelected="1" view="pageBreakPreview" topLeftCell="A3" zoomScaleNormal="50" zoomScaleSheetLayoutView="100" workbookViewId="0">
      <selection activeCell="H30" sqref="H30"/>
    </sheetView>
  </sheetViews>
  <sheetFormatPr defaultColWidth="9.140625" defaultRowHeight="15.75"/>
  <cols>
    <col min="1" max="1" width="2.28515625" style="14" customWidth="1"/>
    <col min="2" max="2" width="18.7109375" style="14" customWidth="1"/>
    <col min="3" max="3" width="2.28515625" style="14" customWidth="1"/>
    <col min="4" max="4" width="1.7109375" style="15" customWidth="1"/>
    <col min="5" max="8" width="20.5703125" style="998" customWidth="1"/>
    <col min="9" max="10" width="19" style="998" customWidth="1"/>
    <col min="11" max="11" width="16.42578125" style="998" customWidth="1"/>
    <col min="12" max="12" width="16.28515625" style="998" customWidth="1"/>
    <col min="13" max="13" width="18.5703125" style="998" customWidth="1"/>
    <col min="14" max="14" width="17.85546875" style="998" customWidth="1"/>
    <col min="15" max="15" width="2.28515625" style="14" customWidth="1"/>
    <col min="16" max="16" width="18.7109375" style="14" customWidth="1"/>
    <col min="17" max="17" width="2.28515625" style="14" customWidth="1"/>
    <col min="18" max="18" width="1.7109375" style="15" customWidth="1"/>
    <col min="19" max="19" width="15.5703125" style="998" customWidth="1"/>
    <col min="20" max="23" width="16.85546875" style="998" customWidth="1"/>
    <col min="24" max="28" width="14.85546875" style="998" customWidth="1"/>
    <col min="29" max="29" width="14.85546875" style="993" customWidth="1"/>
    <col min="30" max="30" width="18.28515625" style="993" customWidth="1"/>
    <col min="31" max="32" width="15.5703125" style="998" hidden="1" customWidth="1"/>
    <col min="33" max="33" width="18.85546875" style="998" hidden="1" customWidth="1"/>
    <col min="34" max="35" width="20" style="998" hidden="1" customWidth="1"/>
    <col min="36" max="36" width="18.85546875" style="998" hidden="1" customWidth="1"/>
    <col min="37" max="37" width="19.42578125" style="998" hidden="1" customWidth="1"/>
    <col min="38" max="38" width="17.140625" style="998" customWidth="1"/>
    <col min="39" max="42" width="7" style="998" customWidth="1"/>
    <col min="43" max="47" width="9.85546875" style="998" customWidth="1"/>
    <col min="48" max="16384" width="9.140625" style="998"/>
  </cols>
  <sheetData>
    <row r="1" spans="1:38" s="458" customFormat="1" ht="35.1" customHeight="1">
      <c r="A1" s="1636" t="s">
        <v>726</v>
      </c>
      <c r="B1" s="1636"/>
      <c r="C1" s="1636"/>
      <c r="D1" s="1636"/>
      <c r="E1" s="1636"/>
      <c r="F1" s="1636"/>
      <c r="G1" s="1636"/>
      <c r="H1" s="1636"/>
      <c r="I1" s="1637" t="s">
        <v>774</v>
      </c>
      <c r="J1" s="1637"/>
      <c r="K1" s="1637"/>
      <c r="L1" s="1637"/>
      <c r="M1" s="1637"/>
      <c r="N1" s="1637"/>
      <c r="O1" s="1372"/>
      <c r="P1" s="1636" t="s">
        <v>727</v>
      </c>
      <c r="Q1" s="1636"/>
      <c r="R1" s="1636"/>
      <c r="S1" s="1636"/>
      <c r="T1" s="1636"/>
      <c r="U1" s="1636"/>
      <c r="V1" s="1636"/>
      <c r="W1" s="1636"/>
      <c r="X1" s="457" t="s">
        <v>217</v>
      </c>
      <c r="Y1" s="457"/>
      <c r="Z1" s="457"/>
      <c r="AB1" s="457"/>
      <c r="AC1" s="499"/>
      <c r="AD1" s="499"/>
      <c r="AE1" s="500"/>
      <c r="AF1" s="500"/>
    </row>
    <row r="2" spans="1:38" ht="15" customHeight="1" thickBot="1">
      <c r="A2" s="998"/>
      <c r="B2" s="447"/>
      <c r="C2" s="447"/>
      <c r="D2" s="448"/>
      <c r="G2" s="1168"/>
      <c r="H2" s="1168"/>
      <c r="I2" s="1168"/>
      <c r="J2" s="1168"/>
      <c r="K2" s="1168"/>
      <c r="L2" s="1168"/>
      <c r="M2" s="1168"/>
      <c r="N2" s="170" t="s">
        <v>773</v>
      </c>
      <c r="O2" s="998"/>
      <c r="P2" s="501"/>
      <c r="Q2" s="447"/>
      <c r="R2" s="448"/>
      <c r="Z2" s="502"/>
      <c r="AC2" s="28"/>
      <c r="AD2" s="170" t="s">
        <v>773</v>
      </c>
    </row>
    <row r="3" spans="1:38" s="1179" customFormat="1" ht="20.100000000000001" customHeight="1">
      <c r="A3" s="1797" t="s">
        <v>1497</v>
      </c>
      <c r="B3" s="1797"/>
      <c r="C3" s="1797"/>
      <c r="D3" s="1189"/>
      <c r="E3" s="1800" t="s">
        <v>1575</v>
      </c>
      <c r="F3" s="1800" t="s">
        <v>1576</v>
      </c>
      <c r="G3" s="1803" t="s">
        <v>1577</v>
      </c>
      <c r="H3" s="1804"/>
      <c r="I3" s="1804" t="s">
        <v>1578</v>
      </c>
      <c r="J3" s="1804"/>
      <c r="K3" s="1805"/>
      <c r="L3" s="1803" t="s">
        <v>1579</v>
      </c>
      <c r="M3" s="1804"/>
      <c r="N3" s="1804"/>
      <c r="O3" s="1797" t="s">
        <v>1497</v>
      </c>
      <c r="P3" s="1797"/>
      <c r="Q3" s="1797"/>
      <c r="R3" s="1190"/>
      <c r="S3" s="1803" t="s">
        <v>1579</v>
      </c>
      <c r="T3" s="1804"/>
      <c r="U3" s="1804"/>
      <c r="V3" s="1804"/>
      <c r="W3" s="1804"/>
      <c r="X3" s="1804"/>
      <c r="Y3" s="1804"/>
      <c r="Z3" s="1804"/>
      <c r="AA3" s="1804"/>
      <c r="AB3" s="1805"/>
      <c r="AC3" s="1606" t="s">
        <v>1580</v>
      </c>
      <c r="AD3" s="1606" t="s">
        <v>1581</v>
      </c>
    </row>
    <row r="4" spans="1:38" s="1179" customFormat="1" ht="20.100000000000001" customHeight="1">
      <c r="A4" s="1798"/>
      <c r="B4" s="1798"/>
      <c r="C4" s="1798"/>
      <c r="D4" s="1329"/>
      <c r="E4" s="1801"/>
      <c r="F4" s="1801"/>
      <c r="G4" s="1806" t="s">
        <v>1582</v>
      </c>
      <c r="H4" s="1806" t="s">
        <v>1583</v>
      </c>
      <c r="I4" s="1807" t="s">
        <v>1584</v>
      </c>
      <c r="J4" s="1631" t="s">
        <v>1051</v>
      </c>
      <c r="K4" s="1808" t="s">
        <v>1585</v>
      </c>
      <c r="L4" s="1806" t="s">
        <v>1586</v>
      </c>
      <c r="M4" s="1809" t="s">
        <v>1587</v>
      </c>
      <c r="N4" s="1810"/>
      <c r="O4" s="1798"/>
      <c r="P4" s="1798"/>
      <c r="Q4" s="1798"/>
      <c r="R4" s="1328"/>
      <c r="S4" s="1811" t="s">
        <v>1588</v>
      </c>
      <c r="T4" s="1812"/>
      <c r="U4" s="1812"/>
      <c r="V4" s="1812"/>
      <c r="W4" s="1813"/>
      <c r="X4" s="1814" t="s">
        <v>1589</v>
      </c>
      <c r="Y4" s="1609" t="s">
        <v>806</v>
      </c>
      <c r="Z4" s="1816" t="s">
        <v>1590</v>
      </c>
      <c r="AA4" s="1818" t="s">
        <v>1591</v>
      </c>
      <c r="AB4" s="1818" t="s">
        <v>1592</v>
      </c>
      <c r="AC4" s="1607"/>
      <c r="AD4" s="1607"/>
    </row>
    <row r="5" spans="1:38" s="1328" customFormat="1" ht="39.950000000000003" customHeight="1">
      <c r="A5" s="1799"/>
      <c r="B5" s="1799"/>
      <c r="C5" s="1799"/>
      <c r="D5" s="1180"/>
      <c r="E5" s="1802"/>
      <c r="F5" s="1802"/>
      <c r="G5" s="1802"/>
      <c r="H5" s="1802"/>
      <c r="I5" s="1807"/>
      <c r="J5" s="1632"/>
      <c r="K5" s="1808"/>
      <c r="L5" s="1802"/>
      <c r="M5" s="1403" t="s">
        <v>1593</v>
      </c>
      <c r="N5" s="1403" t="s">
        <v>1594</v>
      </c>
      <c r="O5" s="1799"/>
      <c r="P5" s="1799"/>
      <c r="Q5" s="1799"/>
      <c r="R5" s="1180"/>
      <c r="S5" s="1405" t="s">
        <v>1595</v>
      </c>
      <c r="T5" s="1405" t="s">
        <v>1596</v>
      </c>
      <c r="U5" s="1405" t="s">
        <v>1597</v>
      </c>
      <c r="V5" s="1405" t="s">
        <v>1598</v>
      </c>
      <c r="W5" s="513" t="s">
        <v>1599</v>
      </c>
      <c r="X5" s="1815"/>
      <c r="Y5" s="1605"/>
      <c r="Z5" s="1817"/>
      <c r="AA5" s="1819"/>
      <c r="AB5" s="1819"/>
      <c r="AC5" s="1608"/>
      <c r="AD5" s="1608"/>
    </row>
    <row r="6" spans="1:38" s="414" customFormat="1" ht="18" hidden="1" customHeight="1">
      <c r="A6" s="1643" t="s">
        <v>1071</v>
      </c>
      <c r="B6" s="1643"/>
      <c r="C6" s="1643"/>
      <c r="D6" s="2"/>
      <c r="E6" s="466">
        <v>884014361</v>
      </c>
      <c r="F6" s="467"/>
      <c r="G6" s="467">
        <v>816615772</v>
      </c>
      <c r="H6" s="467">
        <v>37601085</v>
      </c>
      <c r="I6" s="467">
        <v>19002633</v>
      </c>
      <c r="J6" s="467">
        <v>217723483</v>
      </c>
      <c r="K6" s="467">
        <v>322802954</v>
      </c>
      <c r="L6" s="467"/>
      <c r="M6" s="467">
        <v>115159176</v>
      </c>
      <c r="N6" s="467">
        <v>38654505</v>
      </c>
      <c r="O6" s="1643" t="s">
        <v>1071</v>
      </c>
      <c r="P6" s="1643"/>
      <c r="Q6" s="1643"/>
      <c r="R6" s="2"/>
      <c r="S6" s="466">
        <v>13161363.5</v>
      </c>
      <c r="T6" s="467">
        <v>9300868.9700000007</v>
      </c>
      <c r="U6" s="467">
        <v>24730148.800000001</v>
      </c>
      <c r="V6" s="467">
        <v>14357118.5</v>
      </c>
      <c r="W6" s="467">
        <v>14955171</v>
      </c>
      <c r="X6" s="503" t="s">
        <v>3</v>
      </c>
      <c r="Y6" s="503"/>
      <c r="Z6" s="467">
        <v>9054729</v>
      </c>
      <c r="AA6" s="503" t="s">
        <v>3</v>
      </c>
      <c r="AB6" s="327">
        <v>104326441</v>
      </c>
      <c r="AC6" s="467">
        <v>76453319</v>
      </c>
      <c r="AD6" s="467">
        <v>76453319</v>
      </c>
    </row>
    <row r="7" spans="1:38" s="414" customFormat="1" ht="18" hidden="1" customHeight="1">
      <c r="A7" s="1479" t="s">
        <v>1068</v>
      </c>
      <c r="B7" s="1479"/>
      <c r="C7" s="1479"/>
      <c r="D7" s="2"/>
      <c r="E7" s="413">
        <v>1212122873.0867617</v>
      </c>
      <c r="F7" s="327"/>
      <c r="G7" s="327">
        <v>1151826185.799772</v>
      </c>
      <c r="H7" s="327">
        <v>61627792.47016219</v>
      </c>
      <c r="I7" s="327">
        <v>25981233.91723733</v>
      </c>
      <c r="J7" s="327">
        <v>414187546.63982821</v>
      </c>
      <c r="K7" s="327">
        <v>358867629.20500857</v>
      </c>
      <c r="L7" s="327"/>
      <c r="M7" s="327">
        <v>128972230.68458322</v>
      </c>
      <c r="N7" s="327">
        <v>65227930.940402821</v>
      </c>
      <c r="O7" s="1479" t="s">
        <v>1068</v>
      </c>
      <c r="P7" s="1479"/>
      <c r="Q7" s="1479"/>
      <c r="R7" s="2"/>
      <c r="S7" s="413">
        <v>14934836.423175786</v>
      </c>
      <c r="T7" s="327">
        <v>8358378.8585563535</v>
      </c>
      <c r="U7" s="327">
        <v>20710325.182485808</v>
      </c>
      <c r="V7" s="327">
        <v>6131037.8917467138</v>
      </c>
      <c r="W7" s="327">
        <v>13399372.418269351</v>
      </c>
      <c r="X7" s="503" t="s">
        <v>3</v>
      </c>
      <c r="Y7" s="503"/>
      <c r="Z7" s="327">
        <v>18379616.300594278</v>
      </c>
      <c r="AA7" s="327">
        <v>210348.96994636179</v>
      </c>
      <c r="AB7" s="327">
        <v>162189752.88295099</v>
      </c>
      <c r="AC7" s="327">
        <v>78676303.587583244</v>
      </c>
      <c r="AD7" s="327">
        <v>78676303.587583244</v>
      </c>
    </row>
    <row r="8" spans="1:38" s="414" customFormat="1" ht="18" hidden="1" customHeight="1">
      <c r="A8" s="1479" t="s">
        <v>1290</v>
      </c>
      <c r="B8" s="1479"/>
      <c r="C8" s="1479"/>
      <c r="D8" s="2"/>
      <c r="E8" s="413" t="e">
        <f>G8+AD8-#REF!</f>
        <v>#REF!</v>
      </c>
      <c r="F8" s="327"/>
      <c r="G8" s="327" t="e">
        <f>H8+M8+#REF!</f>
        <v>#REF!</v>
      </c>
      <c r="H8" s="327">
        <v>33961983</v>
      </c>
      <c r="I8" s="327">
        <v>12274553</v>
      </c>
      <c r="J8" s="327">
        <v>331576729</v>
      </c>
      <c r="K8" s="327">
        <v>271779495</v>
      </c>
      <c r="L8" s="327"/>
      <c r="M8" s="327">
        <v>281966764</v>
      </c>
      <c r="N8" s="327">
        <v>82824847</v>
      </c>
      <c r="O8" s="1479" t="s">
        <v>1290</v>
      </c>
      <c r="P8" s="1479"/>
      <c r="Q8" s="1479"/>
      <c r="R8" s="2"/>
      <c r="S8" s="413">
        <v>15951384</v>
      </c>
      <c r="T8" s="327">
        <v>12407920</v>
      </c>
      <c r="U8" s="327">
        <v>114995367.11999992</v>
      </c>
      <c r="V8" s="327">
        <v>30836771.879999924</v>
      </c>
      <c r="W8" s="327">
        <v>24950474</v>
      </c>
      <c r="X8" s="503" t="s">
        <v>48</v>
      </c>
      <c r="Y8" s="503"/>
      <c r="Z8" s="327">
        <v>1099915</v>
      </c>
      <c r="AA8" s="503" t="s">
        <v>48</v>
      </c>
      <c r="AB8" s="327">
        <v>6398044</v>
      </c>
      <c r="AC8" s="327">
        <v>11727329</v>
      </c>
      <c r="AD8" s="327">
        <v>11727329</v>
      </c>
    </row>
    <row r="9" spans="1:38" s="414" customFormat="1" ht="18" hidden="1" customHeight="1">
      <c r="A9" s="1479" t="s">
        <v>1263</v>
      </c>
      <c r="B9" s="1479"/>
      <c r="C9" s="1479"/>
      <c r="D9" s="2"/>
      <c r="E9" s="413">
        <v>887937777.42154884</v>
      </c>
      <c r="F9" s="327"/>
      <c r="G9" s="373">
        <v>868414421.03194356</v>
      </c>
      <c r="H9" s="327">
        <v>52581956.153102256</v>
      </c>
      <c r="I9" s="327">
        <v>10688689.552511062</v>
      </c>
      <c r="J9" s="327">
        <v>276449626.26490414</v>
      </c>
      <c r="K9" s="327">
        <v>307812038.4449591</v>
      </c>
      <c r="L9" s="327"/>
      <c r="M9" s="327">
        <v>121604697.7510175</v>
      </c>
      <c r="N9" s="327">
        <v>54210746.42529235</v>
      </c>
      <c r="O9" s="1479" t="s">
        <v>1263</v>
      </c>
      <c r="P9" s="1479"/>
      <c r="Q9" s="1479"/>
      <c r="R9" s="2"/>
      <c r="S9" s="413">
        <v>9975501.050405724</v>
      </c>
      <c r="T9" s="327">
        <v>7094721.0586746205</v>
      </c>
      <c r="U9" s="327">
        <v>19192127.933018804</v>
      </c>
      <c r="V9" s="327">
        <v>23702336.870805494</v>
      </c>
      <c r="W9" s="327">
        <v>7167053.1466036355</v>
      </c>
      <c r="X9" s="503" t="s">
        <v>498</v>
      </c>
      <c r="Y9" s="503"/>
      <c r="Z9" s="327">
        <v>37167437.464967608</v>
      </c>
      <c r="AA9" s="327">
        <v>262211.26621657744</v>
      </c>
      <c r="AB9" s="327">
        <v>99277412.865450189</v>
      </c>
      <c r="AC9" s="327">
        <v>56690793.854573004</v>
      </c>
      <c r="AD9" s="327">
        <v>56690793.854573004</v>
      </c>
    </row>
    <row r="10" spans="1:38" s="414" customFormat="1" ht="18" hidden="1" customHeight="1">
      <c r="A10" s="1479" t="s">
        <v>1276</v>
      </c>
      <c r="B10" s="1479"/>
      <c r="C10" s="1479"/>
      <c r="D10" s="2"/>
      <c r="E10" s="494">
        <v>1094008385.2415526</v>
      </c>
      <c r="F10" s="373"/>
      <c r="G10" s="373">
        <v>1050978800.6989181</v>
      </c>
      <c r="H10" s="327">
        <v>141809653.47389013</v>
      </c>
      <c r="I10" s="327">
        <v>20316280.878726214</v>
      </c>
      <c r="J10" s="327">
        <v>296025460.82286692</v>
      </c>
      <c r="K10" s="327">
        <v>359036850.71176863</v>
      </c>
      <c r="L10" s="327"/>
      <c r="M10" s="327">
        <v>118356200.48719232</v>
      </c>
      <c r="N10" s="327">
        <v>56668654.987001732</v>
      </c>
      <c r="O10" s="1479" t="s">
        <v>1276</v>
      </c>
      <c r="P10" s="1479"/>
      <c r="Q10" s="1479"/>
      <c r="R10" s="2"/>
      <c r="S10" s="413">
        <v>18549099.55864086</v>
      </c>
      <c r="T10" s="327">
        <v>7603529.6621497804</v>
      </c>
      <c r="U10" s="327">
        <v>21131095.142126884</v>
      </c>
      <c r="V10" s="327">
        <v>7135229.0334181515</v>
      </c>
      <c r="W10" s="327">
        <v>7268592.103854835</v>
      </c>
      <c r="X10" s="327">
        <v>57305211.741886877</v>
      </c>
      <c r="Y10" s="327"/>
      <c r="Z10" s="327">
        <v>13287577.505359702</v>
      </c>
      <c r="AA10" s="327">
        <v>200175.56460030255</v>
      </c>
      <c r="AB10" s="327">
        <v>57928967.017986692</v>
      </c>
      <c r="AC10" s="327">
        <v>56317162.047994226</v>
      </c>
      <c r="AD10" s="327">
        <v>56317162.047994226</v>
      </c>
    </row>
    <row r="11" spans="1:38" s="414" customFormat="1" ht="18" hidden="1" customHeight="1">
      <c r="A11" s="1479" t="s">
        <v>1069</v>
      </c>
      <c r="B11" s="1479"/>
      <c r="C11" s="1479"/>
      <c r="D11" s="2"/>
      <c r="E11" s="494">
        <v>1104507474.4175601</v>
      </c>
      <c r="F11" s="373"/>
      <c r="G11" s="363">
        <v>1067995063.900094</v>
      </c>
      <c r="H11" s="50">
        <v>83545723.626557037</v>
      </c>
      <c r="I11" s="50">
        <v>16213505.051686004</v>
      </c>
      <c r="J11" s="50">
        <v>331835129.9245007</v>
      </c>
      <c r="K11" s="50">
        <v>412671969.48914409</v>
      </c>
      <c r="L11" s="50"/>
      <c r="M11" s="50">
        <v>106821589.75731826</v>
      </c>
      <c r="N11" s="50">
        <v>51170554.744952828</v>
      </c>
      <c r="O11" s="1479" t="s">
        <v>1069</v>
      </c>
      <c r="P11" s="1479"/>
      <c r="Q11" s="1479"/>
      <c r="R11" s="2"/>
      <c r="S11" s="50">
        <v>11038304.911934117</v>
      </c>
      <c r="T11" s="50">
        <v>6102262.1218957547</v>
      </c>
      <c r="U11" s="50">
        <v>21675359.431122921</v>
      </c>
      <c r="V11" s="50">
        <v>5090005.8642972233</v>
      </c>
      <c r="W11" s="50">
        <v>11745102.683115313</v>
      </c>
      <c r="X11" s="50">
        <v>60633284.890478961</v>
      </c>
      <c r="Y11" s="50"/>
      <c r="Z11" s="50">
        <v>17578264.539178129</v>
      </c>
      <c r="AA11" s="50">
        <v>260847.84887009184</v>
      </c>
      <c r="AB11" s="50">
        <v>56013013.311539777</v>
      </c>
      <c r="AC11" s="327">
        <v>54090675.056642227</v>
      </c>
      <c r="AD11" s="327">
        <v>54090675.056642227</v>
      </c>
      <c r="AF11" s="414">
        <f t="shared" ref="AF11:AK11" si="0">SUM(H11:H12,H14)</f>
        <v>253958658.72148645</v>
      </c>
      <c r="AG11" s="414">
        <f t="shared" si="0"/>
        <v>65442908.265531957</v>
      </c>
      <c r="AH11" s="414">
        <f t="shared" si="0"/>
        <v>1711511970.0758917</v>
      </c>
      <c r="AI11" s="414">
        <f t="shared" si="0"/>
        <v>1225067382.5129673</v>
      </c>
      <c r="AJ11" s="414">
        <f t="shared" si="0"/>
        <v>0</v>
      </c>
      <c r="AK11" s="414">
        <f t="shared" si="0"/>
        <v>324606142.42675149</v>
      </c>
    </row>
    <row r="12" spans="1:38" s="414" customFormat="1" ht="18" hidden="1" customHeight="1">
      <c r="A12" s="1479" t="s">
        <v>1189</v>
      </c>
      <c r="B12" s="1479"/>
      <c r="C12" s="1479"/>
      <c r="D12" s="2"/>
      <c r="E12" s="494">
        <v>1110604457.444062</v>
      </c>
      <c r="F12" s="373"/>
      <c r="G12" s="363">
        <v>1067774924.8796263</v>
      </c>
      <c r="H12" s="50">
        <v>59000259.028558321</v>
      </c>
      <c r="I12" s="50">
        <v>22343556.438847698</v>
      </c>
      <c r="J12" s="50">
        <v>368720316.52669519</v>
      </c>
      <c r="K12" s="50">
        <v>390060743.2673859</v>
      </c>
      <c r="L12" s="50"/>
      <c r="M12" s="50">
        <v>106536985.83278736</v>
      </c>
      <c r="N12" s="50">
        <v>59212231.787924983</v>
      </c>
      <c r="O12" s="1479" t="s">
        <v>1189</v>
      </c>
      <c r="P12" s="1479"/>
      <c r="Q12" s="1479"/>
      <c r="R12" s="2"/>
      <c r="S12" s="50">
        <v>13264109.14223442</v>
      </c>
      <c r="T12" s="50">
        <v>6443666.8464137558</v>
      </c>
      <c r="U12" s="50">
        <v>16799833.136507984</v>
      </c>
      <c r="V12" s="50">
        <v>5424305.6061611259</v>
      </c>
      <c r="W12" s="50">
        <v>5392839.3135451013</v>
      </c>
      <c r="X12" s="50">
        <v>64287966.028651543</v>
      </c>
      <c r="Y12" s="50"/>
      <c r="Z12" s="50">
        <v>22632996.930729311</v>
      </c>
      <c r="AA12" s="50">
        <v>218282.99935192775</v>
      </c>
      <c r="AB12" s="50">
        <v>56606814.757348619</v>
      </c>
      <c r="AC12" s="327">
        <v>65462529.495163396</v>
      </c>
      <c r="AD12" s="327">
        <v>65462529.495163396</v>
      </c>
      <c r="AG12" s="504">
        <f>AG11/$AF$11</f>
        <v>0.25769118719949785</v>
      </c>
      <c r="AH12" s="504">
        <f>AH11/$AF$11</f>
        <v>6.7393330028289657</v>
      </c>
      <c r="AI12" s="504">
        <f>AI11/$AF$11</f>
        <v>4.8238850712173775</v>
      </c>
      <c r="AJ12" s="504">
        <f>AJ11/$AF$11</f>
        <v>0</v>
      </c>
    </row>
    <row r="13" spans="1:38" s="414" customFormat="1" ht="18" hidden="1" customHeight="1">
      <c r="A13" s="1479" t="s">
        <v>5</v>
      </c>
      <c r="B13" s="1479"/>
      <c r="C13" s="1479"/>
      <c r="D13" s="2"/>
      <c r="E13" s="494" t="e">
        <f>G13+AD13-#REF!</f>
        <v>#REF!</v>
      </c>
      <c r="F13" s="373"/>
      <c r="G13" s="373" t="e">
        <f>H13+M13+#REF!</f>
        <v>#REF!</v>
      </c>
      <c r="H13" s="50">
        <v>100844952.89743455</v>
      </c>
      <c r="I13" s="50">
        <v>25986855.63521735</v>
      </c>
      <c r="J13" s="373">
        <v>914634281.11362004</v>
      </c>
      <c r="K13" s="50">
        <v>486464462.78955406</v>
      </c>
      <c r="L13" s="50"/>
      <c r="M13" s="50">
        <v>116949264.61592844</v>
      </c>
      <c r="N13" s="50">
        <f>$M$13*AL12</f>
        <v>0</v>
      </c>
      <c r="O13" s="1479" t="s">
        <v>5</v>
      </c>
      <c r="P13" s="1479"/>
      <c r="Q13" s="1479"/>
      <c r="R13" s="2"/>
      <c r="S13" s="50">
        <f>$M$13*AQ12</f>
        <v>0</v>
      </c>
      <c r="T13" s="50">
        <f>$M$13*AR12</f>
        <v>0</v>
      </c>
      <c r="U13" s="50">
        <f>$M$13*AS12</f>
        <v>0</v>
      </c>
      <c r="V13" s="50">
        <f>$M$13*AT12</f>
        <v>0</v>
      </c>
      <c r="W13" s="50">
        <f>$M$13*AU12</f>
        <v>0</v>
      </c>
      <c r="X13" s="50" t="e">
        <f>#REF!*#REF!</f>
        <v>#REF!</v>
      </c>
      <c r="Y13" s="50"/>
      <c r="Z13" s="50">
        <v>18015436.703935511</v>
      </c>
      <c r="AA13" s="50" t="e">
        <f>#REF!*#REF!</f>
        <v>#REF!</v>
      </c>
      <c r="AB13" s="50" t="e">
        <f>#REF!*#REF!</f>
        <v>#REF!</v>
      </c>
      <c r="AC13" s="327">
        <v>66151616.111287139</v>
      </c>
      <c r="AD13" s="327">
        <v>66151616.111287139</v>
      </c>
    </row>
    <row r="14" spans="1:38" s="414" customFormat="1" ht="18" hidden="1" customHeight="1">
      <c r="A14" s="1479" t="s">
        <v>1277</v>
      </c>
      <c r="B14" s="1479"/>
      <c r="C14" s="1479"/>
      <c r="D14" s="2"/>
      <c r="E14" s="494" t="e">
        <f>G14+AD14-#REF!</f>
        <v>#REF!</v>
      </c>
      <c r="F14" s="373"/>
      <c r="G14" s="373" t="e">
        <f>H14+M14+#REF!</f>
        <v>#REF!</v>
      </c>
      <c r="H14" s="50">
        <v>111412676.0663711</v>
      </c>
      <c r="I14" s="50">
        <v>26885846.774998259</v>
      </c>
      <c r="J14" s="373">
        <v>1010956523.6246958</v>
      </c>
      <c r="K14" s="50">
        <v>422334669.7564373</v>
      </c>
      <c r="L14" s="50"/>
      <c r="M14" s="50">
        <v>111247566.83664586</v>
      </c>
      <c r="N14" s="50">
        <v>56983589.463435084</v>
      </c>
      <c r="O14" s="1479" t="s">
        <v>1277</v>
      </c>
      <c r="P14" s="1479"/>
      <c r="Q14" s="1479"/>
      <c r="R14" s="2"/>
      <c r="S14" s="50">
        <v>15717939.441044308</v>
      </c>
      <c r="T14" s="50">
        <v>5911868.4290939057</v>
      </c>
      <c r="U14" s="50">
        <v>20333112.367328353</v>
      </c>
      <c r="V14" s="50">
        <v>5258720.9123024298</v>
      </c>
      <c r="W14" s="50">
        <v>7042336.2234417666</v>
      </c>
      <c r="X14" s="50">
        <v>78557811.34831892</v>
      </c>
      <c r="Y14" s="50"/>
      <c r="Z14" s="50">
        <v>23694823.365513492</v>
      </c>
      <c r="AA14" s="50">
        <v>623278.33891770453</v>
      </c>
      <c r="AB14" s="50">
        <v>47260530.524241075</v>
      </c>
      <c r="AC14" s="327">
        <v>72698499.859068632</v>
      </c>
      <c r="AD14" s="327">
        <v>72698499.859068632</v>
      </c>
    </row>
    <row r="15" spans="1:38" s="414" customFormat="1" ht="18" hidden="1" customHeight="1">
      <c r="A15" s="1479" t="s">
        <v>1278</v>
      </c>
      <c r="B15" s="1479"/>
      <c r="C15" s="1479"/>
      <c r="D15" s="2"/>
      <c r="E15" s="494" t="e">
        <f>G15+AD15-#REF!</f>
        <v>#REF!</v>
      </c>
      <c r="F15" s="373"/>
      <c r="G15" s="373" t="e">
        <f>H15+M15+#REF!</f>
        <v>#REF!</v>
      </c>
      <c r="H15" s="327">
        <v>79016195.464908555</v>
      </c>
      <c r="I15" s="327">
        <v>24791256.296694715</v>
      </c>
      <c r="J15" s="373">
        <v>779494678.67999995</v>
      </c>
      <c r="K15" s="327">
        <v>446786704.6134361</v>
      </c>
      <c r="L15" s="327"/>
      <c r="M15" s="327">
        <v>98116735.727064326</v>
      </c>
      <c r="N15" s="327">
        <v>43800542.707088277</v>
      </c>
      <c r="O15" s="1479" t="s">
        <v>1278</v>
      </c>
      <c r="P15" s="1479"/>
      <c r="Q15" s="1479"/>
      <c r="R15" s="2"/>
      <c r="S15" s="413">
        <v>15799152.660084248</v>
      </c>
      <c r="T15" s="327">
        <v>6037330.6721937414</v>
      </c>
      <c r="U15" s="327">
        <v>21121820.533904478</v>
      </c>
      <c r="V15" s="327">
        <v>6447593.0833837194</v>
      </c>
      <c r="W15" s="327">
        <v>4910296.0704094805</v>
      </c>
      <c r="X15" s="50">
        <v>73091234.90766561</v>
      </c>
      <c r="Y15" s="50"/>
      <c r="Z15" s="327">
        <v>20053396.057071295</v>
      </c>
      <c r="AA15" s="327">
        <v>163944.0309401046</v>
      </c>
      <c r="AB15" s="327">
        <v>49902991.837127797</v>
      </c>
      <c r="AC15" s="327">
        <v>85637184.368471995</v>
      </c>
      <c r="AD15" s="327">
        <v>85637184.368471995</v>
      </c>
    </row>
    <row r="16" spans="1:38" s="414" customFormat="1" ht="17.25" hidden="1" customHeight="1">
      <c r="A16" s="1479" t="s">
        <v>1280</v>
      </c>
      <c r="B16" s="1479"/>
      <c r="C16" s="1479"/>
      <c r="D16" s="2"/>
      <c r="E16" s="363">
        <v>1677734614.1587782</v>
      </c>
      <c r="F16" s="363"/>
      <c r="G16" s="373">
        <v>1598848494.3334563</v>
      </c>
      <c r="H16" s="327">
        <v>63098015.97606001</v>
      </c>
      <c r="I16" s="327">
        <v>26089338.459277585</v>
      </c>
      <c r="J16" s="373">
        <v>881921579.78337991</v>
      </c>
      <c r="K16" s="327">
        <v>430666374.68759632</v>
      </c>
      <c r="L16" s="327"/>
      <c r="M16" s="327">
        <v>85089221.744109139</v>
      </c>
      <c r="N16" s="327">
        <v>37835957.86405126</v>
      </c>
      <c r="O16" s="1479" t="s">
        <v>1280</v>
      </c>
      <c r="P16" s="1479"/>
      <c r="Q16" s="1479"/>
      <c r="R16" s="2"/>
      <c r="S16" s="413">
        <v>10949731.279817685</v>
      </c>
      <c r="T16" s="327">
        <v>5866996.5075264461</v>
      </c>
      <c r="U16" s="327">
        <v>15282653.733954567</v>
      </c>
      <c r="V16" s="327">
        <v>9751950.1883288417</v>
      </c>
      <c r="W16" s="327">
        <v>5401932.170430324</v>
      </c>
      <c r="X16" s="50">
        <v>64510374.726414204</v>
      </c>
      <c r="Y16" s="50"/>
      <c r="Z16" s="327">
        <v>21200523.00912872</v>
      </c>
      <c r="AA16" s="327">
        <v>254261.95056054977</v>
      </c>
      <c r="AB16" s="327">
        <v>47219327.006057613</v>
      </c>
      <c r="AC16" s="327">
        <v>100086642.83445083</v>
      </c>
      <c r="AD16" s="327">
        <v>100086642.83445083</v>
      </c>
      <c r="AH16" s="492" t="s">
        <v>496</v>
      </c>
      <c r="AI16" s="492" t="s">
        <v>497</v>
      </c>
      <c r="AJ16" s="492"/>
      <c r="AK16" s="492"/>
      <c r="AL16" s="492"/>
    </row>
    <row r="17" spans="1:53" s="414" customFormat="1" ht="18" hidden="1" customHeight="1">
      <c r="A17" s="1479" t="s">
        <v>1070</v>
      </c>
      <c r="B17" s="1479"/>
      <c r="C17" s="1479"/>
      <c r="D17" s="2"/>
      <c r="E17" s="418">
        <v>1905911401.124707</v>
      </c>
      <c r="F17" s="418"/>
      <c r="G17" s="418">
        <v>1806885737.2984271</v>
      </c>
      <c r="H17" s="418">
        <v>56035079.219651394</v>
      </c>
      <c r="I17" s="418">
        <v>20293166.304085318</v>
      </c>
      <c r="J17" s="418">
        <v>1037285061.5019439</v>
      </c>
      <c r="K17" s="418">
        <v>479086108.43360746</v>
      </c>
      <c r="L17" s="418"/>
      <c r="M17" s="418">
        <v>91977373.63521269</v>
      </c>
      <c r="N17" s="418">
        <v>37361463.478440605</v>
      </c>
      <c r="O17" s="1479" t="s">
        <v>1070</v>
      </c>
      <c r="P17" s="1479"/>
      <c r="Q17" s="1479"/>
      <c r="R17" s="2"/>
      <c r="S17" s="418">
        <v>13292613.139906682</v>
      </c>
      <c r="T17" s="418">
        <v>6420277.4258636395</v>
      </c>
      <c r="U17" s="418">
        <v>17419931.859455429</v>
      </c>
      <c r="V17" s="418">
        <v>8291295.1321529215</v>
      </c>
      <c r="W17" s="418">
        <v>9191792.5993934143</v>
      </c>
      <c r="X17" s="393">
        <v>71156047.930085033</v>
      </c>
      <c r="Y17" s="393"/>
      <c r="Z17" s="418">
        <v>19532168.87302703</v>
      </c>
      <c r="AA17" s="418">
        <v>352436.01569032727</v>
      </c>
      <c r="AB17" s="418">
        <v>50700464.258149348</v>
      </c>
      <c r="AC17" s="418">
        <v>118557832.6993084</v>
      </c>
      <c r="AD17" s="418">
        <v>118557832.6993084</v>
      </c>
      <c r="AH17" s="1408" t="s">
        <v>499</v>
      </c>
      <c r="AI17" s="1408" t="s">
        <v>499</v>
      </c>
      <c r="AJ17" s="493"/>
      <c r="AK17" s="493"/>
      <c r="AL17" s="493"/>
    </row>
    <row r="18" spans="1:53" s="414" customFormat="1" ht="18" hidden="1" customHeight="1">
      <c r="A18" s="1479" t="s">
        <v>1281</v>
      </c>
      <c r="B18" s="1479"/>
      <c r="C18" s="1479"/>
      <c r="D18" s="2"/>
      <c r="E18" s="418" t="e">
        <f>G18+AD18-#REF!</f>
        <v>#REF!</v>
      </c>
      <c r="F18" s="418"/>
      <c r="G18" s="418" t="e">
        <f>H18+L18+#REF!</f>
        <v>#REF!</v>
      </c>
      <c r="H18" s="418">
        <v>48134226.697586112</v>
      </c>
      <c r="I18" s="418">
        <v>21622586.778182603</v>
      </c>
      <c r="J18" s="418">
        <v>855876728.34116554</v>
      </c>
      <c r="K18" s="418">
        <v>396411361.1074006</v>
      </c>
      <c r="L18" s="418"/>
      <c r="M18" s="418">
        <v>79659450.429710269</v>
      </c>
      <c r="N18" s="418">
        <v>34041821.947817221</v>
      </c>
      <c r="O18" s="1479" t="s">
        <v>1281</v>
      </c>
      <c r="P18" s="1479"/>
      <c r="Q18" s="1479"/>
      <c r="R18" s="2"/>
      <c r="S18" s="418">
        <v>11347726.647405256</v>
      </c>
      <c r="T18" s="418">
        <v>5790568.5293154269</v>
      </c>
      <c r="U18" s="418">
        <v>14955011.081214637</v>
      </c>
      <c r="V18" s="418">
        <v>7876796.128277164</v>
      </c>
      <c r="W18" s="418">
        <v>5647526.0956805535</v>
      </c>
      <c r="X18" s="418">
        <v>60473264.517373003</v>
      </c>
      <c r="Y18" s="418"/>
      <c r="Z18" s="418">
        <v>11985785.796908749</v>
      </c>
      <c r="AA18" s="418">
        <v>263743.77673027688</v>
      </c>
      <c r="AB18" s="418">
        <v>44405753.044112645</v>
      </c>
      <c r="AC18" s="418">
        <v>80943746.709172249</v>
      </c>
      <c r="AD18" s="418">
        <v>80943746.709172249</v>
      </c>
      <c r="AG18" s="414" t="s">
        <v>1264</v>
      </c>
      <c r="AH18" s="414">
        <v>401698753.57278156</v>
      </c>
      <c r="AJ18" s="414">
        <f>AH18*(1+AJ28)</f>
        <v>401698753.57278156</v>
      </c>
      <c r="AK18" s="505">
        <f>(AJ18/AH18)-1</f>
        <v>0</v>
      </c>
      <c r="AM18" s="998"/>
    </row>
    <row r="19" spans="1:53" s="414" customFormat="1" ht="18" hidden="1" customHeight="1">
      <c r="A19" s="1479" t="s">
        <v>1190</v>
      </c>
      <c r="B19" s="1479"/>
      <c r="C19" s="1479"/>
      <c r="D19" s="2"/>
      <c r="E19" s="418">
        <v>1918058080.3343196</v>
      </c>
      <c r="F19" s="418"/>
      <c r="G19" s="418">
        <v>1829300639.4857309</v>
      </c>
      <c r="H19" s="418">
        <v>49794242.92041114</v>
      </c>
      <c r="I19" s="418">
        <v>29229771.450746041</v>
      </c>
      <c r="J19" s="418">
        <v>1052866166.4356915</v>
      </c>
      <c r="K19" s="418">
        <v>472049041.9864639</v>
      </c>
      <c r="L19" s="418"/>
      <c r="M19" s="418">
        <v>101921170.77994193</v>
      </c>
      <c r="N19" s="418">
        <v>41403783.888343148</v>
      </c>
      <c r="O19" s="1479" t="s">
        <v>1190</v>
      </c>
      <c r="P19" s="1479"/>
      <c r="Q19" s="1479"/>
      <c r="R19" s="2"/>
      <c r="S19" s="418">
        <v>15156975.946723636</v>
      </c>
      <c r="T19" s="418">
        <v>9113366.8013288975</v>
      </c>
      <c r="U19" s="418">
        <v>20670375.434653386</v>
      </c>
      <c r="V19" s="418">
        <v>9365918.2748927232</v>
      </c>
      <c r="W19" s="418">
        <v>6210750.434000113</v>
      </c>
      <c r="X19" s="393">
        <v>65709038.855836667</v>
      </c>
      <c r="Y19" s="393"/>
      <c r="Z19" s="418">
        <v>19616994.062205464</v>
      </c>
      <c r="AA19" s="418">
        <v>316509.0393580143</v>
      </c>
      <c r="AB19" s="418">
        <v>57414698.017272882</v>
      </c>
      <c r="AC19" s="418">
        <v>108374434.91079684</v>
      </c>
      <c r="AD19" s="418">
        <v>108374434.91079684</v>
      </c>
      <c r="AG19" s="414">
        <v>98</v>
      </c>
      <c r="AH19" s="414">
        <v>409491363.05769229</v>
      </c>
      <c r="AI19" s="414">
        <v>882011101.71667922</v>
      </c>
      <c r="AM19" s="998"/>
    </row>
    <row r="20" spans="1:53" s="414" customFormat="1" ht="18" hidden="1" customHeight="1">
      <c r="A20" s="1479" t="s">
        <v>1282</v>
      </c>
      <c r="B20" s="1479"/>
      <c r="C20" s="1479"/>
      <c r="D20" s="2"/>
      <c r="E20" s="418">
        <v>2003052329.1130536</v>
      </c>
      <c r="F20" s="418"/>
      <c r="G20" s="418">
        <v>1913570358.5609207</v>
      </c>
      <c r="H20" s="418">
        <v>33742597.498634771</v>
      </c>
      <c r="I20" s="418">
        <v>27969698.550922256</v>
      </c>
      <c r="J20" s="418">
        <v>1129104080.6300826</v>
      </c>
      <c r="K20" s="418">
        <v>501921760.24039036</v>
      </c>
      <c r="L20" s="418"/>
      <c r="M20" s="418">
        <v>100932770.33373679</v>
      </c>
      <c r="N20" s="418">
        <v>43865163.324620284</v>
      </c>
      <c r="O20" s="1479" t="s">
        <v>1282</v>
      </c>
      <c r="P20" s="1479"/>
      <c r="Q20" s="1479"/>
      <c r="R20" s="2"/>
      <c r="S20" s="418">
        <v>17703222.867415816</v>
      </c>
      <c r="T20" s="418">
        <v>8641480.5215690173</v>
      </c>
      <c r="U20" s="418">
        <v>18716342.829991616</v>
      </c>
      <c r="V20" s="418">
        <v>6071608.0709286798</v>
      </c>
      <c r="W20" s="418">
        <v>5934952.7192114126</v>
      </c>
      <c r="X20" s="393">
        <v>70314885.609816074</v>
      </c>
      <c r="Y20" s="393"/>
      <c r="Z20" s="418">
        <v>20882258.199627183</v>
      </c>
      <c r="AA20" s="418">
        <v>451146.73938871425</v>
      </c>
      <c r="AB20" s="418">
        <v>49133418.957960568</v>
      </c>
      <c r="AC20" s="418">
        <v>110364228.7517581</v>
      </c>
      <c r="AD20" s="418">
        <v>110364228.7517581</v>
      </c>
      <c r="AG20" s="414">
        <v>99</v>
      </c>
      <c r="AH20" s="414">
        <v>438348480.41670144</v>
      </c>
      <c r="AI20" s="414">
        <v>1037309031.7699443</v>
      </c>
      <c r="AM20" s="998"/>
    </row>
    <row r="21" spans="1:53" s="414" customFormat="1" ht="18.75" hidden="1" customHeight="1">
      <c r="A21" s="1479" t="s">
        <v>1283</v>
      </c>
      <c r="B21" s="1479"/>
      <c r="C21" s="1479"/>
      <c r="D21" s="18"/>
      <c r="E21" s="418">
        <v>1698497265.2204101</v>
      </c>
      <c r="F21" s="418"/>
      <c r="G21" s="418">
        <v>1539118673.3509581</v>
      </c>
      <c r="H21" s="418">
        <v>50438539.856719755</v>
      </c>
      <c r="I21" s="418">
        <v>31515796.894087177</v>
      </c>
      <c r="J21" s="418">
        <v>677894624.52373517</v>
      </c>
      <c r="K21" s="418">
        <v>543696562.71023667</v>
      </c>
      <c r="L21" s="418"/>
      <c r="M21" s="418">
        <v>106637414.54177141</v>
      </c>
      <c r="N21" s="418">
        <v>46067162.217533678</v>
      </c>
      <c r="O21" s="1479" t="s">
        <v>1283</v>
      </c>
      <c r="P21" s="1479"/>
      <c r="Q21" s="1479"/>
      <c r="R21" s="18"/>
      <c r="S21" s="418">
        <v>17925174.73564985</v>
      </c>
      <c r="T21" s="418">
        <v>9105301.5176570937</v>
      </c>
      <c r="U21" s="418">
        <v>21594796.49224304</v>
      </c>
      <c r="V21" s="418">
        <v>5915853.4033916295</v>
      </c>
      <c r="W21" s="418">
        <v>6029126.1752961352</v>
      </c>
      <c r="X21" s="393">
        <v>76298958.686348259</v>
      </c>
      <c r="Y21" s="393"/>
      <c r="Z21" s="418">
        <v>20242838.479926176</v>
      </c>
      <c r="AA21" s="418">
        <v>347299.23651442106</v>
      </c>
      <c r="AB21" s="418">
        <v>52289476.901545256</v>
      </c>
      <c r="AC21" s="418">
        <v>179621430.34937757</v>
      </c>
      <c r="AD21" s="418">
        <v>179621430.34937757</v>
      </c>
      <c r="AM21" s="998"/>
    </row>
    <row r="22" spans="1:53" ht="18" hidden="1" customHeight="1">
      <c r="A22" s="1467" t="s">
        <v>1291</v>
      </c>
      <c r="B22" s="1468"/>
      <c r="C22" s="1468"/>
      <c r="D22" s="1469"/>
      <c r="E22" s="437">
        <v>108917.09551608161</v>
      </c>
      <c r="F22" s="130">
        <v>101217.94266607011</v>
      </c>
      <c r="G22" s="437">
        <v>85521.281912010163</v>
      </c>
      <c r="H22" s="437">
        <v>3761.2634514207853</v>
      </c>
      <c r="I22" s="437">
        <v>2429.5515259868785</v>
      </c>
      <c r="J22" s="437">
        <v>43996.812452806371</v>
      </c>
      <c r="K22" s="437">
        <v>35333.654481796097</v>
      </c>
      <c r="L22" s="130">
        <f>M22+X22+AA22+AB22</f>
        <v>15696.660754059953</v>
      </c>
      <c r="M22" s="437">
        <v>6906.9053418695175</v>
      </c>
      <c r="N22" s="437">
        <v>3074.5153579280172</v>
      </c>
      <c r="O22" s="1467" t="s">
        <v>1291</v>
      </c>
      <c r="P22" s="1468"/>
      <c r="Q22" s="1468"/>
      <c r="R22" s="1469"/>
      <c r="S22" s="437">
        <v>1217.9534264672227</v>
      </c>
      <c r="T22" s="437">
        <v>558.16811524089405</v>
      </c>
      <c r="U22" s="437">
        <v>1440.5361261204314</v>
      </c>
      <c r="V22" s="437">
        <v>295.51357966395614</v>
      </c>
      <c r="W22" s="437">
        <v>320.21873644902297</v>
      </c>
      <c r="X22" s="437">
        <v>4950.8497182957999</v>
      </c>
      <c r="Y22" s="437"/>
      <c r="Z22" s="507" t="s">
        <v>742</v>
      </c>
      <c r="AA22" s="437">
        <v>41.271386123445694</v>
      </c>
      <c r="AB22" s="437">
        <v>3797.6343077711904</v>
      </c>
      <c r="AC22" s="437">
        <v>9024.1298514902519</v>
      </c>
      <c r="AD22" s="437">
        <v>1324.9770014789547</v>
      </c>
    </row>
    <row r="23" spans="1:53" ht="18" customHeight="1">
      <c r="A23" s="1467" t="s">
        <v>1308</v>
      </c>
      <c r="B23" s="1468"/>
      <c r="C23" s="1468"/>
      <c r="D23" s="1469"/>
      <c r="E23" s="507" t="s">
        <v>528</v>
      </c>
      <c r="F23" s="507" t="s">
        <v>528</v>
      </c>
      <c r="G23" s="507" t="s">
        <v>528</v>
      </c>
      <c r="H23" s="507" t="s">
        <v>528</v>
      </c>
      <c r="I23" s="507" t="s">
        <v>528</v>
      </c>
      <c r="J23" s="507" t="s">
        <v>528</v>
      </c>
      <c r="K23" s="507" t="s">
        <v>528</v>
      </c>
      <c r="L23" s="507" t="s">
        <v>528</v>
      </c>
      <c r="M23" s="507" t="s">
        <v>528</v>
      </c>
      <c r="N23" s="507" t="s">
        <v>528</v>
      </c>
      <c r="O23" s="1467" t="s">
        <v>1308</v>
      </c>
      <c r="P23" s="1468"/>
      <c r="Q23" s="1468"/>
      <c r="R23" s="1469"/>
      <c r="S23" s="507" t="s">
        <v>528</v>
      </c>
      <c r="T23" s="507" t="s">
        <v>528</v>
      </c>
      <c r="U23" s="507" t="s">
        <v>528</v>
      </c>
      <c r="V23" s="507" t="s">
        <v>528</v>
      </c>
      <c r="W23" s="507" t="s">
        <v>528</v>
      </c>
      <c r="X23" s="507" t="s">
        <v>528</v>
      </c>
      <c r="Y23" s="507" t="s">
        <v>528</v>
      </c>
      <c r="Z23" s="507" t="s">
        <v>528</v>
      </c>
      <c r="AA23" s="507" t="s">
        <v>528</v>
      </c>
      <c r="AB23" s="507" t="s">
        <v>528</v>
      </c>
      <c r="AC23" s="507" t="s">
        <v>528</v>
      </c>
      <c r="AD23" s="507" t="s">
        <v>528</v>
      </c>
    </row>
    <row r="24" spans="1:53" ht="18" customHeight="1">
      <c r="A24" s="1467" t="s">
        <v>1309</v>
      </c>
      <c r="B24" s="1468"/>
      <c r="C24" s="1468"/>
      <c r="D24" s="1469"/>
      <c r="E24" s="437">
        <v>107992.47404285414</v>
      </c>
      <c r="F24" s="130">
        <v>99023.101272355882</v>
      </c>
      <c r="G24" s="437">
        <v>83654.204723833813</v>
      </c>
      <c r="H24" s="437">
        <v>3477.2726658326183</v>
      </c>
      <c r="I24" s="437">
        <v>2839.6272960978072</v>
      </c>
      <c r="J24" s="437">
        <v>42039.438656428938</v>
      </c>
      <c r="K24" s="437">
        <v>35297.86610547459</v>
      </c>
      <c r="L24" s="130">
        <f t="shared" ref="L24:L25" si="1">M24+X24+AA24+AB24</f>
        <v>15368.896548522067</v>
      </c>
      <c r="M24" s="437">
        <v>7031.6185382032727</v>
      </c>
      <c r="N24" s="437">
        <v>3241.5655398335407</v>
      </c>
      <c r="O24" s="1467" t="s">
        <v>1309</v>
      </c>
      <c r="P24" s="1468"/>
      <c r="Q24" s="1468"/>
      <c r="R24" s="1469"/>
      <c r="S24" s="437">
        <v>1077.6588095119162</v>
      </c>
      <c r="T24" s="437">
        <v>641.60551499555436</v>
      </c>
      <c r="U24" s="437">
        <v>1500.8185307173674</v>
      </c>
      <c r="V24" s="437">
        <v>346.85279487561314</v>
      </c>
      <c r="W24" s="437">
        <v>223.11734826928438</v>
      </c>
      <c r="X24" s="437">
        <v>4322.7973007123355</v>
      </c>
      <c r="Y24" s="507" t="s">
        <v>528</v>
      </c>
      <c r="Z24" s="507" t="s">
        <v>528</v>
      </c>
      <c r="AA24" s="437">
        <v>10.874526807038349</v>
      </c>
      <c r="AB24" s="437">
        <v>4003.6061827994222</v>
      </c>
      <c r="AC24" s="437">
        <v>10229.007755889877</v>
      </c>
      <c r="AD24" s="437">
        <v>1259.6349853915594</v>
      </c>
    </row>
    <row r="25" spans="1:53" ht="18" customHeight="1">
      <c r="A25" s="1467" t="s">
        <v>1310</v>
      </c>
      <c r="B25" s="1468"/>
      <c r="C25" s="1468"/>
      <c r="D25" s="1469"/>
      <c r="E25" s="437">
        <v>123937.16022374638</v>
      </c>
      <c r="F25" s="130">
        <v>116399.20345300749</v>
      </c>
      <c r="G25" s="437">
        <v>99769.154664950343</v>
      </c>
      <c r="H25" s="437">
        <v>3294.706074100126</v>
      </c>
      <c r="I25" s="437">
        <v>2290.1780431406301</v>
      </c>
      <c r="J25" s="437">
        <v>56777.764404874528</v>
      </c>
      <c r="K25" s="437">
        <v>37406.506142835024</v>
      </c>
      <c r="L25" s="130">
        <f t="shared" si="1"/>
        <v>16630.048788057153</v>
      </c>
      <c r="M25" s="437">
        <v>7287.4165928040447</v>
      </c>
      <c r="N25" s="437">
        <v>3382.1373867652492</v>
      </c>
      <c r="O25" s="1467" t="s">
        <v>1310</v>
      </c>
      <c r="P25" s="1468"/>
      <c r="Q25" s="1468"/>
      <c r="R25" s="1469"/>
      <c r="S25" s="437">
        <v>1202.6881067764696</v>
      </c>
      <c r="T25" s="437">
        <v>647.7345527519235</v>
      </c>
      <c r="U25" s="437">
        <v>1468.2029720767759</v>
      </c>
      <c r="V25" s="437">
        <v>331.05120997002365</v>
      </c>
      <c r="W25" s="437">
        <v>255.60236446360022</v>
      </c>
      <c r="X25" s="437">
        <v>5196.2439829125005</v>
      </c>
      <c r="Y25" s="507" t="s">
        <v>528</v>
      </c>
      <c r="Z25" s="507" t="s">
        <v>528</v>
      </c>
      <c r="AA25" s="437">
        <v>75.528342704093532</v>
      </c>
      <c r="AB25" s="437">
        <v>4070.8598696365138</v>
      </c>
      <c r="AC25" s="437">
        <v>8764.6750333721648</v>
      </c>
      <c r="AD25" s="437">
        <v>1226.718262633141</v>
      </c>
      <c r="AE25" s="998">
        <v>77105018.287915587</v>
      </c>
      <c r="AF25" s="998">
        <v>6058884.6009828895</v>
      </c>
      <c r="AG25" s="998">
        <v>27131471.737436265</v>
      </c>
      <c r="AH25" s="998">
        <v>18998185.733223632</v>
      </c>
    </row>
    <row r="26" spans="1:53" ht="18" customHeight="1">
      <c r="A26" s="1467" t="s">
        <v>1311</v>
      </c>
      <c r="B26" s="1468"/>
      <c r="C26" s="1468"/>
      <c r="D26" s="1469"/>
      <c r="E26" s="130">
        <v>135954.62493089316</v>
      </c>
      <c r="F26" s="130">
        <v>126122.90821407377</v>
      </c>
      <c r="G26" s="130">
        <v>105762.00703140735</v>
      </c>
      <c r="H26" s="130">
        <v>3898.8856059215609</v>
      </c>
      <c r="I26" s="130">
        <v>1784.0310900685477</v>
      </c>
      <c r="J26" s="130">
        <v>58881.339351196737</v>
      </c>
      <c r="K26" s="130">
        <v>41197.750984220263</v>
      </c>
      <c r="L26" s="130">
        <f t="shared" ref="L26" si="2">M26+X26+Z26+AA26+AB26</f>
        <v>20360.901182666508</v>
      </c>
      <c r="M26" s="130">
        <v>7808.804844978341</v>
      </c>
      <c r="N26" s="130">
        <v>3411.5072159495353</v>
      </c>
      <c r="O26" s="1467" t="s">
        <v>1311</v>
      </c>
      <c r="P26" s="1468"/>
      <c r="Q26" s="1468"/>
      <c r="R26" s="1469"/>
      <c r="S26" s="130">
        <v>1270.4257358246855</v>
      </c>
      <c r="T26" s="130">
        <v>709.43205779369998</v>
      </c>
      <c r="U26" s="130">
        <v>1704.3814701446538</v>
      </c>
      <c r="V26" s="130">
        <v>423.43733041992812</v>
      </c>
      <c r="W26" s="130">
        <v>289.62103484584986</v>
      </c>
      <c r="X26" s="125">
        <v>6033.7157115989958</v>
      </c>
      <c r="Y26" s="507" t="s">
        <v>528</v>
      </c>
      <c r="Z26" s="130">
        <v>1357.3713551468081</v>
      </c>
      <c r="AA26" s="130">
        <v>53.028243244762848</v>
      </c>
      <c r="AB26" s="130">
        <v>5107.9810276976013</v>
      </c>
      <c r="AC26" s="130">
        <v>11189.088071966346</v>
      </c>
      <c r="AD26" s="1113">
        <v>0</v>
      </c>
    </row>
    <row r="27" spans="1:53" ht="18" customHeight="1">
      <c r="A27" s="1467" t="s">
        <v>1312</v>
      </c>
      <c r="B27" s="1468"/>
      <c r="C27" s="1468"/>
      <c r="D27" s="1469"/>
      <c r="E27" s="130">
        <v>141667.13458602584</v>
      </c>
      <c r="F27" s="130">
        <v>130589.210904438</v>
      </c>
      <c r="G27" s="130">
        <v>107638.09981515014</v>
      </c>
      <c r="H27" s="130">
        <v>4939.6961382164009</v>
      </c>
      <c r="I27" s="130">
        <v>2825.4362622344879</v>
      </c>
      <c r="J27" s="130">
        <v>57063.469541395301</v>
      </c>
      <c r="K27" s="130">
        <v>42809.497873303866</v>
      </c>
      <c r="L27" s="130">
        <v>22951.111089287911</v>
      </c>
      <c r="M27" s="130">
        <v>9072.0801629766502</v>
      </c>
      <c r="N27" s="130">
        <v>3954.8062972236162</v>
      </c>
      <c r="O27" s="1467" t="s">
        <v>1312</v>
      </c>
      <c r="P27" s="1468"/>
      <c r="Q27" s="1468"/>
      <c r="R27" s="1469"/>
      <c r="S27" s="130">
        <v>1420.1910581242764</v>
      </c>
      <c r="T27" s="130">
        <v>850.75173989053724</v>
      </c>
      <c r="U27" s="130">
        <v>1755.0154693139202</v>
      </c>
      <c r="V27" s="130">
        <v>574.31626543093182</v>
      </c>
      <c r="W27" s="130">
        <v>516.99933299336544</v>
      </c>
      <c r="X27" s="125">
        <v>6589.3324078641936</v>
      </c>
      <c r="Y27" s="125">
        <v>287.79422427569176</v>
      </c>
      <c r="Z27" s="130">
        <v>1218.6170603218131</v>
      </c>
      <c r="AA27" s="130">
        <v>166.2979131097259</v>
      </c>
      <c r="AB27" s="130">
        <v>5616.9893207397936</v>
      </c>
      <c r="AC27" s="130">
        <v>12296.540741909756</v>
      </c>
      <c r="AD27" s="1113">
        <v>0</v>
      </c>
    </row>
    <row r="28" spans="1:53" ht="18" customHeight="1">
      <c r="A28" s="1479" t="s">
        <v>43</v>
      </c>
      <c r="B28" s="1479"/>
      <c r="C28" s="1479"/>
      <c r="D28" s="2"/>
      <c r="E28" s="1113"/>
      <c r="F28" s="1113"/>
      <c r="G28" s="1113"/>
      <c r="H28" s="1113"/>
      <c r="I28" s="1113"/>
      <c r="J28" s="955"/>
      <c r="K28" s="955"/>
      <c r="L28" s="1113"/>
      <c r="M28" s="1113"/>
      <c r="N28" s="1113"/>
      <c r="O28" s="1479" t="s">
        <v>43</v>
      </c>
      <c r="P28" s="1479"/>
      <c r="Q28" s="1479"/>
      <c r="R28" s="2"/>
      <c r="S28" s="1113"/>
      <c r="T28" s="1113"/>
      <c r="U28" s="1113"/>
      <c r="V28" s="1113"/>
      <c r="W28" s="1113"/>
      <c r="X28" s="1113"/>
      <c r="Y28" s="1113"/>
      <c r="Z28" s="1113"/>
      <c r="AA28" s="1113"/>
      <c r="AB28" s="1113"/>
      <c r="AC28" s="1123"/>
      <c r="AD28" s="1123"/>
      <c r="AF28" s="414"/>
      <c r="AG28" s="414"/>
      <c r="AH28" s="414"/>
      <c r="AI28" s="414">
        <v>1052921280.2666944</v>
      </c>
      <c r="AJ28" s="414"/>
      <c r="AK28" s="414"/>
      <c r="AL28" s="414"/>
    </row>
    <row r="29" spans="1:53" ht="18" customHeight="1">
      <c r="A29" s="1330"/>
      <c r="B29" s="1330" t="s">
        <v>44</v>
      </c>
      <c r="C29" s="1330"/>
      <c r="D29" s="992"/>
      <c r="E29" s="1113">
        <v>191279.33324327038</v>
      </c>
      <c r="F29" s="1113">
        <v>176964.87605755095</v>
      </c>
      <c r="G29" s="1113">
        <v>145866.25956526422</v>
      </c>
      <c r="H29" s="1113">
        <v>6604.9882233859871</v>
      </c>
      <c r="I29" s="1113">
        <v>3848.9275070054969</v>
      </c>
      <c r="J29" s="1113">
        <v>77801.140678716052</v>
      </c>
      <c r="K29" s="1113">
        <v>57611.203156156553</v>
      </c>
      <c r="L29" s="1123">
        <v>31098.616492286939</v>
      </c>
      <c r="M29" s="1113">
        <v>12197.842212683003</v>
      </c>
      <c r="N29" s="1113">
        <v>5398.1209223425521</v>
      </c>
      <c r="O29" s="1330"/>
      <c r="P29" s="1330" t="s">
        <v>500</v>
      </c>
      <c r="Q29" s="1330"/>
      <c r="R29" s="992"/>
      <c r="S29" s="1113">
        <v>1936.9250314767487</v>
      </c>
      <c r="T29" s="1113">
        <v>1070.5220744393494</v>
      </c>
      <c r="U29" s="1113">
        <v>2319.4339119347997</v>
      </c>
      <c r="V29" s="1113">
        <v>770.67801239132359</v>
      </c>
      <c r="W29" s="1113">
        <v>702.16226009822412</v>
      </c>
      <c r="X29" s="1113">
        <v>8997.4326295105748</v>
      </c>
      <c r="Y29" s="1113">
        <v>392.96987673476639</v>
      </c>
      <c r="Z29" s="1113">
        <v>1663.965971474134</v>
      </c>
      <c r="AA29" s="1113">
        <v>225.56345231659822</v>
      </c>
      <c r="AB29" s="1113">
        <v>7620.8423495678335</v>
      </c>
      <c r="AC29" s="1123">
        <v>15978.423157193656</v>
      </c>
      <c r="AD29" s="1113">
        <v>0</v>
      </c>
      <c r="AE29" s="998">
        <v>70191758.088730752</v>
      </c>
      <c r="AF29" s="414">
        <v>5469414.5859478517</v>
      </c>
      <c r="AG29" s="414">
        <v>25736863.650656547</v>
      </c>
      <c r="AH29" s="414">
        <v>18998185.733223632</v>
      </c>
      <c r="AI29" s="414">
        <f>SUM(AI19:AI28)</f>
        <v>2972241413.7533178</v>
      </c>
      <c r="AJ29" s="505">
        <f>(AI29/AH29)-1</f>
        <v>155.44869754881509</v>
      </c>
      <c r="AK29" s="414"/>
      <c r="AL29" s="414"/>
      <c r="AM29" s="414"/>
      <c r="AN29" s="414"/>
      <c r="AO29" s="414"/>
      <c r="AP29" s="414"/>
      <c r="AQ29" s="414"/>
      <c r="AR29" s="414"/>
      <c r="AS29" s="414"/>
      <c r="AT29" s="414"/>
      <c r="AU29" s="414"/>
      <c r="AV29" s="414"/>
      <c r="AW29" s="414"/>
      <c r="AX29" s="414"/>
      <c r="AY29" s="414"/>
      <c r="AZ29" s="414"/>
      <c r="BA29" s="414"/>
    </row>
    <row r="30" spans="1:53" ht="18" customHeight="1">
      <c r="A30" s="1330"/>
      <c r="B30" s="1330" t="s">
        <v>501</v>
      </c>
      <c r="C30" s="1330"/>
      <c r="D30" s="992"/>
      <c r="E30" s="1113">
        <v>5912.2912041029213</v>
      </c>
      <c r="F30" s="1113">
        <v>3690.5583555243347</v>
      </c>
      <c r="G30" s="1113">
        <v>3033.6279289189615</v>
      </c>
      <c r="H30" s="1113">
        <v>382.9243698613775</v>
      </c>
      <c r="I30" s="1113">
        <v>24.836865368846432</v>
      </c>
      <c r="J30" s="1113">
        <v>318.56861889389825</v>
      </c>
      <c r="K30" s="1113">
        <v>2307.2980747948382</v>
      </c>
      <c r="L30" s="1123">
        <v>656.93042660537435</v>
      </c>
      <c r="M30" s="1113">
        <v>518.9954581712891</v>
      </c>
      <c r="N30" s="1113">
        <v>5.4358563462046385</v>
      </c>
      <c r="O30" s="1330"/>
      <c r="P30" s="1330" t="s">
        <v>501</v>
      </c>
      <c r="Q30" s="1330"/>
      <c r="R30" s="992"/>
      <c r="S30" s="1113">
        <v>6.2416359827087522</v>
      </c>
      <c r="T30" s="1113">
        <v>249.38981370809216</v>
      </c>
      <c r="U30" s="1113">
        <v>210.5860879589888</v>
      </c>
      <c r="V30" s="1113">
        <v>37.007721841195618</v>
      </c>
      <c r="W30" s="1113">
        <v>10.334342334098992</v>
      </c>
      <c r="X30" s="1113">
        <v>0</v>
      </c>
      <c r="Y30" s="1113">
        <v>0</v>
      </c>
      <c r="Z30" s="1113">
        <v>0</v>
      </c>
      <c r="AA30" s="1113">
        <v>4.1284424809673084</v>
      </c>
      <c r="AB30" s="1113">
        <v>133.80652595311795</v>
      </c>
      <c r="AC30" s="1123">
        <v>2221.7328485785852</v>
      </c>
      <c r="AD30" s="1113">
        <v>0</v>
      </c>
      <c r="AE30" s="998">
        <v>6913260.1991849625</v>
      </c>
      <c r="AF30" s="414">
        <v>589470.01503503823</v>
      </c>
      <c r="AG30" s="414">
        <v>1394608.0867797192</v>
      </c>
      <c r="AH30" s="414">
        <v>0</v>
      </c>
      <c r="AL30" s="414"/>
      <c r="AM30" s="414"/>
      <c r="AN30" s="414"/>
      <c r="AO30" s="414"/>
      <c r="AP30" s="414"/>
      <c r="AQ30" s="414"/>
      <c r="AR30" s="414"/>
      <c r="AS30" s="414"/>
      <c r="AT30" s="414"/>
      <c r="AU30" s="414"/>
    </row>
    <row r="31" spans="1:53" ht="18" customHeight="1">
      <c r="A31" s="1479" t="s">
        <v>502</v>
      </c>
      <c r="B31" s="1479"/>
      <c r="C31" s="1479"/>
      <c r="D31" s="2"/>
      <c r="E31" s="1113"/>
      <c r="F31" s="1113"/>
      <c r="G31" s="1113"/>
      <c r="H31" s="1113"/>
      <c r="I31" s="1113"/>
      <c r="J31" s="1113"/>
      <c r="K31" s="1113"/>
      <c r="L31" s="1113"/>
      <c r="M31" s="1113"/>
      <c r="N31" s="1113"/>
      <c r="O31" s="1479" t="s">
        <v>502</v>
      </c>
      <c r="P31" s="1479"/>
      <c r="Q31" s="1479"/>
      <c r="R31" s="2"/>
      <c r="S31" s="1113"/>
      <c r="T31" s="1113"/>
      <c r="U31" s="1113"/>
      <c r="V31" s="1113"/>
      <c r="W31" s="1113"/>
      <c r="X31" s="1113"/>
      <c r="Y31" s="1113"/>
      <c r="Z31" s="1113"/>
      <c r="AA31" s="1113"/>
      <c r="AB31" s="1113"/>
      <c r="AC31" s="1123"/>
      <c r="AD31" s="1123"/>
      <c r="AF31" s="414"/>
      <c r="AG31" s="414"/>
      <c r="AH31" s="414"/>
    </row>
    <row r="32" spans="1:53" ht="18" customHeight="1">
      <c r="A32" s="1330"/>
      <c r="B32" s="1330" t="s">
        <v>52</v>
      </c>
      <c r="C32" s="1330"/>
      <c r="D32" s="992"/>
      <c r="E32" s="1113">
        <v>634088.08748689992</v>
      </c>
      <c r="F32" s="1113">
        <v>601944.23941170971</v>
      </c>
      <c r="G32" s="1113">
        <v>518374.26134598692</v>
      </c>
      <c r="H32" s="1113">
        <v>20457.024223388718</v>
      </c>
      <c r="I32" s="1113">
        <v>13161.236477484257</v>
      </c>
      <c r="J32" s="1113">
        <v>285734.82298044098</v>
      </c>
      <c r="K32" s="1113">
        <v>199021.17766467243</v>
      </c>
      <c r="L32" s="1123">
        <v>83569.978065722971</v>
      </c>
      <c r="M32" s="1113">
        <v>33252.199096290853</v>
      </c>
      <c r="N32" s="1113">
        <v>15831.964491427418</v>
      </c>
      <c r="O32" s="1330"/>
      <c r="P32" s="1330" t="s">
        <v>52</v>
      </c>
      <c r="Q32" s="1330"/>
      <c r="R32" s="992"/>
      <c r="S32" s="1113">
        <v>4206.2666073149421</v>
      </c>
      <c r="T32" s="1113">
        <v>2891.0874644773025</v>
      </c>
      <c r="U32" s="1113">
        <v>5776.6273488862598</v>
      </c>
      <c r="V32" s="1113">
        <v>2448.8415426673564</v>
      </c>
      <c r="W32" s="1113">
        <v>2097.4116415176004</v>
      </c>
      <c r="X32" s="1113">
        <v>22251.979886412133</v>
      </c>
      <c r="Y32" s="1113">
        <v>512.37365505900948</v>
      </c>
      <c r="Z32" s="1113">
        <v>6723.7213149663175</v>
      </c>
      <c r="AA32" s="1113">
        <v>106.0781277709019</v>
      </c>
      <c r="AB32" s="1113">
        <v>20723.625985223654</v>
      </c>
      <c r="AC32" s="1123">
        <v>38867.569390157376</v>
      </c>
      <c r="AD32" s="1113">
        <v>0</v>
      </c>
      <c r="AE32" s="998">
        <v>29988287.095860038</v>
      </c>
      <c r="AF32" s="414">
        <v>2550307.9668278904</v>
      </c>
      <c r="AG32" s="414">
        <v>14813842.966336133</v>
      </c>
      <c r="AH32" s="414">
        <v>14624766.562833574</v>
      </c>
      <c r="AL32" s="414"/>
      <c r="AM32" s="414"/>
      <c r="AN32" s="414"/>
      <c r="AO32" s="414"/>
      <c r="AP32" s="414"/>
      <c r="AQ32" s="414"/>
      <c r="AR32" s="414"/>
      <c r="AS32" s="414"/>
      <c r="AT32" s="414"/>
      <c r="AU32" s="414"/>
    </row>
    <row r="33" spans="1:47" ht="18" customHeight="1">
      <c r="A33" s="1330"/>
      <c r="B33" s="1330" t="s">
        <v>53</v>
      </c>
      <c r="C33" s="1330"/>
      <c r="D33" s="992"/>
      <c r="E33" s="1113">
        <v>91024.478746049354</v>
      </c>
      <c r="F33" s="1113">
        <v>78573.239986802379</v>
      </c>
      <c r="G33" s="1113">
        <v>64969.276467748517</v>
      </c>
      <c r="H33" s="1113">
        <v>5914.5957352503219</v>
      </c>
      <c r="I33" s="1113">
        <v>2329.1661515934215</v>
      </c>
      <c r="J33" s="1113">
        <v>29124.039438318046</v>
      </c>
      <c r="K33" s="1113">
        <v>27601.475142586718</v>
      </c>
      <c r="L33" s="1123">
        <v>13603.963519053861</v>
      </c>
      <c r="M33" s="1113">
        <v>8120.5365970369503</v>
      </c>
      <c r="N33" s="1113">
        <v>3591.1185434637191</v>
      </c>
      <c r="O33" s="1330"/>
      <c r="P33" s="1330" t="s">
        <v>53</v>
      </c>
      <c r="Q33" s="1330"/>
      <c r="R33" s="992"/>
      <c r="S33" s="1113">
        <v>2165.1860913344217</v>
      </c>
      <c r="T33" s="1113">
        <v>843.96987134005315</v>
      </c>
      <c r="U33" s="1113">
        <v>1273.4917444821381</v>
      </c>
      <c r="V33" s="1113">
        <v>187.94024770319109</v>
      </c>
      <c r="W33" s="1113">
        <v>58.830098713426061</v>
      </c>
      <c r="X33" s="1113">
        <v>636.68401707589771</v>
      </c>
      <c r="Y33" s="1113">
        <v>66.985221817737411</v>
      </c>
      <c r="Z33" s="1113">
        <v>62.641468267166843</v>
      </c>
      <c r="AA33" s="1113">
        <v>1547.76165436931</v>
      </c>
      <c r="AB33" s="1113">
        <v>3169.3545604868004</v>
      </c>
      <c r="AC33" s="1123">
        <v>12513.880227514146</v>
      </c>
      <c r="AD33" s="1113">
        <v>0</v>
      </c>
      <c r="AE33" s="998">
        <v>6505857.7319133785</v>
      </c>
      <c r="AF33" s="414">
        <v>597480.22674211313</v>
      </c>
      <c r="AG33" s="414">
        <v>2554018.7770417039</v>
      </c>
      <c r="AH33" s="414">
        <v>996503.29740860208</v>
      </c>
      <c r="AL33" s="414"/>
      <c r="AM33" s="414"/>
      <c r="AN33" s="414"/>
      <c r="AO33" s="414"/>
      <c r="AP33" s="414"/>
      <c r="AQ33" s="414"/>
      <c r="AR33" s="414"/>
      <c r="AS33" s="414"/>
      <c r="AT33" s="414"/>
      <c r="AU33" s="414"/>
    </row>
    <row r="34" spans="1:47" ht="18" customHeight="1">
      <c r="A34" s="1330"/>
      <c r="B34" s="1330" t="s">
        <v>54</v>
      </c>
      <c r="C34" s="1330"/>
      <c r="D34" s="992"/>
      <c r="E34" s="1113">
        <v>35557.798702372194</v>
      </c>
      <c r="F34" s="1113">
        <v>28430.48324179124</v>
      </c>
      <c r="G34" s="1113">
        <v>22545.105619486229</v>
      </c>
      <c r="H34" s="1113">
        <v>2015.8540372881459</v>
      </c>
      <c r="I34" s="1113">
        <v>1126.7848512330052</v>
      </c>
      <c r="J34" s="1113">
        <v>8098.185254441124</v>
      </c>
      <c r="K34" s="1113">
        <v>11304.281476523951</v>
      </c>
      <c r="L34" s="1123">
        <v>5885.3776223050145</v>
      </c>
      <c r="M34" s="1113">
        <v>3014.8225458712509</v>
      </c>
      <c r="N34" s="1113">
        <v>817.26200320029636</v>
      </c>
      <c r="O34" s="1330"/>
      <c r="P34" s="1330" t="s">
        <v>54</v>
      </c>
      <c r="Q34" s="1330"/>
      <c r="R34" s="992"/>
      <c r="S34" s="1113">
        <v>427.16274772400294</v>
      </c>
      <c r="T34" s="1113">
        <v>528.71995637736995</v>
      </c>
      <c r="U34" s="1113">
        <v>805.61113886447902</v>
      </c>
      <c r="V34" s="1113">
        <v>166.37048603532918</v>
      </c>
      <c r="W34" s="1113">
        <v>269.69621366977265</v>
      </c>
      <c r="X34" s="1113">
        <v>310.00876291249403</v>
      </c>
      <c r="Y34" s="1113">
        <v>59.30848957617507</v>
      </c>
      <c r="Z34" s="1113">
        <v>53.900083031987904</v>
      </c>
      <c r="AA34" s="1113">
        <v>84.121290121303062</v>
      </c>
      <c r="AB34" s="1113">
        <v>2363.2164507918001</v>
      </c>
      <c r="AC34" s="1123">
        <v>7181.2155436129569</v>
      </c>
      <c r="AD34" s="1113">
        <v>0</v>
      </c>
      <c r="AE34" s="998">
        <v>21404207.429324057</v>
      </c>
      <c r="AF34" s="414">
        <v>1592011.3051349488</v>
      </c>
      <c r="AG34" s="414">
        <v>5853667.4093132326</v>
      </c>
      <c r="AH34" s="414">
        <v>865158.15998146893</v>
      </c>
      <c r="AL34" s="414"/>
      <c r="AM34" s="414"/>
      <c r="AN34" s="414"/>
      <c r="AO34" s="414"/>
      <c r="AP34" s="414"/>
      <c r="AQ34" s="414"/>
      <c r="AR34" s="414"/>
      <c r="AS34" s="414"/>
      <c r="AT34" s="414"/>
      <c r="AU34" s="414"/>
    </row>
    <row r="35" spans="1:47" ht="18" customHeight="1">
      <c r="A35" s="1330"/>
      <c r="B35" s="1330" t="s">
        <v>503</v>
      </c>
      <c r="C35" s="1330"/>
      <c r="D35" s="992"/>
      <c r="E35" s="1113">
        <v>6296.2355156444546</v>
      </c>
      <c r="F35" s="1113">
        <v>3998.9518935118886</v>
      </c>
      <c r="G35" s="1192">
        <v>3090.4799382889387</v>
      </c>
      <c r="H35" s="512">
        <v>372.91404732360672</v>
      </c>
      <c r="I35" s="512">
        <v>18.047068049367148</v>
      </c>
      <c r="J35" s="1114">
        <v>297.23122210416096</v>
      </c>
      <c r="K35" s="1192">
        <v>2402.2876008118028</v>
      </c>
      <c r="L35" s="1123">
        <v>908.47195522295408</v>
      </c>
      <c r="M35" s="1113">
        <v>625.51014468082406</v>
      </c>
      <c r="N35" s="1113">
        <v>49.291629205168142</v>
      </c>
      <c r="O35" s="1330"/>
      <c r="P35" s="1330" t="s">
        <v>503</v>
      </c>
      <c r="Q35" s="1330"/>
      <c r="R35" s="992"/>
      <c r="S35" s="1113">
        <v>43.884138902616527</v>
      </c>
      <c r="T35" s="1113">
        <v>243.07529061058884</v>
      </c>
      <c r="U35" s="1113">
        <v>246.88134430701569</v>
      </c>
      <c r="V35" s="1113">
        <v>34.500234899659901</v>
      </c>
      <c r="W35" s="1113">
        <v>7.8775067557747978</v>
      </c>
      <c r="X35" s="1113">
        <v>147.78957271871397</v>
      </c>
      <c r="Y35" s="1113">
        <v>0</v>
      </c>
      <c r="Z35" s="1113">
        <v>0</v>
      </c>
      <c r="AA35" s="1113">
        <v>3.1565122094727327</v>
      </c>
      <c r="AB35" s="1113">
        <v>132.01572561394406</v>
      </c>
      <c r="AC35" s="1123">
        <v>2297.2836221325624</v>
      </c>
      <c r="AD35" s="1113">
        <v>0</v>
      </c>
      <c r="AE35" s="998">
        <v>11814297.062818307</v>
      </c>
      <c r="AF35" s="414">
        <v>869038.56127793912</v>
      </c>
      <c r="AG35" s="414">
        <v>1895457.1647452191</v>
      </c>
      <c r="AH35" s="414">
        <v>0</v>
      </c>
      <c r="AL35" s="414"/>
      <c r="AM35" s="414"/>
      <c r="AN35" s="414"/>
      <c r="AO35" s="414"/>
      <c r="AP35" s="414"/>
      <c r="AQ35" s="414"/>
      <c r="AR35" s="414"/>
      <c r="AS35" s="414"/>
      <c r="AT35" s="414"/>
      <c r="AU35" s="414"/>
    </row>
    <row r="36" spans="1:47" ht="18" customHeight="1">
      <c r="A36" s="1330"/>
      <c r="B36" s="1330" t="s">
        <v>504</v>
      </c>
      <c r="C36" s="1330"/>
      <c r="D36" s="992"/>
      <c r="E36" s="1113">
        <v>679495.24531951221</v>
      </c>
      <c r="F36" s="1113">
        <v>619932.87280731706</v>
      </c>
      <c r="G36" s="1192">
        <v>388886.18535365857</v>
      </c>
      <c r="H36" s="512">
        <v>13724.55983902439</v>
      </c>
      <c r="I36" s="512">
        <v>4666.7208487804874</v>
      </c>
      <c r="J36" s="1114">
        <v>226268.73548780489</v>
      </c>
      <c r="K36" s="1192">
        <v>144226.16917804879</v>
      </c>
      <c r="L36" s="1123">
        <v>231046.68745365855</v>
      </c>
      <c r="M36" s="1113">
        <v>69430.066302439023</v>
      </c>
      <c r="N36" s="1113">
        <v>32167.237412195125</v>
      </c>
      <c r="O36" s="1330"/>
      <c r="P36" s="1330" t="s">
        <v>504</v>
      </c>
      <c r="Q36" s="1330"/>
      <c r="R36" s="992"/>
      <c r="S36" s="1113">
        <v>16192.320087804877</v>
      </c>
      <c r="T36" s="1113">
        <v>1560.4539829268292</v>
      </c>
      <c r="U36" s="1113">
        <v>13262.077409756097</v>
      </c>
      <c r="V36" s="1113">
        <v>3518.2360170731708</v>
      </c>
      <c r="W36" s="1113">
        <v>2729.7413926829267</v>
      </c>
      <c r="X36" s="1113">
        <v>106609.37183902439</v>
      </c>
      <c r="Y36" s="1113">
        <v>6834.291909756098</v>
      </c>
      <c r="Z36" s="1113">
        <v>4192.7874926829272</v>
      </c>
      <c r="AA36" s="1113">
        <v>557.11494390243899</v>
      </c>
      <c r="AB36" s="1113">
        <v>43423.054965853662</v>
      </c>
      <c r="AC36" s="1123">
        <v>63755.160004878053</v>
      </c>
      <c r="AD36" s="1113">
        <v>0</v>
      </c>
      <c r="AE36" s="998">
        <v>7392368.9680000003</v>
      </c>
      <c r="AF36" s="414">
        <v>450046.54100000003</v>
      </c>
      <c r="AG36" s="414">
        <v>2014485.4199999997</v>
      </c>
      <c r="AH36" s="414">
        <v>2511757.7129999995</v>
      </c>
      <c r="AL36" s="414"/>
      <c r="AM36" s="414"/>
      <c r="AN36" s="414"/>
      <c r="AO36" s="414"/>
      <c r="AP36" s="414"/>
      <c r="AQ36" s="414"/>
      <c r="AR36" s="414"/>
      <c r="AS36" s="414"/>
      <c r="AT36" s="414"/>
      <c r="AU36" s="414"/>
    </row>
    <row r="37" spans="1:47" ht="18" customHeight="1">
      <c r="A37" s="1479" t="s">
        <v>505</v>
      </c>
      <c r="B37" s="1479"/>
      <c r="C37" s="1479"/>
      <c r="D37" s="2"/>
      <c r="E37" s="1113"/>
      <c r="F37" s="1113"/>
      <c r="G37" s="1192"/>
      <c r="H37" s="512"/>
      <c r="I37" s="512"/>
      <c r="J37" s="1114"/>
      <c r="K37" s="1192"/>
      <c r="L37" s="507"/>
      <c r="M37" s="1113"/>
      <c r="N37" s="1113"/>
      <c r="O37" s="1479" t="s">
        <v>505</v>
      </c>
      <c r="P37" s="1479"/>
      <c r="Q37" s="1479"/>
      <c r="R37" s="2"/>
      <c r="S37" s="1113"/>
      <c r="T37" s="1113"/>
      <c r="U37" s="1113"/>
      <c r="V37" s="1113"/>
      <c r="W37" s="1113"/>
      <c r="X37" s="1113"/>
      <c r="Y37" s="1113"/>
      <c r="Z37" s="1113"/>
      <c r="AA37" s="1113"/>
      <c r="AB37" s="1113"/>
      <c r="AC37" s="1123"/>
      <c r="AD37" s="1123"/>
      <c r="AF37" s="414"/>
      <c r="AG37" s="414"/>
      <c r="AH37" s="414"/>
    </row>
    <row r="38" spans="1:47" ht="18" customHeight="1">
      <c r="A38" s="1470" t="s">
        <v>45</v>
      </c>
      <c r="B38" s="1470"/>
      <c r="C38" s="6"/>
      <c r="D38" s="2"/>
      <c r="E38" s="1113">
        <v>144831.67873897616</v>
      </c>
      <c r="F38" s="1113">
        <v>133553.51548233238</v>
      </c>
      <c r="G38" s="1192">
        <v>110080.75120835626</v>
      </c>
      <c r="H38" s="512">
        <v>5054.7700784018989</v>
      </c>
      <c r="I38" s="512">
        <v>2893.0360373691256</v>
      </c>
      <c r="J38" s="1114">
        <v>58434.469917446819</v>
      </c>
      <c r="K38" s="1192">
        <v>43698.475175138337</v>
      </c>
      <c r="L38" s="1123">
        <v>23472.764273976103</v>
      </c>
      <c r="M38" s="1113">
        <v>9268.2325913221375</v>
      </c>
      <c r="N38" s="1113">
        <v>4054.0613690914279</v>
      </c>
      <c r="O38" s="1470" t="s">
        <v>45</v>
      </c>
      <c r="P38" s="1470"/>
      <c r="Q38" s="6"/>
      <c r="R38" s="2"/>
      <c r="S38" s="1113">
        <v>1457.4553367068543</v>
      </c>
      <c r="T38" s="1113">
        <v>858.36415047349385</v>
      </c>
      <c r="U38" s="1113">
        <v>1787.5157034288998</v>
      </c>
      <c r="V38" s="1113">
        <v>580.06209664263065</v>
      </c>
      <c r="W38" s="1113">
        <v>530.77393497882736</v>
      </c>
      <c r="X38" s="1113">
        <v>6769.7201835220976</v>
      </c>
      <c r="Y38" s="1113">
        <v>295.6728008523304</v>
      </c>
      <c r="Z38" s="1113">
        <v>1251.9569850214618</v>
      </c>
      <c r="AA38" s="1113">
        <v>170.85043964589107</v>
      </c>
      <c r="AB38" s="1113">
        <v>5716.3312736121406</v>
      </c>
      <c r="AC38" s="1123">
        <v>12530.120241665325</v>
      </c>
      <c r="AD38" s="1113">
        <v>0</v>
      </c>
      <c r="AE38" s="998">
        <v>75766050.717221871</v>
      </c>
      <c r="AF38" s="414">
        <v>6039435.1367615694</v>
      </c>
      <c r="AG38" s="414">
        <v>27032958.774368193</v>
      </c>
      <c r="AH38" s="414">
        <v>18973879.583223633</v>
      </c>
      <c r="AL38" s="414"/>
      <c r="AM38" s="414"/>
      <c r="AN38" s="414"/>
      <c r="AO38" s="414"/>
      <c r="AP38" s="414"/>
      <c r="AQ38" s="414"/>
      <c r="AR38" s="414"/>
      <c r="AS38" s="414"/>
      <c r="AT38" s="414"/>
      <c r="AU38" s="414"/>
    </row>
    <row r="39" spans="1:47" ht="18" customHeight="1">
      <c r="A39" s="7"/>
      <c r="B39" s="1330" t="s">
        <v>506</v>
      </c>
      <c r="C39" s="7"/>
      <c r="D39" s="2"/>
      <c r="E39" s="1113">
        <v>254507.47029224024</v>
      </c>
      <c r="F39" s="1113">
        <v>238978.67658646934</v>
      </c>
      <c r="G39" s="1192">
        <v>202958.42186265087</v>
      </c>
      <c r="H39" s="512">
        <v>7369.6744181224785</v>
      </c>
      <c r="I39" s="512">
        <v>6292.35556674899</v>
      </c>
      <c r="J39" s="1114">
        <v>105503.22479538259</v>
      </c>
      <c r="K39" s="1192">
        <v>83793.16708239686</v>
      </c>
      <c r="L39" s="1123">
        <v>36020.254723818573</v>
      </c>
      <c r="M39" s="1113">
        <v>13242.266365991482</v>
      </c>
      <c r="N39" s="1113">
        <v>7281.5872486956623</v>
      </c>
      <c r="O39" s="7"/>
      <c r="P39" s="1330" t="s">
        <v>506</v>
      </c>
      <c r="Q39" s="7"/>
      <c r="R39" s="2"/>
      <c r="S39" s="1113">
        <v>1817.4264133052673</v>
      </c>
      <c r="T39" s="1113">
        <v>1007.2525885813943</v>
      </c>
      <c r="U39" s="1113">
        <v>1654.9046882063988</v>
      </c>
      <c r="V39" s="1113">
        <v>538.03961169306388</v>
      </c>
      <c r="W39" s="1113">
        <v>943.05581550969089</v>
      </c>
      <c r="X39" s="1113">
        <v>10694.215230589341</v>
      </c>
      <c r="Y39" s="1113">
        <v>273.93831186652801</v>
      </c>
      <c r="Z39" s="1113">
        <v>3101.5044395541577</v>
      </c>
      <c r="AA39" s="1113">
        <v>392.71674191247052</v>
      </c>
      <c r="AB39" s="1113">
        <v>8315.6136339046097</v>
      </c>
      <c r="AC39" s="1123">
        <v>18630.298145325265</v>
      </c>
      <c r="AD39" s="1113">
        <v>0</v>
      </c>
      <c r="AE39" s="998">
        <v>47359278.970093824</v>
      </c>
      <c r="AF39" s="414">
        <v>2272936.5222934959</v>
      </c>
      <c r="AG39" s="414">
        <v>14323215.11578952</v>
      </c>
      <c r="AH39" s="414">
        <v>13677507.454421349</v>
      </c>
      <c r="AL39" s="414"/>
      <c r="AM39" s="414"/>
      <c r="AN39" s="414"/>
      <c r="AO39" s="414"/>
      <c r="AP39" s="414"/>
      <c r="AQ39" s="414"/>
      <c r="AR39" s="414"/>
      <c r="AS39" s="414"/>
      <c r="AT39" s="414"/>
      <c r="AU39" s="414"/>
    </row>
    <row r="40" spans="1:47" ht="18" customHeight="1">
      <c r="A40" s="961"/>
      <c r="B40" s="961" t="s">
        <v>1313</v>
      </c>
      <c r="C40" s="961"/>
      <c r="D40" s="992"/>
      <c r="E40" s="1113">
        <v>187418.85790839896</v>
      </c>
      <c r="F40" s="1113">
        <v>168703.10139341778</v>
      </c>
      <c r="G40" s="1113">
        <v>145079.65153966093</v>
      </c>
      <c r="H40" s="1113">
        <v>8364.7793373544282</v>
      </c>
      <c r="I40" s="1113">
        <v>2952.0483407702163</v>
      </c>
      <c r="J40" s="1113">
        <v>80874.939753839863</v>
      </c>
      <c r="K40" s="1113">
        <v>52887.884107696453</v>
      </c>
      <c r="L40" s="1123">
        <v>23623.449853756829</v>
      </c>
      <c r="M40" s="1113">
        <v>11287.241677111489</v>
      </c>
      <c r="N40" s="1113">
        <v>5846.1942259128973</v>
      </c>
      <c r="O40" s="961"/>
      <c r="P40" s="961" t="s">
        <v>1313</v>
      </c>
      <c r="Q40" s="961"/>
      <c r="R40" s="992"/>
      <c r="S40" s="1113">
        <v>1402.1983778330493</v>
      </c>
      <c r="T40" s="1113">
        <v>664.44679502065981</v>
      </c>
      <c r="U40" s="1113">
        <v>1496.4239619838402</v>
      </c>
      <c r="V40" s="1113">
        <v>574.84967805990993</v>
      </c>
      <c r="W40" s="1113">
        <v>1303.1286383011341</v>
      </c>
      <c r="X40" s="1113">
        <v>3764.3174014547699</v>
      </c>
      <c r="Y40" s="1113">
        <v>114.97477033438986</v>
      </c>
      <c r="Z40" s="1113">
        <v>369.9694029902372</v>
      </c>
      <c r="AA40" s="1113">
        <v>1160.2459577933744</v>
      </c>
      <c r="AB40" s="1113">
        <v>6926.7006440725827</v>
      </c>
      <c r="AC40" s="1123">
        <v>19085.725917971416</v>
      </c>
      <c r="AD40" s="1113">
        <v>0</v>
      </c>
      <c r="AE40" s="998">
        <v>9588105.3373242039</v>
      </c>
      <c r="AF40" s="414">
        <v>1077165.734344461</v>
      </c>
      <c r="AG40" s="414">
        <v>3728872.8974039867</v>
      </c>
      <c r="AH40" s="414">
        <v>2641477.6165701896</v>
      </c>
      <c r="AL40" s="414"/>
      <c r="AM40" s="414"/>
      <c r="AN40" s="414"/>
      <c r="AO40" s="414"/>
      <c r="AP40" s="414"/>
      <c r="AQ40" s="414"/>
      <c r="AR40" s="414"/>
      <c r="AS40" s="414"/>
      <c r="AT40" s="414"/>
      <c r="AU40" s="414"/>
    </row>
    <row r="41" spans="1:47" ht="18" customHeight="1">
      <c r="A41" s="961"/>
      <c r="B41" s="961" t="s">
        <v>1314</v>
      </c>
      <c r="C41" s="961"/>
      <c r="D41" s="992"/>
      <c r="E41" s="1113">
        <v>742084.20157860301</v>
      </c>
      <c r="F41" s="1113">
        <v>712813.90481970983</v>
      </c>
      <c r="G41" s="1113">
        <v>599320.79546884156</v>
      </c>
      <c r="H41" s="1113">
        <v>15513.955620547553</v>
      </c>
      <c r="I41" s="1113">
        <v>24718.685245355136</v>
      </c>
      <c r="J41" s="1113">
        <v>300077.16408541473</v>
      </c>
      <c r="K41" s="1113">
        <v>259010.99051752404</v>
      </c>
      <c r="L41" s="1123">
        <v>113493.10935086859</v>
      </c>
      <c r="M41" s="1113">
        <v>33585.968704875973</v>
      </c>
      <c r="N41" s="1113">
        <v>19684.145652076706</v>
      </c>
      <c r="O41" s="961"/>
      <c r="P41" s="961" t="s">
        <v>1314</v>
      </c>
      <c r="Q41" s="961"/>
      <c r="R41" s="992"/>
      <c r="S41" s="1113">
        <v>4499.6726483146886</v>
      </c>
      <c r="T41" s="1113">
        <v>2552.3943603242396</v>
      </c>
      <c r="U41" s="1113">
        <v>3776.8772014823094</v>
      </c>
      <c r="V41" s="1113">
        <v>1144.7679517194431</v>
      </c>
      <c r="W41" s="1113">
        <v>1928.1108909585832</v>
      </c>
      <c r="X41" s="1113">
        <v>42469.838836024326</v>
      </c>
      <c r="Y41" s="1113">
        <v>1077.3545357452838</v>
      </c>
      <c r="Z41" s="1113">
        <v>13715.652797122468</v>
      </c>
      <c r="AA41" s="1113">
        <v>167.7498869667005</v>
      </c>
      <c r="AB41" s="1113">
        <v>22476.544590133846</v>
      </c>
      <c r="AC41" s="1123">
        <v>42985.949556015599</v>
      </c>
      <c r="AD41" s="1113">
        <v>0</v>
      </c>
      <c r="AE41" s="998">
        <v>27747650.957646202</v>
      </c>
      <c r="AF41" s="414">
        <v>654868.94138422306</v>
      </c>
      <c r="AG41" s="414">
        <v>8804836.969522927</v>
      </c>
      <c r="AH41" s="414">
        <v>10012616.233043542</v>
      </c>
      <c r="AL41" s="414"/>
      <c r="AM41" s="414"/>
      <c r="AN41" s="414"/>
      <c r="AO41" s="414"/>
      <c r="AP41" s="414"/>
      <c r="AQ41" s="414"/>
      <c r="AR41" s="414"/>
      <c r="AS41" s="414"/>
      <c r="AT41" s="414"/>
      <c r="AU41" s="414"/>
    </row>
    <row r="42" spans="1:47" ht="18" customHeight="1">
      <c r="A42" s="961"/>
      <c r="B42" s="961" t="s">
        <v>1315</v>
      </c>
      <c r="C42" s="961"/>
      <c r="D42" s="992"/>
      <c r="E42" s="1113">
        <v>125312.2779768476</v>
      </c>
      <c r="F42" s="1113">
        <v>115397.40050875004</v>
      </c>
      <c r="G42" s="1113">
        <v>101323.44994753925</v>
      </c>
      <c r="H42" s="1113">
        <v>3976.3881499171835</v>
      </c>
      <c r="I42" s="1113">
        <v>1150.7988895124238</v>
      </c>
      <c r="J42" s="1113">
        <v>54289.096397146823</v>
      </c>
      <c r="K42" s="1113">
        <v>41907.16651096283</v>
      </c>
      <c r="L42" s="1123">
        <v>14073.950561210782</v>
      </c>
      <c r="M42" s="1113">
        <v>7835.277850836721</v>
      </c>
      <c r="N42" s="1113">
        <v>4228.8442367121233</v>
      </c>
      <c r="O42" s="961"/>
      <c r="P42" s="961" t="s">
        <v>1315</v>
      </c>
      <c r="Q42" s="961"/>
      <c r="R42" s="992"/>
      <c r="S42" s="1113">
        <v>1554.1707995637621</v>
      </c>
      <c r="T42" s="1113">
        <v>593.69169485078226</v>
      </c>
      <c r="U42" s="1113">
        <v>964.23040406151961</v>
      </c>
      <c r="V42" s="1113">
        <v>163.61190603132968</v>
      </c>
      <c r="W42" s="1113">
        <v>330.72880961720307</v>
      </c>
      <c r="X42" s="1113">
        <v>2188.731382091818</v>
      </c>
      <c r="Y42" s="1113">
        <v>3.7615461581873917</v>
      </c>
      <c r="Z42" s="1113">
        <v>613.64196718825724</v>
      </c>
      <c r="AA42" s="1113">
        <v>53.105603292416895</v>
      </c>
      <c r="AB42" s="1113">
        <v>3379.4322116433837</v>
      </c>
      <c r="AC42" s="1123">
        <v>10528.519435285849</v>
      </c>
      <c r="AD42" s="1113">
        <v>0</v>
      </c>
      <c r="AE42" s="998">
        <v>6504557.9782795347</v>
      </c>
      <c r="AF42" s="414">
        <v>248234.39260268779</v>
      </c>
      <c r="AG42" s="414">
        <v>1096534.1311365247</v>
      </c>
      <c r="AH42" s="414">
        <v>810463.47646729497</v>
      </c>
      <c r="AL42" s="414"/>
      <c r="AM42" s="414"/>
      <c r="AN42" s="414"/>
      <c r="AO42" s="414"/>
      <c r="AP42" s="414"/>
      <c r="AQ42" s="414"/>
      <c r="AR42" s="414"/>
      <c r="AS42" s="414"/>
      <c r="AT42" s="414"/>
      <c r="AU42" s="414"/>
    </row>
    <row r="43" spans="1:47" ht="18" customHeight="1">
      <c r="A43" s="961"/>
      <c r="B43" s="961" t="s">
        <v>1316</v>
      </c>
      <c r="C43" s="961"/>
      <c r="D43" s="992"/>
      <c r="E43" s="1113">
        <v>64968.354985913029</v>
      </c>
      <c r="F43" s="1113">
        <v>58714.075860441335</v>
      </c>
      <c r="G43" s="1113">
        <v>49499.540274769388</v>
      </c>
      <c r="H43" s="1113">
        <v>2953.2397734872147</v>
      </c>
      <c r="I43" s="1113">
        <v>289.80926803481458</v>
      </c>
      <c r="J43" s="1113">
        <v>27099.799399645159</v>
      </c>
      <c r="K43" s="1113">
        <v>19156.691833602221</v>
      </c>
      <c r="L43" s="1123">
        <v>9214.535585671938</v>
      </c>
      <c r="M43" s="1113">
        <v>4387.4788923564429</v>
      </c>
      <c r="N43" s="1113">
        <v>1931.882025636244</v>
      </c>
      <c r="O43" s="961"/>
      <c r="P43" s="961" t="s">
        <v>1316</v>
      </c>
      <c r="Q43" s="961"/>
      <c r="R43" s="992"/>
      <c r="S43" s="1113">
        <v>407.04769558130874</v>
      </c>
      <c r="T43" s="1113">
        <v>558.83725109104148</v>
      </c>
      <c r="U43" s="1113">
        <v>798.51724711203315</v>
      </c>
      <c r="V43" s="1113">
        <v>365.79956426717735</v>
      </c>
      <c r="W43" s="1113">
        <v>325.39510866863691</v>
      </c>
      <c r="X43" s="1113">
        <v>1336.6747073948907</v>
      </c>
      <c r="Y43" s="1113">
        <v>70.598975695943125</v>
      </c>
      <c r="Z43" s="1113">
        <v>118.76812772173247</v>
      </c>
      <c r="AA43" s="1113">
        <v>15.880279594289323</v>
      </c>
      <c r="AB43" s="1113">
        <v>3285.1346029086503</v>
      </c>
      <c r="AC43" s="1123">
        <v>6373.0472531934447</v>
      </c>
      <c r="AD43" s="1113">
        <v>0</v>
      </c>
      <c r="AE43" s="998">
        <v>3518964.6968439338</v>
      </c>
      <c r="AF43" s="414">
        <v>292667.45396212291</v>
      </c>
      <c r="AG43" s="414">
        <v>692971.11772607593</v>
      </c>
      <c r="AH43" s="414">
        <v>212950.12834031705</v>
      </c>
      <c r="AL43" s="414"/>
      <c r="AM43" s="414"/>
      <c r="AN43" s="414"/>
      <c r="AO43" s="414"/>
      <c r="AP43" s="414"/>
      <c r="AQ43" s="414"/>
      <c r="AR43" s="414"/>
      <c r="AS43" s="414"/>
      <c r="AT43" s="414"/>
      <c r="AU43" s="414"/>
    </row>
    <row r="44" spans="1:47" ht="18" customHeight="1">
      <c r="A44" s="961"/>
      <c r="B44" s="1330" t="s">
        <v>507</v>
      </c>
      <c r="C44" s="961"/>
      <c r="D44" s="992"/>
      <c r="E44" s="1113">
        <v>73434.835414885863</v>
      </c>
      <c r="F44" s="1113">
        <v>66051.364369984381</v>
      </c>
      <c r="G44" s="1113">
        <v>52747.025922001223</v>
      </c>
      <c r="H44" s="1113">
        <v>3295.8325935792877</v>
      </c>
      <c r="I44" s="1113">
        <v>894.33214733315583</v>
      </c>
      <c r="J44" s="1113">
        <v>21833.396926859688</v>
      </c>
      <c r="K44" s="1113">
        <v>26723.464254229013</v>
      </c>
      <c r="L44" s="1123">
        <v>13304.338447983251</v>
      </c>
      <c r="M44" s="1113">
        <v>7735.0804543449649</v>
      </c>
      <c r="N44" s="1113">
        <v>2476.2125614653182</v>
      </c>
      <c r="O44" s="961"/>
      <c r="P44" s="1330" t="s">
        <v>507</v>
      </c>
      <c r="Q44" s="961"/>
      <c r="R44" s="992"/>
      <c r="S44" s="1113">
        <v>1097.3725615388214</v>
      </c>
      <c r="T44" s="1113">
        <v>778.29198045297755</v>
      </c>
      <c r="U44" s="1113">
        <v>1991.23658751525</v>
      </c>
      <c r="V44" s="1113">
        <v>1021.1073354747681</v>
      </c>
      <c r="W44" s="1113">
        <v>370.85942789782382</v>
      </c>
      <c r="X44" s="1113">
        <v>1542.6718249987907</v>
      </c>
      <c r="Y44" s="1113">
        <v>36.169549202082905</v>
      </c>
      <c r="Z44" s="1113">
        <v>273.38302920254773</v>
      </c>
      <c r="AA44" s="1113">
        <v>128.03435450008155</v>
      </c>
      <c r="AB44" s="1113">
        <v>3588.9992357347955</v>
      </c>
      <c r="AC44" s="1123">
        <v>7656.854074104016</v>
      </c>
      <c r="AD44" s="1113">
        <v>0</v>
      </c>
      <c r="AE44" s="998">
        <v>14397117.266354498</v>
      </c>
      <c r="AF44" s="414">
        <v>1885489.3981371853</v>
      </c>
      <c r="AG44" s="414">
        <v>6012715.3008232843</v>
      </c>
      <c r="AH44" s="414">
        <v>2820682.2633245327</v>
      </c>
      <c r="AL44" s="414"/>
      <c r="AM44" s="414"/>
      <c r="AN44" s="414"/>
      <c r="AO44" s="414"/>
      <c r="AP44" s="414"/>
      <c r="AQ44" s="414"/>
      <c r="AR44" s="414"/>
      <c r="AS44" s="414"/>
      <c r="AT44" s="414"/>
      <c r="AU44" s="414"/>
    </row>
    <row r="45" spans="1:47" ht="18" customHeight="1">
      <c r="A45" s="961"/>
      <c r="B45" s="961" t="s">
        <v>1317</v>
      </c>
      <c r="C45" s="961"/>
      <c r="D45" s="992"/>
      <c r="E45" s="1113">
        <v>113002.75354855879</v>
      </c>
      <c r="F45" s="1113">
        <v>101996.00057783637</v>
      </c>
      <c r="G45" s="1113">
        <v>84150.000479197843</v>
      </c>
      <c r="H45" s="1113">
        <v>4462.1177072043884</v>
      </c>
      <c r="I45" s="1113">
        <v>1493.7596519378658</v>
      </c>
      <c r="J45" s="1113">
        <v>36857.152824627672</v>
      </c>
      <c r="K45" s="1113">
        <v>41336.970295427847</v>
      </c>
      <c r="L45" s="1123">
        <v>17846.000098638564</v>
      </c>
      <c r="M45" s="1113">
        <v>11704.961408529065</v>
      </c>
      <c r="N45" s="1113">
        <v>4469.8124878254312</v>
      </c>
      <c r="O45" s="961"/>
      <c r="P45" s="961" t="s">
        <v>1317</v>
      </c>
      <c r="Q45" s="961"/>
      <c r="R45" s="992"/>
      <c r="S45" s="1113">
        <v>1889.798907074698</v>
      </c>
      <c r="T45" s="1113">
        <v>1111.8196318400367</v>
      </c>
      <c r="U45" s="1113">
        <v>1979.1311029872606</v>
      </c>
      <c r="V45" s="1113">
        <v>1541.434069876392</v>
      </c>
      <c r="W45" s="1113">
        <v>712.96520892524609</v>
      </c>
      <c r="X45" s="1113">
        <v>2803.7532061956272</v>
      </c>
      <c r="Y45" s="1113">
        <v>20.892432618019107</v>
      </c>
      <c r="Z45" s="1113">
        <v>451.02910196631768</v>
      </c>
      <c r="AA45" s="1113">
        <v>95.890442909668963</v>
      </c>
      <c r="AB45" s="1113">
        <v>2769.4735064198749</v>
      </c>
      <c r="AC45" s="1123">
        <v>11457.782072688757</v>
      </c>
      <c r="AD45" s="1113">
        <v>0</v>
      </c>
      <c r="AE45" s="998">
        <v>11835840.899534935</v>
      </c>
      <c r="AF45" s="414">
        <v>947356.03094485949</v>
      </c>
      <c r="AG45" s="414">
        <v>4470718.5331204366</v>
      </c>
      <c r="AH45" s="414">
        <v>2630201.7522725677</v>
      </c>
      <c r="AL45" s="414"/>
      <c r="AM45" s="414"/>
      <c r="AN45" s="414"/>
      <c r="AO45" s="414"/>
      <c r="AP45" s="414"/>
      <c r="AQ45" s="414"/>
      <c r="AR45" s="414"/>
      <c r="AS45" s="414"/>
      <c r="AT45" s="414"/>
      <c r="AU45" s="414"/>
    </row>
    <row r="46" spans="1:47" ht="18" customHeight="1">
      <c r="A46" s="961"/>
      <c r="B46" s="961" t="s">
        <v>1318</v>
      </c>
      <c r="C46" s="961"/>
      <c r="D46" s="992"/>
      <c r="E46" s="1113">
        <v>34561.091282275294</v>
      </c>
      <c r="F46" s="1113">
        <v>30737.335813736459</v>
      </c>
      <c r="G46" s="1113">
        <v>21894.980741982843</v>
      </c>
      <c r="H46" s="1113">
        <v>2150.0086222606792</v>
      </c>
      <c r="I46" s="1113">
        <v>305.42091471962175</v>
      </c>
      <c r="J46" s="1113">
        <v>7073.215693477744</v>
      </c>
      <c r="K46" s="1113">
        <v>12366.335511524807</v>
      </c>
      <c r="L46" s="1123">
        <v>8842.3550717536036</v>
      </c>
      <c r="M46" s="1113">
        <v>3834.8465343160838</v>
      </c>
      <c r="N46" s="1113">
        <v>517.58807234513813</v>
      </c>
      <c r="O46" s="961"/>
      <c r="P46" s="961" t="s">
        <v>1318</v>
      </c>
      <c r="Q46" s="961"/>
      <c r="R46" s="992"/>
      <c r="S46" s="1113">
        <v>318.84843256560322</v>
      </c>
      <c r="T46" s="1113">
        <v>450.61569136014231</v>
      </c>
      <c r="U46" s="1113">
        <v>2003.1296951220854</v>
      </c>
      <c r="V46" s="1113">
        <v>509.909140256304</v>
      </c>
      <c r="W46" s="1113">
        <v>34.755502666809541</v>
      </c>
      <c r="X46" s="1113">
        <v>303.71467851890981</v>
      </c>
      <c r="Y46" s="1113">
        <v>51.178646197447833</v>
      </c>
      <c r="Z46" s="1113">
        <v>98.853554200804112</v>
      </c>
      <c r="AA46" s="1113">
        <v>159.61433781802009</v>
      </c>
      <c r="AB46" s="1113">
        <v>4394.1473207023364</v>
      </c>
      <c r="AC46" s="1123">
        <v>3922.6090227396444</v>
      </c>
      <c r="AD46" s="1113">
        <v>0</v>
      </c>
      <c r="AE46" s="998">
        <v>2561276.3668195549</v>
      </c>
      <c r="AF46" s="414">
        <v>938133.36719232495</v>
      </c>
      <c r="AG46" s="414">
        <v>1541996.7677028507</v>
      </c>
      <c r="AH46" s="414">
        <v>190480.51105196506</v>
      </c>
      <c r="AL46" s="414"/>
      <c r="AM46" s="414"/>
      <c r="AN46" s="414"/>
      <c r="AO46" s="414"/>
      <c r="AP46" s="414"/>
      <c r="AQ46" s="414"/>
      <c r="AR46" s="414"/>
      <c r="AS46" s="414"/>
      <c r="AT46" s="414"/>
      <c r="AU46" s="414"/>
    </row>
    <row r="47" spans="1:47" ht="18" customHeight="1">
      <c r="A47" s="961"/>
      <c r="B47" s="1330" t="s">
        <v>508</v>
      </c>
      <c r="C47" s="961"/>
      <c r="D47" s="992"/>
      <c r="E47" s="1113">
        <v>118228.34579842216</v>
      </c>
      <c r="F47" s="1113">
        <v>106490.41529224343</v>
      </c>
      <c r="G47" s="1113">
        <v>83362.464673849201</v>
      </c>
      <c r="H47" s="1113">
        <v>4753.734361710206</v>
      </c>
      <c r="I47" s="1113">
        <v>1612.0767076399277</v>
      </c>
      <c r="J47" s="1113">
        <v>52651.157742539144</v>
      </c>
      <c r="K47" s="1113">
        <v>24345.495861959869</v>
      </c>
      <c r="L47" s="1123">
        <v>23127.950618394181</v>
      </c>
      <c r="M47" s="1113">
        <v>7703.3697577066569</v>
      </c>
      <c r="N47" s="1113">
        <v>2792.1972209077085</v>
      </c>
      <c r="O47" s="961"/>
      <c r="P47" s="1330" t="s">
        <v>508</v>
      </c>
      <c r="Q47" s="961"/>
      <c r="R47" s="992"/>
      <c r="S47" s="1113">
        <v>1621.556320349561</v>
      </c>
      <c r="T47" s="1113">
        <v>826.42161177120636</v>
      </c>
      <c r="U47" s="1113">
        <v>1849.920704409876</v>
      </c>
      <c r="V47" s="1113">
        <v>268.83148135484157</v>
      </c>
      <c r="W47" s="1113">
        <v>344.44241891346508</v>
      </c>
      <c r="X47" s="1113">
        <v>8738.5240135554832</v>
      </c>
      <c r="Y47" s="1113">
        <v>606.04248726930894</v>
      </c>
      <c r="Z47" s="1113">
        <v>485.75604583942845</v>
      </c>
      <c r="AA47" s="1113">
        <v>11.97802984726534</v>
      </c>
      <c r="AB47" s="1113">
        <v>5582.2802841760158</v>
      </c>
      <c r="AC47" s="1123">
        <v>12223.686552018287</v>
      </c>
      <c r="AD47" s="1113">
        <v>0</v>
      </c>
      <c r="AE47" s="998">
        <v>13325610.298459357</v>
      </c>
      <c r="AF47" s="414">
        <v>1855355.25689131</v>
      </c>
      <c r="AG47" s="414">
        <v>6622717.9611983644</v>
      </c>
      <c r="AH47" s="414">
        <v>2452277.9282357306</v>
      </c>
      <c r="AL47" s="414"/>
      <c r="AM47" s="414"/>
      <c r="AN47" s="414"/>
      <c r="AO47" s="414"/>
      <c r="AP47" s="414"/>
      <c r="AQ47" s="414"/>
      <c r="AR47" s="414"/>
      <c r="AS47" s="414"/>
      <c r="AT47" s="414"/>
      <c r="AU47" s="414"/>
    </row>
    <row r="48" spans="1:47" ht="18" customHeight="1">
      <c r="A48" s="961"/>
      <c r="B48" s="961" t="s">
        <v>1319</v>
      </c>
      <c r="C48" s="6"/>
      <c r="D48" s="2"/>
      <c r="E48" s="1113">
        <v>84593.718233740539</v>
      </c>
      <c r="F48" s="1113">
        <v>75591.884376788978</v>
      </c>
      <c r="G48" s="1113">
        <v>63155.941464221898</v>
      </c>
      <c r="H48" s="1113">
        <v>3551.5728468296834</v>
      </c>
      <c r="I48" s="1113">
        <v>2753.191097187474</v>
      </c>
      <c r="J48" s="1113">
        <v>36871.899701345261</v>
      </c>
      <c r="K48" s="1113">
        <v>19979.277818859508</v>
      </c>
      <c r="L48" s="1123">
        <v>12435.942912566994</v>
      </c>
      <c r="M48" s="1113">
        <v>7064.7071113775564</v>
      </c>
      <c r="N48" s="1113">
        <v>3268.6477244874172</v>
      </c>
      <c r="O48" s="961"/>
      <c r="P48" s="961" t="s">
        <v>1319</v>
      </c>
      <c r="Q48" s="6"/>
      <c r="R48" s="2"/>
      <c r="S48" s="1113">
        <v>841.1252301805074</v>
      </c>
      <c r="T48" s="1113">
        <v>530.1711125327505</v>
      </c>
      <c r="U48" s="1113">
        <v>1989.2598111019597</v>
      </c>
      <c r="V48" s="1113">
        <v>360.2898143507532</v>
      </c>
      <c r="W48" s="1113">
        <v>75.213418724166061</v>
      </c>
      <c r="X48" s="1113">
        <v>1587.4630212546031</v>
      </c>
      <c r="Y48" s="1113">
        <v>1.9861709770869318</v>
      </c>
      <c r="Z48" s="1113">
        <v>84.429168106655013</v>
      </c>
      <c r="AA48" s="1113">
        <v>2.3174756773538707</v>
      </c>
      <c r="AB48" s="1113">
        <v>3695.0399651737362</v>
      </c>
      <c r="AC48" s="1123">
        <v>9086.2630250582697</v>
      </c>
      <c r="AD48" s="1113">
        <v>0</v>
      </c>
      <c r="AE48" s="998">
        <v>3590571.0981139303</v>
      </c>
      <c r="AF48" s="414">
        <v>221116.1242698725</v>
      </c>
      <c r="AG48" s="414">
        <v>626327.72812261991</v>
      </c>
      <c r="AH48" s="414">
        <v>261488.97429465217</v>
      </c>
      <c r="AL48" s="414"/>
      <c r="AM48" s="414"/>
      <c r="AN48" s="414"/>
      <c r="AO48" s="414"/>
      <c r="AP48" s="414"/>
      <c r="AQ48" s="414"/>
      <c r="AR48" s="414"/>
      <c r="AS48" s="414"/>
      <c r="AT48" s="414"/>
      <c r="AU48" s="414"/>
    </row>
    <row r="49" spans="1:47" ht="18" customHeight="1">
      <c r="A49" s="961"/>
      <c r="B49" s="961" t="s">
        <v>1320</v>
      </c>
      <c r="C49" s="6"/>
      <c r="D49" s="2"/>
      <c r="E49" s="1113">
        <v>208788.91425129867</v>
      </c>
      <c r="F49" s="1113">
        <v>189455.40222942486</v>
      </c>
      <c r="G49" s="1113">
        <v>145310.16152897026</v>
      </c>
      <c r="H49" s="1113">
        <v>6445.1692162454428</v>
      </c>
      <c r="I49" s="1113">
        <v>2072.1397475441695</v>
      </c>
      <c r="J49" s="1113">
        <v>100410.96419605274</v>
      </c>
      <c r="K49" s="1113">
        <v>36381.888369127868</v>
      </c>
      <c r="L49" s="1123">
        <v>44145.240700454618</v>
      </c>
      <c r="M49" s="1113">
        <v>12417.3264394253</v>
      </c>
      <c r="N49" s="1113">
        <v>4200.3361160497634</v>
      </c>
      <c r="O49" s="961"/>
      <c r="P49" s="961" t="s">
        <v>1320</v>
      </c>
      <c r="Q49" s="6"/>
      <c r="R49" s="2"/>
      <c r="S49" s="1113">
        <v>3336.0491128055119</v>
      </c>
      <c r="T49" s="1113">
        <v>1403.0253356945627</v>
      </c>
      <c r="U49" s="1113">
        <v>2551.1419239336069</v>
      </c>
      <c r="V49" s="1113">
        <v>339.43360211326467</v>
      </c>
      <c r="W49" s="1113">
        <v>587.34034882858873</v>
      </c>
      <c r="X49" s="1113">
        <v>20970.850153818661</v>
      </c>
      <c r="Y49" s="1113">
        <v>1498.0416004438348</v>
      </c>
      <c r="Z49" s="1113">
        <v>936.99613206396691</v>
      </c>
      <c r="AA49" s="1113">
        <v>28.93781154148558</v>
      </c>
      <c r="AB49" s="1113">
        <v>8293.0885631613728</v>
      </c>
      <c r="AC49" s="1123">
        <v>20270.508153937761</v>
      </c>
      <c r="AD49" s="1113">
        <v>0</v>
      </c>
      <c r="AE49" s="998">
        <v>6713329.056306378</v>
      </c>
      <c r="AF49" s="414">
        <v>1407184.305734959</v>
      </c>
      <c r="AG49" s="414">
        <v>5234187.0139114885</v>
      </c>
      <c r="AH49" s="414">
        <v>1237712.7711903204</v>
      </c>
      <c r="AL49" s="414"/>
      <c r="AM49" s="414"/>
      <c r="AN49" s="414"/>
      <c r="AO49" s="414"/>
      <c r="AP49" s="414"/>
      <c r="AQ49" s="414"/>
      <c r="AR49" s="414"/>
      <c r="AS49" s="414"/>
      <c r="AT49" s="414"/>
      <c r="AU49" s="414"/>
    </row>
    <row r="50" spans="1:47" ht="18" customHeight="1">
      <c r="A50" s="961"/>
      <c r="B50" s="961" t="s">
        <v>1321</v>
      </c>
      <c r="C50" s="6"/>
      <c r="D50" s="2"/>
      <c r="E50" s="1113">
        <v>40397.368771943555</v>
      </c>
      <c r="F50" s="1113">
        <v>35260.245750485861</v>
      </c>
      <c r="G50" s="1113">
        <v>27718.464441037591</v>
      </c>
      <c r="H50" s="1113">
        <v>3792.6226611905818</v>
      </c>
      <c r="I50" s="1113">
        <v>90.737805459741864</v>
      </c>
      <c r="J50" s="1113">
        <v>9923.4987192907956</v>
      </c>
      <c r="K50" s="1113">
        <v>13911.605255096489</v>
      </c>
      <c r="L50" s="1123">
        <v>7541.7813094482635</v>
      </c>
      <c r="M50" s="1113">
        <v>2697.6035341426814</v>
      </c>
      <c r="N50" s="1113">
        <v>724.27334335299781</v>
      </c>
      <c r="O50" s="961"/>
      <c r="P50" s="961" t="s">
        <v>1321</v>
      </c>
      <c r="Q50" s="6"/>
      <c r="R50" s="2"/>
      <c r="S50" s="1113">
        <v>271.34938523193489</v>
      </c>
      <c r="T50" s="1113">
        <v>401.32357142280853</v>
      </c>
      <c r="U50" s="1113">
        <v>904.17854230562034</v>
      </c>
      <c r="V50" s="1113">
        <v>107.16030238922525</v>
      </c>
      <c r="W50" s="1113">
        <v>289.31838944009519</v>
      </c>
      <c r="X50" s="1113">
        <v>463.74081246926607</v>
      </c>
      <c r="Y50" s="1113">
        <v>73.512331311963095</v>
      </c>
      <c r="Z50" s="1113">
        <v>298.53484302594075</v>
      </c>
      <c r="AA50" s="1113">
        <v>0.28712268802865315</v>
      </c>
      <c r="AB50" s="1113">
        <v>4008.1026658103815</v>
      </c>
      <c r="AC50" s="1123">
        <v>5435.6578644836209</v>
      </c>
      <c r="AD50" s="1113">
        <v>0</v>
      </c>
      <c r="AE50" s="998">
        <v>3021710.1440390488</v>
      </c>
      <c r="AF50" s="414">
        <v>227054.82688647835</v>
      </c>
      <c r="AG50" s="414">
        <v>762203.21916425519</v>
      </c>
      <c r="AH50" s="414">
        <v>953076.18275075825</v>
      </c>
      <c r="AL50" s="414"/>
      <c r="AM50" s="414"/>
      <c r="AN50" s="414"/>
      <c r="AO50" s="414"/>
      <c r="AP50" s="414"/>
      <c r="AQ50" s="414"/>
      <c r="AR50" s="414"/>
      <c r="AS50" s="414"/>
      <c r="AT50" s="414"/>
      <c r="AU50" s="414"/>
    </row>
    <row r="51" spans="1:47" ht="18" customHeight="1">
      <c r="A51" s="961"/>
      <c r="B51" s="1330" t="s">
        <v>509</v>
      </c>
      <c r="C51" s="6"/>
      <c r="D51" s="2"/>
      <c r="E51" s="1113">
        <v>31532.598028994518</v>
      </c>
      <c r="F51" s="1113">
        <v>27515.450912649565</v>
      </c>
      <c r="G51" s="1113">
        <v>22457.518487485428</v>
      </c>
      <c r="H51" s="1113">
        <v>2506.9909319791686</v>
      </c>
      <c r="I51" s="1113">
        <v>1082.6075836979703</v>
      </c>
      <c r="J51" s="1114">
        <v>9630.4937766672701</v>
      </c>
      <c r="K51" s="1113">
        <v>9237.4261951410263</v>
      </c>
      <c r="L51" s="1123">
        <v>5057.9324251641365</v>
      </c>
      <c r="M51" s="1113">
        <v>2557.0853611657258</v>
      </c>
      <c r="N51" s="1113">
        <v>631.79613292519639</v>
      </c>
      <c r="O51" s="961"/>
      <c r="P51" s="1330" t="s">
        <v>509</v>
      </c>
      <c r="Q51" s="6"/>
      <c r="R51" s="2"/>
      <c r="S51" s="1113">
        <v>197.19786908447691</v>
      </c>
      <c r="T51" s="1113">
        <v>570.92399339581061</v>
      </c>
      <c r="U51" s="1113">
        <v>985.74211664161203</v>
      </c>
      <c r="V51" s="1113">
        <v>171.42524911862969</v>
      </c>
      <c r="W51" s="1113">
        <v>0</v>
      </c>
      <c r="X51" s="1113">
        <v>0.12982004321795271</v>
      </c>
      <c r="Y51" s="1113">
        <v>0</v>
      </c>
      <c r="Z51" s="1113">
        <v>45.281200542077784</v>
      </c>
      <c r="AA51" s="1113">
        <v>4.8239078590863</v>
      </c>
      <c r="AB51" s="1113">
        <v>2450.612135554029</v>
      </c>
      <c r="AC51" s="1123">
        <v>4062.4283168870388</v>
      </c>
      <c r="AD51" s="1113">
        <v>0</v>
      </c>
      <c r="AE51" s="998">
        <v>684044.18231430894</v>
      </c>
      <c r="AF51" s="414">
        <v>25653.959439581547</v>
      </c>
      <c r="AG51" s="414">
        <v>74310.396557065556</v>
      </c>
      <c r="AH51" s="414">
        <v>23411.937242031596</v>
      </c>
      <c r="AL51" s="414"/>
      <c r="AM51" s="414"/>
      <c r="AN51" s="414"/>
      <c r="AO51" s="414"/>
      <c r="AP51" s="414"/>
      <c r="AQ51" s="414"/>
      <c r="AR51" s="414"/>
      <c r="AS51" s="414"/>
      <c r="AT51" s="414"/>
      <c r="AU51" s="414"/>
    </row>
    <row r="52" spans="1:47" ht="18" customHeight="1">
      <c r="A52" s="1470" t="s">
        <v>510</v>
      </c>
      <c r="B52" s="1470"/>
      <c r="C52" s="6"/>
      <c r="D52" s="2"/>
      <c r="E52" s="1113">
        <v>26070.424847239232</v>
      </c>
      <c r="F52" s="1113">
        <v>22306.994159650956</v>
      </c>
      <c r="G52" s="1113">
        <v>18411.200000764071</v>
      </c>
      <c r="H52" s="1113">
        <v>736.19376340511531</v>
      </c>
      <c r="I52" s="1113">
        <v>356.10380644908514</v>
      </c>
      <c r="J52" s="1113">
        <v>6982.596953649846</v>
      </c>
      <c r="K52" s="1113">
        <v>10336.305477260026</v>
      </c>
      <c r="L52" s="1123">
        <v>3895.7941588868866</v>
      </c>
      <c r="M52" s="1113">
        <v>1906.8853582613672</v>
      </c>
      <c r="N52" s="1113">
        <v>329.14674619183228</v>
      </c>
      <c r="O52" s="1470" t="s">
        <v>510</v>
      </c>
      <c r="P52" s="1470"/>
      <c r="Q52" s="6"/>
      <c r="R52" s="2"/>
      <c r="S52" s="1113">
        <v>58.975101974777452</v>
      </c>
      <c r="T52" s="1113">
        <v>572.68021551313325</v>
      </c>
      <c r="U52" s="1113">
        <v>567.82390305646743</v>
      </c>
      <c r="V52" s="1113">
        <v>364.42847411426601</v>
      </c>
      <c r="W52" s="1114">
        <v>13.830917410890754</v>
      </c>
      <c r="X52" s="1114">
        <v>0</v>
      </c>
      <c r="Y52" s="1114">
        <v>0</v>
      </c>
      <c r="Z52" s="1113">
        <v>0.7526817745131964</v>
      </c>
      <c r="AA52" s="1114">
        <v>0</v>
      </c>
      <c r="AB52" s="1113">
        <v>1988.1561188510068</v>
      </c>
      <c r="AC52" s="1123">
        <v>3764.1833693627859</v>
      </c>
      <c r="AD52" s="1113">
        <v>0</v>
      </c>
      <c r="AE52" s="998">
        <v>1338967.5706937215</v>
      </c>
      <c r="AF52" s="414">
        <v>19449.464221319722</v>
      </c>
      <c r="AG52" s="414">
        <v>98512.963068068348</v>
      </c>
      <c r="AH52" s="998">
        <v>24306.15</v>
      </c>
      <c r="AL52" s="414"/>
      <c r="AM52" s="414"/>
      <c r="AN52" s="414"/>
      <c r="AO52" s="414"/>
      <c r="AP52" s="414"/>
      <c r="AQ52" s="414"/>
      <c r="AR52" s="414"/>
      <c r="AS52" s="414"/>
      <c r="AT52" s="414"/>
      <c r="AU52" s="414"/>
    </row>
    <row r="53" spans="1:47" ht="18" customHeight="1">
      <c r="A53" s="1479" t="s">
        <v>118</v>
      </c>
      <c r="B53" s="1479"/>
      <c r="C53" s="1479"/>
      <c r="D53" s="2"/>
      <c r="E53" s="1123"/>
      <c r="F53" s="1123"/>
      <c r="G53" s="1123"/>
      <c r="H53" s="1123"/>
      <c r="I53" s="1123"/>
      <c r="J53" s="1123"/>
      <c r="K53" s="1123"/>
      <c r="L53" s="1123"/>
      <c r="M53" s="1123"/>
      <c r="N53" s="1123"/>
      <c r="O53" s="1479" t="s">
        <v>118</v>
      </c>
      <c r="P53" s="1479"/>
      <c r="Q53" s="1479"/>
      <c r="R53" s="2"/>
      <c r="S53" s="1123"/>
      <c r="T53" s="1123"/>
      <c r="U53" s="1123"/>
      <c r="V53" s="1123"/>
      <c r="W53" s="1123"/>
      <c r="X53" s="1123"/>
      <c r="Y53" s="1123"/>
      <c r="Z53" s="1123"/>
      <c r="AA53" s="1123"/>
      <c r="AB53" s="1123"/>
      <c r="AC53" s="1123"/>
      <c r="AD53" s="1123"/>
      <c r="AF53" s="414"/>
      <c r="AG53" s="414"/>
    </row>
    <row r="54" spans="1:47" ht="18" customHeight="1">
      <c r="A54" s="1470" t="s">
        <v>511</v>
      </c>
      <c r="B54" s="1470" t="s">
        <v>511</v>
      </c>
      <c r="C54" s="1334"/>
      <c r="D54" s="2"/>
      <c r="E54" s="1123">
        <v>146223.52393515906</v>
      </c>
      <c r="F54" s="1123">
        <v>132865.76978116445</v>
      </c>
      <c r="G54" s="1123">
        <v>109702.21453502106</v>
      </c>
      <c r="H54" s="1113">
        <v>4536.5998734420918</v>
      </c>
      <c r="I54" s="1123">
        <v>1454.6525385763819</v>
      </c>
      <c r="J54" s="1123">
        <v>55562.961160705076</v>
      </c>
      <c r="K54" s="1123">
        <v>48148.00096229768</v>
      </c>
      <c r="L54" s="1123">
        <v>23163.555246143398</v>
      </c>
      <c r="M54" s="1123">
        <v>9506.5662402818052</v>
      </c>
      <c r="N54" s="1123">
        <v>3609.2349407501215</v>
      </c>
      <c r="O54" s="1470" t="s">
        <v>511</v>
      </c>
      <c r="P54" s="1470" t="s">
        <v>511</v>
      </c>
      <c r="Q54" s="1334"/>
      <c r="R54" s="2"/>
      <c r="S54" s="1123">
        <v>1251.6538202510033</v>
      </c>
      <c r="T54" s="1123">
        <v>1251.1075994501255</v>
      </c>
      <c r="U54" s="1123">
        <v>2273.7991545735249</v>
      </c>
      <c r="V54" s="1123">
        <v>461.86819236186921</v>
      </c>
      <c r="W54" s="1123">
        <v>658.90253289515465</v>
      </c>
      <c r="X54" s="1123">
        <v>5064.1892099722727</v>
      </c>
      <c r="Y54" s="1123">
        <v>315.18414571501455</v>
      </c>
      <c r="Z54" s="1123">
        <v>1133.4084600222161</v>
      </c>
      <c r="AA54" s="1123">
        <v>90.32306450610831</v>
      </c>
      <c r="AB54" s="1123">
        <v>7053.8841256459591</v>
      </c>
      <c r="AC54" s="1123">
        <v>14491.16261401683</v>
      </c>
      <c r="AD54" s="1113">
        <v>0</v>
      </c>
      <c r="AE54" s="998">
        <v>27844125.704006288</v>
      </c>
      <c r="AF54" s="414">
        <v>2731052.8352957256</v>
      </c>
      <c r="AG54" s="414">
        <v>12808108.5540241</v>
      </c>
      <c r="AH54" s="998">
        <v>9673936.5160857383</v>
      </c>
      <c r="AL54" s="414"/>
      <c r="AM54" s="414"/>
      <c r="AN54" s="414"/>
      <c r="AO54" s="414"/>
      <c r="AP54" s="414"/>
      <c r="AQ54" s="414"/>
      <c r="AR54" s="414"/>
      <c r="AS54" s="414"/>
      <c r="AT54" s="414"/>
      <c r="AU54" s="414"/>
    </row>
    <row r="55" spans="1:47" ht="18" customHeight="1">
      <c r="A55" s="1330"/>
      <c r="B55" s="1330" t="s">
        <v>512</v>
      </c>
      <c r="C55" s="1330"/>
      <c r="D55" s="992"/>
      <c r="E55" s="1123">
        <v>83877.374656004686</v>
      </c>
      <c r="F55" s="1123">
        <v>73214.933226727575</v>
      </c>
      <c r="G55" s="1123">
        <v>59292.844769980002</v>
      </c>
      <c r="H55" s="1123">
        <v>4180.9555563252752</v>
      </c>
      <c r="I55" s="1123">
        <v>1006.8626554003642</v>
      </c>
      <c r="J55" s="1123">
        <v>26613.662995473238</v>
      </c>
      <c r="K55" s="1123">
        <v>27491.363562781036</v>
      </c>
      <c r="L55" s="1123">
        <v>13922.088456747566</v>
      </c>
      <c r="M55" s="1123">
        <v>6286.6464435798189</v>
      </c>
      <c r="N55" s="1123">
        <v>2060.2515728815347</v>
      </c>
      <c r="O55" s="1330"/>
      <c r="P55" s="1330" t="s">
        <v>512</v>
      </c>
      <c r="Q55" s="1330"/>
      <c r="R55" s="992"/>
      <c r="S55" s="1123">
        <v>859.76691272051028</v>
      </c>
      <c r="T55" s="1123">
        <v>1014.2841395370733</v>
      </c>
      <c r="U55" s="1123">
        <v>1752.7834539124806</v>
      </c>
      <c r="V55" s="1123">
        <v>361.90040965464692</v>
      </c>
      <c r="W55" s="1123">
        <v>237.65995487357515</v>
      </c>
      <c r="X55" s="1123">
        <v>1382.7316272576766</v>
      </c>
      <c r="Y55" s="1123">
        <v>118.76844088308441</v>
      </c>
      <c r="Z55" s="1123">
        <v>418.03720256617726</v>
      </c>
      <c r="AA55" s="1123">
        <v>91.155575678453232</v>
      </c>
      <c r="AB55" s="1123">
        <v>5624.7491667823451</v>
      </c>
      <c r="AC55" s="1123">
        <v>11080.478631843351</v>
      </c>
      <c r="AD55" s="1113">
        <v>0</v>
      </c>
      <c r="AE55" s="998">
        <v>16932787.128836911</v>
      </c>
      <c r="AF55" s="414">
        <v>1659049.3358955302</v>
      </c>
      <c r="AG55" s="414">
        <v>7298383.179375262</v>
      </c>
      <c r="AH55" s="998">
        <v>4066930.1486545708</v>
      </c>
      <c r="AL55" s="414"/>
      <c r="AM55" s="414"/>
      <c r="AN55" s="414"/>
      <c r="AO55" s="414"/>
      <c r="AP55" s="414"/>
      <c r="AQ55" s="414"/>
      <c r="AR55" s="414"/>
      <c r="AS55" s="414"/>
      <c r="AT55" s="414"/>
      <c r="AU55" s="414"/>
    </row>
    <row r="56" spans="1:47" ht="18" customHeight="1">
      <c r="A56" s="1330"/>
      <c r="B56" s="1330" t="s">
        <v>513</v>
      </c>
      <c r="C56" s="1330"/>
      <c r="D56" s="992"/>
      <c r="E56" s="1123">
        <v>215485.15042113708</v>
      </c>
      <c r="F56" s="1123">
        <v>197603.36224395852</v>
      </c>
      <c r="G56" s="1123">
        <v>163093.58604667534</v>
      </c>
      <c r="H56" s="1123">
        <v>4895.3955118056538</v>
      </c>
      <c r="I56" s="1123">
        <v>435.62931337932156</v>
      </c>
      <c r="J56" s="1123">
        <v>92386.283841867102</v>
      </c>
      <c r="K56" s="1123">
        <v>65376.277379623141</v>
      </c>
      <c r="L56" s="1123">
        <v>34509.776197283223</v>
      </c>
      <c r="M56" s="1123">
        <v>15749.627279552491</v>
      </c>
      <c r="N56" s="1123">
        <v>8168.3096952196465</v>
      </c>
      <c r="O56" s="1330"/>
      <c r="P56" s="1330" t="s">
        <v>513</v>
      </c>
      <c r="Q56" s="1330"/>
      <c r="R56" s="992"/>
      <c r="S56" s="1123">
        <v>1602.2777141599056</v>
      </c>
      <c r="T56" s="1123">
        <v>1801.4571064085583</v>
      </c>
      <c r="U56" s="1123">
        <v>2963.748775475502</v>
      </c>
      <c r="V56" s="1123">
        <v>569.85794532467571</v>
      </c>
      <c r="W56" s="1123">
        <v>643.97604296419991</v>
      </c>
      <c r="X56" s="1123">
        <v>5832.2659665900665</v>
      </c>
      <c r="Y56" s="1123">
        <v>282.96053071905385</v>
      </c>
      <c r="Z56" s="1123">
        <v>3094.2201511388489</v>
      </c>
      <c r="AA56" s="1123">
        <v>36.80789353903819</v>
      </c>
      <c r="AB56" s="1123">
        <v>9513.8943757437301</v>
      </c>
      <c r="AC56" s="1123">
        <v>20976.008328317501</v>
      </c>
      <c r="AD56" s="1113">
        <v>0</v>
      </c>
      <c r="AE56" s="998">
        <v>5673855.0287896618</v>
      </c>
      <c r="AF56" s="414">
        <v>538776.88984155492</v>
      </c>
      <c r="AG56" s="414">
        <v>2683508.5607030508</v>
      </c>
      <c r="AH56" s="998">
        <v>2543609.4758319687</v>
      </c>
      <c r="AL56" s="414"/>
      <c r="AM56" s="414"/>
      <c r="AN56" s="414"/>
      <c r="AO56" s="414"/>
      <c r="AP56" s="414"/>
      <c r="AQ56" s="414"/>
      <c r="AR56" s="414"/>
      <c r="AS56" s="414"/>
      <c r="AT56" s="414"/>
      <c r="AU56" s="414"/>
    </row>
    <row r="57" spans="1:47" ht="18" customHeight="1">
      <c r="A57" s="1330"/>
      <c r="B57" s="1330" t="s">
        <v>514</v>
      </c>
      <c r="C57" s="1330"/>
      <c r="D57" s="992"/>
      <c r="E57" s="1123">
        <v>362330.37270091503</v>
      </c>
      <c r="F57" s="1123">
        <v>341145.58846311801</v>
      </c>
      <c r="G57" s="1123">
        <v>287018.54879743169</v>
      </c>
      <c r="H57" s="1123">
        <v>5805.3097448742074</v>
      </c>
      <c r="I57" s="1123">
        <v>4509.2270182262482</v>
      </c>
      <c r="J57" s="1123">
        <v>151288.50899825516</v>
      </c>
      <c r="K57" s="1123">
        <v>125415.50303607626</v>
      </c>
      <c r="L57" s="1123">
        <v>54127.039665686229</v>
      </c>
      <c r="M57" s="1123">
        <v>18026.312751054986</v>
      </c>
      <c r="N57" s="1123">
        <v>6166.4166043652749</v>
      </c>
      <c r="O57" s="1330"/>
      <c r="P57" s="1330" t="s">
        <v>514</v>
      </c>
      <c r="Q57" s="1330"/>
      <c r="R57" s="992"/>
      <c r="S57" s="1123">
        <v>2693.9747450714776</v>
      </c>
      <c r="T57" s="1123">
        <v>1787.400149626392</v>
      </c>
      <c r="U57" s="1123">
        <v>3969.6533728458585</v>
      </c>
      <c r="V57" s="1123">
        <v>811.41883274313068</v>
      </c>
      <c r="W57" s="1123">
        <v>2597.4490464028577</v>
      </c>
      <c r="X57" s="1123">
        <v>21115.954761477115</v>
      </c>
      <c r="Y57" s="1123">
        <v>1244.1132757916077</v>
      </c>
      <c r="Z57" s="1123">
        <v>2457.775718593768</v>
      </c>
      <c r="AA57" s="1123">
        <v>139.54024819408679</v>
      </c>
      <c r="AB57" s="1123">
        <v>11143.342910574644</v>
      </c>
      <c r="AC57" s="1123">
        <v>23642.559956390727</v>
      </c>
      <c r="AD57" s="1113">
        <v>0</v>
      </c>
      <c r="AE57" s="998">
        <v>5237483.5463797208</v>
      </c>
      <c r="AF57" s="414">
        <v>533226.60955864005</v>
      </c>
      <c r="AG57" s="414">
        <v>2826216.8139457996</v>
      </c>
      <c r="AH57" s="998">
        <v>3063396.8915991979</v>
      </c>
      <c r="AL57" s="414"/>
      <c r="AM57" s="414"/>
      <c r="AN57" s="414"/>
      <c r="AO57" s="414"/>
      <c r="AP57" s="414"/>
      <c r="AQ57" s="414"/>
      <c r="AR57" s="414"/>
      <c r="AS57" s="414"/>
      <c r="AT57" s="414"/>
      <c r="AU57" s="414"/>
    </row>
    <row r="58" spans="1:47" ht="18" customHeight="1" thickBot="1">
      <c r="A58" s="1471" t="s">
        <v>515</v>
      </c>
      <c r="B58" s="1471"/>
      <c r="C58" s="1331"/>
      <c r="D58" s="996"/>
      <c r="E58" s="1128">
        <v>137701.46097742318</v>
      </c>
      <c r="F58" s="1128">
        <v>128607.79782401687</v>
      </c>
      <c r="G58" s="1128">
        <v>105841.58844562063</v>
      </c>
      <c r="H58" s="1128">
        <v>5290.5327538902166</v>
      </c>
      <c r="I58" s="1128">
        <v>4018.503934787117</v>
      </c>
      <c r="J58" s="1128">
        <v>58369.443642560218</v>
      </c>
      <c r="K58" s="1128">
        <v>38163.10811438314</v>
      </c>
      <c r="L58" s="1128">
        <v>22766.209378396143</v>
      </c>
      <c r="M58" s="1128">
        <v>8693.9232852282184</v>
      </c>
      <c r="N58" s="1128">
        <v>4255.5758547060068</v>
      </c>
      <c r="O58" s="1471" t="s">
        <v>515</v>
      </c>
      <c r="P58" s="1471"/>
      <c r="Q58" s="1331"/>
      <c r="R58" s="996"/>
      <c r="S58" s="1128">
        <v>1566.8781880176223</v>
      </c>
      <c r="T58" s="1128">
        <v>502.30024800757042</v>
      </c>
      <c r="U58" s="1128">
        <v>1303.4897958989966</v>
      </c>
      <c r="V58" s="1128">
        <v>672.18594283089124</v>
      </c>
      <c r="W58" s="1128">
        <v>393.49325576712317</v>
      </c>
      <c r="X58" s="1128">
        <v>7916.747531062897</v>
      </c>
      <c r="Y58" s="1128">
        <v>263.95528509146715</v>
      </c>
      <c r="Z58" s="1128">
        <v>1292.7787422023239</v>
      </c>
      <c r="AA58" s="1128">
        <v>232.42295838978222</v>
      </c>
      <c r="AB58" s="1128">
        <v>4366.381576421486</v>
      </c>
      <c r="AC58" s="1128">
        <v>10386.441895608546</v>
      </c>
      <c r="AD58" s="1128">
        <v>0</v>
      </c>
      <c r="AE58" s="998">
        <v>49260892.5839094</v>
      </c>
      <c r="AF58" s="414">
        <v>3327831.7656871658</v>
      </c>
      <c r="AG58" s="414">
        <v>14323363.183412204</v>
      </c>
      <c r="AH58" s="998">
        <v>9324249.217137903</v>
      </c>
      <c r="AL58" s="414"/>
      <c r="AM58" s="414"/>
      <c r="AN58" s="414"/>
      <c r="AO58" s="414"/>
      <c r="AP58" s="414"/>
      <c r="AQ58" s="414"/>
      <c r="AR58" s="414"/>
      <c r="AS58" s="414"/>
      <c r="AT58" s="414"/>
      <c r="AU58" s="414"/>
    </row>
    <row r="59" spans="1:47" s="515" customFormat="1" ht="59.25" customHeight="1">
      <c r="A59" s="1627" t="s">
        <v>1574</v>
      </c>
      <c r="B59" s="1628"/>
      <c r="C59" s="1628"/>
      <c r="D59" s="1628"/>
      <c r="E59" s="1628"/>
      <c r="F59" s="1628"/>
      <c r="G59" s="1628"/>
      <c r="H59" s="1628"/>
      <c r="I59" s="514"/>
      <c r="L59" s="516"/>
      <c r="M59" s="516"/>
      <c r="N59" s="516"/>
      <c r="O59" s="1545" t="s">
        <v>723</v>
      </c>
      <c r="P59" s="1545"/>
      <c r="Q59" s="1545"/>
      <c r="R59" s="1545"/>
      <c r="S59" s="1545"/>
      <c r="T59" s="1545"/>
      <c r="U59" s="1545"/>
      <c r="V59" s="1545"/>
      <c r="W59" s="1545"/>
      <c r="X59" s="1545"/>
      <c r="Y59" s="1545"/>
      <c r="Z59" s="1545"/>
      <c r="AA59" s="1545"/>
      <c r="AB59" s="1545"/>
      <c r="AC59" s="1596"/>
      <c r="AD59" s="1596"/>
    </row>
    <row r="60" spans="1:47">
      <c r="A60" s="998"/>
      <c r="L60" s="993"/>
      <c r="M60" s="993"/>
      <c r="N60" s="993"/>
    </row>
    <row r="61" spans="1:47">
      <c r="L61" s="993"/>
      <c r="M61" s="993"/>
      <c r="N61" s="993"/>
    </row>
    <row r="62" spans="1:47">
      <c r="L62" s="993"/>
      <c r="M62" s="993"/>
      <c r="N62" s="993"/>
    </row>
    <row r="63" spans="1:47">
      <c r="L63" s="993"/>
      <c r="M63" s="993"/>
      <c r="N63" s="993"/>
    </row>
    <row r="64" spans="1:47">
      <c r="L64" s="993"/>
      <c r="M64" s="993"/>
      <c r="N64" s="993"/>
    </row>
    <row r="65" spans="1:30">
      <c r="B65" s="961" t="s">
        <v>1555</v>
      </c>
      <c r="E65" s="998">
        <f>E42+E43</f>
        <v>190280.63296276063</v>
      </c>
      <c r="G65" s="998">
        <f t="shared" ref="G65:N65" si="3">G42+G43</f>
        <v>150822.99022230864</v>
      </c>
      <c r="H65" s="998">
        <f t="shared" si="3"/>
        <v>6929.6279234043977</v>
      </c>
      <c r="I65" s="998">
        <f t="shared" si="3"/>
        <v>1440.6081575472383</v>
      </c>
      <c r="J65" s="998">
        <f t="shared" si="3"/>
        <v>81388.895796791985</v>
      </c>
      <c r="K65" s="998">
        <f t="shared" si="3"/>
        <v>61063.858344565051</v>
      </c>
      <c r="L65" s="998">
        <f t="shared" si="3"/>
        <v>23288.486146882722</v>
      </c>
      <c r="M65" s="998">
        <f t="shared" si="3"/>
        <v>12222.756743193164</v>
      </c>
      <c r="N65" s="998">
        <f t="shared" si="3"/>
        <v>6160.7262623483675</v>
      </c>
      <c r="P65" s="961" t="s">
        <v>1555</v>
      </c>
      <c r="S65" s="998">
        <f>S42+S43</f>
        <v>1961.2184951450708</v>
      </c>
      <c r="T65" s="998">
        <f t="shared" ref="T65:AD65" si="4">T42+T43</f>
        <v>1152.5289459418236</v>
      </c>
      <c r="U65" s="998">
        <f t="shared" si="4"/>
        <v>1762.7476511735526</v>
      </c>
      <c r="V65" s="998">
        <f t="shared" si="4"/>
        <v>529.41147029850708</v>
      </c>
      <c r="W65" s="998">
        <f t="shared" si="4"/>
        <v>656.12391828583998</v>
      </c>
      <c r="X65" s="998">
        <f t="shared" si="4"/>
        <v>3525.4060894867089</v>
      </c>
      <c r="Z65" s="998">
        <f t="shared" si="4"/>
        <v>732.41009490998977</v>
      </c>
      <c r="AA65" s="998">
        <f t="shared" si="4"/>
        <v>68.985882886706221</v>
      </c>
      <c r="AB65" s="998">
        <f t="shared" si="4"/>
        <v>6664.566814552034</v>
      </c>
      <c r="AC65" s="993">
        <f t="shared" ref="AC65" si="5">AC42+AC43</f>
        <v>16901.566688479295</v>
      </c>
      <c r="AD65" s="993">
        <f t="shared" si="4"/>
        <v>0</v>
      </c>
    </row>
    <row r="66" spans="1:30">
      <c r="L66" s="993"/>
      <c r="M66" s="993"/>
      <c r="N66" s="993"/>
    </row>
    <row r="67" spans="1:30">
      <c r="L67" s="993"/>
      <c r="M67" s="993"/>
      <c r="N67" s="993"/>
    </row>
    <row r="68" spans="1:30">
      <c r="L68" s="993"/>
      <c r="M68" s="993"/>
      <c r="N68" s="993"/>
    </row>
    <row r="69" spans="1:30" ht="15">
      <c r="A69" s="998"/>
      <c r="B69" s="998"/>
      <c r="C69" s="998"/>
      <c r="D69" s="998"/>
      <c r="L69" s="993"/>
      <c r="M69" s="993"/>
      <c r="N69" s="993"/>
      <c r="O69" s="998"/>
      <c r="P69" s="998"/>
      <c r="Q69" s="998"/>
      <c r="R69" s="998"/>
    </row>
    <row r="70" spans="1:30" ht="15">
      <c r="A70" s="998"/>
      <c r="B70" s="998"/>
      <c r="C70" s="998"/>
      <c r="D70" s="998"/>
      <c r="L70" s="993"/>
      <c r="M70" s="993"/>
      <c r="N70" s="993"/>
      <c r="O70" s="998"/>
      <c r="P70" s="998"/>
      <c r="Q70" s="998"/>
      <c r="R70" s="998"/>
    </row>
    <row r="71" spans="1:30" ht="15">
      <c r="A71" s="998"/>
      <c r="B71" s="998"/>
      <c r="C71" s="998"/>
      <c r="D71" s="998"/>
      <c r="L71" s="993"/>
      <c r="M71" s="993"/>
      <c r="N71" s="993"/>
      <c r="O71" s="998"/>
      <c r="P71" s="998"/>
      <c r="Q71" s="998"/>
      <c r="R71" s="998"/>
    </row>
    <row r="72" spans="1:30" ht="15">
      <c r="A72" s="998"/>
      <c r="B72" s="998"/>
      <c r="C72" s="998"/>
      <c r="D72" s="998"/>
      <c r="L72" s="993"/>
      <c r="M72" s="993"/>
      <c r="N72" s="993"/>
      <c r="O72" s="998"/>
      <c r="P72" s="998"/>
      <c r="Q72" s="998"/>
      <c r="R72" s="998"/>
    </row>
    <row r="73" spans="1:30" ht="15">
      <c r="A73" s="998"/>
      <c r="B73" s="998"/>
      <c r="C73" s="998"/>
      <c r="D73" s="998"/>
      <c r="L73" s="993"/>
      <c r="M73" s="993"/>
      <c r="N73" s="993"/>
      <c r="O73" s="998"/>
      <c r="P73" s="998"/>
      <c r="Q73" s="998"/>
      <c r="R73" s="998"/>
    </row>
    <row r="74" spans="1:30" ht="15">
      <c r="A74" s="998"/>
      <c r="B74" s="998"/>
      <c r="C74" s="998"/>
      <c r="D74" s="998"/>
      <c r="L74" s="993"/>
      <c r="M74" s="993"/>
      <c r="N74" s="993"/>
      <c r="O74" s="998"/>
      <c r="P74" s="998"/>
      <c r="Q74" s="998"/>
      <c r="R74" s="998"/>
    </row>
    <row r="75" spans="1:30" ht="15">
      <c r="A75" s="998"/>
      <c r="B75" s="998"/>
      <c r="C75" s="998"/>
      <c r="D75" s="998"/>
      <c r="L75" s="993"/>
      <c r="M75" s="993"/>
      <c r="N75" s="993"/>
      <c r="O75" s="998"/>
      <c r="P75" s="998"/>
      <c r="Q75" s="998"/>
      <c r="R75" s="998"/>
    </row>
    <row r="76" spans="1:30" ht="15">
      <c r="A76" s="998"/>
      <c r="B76" s="998"/>
      <c r="C76" s="998"/>
      <c r="D76" s="998"/>
      <c r="L76" s="993"/>
      <c r="M76" s="993"/>
      <c r="N76" s="993"/>
      <c r="O76" s="998"/>
      <c r="P76" s="998"/>
      <c r="Q76" s="998"/>
      <c r="R76" s="998"/>
    </row>
    <row r="77" spans="1:30" ht="15">
      <c r="A77" s="998"/>
      <c r="B77" s="998"/>
      <c r="C77" s="998"/>
      <c r="D77" s="998"/>
      <c r="L77" s="993"/>
      <c r="M77" s="993"/>
      <c r="N77" s="993"/>
      <c r="O77" s="998"/>
      <c r="P77" s="998"/>
      <c r="Q77" s="998"/>
      <c r="R77" s="998"/>
    </row>
    <row r="78" spans="1:30" ht="15">
      <c r="A78" s="998"/>
      <c r="B78" s="998"/>
      <c r="C78" s="998"/>
      <c r="D78" s="998"/>
      <c r="L78" s="993"/>
      <c r="M78" s="993"/>
      <c r="N78" s="993"/>
      <c r="O78" s="998"/>
      <c r="P78" s="998"/>
      <c r="Q78" s="998"/>
      <c r="R78" s="998"/>
    </row>
  </sheetData>
  <mergeCells count="89">
    <mergeCell ref="A52:B52"/>
    <mergeCell ref="O52:P52"/>
    <mergeCell ref="O59:W59"/>
    <mergeCell ref="X59:AD59"/>
    <mergeCell ref="A53:C53"/>
    <mergeCell ref="O53:Q53"/>
    <mergeCell ref="A54:B54"/>
    <mergeCell ref="O54:P54"/>
    <mergeCell ref="A58:B58"/>
    <mergeCell ref="O58:P58"/>
    <mergeCell ref="A59:H59"/>
    <mergeCell ref="A31:C31"/>
    <mergeCell ref="O31:Q31"/>
    <mergeCell ref="A37:C37"/>
    <mergeCell ref="O37:Q37"/>
    <mergeCell ref="A38:B38"/>
    <mergeCell ref="O38:P38"/>
    <mergeCell ref="A28:C28"/>
    <mergeCell ref="O28:Q28"/>
    <mergeCell ref="A25:D25"/>
    <mergeCell ref="A26:D26"/>
    <mergeCell ref="O25:R25"/>
    <mergeCell ref="O26:R26"/>
    <mergeCell ref="A27:D27"/>
    <mergeCell ref="O27:R27"/>
    <mergeCell ref="A22:D22"/>
    <mergeCell ref="A23:D23"/>
    <mergeCell ref="A24:D24"/>
    <mergeCell ref="O22:R22"/>
    <mergeCell ref="O23:R23"/>
    <mergeCell ref="O24:R24"/>
    <mergeCell ref="A19:C19"/>
    <mergeCell ref="O19:Q19"/>
    <mergeCell ref="A20:C20"/>
    <mergeCell ref="O20:Q20"/>
    <mergeCell ref="A21:C21"/>
    <mergeCell ref="O21:Q21"/>
    <mergeCell ref="A16:C16"/>
    <mergeCell ref="O16:Q16"/>
    <mergeCell ref="A17:C17"/>
    <mergeCell ref="O17:Q17"/>
    <mergeCell ref="A18:C18"/>
    <mergeCell ref="O18:Q18"/>
    <mergeCell ref="A13:C13"/>
    <mergeCell ref="O13:Q13"/>
    <mergeCell ref="A14:C14"/>
    <mergeCell ref="O14:Q14"/>
    <mergeCell ref="A15:C15"/>
    <mergeCell ref="O15:Q15"/>
    <mergeCell ref="A10:C10"/>
    <mergeCell ref="O10:Q10"/>
    <mergeCell ref="A11:C11"/>
    <mergeCell ref="O11:Q11"/>
    <mergeCell ref="A12:C12"/>
    <mergeCell ref="O12:Q12"/>
    <mergeCell ref="O6:Q6"/>
    <mergeCell ref="A8:C8"/>
    <mergeCell ref="O8:Q8"/>
    <mergeCell ref="A9:C9"/>
    <mergeCell ref="O9:Q9"/>
    <mergeCell ref="A7:C7"/>
    <mergeCell ref="O7:Q7"/>
    <mergeCell ref="A6:C6"/>
    <mergeCell ref="AD3:AD5"/>
    <mergeCell ref="G4:G5"/>
    <mergeCell ref="H4:H5"/>
    <mergeCell ref="I4:I5"/>
    <mergeCell ref="J4:J5"/>
    <mergeCell ref="K4:K5"/>
    <mergeCell ref="L4:L5"/>
    <mergeCell ref="M4:N4"/>
    <mergeCell ref="S4:W4"/>
    <mergeCell ref="X4:X5"/>
    <mergeCell ref="Z4:Z5"/>
    <mergeCell ref="AA4:AA5"/>
    <mergeCell ref="AB4:AB5"/>
    <mergeCell ref="AC3:AC5"/>
    <mergeCell ref="G3:H3"/>
    <mergeCell ref="Y4:Y5"/>
    <mergeCell ref="A1:H1"/>
    <mergeCell ref="I1:N1"/>
    <mergeCell ref="P1:W1"/>
    <mergeCell ref="A3:C5"/>
    <mergeCell ref="E3:E5"/>
    <mergeCell ref="F3:F5"/>
    <mergeCell ref="L3:N3"/>
    <mergeCell ref="O3:Q5"/>
    <mergeCell ref="S3:AB3"/>
    <mergeCell ref="I3:K3"/>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8" max="58" man="1"/>
    <brk id="14" max="42" man="1"/>
    <brk id="23" max="58"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M108"/>
  <sheetViews>
    <sheetView tabSelected="1" view="pageBreakPreview" topLeftCell="A30" zoomScaleNormal="50" zoomScaleSheetLayoutView="100" workbookViewId="0">
      <selection activeCell="H30" sqref="H30"/>
    </sheetView>
  </sheetViews>
  <sheetFormatPr defaultColWidth="9.140625" defaultRowHeight="15.75"/>
  <cols>
    <col min="1" max="1" width="2.28515625" style="140" customWidth="1"/>
    <col min="2" max="2" width="28.7109375" style="140" customWidth="1"/>
    <col min="3" max="3" width="1.42578125" style="140" customWidth="1"/>
    <col min="4" max="4" width="1.7109375" style="141" customWidth="1"/>
    <col min="5" max="9" width="16.140625" style="955" customWidth="1"/>
    <col min="10" max="10" width="26.85546875" style="955" customWidth="1"/>
    <col min="11" max="11" width="25.5703125" style="955" customWidth="1"/>
    <col min="12" max="12" width="26.7109375" style="955" customWidth="1"/>
    <col min="13" max="13" width="27" style="955" customWidth="1"/>
    <col min="14" max="14" width="2.28515625" style="140" customWidth="1"/>
    <col min="15" max="15" width="28.7109375" style="140" customWidth="1"/>
    <col min="16" max="16" width="2.28515625" style="140" customWidth="1"/>
    <col min="17" max="17" width="1.7109375" style="141" customWidth="1"/>
    <col min="18" max="20" width="14.85546875" style="955" customWidth="1"/>
    <col min="21" max="22" width="17.42578125" style="955" customWidth="1"/>
    <col min="23" max="24" width="27.140625" style="955" customWidth="1"/>
    <col min="25" max="25" width="27.42578125" style="955" customWidth="1"/>
    <col min="26" max="26" width="26.140625" style="955" customWidth="1"/>
    <col min="27" max="16384" width="9.140625" style="955"/>
  </cols>
  <sheetData>
    <row r="1" spans="1:65" s="116" customFormat="1" ht="34.5" customHeight="1">
      <c r="A1" s="1512" t="s">
        <v>1305</v>
      </c>
      <c r="B1" s="1512"/>
      <c r="C1" s="1512"/>
      <c r="D1" s="1512"/>
      <c r="E1" s="1512"/>
      <c r="F1" s="1512"/>
      <c r="G1" s="1512"/>
      <c r="H1" s="1512"/>
      <c r="I1" s="1512"/>
      <c r="J1" s="1497" t="s">
        <v>780</v>
      </c>
      <c r="K1" s="1497"/>
      <c r="L1" s="1497"/>
      <c r="M1" s="1497"/>
      <c r="N1" s="1512" t="s">
        <v>241</v>
      </c>
      <c r="O1" s="1512"/>
      <c r="P1" s="1512"/>
      <c r="Q1" s="1512"/>
      <c r="R1" s="1512"/>
      <c r="S1" s="1512"/>
      <c r="T1" s="1512"/>
      <c r="U1" s="1512"/>
      <c r="V1" s="1512"/>
      <c r="W1" s="1497" t="s">
        <v>242</v>
      </c>
      <c r="X1" s="1497"/>
      <c r="Y1" s="1497"/>
      <c r="Z1" s="1497"/>
    </row>
    <row r="2" spans="1:65" ht="15" customHeight="1" thickBot="1">
      <c r="A2" s="955"/>
      <c r="B2" s="119"/>
      <c r="C2" s="119"/>
      <c r="D2" s="120"/>
      <c r="M2" s="121" t="s">
        <v>778</v>
      </c>
      <c r="N2" s="956"/>
      <c r="O2" s="119"/>
      <c r="P2" s="119"/>
      <c r="Q2" s="120"/>
      <c r="Z2" s="121" t="s">
        <v>778</v>
      </c>
    </row>
    <row r="3" spans="1:65" s="122" customFormat="1" ht="9.9499999999999993" customHeight="1">
      <c r="A3" s="1483" t="s">
        <v>781</v>
      </c>
      <c r="B3" s="1483"/>
      <c r="C3" s="1483"/>
      <c r="D3" s="1335"/>
      <c r="E3" s="1472" t="s">
        <v>119</v>
      </c>
      <c r="F3" s="1472" t="s">
        <v>264</v>
      </c>
      <c r="G3" s="1472" t="s">
        <v>7</v>
      </c>
      <c r="H3" s="1472" t="s">
        <v>51</v>
      </c>
      <c r="I3" s="1513" t="s">
        <v>120</v>
      </c>
      <c r="J3" s="1486" t="s">
        <v>28</v>
      </c>
      <c r="K3" s="1472" t="s">
        <v>121</v>
      </c>
      <c r="L3" s="1472" t="s">
        <v>132</v>
      </c>
      <c r="M3" s="1472" t="s">
        <v>715</v>
      </c>
      <c r="N3" s="1483" t="s">
        <v>781</v>
      </c>
      <c r="O3" s="1483"/>
      <c r="P3" s="1483"/>
      <c r="Q3" s="1335"/>
      <c r="R3" s="1476" t="s">
        <v>133</v>
      </c>
      <c r="S3" s="1490"/>
      <c r="T3" s="1480"/>
      <c r="U3" s="1472" t="s">
        <v>134</v>
      </c>
      <c r="V3" s="1472" t="s">
        <v>135</v>
      </c>
      <c r="W3" s="1480" t="s">
        <v>30</v>
      </c>
      <c r="X3" s="1472" t="s">
        <v>31</v>
      </c>
      <c r="Y3" s="1472" t="s">
        <v>32</v>
      </c>
      <c r="Z3" s="1476" t="s">
        <v>311</v>
      </c>
    </row>
    <row r="4" spans="1:65" s="122" customFormat="1" ht="9.9499999999999993" customHeight="1">
      <c r="A4" s="1484"/>
      <c r="B4" s="1484"/>
      <c r="C4" s="1484"/>
      <c r="D4" s="1336"/>
      <c r="E4" s="1473"/>
      <c r="F4" s="1473"/>
      <c r="G4" s="1473"/>
      <c r="H4" s="1473"/>
      <c r="I4" s="1514"/>
      <c r="J4" s="1487"/>
      <c r="K4" s="1473"/>
      <c r="L4" s="1473"/>
      <c r="M4" s="1473"/>
      <c r="N4" s="1484"/>
      <c r="O4" s="1484"/>
      <c r="P4" s="1484"/>
      <c r="Q4" s="1336"/>
      <c r="R4" s="1477"/>
      <c r="S4" s="1491"/>
      <c r="T4" s="1481"/>
      <c r="U4" s="1473"/>
      <c r="V4" s="1473"/>
      <c r="W4" s="1481"/>
      <c r="X4" s="1473"/>
      <c r="Y4" s="1473"/>
      <c r="Z4" s="1477"/>
    </row>
    <row r="5" spans="1:65" s="122" customFormat="1" ht="9.9499999999999993" customHeight="1">
      <c r="A5" s="1484"/>
      <c r="B5" s="1484"/>
      <c r="C5" s="1484"/>
      <c r="D5" s="1336"/>
      <c r="E5" s="1473"/>
      <c r="F5" s="1473"/>
      <c r="G5" s="1473"/>
      <c r="H5" s="1473"/>
      <c r="I5" s="1515"/>
      <c r="J5" s="1488"/>
      <c r="K5" s="1473"/>
      <c r="L5" s="1473"/>
      <c r="M5" s="1473"/>
      <c r="N5" s="1484"/>
      <c r="O5" s="1484"/>
      <c r="P5" s="1484"/>
      <c r="Q5" s="1336"/>
      <c r="R5" s="1478"/>
      <c r="S5" s="1492"/>
      <c r="T5" s="1482"/>
      <c r="U5" s="1473"/>
      <c r="V5" s="1473"/>
      <c r="W5" s="1481"/>
      <c r="X5" s="1473"/>
      <c r="Y5" s="1473"/>
      <c r="Z5" s="1477"/>
    </row>
    <row r="6" spans="1:65" s="1339" customFormat="1" ht="30" customHeight="1">
      <c r="A6" s="1485"/>
      <c r="B6" s="1485"/>
      <c r="C6" s="1485"/>
      <c r="D6" s="1337"/>
      <c r="E6" s="1474"/>
      <c r="F6" s="1474"/>
      <c r="G6" s="1474"/>
      <c r="H6" s="1474"/>
      <c r="I6" s="1369" t="s">
        <v>35</v>
      </c>
      <c r="J6" s="123" t="s">
        <v>33</v>
      </c>
      <c r="K6" s="1474"/>
      <c r="L6" s="1474"/>
      <c r="M6" s="1474"/>
      <c r="N6" s="1485"/>
      <c r="O6" s="1485"/>
      <c r="P6" s="1485"/>
      <c r="Q6" s="1337"/>
      <c r="R6" s="1332" t="s">
        <v>47</v>
      </c>
      <c r="S6" s="1332" t="s">
        <v>329</v>
      </c>
      <c r="T6" s="1332" t="s">
        <v>330</v>
      </c>
      <c r="U6" s="1474"/>
      <c r="V6" s="1474"/>
      <c r="W6" s="1482"/>
      <c r="X6" s="1474"/>
      <c r="Y6" s="1474"/>
      <c r="Z6" s="1478"/>
    </row>
    <row r="7" spans="1:65" s="128" customFormat="1" ht="12.75" hidden="1" customHeight="1">
      <c r="A7" s="1489" t="s">
        <v>1071</v>
      </c>
      <c r="B7" s="1489"/>
      <c r="C7" s="1489"/>
      <c r="D7" s="124"/>
      <c r="E7" s="126">
        <v>15868</v>
      </c>
      <c r="F7" s="127"/>
      <c r="G7" s="127">
        <v>603026494</v>
      </c>
      <c r="H7" s="127">
        <v>236139489</v>
      </c>
      <c r="I7" s="127">
        <v>228742370</v>
      </c>
      <c r="J7" s="127">
        <v>226443369</v>
      </c>
      <c r="K7" s="127">
        <v>267919195</v>
      </c>
      <c r="L7" s="127">
        <v>884014361</v>
      </c>
      <c r="M7" s="127">
        <v>182557765</v>
      </c>
      <c r="N7" s="1489" t="s">
        <v>1071</v>
      </c>
      <c r="O7" s="1489"/>
      <c r="P7" s="1489"/>
      <c r="Q7" s="124"/>
      <c r="R7" s="126">
        <v>299953</v>
      </c>
      <c r="S7" s="127"/>
      <c r="T7" s="127"/>
      <c r="U7" s="127">
        <v>665306</v>
      </c>
      <c r="V7" s="127">
        <v>1500561</v>
      </c>
      <c r="W7" s="127">
        <v>134398980</v>
      </c>
      <c r="X7" s="127">
        <v>554575873</v>
      </c>
      <c r="Y7" s="127">
        <v>526282949</v>
      </c>
      <c r="Z7" s="127">
        <v>577217481</v>
      </c>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row>
    <row r="8" spans="1:65" s="128" customFormat="1" ht="12.75" hidden="1" customHeight="1">
      <c r="A8" s="1475" t="s">
        <v>1068</v>
      </c>
      <c r="B8" s="1475"/>
      <c r="C8" s="1475"/>
      <c r="D8" s="124"/>
      <c r="E8" s="129">
        <v>15359.729863485445</v>
      </c>
      <c r="F8" s="130"/>
      <c r="G8" s="130">
        <v>494994273.78069001</v>
      </c>
      <c r="H8" s="130">
        <v>154947634.2259225</v>
      </c>
      <c r="I8" s="130">
        <v>147881489.17477137</v>
      </c>
      <c r="J8" s="130">
        <v>145674634.91233367</v>
      </c>
      <c r="K8" s="130">
        <v>265380930.84711596</v>
      </c>
      <c r="L8" s="130">
        <v>1212122873.0867617</v>
      </c>
      <c r="M8" s="130">
        <v>189058568.97157201</v>
      </c>
      <c r="N8" s="1475" t="s">
        <v>1068</v>
      </c>
      <c r="O8" s="1475"/>
      <c r="P8" s="1475"/>
      <c r="Q8" s="124"/>
      <c r="R8" s="129">
        <v>245028.31251835014</v>
      </c>
      <c r="S8" s="130"/>
      <c r="T8" s="130"/>
      <c r="U8" s="130">
        <v>917907.97199039278</v>
      </c>
      <c r="V8" s="130">
        <v>1397307.4488225766</v>
      </c>
      <c r="W8" s="130">
        <v>123272356.01037998</v>
      </c>
      <c r="X8" s="130">
        <v>501494769.53363603</v>
      </c>
      <c r="Y8" s="130">
        <v>500259936.87579286</v>
      </c>
      <c r="Z8" s="130">
        <v>489940996.20230705</v>
      </c>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row>
    <row r="9" spans="1:65" s="128" customFormat="1" ht="12.75" hidden="1" customHeight="1">
      <c r="A9" s="1475" t="s">
        <v>1399</v>
      </c>
      <c r="B9" s="1475"/>
      <c r="C9" s="1475"/>
      <c r="D9" s="124"/>
      <c r="E9" s="129">
        <v>16753</v>
      </c>
      <c r="F9" s="130"/>
      <c r="G9" s="130">
        <v>487002541</v>
      </c>
      <c r="H9" s="130">
        <v>124334744</v>
      </c>
      <c r="I9" s="130">
        <v>119263459</v>
      </c>
      <c r="J9" s="130">
        <v>117073324</v>
      </c>
      <c r="K9" s="132" t="s">
        <v>48</v>
      </c>
      <c r="L9" s="130">
        <v>948584982</v>
      </c>
      <c r="M9" s="130">
        <v>292594178</v>
      </c>
      <c r="N9" s="1475" t="s">
        <v>1399</v>
      </c>
      <c r="O9" s="1475"/>
      <c r="P9" s="1475"/>
      <c r="Q9" s="124"/>
      <c r="R9" s="129">
        <v>227442</v>
      </c>
      <c r="S9" s="130"/>
      <c r="T9" s="130"/>
      <c r="U9" s="130">
        <v>2748724</v>
      </c>
      <c r="V9" s="130">
        <v>2277419</v>
      </c>
      <c r="W9" s="130">
        <v>94437596</v>
      </c>
      <c r="X9" s="130">
        <v>506459891</v>
      </c>
      <c r="Y9" s="130">
        <v>489213132</v>
      </c>
      <c r="Z9" s="130">
        <v>483138909</v>
      </c>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row>
    <row r="10" spans="1:65" s="128" customFormat="1" ht="12.75" hidden="1" customHeight="1">
      <c r="A10" s="1475" t="s">
        <v>1400</v>
      </c>
      <c r="B10" s="1475"/>
      <c r="C10" s="1475"/>
      <c r="D10" s="124"/>
      <c r="E10" s="129">
        <v>16709.810728069348</v>
      </c>
      <c r="F10" s="130"/>
      <c r="G10" s="130">
        <v>414737390.60567856</v>
      </c>
      <c r="H10" s="130">
        <v>116562601.85559039</v>
      </c>
      <c r="I10" s="130">
        <v>109429314.44336228</v>
      </c>
      <c r="J10" s="130">
        <v>107238593.52444988</v>
      </c>
      <c r="K10" s="130">
        <v>247400044.96104524</v>
      </c>
      <c r="L10" s="130">
        <v>887937777.42154884</v>
      </c>
      <c r="M10" s="130">
        <v>140865843.140623</v>
      </c>
      <c r="N10" s="1475" t="s">
        <v>1400</v>
      </c>
      <c r="O10" s="1475"/>
      <c r="P10" s="1475"/>
      <c r="Q10" s="124"/>
      <c r="R10" s="129">
        <v>228813.06455282203</v>
      </c>
      <c r="S10" s="130"/>
      <c r="T10" s="130"/>
      <c r="U10" s="130">
        <v>1021801.3551703647</v>
      </c>
      <c r="V10" s="130">
        <v>1309253.9037219542</v>
      </c>
      <c r="W10" s="130">
        <v>91350274.64845255</v>
      </c>
      <c r="X10" s="130">
        <v>401820999.30479008</v>
      </c>
      <c r="Y10" s="130">
        <v>419108300.79884535</v>
      </c>
      <c r="Z10" s="130">
        <v>408986059.54365325</v>
      </c>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row>
    <row r="11" spans="1:65" s="128" customFormat="1" ht="12.75" hidden="1" customHeight="1">
      <c r="A11" s="1475" t="s">
        <v>1401</v>
      </c>
      <c r="B11" s="1475"/>
      <c r="C11" s="1475"/>
      <c r="D11" s="124"/>
      <c r="E11" s="129">
        <v>16533.995190724807</v>
      </c>
      <c r="F11" s="130"/>
      <c r="G11" s="130">
        <v>481177186.66022843</v>
      </c>
      <c r="H11" s="130">
        <v>136657553.45562047</v>
      </c>
      <c r="I11" s="130">
        <v>129931448.67445837</v>
      </c>
      <c r="J11" s="130">
        <v>127518867.79717611</v>
      </c>
      <c r="K11" s="130">
        <v>282425075.65857679</v>
      </c>
      <c r="L11" s="125">
        <v>1094008385.2415526</v>
      </c>
      <c r="M11" s="130">
        <v>161385785.02982691</v>
      </c>
      <c r="N11" s="1475" t="s">
        <v>1401</v>
      </c>
      <c r="O11" s="1475"/>
      <c r="P11" s="1475"/>
      <c r="Q11" s="124"/>
      <c r="R11" s="129">
        <v>228948.67022142731</v>
      </c>
      <c r="S11" s="130"/>
      <c r="T11" s="130"/>
      <c r="U11" s="130">
        <v>1130274.6968304445</v>
      </c>
      <c r="V11" s="130">
        <v>1398324.8235549179</v>
      </c>
      <c r="W11" s="130">
        <v>100773783.08861336</v>
      </c>
      <c r="X11" s="130">
        <v>444122840.59282225</v>
      </c>
      <c r="Y11" s="130">
        <v>476703908.25929618</v>
      </c>
      <c r="Z11" s="130">
        <v>476118838.14378631</v>
      </c>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row>
    <row r="12" spans="1:65" s="128" customFormat="1" ht="13.7" hidden="1" customHeight="1">
      <c r="A12" s="1475" t="s">
        <v>1402</v>
      </c>
      <c r="B12" s="1475"/>
      <c r="C12" s="1475"/>
      <c r="D12" s="124"/>
      <c r="E12" s="125">
        <v>13011.99059823642</v>
      </c>
      <c r="F12" s="125"/>
      <c r="G12" s="125">
        <v>529227099.51266408</v>
      </c>
      <c r="H12" s="125">
        <v>140429977.5173316</v>
      </c>
      <c r="I12" s="125">
        <v>134200549.10319635</v>
      </c>
      <c r="J12" s="125">
        <v>132168544.60800523</v>
      </c>
      <c r="K12" s="125">
        <v>259722000.93643233</v>
      </c>
      <c r="L12" s="125">
        <v>1104507474.4175601</v>
      </c>
      <c r="M12" s="125">
        <v>143334000.27478242</v>
      </c>
      <c r="N12" s="1475" t="s">
        <v>1402</v>
      </c>
      <c r="O12" s="1475"/>
      <c r="P12" s="1475"/>
      <c r="Q12" s="124"/>
      <c r="R12" s="125">
        <v>193925.71732453088</v>
      </c>
      <c r="S12" s="125"/>
      <c r="T12" s="125"/>
      <c r="U12" s="125">
        <v>752804.04328510386</v>
      </c>
      <c r="V12" s="125">
        <v>1193573.853800901</v>
      </c>
      <c r="W12" s="125">
        <v>104616357.15462527</v>
      </c>
      <c r="X12" s="125">
        <v>468911586.1162464</v>
      </c>
      <c r="Y12" s="125">
        <v>496488994.83943087</v>
      </c>
      <c r="Z12" s="125">
        <v>525924646.66538167</v>
      </c>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row>
    <row r="13" spans="1:65" s="128" customFormat="1" ht="6" hidden="1" customHeight="1">
      <c r="A13" s="1475" t="s">
        <v>1403</v>
      </c>
      <c r="B13" s="1475"/>
      <c r="C13" s="1475"/>
      <c r="D13" s="124"/>
      <c r="E13" s="125">
        <v>12681.999974313834</v>
      </c>
      <c r="F13" s="125"/>
      <c r="G13" s="125">
        <v>552581020.29235148</v>
      </c>
      <c r="H13" s="125">
        <v>141106805.42693427</v>
      </c>
      <c r="I13" s="125">
        <v>134446210.27928859</v>
      </c>
      <c r="J13" s="125">
        <v>132072575.80386156</v>
      </c>
      <c r="K13" s="125">
        <v>271931798.65626091</v>
      </c>
      <c r="L13" s="125">
        <v>1110604457.444062</v>
      </c>
      <c r="M13" s="125">
        <v>149366518.39722168</v>
      </c>
      <c r="N13" s="1475" t="s">
        <v>1403</v>
      </c>
      <c r="O13" s="1475"/>
      <c r="P13" s="1475"/>
      <c r="Q13" s="124"/>
      <c r="R13" s="125">
        <v>166140.25630622066</v>
      </c>
      <c r="S13" s="125"/>
      <c r="T13" s="125"/>
      <c r="U13" s="125">
        <v>1144522.0611239518</v>
      </c>
      <c r="V13" s="125">
        <v>1230727.2783956565</v>
      </c>
      <c r="W13" s="125">
        <v>100988053.15670443</v>
      </c>
      <c r="X13" s="125">
        <v>500920199.75254083</v>
      </c>
      <c r="Y13" s="125">
        <v>529763432.86957943</v>
      </c>
      <c r="Z13" s="125">
        <v>544276746.5873183</v>
      </c>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row>
    <row r="14" spans="1:65" s="128" customFormat="1" ht="14.1" hidden="1" customHeight="1">
      <c r="A14" s="1475" t="s">
        <v>1404</v>
      </c>
      <c r="B14" s="1475"/>
      <c r="C14" s="1475"/>
      <c r="D14" s="124"/>
      <c r="E14" s="125">
        <v>12737</v>
      </c>
      <c r="F14" s="131" t="s">
        <v>516</v>
      </c>
      <c r="G14" s="125">
        <v>601944046.60906851</v>
      </c>
      <c r="H14" s="125">
        <v>172902573.34486184</v>
      </c>
      <c r="I14" s="125">
        <v>166376177.84396973</v>
      </c>
      <c r="J14" s="125">
        <v>163946830.756715</v>
      </c>
      <c r="K14" s="131" t="s">
        <v>516</v>
      </c>
      <c r="L14" s="125">
        <v>1814153456.0773289</v>
      </c>
      <c r="M14" s="125">
        <v>165085444.02328008</v>
      </c>
      <c r="N14" s="1475" t="s">
        <v>1404</v>
      </c>
      <c r="O14" s="1475"/>
      <c r="P14" s="1475"/>
      <c r="Q14" s="124"/>
      <c r="R14" s="125">
        <v>155909.24169496537</v>
      </c>
      <c r="S14" s="131" t="s">
        <v>516</v>
      </c>
      <c r="T14" s="131" t="s">
        <v>516</v>
      </c>
      <c r="U14" s="125">
        <v>1675244.8222376767</v>
      </c>
      <c r="V14" s="125">
        <v>1627805.9595102945</v>
      </c>
      <c r="W14" s="125">
        <v>100995805.8924465</v>
      </c>
      <c r="X14" s="125">
        <v>558221856.29158294</v>
      </c>
      <c r="Y14" s="125">
        <v>536794692.29690802</v>
      </c>
      <c r="Z14" s="125">
        <v>593815353.6740514</v>
      </c>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row>
    <row r="15" spans="1:65" s="128" customFormat="1" ht="14.1" hidden="1" customHeight="1">
      <c r="A15" s="1475" t="s">
        <v>1405</v>
      </c>
      <c r="B15" s="1475"/>
      <c r="C15" s="1475"/>
      <c r="D15" s="124"/>
      <c r="E15" s="125">
        <v>13442</v>
      </c>
      <c r="F15" s="131" t="s">
        <v>516</v>
      </c>
      <c r="G15" s="125">
        <v>577199200.16932678</v>
      </c>
      <c r="H15" s="125">
        <v>132123235.68076555</v>
      </c>
      <c r="I15" s="125">
        <v>125800730.50156009</v>
      </c>
      <c r="J15" s="125">
        <v>123054810.73974641</v>
      </c>
      <c r="K15" s="125">
        <v>301856174.15928191</v>
      </c>
      <c r="L15" s="125">
        <v>1858282579.7641816</v>
      </c>
      <c r="M15" s="125">
        <v>160251243.33020073</v>
      </c>
      <c r="N15" s="1475" t="s">
        <v>1405</v>
      </c>
      <c r="O15" s="1475"/>
      <c r="P15" s="1475"/>
      <c r="Q15" s="124"/>
      <c r="R15" s="125">
        <v>145594.46687390516</v>
      </c>
      <c r="S15" s="131" t="s">
        <v>516</v>
      </c>
      <c r="T15" s="131" t="s">
        <v>516</v>
      </c>
      <c r="U15" s="125">
        <v>1522551.5788164332</v>
      </c>
      <c r="V15" s="125">
        <v>1744777.1177986255</v>
      </c>
      <c r="W15" s="125">
        <v>91708987.744631439</v>
      </c>
      <c r="X15" s="125">
        <v>568348194.85530388</v>
      </c>
      <c r="Y15" s="125">
        <v>553974123.4326942</v>
      </c>
      <c r="Z15" s="125">
        <v>566441852.06325817</v>
      </c>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row>
    <row r="16" spans="1:65" s="128" customFormat="1" ht="14.25" hidden="1" customHeight="1">
      <c r="A16" s="1475" t="s">
        <v>1406</v>
      </c>
      <c r="B16" s="1475"/>
      <c r="C16" s="1475"/>
      <c r="D16" s="124"/>
      <c r="E16" s="125">
        <v>13388.599999999908</v>
      </c>
      <c r="F16" s="131" t="s">
        <v>516</v>
      </c>
      <c r="G16" s="125">
        <v>591176187.09769368</v>
      </c>
      <c r="H16" s="125">
        <v>120556714.0841175</v>
      </c>
      <c r="I16" s="125">
        <v>114978894.91229565</v>
      </c>
      <c r="J16" s="125">
        <v>112835526.38669783</v>
      </c>
      <c r="K16" s="125">
        <v>291833489.91973096</v>
      </c>
      <c r="L16" s="125">
        <v>1616947529.8692384</v>
      </c>
      <c r="M16" s="125">
        <v>163700524.03846496</v>
      </c>
      <c r="N16" s="1475" t="s">
        <v>1406</v>
      </c>
      <c r="O16" s="1475"/>
      <c r="P16" s="1475"/>
      <c r="Q16" s="124"/>
      <c r="R16" s="125">
        <v>138340.60233372761</v>
      </c>
      <c r="S16" s="131" t="s">
        <v>516</v>
      </c>
      <c r="T16" s="131" t="s">
        <v>516</v>
      </c>
      <c r="U16" s="125">
        <v>1505639.2912882366</v>
      </c>
      <c r="V16" s="125">
        <v>1647108.8644710421</v>
      </c>
      <c r="W16" s="125">
        <v>83099466.536731362</v>
      </c>
      <c r="X16" s="125">
        <v>554808898.00771308</v>
      </c>
      <c r="Y16" s="125">
        <v>560070365.17429125</v>
      </c>
      <c r="Z16" s="125">
        <v>656177276.44288492</v>
      </c>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row>
    <row r="17" spans="1:65" s="128" customFormat="1" ht="21" hidden="1" customHeight="1">
      <c r="A17" s="1475" t="s">
        <v>1601</v>
      </c>
      <c r="B17" s="1475"/>
      <c r="C17" s="1475"/>
      <c r="D17" s="124"/>
      <c r="E17" s="125">
        <v>13660.999999999831</v>
      </c>
      <c r="F17" s="131">
        <v>579860441.43710458</v>
      </c>
      <c r="G17" s="125">
        <v>521853082.56788772</v>
      </c>
      <c r="H17" s="125">
        <v>114209071.72259532</v>
      </c>
      <c r="I17" s="125">
        <v>108932434.94433889</v>
      </c>
      <c r="J17" s="125">
        <v>106831180.82943276</v>
      </c>
      <c r="K17" s="125">
        <v>288555885.87464345</v>
      </c>
      <c r="L17" s="125">
        <v>1677734614.1587782</v>
      </c>
      <c r="M17" s="125">
        <v>163975341.56943136</v>
      </c>
      <c r="N17" s="1475" t="s">
        <v>1601</v>
      </c>
      <c r="O17" s="1475"/>
      <c r="P17" s="1475"/>
      <c r="Q17" s="124"/>
      <c r="R17" s="125">
        <v>138234.84637123178</v>
      </c>
      <c r="S17" s="131" t="s">
        <v>517</v>
      </c>
      <c r="T17" s="131" t="s">
        <v>517</v>
      </c>
      <c r="U17" s="125">
        <v>1340545.7013436405</v>
      </c>
      <c r="V17" s="125">
        <v>1481877.0060730912</v>
      </c>
      <c r="W17" s="125">
        <v>85250071.846333385</v>
      </c>
      <c r="X17" s="125">
        <v>522478788.68525565</v>
      </c>
      <c r="Y17" s="125">
        <v>496601977.69840121</v>
      </c>
      <c r="Z17" s="125">
        <v>589267785.70478284</v>
      </c>
      <c r="AA17" s="131"/>
    </row>
    <row r="18" spans="1:65" s="128" customFormat="1" ht="15.75" hidden="1" customHeight="1">
      <c r="A18" s="1475" t="s">
        <v>1623</v>
      </c>
      <c r="B18" s="1475"/>
      <c r="C18" s="1475"/>
      <c r="D18" s="124"/>
      <c r="E18" s="125">
        <v>13884.215801226181</v>
      </c>
      <c r="F18" s="125">
        <v>681935234.71638656</v>
      </c>
      <c r="G18" s="125">
        <v>590578353.62427771</v>
      </c>
      <c r="H18" s="125">
        <v>132616498.29063189</v>
      </c>
      <c r="I18" s="125">
        <v>127158101.81991786</v>
      </c>
      <c r="J18" s="125">
        <v>124925498.47528592</v>
      </c>
      <c r="K18" s="125">
        <v>310325617.37253189</v>
      </c>
      <c r="L18" s="125">
        <v>1905911401.124707</v>
      </c>
      <c r="M18" s="125">
        <v>191003037.46149382</v>
      </c>
      <c r="N18" s="1475" t="s">
        <v>1623</v>
      </c>
      <c r="O18" s="1475"/>
      <c r="P18" s="1475"/>
      <c r="Q18" s="124"/>
      <c r="R18" s="125">
        <v>148534.99487466394</v>
      </c>
      <c r="S18" s="131" t="s">
        <v>517</v>
      </c>
      <c r="T18" s="131" t="s">
        <v>517</v>
      </c>
      <c r="U18" s="125">
        <v>1841108.1828474416</v>
      </c>
      <c r="V18" s="125">
        <v>2000575.7073713548</v>
      </c>
      <c r="W18" s="125">
        <v>92997450.038911462</v>
      </c>
      <c r="X18" s="125">
        <v>568764615.59845173</v>
      </c>
      <c r="Y18" s="125">
        <v>552869850.08385503</v>
      </c>
      <c r="Z18" s="125">
        <v>671690683.89932191</v>
      </c>
      <c r="AA18" s="131"/>
    </row>
    <row r="19" spans="1:65" s="128" customFormat="1" ht="15" hidden="1" customHeight="1">
      <c r="A19" s="1475" t="s">
        <v>1624</v>
      </c>
      <c r="B19" s="1475"/>
      <c r="C19" s="1475"/>
      <c r="D19" s="124"/>
      <c r="E19" s="125">
        <v>14177.803997248742</v>
      </c>
      <c r="F19" s="131" t="s">
        <v>300</v>
      </c>
      <c r="G19" s="125">
        <v>607232241.20353246</v>
      </c>
      <c r="H19" s="125">
        <v>170233624.52638614</v>
      </c>
      <c r="I19" s="125">
        <v>164245224.22820398</v>
      </c>
      <c r="J19" s="125">
        <v>161919933.57253072</v>
      </c>
      <c r="K19" s="131" t="s">
        <v>300</v>
      </c>
      <c r="L19" s="125">
        <v>1892556986.2822149</v>
      </c>
      <c r="M19" s="125">
        <v>148617411.34197381</v>
      </c>
      <c r="N19" s="1475" t="s">
        <v>1624</v>
      </c>
      <c r="O19" s="1475"/>
      <c r="P19" s="1475"/>
      <c r="Q19" s="124"/>
      <c r="R19" s="125">
        <v>159165.50983377962</v>
      </c>
      <c r="S19" s="131" t="s">
        <v>300</v>
      </c>
      <c r="T19" s="131" t="s">
        <v>300</v>
      </c>
      <c r="U19" s="131" t="s">
        <v>300</v>
      </c>
      <c r="V19" s="131" t="s">
        <v>300</v>
      </c>
      <c r="W19" s="125">
        <v>92730519.819716066</v>
      </c>
      <c r="X19" s="125">
        <v>615069412.16025329</v>
      </c>
      <c r="Y19" s="125">
        <v>549122917.60196519</v>
      </c>
      <c r="Z19" s="125">
        <v>823498454.81412208</v>
      </c>
      <c r="AA19" s="131"/>
    </row>
    <row r="20" spans="1:65" s="128" customFormat="1" ht="15" hidden="1" customHeight="1">
      <c r="A20" s="1475" t="s">
        <v>1625</v>
      </c>
      <c r="B20" s="1475"/>
      <c r="C20" s="1475"/>
      <c r="D20" s="124"/>
      <c r="E20" s="125">
        <v>14412.000000000007</v>
      </c>
      <c r="F20" s="125">
        <v>683633555.04922509</v>
      </c>
      <c r="G20" s="125">
        <v>574744237.52682424</v>
      </c>
      <c r="H20" s="125">
        <v>131374634.68082477</v>
      </c>
      <c r="I20" s="125">
        <v>124814594.74142577</v>
      </c>
      <c r="J20" s="125">
        <v>122412551.35178688</v>
      </c>
      <c r="K20" s="125">
        <v>339716985.98869389</v>
      </c>
      <c r="L20" s="125">
        <v>1918058080.3343196</v>
      </c>
      <c r="M20" s="125">
        <v>190678611.62853298</v>
      </c>
      <c r="N20" s="1475" t="s">
        <v>1625</v>
      </c>
      <c r="O20" s="1475"/>
      <c r="P20" s="1475"/>
      <c r="Q20" s="124"/>
      <c r="R20" s="125">
        <v>140111.07516775819</v>
      </c>
      <c r="S20" s="130">
        <v>108761.0742814828</v>
      </c>
      <c r="T20" s="130">
        <v>31350.000886275262</v>
      </c>
      <c r="U20" s="125">
        <v>1660390.3623854367</v>
      </c>
      <c r="V20" s="125">
        <v>1756119.1635437559</v>
      </c>
      <c r="W20" s="125">
        <v>86813527.393054515</v>
      </c>
      <c r="X20" s="125">
        <v>534135758.89420092</v>
      </c>
      <c r="Y20" s="125">
        <v>520308124.59398508</v>
      </c>
      <c r="Z20" s="125">
        <v>632667814.62181973</v>
      </c>
      <c r="AA20" s="131"/>
    </row>
    <row r="21" spans="1:65" s="128" customFormat="1" hidden="1">
      <c r="A21" s="1475" t="s">
        <v>1626</v>
      </c>
      <c r="B21" s="1475"/>
      <c r="C21" s="1475"/>
      <c r="D21" s="124"/>
      <c r="E21" s="125">
        <v>14563.000000000739</v>
      </c>
      <c r="F21" s="125">
        <v>662761579.58153081</v>
      </c>
      <c r="G21" s="125">
        <v>567799791.59006059</v>
      </c>
      <c r="H21" s="125">
        <v>130182199.14308508</v>
      </c>
      <c r="I21" s="125">
        <v>121182714.18985589</v>
      </c>
      <c r="J21" s="125">
        <v>118259046.89004888</v>
      </c>
      <c r="K21" s="125">
        <v>319772959.59404802</v>
      </c>
      <c r="L21" s="125">
        <v>2003052329.1130562</v>
      </c>
      <c r="M21" s="125">
        <v>190414740.88586792</v>
      </c>
      <c r="N21" s="1475" t="s">
        <v>1626</v>
      </c>
      <c r="O21" s="1475"/>
      <c r="P21" s="1475"/>
      <c r="Q21" s="124"/>
      <c r="R21" s="125">
        <v>123945.6041718116</v>
      </c>
      <c r="S21" s="130">
        <v>96355.270638620423</v>
      </c>
      <c r="T21" s="130">
        <v>27590.333533190998</v>
      </c>
      <c r="U21" s="125">
        <v>1915678.4862596062</v>
      </c>
      <c r="V21" s="125">
        <v>2040716.3029215096</v>
      </c>
      <c r="W21" s="125">
        <v>83777665.684641898</v>
      </c>
      <c r="X21" s="125">
        <v>546872863.31227016</v>
      </c>
      <c r="Y21" s="125">
        <v>529869670.19716895</v>
      </c>
      <c r="Z21" s="125">
        <v>660637293.25934732</v>
      </c>
      <c r="AA21" s="131"/>
    </row>
    <row r="22" spans="1:65" s="128" customFormat="1" ht="15" hidden="1" customHeight="1">
      <c r="A22" s="1475" t="s">
        <v>1283</v>
      </c>
      <c r="B22" s="1475"/>
      <c r="C22" s="1475"/>
      <c r="D22" s="124"/>
      <c r="E22" s="125">
        <v>14821.000000244734</v>
      </c>
      <c r="F22" s="125">
        <v>716262327.50647795</v>
      </c>
      <c r="G22" s="125">
        <v>610787773.83475637</v>
      </c>
      <c r="H22" s="125">
        <v>141458110.44594923</v>
      </c>
      <c r="I22" s="125">
        <v>133752145.98488064</v>
      </c>
      <c r="J22" s="125">
        <v>130833517.95855026</v>
      </c>
      <c r="K22" s="125">
        <v>332871018.1152972</v>
      </c>
      <c r="L22" s="125">
        <v>1698497265.2204094</v>
      </c>
      <c r="M22" s="125">
        <v>207419774.22403622</v>
      </c>
      <c r="N22" s="1475" t="s">
        <v>1283</v>
      </c>
      <c r="O22" s="1475"/>
      <c r="P22" s="1475"/>
      <c r="Q22" s="124"/>
      <c r="R22" s="125">
        <v>129748.91678256127</v>
      </c>
      <c r="S22" s="130">
        <v>100458.06187200011</v>
      </c>
      <c r="T22" s="130">
        <v>29290.854910561215</v>
      </c>
      <c r="U22" s="125">
        <v>1955725.3214343444</v>
      </c>
      <c r="V22" s="125">
        <v>2098289.8951048465</v>
      </c>
      <c r="W22" s="125">
        <v>90608212.810112476</v>
      </c>
      <c r="X22" s="125">
        <v>587953906.54716015</v>
      </c>
      <c r="Y22" s="125">
        <v>565869419.78643441</v>
      </c>
      <c r="Z22" s="125">
        <v>711622729.22326112</v>
      </c>
      <c r="AA22" s="131"/>
    </row>
    <row r="23" spans="1:65" s="128" customFormat="1" ht="14.45" hidden="1" customHeight="1">
      <c r="A23" s="1467" t="s">
        <v>1291</v>
      </c>
      <c r="B23" s="1468"/>
      <c r="C23" s="1468"/>
      <c r="D23" s="1469"/>
      <c r="E23" s="133">
        <v>14935.000010349095</v>
      </c>
      <c r="F23" s="133">
        <v>724364.66316857818</v>
      </c>
      <c r="G23" s="133">
        <v>591629.89836522436</v>
      </c>
      <c r="H23" s="133">
        <v>132375.20588503618</v>
      </c>
      <c r="I23" s="133">
        <v>125558.14442298125</v>
      </c>
      <c r="J23" s="133">
        <v>121930.6803784998</v>
      </c>
      <c r="K23" s="133">
        <v>336693.17474084091</v>
      </c>
      <c r="L23" s="133">
        <v>1626676.8226598606</v>
      </c>
      <c r="M23" s="133">
        <v>218141.47924689919</v>
      </c>
      <c r="N23" s="1467" t="s">
        <v>1291</v>
      </c>
      <c r="O23" s="1468"/>
      <c r="P23" s="1468"/>
      <c r="Q23" s="1469"/>
      <c r="R23" s="133">
        <v>130399.44559872786</v>
      </c>
      <c r="S23" s="134">
        <v>101399.88593268413</v>
      </c>
      <c r="T23" s="134">
        <v>28999.559666043951</v>
      </c>
      <c r="U23" s="133">
        <v>1783166.907480692</v>
      </c>
      <c r="V23" s="133">
        <v>1933983.3385276946</v>
      </c>
      <c r="W23" s="133">
        <v>91613.054039876632</v>
      </c>
      <c r="X23" s="133">
        <v>571689.30708830652</v>
      </c>
      <c r="Y23" s="133">
        <v>554076.93049204897</v>
      </c>
      <c r="Z23" s="133">
        <v>731265.45622878207</v>
      </c>
      <c r="AA23" s="131"/>
    </row>
    <row r="24" spans="1:65" s="128" customFormat="1" ht="14.45" customHeight="1">
      <c r="A24" s="1467" t="s">
        <v>1308</v>
      </c>
      <c r="B24" s="1468"/>
      <c r="C24" s="1468"/>
      <c r="D24" s="1469"/>
      <c r="E24" s="133">
        <v>15207.000000172809</v>
      </c>
      <c r="F24" s="135" t="s">
        <v>300</v>
      </c>
      <c r="G24" s="133">
        <v>547611.81277995161</v>
      </c>
      <c r="H24" s="133">
        <v>137126.53604493456</v>
      </c>
      <c r="I24" s="133">
        <v>129391.78615531979</v>
      </c>
      <c r="J24" s="133">
        <v>125999.91551610923</v>
      </c>
      <c r="K24" s="135" t="s">
        <v>517</v>
      </c>
      <c r="L24" s="135" t="s">
        <v>528</v>
      </c>
      <c r="M24" s="135" t="s">
        <v>528</v>
      </c>
      <c r="N24" s="1467" t="s">
        <v>1308</v>
      </c>
      <c r="O24" s="1468"/>
      <c r="P24" s="1468"/>
      <c r="Q24" s="1469"/>
      <c r="R24" s="133">
        <v>134428</v>
      </c>
      <c r="S24" s="134">
        <v>103546.87</v>
      </c>
      <c r="T24" s="134">
        <v>30881.29</v>
      </c>
      <c r="U24" s="135" t="s">
        <v>300</v>
      </c>
      <c r="V24" s="135" t="s">
        <v>300</v>
      </c>
      <c r="W24" s="133">
        <v>80238.35893588778</v>
      </c>
      <c r="X24" s="133">
        <v>576688.74743929529</v>
      </c>
      <c r="Y24" s="133">
        <v>517113.17812585999</v>
      </c>
      <c r="Z24" s="133">
        <v>664011.12298455054</v>
      </c>
      <c r="AA24" s="131"/>
    </row>
    <row r="25" spans="1:65" s="128" customFormat="1" ht="14.45" customHeight="1">
      <c r="A25" s="1467" t="s">
        <v>1309</v>
      </c>
      <c r="B25" s="1468"/>
      <c r="C25" s="1468"/>
      <c r="D25" s="1469"/>
      <c r="E25" s="133">
        <v>15829.000000031116</v>
      </c>
      <c r="F25" s="133">
        <v>708940.19825449632</v>
      </c>
      <c r="G25" s="133">
        <v>567102.42923699063</v>
      </c>
      <c r="H25" s="133">
        <v>133161.95436866666</v>
      </c>
      <c r="I25" s="133">
        <v>124613.29469650539</v>
      </c>
      <c r="J25" s="133">
        <v>121995.6043656088</v>
      </c>
      <c r="K25" s="133">
        <v>343623.49772454461</v>
      </c>
      <c r="L25" s="133">
        <v>1709412.8716277042</v>
      </c>
      <c r="M25" s="133">
        <v>253279.69142593685</v>
      </c>
      <c r="N25" s="1467" t="s">
        <v>1309</v>
      </c>
      <c r="O25" s="1468"/>
      <c r="P25" s="1468"/>
      <c r="Q25" s="1469"/>
      <c r="R25" s="133">
        <v>133471.69626538767</v>
      </c>
      <c r="S25" s="134">
        <v>103784.429826194</v>
      </c>
      <c r="T25" s="134">
        <v>29687.266439194005</v>
      </c>
      <c r="U25" s="133">
        <v>1745928.2138986546</v>
      </c>
      <c r="V25" s="133">
        <v>1920822.7590590257</v>
      </c>
      <c r="W25" s="133">
        <v>94245.885974165212</v>
      </c>
      <c r="X25" s="133">
        <v>547540.19372682145</v>
      </c>
      <c r="Y25" s="133">
        <v>520449.40538864885</v>
      </c>
      <c r="Z25" s="133">
        <v>710346.69953891146</v>
      </c>
      <c r="AA25" s="131"/>
    </row>
    <row r="26" spans="1:65" s="128" customFormat="1" ht="14.45" customHeight="1">
      <c r="A26" s="1467" t="s">
        <v>1310</v>
      </c>
      <c r="B26" s="1468"/>
      <c r="C26" s="1468"/>
      <c r="D26" s="1469"/>
      <c r="E26" s="133">
        <v>15486.999999856676</v>
      </c>
      <c r="F26" s="133">
        <v>722039.41392717231</v>
      </c>
      <c r="G26" s="133">
        <v>595707.11230569519</v>
      </c>
      <c r="H26" s="133">
        <v>150102.58931661953</v>
      </c>
      <c r="I26" s="133">
        <v>140818.66316382139</v>
      </c>
      <c r="J26" s="133">
        <v>137817.63671564008</v>
      </c>
      <c r="K26" s="133">
        <v>349985.5430560516</v>
      </c>
      <c r="L26" s="133">
        <v>1919414.8003673984</v>
      </c>
      <c r="M26" s="133">
        <v>229600.55727906714</v>
      </c>
      <c r="N26" s="1467" t="s">
        <v>1310</v>
      </c>
      <c r="O26" s="1468"/>
      <c r="P26" s="1468"/>
      <c r="Q26" s="1469"/>
      <c r="R26" s="133">
        <v>131242.65344171703</v>
      </c>
      <c r="S26" s="134">
        <v>101362.41762153729</v>
      </c>
      <c r="T26" s="134">
        <v>29880.235820179703</v>
      </c>
      <c r="U26" s="133">
        <v>1682623.0736105777</v>
      </c>
      <c r="V26" s="133">
        <v>1951049.3035332789</v>
      </c>
      <c r="W26" s="133">
        <v>98604.434366141621</v>
      </c>
      <c r="X26" s="133">
        <v>598318.14728366258</v>
      </c>
      <c r="Y26" s="133">
        <v>558912.81525161571</v>
      </c>
      <c r="Z26" s="133">
        <v>739829.85052408115</v>
      </c>
      <c r="AA26" s="131"/>
    </row>
    <row r="27" spans="1:65" s="128" customFormat="1" ht="14.45" customHeight="1">
      <c r="A27" s="1467" t="s">
        <v>1311</v>
      </c>
      <c r="B27" s="1467"/>
      <c r="C27" s="1467"/>
      <c r="D27" s="1516"/>
      <c r="E27" s="133">
        <v>15649.000000000027</v>
      </c>
      <c r="F27" s="133">
        <v>795115.20119996963</v>
      </c>
      <c r="G27" s="133">
        <v>645268.72433871333</v>
      </c>
      <c r="H27" s="133">
        <v>163544.04938167866</v>
      </c>
      <c r="I27" s="133">
        <v>153994.33617706056</v>
      </c>
      <c r="J27" s="133">
        <v>151164.79714864836</v>
      </c>
      <c r="K27" s="133">
        <v>386292.53309259622</v>
      </c>
      <c r="L27" s="133">
        <v>2127553.9255435532</v>
      </c>
      <c r="M27" s="133">
        <v>297298.02625726908</v>
      </c>
      <c r="N27" s="1467" t="s">
        <v>1311</v>
      </c>
      <c r="O27" s="1467"/>
      <c r="P27" s="1467"/>
      <c r="Q27" s="1516"/>
      <c r="R27" s="133">
        <v>141368.27721894885</v>
      </c>
      <c r="S27" s="134">
        <v>110944.81227269476</v>
      </c>
      <c r="T27" s="134">
        <v>30423.464946254138</v>
      </c>
      <c r="U27" s="133">
        <v>1679274.5329289327</v>
      </c>
      <c r="V27" s="133">
        <v>1975989.0583292898</v>
      </c>
      <c r="W27" s="133">
        <v>113223.03755813668</v>
      </c>
      <c r="X27" s="133">
        <v>635975.59479519678</v>
      </c>
      <c r="Y27" s="133">
        <v>602259.41762447299</v>
      </c>
      <c r="Z27" s="133">
        <v>799310.06886245741</v>
      </c>
      <c r="AA27" s="131"/>
    </row>
    <row r="28" spans="1:65" s="128" customFormat="1" ht="14.45" customHeight="1">
      <c r="A28" s="1467" t="s">
        <v>1312</v>
      </c>
      <c r="B28" s="1467"/>
      <c r="C28" s="1467"/>
      <c r="D28" s="1516"/>
      <c r="E28" s="133">
        <v>15686.999999796744</v>
      </c>
      <c r="F28" s="133">
        <v>855933.99290308438</v>
      </c>
      <c r="G28" s="133">
        <v>688049.72330288822</v>
      </c>
      <c r="H28" s="133">
        <v>161975.44823766986</v>
      </c>
      <c r="I28" s="133">
        <v>151612.58615855646</v>
      </c>
      <c r="J28" s="133">
        <v>148413.30764810694</v>
      </c>
      <c r="K28" s="133">
        <v>401502.83310422197</v>
      </c>
      <c r="L28" s="133">
        <v>2222332.340222192</v>
      </c>
      <c r="M28" s="133">
        <v>335209.5561306093</v>
      </c>
      <c r="N28" s="1467" t="s">
        <v>1312</v>
      </c>
      <c r="O28" s="1467"/>
      <c r="P28" s="1467"/>
      <c r="Q28" s="1516"/>
      <c r="R28" s="133">
        <v>138847.41528557913</v>
      </c>
      <c r="S28" s="134">
        <v>108691.57973497582</v>
      </c>
      <c r="T28" s="134">
        <v>30155.835550603053</v>
      </c>
      <c r="U28" s="133">
        <v>1679267.8038081746</v>
      </c>
      <c r="V28" s="133">
        <v>1976920.2432618206</v>
      </c>
      <c r="W28" s="133">
        <v>118362.38015424981</v>
      </c>
      <c r="X28" s="133">
        <v>676268.09435204742</v>
      </c>
      <c r="Y28" s="133">
        <v>647933.49976528832</v>
      </c>
      <c r="Z28" s="133">
        <v>795481.33037990064</v>
      </c>
      <c r="AA28" s="131"/>
    </row>
    <row r="29" spans="1:65" ht="14.45" customHeight="1">
      <c r="A29" s="1479" t="s">
        <v>447</v>
      </c>
      <c r="B29" s="1479"/>
      <c r="C29" s="1479"/>
      <c r="D29" s="124"/>
      <c r="E29" s="133"/>
      <c r="F29" s="133"/>
      <c r="G29" s="133"/>
      <c r="H29" s="133"/>
      <c r="I29" s="133"/>
      <c r="J29" s="133"/>
      <c r="K29" s="133"/>
      <c r="L29" s="133"/>
      <c r="M29" s="133"/>
      <c r="N29" s="1479" t="s">
        <v>447</v>
      </c>
      <c r="O29" s="1479"/>
      <c r="P29" s="1479"/>
      <c r="Q29" s="124"/>
      <c r="R29" s="133"/>
      <c r="S29" s="133"/>
      <c r="T29" s="133"/>
      <c r="U29" s="133"/>
      <c r="V29" s="133"/>
      <c r="W29" s="133"/>
      <c r="X29" s="133"/>
      <c r="Y29" s="133"/>
      <c r="Z29" s="133"/>
      <c r="AA29" s="1114"/>
      <c r="AB29" s="1114"/>
      <c r="AC29" s="1114"/>
      <c r="AD29" s="1114"/>
      <c r="AE29" s="1114"/>
      <c r="AF29" s="1114"/>
      <c r="AG29" s="1114"/>
      <c r="AH29" s="1114"/>
      <c r="AI29" s="1114"/>
      <c r="AJ29" s="1114"/>
      <c r="AK29" s="1114"/>
      <c r="AL29" s="1114"/>
      <c r="AM29" s="1114"/>
      <c r="AN29" s="1114"/>
      <c r="AO29" s="1114"/>
      <c r="AP29" s="1114"/>
      <c r="AQ29" s="1114"/>
      <c r="AR29" s="1114"/>
      <c r="AS29" s="1114"/>
      <c r="AT29" s="1114"/>
      <c r="AU29" s="1114"/>
      <c r="AV29" s="1114"/>
      <c r="AW29" s="1114"/>
      <c r="AX29" s="1114"/>
      <c r="AY29" s="1114"/>
      <c r="AZ29" s="1114"/>
      <c r="BA29" s="1114"/>
      <c r="BB29" s="1114"/>
      <c r="BC29" s="1114"/>
      <c r="BD29" s="1114"/>
      <c r="BE29" s="1114"/>
      <c r="BF29" s="1114"/>
      <c r="BG29" s="1114"/>
      <c r="BH29" s="1114"/>
      <c r="BI29" s="1114"/>
      <c r="BJ29" s="1114"/>
      <c r="BK29" s="1114"/>
      <c r="BL29" s="1114"/>
      <c r="BM29" s="1114"/>
    </row>
    <row r="30" spans="1:65" ht="14.45" customHeight="1">
      <c r="A30" s="1330"/>
      <c r="B30" s="961" t="s">
        <v>1331</v>
      </c>
      <c r="C30" s="1330"/>
      <c r="D30" s="959"/>
      <c r="E30" s="1141">
        <v>12524.912002026651</v>
      </c>
      <c r="F30" s="1141">
        <v>245316.81272669305</v>
      </c>
      <c r="G30" s="1141">
        <v>195353.03957426787</v>
      </c>
      <c r="H30" s="1141">
        <v>43972.388254525336</v>
      </c>
      <c r="I30" s="1141">
        <v>41202.242368069892</v>
      </c>
      <c r="J30" s="1141">
        <v>40065.652607914584</v>
      </c>
      <c r="K30" s="1141">
        <v>110395.36381869818</v>
      </c>
      <c r="L30" s="1141">
        <v>437247.03962102957</v>
      </c>
      <c r="M30" s="1141">
        <v>99771.218992769092</v>
      </c>
      <c r="N30" s="1330"/>
      <c r="O30" s="961" t="s">
        <v>1331</v>
      </c>
      <c r="P30" s="1330"/>
      <c r="Q30" s="959"/>
      <c r="R30" s="957">
        <v>39107.297296137338</v>
      </c>
      <c r="S30" s="960">
        <v>30286.949817232766</v>
      </c>
      <c r="T30" s="960">
        <v>8820.3474789045958</v>
      </c>
      <c r="U30" s="957">
        <v>709628.25258756941</v>
      </c>
      <c r="V30" s="957">
        <v>1029624.8193953908</v>
      </c>
      <c r="W30" s="957">
        <v>27741.093319518692</v>
      </c>
      <c r="X30" s="957">
        <v>182142.37572593772</v>
      </c>
      <c r="Y30" s="957">
        <v>173527.64470995107</v>
      </c>
      <c r="Z30" s="957">
        <v>228698.73478888537</v>
      </c>
      <c r="AA30" s="1114"/>
      <c r="AB30" s="1114"/>
      <c r="AC30" s="1114"/>
      <c r="AD30" s="1114"/>
      <c r="AE30" s="1114"/>
      <c r="AF30" s="1114"/>
      <c r="AG30" s="1114"/>
      <c r="AH30" s="1114"/>
      <c r="AI30" s="1114"/>
      <c r="AJ30" s="1114"/>
      <c r="AK30" s="1114"/>
      <c r="AL30" s="1114"/>
      <c r="AM30" s="1114"/>
      <c r="AN30" s="1114"/>
      <c r="AO30" s="1114"/>
      <c r="AP30" s="1114"/>
      <c r="AQ30" s="1114"/>
      <c r="AR30" s="1114"/>
      <c r="AS30" s="1114"/>
      <c r="AT30" s="1114"/>
      <c r="AU30" s="1114"/>
      <c r="AV30" s="1114"/>
      <c r="AW30" s="1114"/>
      <c r="AX30" s="1114"/>
      <c r="AY30" s="1114"/>
      <c r="AZ30" s="1114"/>
      <c r="BA30" s="1114"/>
      <c r="BB30" s="1114"/>
      <c r="BC30" s="1114"/>
      <c r="BD30" s="1114"/>
      <c r="BE30" s="1114"/>
      <c r="BF30" s="1114"/>
      <c r="BG30" s="1114"/>
      <c r="BH30" s="1114"/>
      <c r="BI30" s="1114"/>
      <c r="BJ30" s="1114"/>
      <c r="BK30" s="1114"/>
      <c r="BL30" s="1114"/>
      <c r="BM30" s="1114"/>
    </row>
    <row r="31" spans="1:65" ht="14.45" customHeight="1">
      <c r="A31" s="1330"/>
      <c r="B31" s="961" t="s">
        <v>1332</v>
      </c>
      <c r="C31" s="1330"/>
      <c r="D31" s="959"/>
      <c r="E31" s="1141">
        <v>1911.7337724775466</v>
      </c>
      <c r="F31" s="1141">
        <v>145872.53357271192</v>
      </c>
      <c r="G31" s="1141">
        <v>111208.59979750567</v>
      </c>
      <c r="H31" s="1141">
        <v>25646.096365570964</v>
      </c>
      <c r="I31" s="1141">
        <v>23824.074828013552</v>
      </c>
      <c r="J31" s="1141">
        <v>23311.25319009447</v>
      </c>
      <c r="K31" s="1141">
        <v>62020.339764618657</v>
      </c>
      <c r="L31" s="1141">
        <v>283421.69811473042</v>
      </c>
      <c r="M31" s="1141">
        <v>54389.064862431384</v>
      </c>
      <c r="N31" s="1330"/>
      <c r="O31" s="961" t="s">
        <v>1332</v>
      </c>
      <c r="P31" s="1330"/>
      <c r="Q31" s="959"/>
      <c r="R31" s="957">
        <v>25989.928398209046</v>
      </c>
      <c r="S31" s="960">
        <v>20103.520042987719</v>
      </c>
      <c r="T31" s="960">
        <v>5886.4083552213178</v>
      </c>
      <c r="U31" s="957">
        <v>175588.23004747796</v>
      </c>
      <c r="V31" s="957">
        <v>256411.92591268304</v>
      </c>
      <c r="W31" s="957">
        <v>18337.286651588478</v>
      </c>
      <c r="X31" s="957">
        <v>102663.4642617566</v>
      </c>
      <c r="Y31" s="957">
        <v>101943.18827551587</v>
      </c>
      <c r="Z31" s="957">
        <v>135650.77568717921</v>
      </c>
      <c r="AA31" s="1114"/>
      <c r="AB31" s="1114"/>
      <c r="AC31" s="1114"/>
      <c r="AD31" s="1114"/>
      <c r="AE31" s="1114"/>
      <c r="AF31" s="1114"/>
      <c r="AG31" s="1114"/>
      <c r="AH31" s="1114"/>
      <c r="AI31" s="1114"/>
      <c r="AJ31" s="1114"/>
      <c r="AK31" s="1114"/>
      <c r="AL31" s="1114"/>
      <c r="AM31" s="1114"/>
      <c r="AN31" s="1114"/>
      <c r="AO31" s="1114"/>
      <c r="AP31" s="1114"/>
      <c r="AQ31" s="1114"/>
      <c r="AR31" s="1114"/>
      <c r="AS31" s="1114"/>
      <c r="AT31" s="1114"/>
      <c r="AU31" s="1114"/>
      <c r="AV31" s="1114"/>
      <c r="AW31" s="1114"/>
      <c r="AX31" s="1114"/>
      <c r="AY31" s="1114"/>
      <c r="AZ31" s="1114"/>
      <c r="BA31" s="1114"/>
      <c r="BB31" s="1114"/>
      <c r="BC31" s="1114"/>
      <c r="BD31" s="1114"/>
      <c r="BE31" s="1114"/>
      <c r="BF31" s="1114"/>
      <c r="BG31" s="1114"/>
      <c r="BH31" s="1114"/>
      <c r="BI31" s="1114"/>
      <c r="BJ31" s="1114"/>
      <c r="BK31" s="1114"/>
      <c r="BL31" s="1114"/>
      <c r="BM31" s="1114"/>
    </row>
    <row r="32" spans="1:65" ht="14.45" customHeight="1">
      <c r="A32" s="1330"/>
      <c r="B32" s="961" t="s">
        <v>1333</v>
      </c>
      <c r="C32" s="1330"/>
      <c r="D32" s="959"/>
      <c r="E32" s="1141">
        <v>926.94122840380294</v>
      </c>
      <c r="F32" s="1141">
        <v>169668.78679358837</v>
      </c>
      <c r="G32" s="1141">
        <v>125626.70912077228</v>
      </c>
      <c r="H32" s="1141">
        <v>33896.954181121859</v>
      </c>
      <c r="I32" s="1141">
        <v>31873.017681995105</v>
      </c>
      <c r="J32" s="1141">
        <v>31353.397104195297</v>
      </c>
      <c r="K32" s="1141">
        <v>67763.354985418773</v>
      </c>
      <c r="L32" s="1141">
        <v>408027.37794638023</v>
      </c>
      <c r="M32" s="1141">
        <v>62690.86881384351</v>
      </c>
      <c r="N32" s="1330"/>
      <c r="O32" s="961" t="s">
        <v>1333</v>
      </c>
      <c r="P32" s="1330"/>
      <c r="Q32" s="959"/>
      <c r="R32" s="957">
        <v>27054.964041147792</v>
      </c>
      <c r="S32" s="960">
        <v>20819.633282784547</v>
      </c>
      <c r="T32" s="960">
        <v>6235.3307583632395</v>
      </c>
      <c r="U32" s="957">
        <v>154779.98947227659</v>
      </c>
      <c r="V32" s="957">
        <v>177108.19385203571</v>
      </c>
      <c r="W32" s="957">
        <v>25615.356858767645</v>
      </c>
      <c r="X32" s="957">
        <v>123164.79400369807</v>
      </c>
      <c r="Y32" s="957">
        <v>123594.19780940702</v>
      </c>
      <c r="Z32" s="957">
        <v>156890.59402180547</v>
      </c>
      <c r="AA32" s="1114"/>
      <c r="AB32" s="1114"/>
      <c r="AC32" s="1114"/>
      <c r="AD32" s="1114"/>
      <c r="AE32" s="1114"/>
      <c r="AF32" s="1114"/>
      <c r="AG32" s="1114"/>
      <c r="AH32" s="1114"/>
      <c r="AI32" s="1114"/>
      <c r="AJ32" s="1114"/>
      <c r="AK32" s="1114"/>
      <c r="AL32" s="1114"/>
      <c r="AM32" s="1114"/>
      <c r="AN32" s="1114"/>
      <c r="AO32" s="1114"/>
      <c r="AP32" s="1114"/>
      <c r="AQ32" s="1114"/>
      <c r="AR32" s="1114"/>
      <c r="AS32" s="1114"/>
      <c r="AT32" s="1114"/>
      <c r="AU32" s="1114"/>
      <c r="AV32" s="1114"/>
      <c r="AW32" s="1114"/>
      <c r="AX32" s="1114"/>
      <c r="AY32" s="1114"/>
      <c r="AZ32" s="1114"/>
      <c r="BA32" s="1114"/>
      <c r="BB32" s="1114"/>
      <c r="BC32" s="1114"/>
      <c r="BD32" s="1114"/>
      <c r="BE32" s="1114"/>
      <c r="BF32" s="1114"/>
      <c r="BG32" s="1114"/>
      <c r="BH32" s="1114"/>
      <c r="BI32" s="1114"/>
      <c r="BJ32" s="1114"/>
      <c r="BK32" s="1114"/>
      <c r="BL32" s="1114"/>
      <c r="BM32" s="1114"/>
    </row>
    <row r="33" spans="1:65" ht="14.45" customHeight="1">
      <c r="A33" s="1330"/>
      <c r="B33" s="961" t="s">
        <v>1334</v>
      </c>
      <c r="C33" s="1330"/>
      <c r="D33" s="959"/>
      <c r="E33" s="1141">
        <v>195.78384749255054</v>
      </c>
      <c r="F33" s="1141">
        <v>94568.398851282371</v>
      </c>
      <c r="G33" s="1141">
        <v>77028.266308465725</v>
      </c>
      <c r="H33" s="1141">
        <v>19387.635803476765</v>
      </c>
      <c r="I33" s="1141">
        <v>18093.126658490841</v>
      </c>
      <c r="J33" s="1141">
        <v>17845.872026612535</v>
      </c>
      <c r="K33" s="1141">
        <v>59273.284735961301</v>
      </c>
      <c r="L33" s="1141">
        <v>331406.46063655475</v>
      </c>
      <c r="M33" s="1141">
        <v>42442.279769352783</v>
      </c>
      <c r="N33" s="1330"/>
      <c r="O33" s="961" t="s">
        <v>1334</v>
      </c>
      <c r="P33" s="1330"/>
      <c r="Q33" s="959"/>
      <c r="R33" s="957">
        <v>13716.744764924688</v>
      </c>
      <c r="S33" s="960">
        <v>10933.499820578252</v>
      </c>
      <c r="T33" s="960">
        <v>2783.2449443464366</v>
      </c>
      <c r="U33" s="957">
        <v>182621.51056309239</v>
      </c>
      <c r="V33" s="957">
        <v>149350.78353341488</v>
      </c>
      <c r="W33" s="957">
        <v>13503.457550140967</v>
      </c>
      <c r="X33" s="957">
        <v>81740.17151575601</v>
      </c>
      <c r="Y33" s="957">
        <v>74366.493108455106</v>
      </c>
      <c r="Z33" s="957">
        <v>90999.643129385629</v>
      </c>
      <c r="AA33" s="1114"/>
      <c r="AB33" s="1114"/>
      <c r="AC33" s="1114"/>
      <c r="AD33" s="1114"/>
      <c r="AE33" s="1114"/>
      <c r="AF33" s="1114"/>
      <c r="AG33" s="1114"/>
      <c r="AH33" s="1114"/>
      <c r="AI33" s="1114"/>
      <c r="AJ33" s="1114"/>
      <c r="AK33" s="1114"/>
      <c r="AL33" s="1114"/>
      <c r="AM33" s="1114"/>
      <c r="AN33" s="1114"/>
      <c r="AO33" s="1114"/>
      <c r="AP33" s="1114"/>
      <c r="AQ33" s="1114"/>
      <c r="AR33" s="1114"/>
      <c r="AS33" s="1114"/>
      <c r="AT33" s="1114"/>
      <c r="AU33" s="1114"/>
      <c r="AV33" s="1114"/>
      <c r="AW33" s="1114"/>
      <c r="AX33" s="1114"/>
      <c r="AY33" s="1114"/>
      <c r="AZ33" s="1114"/>
      <c r="BA33" s="1114"/>
      <c r="BB33" s="1114"/>
      <c r="BC33" s="1114"/>
      <c r="BD33" s="1114"/>
      <c r="BE33" s="1114"/>
      <c r="BF33" s="1114"/>
      <c r="BG33" s="1114"/>
      <c r="BH33" s="1114"/>
      <c r="BI33" s="1114"/>
      <c r="BJ33" s="1114"/>
      <c r="BK33" s="1114"/>
      <c r="BL33" s="1114"/>
      <c r="BM33" s="1114"/>
    </row>
    <row r="34" spans="1:65" ht="14.45" customHeight="1">
      <c r="A34" s="1330"/>
      <c r="B34" s="961" t="s">
        <v>1335</v>
      </c>
      <c r="C34" s="1330"/>
      <c r="D34" s="959"/>
      <c r="E34" s="1141">
        <v>93.167610935519662</v>
      </c>
      <c r="F34" s="1141">
        <v>102850.06119900354</v>
      </c>
      <c r="G34" s="1141">
        <v>87992.575047225313</v>
      </c>
      <c r="H34" s="1141">
        <v>20903.69581236603</v>
      </c>
      <c r="I34" s="1141">
        <v>19762.432525916534</v>
      </c>
      <c r="J34" s="1141">
        <v>19443.936525142552</v>
      </c>
      <c r="K34" s="1141">
        <v>42901.592333090543</v>
      </c>
      <c r="L34" s="1141">
        <v>415568.455999161</v>
      </c>
      <c r="M34" s="1141">
        <v>38513.131952910953</v>
      </c>
      <c r="N34" s="1330"/>
      <c r="O34" s="961" t="s">
        <v>1335</v>
      </c>
      <c r="P34" s="1330"/>
      <c r="Q34" s="959"/>
      <c r="R34" s="957">
        <v>14748.019247307331</v>
      </c>
      <c r="S34" s="960">
        <v>11999.515233325921</v>
      </c>
      <c r="T34" s="960">
        <v>2748.50401398141</v>
      </c>
      <c r="U34" s="957">
        <v>278956.40959929687</v>
      </c>
      <c r="V34" s="957">
        <v>191160.24902983752</v>
      </c>
      <c r="W34" s="957">
        <v>14981.52007746836</v>
      </c>
      <c r="X34" s="957">
        <v>88685.777728093133</v>
      </c>
      <c r="Y34" s="957">
        <v>84015.729413613633</v>
      </c>
      <c r="Z34" s="957">
        <v>90417.404754644478</v>
      </c>
      <c r="AA34" s="1114"/>
      <c r="AB34" s="1114"/>
      <c r="AC34" s="1114"/>
      <c r="AD34" s="1114"/>
      <c r="AE34" s="1114"/>
      <c r="AF34" s="1114"/>
      <c r="AG34" s="1114"/>
      <c r="AH34" s="1114"/>
      <c r="AI34" s="1114"/>
      <c r="AJ34" s="1114"/>
      <c r="AK34" s="1114"/>
      <c r="AL34" s="1114"/>
      <c r="AM34" s="1114"/>
      <c r="AN34" s="1114"/>
      <c r="AO34" s="1114"/>
      <c r="AP34" s="1114"/>
      <c r="AQ34" s="1114"/>
      <c r="AR34" s="1114"/>
      <c r="AS34" s="1114"/>
      <c r="AT34" s="1114"/>
      <c r="AU34" s="1114"/>
      <c r="AV34" s="1114"/>
      <c r="AW34" s="1114"/>
      <c r="AX34" s="1114"/>
      <c r="AY34" s="1114"/>
      <c r="AZ34" s="1114"/>
      <c r="BA34" s="1114"/>
      <c r="BB34" s="1114"/>
      <c r="BC34" s="1114"/>
      <c r="BD34" s="1114"/>
      <c r="BE34" s="1114"/>
      <c r="BF34" s="1114"/>
      <c r="BG34" s="1114"/>
      <c r="BH34" s="1114"/>
      <c r="BI34" s="1114"/>
      <c r="BJ34" s="1114"/>
      <c r="BK34" s="1114"/>
      <c r="BL34" s="1114"/>
      <c r="BM34" s="1114"/>
    </row>
    <row r="35" spans="1:65" ht="14.45" customHeight="1">
      <c r="A35" s="1330"/>
      <c r="B35" s="961" t="s">
        <v>1336</v>
      </c>
      <c r="C35" s="1330"/>
      <c r="D35" s="959"/>
      <c r="E35" s="1141">
        <v>34.461538460672301</v>
      </c>
      <c r="F35" s="1141">
        <v>97657.399759804583</v>
      </c>
      <c r="G35" s="1141">
        <v>90840.533454650737</v>
      </c>
      <c r="H35" s="1141">
        <v>18168.677820608864</v>
      </c>
      <c r="I35" s="1141">
        <v>16857.692096070579</v>
      </c>
      <c r="J35" s="1141">
        <v>16393.196194147615</v>
      </c>
      <c r="K35" s="1141">
        <v>59148.897466435556</v>
      </c>
      <c r="L35" s="1141">
        <v>346661.30790433707</v>
      </c>
      <c r="M35" s="1141">
        <v>37402.991739301855</v>
      </c>
      <c r="N35" s="1330"/>
      <c r="O35" s="961" t="s">
        <v>1336</v>
      </c>
      <c r="P35" s="1330"/>
      <c r="Q35" s="959"/>
      <c r="R35" s="957">
        <v>18230.461537852629</v>
      </c>
      <c r="S35" s="960">
        <v>14548.461538066571</v>
      </c>
      <c r="T35" s="960">
        <v>3681.9999997860587</v>
      </c>
      <c r="U35" s="957">
        <v>177693.4115384607</v>
      </c>
      <c r="V35" s="957">
        <v>173264.27153846069</v>
      </c>
      <c r="W35" s="957">
        <v>18183.665696765598</v>
      </c>
      <c r="X35" s="957">
        <v>97871.51111680441</v>
      </c>
      <c r="Y35" s="957">
        <v>90486.246448345177</v>
      </c>
      <c r="Z35" s="957">
        <v>92824.177997999999</v>
      </c>
      <c r="AA35" s="1114"/>
      <c r="AB35" s="1114"/>
      <c r="AC35" s="1114"/>
      <c r="AD35" s="1114"/>
      <c r="AE35" s="1114"/>
      <c r="AF35" s="1114"/>
      <c r="AG35" s="1114"/>
      <c r="AH35" s="1114"/>
      <c r="AI35" s="1114"/>
      <c r="AJ35" s="1114"/>
      <c r="AK35" s="1114"/>
      <c r="AL35" s="1114"/>
      <c r="AM35" s="1114"/>
      <c r="AN35" s="1114"/>
      <c r="AO35" s="1114"/>
      <c r="AP35" s="1114"/>
      <c r="AQ35" s="1114"/>
      <c r="AR35" s="1114"/>
      <c r="AS35" s="1114"/>
      <c r="AT35" s="1114"/>
      <c r="AU35" s="1114"/>
      <c r="AV35" s="1114"/>
      <c r="AW35" s="1114"/>
      <c r="AX35" s="1114"/>
      <c r="AY35" s="1114"/>
      <c r="AZ35" s="1114"/>
      <c r="BA35" s="1114"/>
      <c r="BB35" s="1114"/>
      <c r="BC35" s="1114"/>
      <c r="BD35" s="1114"/>
      <c r="BE35" s="1114"/>
      <c r="BF35" s="1114"/>
      <c r="BG35" s="1114"/>
      <c r="BH35" s="1114"/>
      <c r="BI35" s="1114"/>
      <c r="BJ35" s="1114"/>
      <c r="BK35" s="1114"/>
      <c r="BL35" s="1114"/>
      <c r="BM35" s="1114"/>
    </row>
    <row r="36" spans="1:65" ht="14.45" customHeight="1">
      <c r="A36" s="1479" t="s">
        <v>473</v>
      </c>
      <c r="B36" s="1479"/>
      <c r="C36" s="1479"/>
      <c r="D36" s="124"/>
      <c r="E36" s="1141"/>
      <c r="F36" s="1141"/>
      <c r="G36" s="1141"/>
      <c r="H36" s="1141"/>
      <c r="I36" s="1141"/>
      <c r="J36" s="1141"/>
      <c r="K36" s="1141"/>
      <c r="L36" s="1141"/>
      <c r="M36" s="1141"/>
      <c r="N36" s="1479" t="s">
        <v>473</v>
      </c>
      <c r="O36" s="1479"/>
      <c r="P36" s="1479"/>
      <c r="Q36" s="124"/>
      <c r="R36" s="957"/>
      <c r="S36" s="957"/>
      <c r="T36" s="957"/>
      <c r="U36" s="957"/>
      <c r="V36" s="957"/>
      <c r="W36" s="957"/>
      <c r="X36" s="957"/>
      <c r="Y36" s="957"/>
      <c r="Z36" s="957"/>
      <c r="AA36" s="1114"/>
      <c r="AB36" s="1114"/>
      <c r="AC36" s="1114"/>
      <c r="AD36" s="1114"/>
      <c r="AE36" s="1114"/>
      <c r="AF36" s="1114"/>
      <c r="AG36" s="1114"/>
      <c r="AH36" s="1114"/>
      <c r="AI36" s="1114"/>
      <c r="AJ36" s="1114"/>
      <c r="AK36" s="1114"/>
      <c r="AL36" s="1114"/>
      <c r="AM36" s="1114"/>
      <c r="AN36" s="1114"/>
      <c r="AO36" s="1114"/>
      <c r="AP36" s="1114"/>
      <c r="AQ36" s="1114"/>
      <c r="AR36" s="1114"/>
      <c r="AS36" s="1114"/>
      <c r="AT36" s="1114"/>
      <c r="AU36" s="1114"/>
      <c r="AV36" s="1114"/>
      <c r="AW36" s="1114"/>
      <c r="AX36" s="1114"/>
      <c r="AY36" s="1114"/>
      <c r="AZ36" s="1114"/>
      <c r="BA36" s="1114"/>
      <c r="BB36" s="1114"/>
      <c r="BC36" s="1114"/>
      <c r="BD36" s="1114"/>
      <c r="BE36" s="1114"/>
      <c r="BF36" s="1114"/>
      <c r="BG36" s="1114"/>
      <c r="BH36" s="1114"/>
      <c r="BI36" s="1114"/>
      <c r="BJ36" s="1114"/>
      <c r="BK36" s="1114"/>
      <c r="BL36" s="1114"/>
      <c r="BM36" s="1114"/>
    </row>
    <row r="37" spans="1:65" ht="14.45" customHeight="1">
      <c r="A37" s="1330"/>
      <c r="B37" s="961" t="s">
        <v>1337</v>
      </c>
      <c r="C37" s="1330"/>
      <c r="D37" s="959"/>
      <c r="E37" s="1141">
        <v>5887.506042709676</v>
      </c>
      <c r="F37" s="1141">
        <v>24280.799114986428</v>
      </c>
      <c r="G37" s="1141">
        <v>16513.628859263008</v>
      </c>
      <c r="H37" s="1141">
        <v>-884.85610052537129</v>
      </c>
      <c r="I37" s="1141">
        <v>-1467.0045386477996</v>
      </c>
      <c r="J37" s="1141">
        <v>-1734.2287909784693</v>
      </c>
      <c r="K37" s="1141">
        <v>43815.873494147098</v>
      </c>
      <c r="L37" s="1141">
        <v>112507.55253495043</v>
      </c>
      <c r="M37" s="1141">
        <v>27185.082124322333</v>
      </c>
      <c r="N37" s="1330"/>
      <c r="O37" s="961" t="s">
        <v>1337</v>
      </c>
      <c r="P37" s="1330"/>
      <c r="Q37" s="959"/>
      <c r="R37" s="957">
        <v>19245.451147074327</v>
      </c>
      <c r="S37" s="960">
        <v>15229.82024048502</v>
      </c>
      <c r="T37" s="960">
        <v>4015.6309065893215</v>
      </c>
      <c r="U37" s="957">
        <v>281923.56366753048</v>
      </c>
      <c r="V37" s="957">
        <v>376014.26528592489</v>
      </c>
      <c r="W37" s="957">
        <v>6217.7061956226098</v>
      </c>
      <c r="X37" s="957">
        <v>5006.3498031852323</v>
      </c>
      <c r="Y37" s="957">
        <v>22881.611978693443</v>
      </c>
      <c r="Z37" s="957">
        <v>25061.873503916577</v>
      </c>
      <c r="AA37" s="1114"/>
      <c r="AB37" s="1114"/>
      <c r="AC37" s="1114"/>
      <c r="AD37" s="1114"/>
      <c r="AE37" s="1114"/>
      <c r="AF37" s="1114"/>
      <c r="AG37" s="1114"/>
      <c r="AH37" s="1114"/>
      <c r="AI37" s="1114"/>
      <c r="AJ37" s="1114"/>
      <c r="AK37" s="1114"/>
      <c r="AL37" s="1114"/>
      <c r="AM37" s="1114"/>
      <c r="AN37" s="1114"/>
      <c r="AO37" s="1114"/>
      <c r="AP37" s="1114"/>
      <c r="AQ37" s="1114"/>
      <c r="AR37" s="1114"/>
      <c r="AS37" s="1114"/>
      <c r="AT37" s="1114"/>
      <c r="AU37" s="1114"/>
      <c r="AV37" s="1114"/>
      <c r="AW37" s="1114"/>
      <c r="AX37" s="1114"/>
      <c r="AY37" s="1114"/>
      <c r="AZ37" s="1114"/>
      <c r="BA37" s="1114"/>
      <c r="BB37" s="1114"/>
      <c r="BC37" s="1114"/>
      <c r="BD37" s="1114"/>
      <c r="BE37" s="1114"/>
      <c r="BF37" s="1114"/>
      <c r="BG37" s="1114"/>
      <c r="BH37" s="1114"/>
      <c r="BI37" s="1114"/>
      <c r="BJ37" s="1114"/>
      <c r="BK37" s="1114"/>
      <c r="BL37" s="1114"/>
      <c r="BM37" s="1114"/>
    </row>
    <row r="38" spans="1:65" ht="14.45" customHeight="1">
      <c r="A38" s="1330"/>
      <c r="B38" s="961" t="s">
        <v>1347</v>
      </c>
      <c r="C38" s="1330"/>
      <c r="D38" s="959"/>
      <c r="E38" s="1141">
        <v>2478.2072403784559</v>
      </c>
      <c r="F38" s="1141">
        <v>30392.898632672193</v>
      </c>
      <c r="G38" s="1141">
        <v>22170.312936343682</v>
      </c>
      <c r="H38" s="1141">
        <v>6633.7875077881472</v>
      </c>
      <c r="I38" s="1141">
        <v>6239.8641119618169</v>
      </c>
      <c r="J38" s="1141">
        <v>6045.2481339190972</v>
      </c>
      <c r="K38" s="1141">
        <v>15842.662421906818</v>
      </c>
      <c r="L38" s="1141">
        <v>48364.10742640384</v>
      </c>
      <c r="M38" s="1141">
        <v>17269.573982465772</v>
      </c>
      <c r="N38" s="1330"/>
      <c r="O38" s="961" t="s">
        <v>1347</v>
      </c>
      <c r="P38" s="1330"/>
      <c r="Q38" s="959"/>
      <c r="R38" s="957">
        <v>10090.903797752359</v>
      </c>
      <c r="S38" s="960">
        <v>8142.3710152375152</v>
      </c>
      <c r="T38" s="960">
        <v>1948.5327825148377</v>
      </c>
      <c r="U38" s="957">
        <v>141224.87160092543</v>
      </c>
      <c r="V38" s="957">
        <v>148765.84008141595</v>
      </c>
      <c r="W38" s="957">
        <v>4240.726833574452</v>
      </c>
      <c r="X38" s="957">
        <v>19878.71086153782</v>
      </c>
      <c r="Y38" s="957">
        <v>19686.87401377405</v>
      </c>
      <c r="Z38" s="957">
        <v>28448.447364926491</v>
      </c>
      <c r="AA38" s="1114"/>
      <c r="AB38" s="1114"/>
      <c r="AC38" s="1114"/>
      <c r="AD38" s="1114"/>
      <c r="AE38" s="1114"/>
      <c r="AF38" s="1114"/>
      <c r="AG38" s="1114"/>
      <c r="AH38" s="1114"/>
      <c r="AI38" s="1114"/>
      <c r="AJ38" s="1114"/>
      <c r="AK38" s="1114"/>
      <c r="AL38" s="1114"/>
      <c r="AM38" s="1114"/>
      <c r="AN38" s="1114"/>
      <c r="AO38" s="1114"/>
      <c r="AP38" s="1114"/>
      <c r="AQ38" s="1114"/>
      <c r="AR38" s="1114"/>
      <c r="AS38" s="1114"/>
      <c r="AT38" s="1114"/>
      <c r="AU38" s="1114"/>
      <c r="AV38" s="1114"/>
      <c r="AW38" s="1114"/>
      <c r="AX38" s="1114"/>
      <c r="AY38" s="1114"/>
      <c r="AZ38" s="1114"/>
      <c r="BA38" s="1114"/>
      <c r="BB38" s="1114"/>
      <c r="BC38" s="1114"/>
      <c r="BD38" s="1114"/>
      <c r="BE38" s="1114"/>
      <c r="BF38" s="1114"/>
      <c r="BG38" s="1114"/>
      <c r="BH38" s="1114"/>
      <c r="BI38" s="1114"/>
      <c r="BJ38" s="1114"/>
      <c r="BK38" s="1114"/>
      <c r="BL38" s="1114"/>
      <c r="BM38" s="1114"/>
    </row>
    <row r="39" spans="1:65" ht="14.45" customHeight="1">
      <c r="A39" s="961"/>
      <c r="B39" s="961" t="s">
        <v>1348</v>
      </c>
      <c r="C39" s="961"/>
      <c r="D39" s="959"/>
      <c r="E39" s="1141">
        <v>2533.0889536363961</v>
      </c>
      <c r="F39" s="1141">
        <v>56076.065857372785</v>
      </c>
      <c r="G39" s="1141">
        <v>41465.066682395569</v>
      </c>
      <c r="H39" s="1141">
        <v>11935.69464572361</v>
      </c>
      <c r="I39" s="1141">
        <v>11279.863294902674</v>
      </c>
      <c r="J39" s="1141">
        <v>11005.5740760678</v>
      </c>
      <c r="K39" s="1141">
        <v>24367.126984033628</v>
      </c>
      <c r="L39" s="1141">
        <v>82895.193722662807</v>
      </c>
      <c r="M39" s="1141">
        <v>21556.600265190536</v>
      </c>
      <c r="N39" s="961"/>
      <c r="O39" s="961" t="s">
        <v>1348</v>
      </c>
      <c r="P39" s="961"/>
      <c r="Q39" s="959"/>
      <c r="R39" s="957">
        <v>11742.1721518172</v>
      </c>
      <c r="S39" s="960">
        <v>9512.8551882869342</v>
      </c>
      <c r="T39" s="960">
        <v>2229.3169635302661</v>
      </c>
      <c r="U39" s="957">
        <v>188931.14525972476</v>
      </c>
      <c r="V39" s="957">
        <v>293085.50794985099</v>
      </c>
      <c r="W39" s="957">
        <v>5941.1144411243022</v>
      </c>
      <c r="X39" s="957">
        <v>36828.558914616144</v>
      </c>
      <c r="Y39" s="957">
        <v>32918.411160680247</v>
      </c>
      <c r="Z39" s="957">
        <v>53497.296495093178</v>
      </c>
      <c r="AA39" s="1114"/>
      <c r="AB39" s="1114"/>
      <c r="AC39" s="1114"/>
      <c r="AD39" s="1114"/>
      <c r="AE39" s="1114"/>
      <c r="AF39" s="1114"/>
      <c r="AG39" s="1114"/>
      <c r="AH39" s="1114"/>
      <c r="AI39" s="1114"/>
      <c r="AJ39" s="1114"/>
      <c r="AK39" s="1114"/>
      <c r="AL39" s="1114"/>
      <c r="AM39" s="1114"/>
      <c r="AN39" s="1114"/>
      <c r="AO39" s="1114"/>
      <c r="AP39" s="1114"/>
      <c r="AQ39" s="1114"/>
      <c r="AR39" s="1114"/>
      <c r="AS39" s="1114"/>
      <c r="AT39" s="1114"/>
      <c r="AU39" s="1114"/>
      <c r="AV39" s="1114"/>
      <c r="AW39" s="1114"/>
      <c r="AX39" s="1114"/>
      <c r="AY39" s="1114"/>
      <c r="AZ39" s="1114"/>
      <c r="BA39" s="1114"/>
      <c r="BB39" s="1114"/>
      <c r="BC39" s="1114"/>
      <c r="BD39" s="1114"/>
      <c r="BE39" s="1114"/>
      <c r="BF39" s="1114"/>
      <c r="BG39" s="1114"/>
      <c r="BH39" s="1114"/>
      <c r="BI39" s="1114"/>
      <c r="BJ39" s="1114"/>
      <c r="BK39" s="1114"/>
      <c r="BL39" s="1114"/>
      <c r="BM39" s="1114"/>
    </row>
    <row r="40" spans="1:65" ht="14.45" customHeight="1">
      <c r="A40" s="961"/>
      <c r="B40" s="961" t="s">
        <v>1349</v>
      </c>
      <c r="C40" s="961"/>
      <c r="D40" s="959"/>
      <c r="E40" s="1141">
        <v>2488.2858269592739</v>
      </c>
      <c r="F40" s="1141">
        <v>115185.63611177512</v>
      </c>
      <c r="G40" s="1141">
        <v>87480.566097159288</v>
      </c>
      <c r="H40" s="1141">
        <v>20752.954400665411</v>
      </c>
      <c r="I40" s="1141">
        <v>19457.779674520538</v>
      </c>
      <c r="J40" s="1141">
        <v>19012.264310600327</v>
      </c>
      <c r="K40" s="1141">
        <v>43666.445004533751</v>
      </c>
      <c r="L40" s="1141">
        <v>215831.84558889573</v>
      </c>
      <c r="M40" s="1141">
        <v>36957.375532734921</v>
      </c>
      <c r="N40" s="961"/>
      <c r="O40" s="961" t="s">
        <v>1349</v>
      </c>
      <c r="P40" s="961"/>
      <c r="Q40" s="959"/>
      <c r="R40" s="957">
        <v>23982.35196375514</v>
      </c>
      <c r="S40" s="960">
        <v>18128.999346464392</v>
      </c>
      <c r="T40" s="960">
        <v>5853.3526172907377</v>
      </c>
      <c r="U40" s="957">
        <v>211003.71283670282</v>
      </c>
      <c r="V40" s="957">
        <v>275826.08687932318</v>
      </c>
      <c r="W40" s="957">
        <v>13564.44988063506</v>
      </c>
      <c r="X40" s="957">
        <v>79903.475255275145</v>
      </c>
      <c r="Y40" s="957">
        <v>77901.114263754309</v>
      </c>
      <c r="Z40" s="957">
        <v>108967.62961850707</v>
      </c>
      <c r="AA40" s="1114"/>
      <c r="AB40" s="1114"/>
      <c r="AC40" s="1114"/>
      <c r="AD40" s="1114"/>
      <c r="AE40" s="1114"/>
      <c r="AF40" s="1114"/>
      <c r="AG40" s="1114"/>
      <c r="AH40" s="1114"/>
      <c r="AI40" s="1114"/>
      <c r="AJ40" s="1114"/>
      <c r="AK40" s="1114"/>
      <c r="AL40" s="1114"/>
      <c r="AM40" s="1114"/>
      <c r="AN40" s="1114"/>
      <c r="AO40" s="1114"/>
      <c r="AP40" s="1114"/>
      <c r="AQ40" s="1114"/>
      <c r="AR40" s="1114"/>
      <c r="AS40" s="1114"/>
      <c r="AT40" s="1114"/>
      <c r="AU40" s="1114"/>
      <c r="AV40" s="1114"/>
      <c r="AW40" s="1114"/>
      <c r="AX40" s="1114"/>
      <c r="AY40" s="1114"/>
      <c r="AZ40" s="1114"/>
      <c r="BA40" s="1114"/>
      <c r="BB40" s="1114"/>
      <c r="BC40" s="1114"/>
      <c r="BD40" s="1114"/>
      <c r="BE40" s="1114"/>
      <c r="BF40" s="1114"/>
      <c r="BG40" s="1114"/>
      <c r="BH40" s="1114"/>
      <c r="BI40" s="1114"/>
      <c r="BJ40" s="1114"/>
      <c r="BK40" s="1114"/>
      <c r="BL40" s="1114"/>
      <c r="BM40" s="1114"/>
    </row>
    <row r="41" spans="1:65" ht="14.45" customHeight="1">
      <c r="A41" s="961"/>
      <c r="B41" s="961" t="s">
        <v>1350</v>
      </c>
      <c r="C41" s="961"/>
      <c r="D41" s="959"/>
      <c r="E41" s="1141">
        <v>1050.0925633196723</v>
      </c>
      <c r="F41" s="1141">
        <v>97416.07349581155</v>
      </c>
      <c r="G41" s="1141">
        <v>78656.414486806651</v>
      </c>
      <c r="H41" s="1141">
        <v>18032.356342134957</v>
      </c>
      <c r="I41" s="1141">
        <v>16751.62404543626</v>
      </c>
      <c r="J41" s="1141">
        <v>16425.046365535509</v>
      </c>
      <c r="K41" s="1141">
        <v>37679.20666776022</v>
      </c>
      <c r="L41" s="1141">
        <v>195573.63897794194</v>
      </c>
      <c r="M41" s="1141">
        <v>47772.579347790568</v>
      </c>
      <c r="N41" s="961"/>
      <c r="O41" s="961" t="s">
        <v>1350</v>
      </c>
      <c r="P41" s="961"/>
      <c r="Q41" s="959"/>
      <c r="R41" s="957">
        <v>14639.835752766036</v>
      </c>
      <c r="S41" s="960">
        <v>11176.599698037327</v>
      </c>
      <c r="T41" s="960">
        <v>3463.2360547287049</v>
      </c>
      <c r="U41" s="957">
        <v>107799.44194984002</v>
      </c>
      <c r="V41" s="957">
        <v>186487.35583073035</v>
      </c>
      <c r="W41" s="957">
        <v>11259.580845987306</v>
      </c>
      <c r="X41" s="957">
        <v>72694.868937775027</v>
      </c>
      <c r="Y41" s="957">
        <v>71256.685762225112</v>
      </c>
      <c r="Z41" s="957">
        <v>89465.56228092649</v>
      </c>
      <c r="AA41" s="1114"/>
      <c r="AB41" s="1114"/>
      <c r="AC41" s="1114"/>
      <c r="AD41" s="1114"/>
      <c r="AE41" s="1114"/>
      <c r="AF41" s="1114"/>
      <c r="AG41" s="1114"/>
      <c r="AH41" s="1114"/>
      <c r="AI41" s="1114"/>
      <c r="AJ41" s="1114"/>
      <c r="AK41" s="1114"/>
      <c r="AL41" s="1114"/>
      <c r="AM41" s="1114"/>
      <c r="AN41" s="1114"/>
      <c r="AO41" s="1114"/>
      <c r="AP41" s="1114"/>
      <c r="AQ41" s="1114"/>
      <c r="AR41" s="1114"/>
      <c r="AS41" s="1114"/>
      <c r="AT41" s="1114"/>
      <c r="AU41" s="1114"/>
      <c r="AV41" s="1114"/>
      <c r="AW41" s="1114"/>
      <c r="AX41" s="1114"/>
      <c r="AY41" s="1114"/>
      <c r="AZ41" s="1114"/>
      <c r="BA41" s="1114"/>
      <c r="BB41" s="1114"/>
      <c r="BC41" s="1114"/>
      <c r="BD41" s="1114"/>
      <c r="BE41" s="1114"/>
      <c r="BF41" s="1114"/>
      <c r="BG41" s="1114"/>
      <c r="BH41" s="1114"/>
      <c r="BI41" s="1114"/>
      <c r="BJ41" s="1114"/>
      <c r="BK41" s="1114"/>
      <c r="BL41" s="1114"/>
      <c r="BM41" s="1114"/>
    </row>
    <row r="42" spans="1:65" ht="14.45" customHeight="1">
      <c r="A42" s="961"/>
      <c r="B42" s="961" t="s">
        <v>1351</v>
      </c>
      <c r="C42" s="961"/>
      <c r="D42" s="959"/>
      <c r="E42" s="1141">
        <v>944.31092881127984</v>
      </c>
      <c r="F42" s="1141">
        <v>203218.18690992193</v>
      </c>
      <c r="G42" s="1141">
        <v>162291.54009185513</v>
      </c>
      <c r="H42" s="1141">
        <v>43447.05849030333</v>
      </c>
      <c r="I42" s="1141">
        <v>41159.293613982853</v>
      </c>
      <c r="J42" s="1141">
        <v>40549.670605323248</v>
      </c>
      <c r="K42" s="1141">
        <v>75908.272533813812</v>
      </c>
      <c r="L42" s="1141">
        <v>469392.78412065899</v>
      </c>
      <c r="M42" s="1141">
        <v>62845.96908593837</v>
      </c>
      <c r="N42" s="961"/>
      <c r="O42" s="961" t="s">
        <v>1351</v>
      </c>
      <c r="P42" s="961"/>
      <c r="Q42" s="959"/>
      <c r="R42" s="957">
        <v>22700.772598783533</v>
      </c>
      <c r="S42" s="960">
        <v>17321.037595457616</v>
      </c>
      <c r="T42" s="960">
        <v>5379.7350033259127</v>
      </c>
      <c r="U42" s="957">
        <v>114392.98250773987</v>
      </c>
      <c r="V42" s="957">
        <v>174308.19149491633</v>
      </c>
      <c r="W42" s="957">
        <v>28242.470772576155</v>
      </c>
      <c r="X42" s="957">
        <v>157513.45093458856</v>
      </c>
      <c r="Y42" s="957">
        <v>147503.64027838016</v>
      </c>
      <c r="Z42" s="957">
        <v>187361.28532587469</v>
      </c>
      <c r="AA42" s="1114"/>
      <c r="AB42" s="1114"/>
      <c r="AC42" s="1114"/>
      <c r="AD42" s="1114"/>
      <c r="AE42" s="1114"/>
      <c r="AF42" s="1114"/>
      <c r="AG42" s="1114"/>
      <c r="AH42" s="1114"/>
      <c r="AI42" s="1114"/>
      <c r="AJ42" s="1114"/>
      <c r="AK42" s="1114"/>
      <c r="AL42" s="1114"/>
      <c r="AM42" s="1114"/>
      <c r="AN42" s="1114"/>
      <c r="AO42" s="1114"/>
      <c r="AP42" s="1114"/>
      <c r="AQ42" s="1114"/>
      <c r="AR42" s="1114"/>
      <c r="AS42" s="1114"/>
      <c r="AT42" s="1114"/>
      <c r="AU42" s="1114"/>
      <c r="AV42" s="1114"/>
      <c r="AW42" s="1114"/>
      <c r="AX42" s="1114"/>
      <c r="AY42" s="1114"/>
      <c r="AZ42" s="1114"/>
      <c r="BA42" s="1114"/>
      <c r="BB42" s="1114"/>
      <c r="BC42" s="1114"/>
      <c r="BD42" s="1114"/>
      <c r="BE42" s="1114"/>
      <c r="BF42" s="1114"/>
      <c r="BG42" s="1114"/>
      <c r="BH42" s="1114"/>
      <c r="BI42" s="1114"/>
      <c r="BJ42" s="1114"/>
      <c r="BK42" s="1114"/>
      <c r="BL42" s="1114"/>
      <c r="BM42" s="1114"/>
    </row>
    <row r="43" spans="1:65" ht="14.45" customHeight="1">
      <c r="A43" s="961"/>
      <c r="B43" s="961" t="s">
        <v>1352</v>
      </c>
      <c r="C43" s="961"/>
      <c r="D43" s="959"/>
      <c r="E43" s="1141">
        <v>143.54510080040879</v>
      </c>
      <c r="F43" s="1141">
        <v>72260.418974405839</v>
      </c>
      <c r="G43" s="1141">
        <v>61251.061734639428</v>
      </c>
      <c r="H43" s="1141">
        <v>14083.8683390477</v>
      </c>
      <c r="I43" s="1141">
        <v>13112.601404492372</v>
      </c>
      <c r="J43" s="1141">
        <v>12955.593135616371</v>
      </c>
      <c r="K43" s="1141">
        <v>27228.564563148619</v>
      </c>
      <c r="L43" s="1141">
        <v>226140.67669474494</v>
      </c>
      <c r="M43" s="1141">
        <v>29707.967382898572</v>
      </c>
      <c r="N43" s="961"/>
      <c r="O43" s="961" t="s">
        <v>1352</v>
      </c>
      <c r="P43" s="961"/>
      <c r="Q43" s="959"/>
      <c r="R43" s="957">
        <v>8024.8755173396694</v>
      </c>
      <c r="S43" s="960">
        <v>6224.9604245739683</v>
      </c>
      <c r="T43" s="960">
        <v>1799.9150927657015</v>
      </c>
      <c r="U43" s="957">
        <v>143518.28390040962</v>
      </c>
      <c r="V43" s="957">
        <v>132380.28987478989</v>
      </c>
      <c r="W43" s="957">
        <v>10583.672138586338</v>
      </c>
      <c r="X43" s="957">
        <v>55692.751404807743</v>
      </c>
      <c r="Y43" s="957">
        <v>61104.34738400887</v>
      </c>
      <c r="Z43" s="957">
        <v>58180.454241720116</v>
      </c>
      <c r="AA43" s="1114"/>
      <c r="AB43" s="1114"/>
      <c r="AC43" s="1114"/>
      <c r="AD43" s="1114"/>
      <c r="AE43" s="1114"/>
      <c r="AF43" s="1114"/>
      <c r="AG43" s="1114"/>
      <c r="AH43" s="1114"/>
      <c r="AI43" s="1114"/>
      <c r="AJ43" s="1114"/>
      <c r="AK43" s="1114"/>
      <c r="AL43" s="1114"/>
      <c r="AM43" s="1114"/>
      <c r="AN43" s="1114"/>
      <c r="AO43" s="1114"/>
      <c r="AP43" s="1114"/>
      <c r="AQ43" s="1114"/>
      <c r="AR43" s="1114"/>
      <c r="AS43" s="1114"/>
      <c r="AT43" s="1114"/>
      <c r="AU43" s="1114"/>
      <c r="AV43" s="1114"/>
      <c r="AW43" s="1114"/>
      <c r="AX43" s="1114"/>
      <c r="AY43" s="1114"/>
      <c r="AZ43" s="1114"/>
      <c r="BA43" s="1114"/>
      <c r="BB43" s="1114"/>
      <c r="BC43" s="1114"/>
      <c r="BD43" s="1114"/>
      <c r="BE43" s="1114"/>
      <c r="BF43" s="1114"/>
      <c r="BG43" s="1114"/>
      <c r="BH43" s="1114"/>
      <c r="BI43" s="1114"/>
      <c r="BJ43" s="1114"/>
      <c r="BK43" s="1114"/>
      <c r="BL43" s="1114"/>
      <c r="BM43" s="1114"/>
    </row>
    <row r="44" spans="1:65" ht="14.45" customHeight="1">
      <c r="A44" s="961"/>
      <c r="B44" s="961" t="s">
        <v>1353</v>
      </c>
      <c r="C44" s="961"/>
      <c r="D44" s="959"/>
      <c r="E44" s="1141">
        <v>88.426757814744448</v>
      </c>
      <c r="F44" s="1141">
        <v>75056.533925085081</v>
      </c>
      <c r="G44" s="1141">
        <v>56333.89205837209</v>
      </c>
      <c r="H44" s="1141">
        <v>13818.373627441517</v>
      </c>
      <c r="I44" s="1141">
        <v>13195.622277015209</v>
      </c>
      <c r="J44" s="1141">
        <v>12969.269489229579</v>
      </c>
      <c r="K44" s="1141">
        <v>47567.192038857087</v>
      </c>
      <c r="L44" s="1141">
        <v>230181.349021353</v>
      </c>
      <c r="M44" s="1141">
        <v>20163.122604809298</v>
      </c>
      <c r="N44" s="961"/>
      <c r="O44" s="961" t="s">
        <v>1353</v>
      </c>
      <c r="P44" s="961"/>
      <c r="Q44" s="959"/>
      <c r="R44" s="957">
        <v>8282.7352830067903</v>
      </c>
      <c r="S44" s="960">
        <v>6454.5947629177599</v>
      </c>
      <c r="T44" s="960">
        <v>1828.1405200890301</v>
      </c>
      <c r="U44" s="957">
        <v>48865.93403649723</v>
      </c>
      <c r="V44" s="957">
        <v>78154.133913557132</v>
      </c>
      <c r="W44" s="957">
        <v>9388.1201683641921</v>
      </c>
      <c r="X44" s="957">
        <v>59071.343969100315</v>
      </c>
      <c r="Y44" s="957">
        <v>53552.933869631073</v>
      </c>
      <c r="Z44" s="957">
        <v>71131.027453209143</v>
      </c>
      <c r="AA44" s="1114"/>
      <c r="AB44" s="1114"/>
      <c r="AC44" s="1114"/>
      <c r="AD44" s="1114"/>
      <c r="AE44" s="1114"/>
      <c r="AF44" s="1114"/>
      <c r="AG44" s="1114"/>
      <c r="AH44" s="1114"/>
      <c r="AI44" s="1114"/>
      <c r="AJ44" s="1114"/>
      <c r="AK44" s="1114"/>
      <c r="AL44" s="1114"/>
      <c r="AM44" s="1114"/>
      <c r="AN44" s="1114"/>
      <c r="AO44" s="1114"/>
      <c r="AP44" s="1114"/>
      <c r="AQ44" s="1114"/>
      <c r="AR44" s="1114"/>
      <c r="AS44" s="1114"/>
      <c r="AT44" s="1114"/>
      <c r="AU44" s="1114"/>
      <c r="AV44" s="1114"/>
      <c r="AW44" s="1114"/>
      <c r="AX44" s="1114"/>
      <c r="AY44" s="1114"/>
      <c r="AZ44" s="1114"/>
      <c r="BA44" s="1114"/>
      <c r="BB44" s="1114"/>
      <c r="BC44" s="1114"/>
      <c r="BD44" s="1114"/>
      <c r="BE44" s="1114"/>
      <c r="BF44" s="1114"/>
      <c r="BG44" s="1114"/>
      <c r="BH44" s="1114"/>
      <c r="BI44" s="1114"/>
      <c r="BJ44" s="1114"/>
      <c r="BK44" s="1114"/>
      <c r="BL44" s="1114"/>
      <c r="BM44" s="1114"/>
    </row>
    <row r="45" spans="1:65" ht="14.45" customHeight="1">
      <c r="A45" s="961"/>
      <c r="B45" s="961" t="s">
        <v>1354</v>
      </c>
      <c r="C45" s="961"/>
      <c r="D45" s="959"/>
      <c r="E45" s="1141">
        <v>51.536585366812083</v>
      </c>
      <c r="F45" s="1141">
        <v>71488.898780052841</v>
      </c>
      <c r="G45" s="1141">
        <v>60779.369150052844</v>
      </c>
      <c r="H45" s="1141">
        <v>9462.125105090443</v>
      </c>
      <c r="I45" s="1141">
        <v>8396.1484848925993</v>
      </c>
      <c r="J45" s="1141">
        <v>8087.8974587935982</v>
      </c>
      <c r="K45" s="1141">
        <v>36476.802198021818</v>
      </c>
      <c r="L45" s="1141">
        <v>316845.79043758201</v>
      </c>
      <c r="M45" s="1141">
        <v>40329.568853459248</v>
      </c>
      <c r="N45" s="961"/>
      <c r="O45" s="961" t="s">
        <v>1354</v>
      </c>
      <c r="P45" s="961"/>
      <c r="Q45" s="959"/>
      <c r="R45" s="957">
        <v>10189.317073283826</v>
      </c>
      <c r="S45" s="960">
        <v>8118.3414635152685</v>
      </c>
      <c r="T45" s="960">
        <v>2070.9756097685572</v>
      </c>
      <c r="U45" s="957">
        <v>358562.03804880346</v>
      </c>
      <c r="V45" s="957">
        <v>224902.74195131438</v>
      </c>
      <c r="W45" s="957">
        <v>12523.101609779291</v>
      </c>
      <c r="X45" s="957">
        <v>91635.834520160133</v>
      </c>
      <c r="Y45" s="957">
        <v>66738.789011140689</v>
      </c>
      <c r="Z45" s="957">
        <v>81041.813097726408</v>
      </c>
      <c r="AA45" s="1114"/>
      <c r="AB45" s="1114"/>
      <c r="AC45" s="1114"/>
      <c r="AD45" s="1114"/>
      <c r="AE45" s="1114"/>
      <c r="AF45" s="1114"/>
      <c r="AG45" s="1114"/>
      <c r="AH45" s="1114"/>
      <c r="AI45" s="1114"/>
      <c r="AJ45" s="1114"/>
      <c r="AK45" s="1114"/>
      <c r="AL45" s="1114"/>
      <c r="AM45" s="1114"/>
      <c r="AN45" s="1114"/>
      <c r="AO45" s="1114"/>
      <c r="AP45" s="1114"/>
      <c r="AQ45" s="1114"/>
      <c r="AR45" s="1114"/>
      <c r="AS45" s="1114"/>
      <c r="AT45" s="1114"/>
      <c r="AU45" s="1114"/>
      <c r="AV45" s="1114"/>
      <c r="AW45" s="1114"/>
      <c r="AX45" s="1114"/>
      <c r="AY45" s="1114"/>
      <c r="AZ45" s="1114"/>
      <c r="BA45" s="1114"/>
      <c r="BB45" s="1114"/>
      <c r="BC45" s="1114"/>
      <c r="BD45" s="1114"/>
      <c r="BE45" s="1114"/>
      <c r="BF45" s="1114"/>
      <c r="BG45" s="1114"/>
      <c r="BH45" s="1114"/>
      <c r="BI45" s="1114"/>
      <c r="BJ45" s="1114"/>
      <c r="BK45" s="1114"/>
      <c r="BL45" s="1114"/>
      <c r="BM45" s="1114"/>
    </row>
    <row r="46" spans="1:65" ht="14.45" customHeight="1">
      <c r="A46" s="961"/>
      <c r="B46" s="961" t="s">
        <v>1355</v>
      </c>
      <c r="C46" s="961"/>
      <c r="D46" s="959"/>
      <c r="E46" s="1141">
        <v>22</v>
      </c>
      <c r="F46" s="1141">
        <v>110558.481101</v>
      </c>
      <c r="G46" s="1141">
        <v>101107.87120600001</v>
      </c>
      <c r="H46" s="1141">
        <v>24694.085879999995</v>
      </c>
      <c r="I46" s="1141">
        <v>23486.793790000007</v>
      </c>
      <c r="J46" s="1141">
        <v>23096.972863999996</v>
      </c>
      <c r="K46" s="1141">
        <v>48950.687197999985</v>
      </c>
      <c r="L46" s="1141">
        <v>324599.40169699996</v>
      </c>
      <c r="M46" s="1141">
        <v>31421.716950999999</v>
      </c>
      <c r="N46" s="961"/>
      <c r="O46" s="961" t="s">
        <v>1355</v>
      </c>
      <c r="P46" s="961"/>
      <c r="Q46" s="959"/>
      <c r="R46" s="957">
        <v>9949</v>
      </c>
      <c r="S46" s="960">
        <v>8382</v>
      </c>
      <c r="T46" s="960">
        <v>1567</v>
      </c>
      <c r="U46" s="957">
        <v>83045.83</v>
      </c>
      <c r="V46" s="957">
        <v>86995.83</v>
      </c>
      <c r="W46" s="957">
        <v>16401.437267999998</v>
      </c>
      <c r="X46" s="957">
        <v>98042.749750999996</v>
      </c>
      <c r="Y46" s="957">
        <v>94389.092042999997</v>
      </c>
      <c r="Z46" s="957">
        <v>92325.940997999991</v>
      </c>
      <c r="AA46" s="1114"/>
      <c r="AB46" s="1114"/>
      <c r="AC46" s="1114"/>
      <c r="AD46" s="1114"/>
      <c r="AE46" s="1114"/>
      <c r="AF46" s="1114"/>
      <c r="AG46" s="1114"/>
      <c r="AH46" s="1114"/>
      <c r="AI46" s="1114"/>
      <c r="AJ46" s="1114"/>
      <c r="AK46" s="1114"/>
      <c r="AL46" s="1114"/>
      <c r="AM46" s="1114"/>
      <c r="AN46" s="1114"/>
      <c r="AO46" s="1114"/>
      <c r="AP46" s="1114"/>
      <c r="AQ46" s="1114"/>
      <c r="AR46" s="1114"/>
      <c r="AS46" s="1114"/>
      <c r="AT46" s="1114"/>
      <c r="AU46" s="1114"/>
      <c r="AV46" s="1114"/>
      <c r="AW46" s="1114"/>
      <c r="AX46" s="1114"/>
      <c r="AY46" s="1114"/>
      <c r="AZ46" s="1114"/>
      <c r="BA46" s="1114"/>
      <c r="BB46" s="1114"/>
      <c r="BC46" s="1114"/>
      <c r="BD46" s="1114"/>
      <c r="BE46" s="1114"/>
      <c r="BF46" s="1114"/>
      <c r="BG46" s="1114"/>
      <c r="BH46" s="1114"/>
      <c r="BI46" s="1114"/>
      <c r="BJ46" s="1114"/>
      <c r="BK46" s="1114"/>
      <c r="BL46" s="1114"/>
      <c r="BM46" s="1114"/>
    </row>
    <row r="47" spans="1:65" ht="14.45" customHeight="1">
      <c r="A47" s="1479" t="s">
        <v>448</v>
      </c>
      <c r="B47" s="1479"/>
      <c r="C47" s="1479"/>
      <c r="D47" s="959"/>
      <c r="E47" s="1141"/>
      <c r="F47" s="1141"/>
      <c r="G47" s="1141"/>
      <c r="H47" s="1141"/>
      <c r="I47" s="1141"/>
      <c r="J47" s="1141"/>
      <c r="K47" s="1141"/>
      <c r="L47" s="1141"/>
      <c r="M47" s="1141"/>
      <c r="N47" s="1479" t="s">
        <v>448</v>
      </c>
      <c r="O47" s="1479"/>
      <c r="P47" s="1479"/>
      <c r="Q47" s="959"/>
      <c r="R47" s="957"/>
      <c r="S47" s="957"/>
      <c r="T47" s="957"/>
      <c r="U47" s="957"/>
      <c r="V47" s="957"/>
      <c r="W47" s="957"/>
      <c r="X47" s="957"/>
      <c r="Y47" s="957"/>
      <c r="Z47" s="957"/>
      <c r="AA47" s="1114"/>
      <c r="AB47" s="1114"/>
      <c r="AC47" s="1114"/>
      <c r="AD47" s="1114"/>
      <c r="AE47" s="1114"/>
      <c r="AF47" s="1114"/>
      <c r="AG47" s="1114"/>
      <c r="AH47" s="1114"/>
      <c r="AI47" s="1114"/>
      <c r="AJ47" s="1114"/>
      <c r="AK47" s="1114"/>
      <c r="AL47" s="1114"/>
      <c r="AM47" s="1114"/>
      <c r="AN47" s="1114"/>
      <c r="AO47" s="1114"/>
      <c r="AP47" s="1114"/>
      <c r="AQ47" s="1114"/>
      <c r="AR47" s="1114"/>
      <c r="AS47" s="1114"/>
      <c r="AT47" s="1114"/>
      <c r="AU47" s="1114"/>
      <c r="AV47" s="1114"/>
      <c r="AW47" s="1114"/>
      <c r="AX47" s="1114"/>
      <c r="AY47" s="1114"/>
      <c r="AZ47" s="1114"/>
      <c r="BA47" s="1114"/>
      <c r="BB47" s="1114"/>
      <c r="BC47" s="1114"/>
      <c r="BD47" s="1114"/>
      <c r="BE47" s="1114"/>
      <c r="BF47" s="1114"/>
      <c r="BG47" s="1114"/>
      <c r="BH47" s="1114"/>
      <c r="BI47" s="1114"/>
      <c r="BJ47" s="1114"/>
      <c r="BK47" s="1114"/>
      <c r="BL47" s="1114"/>
      <c r="BM47" s="1114"/>
    </row>
    <row r="48" spans="1:65" ht="14.45" customHeight="1">
      <c r="A48" s="961"/>
      <c r="B48" s="961" t="s">
        <v>1337</v>
      </c>
      <c r="C48" s="961"/>
      <c r="D48" s="959"/>
      <c r="E48" s="1141">
        <v>5677.4995342394213</v>
      </c>
      <c r="F48" s="1141">
        <v>1255.6034906714217</v>
      </c>
      <c r="G48" s="1141">
        <v>-4258.9386599845866</v>
      </c>
      <c r="H48" s="1141">
        <v>-19051.794486502706</v>
      </c>
      <c r="I48" s="1141">
        <v>-19631.309679785183</v>
      </c>
      <c r="J48" s="1141">
        <v>-19890.751779381339</v>
      </c>
      <c r="K48" s="1141">
        <v>52004.396798276954</v>
      </c>
      <c r="L48" s="1141">
        <v>113885.91277213649</v>
      </c>
      <c r="M48" s="1141">
        <v>26133.418486667106</v>
      </c>
      <c r="N48" s="961"/>
      <c r="O48" s="961" t="s">
        <v>1337</v>
      </c>
      <c r="P48" s="961"/>
      <c r="Q48" s="959"/>
      <c r="R48" s="957">
        <v>18537.438579000333</v>
      </c>
      <c r="S48" s="960">
        <v>14635.857929738668</v>
      </c>
      <c r="T48" s="960">
        <v>3901.5806492616643</v>
      </c>
      <c r="U48" s="957">
        <v>282889.19884214114</v>
      </c>
      <c r="V48" s="957">
        <v>365753.30498372042</v>
      </c>
      <c r="W48" s="957">
        <v>6148.4811139810536</v>
      </c>
      <c r="X48" s="957">
        <v>14876.718933048085</v>
      </c>
      <c r="Y48" s="957">
        <v>22300.816744470059</v>
      </c>
      <c r="Z48" s="957">
        <v>24232.953499365412</v>
      </c>
      <c r="AA48" s="1114"/>
      <c r="AB48" s="1114"/>
      <c r="AC48" s="1114"/>
      <c r="AD48" s="1114"/>
      <c r="AE48" s="1114"/>
      <c r="AF48" s="1114"/>
      <c r="AG48" s="1114"/>
      <c r="AH48" s="1114"/>
      <c r="AI48" s="1114"/>
      <c r="AJ48" s="1114"/>
      <c r="AK48" s="1114"/>
      <c r="AL48" s="1114"/>
      <c r="AM48" s="1114"/>
      <c r="AN48" s="1114"/>
      <c r="AO48" s="1114"/>
      <c r="AP48" s="1114"/>
      <c r="AQ48" s="1114"/>
      <c r="AR48" s="1114"/>
      <c r="AS48" s="1114"/>
      <c r="AT48" s="1114"/>
      <c r="AU48" s="1114"/>
      <c r="AV48" s="1114"/>
      <c r="AW48" s="1114"/>
      <c r="AX48" s="1114"/>
      <c r="AY48" s="1114"/>
      <c r="AZ48" s="1114"/>
      <c r="BA48" s="1114"/>
      <c r="BB48" s="1114"/>
      <c r="BC48" s="1114"/>
      <c r="BD48" s="1114"/>
      <c r="BE48" s="1114"/>
      <c r="BF48" s="1114"/>
      <c r="BG48" s="1114"/>
      <c r="BH48" s="1114"/>
      <c r="BI48" s="1114"/>
      <c r="BJ48" s="1114"/>
      <c r="BK48" s="1114"/>
      <c r="BL48" s="1114"/>
      <c r="BM48" s="1114"/>
    </row>
    <row r="49" spans="1:65" ht="14.45" customHeight="1">
      <c r="A49" s="961"/>
      <c r="B49" s="961" t="s">
        <v>1347</v>
      </c>
      <c r="C49" s="961"/>
      <c r="D49" s="959"/>
      <c r="E49" s="1141">
        <v>2538.4515638475764</v>
      </c>
      <c r="F49" s="1141">
        <v>28302.718114741259</v>
      </c>
      <c r="G49" s="1141">
        <v>20294.900250478047</v>
      </c>
      <c r="H49" s="1141">
        <v>6482.0766011376545</v>
      </c>
      <c r="I49" s="1141">
        <v>6060.0511037784372</v>
      </c>
      <c r="J49" s="1141">
        <v>5867.361435703262</v>
      </c>
      <c r="K49" s="1141">
        <v>16345.075223146394</v>
      </c>
      <c r="L49" s="1141">
        <v>50849.439418894653</v>
      </c>
      <c r="M49" s="1141">
        <v>17805.641706435756</v>
      </c>
      <c r="N49" s="961"/>
      <c r="O49" s="961" t="s">
        <v>1347</v>
      </c>
      <c r="P49" s="961"/>
      <c r="Q49" s="959"/>
      <c r="R49" s="957">
        <v>10614.123168311018</v>
      </c>
      <c r="S49" s="960">
        <v>8633.1002616346086</v>
      </c>
      <c r="T49" s="960">
        <v>1981.0229066764039</v>
      </c>
      <c r="U49" s="957">
        <v>140009.76551431246</v>
      </c>
      <c r="V49" s="957">
        <v>153489.70817996658</v>
      </c>
      <c r="W49" s="957">
        <v>4290.5266186178615</v>
      </c>
      <c r="X49" s="957">
        <v>20662.432395749995</v>
      </c>
      <c r="Y49" s="957">
        <v>18894.127128174496</v>
      </c>
      <c r="Z49" s="957">
        <v>28000.348518514325</v>
      </c>
      <c r="AA49" s="1114"/>
      <c r="AB49" s="1114"/>
      <c r="AC49" s="1114"/>
      <c r="AD49" s="1114"/>
      <c r="AE49" s="1114"/>
      <c r="AF49" s="1114"/>
      <c r="AG49" s="1114"/>
      <c r="AH49" s="1114"/>
      <c r="AI49" s="1114"/>
      <c r="AJ49" s="1114"/>
      <c r="AK49" s="1114"/>
      <c r="AL49" s="1114"/>
      <c r="AM49" s="1114"/>
      <c r="AN49" s="1114"/>
      <c r="AO49" s="1114"/>
      <c r="AP49" s="1114"/>
      <c r="AQ49" s="1114"/>
      <c r="AR49" s="1114"/>
      <c r="AS49" s="1114"/>
      <c r="AT49" s="1114"/>
      <c r="AU49" s="1114"/>
      <c r="AV49" s="1114"/>
      <c r="AW49" s="1114"/>
      <c r="AX49" s="1114"/>
      <c r="AY49" s="1114"/>
      <c r="AZ49" s="1114"/>
      <c r="BA49" s="1114"/>
      <c r="BB49" s="1114"/>
      <c r="BC49" s="1114"/>
      <c r="BD49" s="1114"/>
      <c r="BE49" s="1114"/>
      <c r="BF49" s="1114"/>
      <c r="BG49" s="1114"/>
      <c r="BH49" s="1114"/>
      <c r="BI49" s="1114"/>
      <c r="BJ49" s="1114"/>
      <c r="BK49" s="1114"/>
      <c r="BL49" s="1114"/>
      <c r="BM49" s="1114"/>
    </row>
    <row r="50" spans="1:65" ht="14.45" customHeight="1">
      <c r="A50" s="961"/>
      <c r="B50" s="961" t="s">
        <v>1348</v>
      </c>
      <c r="C50" s="961"/>
      <c r="D50" s="959"/>
      <c r="E50" s="1141">
        <v>2443.4859296069149</v>
      </c>
      <c r="F50" s="1141">
        <v>48585.285691791723</v>
      </c>
      <c r="G50" s="1141">
        <v>35166.47042075936</v>
      </c>
      <c r="H50" s="1141">
        <v>9473.2099197218686</v>
      </c>
      <c r="I50" s="1141">
        <v>8850.6333430551858</v>
      </c>
      <c r="J50" s="1141">
        <v>8584.2380633710236</v>
      </c>
      <c r="K50" s="1141">
        <v>20770.417035561703</v>
      </c>
      <c r="L50" s="1141">
        <v>74688.819724505418</v>
      </c>
      <c r="M50" s="1141">
        <v>19324.018901154064</v>
      </c>
      <c r="N50" s="961"/>
      <c r="O50" s="961" t="s">
        <v>1348</v>
      </c>
      <c r="P50" s="961"/>
      <c r="Q50" s="959"/>
      <c r="R50" s="957">
        <v>11082.522932761975</v>
      </c>
      <c r="S50" s="960">
        <v>8776.2646930804949</v>
      </c>
      <c r="T50" s="960">
        <v>2306.2582396814778</v>
      </c>
      <c r="U50" s="957">
        <v>150999.03142719512</v>
      </c>
      <c r="V50" s="957">
        <v>169592.28586898572</v>
      </c>
      <c r="W50" s="957">
        <v>5568.0295316730708</v>
      </c>
      <c r="X50" s="957">
        <v>37333.46836250143</v>
      </c>
      <c r="Y50" s="957">
        <v>31787.044334860784</v>
      </c>
      <c r="Z50" s="957">
        <v>48990.592728091084</v>
      </c>
      <c r="AA50" s="1114"/>
      <c r="AB50" s="1114"/>
      <c r="AC50" s="1114"/>
      <c r="AD50" s="1114"/>
      <c r="AE50" s="1114"/>
      <c r="AF50" s="1114"/>
      <c r="AG50" s="1114"/>
      <c r="AH50" s="1114"/>
      <c r="AI50" s="1114"/>
      <c r="AJ50" s="1114"/>
      <c r="AK50" s="1114"/>
      <c r="AL50" s="1114"/>
      <c r="AM50" s="1114"/>
      <c r="AN50" s="1114"/>
      <c r="AO50" s="1114"/>
      <c r="AP50" s="1114"/>
      <c r="AQ50" s="1114"/>
      <c r="AR50" s="1114"/>
      <c r="AS50" s="1114"/>
      <c r="AT50" s="1114"/>
      <c r="AU50" s="1114"/>
      <c r="AV50" s="1114"/>
      <c r="AW50" s="1114"/>
      <c r="AX50" s="1114"/>
      <c r="AY50" s="1114"/>
      <c r="AZ50" s="1114"/>
      <c r="BA50" s="1114"/>
      <c r="BB50" s="1114"/>
      <c r="BC50" s="1114"/>
      <c r="BD50" s="1114"/>
      <c r="BE50" s="1114"/>
      <c r="BF50" s="1114"/>
      <c r="BG50" s="1114"/>
      <c r="BH50" s="1114"/>
      <c r="BI50" s="1114"/>
      <c r="BJ50" s="1114"/>
      <c r="BK50" s="1114"/>
      <c r="BL50" s="1114"/>
      <c r="BM50" s="1114"/>
    </row>
    <row r="51" spans="1:65" ht="14.45" customHeight="1">
      <c r="A51" s="1330"/>
      <c r="B51" s="961" t="s">
        <v>1349</v>
      </c>
      <c r="C51" s="1330"/>
      <c r="D51" s="959"/>
      <c r="E51" s="1141">
        <v>2609.8950513484533</v>
      </c>
      <c r="F51" s="1141">
        <v>109864.82289503558</v>
      </c>
      <c r="G51" s="1141">
        <v>83698.078929498792</v>
      </c>
      <c r="H51" s="1141">
        <v>21251.010351233297</v>
      </c>
      <c r="I51" s="1141">
        <v>19995.249343658325</v>
      </c>
      <c r="J51" s="1141">
        <v>19544.765963496611</v>
      </c>
      <c r="K51" s="1141">
        <v>41541.890866712703</v>
      </c>
      <c r="L51" s="1141">
        <v>208020.64413027233</v>
      </c>
      <c r="M51" s="1141">
        <v>40311.483209404847</v>
      </c>
      <c r="N51" s="1330"/>
      <c r="O51" s="961" t="s">
        <v>1349</v>
      </c>
      <c r="P51" s="1330"/>
      <c r="Q51" s="959"/>
      <c r="R51" s="957">
        <v>23198.439576159519</v>
      </c>
      <c r="S51" s="960">
        <v>17454.399767297124</v>
      </c>
      <c r="T51" s="960">
        <v>5744.0398088623924</v>
      </c>
      <c r="U51" s="957">
        <v>244458.47893724227</v>
      </c>
      <c r="V51" s="957">
        <v>343023.13389783556</v>
      </c>
      <c r="W51" s="957">
        <v>12669.281708946964</v>
      </c>
      <c r="X51" s="957">
        <v>80520.478666725248</v>
      </c>
      <c r="Y51" s="957">
        <v>75123.963405289163</v>
      </c>
      <c r="Z51" s="957">
        <v>104593.17894431369</v>
      </c>
      <c r="AA51" s="1114"/>
      <c r="AB51" s="1114"/>
      <c r="AC51" s="1114"/>
      <c r="AD51" s="1114"/>
      <c r="AE51" s="1114"/>
      <c r="AF51" s="1114"/>
      <c r="AG51" s="1114"/>
      <c r="AH51" s="1114"/>
      <c r="AI51" s="1114"/>
      <c r="AJ51" s="1114"/>
      <c r="AK51" s="1114"/>
      <c r="AL51" s="1114"/>
      <c r="AM51" s="1114"/>
      <c r="AN51" s="1114"/>
      <c r="AO51" s="1114"/>
      <c r="AP51" s="1114"/>
      <c r="AQ51" s="1114"/>
      <c r="AR51" s="1114"/>
      <c r="AS51" s="1114"/>
      <c r="AT51" s="1114"/>
      <c r="AU51" s="1114"/>
      <c r="AV51" s="1114"/>
      <c r="AW51" s="1114"/>
      <c r="AX51" s="1114"/>
      <c r="AY51" s="1114"/>
      <c r="AZ51" s="1114"/>
      <c r="BA51" s="1114"/>
      <c r="BB51" s="1114"/>
      <c r="BC51" s="1114"/>
      <c r="BD51" s="1114"/>
      <c r="BE51" s="1114"/>
      <c r="BF51" s="1114"/>
      <c r="BG51" s="1114"/>
      <c r="BH51" s="1114"/>
      <c r="BI51" s="1114"/>
      <c r="BJ51" s="1114"/>
      <c r="BK51" s="1114"/>
      <c r="BL51" s="1114"/>
      <c r="BM51" s="1114"/>
    </row>
    <row r="52" spans="1:65" ht="14.45" customHeight="1">
      <c r="A52" s="1330"/>
      <c r="B52" s="961" t="s">
        <v>1350</v>
      </c>
      <c r="C52" s="1330"/>
      <c r="D52" s="959"/>
      <c r="E52" s="1141">
        <v>1046.0022130579828</v>
      </c>
      <c r="F52" s="1141">
        <v>92025.02166545768</v>
      </c>
      <c r="G52" s="1141">
        <v>73302.937902849008</v>
      </c>
      <c r="H52" s="1141">
        <v>17515.423310547856</v>
      </c>
      <c r="I52" s="1141">
        <v>16331.286640853514</v>
      </c>
      <c r="J52" s="1141">
        <v>16006.787574736285</v>
      </c>
      <c r="K52" s="1141">
        <v>37794.5872001096</v>
      </c>
      <c r="L52" s="1141">
        <v>181887.2678577028</v>
      </c>
      <c r="M52" s="1141">
        <v>44072.43804878935</v>
      </c>
      <c r="N52" s="1330"/>
      <c r="O52" s="961" t="s">
        <v>1350</v>
      </c>
      <c r="P52" s="1330"/>
      <c r="Q52" s="959"/>
      <c r="R52" s="957">
        <v>14477.541878910415</v>
      </c>
      <c r="S52" s="960">
        <v>11137.653384562389</v>
      </c>
      <c r="T52" s="960">
        <v>3339.8884943480225</v>
      </c>
      <c r="U52" s="957">
        <v>108202.9513084896</v>
      </c>
      <c r="V52" s="957">
        <v>213784.96293227648</v>
      </c>
      <c r="W52" s="957">
        <v>10081.148158493452</v>
      </c>
      <c r="X52" s="957">
        <v>70485.922636951407</v>
      </c>
      <c r="Y52" s="957">
        <v>65664.548484687693</v>
      </c>
      <c r="Z52" s="957">
        <v>86564.486004412538</v>
      </c>
      <c r="AA52" s="1114"/>
      <c r="AB52" s="1114"/>
      <c r="AC52" s="1114"/>
      <c r="AD52" s="1114"/>
      <c r="AE52" s="1114"/>
      <c r="AF52" s="1114"/>
      <c r="AG52" s="1114"/>
      <c r="AH52" s="1114"/>
      <c r="AI52" s="1114"/>
      <c r="AJ52" s="1114"/>
      <c r="AK52" s="1114"/>
      <c r="AL52" s="1114"/>
      <c r="AM52" s="1114"/>
      <c r="AN52" s="1114"/>
      <c r="AO52" s="1114"/>
      <c r="AP52" s="1114"/>
      <c r="AQ52" s="1114"/>
      <c r="AR52" s="1114"/>
      <c r="AS52" s="1114"/>
      <c r="AT52" s="1114"/>
      <c r="AU52" s="1114"/>
      <c r="AV52" s="1114"/>
      <c r="AW52" s="1114"/>
      <c r="AX52" s="1114"/>
      <c r="AY52" s="1114"/>
      <c r="AZ52" s="1114"/>
      <c r="BA52" s="1114"/>
      <c r="BB52" s="1114"/>
      <c r="BC52" s="1114"/>
      <c r="BD52" s="1114"/>
      <c r="BE52" s="1114"/>
      <c r="BF52" s="1114"/>
      <c r="BG52" s="1114"/>
      <c r="BH52" s="1114"/>
      <c r="BI52" s="1114"/>
      <c r="BJ52" s="1114"/>
      <c r="BK52" s="1114"/>
      <c r="BL52" s="1114"/>
      <c r="BM52" s="1114"/>
    </row>
    <row r="53" spans="1:65" ht="14.45" customHeight="1">
      <c r="A53" s="1330"/>
      <c r="B53" s="961" t="s">
        <v>1351</v>
      </c>
      <c r="C53" s="1330"/>
      <c r="D53" s="959"/>
      <c r="E53" s="1141">
        <v>1035.0404402534286</v>
      </c>
      <c r="F53" s="1141">
        <v>211630.46146182294</v>
      </c>
      <c r="G53" s="1141">
        <v>167260.44532669109</v>
      </c>
      <c r="H53" s="1141">
        <v>44749.655654540002</v>
      </c>
      <c r="I53" s="1141">
        <v>42425.602003816544</v>
      </c>
      <c r="J53" s="1141">
        <v>41786.897245963672</v>
      </c>
      <c r="K53" s="1141">
        <v>80725.895189259041</v>
      </c>
      <c r="L53" s="1141">
        <v>511718.62880062417</v>
      </c>
      <c r="M53" s="1141">
        <v>61555.835009740957</v>
      </c>
      <c r="N53" s="1330"/>
      <c r="O53" s="961" t="s">
        <v>1351</v>
      </c>
      <c r="P53" s="1330"/>
      <c r="Q53" s="959"/>
      <c r="R53" s="957">
        <v>24603.700414969968</v>
      </c>
      <c r="S53" s="960">
        <v>18939.506173896254</v>
      </c>
      <c r="T53" s="960">
        <v>5664.1942410736992</v>
      </c>
      <c r="U53" s="957">
        <v>121862.91455928879</v>
      </c>
      <c r="V53" s="957">
        <v>197598.95705881692</v>
      </c>
      <c r="W53" s="957">
        <v>29704.914584075246</v>
      </c>
      <c r="X53" s="957">
        <v>169420.51166655793</v>
      </c>
      <c r="Y53" s="957">
        <v>148071.8834553913</v>
      </c>
      <c r="Z53" s="957">
        <v>202002.97448571085</v>
      </c>
      <c r="AA53" s="1114"/>
      <c r="AB53" s="1114"/>
      <c r="AC53" s="1114"/>
      <c r="AD53" s="1114"/>
      <c r="AE53" s="1114"/>
      <c r="AF53" s="1114"/>
      <c r="AG53" s="1114"/>
      <c r="AH53" s="1114"/>
      <c r="AI53" s="1114"/>
      <c r="AJ53" s="1114"/>
      <c r="AK53" s="1114"/>
      <c r="AL53" s="1114"/>
      <c r="AM53" s="1114"/>
      <c r="AN53" s="1114"/>
      <c r="AO53" s="1114"/>
      <c r="AP53" s="1114"/>
      <c r="AQ53" s="1114"/>
      <c r="AR53" s="1114"/>
      <c r="AS53" s="1114"/>
      <c r="AT53" s="1114"/>
      <c r="AU53" s="1114"/>
      <c r="AV53" s="1114"/>
      <c r="AW53" s="1114"/>
      <c r="AX53" s="1114"/>
      <c r="AY53" s="1114"/>
      <c r="AZ53" s="1114"/>
      <c r="BA53" s="1114"/>
      <c r="BB53" s="1114"/>
      <c r="BC53" s="1114"/>
      <c r="BD53" s="1114"/>
      <c r="BE53" s="1114"/>
      <c r="BF53" s="1114"/>
      <c r="BG53" s="1114"/>
      <c r="BH53" s="1114"/>
      <c r="BI53" s="1114"/>
      <c r="BJ53" s="1114"/>
      <c r="BK53" s="1114"/>
      <c r="BL53" s="1114"/>
      <c r="BM53" s="1114"/>
    </row>
    <row r="54" spans="1:65" ht="14.45" customHeight="1">
      <c r="A54" s="1330"/>
      <c r="B54" s="961" t="s">
        <v>1352</v>
      </c>
      <c r="C54" s="1330"/>
      <c r="D54" s="959"/>
      <c r="E54" s="1141">
        <v>182.44798331250189</v>
      </c>
      <c r="F54" s="1141">
        <v>85312.286163219862</v>
      </c>
      <c r="G54" s="1141">
        <v>70156.423643228889</v>
      </c>
      <c r="H54" s="1141">
        <v>17443.705287938399</v>
      </c>
      <c r="I54" s="1141">
        <v>16480.219713541082</v>
      </c>
      <c r="J54" s="1141">
        <v>16294.169872668623</v>
      </c>
      <c r="K54" s="1141">
        <v>29786.581763938662</v>
      </c>
      <c r="L54" s="1141">
        <v>227620.61298688635</v>
      </c>
      <c r="M54" s="1141">
        <v>32969.697492949308</v>
      </c>
      <c r="N54" s="1330"/>
      <c r="O54" s="961" t="s">
        <v>1352</v>
      </c>
      <c r="P54" s="1330"/>
      <c r="Q54" s="959"/>
      <c r="R54" s="957">
        <v>8930.1818735175639</v>
      </c>
      <c r="S54" s="960">
        <v>6908.1764460636859</v>
      </c>
      <c r="T54" s="960">
        <v>2022.0054274538775</v>
      </c>
      <c r="U54" s="957">
        <v>154252.58339353971</v>
      </c>
      <c r="V54" s="957">
        <v>162186.54747930437</v>
      </c>
      <c r="W54" s="957">
        <v>11741.62709779644</v>
      </c>
      <c r="X54" s="957">
        <v>61361.720075848381</v>
      </c>
      <c r="Y54" s="957">
        <v>63726.208197585234</v>
      </c>
      <c r="Z54" s="957">
        <v>74306.634809188239</v>
      </c>
      <c r="AA54" s="1114"/>
      <c r="AB54" s="1114"/>
      <c r="AC54" s="1114"/>
      <c r="AD54" s="1114"/>
      <c r="AE54" s="1114"/>
      <c r="AF54" s="1114"/>
      <c r="AG54" s="1114"/>
      <c r="AH54" s="1114"/>
      <c r="AI54" s="1114"/>
      <c r="AJ54" s="1114"/>
      <c r="AK54" s="1114"/>
      <c r="AL54" s="1114"/>
      <c r="AM54" s="1114"/>
      <c r="AN54" s="1114"/>
      <c r="AO54" s="1114"/>
      <c r="AP54" s="1114"/>
      <c r="AQ54" s="1114"/>
      <c r="AR54" s="1114"/>
      <c r="AS54" s="1114"/>
      <c r="AT54" s="1114"/>
      <c r="AU54" s="1114"/>
      <c r="AV54" s="1114"/>
      <c r="AW54" s="1114"/>
      <c r="AX54" s="1114"/>
      <c r="AY54" s="1114"/>
      <c r="AZ54" s="1114"/>
      <c r="BA54" s="1114"/>
      <c r="BB54" s="1114"/>
      <c r="BC54" s="1114"/>
      <c r="BD54" s="1114"/>
      <c r="BE54" s="1114"/>
      <c r="BF54" s="1114"/>
      <c r="BG54" s="1114"/>
      <c r="BH54" s="1114"/>
      <c r="BI54" s="1114"/>
      <c r="BJ54" s="1114"/>
      <c r="BK54" s="1114"/>
      <c r="BL54" s="1114"/>
      <c r="BM54" s="1114"/>
    </row>
    <row r="55" spans="1:65" ht="14.45" customHeight="1">
      <c r="A55" s="1330"/>
      <c r="B55" s="961" t="s">
        <v>1353</v>
      </c>
      <c r="C55" s="1330"/>
      <c r="D55" s="959"/>
      <c r="E55" s="1141">
        <v>89.177284130440739</v>
      </c>
      <c r="F55" s="1141">
        <v>79276.011299343314</v>
      </c>
      <c r="G55" s="1141">
        <v>61795.520945367156</v>
      </c>
      <c r="H55" s="1141">
        <v>15128.911808053364</v>
      </c>
      <c r="I55" s="1141">
        <v>14395.202298638666</v>
      </c>
      <c r="J55" s="1141">
        <v>14182.322989548928</v>
      </c>
      <c r="K55" s="1141">
        <v>46869.883156217809</v>
      </c>
      <c r="L55" s="1141">
        <v>248474.98642717148</v>
      </c>
      <c r="M55" s="1141">
        <v>23942.789007468225</v>
      </c>
      <c r="N55" s="1330"/>
      <c r="O55" s="961" t="s">
        <v>1353</v>
      </c>
      <c r="P55" s="1330"/>
      <c r="Q55" s="959"/>
      <c r="R55" s="957">
        <v>8459.4668619481017</v>
      </c>
      <c r="S55" s="960">
        <v>6656.6210787025748</v>
      </c>
      <c r="T55" s="960">
        <v>1802.8457832455272</v>
      </c>
      <c r="U55" s="957">
        <v>25898.139825964769</v>
      </c>
      <c r="V55" s="957">
        <v>51264.592860916979</v>
      </c>
      <c r="W55" s="957">
        <v>9780.4634246656315</v>
      </c>
      <c r="X55" s="957">
        <v>57300.320317663667</v>
      </c>
      <c r="Y55" s="957">
        <v>58193.573026829239</v>
      </c>
      <c r="Z55" s="957">
        <v>69874.476161304134</v>
      </c>
      <c r="AA55" s="1114"/>
      <c r="AB55" s="1114"/>
      <c r="AC55" s="1114"/>
      <c r="AD55" s="1114"/>
      <c r="AE55" s="1114"/>
      <c r="AF55" s="1114"/>
      <c r="AG55" s="1114"/>
      <c r="AH55" s="1114"/>
      <c r="AI55" s="1114"/>
      <c r="AJ55" s="1114"/>
      <c r="AK55" s="1114"/>
      <c r="AL55" s="1114"/>
      <c r="AM55" s="1114"/>
      <c r="AN55" s="1114"/>
      <c r="AO55" s="1114"/>
      <c r="AP55" s="1114"/>
      <c r="AQ55" s="1114"/>
      <c r="AR55" s="1114"/>
      <c r="AS55" s="1114"/>
      <c r="AT55" s="1114"/>
      <c r="AU55" s="1114"/>
      <c r="AV55" s="1114"/>
      <c r="AW55" s="1114"/>
      <c r="AX55" s="1114"/>
      <c r="AY55" s="1114"/>
      <c r="AZ55" s="1114"/>
      <c r="BA55" s="1114"/>
      <c r="BB55" s="1114"/>
      <c r="BC55" s="1114"/>
      <c r="BD55" s="1114"/>
      <c r="BE55" s="1114"/>
      <c r="BF55" s="1114"/>
      <c r="BG55" s="1114"/>
      <c r="BH55" s="1114"/>
      <c r="BI55" s="1114"/>
      <c r="BJ55" s="1114"/>
      <c r="BK55" s="1114"/>
      <c r="BL55" s="1114"/>
      <c r="BM55" s="1114"/>
    </row>
    <row r="56" spans="1:65" ht="14.45" customHeight="1">
      <c r="A56" s="1330"/>
      <c r="B56" s="961" t="s">
        <v>1354</v>
      </c>
      <c r="C56" s="1330"/>
      <c r="D56" s="959"/>
      <c r="E56" s="1141">
        <v>45</v>
      </c>
      <c r="F56" s="1141">
        <v>86640.172382000004</v>
      </c>
      <c r="G56" s="1141">
        <v>74199.724287999983</v>
      </c>
      <c r="H56" s="1141">
        <v>23361.647250999999</v>
      </c>
      <c r="I56" s="1141">
        <v>22272.867286000001</v>
      </c>
      <c r="J56" s="1141">
        <v>21956.261752999995</v>
      </c>
      <c r="K56" s="1141">
        <v>31386.706853</v>
      </c>
      <c r="L56" s="1141">
        <v>273311.99867900007</v>
      </c>
      <c r="M56" s="1141">
        <v>38246.046765999985</v>
      </c>
      <c r="N56" s="1330"/>
      <c r="O56" s="961" t="s">
        <v>1354</v>
      </c>
      <c r="P56" s="1330"/>
      <c r="Q56" s="959"/>
      <c r="R56" s="957">
        <v>9243</v>
      </c>
      <c r="S56" s="960">
        <v>7363</v>
      </c>
      <c r="T56" s="960">
        <v>1880</v>
      </c>
      <c r="U56" s="957">
        <v>384125.91</v>
      </c>
      <c r="V56" s="957">
        <v>239726.91999999998</v>
      </c>
      <c r="W56" s="957">
        <v>12108.962755999999</v>
      </c>
      <c r="X56" s="957">
        <v>75348.512069999982</v>
      </c>
      <c r="Y56" s="957">
        <v>68025.497443999979</v>
      </c>
      <c r="Z56" s="957">
        <v>69765.173137000005</v>
      </c>
      <c r="AA56" s="1114"/>
      <c r="AB56" s="1114"/>
      <c r="AC56" s="1114"/>
      <c r="AD56" s="1114"/>
      <c r="AE56" s="1114"/>
      <c r="AF56" s="1114"/>
      <c r="AG56" s="1114"/>
      <c r="AH56" s="1114"/>
      <c r="AI56" s="1114"/>
      <c r="AJ56" s="1114"/>
      <c r="AK56" s="1114"/>
      <c r="AL56" s="1114"/>
      <c r="AM56" s="1114"/>
      <c r="AN56" s="1114"/>
      <c r="AO56" s="1114"/>
      <c r="AP56" s="1114"/>
      <c r="AQ56" s="1114"/>
      <c r="AR56" s="1114"/>
      <c r="AS56" s="1114"/>
      <c r="AT56" s="1114"/>
      <c r="AU56" s="1114"/>
      <c r="AV56" s="1114"/>
      <c r="AW56" s="1114"/>
      <c r="AX56" s="1114"/>
      <c r="AY56" s="1114"/>
      <c r="AZ56" s="1114"/>
      <c r="BA56" s="1114"/>
      <c r="BB56" s="1114"/>
      <c r="BC56" s="1114"/>
      <c r="BD56" s="1114"/>
      <c r="BE56" s="1114"/>
      <c r="BF56" s="1114"/>
      <c r="BG56" s="1114"/>
      <c r="BH56" s="1114"/>
      <c r="BI56" s="1114"/>
      <c r="BJ56" s="1114"/>
      <c r="BK56" s="1114"/>
      <c r="BL56" s="1114"/>
      <c r="BM56" s="1114"/>
    </row>
    <row r="57" spans="1:65" ht="14.45" customHeight="1">
      <c r="A57" s="1330"/>
      <c r="B57" s="961" t="s">
        <v>1355</v>
      </c>
      <c r="C57" s="1330"/>
      <c r="D57" s="959"/>
      <c r="E57" s="1141">
        <v>20</v>
      </c>
      <c r="F57" s="1141">
        <v>113041.60973900001</v>
      </c>
      <c r="G57" s="1141">
        <v>106434.16025599999</v>
      </c>
      <c r="H57" s="1141">
        <v>25621.60254</v>
      </c>
      <c r="I57" s="1141">
        <v>24432.784105000006</v>
      </c>
      <c r="J57" s="1141">
        <v>24081.254528999998</v>
      </c>
      <c r="K57" s="1141">
        <v>44277.399017999989</v>
      </c>
      <c r="L57" s="1141">
        <v>331874.02942499996</v>
      </c>
      <c r="M57" s="1141">
        <v>30848.187502000001</v>
      </c>
      <c r="N57" s="1330"/>
      <c r="O57" s="961" t="s">
        <v>1355</v>
      </c>
      <c r="P57" s="1330"/>
      <c r="Q57" s="959"/>
      <c r="R57" s="957">
        <v>9701</v>
      </c>
      <c r="S57" s="960">
        <v>8187</v>
      </c>
      <c r="T57" s="960">
        <v>1514</v>
      </c>
      <c r="U57" s="957">
        <v>66568.83</v>
      </c>
      <c r="V57" s="957">
        <v>80499.83</v>
      </c>
      <c r="W57" s="957">
        <v>16268.945160000001</v>
      </c>
      <c r="X57" s="957">
        <v>88958.009226999973</v>
      </c>
      <c r="Y57" s="957">
        <v>96145.837543999995</v>
      </c>
      <c r="Z57" s="957">
        <v>87150.512092000004</v>
      </c>
      <c r="AA57" s="1114"/>
      <c r="AB57" s="1114"/>
      <c r="AC57" s="1114"/>
      <c r="AD57" s="1114"/>
      <c r="AE57" s="1114"/>
      <c r="AF57" s="1114"/>
      <c r="AG57" s="1114"/>
      <c r="AH57" s="1114"/>
      <c r="AI57" s="1114"/>
      <c r="AJ57" s="1114"/>
      <c r="AK57" s="1114"/>
      <c r="AL57" s="1114"/>
      <c r="AM57" s="1114"/>
      <c r="AN57" s="1114"/>
      <c r="AO57" s="1114"/>
      <c r="AP57" s="1114"/>
      <c r="AQ57" s="1114"/>
      <c r="AR57" s="1114"/>
      <c r="AS57" s="1114"/>
      <c r="AT57" s="1114"/>
      <c r="AU57" s="1114"/>
      <c r="AV57" s="1114"/>
      <c r="AW57" s="1114"/>
      <c r="AX57" s="1114"/>
      <c r="AY57" s="1114"/>
      <c r="AZ57" s="1114"/>
      <c r="BA57" s="1114"/>
      <c r="BB57" s="1114"/>
      <c r="BC57" s="1114"/>
      <c r="BD57" s="1114"/>
      <c r="BE57" s="1114"/>
      <c r="BF57" s="1114"/>
      <c r="BG57" s="1114"/>
      <c r="BH57" s="1114"/>
      <c r="BI57" s="1114"/>
      <c r="BJ57" s="1114"/>
      <c r="BK57" s="1114"/>
      <c r="BL57" s="1114"/>
      <c r="BM57" s="1114"/>
    </row>
    <row r="58" spans="1:65" ht="14.45" customHeight="1">
      <c r="A58" s="1479" t="s">
        <v>449</v>
      </c>
      <c r="B58" s="1479"/>
      <c r="C58" s="1479"/>
      <c r="D58" s="124"/>
      <c r="E58" s="1141"/>
      <c r="F58" s="1141"/>
      <c r="G58" s="1141"/>
      <c r="H58" s="1141"/>
      <c r="I58" s="1141"/>
      <c r="J58" s="1141"/>
      <c r="K58" s="1141"/>
      <c r="L58" s="1141"/>
      <c r="M58" s="1141"/>
      <c r="N58" s="1479" t="s">
        <v>449</v>
      </c>
      <c r="O58" s="1479"/>
      <c r="P58" s="1479"/>
      <c r="Q58" s="124"/>
      <c r="R58" s="957"/>
      <c r="S58" s="957"/>
      <c r="T58" s="957"/>
      <c r="U58" s="957"/>
      <c r="V58" s="957"/>
      <c r="W58" s="957"/>
      <c r="X58" s="957"/>
      <c r="Y58" s="957"/>
      <c r="Z58" s="957"/>
      <c r="AA58" s="1114"/>
      <c r="AB58" s="1114"/>
      <c r="AC58" s="1114"/>
      <c r="AD58" s="1114"/>
      <c r="AE58" s="1114"/>
      <c r="AF58" s="1114"/>
      <c r="AG58" s="1114"/>
      <c r="AH58" s="1114"/>
      <c r="AI58" s="1114"/>
      <c r="AJ58" s="1114"/>
      <c r="AK58" s="1114"/>
      <c r="AL58" s="1114"/>
      <c r="AM58" s="1114"/>
      <c r="AN58" s="1114"/>
      <c r="AO58" s="1114"/>
      <c r="AP58" s="1114"/>
      <c r="AQ58" s="1114"/>
      <c r="AR58" s="1114"/>
      <c r="AS58" s="1114"/>
      <c r="AT58" s="1114"/>
      <c r="AU58" s="1114"/>
      <c r="AV58" s="1114"/>
      <c r="AW58" s="1114"/>
      <c r="AX58" s="1114"/>
      <c r="AY58" s="1114"/>
      <c r="AZ58" s="1114"/>
      <c r="BA58" s="1114"/>
      <c r="BB58" s="1114"/>
      <c r="BC58" s="1114"/>
      <c r="BD58" s="1114"/>
      <c r="BE58" s="1114"/>
      <c r="BF58" s="1114"/>
      <c r="BG58" s="1114"/>
      <c r="BH58" s="1114"/>
      <c r="BI58" s="1114"/>
      <c r="BJ58" s="1114"/>
      <c r="BK58" s="1114"/>
      <c r="BL58" s="1114"/>
      <c r="BM58" s="1114"/>
    </row>
    <row r="59" spans="1:65" ht="14.45" customHeight="1">
      <c r="A59" s="6"/>
      <c r="B59" s="961" t="s">
        <v>1337</v>
      </c>
      <c r="C59" s="6"/>
      <c r="D59" s="1290"/>
      <c r="E59" s="1141">
        <v>5529.0594183248268</v>
      </c>
      <c r="F59" s="1141">
        <v>31152.908471637584</v>
      </c>
      <c r="G59" s="1141">
        <v>28071.249353627409</v>
      </c>
      <c r="H59" s="1141">
        <v>7342.6505838319717</v>
      </c>
      <c r="I59" s="1141">
        <v>6890.4062017779552</v>
      </c>
      <c r="J59" s="1141">
        <v>6680.1831684496256</v>
      </c>
      <c r="K59" s="1141">
        <v>10136.888947927526</v>
      </c>
      <c r="L59" s="1140">
        <v>17017.302368612436</v>
      </c>
      <c r="M59" s="1141">
        <v>5813.8434389094919</v>
      </c>
      <c r="N59" s="6"/>
      <c r="O59" s="961" t="s">
        <v>1337</v>
      </c>
      <c r="P59" s="6"/>
      <c r="Q59" s="1290"/>
      <c r="R59" s="957">
        <v>15272.966549654957</v>
      </c>
      <c r="S59" s="963">
        <v>12607.851473596871</v>
      </c>
      <c r="T59" s="963">
        <v>2665.1150760580899</v>
      </c>
      <c r="U59" s="957">
        <v>255564.84260702113</v>
      </c>
      <c r="V59" s="957">
        <v>286614.63818093069</v>
      </c>
      <c r="W59" s="957">
        <v>5164.8250747926986</v>
      </c>
      <c r="X59" s="957">
        <v>26545.354444725763</v>
      </c>
      <c r="Y59" s="957">
        <v>25088.938903666898</v>
      </c>
      <c r="Z59" s="957">
        <v>29927.636186675834</v>
      </c>
    </row>
    <row r="60" spans="1:65" ht="14.45" customHeight="1">
      <c r="A60" s="6"/>
      <c r="B60" s="961" t="s">
        <v>1347</v>
      </c>
      <c r="C60" s="6"/>
      <c r="D60" s="124"/>
      <c r="E60" s="1141">
        <v>1545.4970983236326</v>
      </c>
      <c r="F60" s="1141">
        <v>18221.793230804047</v>
      </c>
      <c r="G60" s="1141">
        <v>16054.895880895692</v>
      </c>
      <c r="H60" s="1141">
        <v>3730.0301292353302</v>
      </c>
      <c r="I60" s="1141">
        <v>3516.3560135827579</v>
      </c>
      <c r="J60" s="1141">
        <v>3363.3992419979359</v>
      </c>
      <c r="K60" s="1141">
        <v>5257.781550909117</v>
      </c>
      <c r="L60" s="1140">
        <v>12271.679866591639</v>
      </c>
      <c r="M60" s="1141">
        <v>4233.4989153219167</v>
      </c>
      <c r="N60" s="6"/>
      <c r="O60" s="961" t="s">
        <v>1347</v>
      </c>
      <c r="P60" s="6"/>
      <c r="Q60" s="124"/>
      <c r="R60" s="957">
        <v>6598.1850997077363</v>
      </c>
      <c r="S60" s="963">
        <v>5267.3628551838074</v>
      </c>
      <c r="T60" s="963">
        <v>1330.8222445239285</v>
      </c>
      <c r="U60" s="957">
        <v>70435.239519834926</v>
      </c>
      <c r="V60" s="957">
        <v>100751.59201098594</v>
      </c>
      <c r="W60" s="957">
        <v>2421.1556760143403</v>
      </c>
      <c r="X60" s="957">
        <v>15699.568577804061</v>
      </c>
      <c r="Y60" s="957">
        <v>14678.431403621766</v>
      </c>
      <c r="Z60" s="957">
        <v>17676.528504054673</v>
      </c>
      <c r="AA60" s="1114"/>
      <c r="AB60" s="1114"/>
      <c r="AC60" s="1114"/>
      <c r="AD60" s="1114"/>
      <c r="AE60" s="1114"/>
      <c r="AF60" s="1114"/>
      <c r="AG60" s="1114"/>
      <c r="AH60" s="1114"/>
      <c r="AI60" s="1114"/>
      <c r="AJ60" s="1114"/>
      <c r="AK60" s="1114"/>
      <c r="AL60" s="1114"/>
      <c r="AM60" s="1114"/>
      <c r="AN60" s="1114"/>
      <c r="AO60" s="1114"/>
      <c r="AP60" s="1114"/>
      <c r="AQ60" s="1114"/>
      <c r="AR60" s="1114"/>
      <c r="AS60" s="1114"/>
      <c r="AT60" s="1114"/>
      <c r="AU60" s="1114"/>
      <c r="AV60" s="1114"/>
      <c r="AW60" s="1114"/>
      <c r="AX60" s="1114"/>
      <c r="AY60" s="1114"/>
      <c r="AZ60" s="1114"/>
      <c r="BA60" s="1114"/>
      <c r="BB60" s="1114"/>
      <c r="BC60" s="1114"/>
      <c r="BD60" s="1114"/>
      <c r="BE60" s="1114"/>
      <c r="BF60" s="1114"/>
      <c r="BG60" s="1114"/>
      <c r="BH60" s="1114"/>
      <c r="BI60" s="1114"/>
      <c r="BJ60" s="1114"/>
      <c r="BK60" s="1114"/>
      <c r="BL60" s="1114"/>
      <c r="BM60" s="1114"/>
    </row>
    <row r="61" spans="1:65" ht="14.45" customHeight="1">
      <c r="A61" s="1330"/>
      <c r="B61" s="961" t="s">
        <v>1348</v>
      </c>
      <c r="C61" s="1330"/>
      <c r="D61" s="959"/>
      <c r="E61" s="1141">
        <v>2185.9832718276957</v>
      </c>
      <c r="F61" s="1141">
        <v>36139.302753672237</v>
      </c>
      <c r="G61" s="1141">
        <v>31497.73361524814</v>
      </c>
      <c r="H61" s="1141">
        <v>7699.7613925252836</v>
      </c>
      <c r="I61" s="1141">
        <v>7199.0102351529968</v>
      </c>
      <c r="J61" s="1141">
        <v>6968.3047699102635</v>
      </c>
      <c r="K61" s="1141">
        <v>12754.701499223976</v>
      </c>
      <c r="L61" s="1140">
        <v>31488.132193261899</v>
      </c>
      <c r="M61" s="1141">
        <v>11709.854975270275</v>
      </c>
      <c r="N61" s="1330"/>
      <c r="O61" s="961" t="s">
        <v>1348</v>
      </c>
      <c r="P61" s="1330"/>
      <c r="Q61" s="959"/>
      <c r="R61" s="957">
        <v>9899.2634837153346</v>
      </c>
      <c r="S61" s="963">
        <v>7880.2553492376983</v>
      </c>
      <c r="T61" s="963">
        <v>2019.0081344776343</v>
      </c>
      <c r="U61" s="957">
        <v>136561.95473689161</v>
      </c>
      <c r="V61" s="957">
        <v>209496.4029656715</v>
      </c>
      <c r="W61" s="957">
        <v>5114.5998085014389</v>
      </c>
      <c r="X61" s="957">
        <v>29661.862958465535</v>
      </c>
      <c r="Y61" s="957">
        <v>28008.390306920523</v>
      </c>
      <c r="Z61" s="957">
        <v>35172.505694852</v>
      </c>
      <c r="AA61" s="1114"/>
      <c r="AB61" s="1114"/>
      <c r="AC61" s="1114"/>
      <c r="AD61" s="1114"/>
      <c r="AE61" s="1114"/>
      <c r="AF61" s="1114"/>
      <c r="AG61" s="1114"/>
      <c r="AH61" s="1114"/>
      <c r="AI61" s="1114"/>
      <c r="AJ61" s="1114"/>
      <c r="AK61" s="1114"/>
      <c r="AL61" s="1114"/>
      <c r="AM61" s="1114"/>
      <c r="AN61" s="1114"/>
      <c r="AO61" s="1114"/>
      <c r="AP61" s="1114"/>
      <c r="AQ61" s="1114"/>
      <c r="AR61" s="1114"/>
      <c r="AS61" s="1114"/>
      <c r="AT61" s="1114"/>
      <c r="AU61" s="1114"/>
      <c r="AV61" s="1114"/>
      <c r="AW61" s="1114"/>
      <c r="AX61" s="1114"/>
      <c r="AY61" s="1114"/>
      <c r="AZ61" s="1114"/>
      <c r="BA61" s="1114"/>
      <c r="BB61" s="1114"/>
      <c r="BC61" s="1114"/>
      <c r="BD61" s="1114"/>
      <c r="BE61" s="1114"/>
      <c r="BF61" s="1114"/>
      <c r="BG61" s="1114"/>
      <c r="BH61" s="1114"/>
      <c r="BI61" s="1114"/>
      <c r="BJ61" s="1114"/>
      <c r="BK61" s="1114"/>
      <c r="BL61" s="1114"/>
      <c r="BM61" s="1114"/>
    </row>
    <row r="62" spans="1:65" ht="14.45" customHeight="1">
      <c r="A62" s="1330"/>
      <c r="B62" s="961" t="s">
        <v>1349</v>
      </c>
      <c r="C62" s="1330"/>
      <c r="D62" s="959"/>
      <c r="E62" s="1141">
        <v>2451.5075224238531</v>
      </c>
      <c r="F62" s="1141">
        <v>71321.104329244801</v>
      </c>
      <c r="G62" s="1141">
        <v>56183.919609575933</v>
      </c>
      <c r="H62" s="1141">
        <v>13211.513304363865</v>
      </c>
      <c r="I62" s="1141">
        <v>12264.678771626572</v>
      </c>
      <c r="J62" s="1141">
        <v>11939.219637512726</v>
      </c>
      <c r="K62" s="1141">
        <v>26907.837438569401</v>
      </c>
      <c r="L62" s="1140">
        <v>79846.367637199204</v>
      </c>
      <c r="M62" s="1141">
        <v>26324.181366721332</v>
      </c>
      <c r="N62" s="1330"/>
      <c r="O62" s="961" t="s">
        <v>1349</v>
      </c>
      <c r="P62" s="1330"/>
      <c r="Q62" s="959"/>
      <c r="R62" s="957">
        <v>14269.360526885697</v>
      </c>
      <c r="S62" s="963">
        <v>11043.300597460066</v>
      </c>
      <c r="T62" s="963">
        <v>3226.0599294256285</v>
      </c>
      <c r="U62" s="957">
        <v>162774.10020832298</v>
      </c>
      <c r="V62" s="957">
        <v>216182.41955017386</v>
      </c>
      <c r="W62" s="957">
        <v>7449.3311084214683</v>
      </c>
      <c r="X62" s="957">
        <v>53099.027967213966</v>
      </c>
      <c r="Y62" s="957">
        <v>49194.877954556097</v>
      </c>
      <c r="Z62" s="957">
        <v>66340.160288315921</v>
      </c>
      <c r="AA62" s="1114"/>
      <c r="AB62" s="1114"/>
      <c r="AC62" s="1114"/>
      <c r="AD62" s="1114"/>
      <c r="AE62" s="1114"/>
      <c r="AF62" s="1114"/>
      <c r="AG62" s="1114"/>
      <c r="AH62" s="1114"/>
      <c r="AI62" s="1114"/>
      <c r="AJ62" s="1114"/>
      <c r="AK62" s="1114"/>
      <c r="AL62" s="1114"/>
      <c r="AM62" s="1114"/>
      <c r="AN62" s="1114"/>
      <c r="AO62" s="1114"/>
      <c r="AP62" s="1114"/>
      <c r="AQ62" s="1114"/>
      <c r="AR62" s="1114"/>
      <c r="AS62" s="1114"/>
      <c r="AT62" s="1114"/>
      <c r="AU62" s="1114"/>
      <c r="AV62" s="1114"/>
      <c r="AW62" s="1114"/>
      <c r="AX62" s="1114"/>
      <c r="AY62" s="1114"/>
      <c r="AZ62" s="1114"/>
      <c r="BA62" s="1114"/>
      <c r="BB62" s="1114"/>
      <c r="BC62" s="1114"/>
      <c r="BD62" s="1114"/>
      <c r="BE62" s="1114"/>
      <c r="BF62" s="1114"/>
      <c r="BG62" s="1114"/>
      <c r="BH62" s="1114"/>
      <c r="BI62" s="1114"/>
      <c r="BJ62" s="1114"/>
      <c r="BK62" s="1114"/>
      <c r="BL62" s="1114"/>
      <c r="BM62" s="1114"/>
    </row>
    <row r="63" spans="1:65" ht="14.45" customHeight="1">
      <c r="A63" s="1330"/>
      <c r="B63" s="961" t="s">
        <v>1350</v>
      </c>
      <c r="C63" s="1330"/>
      <c r="D63" s="959"/>
      <c r="E63" s="1141">
        <v>1425.1459957397967</v>
      </c>
      <c r="F63" s="1141">
        <v>72455.844598418786</v>
      </c>
      <c r="G63" s="1141">
        <v>55171.692643888542</v>
      </c>
      <c r="H63" s="1141">
        <v>12340.105621552091</v>
      </c>
      <c r="I63" s="1141">
        <v>11366.541253042782</v>
      </c>
      <c r="J63" s="1141">
        <v>11093.304943578014</v>
      </c>
      <c r="K63" s="1141">
        <v>27985.142104385432</v>
      </c>
      <c r="L63" s="1140">
        <v>100627.06590297785</v>
      </c>
      <c r="M63" s="1141">
        <v>25151.257979295639</v>
      </c>
      <c r="N63" s="1330"/>
      <c r="O63" s="961" t="s">
        <v>1350</v>
      </c>
      <c r="P63" s="1330"/>
      <c r="Q63" s="959"/>
      <c r="R63" s="957">
        <v>17027.774529610262</v>
      </c>
      <c r="S63" s="963">
        <v>12601.544208663156</v>
      </c>
      <c r="T63" s="963">
        <v>4426.2303209471111</v>
      </c>
      <c r="U63" s="957">
        <v>170124.46841165196</v>
      </c>
      <c r="V63" s="957">
        <v>164738.34082486975</v>
      </c>
      <c r="W63" s="957">
        <v>9147.5007278975136</v>
      </c>
      <c r="X63" s="957">
        <v>50409.176898297454</v>
      </c>
      <c r="Y63" s="957">
        <v>49790.872810776244</v>
      </c>
      <c r="Z63" s="957">
        <v>70410.590394293453</v>
      </c>
      <c r="AA63" s="1114"/>
      <c r="AB63" s="1114"/>
      <c r="AC63" s="1114"/>
      <c r="AD63" s="1114"/>
      <c r="AE63" s="1114"/>
      <c r="AF63" s="1114"/>
      <c r="AG63" s="1114"/>
      <c r="AH63" s="1114"/>
      <c r="AI63" s="1114"/>
      <c r="AJ63" s="1114"/>
      <c r="AK63" s="1114"/>
      <c r="AL63" s="1114"/>
      <c r="AM63" s="1114"/>
      <c r="AN63" s="1114"/>
      <c r="AO63" s="1114"/>
      <c r="AP63" s="1114"/>
      <c r="AQ63" s="1114"/>
      <c r="AR63" s="1114"/>
      <c r="AS63" s="1114"/>
      <c r="AT63" s="1114"/>
      <c r="AU63" s="1114"/>
      <c r="AV63" s="1114"/>
      <c r="AW63" s="1114"/>
      <c r="AX63" s="1114"/>
      <c r="AY63" s="1114"/>
      <c r="AZ63" s="1114"/>
      <c r="BA63" s="1114"/>
      <c r="BB63" s="1114"/>
      <c r="BC63" s="1114"/>
      <c r="BD63" s="1114"/>
      <c r="BE63" s="1114"/>
      <c r="BF63" s="1114"/>
      <c r="BG63" s="1114"/>
      <c r="BH63" s="1114"/>
      <c r="BI63" s="1114"/>
      <c r="BJ63" s="1114"/>
      <c r="BK63" s="1114"/>
      <c r="BL63" s="1114"/>
      <c r="BM63" s="1114"/>
    </row>
    <row r="64" spans="1:65" ht="14.45" customHeight="1">
      <c r="A64" s="1330"/>
      <c r="B64" s="961" t="s">
        <v>1351</v>
      </c>
      <c r="C64" s="1330"/>
      <c r="D64" s="959"/>
      <c r="E64" s="1141">
        <v>1469.5324161450528</v>
      </c>
      <c r="F64" s="1141">
        <v>148092.55859600252</v>
      </c>
      <c r="G64" s="1141">
        <v>116908.90657517785</v>
      </c>
      <c r="H64" s="1141">
        <v>28725.369112146429</v>
      </c>
      <c r="I64" s="1141">
        <v>27139.427079777313</v>
      </c>
      <c r="J64" s="1141">
        <v>26755.529156048422</v>
      </c>
      <c r="K64" s="1141">
        <v>59938.830662594315</v>
      </c>
      <c r="L64" s="1140">
        <v>246312.03693152851</v>
      </c>
      <c r="M64" s="1141">
        <v>57727.707953245743</v>
      </c>
      <c r="N64" s="1330"/>
      <c r="O64" s="961" t="s">
        <v>1351</v>
      </c>
      <c r="P64" s="1330"/>
      <c r="Q64" s="959"/>
      <c r="R64" s="957">
        <v>19088.661420472476</v>
      </c>
      <c r="S64" s="963">
        <v>14611.552946737911</v>
      </c>
      <c r="T64" s="963">
        <v>4477.1084737345518</v>
      </c>
      <c r="U64" s="957">
        <v>147063.39689799547</v>
      </c>
      <c r="V64" s="957">
        <v>274469.30569542339</v>
      </c>
      <c r="W64" s="957">
        <v>19437.914137955704</v>
      </c>
      <c r="X64" s="957">
        <v>105097.19617633053</v>
      </c>
      <c r="Y64" s="957">
        <v>104553.56485546916</v>
      </c>
      <c r="Z64" s="957">
        <v>136142.02337802021</v>
      </c>
      <c r="AA64" s="1114"/>
      <c r="AB64" s="1114"/>
      <c r="AC64" s="1114"/>
      <c r="AD64" s="1114"/>
      <c r="AE64" s="1114"/>
      <c r="AF64" s="1114"/>
      <c r="AG64" s="1114"/>
      <c r="AH64" s="1114"/>
      <c r="AI64" s="1114"/>
      <c r="AJ64" s="1114"/>
      <c r="AK64" s="1114"/>
      <c r="AL64" s="1114"/>
      <c r="AM64" s="1114"/>
      <c r="AN64" s="1114"/>
      <c r="AO64" s="1114"/>
      <c r="AP64" s="1114"/>
      <c r="AQ64" s="1114"/>
      <c r="AR64" s="1114"/>
      <c r="AS64" s="1114"/>
      <c r="AT64" s="1114"/>
      <c r="AU64" s="1114"/>
      <c r="AV64" s="1114"/>
      <c r="AW64" s="1114"/>
      <c r="AX64" s="1114"/>
      <c r="AY64" s="1114"/>
      <c r="AZ64" s="1114"/>
      <c r="BA64" s="1114"/>
      <c r="BB64" s="1114"/>
      <c r="BC64" s="1114"/>
      <c r="BD64" s="1114"/>
      <c r="BE64" s="1114"/>
      <c r="BF64" s="1114"/>
      <c r="BG64" s="1114"/>
      <c r="BH64" s="1114"/>
      <c r="BI64" s="1114"/>
      <c r="BJ64" s="1114"/>
      <c r="BK64" s="1114"/>
      <c r="BL64" s="1114"/>
      <c r="BM64" s="1114"/>
    </row>
    <row r="65" spans="1:65" ht="14.45" customHeight="1">
      <c r="A65" s="1330"/>
      <c r="B65" s="961" t="s">
        <v>1352</v>
      </c>
      <c r="C65" s="1330"/>
      <c r="D65" s="959"/>
      <c r="E65" s="1141">
        <v>376.33705916988293</v>
      </c>
      <c r="F65" s="1141">
        <v>70506.674821210909</v>
      </c>
      <c r="G65" s="1141">
        <v>52380.557242611641</v>
      </c>
      <c r="H65" s="1141">
        <v>11416.507298699593</v>
      </c>
      <c r="I65" s="1141">
        <v>10691.2848869435</v>
      </c>
      <c r="J65" s="1141">
        <v>10514.589949431553</v>
      </c>
      <c r="K65" s="1141">
        <v>28296.075076794503</v>
      </c>
      <c r="L65" s="1140">
        <v>146053.74196142066</v>
      </c>
      <c r="M65" s="1141">
        <v>30009.6173652871</v>
      </c>
      <c r="N65" s="1330"/>
      <c r="O65" s="961" t="s">
        <v>1352</v>
      </c>
      <c r="P65" s="1330"/>
      <c r="Q65" s="959"/>
      <c r="R65" s="957">
        <v>8413.6864238443341</v>
      </c>
      <c r="S65" s="963">
        <v>6566.0745564170302</v>
      </c>
      <c r="T65" s="963">
        <v>1847.6118674273043</v>
      </c>
      <c r="U65" s="957">
        <v>60179.674768064629</v>
      </c>
      <c r="V65" s="957">
        <v>68177.244938968564</v>
      </c>
      <c r="W65" s="957">
        <v>7896.8152637154917</v>
      </c>
      <c r="X65" s="957">
        <v>53125.053549128083</v>
      </c>
      <c r="Y65" s="957">
        <v>50680.052695471029</v>
      </c>
      <c r="Z65" s="957">
        <v>66635.198211993527</v>
      </c>
      <c r="AA65" s="1114"/>
      <c r="AB65" s="1114"/>
      <c r="AC65" s="1114"/>
      <c r="AD65" s="1114"/>
      <c r="AE65" s="1114"/>
      <c r="AF65" s="1114"/>
      <c r="AG65" s="1114"/>
      <c r="AH65" s="1114"/>
      <c r="AI65" s="1114"/>
      <c r="AJ65" s="1114"/>
      <c r="AK65" s="1114"/>
      <c r="AL65" s="1114"/>
      <c r="AM65" s="1114"/>
      <c r="AN65" s="1114"/>
      <c r="AO65" s="1114"/>
      <c r="AP65" s="1114"/>
      <c r="AQ65" s="1114"/>
      <c r="AR65" s="1114"/>
      <c r="AS65" s="1114"/>
      <c r="AT65" s="1114"/>
      <c r="AU65" s="1114"/>
      <c r="AV65" s="1114"/>
      <c r="AW65" s="1114"/>
      <c r="AX65" s="1114"/>
      <c r="AY65" s="1114"/>
      <c r="AZ65" s="1114"/>
      <c r="BA65" s="1114"/>
      <c r="BB65" s="1114"/>
      <c r="BC65" s="1114"/>
      <c r="BD65" s="1114"/>
      <c r="BE65" s="1114"/>
      <c r="BF65" s="1114"/>
      <c r="BG65" s="1114"/>
      <c r="BH65" s="1114"/>
      <c r="BI65" s="1114"/>
      <c r="BJ65" s="1114"/>
      <c r="BK65" s="1114"/>
      <c r="BL65" s="1114"/>
      <c r="BM65" s="1114"/>
    </row>
    <row r="66" spans="1:65" ht="14.45" customHeight="1">
      <c r="A66" s="1330"/>
      <c r="B66" s="961" t="s">
        <v>1353</v>
      </c>
      <c r="C66" s="1330"/>
      <c r="D66" s="959"/>
      <c r="E66" s="1141">
        <v>363.52699242008521</v>
      </c>
      <c r="F66" s="1141">
        <v>97325.520919400849</v>
      </c>
      <c r="G66" s="1141">
        <v>68231.628622543198</v>
      </c>
      <c r="H66" s="1141">
        <v>17586.912005305421</v>
      </c>
      <c r="I66" s="1141">
        <v>16413.532216442003</v>
      </c>
      <c r="J66" s="1141">
        <v>16102.231136811082</v>
      </c>
      <c r="K66" s="1141">
        <v>42846.636813969315</v>
      </c>
      <c r="L66" s="1140">
        <v>246437.17741896855</v>
      </c>
      <c r="M66" s="1141">
        <v>37876.088601052419</v>
      </c>
      <c r="N66" s="1330"/>
      <c r="O66" s="961" t="s">
        <v>1353</v>
      </c>
      <c r="P66" s="1330"/>
      <c r="Q66" s="959"/>
      <c r="R66" s="957">
        <v>11449.411959718227</v>
      </c>
      <c r="S66" s="963">
        <v>8634.4806354340162</v>
      </c>
      <c r="T66" s="963">
        <v>2814.9313242842131</v>
      </c>
      <c r="U66" s="957">
        <v>58225.813164492043</v>
      </c>
      <c r="V66" s="957">
        <v>133588.57957530388</v>
      </c>
      <c r="W66" s="957">
        <v>13296.685808738031</v>
      </c>
      <c r="X66" s="957">
        <v>68781.530255518359</v>
      </c>
      <c r="Y66" s="957">
        <v>67324.607045001976</v>
      </c>
      <c r="Z66" s="957">
        <v>93342.355218194323</v>
      </c>
      <c r="AA66" s="1114"/>
      <c r="AB66" s="1114"/>
      <c r="AC66" s="1114"/>
      <c r="AD66" s="1114"/>
      <c r="AE66" s="1114"/>
      <c r="AF66" s="1114"/>
      <c r="AG66" s="1114"/>
      <c r="AH66" s="1114"/>
      <c r="AI66" s="1114"/>
      <c r="AJ66" s="1114"/>
      <c r="AK66" s="1114"/>
      <c r="AL66" s="1114"/>
      <c r="AM66" s="1114"/>
      <c r="AN66" s="1114"/>
      <c r="AO66" s="1114"/>
      <c r="AP66" s="1114"/>
      <c r="AQ66" s="1114"/>
      <c r="AR66" s="1114"/>
      <c r="AS66" s="1114"/>
      <c r="AT66" s="1114"/>
      <c r="AU66" s="1114"/>
      <c r="AV66" s="1114"/>
      <c r="AW66" s="1114"/>
      <c r="AX66" s="1114"/>
      <c r="AY66" s="1114"/>
      <c r="AZ66" s="1114"/>
      <c r="BA66" s="1114"/>
      <c r="BB66" s="1114"/>
      <c r="BC66" s="1114"/>
      <c r="BD66" s="1114"/>
      <c r="BE66" s="1114"/>
      <c r="BF66" s="1114"/>
      <c r="BG66" s="1114"/>
      <c r="BH66" s="1114"/>
      <c r="BI66" s="1114"/>
      <c r="BJ66" s="1114"/>
      <c r="BK66" s="1114"/>
      <c r="BL66" s="1114"/>
      <c r="BM66" s="1114"/>
    </row>
    <row r="67" spans="1:65" s="962" customFormat="1" ht="14.45" customHeight="1">
      <c r="A67" s="1330"/>
      <c r="B67" s="961" t="s">
        <v>1354</v>
      </c>
      <c r="C67" s="1330"/>
      <c r="D67" s="959"/>
      <c r="E67" s="1141">
        <v>234.50221487678269</v>
      </c>
      <c r="F67" s="1141">
        <v>118128.13549319915</v>
      </c>
      <c r="G67" s="1141">
        <v>91431.905932789552</v>
      </c>
      <c r="H67" s="1141">
        <v>24581.875040472045</v>
      </c>
      <c r="I67" s="1141">
        <v>23318.327996042543</v>
      </c>
      <c r="J67" s="1141">
        <v>22971.299442834246</v>
      </c>
      <c r="K67" s="1141">
        <v>58309.919540479568</v>
      </c>
      <c r="L67" s="1140">
        <v>395439.63367898227</v>
      </c>
      <c r="M67" s="1141">
        <v>48226.92742449489</v>
      </c>
      <c r="N67" s="1330"/>
      <c r="O67" s="961" t="s">
        <v>1354</v>
      </c>
      <c r="P67" s="1330"/>
      <c r="Q67" s="959"/>
      <c r="R67" s="957">
        <v>13933.057292289997</v>
      </c>
      <c r="S67" s="963">
        <v>10830.071021276148</v>
      </c>
      <c r="T67" s="963">
        <v>3102.9862710138473</v>
      </c>
      <c r="U67" s="957">
        <v>101126.77986927862</v>
      </c>
      <c r="V67" s="957">
        <v>163654.79814076878</v>
      </c>
      <c r="W67" s="957">
        <v>18394.225832299013</v>
      </c>
      <c r="X67" s="957">
        <v>88995.768082872673</v>
      </c>
      <c r="Y67" s="957">
        <v>89082.322376440687</v>
      </c>
      <c r="Z67" s="957">
        <v>107068.28767295773</v>
      </c>
      <c r="AA67" s="1118"/>
      <c r="AB67" s="1118"/>
      <c r="AC67" s="1118"/>
      <c r="AD67" s="1118"/>
      <c r="AE67" s="1118"/>
      <c r="AF67" s="1118"/>
      <c r="AG67" s="1118"/>
      <c r="AH67" s="1118"/>
      <c r="AI67" s="1118"/>
      <c r="AJ67" s="1118"/>
      <c r="AK67" s="1118"/>
      <c r="AL67" s="1118"/>
      <c r="AM67" s="1118"/>
      <c r="AN67" s="1118"/>
      <c r="AO67" s="1118"/>
      <c r="AP67" s="1118"/>
      <c r="AQ67" s="1118"/>
      <c r="AR67" s="1118"/>
      <c r="AS67" s="1118"/>
      <c r="AT67" s="1118"/>
      <c r="AU67" s="1118"/>
      <c r="AV67" s="1118"/>
      <c r="AW67" s="1118"/>
      <c r="AX67" s="1118"/>
      <c r="AY67" s="1118"/>
      <c r="AZ67" s="1118"/>
      <c r="BA67" s="1118"/>
      <c r="BB67" s="1118"/>
      <c r="BC67" s="1118"/>
      <c r="BD67" s="1118"/>
      <c r="BE67" s="1118"/>
      <c r="BF67" s="1118"/>
      <c r="BG67" s="1118"/>
      <c r="BH67" s="1118"/>
      <c r="BI67" s="1118"/>
      <c r="BJ67" s="1118"/>
      <c r="BK67" s="1118"/>
      <c r="BL67" s="1118"/>
      <c r="BM67" s="1118"/>
    </row>
    <row r="68" spans="1:65" ht="14.45" customHeight="1" thickBot="1">
      <c r="A68" s="1331"/>
      <c r="B68" s="1319" t="s">
        <v>1355</v>
      </c>
      <c r="C68" s="1331"/>
      <c r="D68" s="964"/>
      <c r="E68" s="1149">
        <v>105.90801054511272</v>
      </c>
      <c r="F68" s="1149">
        <v>192590.14968949286</v>
      </c>
      <c r="G68" s="1149">
        <v>172117.23382652953</v>
      </c>
      <c r="H68" s="1149">
        <v>35340.723749537763</v>
      </c>
      <c r="I68" s="1149">
        <v>32813.021504168144</v>
      </c>
      <c r="J68" s="1149">
        <v>32025.246201533195</v>
      </c>
      <c r="K68" s="1149">
        <v>129069.01946936983</v>
      </c>
      <c r="L68" s="1149">
        <v>946839.20226265094</v>
      </c>
      <c r="M68" s="1149">
        <v>88136.578111010807</v>
      </c>
      <c r="N68" s="1331"/>
      <c r="O68" s="1319" t="s">
        <v>1355</v>
      </c>
      <c r="P68" s="1331"/>
      <c r="Q68" s="964"/>
      <c r="R68" s="965">
        <v>22895.047999679868</v>
      </c>
      <c r="S68" s="966">
        <v>18649.086090969111</v>
      </c>
      <c r="T68" s="966">
        <v>4245.961908710754</v>
      </c>
      <c r="U68" s="965">
        <v>517211.53362462047</v>
      </c>
      <c r="V68" s="965">
        <v>359246.9213787269</v>
      </c>
      <c r="W68" s="965">
        <v>30039.326715914023</v>
      </c>
      <c r="X68" s="965">
        <v>184853.55544168968</v>
      </c>
      <c r="Y68" s="965">
        <v>169531.44141336356</v>
      </c>
      <c r="Z68" s="965">
        <v>172766.04483054244</v>
      </c>
      <c r="AA68" s="1114"/>
      <c r="AB68" s="1114"/>
      <c r="AC68" s="1114"/>
      <c r="AD68" s="1114"/>
      <c r="AE68" s="1114"/>
      <c r="AF68" s="1114"/>
      <c r="AG68" s="1114"/>
      <c r="AH68" s="1114"/>
      <c r="AI68" s="1114"/>
      <c r="AJ68" s="1114"/>
      <c r="AK68" s="1114"/>
      <c r="AL68" s="1114"/>
      <c r="AM68" s="1114"/>
      <c r="AN68" s="1114"/>
      <c r="AO68" s="1114"/>
      <c r="AP68" s="1114"/>
      <c r="AQ68" s="1114"/>
      <c r="AR68" s="1114"/>
      <c r="AS68" s="1114"/>
      <c r="AT68" s="1114"/>
      <c r="AU68" s="1114"/>
      <c r="AV68" s="1114"/>
      <c r="AW68" s="1114"/>
      <c r="AX68" s="1114"/>
      <c r="AY68" s="1114"/>
      <c r="AZ68" s="1114"/>
      <c r="BA68" s="1114"/>
      <c r="BB68" s="1114"/>
      <c r="BC68" s="1114"/>
      <c r="BD68" s="1114"/>
      <c r="BE68" s="1114"/>
      <c r="BF68" s="1114"/>
      <c r="BG68" s="1114"/>
      <c r="BH68" s="1114"/>
      <c r="BI68" s="1114"/>
      <c r="BJ68" s="1114"/>
      <c r="BK68" s="1114"/>
      <c r="BL68" s="1114"/>
      <c r="BM68" s="1114"/>
    </row>
    <row r="69" spans="1:65" s="136" customFormat="1" ht="12.95" customHeight="1">
      <c r="A69" s="136" t="s">
        <v>796</v>
      </c>
      <c r="D69" s="137"/>
      <c r="N69" s="136" t="s">
        <v>797</v>
      </c>
      <c r="O69" s="138"/>
      <c r="P69" s="139"/>
      <c r="Q69" s="139"/>
      <c r="R69" s="139"/>
      <c r="S69" s="139"/>
      <c r="T69" s="139"/>
      <c r="W69" s="1465"/>
      <c r="X69" s="1465"/>
      <c r="Y69" s="1465"/>
      <c r="Z69" s="1465"/>
    </row>
    <row r="70" spans="1:65" s="136" customFormat="1" ht="12.95" customHeight="1">
      <c r="A70" s="136" t="s">
        <v>798</v>
      </c>
      <c r="D70" s="137"/>
      <c r="N70" s="136" t="s">
        <v>799</v>
      </c>
      <c r="W70" s="1466"/>
      <c r="X70" s="1466"/>
      <c r="Y70" s="1466"/>
      <c r="Z70" s="1466"/>
    </row>
    <row r="71" spans="1:65" s="136" customFormat="1" ht="12.6" customHeight="1">
      <c r="A71" s="136" t="s">
        <v>800</v>
      </c>
      <c r="D71" s="137"/>
      <c r="W71" s="1466"/>
      <c r="X71" s="1466"/>
      <c r="Y71" s="1466"/>
      <c r="Z71" s="1466"/>
    </row>
    <row r="72" spans="1:65" s="136" customFormat="1" ht="12.6" customHeight="1" thickBot="1">
      <c r="A72" s="136" t="s">
        <v>801</v>
      </c>
      <c r="D72" s="137"/>
      <c r="W72" s="1466"/>
      <c r="X72" s="1466"/>
      <c r="Y72" s="1466"/>
      <c r="Z72" s="1466"/>
    </row>
    <row r="73" spans="1:65" ht="16.5" customHeight="1" thickTop="1" thickBot="1">
      <c r="E73" s="1446" t="s">
        <v>1133</v>
      </c>
      <c r="F73" s="1444" t="s">
        <v>1126</v>
      </c>
      <c r="G73" s="1503"/>
      <c r="H73" s="1504"/>
      <c r="I73" s="1505" t="s">
        <v>1127</v>
      </c>
      <c r="J73" s="1503"/>
      <c r="K73" s="1503"/>
      <c r="R73" s="1498" t="s">
        <v>1097</v>
      </c>
      <c r="S73" s="1375" t="s">
        <v>1134</v>
      </c>
      <c r="T73" s="1500" t="s">
        <v>1123</v>
      </c>
      <c r="U73" s="1501"/>
      <c r="V73" s="1373" t="s">
        <v>1099</v>
      </c>
    </row>
    <row r="74" spans="1:65" ht="17.25" thickBot="1">
      <c r="E74" s="1447"/>
      <c r="F74" s="798" t="s">
        <v>1134</v>
      </c>
      <c r="G74" s="1506" t="s">
        <v>96</v>
      </c>
      <c r="H74" s="1507"/>
      <c r="I74" s="798" t="s">
        <v>1134</v>
      </c>
      <c r="J74" s="1506" t="s">
        <v>96</v>
      </c>
      <c r="K74" s="1508"/>
      <c r="R74" s="1499"/>
      <c r="S74" s="1365" t="s">
        <v>1135</v>
      </c>
      <c r="T74" s="1377" t="s">
        <v>1194</v>
      </c>
      <c r="U74" s="870" t="s">
        <v>1137</v>
      </c>
      <c r="V74" s="1346" t="s">
        <v>1193</v>
      </c>
    </row>
    <row r="75" spans="1:65" ht="16.5">
      <c r="E75" s="1447"/>
      <c r="F75" s="829" t="s">
        <v>1135</v>
      </c>
      <c r="G75" s="798" t="s">
        <v>1136</v>
      </c>
      <c r="H75" s="1509" t="s">
        <v>1137</v>
      </c>
      <c r="I75" s="829" t="s">
        <v>1135</v>
      </c>
      <c r="J75" s="798" t="s">
        <v>1136</v>
      </c>
      <c r="K75" s="1510" t="s">
        <v>1137</v>
      </c>
      <c r="R75" s="113" t="s">
        <v>1060</v>
      </c>
      <c r="S75" s="801">
        <f>E28</f>
        <v>15686.999999796744</v>
      </c>
      <c r="T75" s="801">
        <f>R28</f>
        <v>138847.41528557913</v>
      </c>
      <c r="U75" s="794">
        <v>100</v>
      </c>
      <c r="V75" s="794">
        <f>'29'!R27</f>
        <v>8.8511133605774326</v>
      </c>
    </row>
    <row r="76" spans="1:65" ht="17.25" thickBot="1">
      <c r="E76" s="1448"/>
      <c r="F76" s="974"/>
      <c r="G76" s="1365" t="s">
        <v>1102</v>
      </c>
      <c r="H76" s="1452"/>
      <c r="I76" s="974"/>
      <c r="J76" s="1365" t="s">
        <v>1102</v>
      </c>
      <c r="K76" s="1511"/>
      <c r="R76" s="113" t="s">
        <v>1105</v>
      </c>
      <c r="S76" s="791"/>
      <c r="T76" s="791"/>
      <c r="U76" s="791"/>
      <c r="V76" s="791"/>
    </row>
    <row r="77" spans="1:65" ht="18.75" customHeight="1">
      <c r="E77" s="804" t="s">
        <v>1060</v>
      </c>
      <c r="F77" s="815">
        <f>E28</f>
        <v>15686.999999796744</v>
      </c>
      <c r="G77" s="801">
        <f>G28</f>
        <v>688049.72330288822</v>
      </c>
      <c r="H77" s="794">
        <f>G77/G$77*100</f>
        <v>100</v>
      </c>
      <c r="I77" s="801">
        <v>15649</v>
      </c>
      <c r="J77" s="801">
        <v>645269</v>
      </c>
      <c r="K77" s="794">
        <f>J77/J$77*100</f>
        <v>100</v>
      </c>
      <c r="R77" s="1320" t="s">
        <v>52</v>
      </c>
      <c r="S77" s="802">
        <f>'1'!E33</f>
        <v>2531.0000000304781</v>
      </c>
      <c r="T77" s="802">
        <f>'1'!R33</f>
        <v>64345.283866470847</v>
      </c>
      <c r="U77" s="814">
        <f>T77/$T$75*100</f>
        <v>46.342442698070037</v>
      </c>
      <c r="V77" s="814">
        <f>'29'!R32</f>
        <v>25.422869958789413</v>
      </c>
    </row>
    <row r="78" spans="1:65" ht="18.75" customHeight="1">
      <c r="E78" s="804" t="s">
        <v>1123</v>
      </c>
      <c r="F78" s="821"/>
      <c r="G78" s="791"/>
      <c r="H78" s="814"/>
      <c r="I78" s="791"/>
      <c r="J78" s="791"/>
      <c r="K78" s="814"/>
      <c r="R78" s="1320" t="s">
        <v>53</v>
      </c>
      <c r="S78" s="802">
        <f>'1'!E34</f>
        <v>1035.0000000021516</v>
      </c>
      <c r="T78" s="802">
        <f>'1'!R34</f>
        <v>10393.510131080031</v>
      </c>
      <c r="U78" s="814">
        <f t="shared" ref="U78:U91" si="0">T78/$T$75*100</f>
        <v>7.4855625577925426</v>
      </c>
      <c r="V78" s="814">
        <f>'29'!R33</f>
        <v>10.042038773969493</v>
      </c>
    </row>
    <row r="79" spans="1:65" ht="18.75" customHeight="1">
      <c r="E79" s="1274" t="s">
        <v>1138</v>
      </c>
      <c r="F79" s="821">
        <f t="shared" ref="F79:F95" si="1">E30</f>
        <v>12524.912002026651</v>
      </c>
      <c r="G79" s="802">
        <f>G30</f>
        <v>195353.03957426787</v>
      </c>
      <c r="H79" s="814">
        <f t="shared" ref="H79:H106" si="2">G79/G$77*100</f>
        <v>28.392285173301492</v>
      </c>
      <c r="I79" s="802">
        <v>12600</v>
      </c>
      <c r="J79" s="802">
        <v>168934</v>
      </c>
      <c r="K79" s="814">
        <f t="shared" ref="K79:K106" si="3">J79/J$77*100</f>
        <v>26.180399182356506</v>
      </c>
      <c r="R79" s="1320" t="s">
        <v>54</v>
      </c>
      <c r="S79" s="802">
        <f>'1'!E35</f>
        <v>5840.999999803932</v>
      </c>
      <c r="T79" s="802">
        <f>'1'!R35</f>
        <v>31948.776215076945</v>
      </c>
      <c r="U79" s="814">
        <f t="shared" si="0"/>
        <v>23.009989886642984</v>
      </c>
      <c r="V79" s="814">
        <f>'29'!R34</f>
        <v>5.4697442588853598</v>
      </c>
    </row>
    <row r="80" spans="1:65" ht="18.75" customHeight="1">
      <c r="E80" s="1274" t="s">
        <v>1748</v>
      </c>
      <c r="F80" s="821">
        <f t="shared" si="1"/>
        <v>1911.7337724775466</v>
      </c>
      <c r="G80" s="802">
        <f t="shared" ref="G80:G95" si="4">G31</f>
        <v>111208.59979750567</v>
      </c>
      <c r="H80" s="814">
        <f t="shared" si="2"/>
        <v>16.162872541197178</v>
      </c>
      <c r="I80" s="802">
        <v>1684</v>
      </c>
      <c r="J80" s="802">
        <v>104879</v>
      </c>
      <c r="K80" s="814">
        <f>J80/J$77*100</f>
        <v>16.253531472920596</v>
      </c>
      <c r="R80" s="1320" t="s">
        <v>1106</v>
      </c>
      <c r="S80" s="802">
        <f>'1'!E36</f>
        <v>5869.9999999601523</v>
      </c>
      <c r="T80" s="802">
        <f>'1'!R36</f>
        <v>18285.845072951121</v>
      </c>
      <c r="U80" s="814">
        <f t="shared" si="0"/>
        <v>13.169741068165431</v>
      </c>
      <c r="V80" s="814">
        <f>'29'!R35</f>
        <v>3.1151354468612014</v>
      </c>
    </row>
    <row r="81" spans="5:22" ht="18.75" customHeight="1">
      <c r="E81" s="1274" t="s">
        <v>1749</v>
      </c>
      <c r="F81" s="821">
        <f t="shared" si="1"/>
        <v>926.94122840380294</v>
      </c>
      <c r="G81" s="802">
        <f t="shared" si="4"/>
        <v>125626.70912077228</v>
      </c>
      <c r="H81" s="814">
        <f t="shared" si="2"/>
        <v>18.258376519318766</v>
      </c>
      <c r="I81" s="802">
        <v>1024</v>
      </c>
      <c r="J81" s="802">
        <v>134363</v>
      </c>
      <c r="K81" s="814">
        <f t="shared" si="3"/>
        <v>20.822788635437313</v>
      </c>
      <c r="R81" s="1320" t="s">
        <v>1107</v>
      </c>
      <c r="S81" s="802">
        <f>'1'!E37</f>
        <v>410</v>
      </c>
      <c r="T81" s="802">
        <f>'1'!R37</f>
        <v>13874</v>
      </c>
      <c r="U81" s="814">
        <f t="shared" si="0"/>
        <v>9.9922637893288684</v>
      </c>
      <c r="V81" s="814">
        <f>'29'!R36</f>
        <v>33.8390243902439</v>
      </c>
    </row>
    <row r="82" spans="5:22" ht="18.75" customHeight="1">
      <c r="E82" s="1274" t="s">
        <v>1750</v>
      </c>
      <c r="F82" s="821">
        <f t="shared" si="1"/>
        <v>195.78384749255054</v>
      </c>
      <c r="G82" s="802">
        <f t="shared" si="4"/>
        <v>77028.266308465725</v>
      </c>
      <c r="H82" s="814">
        <f t="shared" si="2"/>
        <v>11.195159840876341</v>
      </c>
      <c r="I82" s="791">
        <v>222</v>
      </c>
      <c r="J82" s="802">
        <v>73220</v>
      </c>
      <c r="K82" s="814">
        <f t="shared" si="3"/>
        <v>11.347205584027746</v>
      </c>
      <c r="R82" s="113" t="s">
        <v>43</v>
      </c>
      <c r="S82" s="791"/>
      <c r="T82" s="791"/>
      <c r="U82" s="814"/>
      <c r="V82" s="791"/>
    </row>
    <row r="83" spans="5:22" ht="18.75" customHeight="1">
      <c r="E83" s="1274" t="s">
        <v>1751</v>
      </c>
      <c r="F83" s="821">
        <f t="shared" si="1"/>
        <v>93.167610935519662</v>
      </c>
      <c r="G83" s="802">
        <f t="shared" si="4"/>
        <v>87992.575047225313</v>
      </c>
      <c r="H83" s="814">
        <f t="shared" si="2"/>
        <v>12.788694198557197</v>
      </c>
      <c r="I83" s="791">
        <v>89</v>
      </c>
      <c r="J83" s="802">
        <v>70191</v>
      </c>
      <c r="K83" s="814">
        <f t="shared" si="3"/>
        <v>10.877788953134274</v>
      </c>
      <c r="R83" s="1320" t="s">
        <v>44</v>
      </c>
      <c r="S83" s="802">
        <f>'1'!E30</f>
        <v>11488.483630518615</v>
      </c>
      <c r="T83" s="802">
        <f>'1'!R30</f>
        <v>125642.39109850474</v>
      </c>
      <c r="U83" s="814">
        <f t="shared" si="0"/>
        <v>90.489542668176782</v>
      </c>
      <c r="V83" s="814">
        <f>'29'!R29</f>
        <v>10.936377257372911</v>
      </c>
    </row>
    <row r="84" spans="5:22" ht="18.75" customHeight="1">
      <c r="E84" s="1274" t="s">
        <v>1125</v>
      </c>
      <c r="F84" s="821">
        <f t="shared" si="1"/>
        <v>34.461538460672301</v>
      </c>
      <c r="G84" s="802">
        <f t="shared" si="4"/>
        <v>90840.533454650737</v>
      </c>
      <c r="H84" s="814">
        <f>G84/G$77*100</f>
        <v>13.202611726748936</v>
      </c>
      <c r="I84" s="791">
        <v>30</v>
      </c>
      <c r="J84" s="802">
        <v>93683</v>
      </c>
      <c r="K84" s="814">
        <f>J84/J$77*100</f>
        <v>14.518441146250632</v>
      </c>
      <c r="R84" s="1320" t="s">
        <v>1195</v>
      </c>
      <c r="S84" s="802">
        <f>'1'!E31</f>
        <v>4198.5163692781116</v>
      </c>
      <c r="T84" s="802">
        <f>'1'!R31</f>
        <v>13205.024187074394</v>
      </c>
      <c r="U84" s="814">
        <f t="shared" si="0"/>
        <v>9.5104573318232184</v>
      </c>
      <c r="V84" s="814">
        <f>'29'!R30</f>
        <v>3.14516439276021</v>
      </c>
    </row>
    <row r="85" spans="5:22" ht="18.75" customHeight="1">
      <c r="E85" s="804" t="s">
        <v>1139</v>
      </c>
      <c r="F85" s="821"/>
      <c r="G85" s="802"/>
      <c r="H85" s="814"/>
      <c r="I85" s="791"/>
      <c r="J85" s="803"/>
      <c r="K85" s="814"/>
      <c r="R85" s="113" t="s">
        <v>1123</v>
      </c>
      <c r="S85" s="791"/>
      <c r="T85" s="791"/>
      <c r="U85" s="814"/>
      <c r="V85" s="791"/>
    </row>
    <row r="86" spans="5:22" ht="18.75" customHeight="1">
      <c r="E86" s="1324" t="s">
        <v>1768</v>
      </c>
      <c r="F86" s="821">
        <f t="shared" si="1"/>
        <v>5887.506042709676</v>
      </c>
      <c r="G86" s="802">
        <f t="shared" si="4"/>
        <v>16513.628859263008</v>
      </c>
      <c r="H86" s="814">
        <f t="shared" si="2"/>
        <v>2.4000632948432274</v>
      </c>
      <c r="I86" s="802">
        <v>6628</v>
      </c>
      <c r="J86" s="802">
        <v>21180</v>
      </c>
      <c r="K86" s="814">
        <f t="shared" si="3"/>
        <v>3.282352011331708</v>
      </c>
      <c r="R86" s="787" t="s">
        <v>1196</v>
      </c>
      <c r="S86" s="802">
        <f>E30</f>
        <v>12524.912002026651</v>
      </c>
      <c r="T86" s="802">
        <f>R30</f>
        <v>39107.297296137338</v>
      </c>
      <c r="U86" s="814">
        <f t="shared" si="0"/>
        <v>28.165664600743252</v>
      </c>
      <c r="V86" s="814">
        <f>'30'!R29</f>
        <v>3.1223610425214487</v>
      </c>
    </row>
    <row r="87" spans="5:22" ht="18.75" customHeight="1">
      <c r="E87" s="1274" t="s">
        <v>1140</v>
      </c>
      <c r="F87" s="821">
        <f t="shared" si="1"/>
        <v>2478.2072403784559</v>
      </c>
      <c r="G87" s="802">
        <f t="shared" si="4"/>
        <v>22170.312936343682</v>
      </c>
      <c r="H87" s="814">
        <f t="shared" si="2"/>
        <v>3.2221963305090999</v>
      </c>
      <c r="I87" s="802">
        <v>1808</v>
      </c>
      <c r="J87" s="802">
        <v>14755</v>
      </c>
      <c r="K87" s="814">
        <f t="shared" si="3"/>
        <v>2.2866432449102621</v>
      </c>
      <c r="R87" s="787" t="s">
        <v>1197</v>
      </c>
      <c r="S87" s="802">
        <f t="shared" ref="S87:S91" si="5">E31</f>
        <v>1911.7337724775466</v>
      </c>
      <c r="T87" s="802">
        <f t="shared" ref="T87:T91" si="6">R31</f>
        <v>25989.928398209046</v>
      </c>
      <c r="U87" s="814">
        <f t="shared" si="0"/>
        <v>18.71833792854795</v>
      </c>
      <c r="V87" s="814">
        <f>'30'!R30</f>
        <v>13.594951751324098</v>
      </c>
    </row>
    <row r="88" spans="5:22" ht="18.75" customHeight="1">
      <c r="E88" s="1274" t="s">
        <v>1141</v>
      </c>
      <c r="F88" s="821">
        <f t="shared" si="1"/>
        <v>2533.0889536363961</v>
      </c>
      <c r="G88" s="802">
        <f t="shared" si="4"/>
        <v>41465.066682395569</v>
      </c>
      <c r="H88" s="814">
        <f t="shared" si="2"/>
        <v>6.0264636810473826</v>
      </c>
      <c r="I88" s="802">
        <v>2446</v>
      </c>
      <c r="J88" s="802">
        <v>36136</v>
      </c>
      <c r="K88" s="814">
        <f t="shared" si="3"/>
        <v>5.6001450557829369</v>
      </c>
      <c r="R88" s="787" t="s">
        <v>1198</v>
      </c>
      <c r="S88" s="802">
        <f t="shared" si="5"/>
        <v>926.94122840380294</v>
      </c>
      <c r="T88" s="802">
        <f t="shared" si="6"/>
        <v>27054.964041147792</v>
      </c>
      <c r="U88" s="814">
        <f t="shared" si="0"/>
        <v>19.485392641628639</v>
      </c>
      <c r="V88" s="814">
        <f>'30'!R31</f>
        <v>29.187356449487705</v>
      </c>
    </row>
    <row r="89" spans="5:22" ht="18.75" customHeight="1">
      <c r="E89" s="1274" t="s">
        <v>1142</v>
      </c>
      <c r="F89" s="821">
        <f t="shared" si="1"/>
        <v>2488.2858269592739</v>
      </c>
      <c r="G89" s="802">
        <f t="shared" si="4"/>
        <v>87480.566097159288</v>
      </c>
      <c r="H89" s="814">
        <f t="shared" si="2"/>
        <v>12.714279671129121</v>
      </c>
      <c r="I89" s="802">
        <v>2609</v>
      </c>
      <c r="J89" s="802">
        <v>90614</v>
      </c>
      <c r="K89" s="814">
        <f t="shared" si="3"/>
        <v>14.042825550274381</v>
      </c>
      <c r="R89" s="787" t="s">
        <v>1199</v>
      </c>
      <c r="S89" s="802">
        <f t="shared" si="5"/>
        <v>195.78384749255054</v>
      </c>
      <c r="T89" s="802">
        <f t="shared" si="6"/>
        <v>13716.744764924688</v>
      </c>
      <c r="U89" s="814">
        <f t="shared" si="0"/>
        <v>9.8790062002323253</v>
      </c>
      <c r="V89" s="814">
        <f>'30'!R32</f>
        <v>70.060655874313653</v>
      </c>
    </row>
    <row r="90" spans="5:22" ht="18.75" customHeight="1">
      <c r="E90" s="1274" t="s">
        <v>1143</v>
      </c>
      <c r="F90" s="821">
        <f t="shared" si="1"/>
        <v>1050.0925633196723</v>
      </c>
      <c r="G90" s="802">
        <f t="shared" si="4"/>
        <v>78656.414486806651</v>
      </c>
      <c r="H90" s="814">
        <f t="shared" si="2"/>
        <v>11.431792183452576</v>
      </c>
      <c r="I90" s="802">
        <v>1002</v>
      </c>
      <c r="J90" s="802">
        <v>74185</v>
      </c>
      <c r="K90" s="814">
        <f t="shared" si="3"/>
        <v>11.4967556166498</v>
      </c>
      <c r="R90" s="787" t="s">
        <v>1200</v>
      </c>
      <c r="S90" s="802">
        <f t="shared" si="5"/>
        <v>93.167610935519662</v>
      </c>
      <c r="T90" s="802">
        <f t="shared" si="6"/>
        <v>14748.019247307331</v>
      </c>
      <c r="U90" s="814">
        <f t="shared" si="0"/>
        <v>10.621745616923327</v>
      </c>
      <c r="V90" s="814">
        <f>'30'!R33</f>
        <v>158.29556107770418</v>
      </c>
    </row>
    <row r="91" spans="5:22" ht="18.75" customHeight="1" thickBot="1">
      <c r="E91" s="1274" t="s">
        <v>1144</v>
      </c>
      <c r="F91" s="821">
        <f t="shared" si="1"/>
        <v>944.31092881127984</v>
      </c>
      <c r="G91" s="802">
        <f t="shared" si="4"/>
        <v>162291.54009185513</v>
      </c>
      <c r="H91" s="814">
        <f t="shared" si="2"/>
        <v>23.587181942723102</v>
      </c>
      <c r="I91" s="791">
        <v>870</v>
      </c>
      <c r="J91" s="802">
        <v>142064</v>
      </c>
      <c r="K91" s="814">
        <f t="shared" si="3"/>
        <v>22.016244387999421</v>
      </c>
      <c r="R91" s="788" t="s">
        <v>1201</v>
      </c>
      <c r="S91" s="802">
        <f t="shared" si="5"/>
        <v>34.461538460672301</v>
      </c>
      <c r="T91" s="802">
        <f t="shared" si="6"/>
        <v>18230.461537852629</v>
      </c>
      <c r="U91" s="814">
        <f t="shared" si="0"/>
        <v>13.129853011924283</v>
      </c>
      <c r="V91" s="814">
        <f>'30'!R34</f>
        <v>529.00892856705548</v>
      </c>
    </row>
    <row r="92" spans="5:22" ht="18.75" customHeight="1" thickTop="1">
      <c r="E92" s="1274" t="s">
        <v>1145</v>
      </c>
      <c r="F92" s="821">
        <f t="shared" si="1"/>
        <v>143.54510080040879</v>
      </c>
      <c r="G92" s="802">
        <f t="shared" si="4"/>
        <v>61251.061734639428</v>
      </c>
      <c r="H92" s="814">
        <f t="shared" si="2"/>
        <v>8.9021272242668914</v>
      </c>
      <c r="I92" s="791">
        <v>117</v>
      </c>
      <c r="J92" s="802">
        <v>43767</v>
      </c>
      <c r="K92" s="814">
        <f t="shared" si="3"/>
        <v>6.782752619450183</v>
      </c>
      <c r="R92" s="1502" t="s">
        <v>1202</v>
      </c>
      <c r="S92" s="1502"/>
      <c r="T92" s="1502"/>
      <c r="U92" s="1502"/>
      <c r="V92" s="1502"/>
    </row>
    <row r="93" spans="5:22" ht="18.75" customHeight="1">
      <c r="E93" s="1274" t="s">
        <v>1146</v>
      </c>
      <c r="F93" s="821">
        <f t="shared" si="1"/>
        <v>88.426757814744448</v>
      </c>
      <c r="G93" s="802">
        <f t="shared" si="4"/>
        <v>56333.89205837209</v>
      </c>
      <c r="H93" s="814">
        <f t="shared" si="2"/>
        <v>8.1874739790532836</v>
      </c>
      <c r="I93" s="791">
        <v>109</v>
      </c>
      <c r="J93" s="802">
        <v>72525</v>
      </c>
      <c r="K93" s="814">
        <f t="shared" si="3"/>
        <v>11.239498565714454</v>
      </c>
    </row>
    <row r="94" spans="5:22" ht="18.75" customHeight="1">
      <c r="E94" s="1274" t="s">
        <v>1147</v>
      </c>
      <c r="F94" s="821">
        <f t="shared" si="1"/>
        <v>51.536585366812083</v>
      </c>
      <c r="G94" s="802">
        <f t="shared" si="4"/>
        <v>60779.369150052844</v>
      </c>
      <c r="H94" s="814">
        <f t="shared" si="2"/>
        <v>8.8335722102015861</v>
      </c>
      <c r="I94" s="791">
        <v>45</v>
      </c>
      <c r="J94" s="802">
        <v>63482</v>
      </c>
      <c r="K94" s="814">
        <f t="shared" si="3"/>
        <v>9.838067534625095</v>
      </c>
    </row>
    <row r="95" spans="5:22" ht="18.75" customHeight="1">
      <c r="E95" s="1274" t="s">
        <v>1148</v>
      </c>
      <c r="F95" s="821">
        <f t="shared" si="1"/>
        <v>22</v>
      </c>
      <c r="G95" s="802">
        <f t="shared" si="4"/>
        <v>101107.87120600001</v>
      </c>
      <c r="H95" s="814">
        <f t="shared" si="2"/>
        <v>14.69484948277365</v>
      </c>
      <c r="I95" s="791">
        <v>16</v>
      </c>
      <c r="J95" s="802">
        <v>86561</v>
      </c>
      <c r="K95" s="814">
        <f t="shared" si="3"/>
        <v>13.414715413261755</v>
      </c>
    </row>
    <row r="96" spans="5:22" ht="18.75" customHeight="1">
      <c r="E96" s="804" t="s">
        <v>328</v>
      </c>
      <c r="F96" s="830"/>
      <c r="G96" s="803"/>
      <c r="H96" s="814"/>
      <c r="I96" s="791"/>
      <c r="J96" s="803"/>
      <c r="K96" s="814"/>
    </row>
    <row r="97" spans="4:11" ht="18.75" customHeight="1">
      <c r="E97" s="1324" t="s">
        <v>1768</v>
      </c>
      <c r="F97" s="821">
        <f>E59</f>
        <v>5529.0594183248268</v>
      </c>
      <c r="G97" s="802">
        <f>G59</f>
        <v>28071.249353627409</v>
      </c>
      <c r="H97" s="814">
        <f t="shared" si="2"/>
        <v>4.0798285942003183</v>
      </c>
      <c r="I97" s="802">
        <v>4517</v>
      </c>
      <c r="J97" s="802">
        <v>20149</v>
      </c>
      <c r="K97" s="814">
        <f t="shared" si="3"/>
        <v>3.1225736863230686</v>
      </c>
    </row>
    <row r="98" spans="4:11" ht="18.75" customHeight="1">
      <c r="E98" s="1274" t="s">
        <v>1140</v>
      </c>
      <c r="F98" s="821">
        <f t="shared" ref="F98:F106" si="7">E60</f>
        <v>1545.4970983236326</v>
      </c>
      <c r="G98" s="802">
        <f t="shared" ref="G98:G106" si="8">G60</f>
        <v>16054.895880895692</v>
      </c>
      <c r="H98" s="814">
        <f t="shared" si="2"/>
        <v>2.3333918083458225</v>
      </c>
      <c r="I98" s="802">
        <v>2135</v>
      </c>
      <c r="J98" s="802">
        <v>17251</v>
      </c>
      <c r="K98" s="814">
        <f t="shared" si="3"/>
        <v>2.6734586660756987</v>
      </c>
    </row>
    <row r="99" spans="4:11" ht="18.75" customHeight="1">
      <c r="E99" s="1274" t="s">
        <v>1141</v>
      </c>
      <c r="F99" s="821">
        <f t="shared" si="7"/>
        <v>2185.9832718276957</v>
      </c>
      <c r="G99" s="802">
        <f t="shared" si="8"/>
        <v>31497.73361524814</v>
      </c>
      <c r="H99" s="814">
        <f t="shared" si="2"/>
        <v>4.5778281058013643</v>
      </c>
      <c r="I99" s="802">
        <v>2566</v>
      </c>
      <c r="J99" s="802">
        <v>29601</v>
      </c>
      <c r="K99" s="814">
        <f t="shared" si="3"/>
        <v>4.5873891353838481</v>
      </c>
    </row>
    <row r="100" spans="4:11" ht="18.75" customHeight="1">
      <c r="E100" s="1274" t="s">
        <v>1142</v>
      </c>
      <c r="F100" s="821">
        <f t="shared" si="7"/>
        <v>2451.5075224238531</v>
      </c>
      <c r="G100" s="802">
        <f t="shared" si="8"/>
        <v>56183.919609575933</v>
      </c>
      <c r="H100" s="814">
        <f t="shared" si="2"/>
        <v>8.1656772333070275</v>
      </c>
      <c r="I100" s="802">
        <v>2708</v>
      </c>
      <c r="J100" s="802">
        <v>67160</v>
      </c>
      <c r="K100" s="814">
        <f t="shared" si="3"/>
        <v>10.408062373986663</v>
      </c>
    </row>
    <row r="101" spans="4:11" ht="18.75" customHeight="1">
      <c r="E101" s="1274" t="s">
        <v>1143</v>
      </c>
      <c r="F101" s="821">
        <f t="shared" si="7"/>
        <v>1425.1459957397967</v>
      </c>
      <c r="G101" s="802">
        <f t="shared" si="8"/>
        <v>55171.692643888542</v>
      </c>
      <c r="H101" s="814">
        <f t="shared" si="2"/>
        <v>8.0185618532108993</v>
      </c>
      <c r="I101" s="802">
        <v>1268</v>
      </c>
      <c r="J101" s="802">
        <v>56487</v>
      </c>
      <c r="K101" s="814">
        <f t="shared" si="3"/>
        <v>8.7540235157740405</v>
      </c>
    </row>
    <row r="102" spans="4:11" ht="18.75" customHeight="1">
      <c r="E102" s="1274" t="s">
        <v>1144</v>
      </c>
      <c r="F102" s="821">
        <f t="shared" si="7"/>
        <v>1469.5324161450528</v>
      </c>
      <c r="G102" s="802">
        <f t="shared" si="8"/>
        <v>116908.90657517785</v>
      </c>
      <c r="H102" s="814">
        <f t="shared" si="2"/>
        <v>16.99134562746028</v>
      </c>
      <c r="I102" s="802">
        <v>1496</v>
      </c>
      <c r="J102" s="802">
        <v>107905</v>
      </c>
      <c r="K102" s="814">
        <f t="shared" si="3"/>
        <v>16.72248318143286</v>
      </c>
    </row>
    <row r="103" spans="4:11" ht="18.75" customHeight="1">
      <c r="E103" s="1274" t="s">
        <v>1145</v>
      </c>
      <c r="F103" s="821">
        <f t="shared" si="7"/>
        <v>376.33705916988293</v>
      </c>
      <c r="G103" s="802">
        <f t="shared" si="8"/>
        <v>52380.557242611641</v>
      </c>
      <c r="H103" s="814">
        <f t="shared" si="2"/>
        <v>7.6129028860248598</v>
      </c>
      <c r="I103" s="791">
        <v>332</v>
      </c>
      <c r="J103" s="802">
        <v>46260</v>
      </c>
      <c r="K103" s="814">
        <f t="shared" si="3"/>
        <v>7.1691031182344114</v>
      </c>
    </row>
    <row r="104" spans="4:11" ht="18.75" customHeight="1">
      <c r="E104" s="1274" t="s">
        <v>1146</v>
      </c>
      <c r="F104" s="821">
        <f t="shared" si="7"/>
        <v>363.52699242008521</v>
      </c>
      <c r="G104" s="802">
        <f t="shared" si="8"/>
        <v>68231.628622543198</v>
      </c>
      <c r="H104" s="814">
        <f t="shared" si="2"/>
        <v>9.9166711811185149</v>
      </c>
      <c r="I104" s="791">
        <v>309</v>
      </c>
      <c r="J104" s="802">
        <v>67199</v>
      </c>
      <c r="K104" s="814">
        <f t="shared" si="3"/>
        <v>10.414106364942374</v>
      </c>
    </row>
    <row r="105" spans="4:11" ht="18.75" customHeight="1">
      <c r="E105" s="1274" t="s">
        <v>1147</v>
      </c>
      <c r="F105" s="821">
        <f t="shared" si="7"/>
        <v>234.50221487678269</v>
      </c>
      <c r="G105" s="802">
        <f t="shared" si="8"/>
        <v>91431.905932789552</v>
      </c>
      <c r="H105" s="814">
        <f t="shared" si="2"/>
        <v>13.288560817070493</v>
      </c>
      <c r="I105" s="791">
        <v>212</v>
      </c>
      <c r="J105" s="802">
        <v>76424</v>
      </c>
      <c r="K105" s="814">
        <f t="shared" si="3"/>
        <v>11.843742687158379</v>
      </c>
    </row>
    <row r="106" spans="4:11" ht="18.75" customHeight="1" thickBot="1">
      <c r="D106" s="832"/>
      <c r="E106" s="1307" t="s">
        <v>1148</v>
      </c>
      <c r="F106" s="806">
        <f t="shared" si="7"/>
        <v>105.90801054511272</v>
      </c>
      <c r="G106" s="807">
        <f t="shared" si="8"/>
        <v>172117.23382652953</v>
      </c>
      <c r="H106" s="826">
        <f t="shared" si="2"/>
        <v>25.01523189346031</v>
      </c>
      <c r="I106" s="833">
        <v>106</v>
      </c>
      <c r="J106" s="807">
        <v>156833</v>
      </c>
      <c r="K106" s="826">
        <f t="shared" si="3"/>
        <v>24.305057270688661</v>
      </c>
    </row>
    <row r="107" spans="4:11" ht="18.75" customHeight="1"/>
    <row r="108" spans="4:11" ht="18.75" customHeight="1"/>
  </sheetData>
  <mergeCells count="85">
    <mergeCell ref="W69:Z72"/>
    <mergeCell ref="N58:P58"/>
    <mergeCell ref="N29:P29"/>
    <mergeCell ref="A23:D23"/>
    <mergeCell ref="A24:D24"/>
    <mergeCell ref="A25:D25"/>
    <mergeCell ref="A26:D26"/>
    <mergeCell ref="A27:D27"/>
    <mergeCell ref="N23:Q23"/>
    <mergeCell ref="N24:Q24"/>
    <mergeCell ref="N25:Q25"/>
    <mergeCell ref="N26:Q26"/>
    <mergeCell ref="N27:Q27"/>
    <mergeCell ref="A28:D28"/>
    <mergeCell ref="N28:Q28"/>
    <mergeCell ref="A18:C18"/>
    <mergeCell ref="A20:C20"/>
    <mergeCell ref="A21:C21"/>
    <mergeCell ref="A12:C12"/>
    <mergeCell ref="A15:C15"/>
    <mergeCell ref="A17:C17"/>
    <mergeCell ref="A22:C22"/>
    <mergeCell ref="A19:C19"/>
    <mergeCell ref="Z3:Z6"/>
    <mergeCell ref="A7:C7"/>
    <mergeCell ref="X3:X6"/>
    <mergeCell ref="Y3:Y6"/>
    <mergeCell ref="L3:L6"/>
    <mergeCell ref="N3:P6"/>
    <mergeCell ref="K3:K6"/>
    <mergeCell ref="E3:E6"/>
    <mergeCell ref="A3:C6"/>
    <mergeCell ref="R3:T5"/>
    <mergeCell ref="I3:I5"/>
    <mergeCell ref="J3:J5"/>
    <mergeCell ref="G3:G6"/>
    <mergeCell ref="V3:V6"/>
    <mergeCell ref="N17:P17"/>
    <mergeCell ref="N16:P16"/>
    <mergeCell ref="N11:P11"/>
    <mergeCell ref="A11:C11"/>
    <mergeCell ref="A13:C13"/>
    <mergeCell ref="N18:P18"/>
    <mergeCell ref="N22:P22"/>
    <mergeCell ref="N19:P19"/>
    <mergeCell ref="N20:P20"/>
    <mergeCell ref="N21:P21"/>
    <mergeCell ref="W1:Z1"/>
    <mergeCell ref="A58:C58"/>
    <mergeCell ref="A47:C47"/>
    <mergeCell ref="M3:M6"/>
    <mergeCell ref="A36:C36"/>
    <mergeCell ref="A29:C29"/>
    <mergeCell ref="A8:C8"/>
    <mergeCell ref="A16:C16"/>
    <mergeCell ref="A14:C14"/>
    <mergeCell ref="N14:P14"/>
    <mergeCell ref="W3:W6"/>
    <mergeCell ref="N36:P36"/>
    <mergeCell ref="N47:P47"/>
    <mergeCell ref="N13:P13"/>
    <mergeCell ref="N15:P15"/>
    <mergeCell ref="N12:P12"/>
    <mergeCell ref="A1:I1"/>
    <mergeCell ref="J1:M1"/>
    <mergeCell ref="N1:V1"/>
    <mergeCell ref="N10:P10"/>
    <mergeCell ref="A10:C10"/>
    <mergeCell ref="H3:H6"/>
    <mergeCell ref="F3:F6"/>
    <mergeCell ref="N7:P7"/>
    <mergeCell ref="A9:C9"/>
    <mergeCell ref="N9:P9"/>
    <mergeCell ref="N8:P8"/>
    <mergeCell ref="U3:U6"/>
    <mergeCell ref="R73:R74"/>
    <mergeCell ref="T73:U73"/>
    <mergeCell ref="R92:V92"/>
    <mergeCell ref="E73:E76"/>
    <mergeCell ref="F73:H73"/>
    <mergeCell ref="I73:K73"/>
    <mergeCell ref="G74:H74"/>
    <mergeCell ref="J74:K74"/>
    <mergeCell ref="H75:H76"/>
    <mergeCell ref="K75:K76"/>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9" max="57" man="1"/>
    <brk id="13" max="57" man="1"/>
    <brk id="22" max="71" man="1"/>
  </colBreak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P81"/>
  <sheetViews>
    <sheetView tabSelected="1" view="pageBreakPreview" zoomScaleNormal="50" zoomScaleSheetLayoutView="100" workbookViewId="0">
      <selection activeCell="H30" sqref="H30"/>
    </sheetView>
  </sheetViews>
  <sheetFormatPr defaultColWidth="9.140625" defaultRowHeight="15.75"/>
  <cols>
    <col min="1" max="1" width="2.28515625" style="14" customWidth="1"/>
    <col min="2" max="2" width="28.7109375" style="14" customWidth="1"/>
    <col min="3" max="3" width="2.28515625" style="14" customWidth="1"/>
    <col min="4" max="4" width="1.7109375" style="15" customWidth="1"/>
    <col min="5" max="8" width="19.85546875" style="998" customWidth="1"/>
    <col min="9" max="9" width="17.42578125" style="998" customWidth="1"/>
    <col min="10" max="10" width="19.28515625" style="998" customWidth="1"/>
    <col min="11" max="14" width="17.42578125" style="998" customWidth="1"/>
    <col min="15" max="15" width="2.28515625" style="14" customWidth="1"/>
    <col min="16" max="16" width="28.7109375" style="14" customWidth="1"/>
    <col min="17" max="17" width="2.28515625" style="14" customWidth="1"/>
    <col min="18" max="18" width="1.7109375" style="15" customWidth="1"/>
    <col min="19" max="23" width="15.42578125" style="998" customWidth="1"/>
    <col min="24" max="28" width="14.85546875" style="998" customWidth="1"/>
    <col min="29" max="29" width="14.85546875" style="993" customWidth="1"/>
    <col min="30" max="30" width="18.28515625" style="993" customWidth="1"/>
    <col min="31" max="32" width="15.5703125" style="998" hidden="1" customWidth="1"/>
    <col min="33" max="33" width="18.85546875" style="998" hidden="1" customWidth="1"/>
    <col min="34" max="34" width="20" style="998" hidden="1" customWidth="1"/>
    <col min="35" max="38" width="9.85546875" style="998" customWidth="1"/>
    <col min="39" max="16384" width="9.140625" style="998"/>
  </cols>
  <sheetData>
    <row r="1" spans="1:38" s="458" customFormat="1" ht="35.1" customHeight="1">
      <c r="A1" s="1636" t="s">
        <v>728</v>
      </c>
      <c r="B1" s="1636"/>
      <c r="C1" s="1636"/>
      <c r="D1" s="1636"/>
      <c r="E1" s="1636"/>
      <c r="F1" s="1636"/>
      <c r="G1" s="1636"/>
      <c r="H1" s="1636"/>
      <c r="I1" s="1637" t="s">
        <v>216</v>
      </c>
      <c r="J1" s="1637"/>
      <c r="K1" s="1637"/>
      <c r="L1" s="1637"/>
      <c r="M1" s="1637"/>
      <c r="N1" s="1637"/>
      <c r="O1" s="1372"/>
      <c r="P1" s="1636" t="s">
        <v>415</v>
      </c>
      <c r="Q1" s="1636"/>
      <c r="R1" s="1636"/>
      <c r="S1" s="1636"/>
      <c r="T1" s="1636"/>
      <c r="U1" s="1636"/>
      <c r="V1" s="1636"/>
      <c r="W1" s="1636"/>
      <c r="X1" s="457" t="s">
        <v>729</v>
      </c>
      <c r="Y1" s="457"/>
      <c r="Z1" s="457"/>
      <c r="AB1" s="457"/>
      <c r="AC1" s="499"/>
      <c r="AD1" s="499"/>
      <c r="AE1" s="500"/>
      <c r="AF1" s="500"/>
    </row>
    <row r="2" spans="1:38" ht="15" customHeight="1" thickBot="1">
      <c r="A2" s="998"/>
      <c r="B2" s="447"/>
      <c r="C2" s="447"/>
      <c r="D2" s="448"/>
      <c r="G2" s="1168"/>
      <c r="H2" s="1168"/>
      <c r="I2" s="1168"/>
      <c r="J2" s="1168"/>
      <c r="K2" s="1168"/>
      <c r="L2" s="1168"/>
      <c r="M2" s="1168"/>
      <c r="N2" s="170" t="s">
        <v>773</v>
      </c>
      <c r="O2" s="998"/>
      <c r="P2" s="501"/>
      <c r="Q2" s="447"/>
      <c r="R2" s="448"/>
      <c r="Z2" s="502"/>
      <c r="AC2" s="170"/>
      <c r="AD2" s="170" t="s">
        <v>773</v>
      </c>
    </row>
    <row r="3" spans="1:38" s="1179" customFormat="1" ht="20.100000000000001" customHeight="1">
      <c r="A3" s="1797" t="s">
        <v>1479</v>
      </c>
      <c r="B3" s="1797"/>
      <c r="C3" s="1797"/>
      <c r="D3" s="1189"/>
      <c r="E3" s="1800" t="s">
        <v>1557</v>
      </c>
      <c r="F3" s="1800" t="s">
        <v>1558</v>
      </c>
      <c r="G3" s="1803" t="s">
        <v>1559</v>
      </c>
      <c r="H3" s="1804"/>
      <c r="I3" s="1804" t="s">
        <v>1560</v>
      </c>
      <c r="J3" s="1804"/>
      <c r="K3" s="1805"/>
      <c r="L3" s="1803" t="s">
        <v>1532</v>
      </c>
      <c r="M3" s="1804"/>
      <c r="N3" s="1804"/>
      <c r="O3" s="1797" t="s">
        <v>1479</v>
      </c>
      <c r="P3" s="1797"/>
      <c r="Q3" s="1797"/>
      <c r="R3" s="1190"/>
      <c r="S3" s="1803" t="s">
        <v>1532</v>
      </c>
      <c r="T3" s="1804"/>
      <c r="U3" s="1804"/>
      <c r="V3" s="1804"/>
      <c r="W3" s="1804"/>
      <c r="X3" s="1804"/>
      <c r="Y3" s="1804"/>
      <c r="Z3" s="1804"/>
      <c r="AA3" s="1804"/>
      <c r="AB3" s="1805"/>
      <c r="AC3" s="1606" t="s">
        <v>1533</v>
      </c>
      <c r="AD3" s="1606" t="s">
        <v>1534</v>
      </c>
    </row>
    <row r="4" spans="1:38" s="1179" customFormat="1" ht="20.100000000000001" customHeight="1">
      <c r="A4" s="1798"/>
      <c r="B4" s="1798"/>
      <c r="C4" s="1798"/>
      <c r="D4" s="1329"/>
      <c r="E4" s="1801"/>
      <c r="F4" s="1801"/>
      <c r="G4" s="1806" t="s">
        <v>1561</v>
      </c>
      <c r="H4" s="1806" t="s">
        <v>1536</v>
      </c>
      <c r="I4" s="1807" t="s">
        <v>1537</v>
      </c>
      <c r="J4" s="1631" t="s">
        <v>812</v>
      </c>
      <c r="K4" s="1808" t="s">
        <v>1538</v>
      </c>
      <c r="L4" s="1806" t="s">
        <v>1562</v>
      </c>
      <c r="M4" s="1809" t="s">
        <v>1563</v>
      </c>
      <c r="N4" s="1810"/>
      <c r="O4" s="1798"/>
      <c r="P4" s="1798"/>
      <c r="Q4" s="1798"/>
      <c r="R4" s="1328"/>
      <c r="S4" s="1811" t="s">
        <v>1564</v>
      </c>
      <c r="T4" s="1812"/>
      <c r="U4" s="1812"/>
      <c r="V4" s="1812"/>
      <c r="W4" s="1813"/>
      <c r="X4" s="1814" t="s">
        <v>1565</v>
      </c>
      <c r="Y4" s="1609" t="s">
        <v>806</v>
      </c>
      <c r="Z4" s="1816" t="s">
        <v>1566</v>
      </c>
      <c r="AA4" s="1818" t="s">
        <v>1567</v>
      </c>
      <c r="AB4" s="1818" t="s">
        <v>1568</v>
      </c>
      <c r="AC4" s="1607"/>
      <c r="AD4" s="1607"/>
    </row>
    <row r="5" spans="1:38" s="1328" customFormat="1" ht="39.950000000000003" customHeight="1">
      <c r="A5" s="1799"/>
      <c r="B5" s="1799"/>
      <c r="C5" s="1799"/>
      <c r="D5" s="1180"/>
      <c r="E5" s="1802"/>
      <c r="F5" s="1802"/>
      <c r="G5" s="1802"/>
      <c r="H5" s="1802"/>
      <c r="I5" s="1807"/>
      <c r="J5" s="1632"/>
      <c r="K5" s="1808"/>
      <c r="L5" s="1802"/>
      <c r="M5" s="1403" t="s">
        <v>1546</v>
      </c>
      <c r="N5" s="1403" t="s">
        <v>1547</v>
      </c>
      <c r="O5" s="1799"/>
      <c r="P5" s="1799"/>
      <c r="Q5" s="1799"/>
      <c r="R5" s="1180"/>
      <c r="S5" s="1405" t="s">
        <v>1569</v>
      </c>
      <c r="T5" s="1405" t="s">
        <v>1570</v>
      </c>
      <c r="U5" s="1405" t="s">
        <v>1571</v>
      </c>
      <c r="V5" s="1405" t="s">
        <v>1572</v>
      </c>
      <c r="W5" s="513" t="s">
        <v>1573</v>
      </c>
      <c r="X5" s="1815"/>
      <c r="Y5" s="1605"/>
      <c r="Z5" s="1817"/>
      <c r="AA5" s="1819"/>
      <c r="AB5" s="1819"/>
      <c r="AC5" s="1608"/>
      <c r="AD5" s="1608"/>
    </row>
    <row r="6" spans="1:38" s="414" customFormat="1" ht="18" hidden="1" customHeight="1">
      <c r="A6" s="1643" t="s">
        <v>1071</v>
      </c>
      <c r="B6" s="1643"/>
      <c r="C6" s="1643"/>
      <c r="D6" s="2"/>
      <c r="E6" s="466">
        <v>884014361</v>
      </c>
      <c r="F6" s="467"/>
      <c r="G6" s="467">
        <v>816615772</v>
      </c>
      <c r="H6" s="467">
        <v>37601085</v>
      </c>
      <c r="I6" s="467">
        <v>19002633</v>
      </c>
      <c r="J6" s="467">
        <v>217723483</v>
      </c>
      <c r="K6" s="467">
        <v>322802954</v>
      </c>
      <c r="L6" s="467"/>
      <c r="M6" s="467">
        <v>115159176</v>
      </c>
      <c r="N6" s="467">
        <v>38654505</v>
      </c>
      <c r="O6" s="1643" t="s">
        <v>1071</v>
      </c>
      <c r="P6" s="1643"/>
      <c r="Q6" s="1643"/>
      <c r="R6" s="2"/>
      <c r="S6" s="466">
        <v>13161363.5</v>
      </c>
      <c r="T6" s="467">
        <v>9300868.9700000007</v>
      </c>
      <c r="U6" s="467">
        <v>24730148.800000001</v>
      </c>
      <c r="V6" s="467">
        <v>14357118.5</v>
      </c>
      <c r="W6" s="467">
        <v>14955171</v>
      </c>
      <c r="X6" s="503" t="s">
        <v>3</v>
      </c>
      <c r="Y6" s="503"/>
      <c r="Z6" s="467">
        <v>9054729</v>
      </c>
      <c r="AA6" s="503" t="s">
        <v>3</v>
      </c>
      <c r="AB6" s="327">
        <v>104326441</v>
      </c>
      <c r="AC6" s="467">
        <v>76453319</v>
      </c>
      <c r="AD6" s="467">
        <v>76453319</v>
      </c>
    </row>
    <row r="7" spans="1:38" s="414" customFormat="1" ht="18" hidden="1" customHeight="1">
      <c r="A7" s="1479" t="s">
        <v>1068</v>
      </c>
      <c r="B7" s="1479"/>
      <c r="C7" s="1479"/>
      <c r="D7" s="2"/>
      <c r="E7" s="413">
        <v>1212122873.0867617</v>
      </c>
      <c r="F7" s="327"/>
      <c r="G7" s="327">
        <v>1151826185.799772</v>
      </c>
      <c r="H7" s="327">
        <v>61627792.47016219</v>
      </c>
      <c r="I7" s="327">
        <v>25981233.91723733</v>
      </c>
      <c r="J7" s="327">
        <v>414187546.63982821</v>
      </c>
      <c r="K7" s="327">
        <v>358867629.20500857</v>
      </c>
      <c r="L7" s="327"/>
      <c r="M7" s="327">
        <v>128972230.68458322</v>
      </c>
      <c r="N7" s="327">
        <v>65227930.940402821</v>
      </c>
      <c r="O7" s="1479" t="s">
        <v>1068</v>
      </c>
      <c r="P7" s="1479"/>
      <c r="Q7" s="1479"/>
      <c r="R7" s="2"/>
      <c r="S7" s="413">
        <v>14934836.423175786</v>
      </c>
      <c r="T7" s="327">
        <v>8358378.8585563535</v>
      </c>
      <c r="U7" s="327">
        <v>20710325.182485808</v>
      </c>
      <c r="V7" s="327">
        <v>6131037.8917467138</v>
      </c>
      <c r="W7" s="327">
        <v>13399372.418269351</v>
      </c>
      <c r="X7" s="503" t="s">
        <v>3</v>
      </c>
      <c r="Y7" s="503"/>
      <c r="Z7" s="327">
        <v>18379616.300594278</v>
      </c>
      <c r="AA7" s="327">
        <v>210348.96994636179</v>
      </c>
      <c r="AB7" s="327">
        <v>162189752.88295099</v>
      </c>
      <c r="AC7" s="327">
        <v>78676303.587583244</v>
      </c>
      <c r="AD7" s="327">
        <v>78676303.587583244</v>
      </c>
    </row>
    <row r="8" spans="1:38" s="414" customFormat="1" ht="18" hidden="1" customHeight="1">
      <c r="A8" s="1479" t="s">
        <v>1290</v>
      </c>
      <c r="B8" s="1479"/>
      <c r="C8" s="1479"/>
      <c r="D8" s="2"/>
      <c r="E8" s="413" t="e">
        <f>G8+AD8-#REF!</f>
        <v>#REF!</v>
      </c>
      <c r="F8" s="327"/>
      <c r="G8" s="327" t="e">
        <f>H8+M8+#REF!</f>
        <v>#REF!</v>
      </c>
      <c r="H8" s="327">
        <v>33961983</v>
      </c>
      <c r="I8" s="327">
        <v>12274553</v>
      </c>
      <c r="J8" s="327">
        <v>331576729</v>
      </c>
      <c r="K8" s="327">
        <v>271779495</v>
      </c>
      <c r="L8" s="327"/>
      <c r="M8" s="327">
        <v>281966764</v>
      </c>
      <c r="N8" s="327">
        <v>82824847</v>
      </c>
      <c r="O8" s="1479" t="s">
        <v>1290</v>
      </c>
      <c r="P8" s="1479"/>
      <c r="Q8" s="1479"/>
      <c r="R8" s="2"/>
      <c r="S8" s="413">
        <v>15951384</v>
      </c>
      <c r="T8" s="327">
        <v>12407920</v>
      </c>
      <c r="U8" s="327">
        <v>114995367.11999992</v>
      </c>
      <c r="V8" s="327">
        <v>30836771.879999924</v>
      </c>
      <c r="W8" s="327">
        <v>24950474</v>
      </c>
      <c r="X8" s="503" t="s">
        <v>48</v>
      </c>
      <c r="Y8" s="503"/>
      <c r="Z8" s="327">
        <v>1099915</v>
      </c>
      <c r="AA8" s="503" t="s">
        <v>48</v>
      </c>
      <c r="AB8" s="327">
        <v>6398044</v>
      </c>
      <c r="AC8" s="327">
        <v>11727329</v>
      </c>
      <c r="AD8" s="327">
        <v>11727329</v>
      </c>
    </row>
    <row r="9" spans="1:38" s="414" customFormat="1" ht="18" hidden="1" customHeight="1">
      <c r="A9" s="1479" t="s">
        <v>1263</v>
      </c>
      <c r="B9" s="1479"/>
      <c r="C9" s="1479"/>
      <c r="D9" s="2"/>
      <c r="E9" s="413">
        <v>887937777.42154884</v>
      </c>
      <c r="F9" s="327"/>
      <c r="G9" s="373">
        <v>868414421.03194356</v>
      </c>
      <c r="H9" s="327">
        <v>52581956.153102256</v>
      </c>
      <c r="I9" s="327">
        <v>10688689.552511062</v>
      </c>
      <c r="J9" s="327">
        <v>276449626.26490414</v>
      </c>
      <c r="K9" s="327">
        <v>307812038.4449591</v>
      </c>
      <c r="L9" s="327"/>
      <c r="M9" s="327">
        <v>121604697.7510175</v>
      </c>
      <c r="N9" s="327">
        <v>54210746.42529235</v>
      </c>
      <c r="O9" s="1479" t="s">
        <v>1263</v>
      </c>
      <c r="P9" s="1479"/>
      <c r="Q9" s="1479"/>
      <c r="R9" s="2"/>
      <c r="S9" s="413">
        <v>9975501.050405724</v>
      </c>
      <c r="T9" s="327">
        <v>7094721.0586746205</v>
      </c>
      <c r="U9" s="327">
        <v>19192127.933018804</v>
      </c>
      <c r="V9" s="327">
        <v>23702336.870805494</v>
      </c>
      <c r="W9" s="327">
        <v>7167053.1466036355</v>
      </c>
      <c r="X9" s="503" t="s">
        <v>498</v>
      </c>
      <c r="Y9" s="503"/>
      <c r="Z9" s="327">
        <v>37167437.464967608</v>
      </c>
      <c r="AA9" s="327">
        <v>262211.26621657744</v>
      </c>
      <c r="AB9" s="327">
        <v>99277412.865450189</v>
      </c>
      <c r="AC9" s="327">
        <v>56690793.854573004</v>
      </c>
      <c r="AD9" s="327">
        <v>56690793.854573004</v>
      </c>
    </row>
    <row r="10" spans="1:38" s="414" customFormat="1" ht="18" hidden="1" customHeight="1">
      <c r="A10" s="1479" t="s">
        <v>1276</v>
      </c>
      <c r="B10" s="1479"/>
      <c r="C10" s="1479"/>
      <c r="D10" s="2"/>
      <c r="E10" s="494">
        <v>1094008385.2415526</v>
      </c>
      <c r="F10" s="373"/>
      <c r="G10" s="373">
        <v>1050978800.6989181</v>
      </c>
      <c r="H10" s="327">
        <v>141809653.47389013</v>
      </c>
      <c r="I10" s="327">
        <v>20316280.878726214</v>
      </c>
      <c r="J10" s="327">
        <v>296025460.82286692</v>
      </c>
      <c r="K10" s="327">
        <v>359036850.71176863</v>
      </c>
      <c r="L10" s="327"/>
      <c r="M10" s="327">
        <v>118356200.48719232</v>
      </c>
      <c r="N10" s="327">
        <v>56668654.987001732</v>
      </c>
      <c r="O10" s="1479" t="s">
        <v>1276</v>
      </c>
      <c r="P10" s="1479"/>
      <c r="Q10" s="1479"/>
      <c r="R10" s="2"/>
      <c r="S10" s="413">
        <v>18549099.55864086</v>
      </c>
      <c r="T10" s="327">
        <v>7603529.6621497804</v>
      </c>
      <c r="U10" s="327">
        <v>21131095.142126884</v>
      </c>
      <c r="V10" s="327">
        <v>7135229.0334181515</v>
      </c>
      <c r="W10" s="327">
        <v>7268592.103854835</v>
      </c>
      <c r="X10" s="327">
        <v>57305211.741886877</v>
      </c>
      <c r="Y10" s="327"/>
      <c r="Z10" s="327">
        <v>13287577.505359702</v>
      </c>
      <c r="AA10" s="327">
        <v>200175.56460030255</v>
      </c>
      <c r="AB10" s="327">
        <v>57928967.017986692</v>
      </c>
      <c r="AC10" s="327">
        <v>56317162.047994226</v>
      </c>
      <c r="AD10" s="327">
        <v>56317162.047994226</v>
      </c>
    </row>
    <row r="11" spans="1:38" s="414" customFormat="1" ht="18" hidden="1" customHeight="1">
      <c r="A11" s="1479" t="s">
        <v>1069</v>
      </c>
      <c r="B11" s="1479"/>
      <c r="C11" s="1479"/>
      <c r="D11" s="2"/>
      <c r="E11" s="494">
        <v>1104507474.4175601</v>
      </c>
      <c r="F11" s="373"/>
      <c r="G11" s="363">
        <v>1067995063.900094</v>
      </c>
      <c r="H11" s="50">
        <v>83545723.626557037</v>
      </c>
      <c r="I11" s="50">
        <v>16213505.051686004</v>
      </c>
      <c r="J11" s="50">
        <v>331835129.9245007</v>
      </c>
      <c r="K11" s="50">
        <v>412671969.48914409</v>
      </c>
      <c r="L11" s="50"/>
      <c r="M11" s="50">
        <v>106821589.75731826</v>
      </c>
      <c r="N11" s="50">
        <v>51170554.744952828</v>
      </c>
      <c r="O11" s="1479" t="s">
        <v>1069</v>
      </c>
      <c r="P11" s="1479"/>
      <c r="Q11" s="1479"/>
      <c r="R11" s="2"/>
      <c r="S11" s="50">
        <v>11038304.911934117</v>
      </c>
      <c r="T11" s="50">
        <v>6102262.1218957547</v>
      </c>
      <c r="U11" s="50">
        <v>21675359.431122921</v>
      </c>
      <c r="V11" s="50">
        <v>5090005.8642972233</v>
      </c>
      <c r="W11" s="50">
        <v>11745102.683115313</v>
      </c>
      <c r="X11" s="50">
        <v>60633284.890478961</v>
      </c>
      <c r="Y11" s="50"/>
      <c r="Z11" s="50">
        <v>17578264.539178129</v>
      </c>
      <c r="AA11" s="50">
        <v>260847.84887009184</v>
      </c>
      <c r="AB11" s="50">
        <v>56013013.311539777</v>
      </c>
      <c r="AC11" s="327">
        <v>54090675.056642227</v>
      </c>
      <c r="AD11" s="327">
        <v>54090675.056642227</v>
      </c>
      <c r="AF11" s="414">
        <f>SUM(H11:H12,H14)</f>
        <v>253958658.72148645</v>
      </c>
      <c r="AG11" s="414">
        <f>SUM(I11:I12,I14)</f>
        <v>65442908.265531957</v>
      </c>
      <c r="AH11" s="414">
        <f>SUM(J11:J12,J14)</f>
        <v>1711511970.0758917</v>
      </c>
      <c r="AI11" s="414" t="e">
        <f>SUM(#REF!,#REF!)</f>
        <v>#REF!</v>
      </c>
      <c r="AJ11" s="414">
        <f>SUM(X11:X12,X14)</f>
        <v>203479062.26744944</v>
      </c>
      <c r="AK11" s="414">
        <f>SUM(AA11:AA12,AA14)</f>
        <v>1102409.1871397241</v>
      </c>
      <c r="AL11" s="414">
        <f>SUM(AB11:AB12,AB14)</f>
        <v>159880358.59312946</v>
      </c>
    </row>
    <row r="12" spans="1:38" s="414" customFormat="1" ht="18" hidden="1" customHeight="1">
      <c r="A12" s="1479" t="s">
        <v>1189</v>
      </c>
      <c r="B12" s="1479"/>
      <c r="C12" s="1479"/>
      <c r="D12" s="2"/>
      <c r="E12" s="494">
        <v>1110604457.444062</v>
      </c>
      <c r="F12" s="373"/>
      <c r="G12" s="363">
        <v>1067774924.8796263</v>
      </c>
      <c r="H12" s="50">
        <v>59000259.028558321</v>
      </c>
      <c r="I12" s="50">
        <v>22343556.438847698</v>
      </c>
      <c r="J12" s="50">
        <v>368720316.52669519</v>
      </c>
      <c r="K12" s="50">
        <v>390060743.2673859</v>
      </c>
      <c r="L12" s="50"/>
      <c r="M12" s="50">
        <v>106536985.83278736</v>
      </c>
      <c r="N12" s="50">
        <v>59212231.787924983</v>
      </c>
      <c r="O12" s="1479" t="s">
        <v>1189</v>
      </c>
      <c r="P12" s="1479"/>
      <c r="Q12" s="1479"/>
      <c r="R12" s="2"/>
      <c r="S12" s="50">
        <v>13264109.14223442</v>
      </c>
      <c r="T12" s="50">
        <v>6443666.8464137558</v>
      </c>
      <c r="U12" s="50">
        <v>16799833.136507984</v>
      </c>
      <c r="V12" s="50">
        <v>5424305.6061611259</v>
      </c>
      <c r="W12" s="50">
        <v>5392839.3135451013</v>
      </c>
      <c r="X12" s="50">
        <v>64287966.028651543</v>
      </c>
      <c r="Y12" s="50"/>
      <c r="Z12" s="50">
        <v>22632996.930729311</v>
      </c>
      <c r="AA12" s="50">
        <v>218282.99935192775</v>
      </c>
      <c r="AB12" s="50">
        <v>56606814.757348619</v>
      </c>
      <c r="AC12" s="327">
        <v>65462529.495163396</v>
      </c>
      <c r="AD12" s="327">
        <v>65462529.495163396</v>
      </c>
      <c r="AG12" s="504">
        <f>AG11/$AF$11</f>
        <v>0.25769118719949785</v>
      </c>
      <c r="AH12" s="504">
        <f>AH11/$AF$11</f>
        <v>6.7393330028289657</v>
      </c>
      <c r="AJ12" s="414" t="e">
        <f>AJ11/$AI$11</f>
        <v>#REF!</v>
      </c>
      <c r="AK12" s="414" t="e">
        <f>AK11/$AI$11</f>
        <v>#REF!</v>
      </c>
      <c r="AL12" s="414" t="e">
        <f>AL11/$AI$11</f>
        <v>#REF!</v>
      </c>
    </row>
    <row r="13" spans="1:38" s="414" customFormat="1" ht="18" hidden="1" customHeight="1">
      <c r="A13" s="1479" t="s">
        <v>5</v>
      </c>
      <c r="B13" s="1479"/>
      <c r="C13" s="1479"/>
      <c r="D13" s="2"/>
      <c r="E13" s="494" t="e">
        <f>G13+AD13-#REF!</f>
        <v>#REF!</v>
      </c>
      <c r="F13" s="373"/>
      <c r="G13" s="373" t="e">
        <f>H13+M13+#REF!</f>
        <v>#REF!</v>
      </c>
      <c r="H13" s="50">
        <v>100844952.89743455</v>
      </c>
      <c r="I13" s="50">
        <v>25986855.63521735</v>
      </c>
      <c r="J13" s="373">
        <v>914634281.11362004</v>
      </c>
      <c r="K13" s="50">
        <v>486464462.78955406</v>
      </c>
      <c r="L13" s="50"/>
      <c r="M13" s="50">
        <v>116949264.61592844</v>
      </c>
      <c r="N13" s="50" t="e">
        <f>$M$13*#REF!</f>
        <v>#REF!</v>
      </c>
      <c r="O13" s="1479" t="s">
        <v>5</v>
      </c>
      <c r="P13" s="1479"/>
      <c r="Q13" s="1479"/>
      <c r="R13" s="2"/>
      <c r="S13" s="50" t="e">
        <f>$M$13*#REF!</f>
        <v>#REF!</v>
      </c>
      <c r="T13" s="50" t="e">
        <f>$M$13*#REF!</f>
        <v>#REF!</v>
      </c>
      <c r="U13" s="50" t="e">
        <f>$M$13*#REF!</f>
        <v>#REF!</v>
      </c>
      <c r="V13" s="50" t="e">
        <f>$M$13*#REF!</f>
        <v>#REF!</v>
      </c>
      <c r="W13" s="50" t="e">
        <f>$M$13*#REF!</f>
        <v>#REF!</v>
      </c>
      <c r="X13" s="50" t="e">
        <f>#REF!*AJ12</f>
        <v>#REF!</v>
      </c>
      <c r="Y13" s="50"/>
      <c r="Z13" s="50">
        <v>18015436.703935511</v>
      </c>
      <c r="AA13" s="50" t="e">
        <f>#REF!*AK12</f>
        <v>#REF!</v>
      </c>
      <c r="AB13" s="50" t="e">
        <f>#REF!*AL12</f>
        <v>#REF!</v>
      </c>
      <c r="AC13" s="327">
        <v>66151616.111287139</v>
      </c>
      <c r="AD13" s="327">
        <v>66151616.111287139</v>
      </c>
    </row>
    <row r="14" spans="1:38" s="414" customFormat="1" ht="18" hidden="1" customHeight="1">
      <c r="A14" s="1479" t="s">
        <v>1277</v>
      </c>
      <c r="B14" s="1479"/>
      <c r="C14" s="1479"/>
      <c r="D14" s="2"/>
      <c r="E14" s="494" t="e">
        <f>G14+AD14-#REF!</f>
        <v>#REF!</v>
      </c>
      <c r="F14" s="373"/>
      <c r="G14" s="373" t="e">
        <f>H14+M14+#REF!</f>
        <v>#REF!</v>
      </c>
      <c r="H14" s="50">
        <v>111412676.0663711</v>
      </c>
      <c r="I14" s="50">
        <v>26885846.774998259</v>
      </c>
      <c r="J14" s="373">
        <v>1010956523.6246958</v>
      </c>
      <c r="K14" s="50">
        <v>422334669.7564373</v>
      </c>
      <c r="L14" s="50"/>
      <c r="M14" s="50">
        <v>111247566.83664586</v>
      </c>
      <c r="N14" s="50">
        <v>56983589.463435084</v>
      </c>
      <c r="O14" s="1479" t="s">
        <v>1277</v>
      </c>
      <c r="P14" s="1479"/>
      <c r="Q14" s="1479"/>
      <c r="R14" s="2"/>
      <c r="S14" s="50">
        <v>15717939.441044308</v>
      </c>
      <c r="T14" s="50">
        <v>5911868.4290939057</v>
      </c>
      <c r="U14" s="50">
        <v>20333112.367328353</v>
      </c>
      <c r="V14" s="50">
        <v>5258720.9123024298</v>
      </c>
      <c r="W14" s="50">
        <v>7042336.2234417666</v>
      </c>
      <c r="X14" s="50">
        <v>78557811.34831892</v>
      </c>
      <c r="Y14" s="50"/>
      <c r="Z14" s="50">
        <v>23694823.365513492</v>
      </c>
      <c r="AA14" s="50">
        <v>623278.33891770453</v>
      </c>
      <c r="AB14" s="50">
        <v>47260530.524241075</v>
      </c>
      <c r="AC14" s="327">
        <v>72698499.859068632</v>
      </c>
      <c r="AD14" s="327">
        <v>72698499.859068632</v>
      </c>
    </row>
    <row r="15" spans="1:38" s="414" customFormat="1" ht="18" hidden="1" customHeight="1">
      <c r="A15" s="1479" t="s">
        <v>1278</v>
      </c>
      <c r="B15" s="1479"/>
      <c r="C15" s="1479"/>
      <c r="D15" s="2"/>
      <c r="E15" s="494" t="e">
        <f>G15+AD15-#REF!</f>
        <v>#REF!</v>
      </c>
      <c r="F15" s="373"/>
      <c r="G15" s="373" t="e">
        <f>H15+M15+#REF!</f>
        <v>#REF!</v>
      </c>
      <c r="H15" s="327">
        <v>79016195.464908555</v>
      </c>
      <c r="I15" s="327">
        <v>24791256.296694715</v>
      </c>
      <c r="J15" s="373">
        <v>779494678.67999995</v>
      </c>
      <c r="K15" s="327">
        <v>446786704.6134361</v>
      </c>
      <c r="L15" s="327"/>
      <c r="M15" s="327">
        <v>98116735.727064326</v>
      </c>
      <c r="N15" s="327">
        <v>43800542.707088277</v>
      </c>
      <c r="O15" s="1479" t="s">
        <v>1278</v>
      </c>
      <c r="P15" s="1479"/>
      <c r="Q15" s="1479"/>
      <c r="R15" s="2"/>
      <c r="S15" s="413">
        <v>15799152.660084248</v>
      </c>
      <c r="T15" s="327">
        <v>6037330.6721937414</v>
      </c>
      <c r="U15" s="327">
        <v>21121820.533904478</v>
      </c>
      <c r="V15" s="327">
        <v>6447593.0833837194</v>
      </c>
      <c r="W15" s="327">
        <v>4910296.0704094805</v>
      </c>
      <c r="X15" s="50">
        <v>73091234.90766561</v>
      </c>
      <c r="Y15" s="50"/>
      <c r="Z15" s="327">
        <v>20053396.057071295</v>
      </c>
      <c r="AA15" s="327">
        <v>163944.0309401046</v>
      </c>
      <c r="AB15" s="327">
        <v>49902991.837127797</v>
      </c>
      <c r="AC15" s="327">
        <v>85637184.368471995</v>
      </c>
      <c r="AD15" s="327">
        <v>85637184.368471995</v>
      </c>
    </row>
    <row r="16" spans="1:38" s="414" customFormat="1" ht="17.25" hidden="1" customHeight="1">
      <c r="A16" s="1479" t="s">
        <v>1280</v>
      </c>
      <c r="B16" s="1479"/>
      <c r="C16" s="1479"/>
      <c r="D16" s="2"/>
      <c r="E16" s="363">
        <v>1677734614.1587782</v>
      </c>
      <c r="F16" s="363"/>
      <c r="G16" s="373">
        <v>1598848494.3334563</v>
      </c>
      <c r="H16" s="327">
        <v>63098015.97606001</v>
      </c>
      <c r="I16" s="327">
        <v>26089338.459277585</v>
      </c>
      <c r="J16" s="373">
        <v>881921579.78337991</v>
      </c>
      <c r="K16" s="327">
        <v>430666374.68759632</v>
      </c>
      <c r="L16" s="327"/>
      <c r="M16" s="327">
        <v>85089221.744109139</v>
      </c>
      <c r="N16" s="327">
        <v>37835957.86405126</v>
      </c>
      <c r="O16" s="1479" t="s">
        <v>1280</v>
      </c>
      <c r="P16" s="1479"/>
      <c r="Q16" s="1479"/>
      <c r="R16" s="2"/>
      <c r="S16" s="413">
        <v>10949731.279817685</v>
      </c>
      <c r="T16" s="327">
        <v>5866996.5075264461</v>
      </c>
      <c r="U16" s="327">
        <v>15282653.733954567</v>
      </c>
      <c r="V16" s="327">
        <v>9751950.1883288417</v>
      </c>
      <c r="W16" s="327">
        <v>5401932.170430324</v>
      </c>
      <c r="X16" s="50">
        <v>64510374.726414204</v>
      </c>
      <c r="Y16" s="50"/>
      <c r="Z16" s="327">
        <v>21200523.00912872</v>
      </c>
      <c r="AA16" s="327">
        <v>254261.95056054977</v>
      </c>
      <c r="AB16" s="327">
        <v>47219327.006057613</v>
      </c>
      <c r="AC16" s="327">
        <v>100086642.83445083</v>
      </c>
      <c r="AD16" s="327">
        <v>100086642.83445083</v>
      </c>
      <c r="AH16" s="492" t="s">
        <v>496</v>
      </c>
    </row>
    <row r="17" spans="1:34" s="414" customFormat="1" ht="18" hidden="1" customHeight="1">
      <c r="A17" s="1479" t="s">
        <v>1070</v>
      </c>
      <c r="B17" s="1479"/>
      <c r="C17" s="1479"/>
      <c r="D17" s="2"/>
      <c r="E17" s="418">
        <v>1905911401.124707</v>
      </c>
      <c r="F17" s="418"/>
      <c r="G17" s="418">
        <v>1806885737.2984271</v>
      </c>
      <c r="H17" s="418">
        <v>56035079.219651394</v>
      </c>
      <c r="I17" s="418">
        <v>20293166.304085318</v>
      </c>
      <c r="J17" s="418">
        <v>1037285061.5019439</v>
      </c>
      <c r="K17" s="418">
        <v>479086108.43360746</v>
      </c>
      <c r="L17" s="418"/>
      <c r="M17" s="418">
        <v>91977373.63521269</v>
      </c>
      <c r="N17" s="418">
        <v>37361463.478440605</v>
      </c>
      <c r="O17" s="1479" t="s">
        <v>1070</v>
      </c>
      <c r="P17" s="1479"/>
      <c r="Q17" s="1479"/>
      <c r="R17" s="2"/>
      <c r="S17" s="418">
        <v>13292613.139906682</v>
      </c>
      <c r="T17" s="418">
        <v>6420277.4258636395</v>
      </c>
      <c r="U17" s="418">
        <v>17419931.859455429</v>
      </c>
      <c r="V17" s="418">
        <v>8291295.1321529215</v>
      </c>
      <c r="W17" s="418">
        <v>9191792.5993934143</v>
      </c>
      <c r="X17" s="393">
        <v>71156047.930085033</v>
      </c>
      <c r="Y17" s="393"/>
      <c r="Z17" s="418">
        <v>19532168.87302703</v>
      </c>
      <c r="AA17" s="418">
        <v>352436.01569032727</v>
      </c>
      <c r="AB17" s="418">
        <v>50700464.258149348</v>
      </c>
      <c r="AC17" s="418">
        <v>118557832.6993084</v>
      </c>
      <c r="AD17" s="418">
        <v>118557832.6993084</v>
      </c>
      <c r="AH17" s="1408" t="s">
        <v>499</v>
      </c>
    </row>
    <row r="18" spans="1:34" s="414" customFormat="1" ht="18" hidden="1" customHeight="1">
      <c r="A18" s="1479" t="s">
        <v>1281</v>
      </c>
      <c r="B18" s="1479"/>
      <c r="C18" s="1479"/>
      <c r="D18" s="2"/>
      <c r="E18" s="418" t="e">
        <f>G18+AD18-#REF!</f>
        <v>#REF!</v>
      </c>
      <c r="F18" s="418"/>
      <c r="G18" s="418" t="e">
        <f>H18+L18+#REF!</f>
        <v>#REF!</v>
      </c>
      <c r="H18" s="418">
        <v>48134226.697586112</v>
      </c>
      <c r="I18" s="418">
        <v>21622586.778182603</v>
      </c>
      <c r="J18" s="418">
        <v>855876728.34116554</v>
      </c>
      <c r="K18" s="418">
        <v>396411361.1074006</v>
      </c>
      <c r="L18" s="418"/>
      <c r="M18" s="418">
        <v>79659450.429710269</v>
      </c>
      <c r="N18" s="418">
        <v>34041821.947817221</v>
      </c>
      <c r="O18" s="1479" t="s">
        <v>1281</v>
      </c>
      <c r="P18" s="1479"/>
      <c r="Q18" s="1479"/>
      <c r="R18" s="2"/>
      <c r="S18" s="418">
        <v>11347726.647405256</v>
      </c>
      <c r="T18" s="418">
        <v>5790568.5293154269</v>
      </c>
      <c r="U18" s="418">
        <v>14955011.081214637</v>
      </c>
      <c r="V18" s="418">
        <v>7876796.128277164</v>
      </c>
      <c r="W18" s="418">
        <v>5647526.0956805535</v>
      </c>
      <c r="X18" s="418">
        <v>60473264.517373003</v>
      </c>
      <c r="Y18" s="418"/>
      <c r="Z18" s="418">
        <v>11985785.796908749</v>
      </c>
      <c r="AA18" s="418">
        <v>263743.77673027688</v>
      </c>
      <c r="AB18" s="418">
        <v>44405753.044112645</v>
      </c>
      <c r="AC18" s="418">
        <v>80943746.709172249</v>
      </c>
      <c r="AD18" s="418">
        <v>80943746.709172249</v>
      </c>
      <c r="AG18" s="414" t="s">
        <v>1264</v>
      </c>
      <c r="AH18" s="414">
        <v>401698753.57278156</v>
      </c>
    </row>
    <row r="19" spans="1:34" s="414" customFormat="1" ht="18" hidden="1" customHeight="1">
      <c r="A19" s="1479" t="s">
        <v>1190</v>
      </c>
      <c r="B19" s="1479"/>
      <c r="C19" s="1479"/>
      <c r="D19" s="2"/>
      <c r="E19" s="418">
        <v>1918058080.3343196</v>
      </c>
      <c r="F19" s="418"/>
      <c r="G19" s="418">
        <v>1829300639.4857309</v>
      </c>
      <c r="H19" s="418">
        <v>49794242.92041114</v>
      </c>
      <c r="I19" s="418">
        <v>29229771.450746041</v>
      </c>
      <c r="J19" s="418">
        <v>1052866166.4356915</v>
      </c>
      <c r="K19" s="418">
        <v>472049041.9864639</v>
      </c>
      <c r="L19" s="418"/>
      <c r="M19" s="418">
        <v>101921170.77994193</v>
      </c>
      <c r="N19" s="418">
        <v>41403783.888343148</v>
      </c>
      <c r="O19" s="1479" t="s">
        <v>1190</v>
      </c>
      <c r="P19" s="1479"/>
      <c r="Q19" s="1479"/>
      <c r="R19" s="2"/>
      <c r="S19" s="418">
        <v>15156975.946723636</v>
      </c>
      <c r="T19" s="418">
        <v>9113366.8013288975</v>
      </c>
      <c r="U19" s="418">
        <v>20670375.434653386</v>
      </c>
      <c r="V19" s="418">
        <v>9365918.2748927232</v>
      </c>
      <c r="W19" s="418">
        <v>6210750.434000113</v>
      </c>
      <c r="X19" s="393">
        <v>65709038.855836667</v>
      </c>
      <c r="Y19" s="393"/>
      <c r="Z19" s="418">
        <v>19616994.062205464</v>
      </c>
      <c r="AA19" s="418">
        <v>316509.0393580143</v>
      </c>
      <c r="AB19" s="418">
        <v>57414698.017272882</v>
      </c>
      <c r="AC19" s="418">
        <v>108374434.91079684</v>
      </c>
      <c r="AD19" s="418">
        <v>108374434.91079684</v>
      </c>
      <c r="AG19" s="414">
        <v>98</v>
      </c>
      <c r="AH19" s="414">
        <v>409491363.05769229</v>
      </c>
    </row>
    <row r="20" spans="1:34" s="414" customFormat="1" ht="18" hidden="1" customHeight="1">
      <c r="A20" s="1479" t="s">
        <v>1282</v>
      </c>
      <c r="B20" s="1479"/>
      <c r="C20" s="1479"/>
      <c r="D20" s="2"/>
      <c r="E20" s="418">
        <v>2003052329.1130536</v>
      </c>
      <c r="F20" s="418"/>
      <c r="G20" s="418">
        <v>1913570358.5609207</v>
      </c>
      <c r="H20" s="418">
        <v>33742597.498634771</v>
      </c>
      <c r="I20" s="418">
        <v>27969698.550922256</v>
      </c>
      <c r="J20" s="418">
        <v>1129104080.6300826</v>
      </c>
      <c r="K20" s="418">
        <v>501921760.24039036</v>
      </c>
      <c r="L20" s="418"/>
      <c r="M20" s="418">
        <v>100932770.33373679</v>
      </c>
      <c r="N20" s="418">
        <v>43865163.324620284</v>
      </c>
      <c r="O20" s="1479" t="s">
        <v>1282</v>
      </c>
      <c r="P20" s="1479"/>
      <c r="Q20" s="1479"/>
      <c r="R20" s="2"/>
      <c r="S20" s="418">
        <v>17703222.867415816</v>
      </c>
      <c r="T20" s="418">
        <v>8641480.5215690173</v>
      </c>
      <c r="U20" s="418">
        <v>18716342.829991616</v>
      </c>
      <c r="V20" s="418">
        <v>6071608.0709286798</v>
      </c>
      <c r="W20" s="418">
        <v>5934952.7192114126</v>
      </c>
      <c r="X20" s="393">
        <v>70314885.609816074</v>
      </c>
      <c r="Y20" s="393"/>
      <c r="Z20" s="418">
        <v>20882258.199627183</v>
      </c>
      <c r="AA20" s="418">
        <v>451146.73938871425</v>
      </c>
      <c r="AB20" s="418">
        <v>49133418.957960568</v>
      </c>
      <c r="AC20" s="418">
        <v>110364228.7517581</v>
      </c>
      <c r="AD20" s="418">
        <v>110364228.7517581</v>
      </c>
      <c r="AG20" s="414">
        <v>99</v>
      </c>
      <c r="AH20" s="414">
        <v>438348480.41670144</v>
      </c>
    </row>
    <row r="21" spans="1:34" s="414" customFormat="1" ht="18" hidden="1" customHeight="1">
      <c r="A21" s="1479" t="s">
        <v>1283</v>
      </c>
      <c r="B21" s="1479"/>
      <c r="C21" s="1479"/>
      <c r="D21" s="18"/>
      <c r="E21" s="418">
        <v>1698497265.2204101</v>
      </c>
      <c r="F21" s="418"/>
      <c r="G21" s="418">
        <v>1539118673.3509581</v>
      </c>
      <c r="H21" s="418">
        <v>50438539.856719755</v>
      </c>
      <c r="I21" s="418">
        <v>31515796.894087177</v>
      </c>
      <c r="J21" s="418">
        <v>677894624.52373517</v>
      </c>
      <c r="K21" s="418">
        <v>543696562.71023667</v>
      </c>
      <c r="L21" s="418"/>
      <c r="M21" s="418">
        <v>106637414.54177141</v>
      </c>
      <c r="N21" s="418">
        <v>46067162.217533678</v>
      </c>
      <c r="O21" s="1479" t="s">
        <v>1283</v>
      </c>
      <c r="P21" s="1479"/>
      <c r="Q21" s="1479"/>
      <c r="R21" s="18"/>
      <c r="S21" s="418">
        <v>17925174.73564985</v>
      </c>
      <c r="T21" s="418">
        <v>9105301.5176570937</v>
      </c>
      <c r="U21" s="418">
        <v>21594796.49224304</v>
      </c>
      <c r="V21" s="418">
        <v>5915853.4033916295</v>
      </c>
      <c r="W21" s="418">
        <v>6029126.1752961352</v>
      </c>
      <c r="X21" s="393">
        <v>76298958.686348259</v>
      </c>
      <c r="Y21" s="393"/>
      <c r="Z21" s="418">
        <v>20242838.479926176</v>
      </c>
      <c r="AA21" s="418">
        <v>347299.23651442106</v>
      </c>
      <c r="AB21" s="418">
        <v>52289476.901545256</v>
      </c>
      <c r="AC21" s="418">
        <v>179621430.34937757</v>
      </c>
      <c r="AD21" s="418">
        <v>179621430.34937757</v>
      </c>
    </row>
    <row r="22" spans="1:34" ht="14.45" hidden="1" customHeight="1">
      <c r="A22" s="1467" t="s">
        <v>1291</v>
      </c>
      <c r="B22" s="1468"/>
      <c r="C22" s="1468"/>
      <c r="D22" s="1469"/>
      <c r="E22" s="437">
        <v>108917.09551608161</v>
      </c>
      <c r="F22" s="130">
        <v>101217.94266607011</v>
      </c>
      <c r="G22" s="437">
        <v>85521.281912010163</v>
      </c>
      <c r="H22" s="437">
        <v>3761.2634514207853</v>
      </c>
      <c r="I22" s="437">
        <v>2429.5515259868785</v>
      </c>
      <c r="J22" s="437">
        <v>43996.812452806371</v>
      </c>
      <c r="K22" s="437">
        <v>35333.654481796097</v>
      </c>
      <c r="L22" s="130">
        <f>M22+X22+AA22+AB22</f>
        <v>15696.660754059953</v>
      </c>
      <c r="M22" s="437">
        <v>6906.9053418695175</v>
      </c>
      <c r="N22" s="437">
        <v>3074.5153579280172</v>
      </c>
      <c r="O22" s="1467" t="s">
        <v>1291</v>
      </c>
      <c r="P22" s="1468"/>
      <c r="Q22" s="1468"/>
      <c r="R22" s="1469"/>
      <c r="S22" s="437">
        <v>1217.9534264672227</v>
      </c>
      <c r="T22" s="437">
        <v>558.16811524089405</v>
      </c>
      <c r="U22" s="437">
        <v>1440.5361261204314</v>
      </c>
      <c r="V22" s="437">
        <v>295.51357966395614</v>
      </c>
      <c r="W22" s="437">
        <v>320.21873644902297</v>
      </c>
      <c r="X22" s="437">
        <v>4950.8497182957999</v>
      </c>
      <c r="Y22" s="437"/>
      <c r="Z22" s="507" t="s">
        <v>742</v>
      </c>
      <c r="AA22" s="437">
        <v>41.271386123445694</v>
      </c>
      <c r="AB22" s="437">
        <v>3797.6343077711904</v>
      </c>
      <c r="AC22" s="437">
        <v>9024.1298514902519</v>
      </c>
      <c r="AD22" s="437">
        <v>1324.9770014789547</v>
      </c>
    </row>
    <row r="23" spans="1:34" ht="14.45" customHeight="1">
      <c r="A23" s="1467" t="s">
        <v>1308</v>
      </c>
      <c r="B23" s="1468"/>
      <c r="C23" s="1468"/>
      <c r="D23" s="1469"/>
      <c r="E23" s="507" t="s">
        <v>528</v>
      </c>
      <c r="F23" s="507" t="s">
        <v>528</v>
      </c>
      <c r="G23" s="507" t="s">
        <v>528</v>
      </c>
      <c r="H23" s="507" t="s">
        <v>528</v>
      </c>
      <c r="I23" s="507" t="s">
        <v>528</v>
      </c>
      <c r="J23" s="507" t="s">
        <v>528</v>
      </c>
      <c r="K23" s="507" t="s">
        <v>528</v>
      </c>
      <c r="L23" s="507" t="s">
        <v>528</v>
      </c>
      <c r="M23" s="507" t="s">
        <v>528</v>
      </c>
      <c r="N23" s="507" t="s">
        <v>528</v>
      </c>
      <c r="O23" s="1467" t="s">
        <v>1308</v>
      </c>
      <c r="P23" s="1468"/>
      <c r="Q23" s="1468"/>
      <c r="R23" s="1469"/>
      <c r="S23" s="507" t="s">
        <v>528</v>
      </c>
      <c r="T23" s="507" t="s">
        <v>528</v>
      </c>
      <c r="U23" s="507" t="s">
        <v>528</v>
      </c>
      <c r="V23" s="507" t="s">
        <v>528</v>
      </c>
      <c r="W23" s="507" t="s">
        <v>528</v>
      </c>
      <c r="X23" s="507" t="s">
        <v>528</v>
      </c>
      <c r="Y23" s="507" t="s">
        <v>528</v>
      </c>
      <c r="Z23" s="507" t="s">
        <v>528</v>
      </c>
      <c r="AA23" s="507" t="s">
        <v>528</v>
      </c>
      <c r="AB23" s="507" t="s">
        <v>528</v>
      </c>
      <c r="AC23" s="507" t="s">
        <v>528</v>
      </c>
      <c r="AD23" s="507" t="s">
        <v>528</v>
      </c>
    </row>
    <row r="24" spans="1:34" ht="14.45" customHeight="1">
      <c r="A24" s="1467" t="s">
        <v>1309</v>
      </c>
      <c r="B24" s="1468"/>
      <c r="C24" s="1468"/>
      <c r="D24" s="1469"/>
      <c r="E24" s="437">
        <v>107992.47404285414</v>
      </c>
      <c r="F24" s="130">
        <v>99023.101272355882</v>
      </c>
      <c r="G24" s="437">
        <v>83654.204723833813</v>
      </c>
      <c r="H24" s="437">
        <v>3477.2726658326183</v>
      </c>
      <c r="I24" s="437">
        <v>2839.6272960978072</v>
      </c>
      <c r="J24" s="437">
        <v>42039.438656428938</v>
      </c>
      <c r="K24" s="437">
        <v>35297.86610547459</v>
      </c>
      <c r="L24" s="130">
        <f t="shared" ref="L24:L25" si="0">M24+X24+AA24+AB24</f>
        <v>15368.896548522067</v>
      </c>
      <c r="M24" s="437">
        <v>7031.6185382032727</v>
      </c>
      <c r="N24" s="437">
        <v>3241.5655398335407</v>
      </c>
      <c r="O24" s="1467" t="s">
        <v>1309</v>
      </c>
      <c r="P24" s="1468"/>
      <c r="Q24" s="1468"/>
      <c r="R24" s="1469"/>
      <c r="S24" s="437">
        <v>1077.6588095119162</v>
      </c>
      <c r="T24" s="437">
        <v>641.60551499555436</v>
      </c>
      <c r="U24" s="437">
        <v>1500.8185307173674</v>
      </c>
      <c r="V24" s="437">
        <v>346.85279487561314</v>
      </c>
      <c r="W24" s="437">
        <v>223.11734826928438</v>
      </c>
      <c r="X24" s="437">
        <v>4322.7973007123355</v>
      </c>
      <c r="Y24" s="507" t="s">
        <v>528</v>
      </c>
      <c r="Z24" s="507" t="s">
        <v>528</v>
      </c>
      <c r="AA24" s="437">
        <v>10.874526807038349</v>
      </c>
      <c r="AB24" s="437">
        <v>4003.6061827994222</v>
      </c>
      <c r="AC24" s="437">
        <v>10229.007755889877</v>
      </c>
      <c r="AD24" s="437">
        <v>1259.6349853915594</v>
      </c>
    </row>
    <row r="25" spans="1:34" ht="14.45" customHeight="1">
      <c r="A25" s="1467" t="s">
        <v>1310</v>
      </c>
      <c r="B25" s="1468"/>
      <c r="C25" s="1468"/>
      <c r="D25" s="1469"/>
      <c r="E25" s="437">
        <v>123937.16022374638</v>
      </c>
      <c r="F25" s="130">
        <v>116399.20345300749</v>
      </c>
      <c r="G25" s="437">
        <v>99769.154664950343</v>
      </c>
      <c r="H25" s="437">
        <v>3294.706074100126</v>
      </c>
      <c r="I25" s="437">
        <v>2290.1780431406301</v>
      </c>
      <c r="J25" s="437">
        <v>56777.764404874528</v>
      </c>
      <c r="K25" s="437">
        <v>37406.506142835024</v>
      </c>
      <c r="L25" s="130">
        <f t="shared" si="0"/>
        <v>16630.048788057153</v>
      </c>
      <c r="M25" s="437">
        <v>7287.4165928040447</v>
      </c>
      <c r="N25" s="437">
        <v>3382.1373867652492</v>
      </c>
      <c r="O25" s="1467" t="s">
        <v>1310</v>
      </c>
      <c r="P25" s="1468"/>
      <c r="Q25" s="1468"/>
      <c r="R25" s="1469"/>
      <c r="S25" s="437">
        <v>1202.6881067764696</v>
      </c>
      <c r="T25" s="437">
        <v>647.7345527519235</v>
      </c>
      <c r="U25" s="437">
        <v>1468.2029720767759</v>
      </c>
      <c r="V25" s="437">
        <v>331.05120997002365</v>
      </c>
      <c r="W25" s="437">
        <v>255.60236446360022</v>
      </c>
      <c r="X25" s="437">
        <v>5196.2439829125005</v>
      </c>
      <c r="Y25" s="507" t="s">
        <v>528</v>
      </c>
      <c r="Z25" s="507" t="s">
        <v>528</v>
      </c>
      <c r="AA25" s="437">
        <v>75.528342704093532</v>
      </c>
      <c r="AB25" s="437">
        <v>4070.8598696365138</v>
      </c>
      <c r="AC25" s="437">
        <v>8764.6750333721648</v>
      </c>
      <c r="AD25" s="437">
        <v>1226.718262633141</v>
      </c>
      <c r="AE25" s="998">
        <v>77105018.287915587</v>
      </c>
      <c r="AF25" s="998">
        <v>6058884.6009828895</v>
      </c>
      <c r="AG25" s="998">
        <v>27131471.737436265</v>
      </c>
      <c r="AH25" s="998">
        <v>18998185.733223632</v>
      </c>
    </row>
    <row r="26" spans="1:34" ht="14.45" customHeight="1">
      <c r="A26" s="1467" t="s">
        <v>1311</v>
      </c>
      <c r="B26" s="1468"/>
      <c r="C26" s="1468"/>
      <c r="D26" s="1469"/>
      <c r="E26" s="130">
        <v>135954.62493089316</v>
      </c>
      <c r="F26" s="130">
        <v>126122.90821407377</v>
      </c>
      <c r="G26" s="130">
        <v>105762.00703140735</v>
      </c>
      <c r="H26" s="130">
        <v>3898.8856059215609</v>
      </c>
      <c r="I26" s="130">
        <v>1784.0310900685477</v>
      </c>
      <c r="J26" s="130">
        <v>58881.339351196737</v>
      </c>
      <c r="K26" s="130">
        <v>41197.750984220263</v>
      </c>
      <c r="L26" s="130">
        <f t="shared" ref="L26" si="1">M26+X26+Z26+AA26+AB26</f>
        <v>20360.901182666508</v>
      </c>
      <c r="M26" s="130">
        <v>7808.804844978341</v>
      </c>
      <c r="N26" s="130">
        <v>3411.5072159495353</v>
      </c>
      <c r="O26" s="1467" t="s">
        <v>1311</v>
      </c>
      <c r="P26" s="1468"/>
      <c r="Q26" s="1468"/>
      <c r="R26" s="1469"/>
      <c r="S26" s="130">
        <v>1270.4257358246855</v>
      </c>
      <c r="T26" s="130">
        <v>709.43205779369998</v>
      </c>
      <c r="U26" s="130">
        <v>1704.3814701446538</v>
      </c>
      <c r="V26" s="130">
        <v>423.43733041992812</v>
      </c>
      <c r="W26" s="130">
        <v>289.62103484584986</v>
      </c>
      <c r="X26" s="125">
        <v>6033.7157115989958</v>
      </c>
      <c r="Y26" s="507" t="s">
        <v>528</v>
      </c>
      <c r="Z26" s="130">
        <v>1357.3713551468081</v>
      </c>
      <c r="AA26" s="130">
        <v>53.028243244762848</v>
      </c>
      <c r="AB26" s="130">
        <v>5107.9810276976013</v>
      </c>
      <c r="AC26" s="130">
        <v>11189.088071966346</v>
      </c>
      <c r="AD26" s="1113">
        <v>0</v>
      </c>
    </row>
    <row r="27" spans="1:34" ht="14.45" customHeight="1">
      <c r="A27" s="1467" t="s">
        <v>1312</v>
      </c>
      <c r="B27" s="1468"/>
      <c r="C27" s="1468"/>
      <c r="D27" s="1469"/>
      <c r="E27" s="130">
        <v>141667.13458602584</v>
      </c>
      <c r="F27" s="130">
        <v>130589.210904438</v>
      </c>
      <c r="G27" s="130">
        <v>107638.09981515014</v>
      </c>
      <c r="H27" s="130">
        <v>4939.6961382164009</v>
      </c>
      <c r="I27" s="130">
        <v>2825.4362622344879</v>
      </c>
      <c r="J27" s="130">
        <v>57063.469541395301</v>
      </c>
      <c r="K27" s="130">
        <v>42809.497873303866</v>
      </c>
      <c r="L27" s="130">
        <v>22951.111089287911</v>
      </c>
      <c r="M27" s="130">
        <v>9072.0801629766502</v>
      </c>
      <c r="N27" s="130">
        <v>3954.8062972236162</v>
      </c>
      <c r="O27" s="1467" t="s">
        <v>1312</v>
      </c>
      <c r="P27" s="1468"/>
      <c r="Q27" s="1468"/>
      <c r="R27" s="1469"/>
      <c r="S27" s="130">
        <v>1420.1910581242764</v>
      </c>
      <c r="T27" s="130">
        <v>850.75173989053724</v>
      </c>
      <c r="U27" s="130">
        <v>1755.0154693139202</v>
      </c>
      <c r="V27" s="130">
        <v>574.31626543093182</v>
      </c>
      <c r="W27" s="130">
        <v>516.99933299336544</v>
      </c>
      <c r="X27" s="125">
        <v>6589.3324078641936</v>
      </c>
      <c r="Y27" s="125">
        <v>287.79422427569176</v>
      </c>
      <c r="Z27" s="130">
        <v>1218.6170603218131</v>
      </c>
      <c r="AA27" s="130">
        <v>166.2979131097259</v>
      </c>
      <c r="AB27" s="130">
        <v>5616.9893207397936</v>
      </c>
      <c r="AC27" s="130">
        <v>12296.540741909756</v>
      </c>
      <c r="AD27" s="1113">
        <v>0</v>
      </c>
    </row>
    <row r="28" spans="1:34" ht="14.45" customHeight="1">
      <c r="A28" s="1479" t="s">
        <v>447</v>
      </c>
      <c r="B28" s="1479"/>
      <c r="C28" s="1479"/>
      <c r="D28" s="412"/>
      <c r="E28" s="129"/>
      <c r="F28" s="125"/>
      <c r="G28" s="125"/>
      <c r="H28" s="125"/>
      <c r="I28" s="125"/>
      <c r="J28" s="125"/>
      <c r="K28" s="125"/>
      <c r="L28" s="125"/>
      <c r="M28" s="125"/>
      <c r="N28" s="125"/>
      <c r="O28" s="1479" t="s">
        <v>447</v>
      </c>
      <c r="P28" s="1479"/>
      <c r="Q28" s="1479"/>
      <c r="R28" s="2"/>
      <c r="S28" s="125"/>
      <c r="T28" s="125"/>
      <c r="U28" s="125"/>
      <c r="V28" s="125"/>
      <c r="W28" s="125"/>
      <c r="X28" s="125"/>
      <c r="Y28" s="125"/>
      <c r="Z28" s="125"/>
      <c r="AA28" s="125"/>
      <c r="AB28" s="125"/>
      <c r="AC28" s="125"/>
      <c r="AD28" s="125"/>
      <c r="AF28" s="414"/>
      <c r="AG28" s="414"/>
    </row>
    <row r="29" spans="1:34" ht="14.45" customHeight="1">
      <c r="A29" s="1330"/>
      <c r="B29" s="961" t="s">
        <v>1331</v>
      </c>
      <c r="C29" s="1330"/>
      <c r="D29" s="1184"/>
      <c r="E29" s="1017">
        <v>34910.188554640532</v>
      </c>
      <c r="F29" s="1113">
        <v>30107.302734633638</v>
      </c>
      <c r="G29" s="1113">
        <v>24293.769167772309</v>
      </c>
      <c r="H29" s="1113">
        <v>1835.4893213093765</v>
      </c>
      <c r="I29" s="1113">
        <v>477.50330161218795</v>
      </c>
      <c r="J29" s="1113">
        <v>11627.153878309455</v>
      </c>
      <c r="K29" s="1113">
        <v>10353.622666541276</v>
      </c>
      <c r="L29" s="1123">
        <v>5813.5335668612888</v>
      </c>
      <c r="M29" s="1113">
        <v>3062.7308957093901</v>
      </c>
      <c r="N29" s="1113">
        <v>1118.6974787916058</v>
      </c>
      <c r="O29" s="1330"/>
      <c r="P29" s="961" t="s">
        <v>1331</v>
      </c>
      <c r="Q29" s="1330"/>
      <c r="R29" s="992"/>
      <c r="S29" s="1113">
        <v>524.3584817096496</v>
      </c>
      <c r="T29" s="1113">
        <v>351.98778171425596</v>
      </c>
      <c r="U29" s="1113">
        <v>760.56093004243269</v>
      </c>
      <c r="V29" s="1113">
        <v>172.62999639466599</v>
      </c>
      <c r="W29" s="1113">
        <v>134.49622705677754</v>
      </c>
      <c r="X29" s="1113">
        <v>529.27869747076966</v>
      </c>
      <c r="Y29" s="1113">
        <v>169.21788449599046</v>
      </c>
      <c r="Z29" s="1113">
        <v>100.2052378930498</v>
      </c>
      <c r="AA29" s="1113">
        <v>42.822101033395391</v>
      </c>
      <c r="AB29" s="1113">
        <v>1909.2787502586943</v>
      </c>
      <c r="AC29" s="1113">
        <v>4903.0910578999601</v>
      </c>
      <c r="AD29" s="1113">
        <v>0</v>
      </c>
      <c r="AF29" s="414"/>
      <c r="AG29" s="414"/>
    </row>
    <row r="30" spans="1:34" ht="14.45" customHeight="1">
      <c r="A30" s="1330"/>
      <c r="B30" s="961" t="s">
        <v>1332</v>
      </c>
      <c r="C30" s="1330"/>
      <c r="D30" s="1184"/>
      <c r="E30" s="1017">
        <v>148253.74861031247</v>
      </c>
      <c r="F30" s="1113">
        <v>135196.14120871967</v>
      </c>
      <c r="G30" s="1113">
        <v>110136.46482355756</v>
      </c>
      <c r="H30" s="1113">
        <v>8625.2320095753839</v>
      </c>
      <c r="I30" s="1113">
        <v>1501.1517791702481</v>
      </c>
      <c r="J30" s="1113">
        <v>50288.216598155668</v>
      </c>
      <c r="K30" s="1113">
        <v>49721.864436656346</v>
      </c>
      <c r="L30" s="1123">
        <v>25059.676385162104</v>
      </c>
      <c r="M30" s="1113">
        <v>12445.966166792134</v>
      </c>
      <c r="N30" s="1113">
        <v>4595.457557661246</v>
      </c>
      <c r="O30" s="1330"/>
      <c r="P30" s="961" t="s">
        <v>1332</v>
      </c>
      <c r="Q30" s="1330"/>
      <c r="R30" s="992"/>
      <c r="S30" s="1113">
        <v>1476.7468282268933</v>
      </c>
      <c r="T30" s="1113">
        <v>1484.0915821915537</v>
      </c>
      <c r="U30" s="1113">
        <v>2002.9982693430145</v>
      </c>
      <c r="V30" s="1113">
        <v>1595.0351085267291</v>
      </c>
      <c r="W30" s="1113">
        <v>1291.6368208427084</v>
      </c>
      <c r="X30" s="1113">
        <v>2611.1282515594012</v>
      </c>
      <c r="Y30" s="1113">
        <v>158.63383098307509</v>
      </c>
      <c r="Z30" s="1113">
        <v>2946.5514675634699</v>
      </c>
      <c r="AA30" s="1113">
        <v>887.23502516560063</v>
      </c>
      <c r="AB30" s="1113">
        <v>6010.1616430984313</v>
      </c>
      <c r="AC30" s="1113">
        <v>16004.158869156174</v>
      </c>
      <c r="AD30" s="1113">
        <v>0</v>
      </c>
      <c r="AF30" s="414"/>
      <c r="AG30" s="414"/>
    </row>
    <row r="31" spans="1:34" ht="14.45" customHeight="1">
      <c r="A31" s="1330"/>
      <c r="B31" s="961" t="s">
        <v>1333</v>
      </c>
      <c r="C31" s="1330"/>
      <c r="D31" s="1184"/>
      <c r="E31" s="1017">
        <v>440186.89151307405</v>
      </c>
      <c r="F31" s="1113">
        <v>401486.20218656282</v>
      </c>
      <c r="G31" s="1113">
        <v>350112.97217882378</v>
      </c>
      <c r="H31" s="1113">
        <v>19808.976587861009</v>
      </c>
      <c r="I31" s="1113">
        <v>17503.576749509997</v>
      </c>
      <c r="J31" s="1113">
        <v>166242.45304675103</v>
      </c>
      <c r="K31" s="1113">
        <v>146557.96579470162</v>
      </c>
      <c r="L31" s="1123">
        <v>51373.230007738974</v>
      </c>
      <c r="M31" s="1113">
        <v>26204.05314798707</v>
      </c>
      <c r="N31" s="1113">
        <v>13716.631904451902</v>
      </c>
      <c r="O31" s="1330"/>
      <c r="P31" s="961" t="s">
        <v>1333</v>
      </c>
      <c r="Q31" s="1330"/>
      <c r="R31" s="992"/>
      <c r="S31" s="1113">
        <v>3591.4273355250948</v>
      </c>
      <c r="T31" s="1113">
        <v>2251.4832053724185</v>
      </c>
      <c r="U31" s="1113">
        <v>3925.5047560648791</v>
      </c>
      <c r="V31" s="1113">
        <v>1589.383684647727</v>
      </c>
      <c r="W31" s="1113">
        <v>1129.6222619250598</v>
      </c>
      <c r="X31" s="1113">
        <v>6428.1613122492627</v>
      </c>
      <c r="Y31" s="1113">
        <v>190.22635964581005</v>
      </c>
      <c r="Z31" s="1113">
        <v>2727.2355763617497</v>
      </c>
      <c r="AA31" s="1113">
        <v>32.693583416603673</v>
      </c>
      <c r="AB31" s="1113">
        <v>15790.860028078425</v>
      </c>
      <c r="AC31" s="1113">
        <v>41427.924902873274</v>
      </c>
      <c r="AD31" s="1113">
        <v>0</v>
      </c>
      <c r="AF31" s="414"/>
      <c r="AG31" s="414"/>
    </row>
    <row r="32" spans="1:34" ht="14.45" customHeight="1">
      <c r="A32" s="1330"/>
      <c r="B32" s="961" t="s">
        <v>1334</v>
      </c>
      <c r="C32" s="1330"/>
      <c r="D32" s="1184"/>
      <c r="E32" s="1017">
        <v>1692716.0482386819</v>
      </c>
      <c r="F32" s="1113">
        <v>1569735.2152405686</v>
      </c>
      <c r="G32" s="1113">
        <v>1176689.0429135798</v>
      </c>
      <c r="H32" s="1113">
        <v>58983.902524606005</v>
      </c>
      <c r="I32" s="1113">
        <v>22513.021542052287</v>
      </c>
      <c r="J32" s="1113">
        <v>706458.35498224641</v>
      </c>
      <c r="K32" s="1113">
        <v>388733.76386467554</v>
      </c>
      <c r="L32" s="1123">
        <v>393046.1723269879</v>
      </c>
      <c r="M32" s="1113">
        <v>85040.116589683195</v>
      </c>
      <c r="N32" s="1113">
        <v>26129.808052499109</v>
      </c>
      <c r="O32" s="1330"/>
      <c r="P32" s="961" t="s">
        <v>1334</v>
      </c>
      <c r="Q32" s="1330"/>
      <c r="R32" s="992"/>
      <c r="S32" s="1113">
        <v>17024.769277649171</v>
      </c>
      <c r="T32" s="1113">
        <v>9780.5761880504015</v>
      </c>
      <c r="U32" s="1113">
        <v>21369.29077396655</v>
      </c>
      <c r="V32" s="1113">
        <v>5693.9569535718492</v>
      </c>
      <c r="W32" s="1113">
        <v>5041.7153439461244</v>
      </c>
      <c r="X32" s="1113">
        <v>213444.02209087877</v>
      </c>
      <c r="Y32" s="1113">
        <v>3926.3393935979825</v>
      </c>
      <c r="Z32" s="1113">
        <v>8760.364667290849</v>
      </c>
      <c r="AA32" s="1113">
        <v>363.48237373796542</v>
      </c>
      <c r="AB32" s="1113">
        <v>81511.84721179909</v>
      </c>
      <c r="AC32" s="1113">
        <v>131741.19766540462</v>
      </c>
      <c r="AD32" s="1113">
        <v>0</v>
      </c>
      <c r="AF32" s="414"/>
      <c r="AG32" s="414"/>
    </row>
    <row r="33" spans="1:33" ht="14.45" customHeight="1">
      <c r="A33" s="1330"/>
      <c r="B33" s="961" t="s">
        <v>1335</v>
      </c>
      <c r="C33" s="1330"/>
      <c r="D33" s="1184"/>
      <c r="E33" s="1017">
        <v>4460439.1142622689</v>
      </c>
      <c r="F33" s="1113">
        <v>4273245.1695116227</v>
      </c>
      <c r="G33" s="1113">
        <v>3709301.1294982824</v>
      </c>
      <c r="H33" s="1113">
        <v>57542.815950303244</v>
      </c>
      <c r="I33" s="1113">
        <v>119878.52984409835</v>
      </c>
      <c r="J33" s="1113">
        <v>2452421.9013997675</v>
      </c>
      <c r="K33" s="1113">
        <v>1079457.8823041134</v>
      </c>
      <c r="L33" s="1123">
        <v>563944.04001333984</v>
      </c>
      <c r="M33" s="1113">
        <v>195749.79479118725</v>
      </c>
      <c r="N33" s="1113">
        <v>93075.333838144536</v>
      </c>
      <c r="O33" s="1330"/>
      <c r="P33" s="961" t="s">
        <v>1335</v>
      </c>
      <c r="Q33" s="1330"/>
      <c r="R33" s="992"/>
      <c r="S33" s="1113">
        <v>32359.037288118328</v>
      </c>
      <c r="T33" s="1113">
        <v>8951.3001404247279</v>
      </c>
      <c r="U33" s="1113">
        <v>42838.527727142566</v>
      </c>
      <c r="V33" s="1113">
        <v>5970.6043679963004</v>
      </c>
      <c r="W33" s="1113">
        <v>12554.991429360827</v>
      </c>
      <c r="X33" s="1113">
        <v>198390.16589233113</v>
      </c>
      <c r="Y33" s="1113">
        <v>2972.7650330293955</v>
      </c>
      <c r="Z33" s="1113">
        <v>30430.946856054165</v>
      </c>
      <c r="AA33" s="1113">
        <v>1842.5073936778899</v>
      </c>
      <c r="AB33" s="1113">
        <v>134557.86004706001</v>
      </c>
      <c r="AC33" s="1113">
        <v>217624.89160670168</v>
      </c>
      <c r="AD33" s="1113">
        <v>0</v>
      </c>
      <c r="AF33" s="414"/>
      <c r="AG33" s="414"/>
    </row>
    <row r="34" spans="1:33" ht="14.45" customHeight="1">
      <c r="A34" s="1330"/>
      <c r="B34" s="961" t="s">
        <v>1336</v>
      </c>
      <c r="C34" s="1330"/>
      <c r="D34" s="1184"/>
      <c r="E34" s="1017">
        <v>10059368.309976898</v>
      </c>
      <c r="F34" s="1113">
        <v>9732346.9344129525</v>
      </c>
      <c r="G34" s="1113">
        <v>7927457.1728856908</v>
      </c>
      <c r="H34" s="1113">
        <v>79495.713963693954</v>
      </c>
      <c r="I34" s="1113">
        <v>106520.49455624873</v>
      </c>
      <c r="J34" s="1113">
        <v>3844618.7658220776</v>
      </c>
      <c r="K34" s="1113">
        <v>3896822.1985436701</v>
      </c>
      <c r="L34" s="1123">
        <v>1804889.7615272612</v>
      </c>
      <c r="M34" s="1113">
        <v>608889.63441922702</v>
      </c>
      <c r="N34" s="1113">
        <v>369694.90012753766</v>
      </c>
      <c r="O34" s="1330"/>
      <c r="P34" s="961" t="s">
        <v>1336</v>
      </c>
      <c r="Q34" s="1330"/>
      <c r="R34" s="992"/>
      <c r="S34" s="1113">
        <v>93170.982834902054</v>
      </c>
      <c r="T34" s="1113">
        <v>36681.353047792181</v>
      </c>
      <c r="U34" s="1113">
        <v>68544.010588773177</v>
      </c>
      <c r="V34" s="1113">
        <v>18963.873239315886</v>
      </c>
      <c r="W34" s="1113">
        <v>21834.514580905932</v>
      </c>
      <c r="X34" s="1113">
        <v>740389.14238021616</v>
      </c>
      <c r="Y34" s="1113">
        <v>25243.078685902321</v>
      </c>
      <c r="Z34" s="1113">
        <v>149443.66105063114</v>
      </c>
      <c r="AA34" s="1113">
        <v>2991.280674182326</v>
      </c>
      <c r="AB34" s="1113">
        <v>277932.96431710239</v>
      </c>
      <c r="AC34" s="1113">
        <v>476465.03661457956</v>
      </c>
      <c r="AD34" s="1113">
        <v>0</v>
      </c>
      <c r="AF34" s="414"/>
      <c r="AG34" s="414"/>
    </row>
    <row r="35" spans="1:33" ht="14.45" customHeight="1">
      <c r="A35" s="1479" t="s">
        <v>473</v>
      </c>
      <c r="B35" s="1479"/>
      <c r="C35" s="1479"/>
      <c r="D35" s="412"/>
      <c r="E35" s="1017"/>
      <c r="F35" s="1113"/>
      <c r="G35" s="1113"/>
      <c r="H35" s="1113"/>
      <c r="I35" s="1113"/>
      <c r="J35" s="1113"/>
      <c r="K35" s="1113"/>
      <c r="L35" s="1113"/>
      <c r="M35" s="1113"/>
      <c r="N35" s="1113"/>
      <c r="O35" s="1479" t="s">
        <v>473</v>
      </c>
      <c r="P35" s="1479"/>
      <c r="Q35" s="1479"/>
      <c r="R35" s="2"/>
      <c r="S35" s="1113"/>
      <c r="T35" s="1113"/>
      <c r="U35" s="1113"/>
      <c r="V35" s="955"/>
      <c r="W35" s="1113"/>
      <c r="X35" s="1113"/>
      <c r="Y35" s="1113"/>
      <c r="Z35" s="1113"/>
      <c r="AA35" s="1113"/>
      <c r="AB35" s="1113"/>
      <c r="AC35" s="1113"/>
      <c r="AD35" s="1113"/>
      <c r="AF35" s="414"/>
      <c r="AG35" s="414"/>
    </row>
    <row r="36" spans="1:33" ht="14.45" customHeight="1">
      <c r="A36" s="1330"/>
      <c r="B36" s="961" t="s">
        <v>1337</v>
      </c>
      <c r="C36" s="1330"/>
      <c r="D36" s="1184"/>
      <c r="E36" s="1017">
        <v>19109.543449940949</v>
      </c>
      <c r="F36" s="1113">
        <v>16478.134743111219</v>
      </c>
      <c r="G36" s="1113">
        <v>12899.704342054485</v>
      </c>
      <c r="H36" s="1113">
        <v>650.19094095908861</v>
      </c>
      <c r="I36" s="1113">
        <v>335.7264584498555</v>
      </c>
      <c r="J36" s="1113">
        <v>5575.6859441739834</v>
      </c>
      <c r="K36" s="1113">
        <v>6338.1009984715593</v>
      </c>
      <c r="L36" s="1123">
        <v>3578.4304010567284</v>
      </c>
      <c r="M36" s="1113">
        <v>1850.4147682812868</v>
      </c>
      <c r="N36" s="1113">
        <v>619.95477270957724</v>
      </c>
      <c r="O36" s="1330"/>
      <c r="P36" s="961" t="s">
        <v>1337</v>
      </c>
      <c r="Q36" s="1330"/>
      <c r="R36" s="992"/>
      <c r="S36" s="1113">
        <v>150.22530228904381</v>
      </c>
      <c r="T36" s="1113">
        <v>183.82389133082373</v>
      </c>
      <c r="U36" s="1113">
        <v>673.40038508784278</v>
      </c>
      <c r="V36" s="1113">
        <v>202.40495524932331</v>
      </c>
      <c r="W36" s="1113">
        <v>20.605461614676052</v>
      </c>
      <c r="X36" s="1113">
        <v>144.33006582104622</v>
      </c>
      <c r="Y36" s="1113">
        <v>3.9280595455372356</v>
      </c>
      <c r="Z36" s="1113">
        <v>135.59550112674918</v>
      </c>
      <c r="AA36" s="1113">
        <v>12.739260106872685</v>
      </c>
      <c r="AB36" s="1113">
        <v>1431.4227461752366</v>
      </c>
      <c r="AC36" s="1113">
        <v>2767.0042079565014</v>
      </c>
      <c r="AD36" s="1113">
        <v>0</v>
      </c>
      <c r="AF36" s="414"/>
      <c r="AG36" s="414"/>
    </row>
    <row r="37" spans="1:33" ht="14.45" customHeight="1">
      <c r="A37" s="1330"/>
      <c r="B37" s="961" t="s">
        <v>1347</v>
      </c>
      <c r="C37" s="1330"/>
      <c r="D37" s="1184"/>
      <c r="E37" s="1017">
        <v>19515.763911261121</v>
      </c>
      <c r="F37" s="1113">
        <v>14392.236894120833</v>
      </c>
      <c r="G37" s="1113">
        <v>11662.559004508337</v>
      </c>
      <c r="H37" s="1113">
        <v>1032.0781443541578</v>
      </c>
      <c r="I37" s="1113">
        <v>42.751140263087485</v>
      </c>
      <c r="J37" s="1113">
        <v>3962.7132926474223</v>
      </c>
      <c r="K37" s="1113">
        <v>6625.0164272436696</v>
      </c>
      <c r="L37" s="1123">
        <v>2729.6778896124983</v>
      </c>
      <c r="M37" s="1113">
        <v>1786.1593738322097</v>
      </c>
      <c r="N37" s="1113">
        <v>643.00406786358428</v>
      </c>
      <c r="O37" s="1330"/>
      <c r="P37" s="961" t="s">
        <v>1347</v>
      </c>
      <c r="Q37" s="1330"/>
      <c r="R37" s="992"/>
      <c r="S37" s="1113">
        <v>117.90787881265058</v>
      </c>
      <c r="T37" s="1113">
        <v>328.96009583345784</v>
      </c>
      <c r="U37" s="1113">
        <v>463.62610527208022</v>
      </c>
      <c r="V37" s="1113">
        <v>59.711879016223669</v>
      </c>
      <c r="W37" s="1113">
        <v>172.94934703421353</v>
      </c>
      <c r="X37" s="1113">
        <v>322.5462465120562</v>
      </c>
      <c r="Y37" s="1113">
        <v>32.565732819674587</v>
      </c>
      <c r="Z37" s="1113">
        <v>58.888997350749101</v>
      </c>
      <c r="AA37" s="1113">
        <v>11.599576849785054</v>
      </c>
      <c r="AB37" s="1113">
        <v>517.91796224802374</v>
      </c>
      <c r="AC37" s="1113">
        <v>5182.4160144910347</v>
      </c>
      <c r="AD37" s="1113">
        <v>0</v>
      </c>
      <c r="AF37" s="414"/>
      <c r="AG37" s="414"/>
    </row>
    <row r="38" spans="1:33" ht="14.45" customHeight="1">
      <c r="A38" s="961"/>
      <c r="B38" s="961" t="s">
        <v>1348</v>
      </c>
      <c r="C38" s="961"/>
      <c r="D38" s="1184"/>
      <c r="E38" s="1017">
        <v>32724.943829415064</v>
      </c>
      <c r="F38" s="1113">
        <v>26777.218014200509</v>
      </c>
      <c r="G38" s="1113">
        <v>22282.522551193397</v>
      </c>
      <c r="H38" s="1113">
        <v>2354.4015670089907</v>
      </c>
      <c r="I38" s="1113">
        <v>786.5110187695426</v>
      </c>
      <c r="J38" s="1113">
        <v>7307.7855141438577</v>
      </c>
      <c r="K38" s="1113">
        <v>11833.824451270992</v>
      </c>
      <c r="L38" s="1123">
        <v>4494.6954630071286</v>
      </c>
      <c r="M38" s="1113">
        <v>2451.7670129150711</v>
      </c>
      <c r="N38" s="1113">
        <v>988.42121783579557</v>
      </c>
      <c r="O38" s="961"/>
      <c r="P38" s="961" t="s">
        <v>1348</v>
      </c>
      <c r="Q38" s="961"/>
      <c r="R38" s="992"/>
      <c r="S38" s="1113">
        <v>223.70069323250036</v>
      </c>
      <c r="T38" s="1113">
        <v>487.40868963449617</v>
      </c>
      <c r="U38" s="1113">
        <v>403.61109631098947</v>
      </c>
      <c r="V38" s="1113">
        <v>163.990186793156</v>
      </c>
      <c r="W38" s="1113">
        <v>184.63512910813526</v>
      </c>
      <c r="X38" s="1113">
        <v>618.67778760612509</v>
      </c>
      <c r="Y38" s="1113">
        <v>44.034065704531777</v>
      </c>
      <c r="Z38" s="1113">
        <v>110.51241043289713</v>
      </c>
      <c r="AA38" s="1113">
        <v>0.57732687650601222</v>
      </c>
      <c r="AB38" s="1113">
        <v>1269.1268594719957</v>
      </c>
      <c r="AC38" s="1113">
        <v>6058.2382256474275</v>
      </c>
      <c r="AD38" s="1113">
        <v>0</v>
      </c>
      <c r="AF38" s="414"/>
      <c r="AG38" s="414"/>
    </row>
    <row r="39" spans="1:33" ht="14.45" customHeight="1">
      <c r="A39" s="961"/>
      <c r="B39" s="961" t="s">
        <v>1349</v>
      </c>
      <c r="C39" s="961"/>
      <c r="D39" s="1184"/>
      <c r="E39" s="1017">
        <v>86739.169290951482</v>
      </c>
      <c r="F39" s="1113">
        <v>77711.616340225359</v>
      </c>
      <c r="G39" s="1113">
        <v>66552.383729582929</v>
      </c>
      <c r="H39" s="1113">
        <v>3661.5044064374028</v>
      </c>
      <c r="I39" s="1113">
        <v>411.73160415766034</v>
      </c>
      <c r="J39" s="1113">
        <v>37599.342419909655</v>
      </c>
      <c r="K39" s="1113">
        <v>24879.805299078114</v>
      </c>
      <c r="L39" s="1123">
        <v>11159.232610642493</v>
      </c>
      <c r="M39" s="1113">
        <v>5627.1047753518769</v>
      </c>
      <c r="N39" s="1113">
        <v>2487.5711572950459</v>
      </c>
      <c r="O39" s="961"/>
      <c r="P39" s="961" t="s">
        <v>1349</v>
      </c>
      <c r="Q39" s="961"/>
      <c r="R39" s="992"/>
      <c r="S39" s="1113">
        <v>709.32274250186219</v>
      </c>
      <c r="T39" s="1113">
        <v>790.35528001675391</v>
      </c>
      <c r="U39" s="1113">
        <v>1259.4922560910577</v>
      </c>
      <c r="V39" s="1113">
        <v>308.53689902333076</v>
      </c>
      <c r="W39" s="1113">
        <v>71.826440423825886</v>
      </c>
      <c r="X39" s="1113">
        <v>1202.0239303486101</v>
      </c>
      <c r="Y39" s="1113">
        <v>61.207735903250068</v>
      </c>
      <c r="Z39" s="1113">
        <v>197.88659673293748</v>
      </c>
      <c r="AA39" s="1113">
        <v>666.72445001219239</v>
      </c>
      <c r="AB39" s="1113">
        <v>3404.2851222936215</v>
      </c>
      <c r="AC39" s="1113">
        <v>9225.4395474590801</v>
      </c>
      <c r="AD39" s="1113">
        <v>0</v>
      </c>
      <c r="AF39" s="414"/>
      <c r="AG39" s="414"/>
    </row>
    <row r="40" spans="1:33" ht="14.45" customHeight="1">
      <c r="A40" s="961"/>
      <c r="B40" s="961" t="s">
        <v>1350</v>
      </c>
      <c r="C40" s="961"/>
      <c r="D40" s="1184"/>
      <c r="E40" s="1017">
        <v>186244.19009279739</v>
      </c>
      <c r="F40" s="1113">
        <v>163177.17651823384</v>
      </c>
      <c r="G40" s="1113">
        <v>125214.26326582087</v>
      </c>
      <c r="H40" s="1113">
        <v>9927.0009945668808</v>
      </c>
      <c r="I40" s="1113">
        <v>3727.3520792042104</v>
      </c>
      <c r="J40" s="1113">
        <v>61012.207974760364</v>
      </c>
      <c r="K40" s="1113">
        <v>50547.702217289363</v>
      </c>
      <c r="L40" s="1123">
        <v>37962.913252413091</v>
      </c>
      <c r="M40" s="1113">
        <v>22332.637353201073</v>
      </c>
      <c r="N40" s="1113">
        <v>6631.4675618688707</v>
      </c>
      <c r="O40" s="961"/>
      <c r="P40" s="961" t="s">
        <v>1350</v>
      </c>
      <c r="Q40" s="961"/>
      <c r="R40" s="992"/>
      <c r="S40" s="1113">
        <v>4805.3233395139951</v>
      </c>
      <c r="T40" s="1113">
        <v>1741.1592566676336</v>
      </c>
      <c r="U40" s="1113">
        <v>3763.9406848513036</v>
      </c>
      <c r="V40" s="1113">
        <v>2446.8336828913698</v>
      </c>
      <c r="W40" s="1113">
        <v>2943.9128274079021</v>
      </c>
      <c r="X40" s="1113">
        <v>4151.4388540478094</v>
      </c>
      <c r="Y40" s="1113">
        <v>1842.0832634838277</v>
      </c>
      <c r="Z40" s="1113">
        <v>94.033168774942496</v>
      </c>
      <c r="AA40" s="1113">
        <v>63.021662176572349</v>
      </c>
      <c r="AB40" s="1113">
        <v>9479.6989507288381</v>
      </c>
      <c r="AC40" s="1113">
        <v>23161.046743338458</v>
      </c>
      <c r="AD40" s="1113">
        <v>0</v>
      </c>
      <c r="AF40" s="414"/>
      <c r="AG40" s="414"/>
    </row>
    <row r="41" spans="1:33" ht="14.45" customHeight="1">
      <c r="A41" s="961"/>
      <c r="B41" s="961" t="s">
        <v>1351</v>
      </c>
      <c r="C41" s="961"/>
      <c r="D41" s="1184"/>
      <c r="E41" s="1017">
        <v>497074.39551879535</v>
      </c>
      <c r="F41" s="1113">
        <v>466764.13961631648</v>
      </c>
      <c r="G41" s="1113">
        <v>397566.71533442929</v>
      </c>
      <c r="H41" s="1113">
        <v>28089.842458199881</v>
      </c>
      <c r="I41" s="1113">
        <v>9859.4950578706848</v>
      </c>
      <c r="J41" s="1113">
        <v>202363.42446645131</v>
      </c>
      <c r="K41" s="1113">
        <v>157253.95335190749</v>
      </c>
      <c r="L41" s="1123">
        <v>69197.42428188723</v>
      </c>
      <c r="M41" s="1113">
        <v>28180.051000112377</v>
      </c>
      <c r="N41" s="1113">
        <v>13637.637985522171</v>
      </c>
      <c r="O41" s="961"/>
      <c r="P41" s="961" t="s">
        <v>1351</v>
      </c>
      <c r="Q41" s="961"/>
      <c r="R41" s="992"/>
      <c r="S41" s="1113">
        <v>5028.2581285938022</v>
      </c>
      <c r="T41" s="1113">
        <v>2496.8025239124622</v>
      </c>
      <c r="U41" s="1113">
        <v>4006.2392818822868</v>
      </c>
      <c r="V41" s="1113">
        <v>1941.1363416108852</v>
      </c>
      <c r="W41" s="1113">
        <v>1069.9767385907667</v>
      </c>
      <c r="X41" s="1113">
        <v>11032.926146107746</v>
      </c>
      <c r="Y41" s="1113">
        <v>304.86409718449937</v>
      </c>
      <c r="Z41" s="1113">
        <v>8061.8923450131024</v>
      </c>
      <c r="AA41" s="1113">
        <v>596.77124238062515</v>
      </c>
      <c r="AB41" s="1113">
        <v>21020.919451088885</v>
      </c>
      <c r="AC41" s="1113">
        <v>38372.148247491714</v>
      </c>
      <c r="AD41" s="1113">
        <v>0</v>
      </c>
      <c r="AF41" s="414"/>
      <c r="AG41" s="414"/>
    </row>
    <row r="42" spans="1:33" ht="14.45" customHeight="1">
      <c r="A42" s="961"/>
      <c r="B42" s="961" t="s">
        <v>1352</v>
      </c>
      <c r="C42" s="961"/>
      <c r="D42" s="1184"/>
      <c r="E42" s="1017">
        <v>1575398.0834858355</v>
      </c>
      <c r="F42" s="1113">
        <v>1457184.1602781657</v>
      </c>
      <c r="G42" s="1113">
        <v>1273458.9806120249</v>
      </c>
      <c r="H42" s="1113">
        <v>56152.33668037098</v>
      </c>
      <c r="I42" s="1113">
        <v>49516.99435966841</v>
      </c>
      <c r="J42" s="1113">
        <v>770386.76270310546</v>
      </c>
      <c r="K42" s="1113">
        <v>397402.8868688799</v>
      </c>
      <c r="L42" s="1123">
        <v>183725.17966614052</v>
      </c>
      <c r="M42" s="1113">
        <v>84999.659295700098</v>
      </c>
      <c r="N42" s="1113">
        <v>28968.048573941524</v>
      </c>
      <c r="O42" s="961"/>
      <c r="P42" s="961" t="s">
        <v>1352</v>
      </c>
      <c r="Q42" s="961"/>
      <c r="R42" s="992"/>
      <c r="S42" s="1113">
        <v>9060.5835766226246</v>
      </c>
      <c r="T42" s="1113">
        <v>13059.155551972335</v>
      </c>
      <c r="U42" s="1113">
        <v>22495.271142500304</v>
      </c>
      <c r="V42" s="1113">
        <v>4365.245055348304</v>
      </c>
      <c r="W42" s="1113">
        <v>7051.355395315014</v>
      </c>
      <c r="X42" s="1113">
        <v>29456.546500855453</v>
      </c>
      <c r="Y42" s="1113">
        <v>623.36213177068475</v>
      </c>
      <c r="Z42" s="1113">
        <v>3745.5349952187703</v>
      </c>
      <c r="AA42" s="1113">
        <v>109.37344206269354</v>
      </c>
      <c r="AB42" s="1113">
        <v>64790.703300532827</v>
      </c>
      <c r="AC42" s="1113">
        <v>121959.45820288868</v>
      </c>
      <c r="AD42" s="1113">
        <v>0</v>
      </c>
      <c r="AF42" s="414"/>
      <c r="AG42" s="414"/>
    </row>
    <row r="43" spans="1:33" ht="14.45" customHeight="1">
      <c r="A43" s="961"/>
      <c r="B43" s="961" t="s">
        <v>1353</v>
      </c>
      <c r="C43" s="961"/>
      <c r="D43" s="1184"/>
      <c r="E43" s="1017">
        <v>2603073.4894022332</v>
      </c>
      <c r="F43" s="1113">
        <v>2508487.0050735986</v>
      </c>
      <c r="G43" s="1113">
        <v>1784212.6803927468</v>
      </c>
      <c r="H43" s="1113">
        <v>45589.192095730534</v>
      </c>
      <c r="I43" s="1113">
        <v>63897.121145596866</v>
      </c>
      <c r="J43" s="1113">
        <v>1005501.1274392471</v>
      </c>
      <c r="K43" s="1113">
        <v>669225.23971217219</v>
      </c>
      <c r="L43" s="1123">
        <v>724274.32468085142</v>
      </c>
      <c r="M43" s="1113">
        <v>111577.11078946163</v>
      </c>
      <c r="N43" s="1113">
        <v>60364.874187404217</v>
      </c>
      <c r="O43" s="961"/>
      <c r="P43" s="961" t="s">
        <v>1353</v>
      </c>
      <c r="Q43" s="961"/>
      <c r="R43" s="992"/>
      <c r="S43" s="1113">
        <v>20158.797527512063</v>
      </c>
      <c r="T43" s="1113">
        <v>3210.3656810561156</v>
      </c>
      <c r="U43" s="1113">
        <v>20175.944917762376</v>
      </c>
      <c r="V43" s="1113">
        <v>3886.0689484507675</v>
      </c>
      <c r="W43" s="1113">
        <v>3781.0595272760802</v>
      </c>
      <c r="X43" s="1113">
        <v>446311.9948631869</v>
      </c>
      <c r="Y43" s="1113">
        <v>1917.1026755855271</v>
      </c>
      <c r="Z43" s="1113">
        <v>21857.007503695451</v>
      </c>
      <c r="AA43" s="1113">
        <v>733.93275765336864</v>
      </c>
      <c r="AB43" s="1113">
        <v>141877.17609126857</v>
      </c>
      <c r="AC43" s="1113">
        <v>116443.49183233049</v>
      </c>
      <c r="AD43" s="1113">
        <v>0</v>
      </c>
      <c r="AF43" s="414"/>
      <c r="AG43" s="414"/>
    </row>
    <row r="44" spans="1:33" ht="14.45" customHeight="1">
      <c r="A44" s="961"/>
      <c r="B44" s="961" t="s">
        <v>1354</v>
      </c>
      <c r="C44" s="961"/>
      <c r="D44" s="1184"/>
      <c r="E44" s="1017">
        <v>6147977.949692037</v>
      </c>
      <c r="F44" s="1113">
        <v>5791229.4943809127</v>
      </c>
      <c r="G44" s="1113">
        <v>4822840.9669092493</v>
      </c>
      <c r="H44" s="1113">
        <v>78582.439584908687</v>
      </c>
      <c r="I44" s="1113">
        <v>101656.56084335323</v>
      </c>
      <c r="J44" s="1113">
        <v>2876651.9679146819</v>
      </c>
      <c r="K44" s="1113">
        <v>1765949.998566306</v>
      </c>
      <c r="L44" s="1123">
        <v>968388.52747166343</v>
      </c>
      <c r="M44" s="1113">
        <v>392101.69763890188</v>
      </c>
      <c r="N44" s="1113">
        <v>209608.17216974506</v>
      </c>
      <c r="O44" s="961"/>
      <c r="P44" s="961" t="s">
        <v>1354</v>
      </c>
      <c r="Q44" s="961"/>
      <c r="R44" s="992"/>
      <c r="S44" s="1113">
        <v>64333.906904838615</v>
      </c>
      <c r="T44" s="1113">
        <v>14329.136005885912</v>
      </c>
      <c r="U44" s="1113">
        <v>71733.703109882248</v>
      </c>
      <c r="V44" s="1113">
        <v>12060.428482524178</v>
      </c>
      <c r="W44" s="1113">
        <v>20036.350966025871</v>
      </c>
      <c r="X44" s="1113">
        <v>376323.93640227424</v>
      </c>
      <c r="Y44" s="1113">
        <v>2490.3070912930161</v>
      </c>
      <c r="Z44" s="1113">
        <v>33692.356733400877</v>
      </c>
      <c r="AA44" s="1113">
        <v>1517.4619048463658</v>
      </c>
      <c r="AB44" s="1113">
        <v>162262.76770094712</v>
      </c>
      <c r="AC44" s="1113">
        <v>390440.81204452424</v>
      </c>
      <c r="AD44" s="1113">
        <v>0</v>
      </c>
      <c r="AF44" s="414"/>
      <c r="AG44" s="414"/>
    </row>
    <row r="45" spans="1:33" ht="14.45" customHeight="1">
      <c r="A45" s="961"/>
      <c r="B45" s="961" t="s">
        <v>1355</v>
      </c>
      <c r="C45" s="961"/>
      <c r="D45" s="1184"/>
      <c r="E45" s="1017">
        <v>14754518.258954545</v>
      </c>
      <c r="F45" s="1113">
        <v>14231921.279227272</v>
      </c>
      <c r="G45" s="1113">
        <v>12072169.318818182</v>
      </c>
      <c r="H45" s="1113">
        <v>133506.6158181818</v>
      </c>
      <c r="I45" s="1113">
        <v>363709.53427272727</v>
      </c>
      <c r="J45" s="1113">
        <v>6251110.2969090911</v>
      </c>
      <c r="K45" s="1113">
        <v>5323842.8718181821</v>
      </c>
      <c r="L45" s="1123">
        <v>2159751.9604090909</v>
      </c>
      <c r="M45" s="1113">
        <v>656508.87863636366</v>
      </c>
      <c r="N45" s="1113">
        <v>361891.28495454544</v>
      </c>
      <c r="O45" s="961"/>
      <c r="P45" s="961" t="s">
        <v>1355</v>
      </c>
      <c r="Q45" s="961"/>
      <c r="R45" s="992"/>
      <c r="S45" s="1113">
        <v>117146.83322727273</v>
      </c>
      <c r="T45" s="1113">
        <v>52904.386590909096</v>
      </c>
      <c r="U45" s="1113">
        <v>82511.208545454545</v>
      </c>
      <c r="V45" s="1113">
        <v>22377.149409090911</v>
      </c>
      <c r="W45" s="1113">
        <v>19678.015909090911</v>
      </c>
      <c r="X45" s="1113">
        <v>876954.90131818189</v>
      </c>
      <c r="Y45" s="1113">
        <v>69880.101227272738</v>
      </c>
      <c r="Z45" s="1113">
        <v>249154.00304545453</v>
      </c>
      <c r="AA45" s="1113">
        <v>2544.6823181818186</v>
      </c>
      <c r="AB45" s="1113">
        <v>304709.39386363636</v>
      </c>
      <c r="AC45" s="1113">
        <v>771750.98277272726</v>
      </c>
      <c r="AD45" s="1113">
        <v>0</v>
      </c>
      <c r="AF45" s="414"/>
      <c r="AG45" s="414"/>
    </row>
    <row r="46" spans="1:33" ht="14.45" customHeight="1">
      <c r="A46" s="1479" t="s">
        <v>448</v>
      </c>
      <c r="B46" s="1479"/>
      <c r="C46" s="1479"/>
      <c r="D46" s="1184"/>
      <c r="E46" s="1017"/>
      <c r="F46" s="1113"/>
      <c r="G46" s="1113"/>
      <c r="H46" s="1113"/>
      <c r="I46" s="1113"/>
      <c r="J46" s="1113"/>
      <c r="K46" s="1113"/>
      <c r="L46" s="1113"/>
      <c r="M46" s="1113"/>
      <c r="N46" s="1113"/>
      <c r="O46" s="1479" t="s">
        <v>448</v>
      </c>
      <c r="P46" s="1479"/>
      <c r="Q46" s="1479"/>
      <c r="R46" s="992"/>
      <c r="S46" s="1113"/>
      <c r="T46" s="1113"/>
      <c r="U46" s="1113"/>
      <c r="V46" s="1113"/>
      <c r="W46" s="1113"/>
      <c r="X46" s="1113"/>
      <c r="Y46" s="1113"/>
      <c r="Z46" s="1113"/>
      <c r="AA46" s="1113"/>
      <c r="AB46" s="1113"/>
      <c r="AC46" s="1113"/>
      <c r="AD46" s="1113"/>
      <c r="AF46" s="414"/>
      <c r="AG46" s="414"/>
    </row>
    <row r="47" spans="1:33" ht="14.45" customHeight="1">
      <c r="A47" s="961"/>
      <c r="B47" s="961" t="s">
        <v>1337</v>
      </c>
      <c r="C47" s="961"/>
      <c r="D47" s="1184"/>
      <c r="E47" s="1017">
        <v>20059.167259340531</v>
      </c>
      <c r="F47" s="1113">
        <v>17862.29880466676</v>
      </c>
      <c r="G47" s="1113">
        <v>13023.084107397377</v>
      </c>
      <c r="H47" s="1113">
        <v>735.99250386109554</v>
      </c>
      <c r="I47" s="1113">
        <v>392.10274182447586</v>
      </c>
      <c r="J47" s="1113">
        <v>4618.0919155769516</v>
      </c>
      <c r="K47" s="1113">
        <v>7276.8969461348597</v>
      </c>
      <c r="L47" s="1123">
        <v>4839.2146972693781</v>
      </c>
      <c r="M47" s="1113">
        <v>2213.6104178310657</v>
      </c>
      <c r="N47" s="1113">
        <v>784.94056239016186</v>
      </c>
      <c r="O47" s="961"/>
      <c r="P47" s="961" t="s">
        <v>1337</v>
      </c>
      <c r="Q47" s="961"/>
      <c r="R47" s="992"/>
      <c r="S47" s="1113">
        <v>256.22960377054244</v>
      </c>
      <c r="T47" s="1113">
        <v>193.01465201624691</v>
      </c>
      <c r="U47" s="1113">
        <v>714.68220806253976</v>
      </c>
      <c r="V47" s="1113">
        <v>220.28001484502798</v>
      </c>
      <c r="W47" s="1113">
        <v>44.463376746546118</v>
      </c>
      <c r="X47" s="1113">
        <v>1553.1369314230124</v>
      </c>
      <c r="Y47" s="1113">
        <v>4.107206394265714</v>
      </c>
      <c r="Z47" s="1113">
        <v>192.50142349758818</v>
      </c>
      <c r="AA47" s="1113">
        <v>13.622628807130994</v>
      </c>
      <c r="AB47" s="1113">
        <v>862.23608931631657</v>
      </c>
      <c r="AC47" s="1113">
        <v>2389.3698781713738</v>
      </c>
      <c r="AD47" s="1113">
        <v>0</v>
      </c>
      <c r="AF47" s="414"/>
      <c r="AG47" s="414"/>
    </row>
    <row r="48" spans="1:33" ht="14.45" customHeight="1">
      <c r="A48" s="961"/>
      <c r="B48" s="961" t="s">
        <v>1347</v>
      </c>
      <c r="C48" s="961"/>
      <c r="D48" s="1184"/>
      <c r="E48" s="1017">
        <v>20031.676059172576</v>
      </c>
      <c r="F48" s="1113">
        <v>14773.444310779125</v>
      </c>
      <c r="G48" s="1113">
        <v>11797.935798100232</v>
      </c>
      <c r="H48" s="1113">
        <v>1014.07017021054</v>
      </c>
      <c r="I48" s="1114">
        <v>379.59195174499365</v>
      </c>
      <c r="J48" s="1113">
        <v>3299.1747812021358</v>
      </c>
      <c r="K48" s="1113">
        <v>7105.0988949425637</v>
      </c>
      <c r="L48" s="1123">
        <v>2975.5085126788836</v>
      </c>
      <c r="M48" s="1113">
        <v>1755.7199984517492</v>
      </c>
      <c r="N48" s="1113">
        <v>567.03808745012532</v>
      </c>
      <c r="O48" s="961"/>
      <c r="P48" s="961" t="s">
        <v>1347</v>
      </c>
      <c r="Q48" s="961"/>
      <c r="R48" s="992"/>
      <c r="S48" s="1113">
        <v>94.778119502494732</v>
      </c>
      <c r="T48" s="1113">
        <v>413.60789717190738</v>
      </c>
      <c r="U48" s="1113">
        <v>452.24768287094707</v>
      </c>
      <c r="V48" s="1113">
        <v>59.591491568831515</v>
      </c>
      <c r="W48" s="1113">
        <v>168.4567198874436</v>
      </c>
      <c r="X48" s="1113">
        <v>492.55188120831161</v>
      </c>
      <c r="Y48" s="1113">
        <v>31.739354813541635</v>
      </c>
      <c r="Z48" s="1113">
        <v>0.41951791410463934</v>
      </c>
      <c r="AA48" s="1113">
        <v>10.951821468803475</v>
      </c>
      <c r="AB48" s="1113">
        <v>684.12593882237354</v>
      </c>
      <c r="AC48" s="1113">
        <v>5258.6512663075555</v>
      </c>
      <c r="AD48" s="1113">
        <v>0</v>
      </c>
      <c r="AF48" s="414"/>
      <c r="AG48" s="414"/>
    </row>
    <row r="49" spans="1:42" ht="14.45" customHeight="1">
      <c r="A49" s="961"/>
      <c r="B49" s="961" t="s">
        <v>1348</v>
      </c>
      <c r="C49" s="961"/>
      <c r="D49" s="1184"/>
      <c r="E49" s="1017">
        <v>30566.502888158913</v>
      </c>
      <c r="F49" s="1113">
        <v>25247.411189123239</v>
      </c>
      <c r="G49" s="1113">
        <v>21203.164770433559</v>
      </c>
      <c r="H49" s="1113">
        <v>2797.0833489139277</v>
      </c>
      <c r="I49" s="1113">
        <v>424.28658992269038</v>
      </c>
      <c r="J49" s="1113">
        <v>7579.5674206583781</v>
      </c>
      <c r="K49" s="1113">
        <v>10402.227410938551</v>
      </c>
      <c r="L49" s="1123">
        <v>4044.24641868968</v>
      </c>
      <c r="M49" s="1113">
        <v>2408.0905321204768</v>
      </c>
      <c r="N49" s="1113">
        <v>980.08345315668146</v>
      </c>
      <c r="O49" s="961"/>
      <c r="P49" s="961" t="s">
        <v>1348</v>
      </c>
      <c r="Q49" s="961"/>
      <c r="R49" s="992"/>
      <c r="S49" s="1113">
        <v>211.76186027645815</v>
      </c>
      <c r="T49" s="1113">
        <v>420.76625509104605</v>
      </c>
      <c r="U49" s="1113">
        <v>445.0992468014432</v>
      </c>
      <c r="V49" s="1113">
        <v>158.97398765595128</v>
      </c>
      <c r="W49" s="1113">
        <v>191.4057291388971</v>
      </c>
      <c r="X49" s="1113">
        <v>227.68885205712377</v>
      </c>
      <c r="Y49" s="1113">
        <v>64.46438396874494</v>
      </c>
      <c r="Z49" s="1113">
        <v>181.19926063444254</v>
      </c>
      <c r="AA49" s="1113">
        <v>0.84870559945939794</v>
      </c>
      <c r="AB49" s="1113">
        <v>1161.9546843094301</v>
      </c>
      <c r="AC49" s="1113">
        <v>5500.2909596701193</v>
      </c>
      <c r="AD49" s="1113">
        <v>0</v>
      </c>
      <c r="AF49" s="414"/>
      <c r="AG49" s="414"/>
    </row>
    <row r="50" spans="1:42" ht="14.45" customHeight="1">
      <c r="A50" s="1330"/>
      <c r="B50" s="961" t="s">
        <v>1349</v>
      </c>
      <c r="C50" s="1330"/>
      <c r="D50" s="1184"/>
      <c r="E50" s="1017">
        <v>79704.601157350917</v>
      </c>
      <c r="F50" s="1113">
        <v>69966.529655592502</v>
      </c>
      <c r="G50" s="1113">
        <v>59798.539760310479</v>
      </c>
      <c r="H50" s="1113">
        <v>3210.9325417771952</v>
      </c>
      <c r="I50" s="1113">
        <v>725.30931388014926</v>
      </c>
      <c r="J50" s="1113">
        <v>33645.318600623315</v>
      </c>
      <c r="K50" s="1113">
        <v>22216.979304029759</v>
      </c>
      <c r="L50" s="1123">
        <v>10167.989895282059</v>
      </c>
      <c r="M50" s="1113">
        <v>5554.5336841656726</v>
      </c>
      <c r="N50" s="1113">
        <v>2279.8854449459186</v>
      </c>
      <c r="O50" s="1330"/>
      <c r="P50" s="961" t="s">
        <v>1349</v>
      </c>
      <c r="Q50" s="1330"/>
      <c r="R50" s="992"/>
      <c r="S50" s="1113">
        <v>632.48445486220578</v>
      </c>
      <c r="T50" s="1113">
        <v>725.31116068865617</v>
      </c>
      <c r="U50" s="1113">
        <v>1123.754160151562</v>
      </c>
      <c r="V50" s="1113">
        <v>264.29842769040783</v>
      </c>
      <c r="W50" s="1113">
        <v>528.80003582692018</v>
      </c>
      <c r="X50" s="1113">
        <v>795.44747127028859</v>
      </c>
      <c r="Y50" s="1113">
        <v>40.634683346739315</v>
      </c>
      <c r="Z50" s="1113">
        <v>153.02861018475005</v>
      </c>
      <c r="AA50" s="1113">
        <v>635.60233848044584</v>
      </c>
      <c r="AB50" s="1113">
        <v>2988.7431078341619</v>
      </c>
      <c r="AC50" s="1113">
        <v>9891.1001119431639</v>
      </c>
      <c r="AD50" s="1113">
        <v>0</v>
      </c>
      <c r="AF50" s="414"/>
      <c r="AG50" s="414"/>
    </row>
    <row r="51" spans="1:42" ht="14.45" customHeight="1">
      <c r="A51" s="1330"/>
      <c r="B51" s="961" t="s">
        <v>1350</v>
      </c>
      <c r="C51" s="1330"/>
      <c r="D51" s="1184"/>
      <c r="E51" s="1017">
        <v>173888.03349273629</v>
      </c>
      <c r="F51" s="1113">
        <v>152861.30267430699</v>
      </c>
      <c r="G51" s="1113">
        <v>115646.42743664971</v>
      </c>
      <c r="H51" s="1113">
        <v>8770.1317023044139</v>
      </c>
      <c r="I51" s="1113">
        <v>3080.4305224980299</v>
      </c>
      <c r="J51" s="1113">
        <v>52489.851253787907</v>
      </c>
      <c r="K51" s="1113">
        <v>51306.013958059302</v>
      </c>
      <c r="L51" s="1123">
        <v>37214.875237657325</v>
      </c>
      <c r="M51" s="1113">
        <v>20376.240367400063</v>
      </c>
      <c r="N51" s="1113">
        <v>6264.735285609202</v>
      </c>
      <c r="O51" s="1330"/>
      <c r="P51" s="961" t="s">
        <v>1350</v>
      </c>
      <c r="Q51" s="1330"/>
      <c r="R51" s="992"/>
      <c r="S51" s="1113">
        <v>4516.727446122718</v>
      </c>
      <c r="T51" s="1113">
        <v>1552.521015155005</v>
      </c>
      <c r="U51" s="1113">
        <v>3726.137945880907</v>
      </c>
      <c r="V51" s="1113">
        <v>2491.9653596292692</v>
      </c>
      <c r="W51" s="1113">
        <v>1824.1533150029691</v>
      </c>
      <c r="X51" s="1113">
        <v>4400.2236639091188</v>
      </c>
      <c r="Y51" s="1113">
        <v>1849.2866571906318</v>
      </c>
      <c r="Z51" s="1113">
        <v>731.20166639031163</v>
      </c>
      <c r="AA51" s="1113">
        <v>63.889952569305677</v>
      </c>
      <c r="AB51" s="1113">
        <v>9794.0329301978672</v>
      </c>
      <c r="AC51" s="1113">
        <v>21757.932484819637</v>
      </c>
      <c r="AD51" s="1113">
        <v>0</v>
      </c>
      <c r="AF51" s="414"/>
      <c r="AG51" s="414"/>
    </row>
    <row r="52" spans="1:42" ht="14.45" customHeight="1">
      <c r="A52" s="1330"/>
      <c r="B52" s="961" t="s">
        <v>1351</v>
      </c>
      <c r="C52" s="1330"/>
      <c r="D52" s="1184"/>
      <c r="E52" s="1017">
        <v>494394.81676226127</v>
      </c>
      <c r="F52" s="1113">
        <v>465636.05666601378</v>
      </c>
      <c r="G52" s="1113">
        <v>394167.24938709493</v>
      </c>
      <c r="H52" s="1113">
        <v>24960.013912821752</v>
      </c>
      <c r="I52" s="1113">
        <v>9337.2108147413983</v>
      </c>
      <c r="J52" s="1113">
        <v>207447.04567585542</v>
      </c>
      <c r="K52" s="1113">
        <v>152422.97898367635</v>
      </c>
      <c r="L52" s="1123">
        <v>71468.807278918757</v>
      </c>
      <c r="M52" s="1113">
        <v>23643.958629568238</v>
      </c>
      <c r="N52" s="1113">
        <v>11473.177326162073</v>
      </c>
      <c r="O52" s="1330"/>
      <c r="P52" s="961" t="s">
        <v>1351</v>
      </c>
      <c r="Q52" s="1330"/>
      <c r="R52" s="992"/>
      <c r="S52" s="1113">
        <v>3726.7138244889893</v>
      </c>
      <c r="T52" s="1113">
        <v>2440.5756298360802</v>
      </c>
      <c r="U52" s="1113">
        <v>3519.6909439714132</v>
      </c>
      <c r="V52" s="1113">
        <v>1722.0507252284824</v>
      </c>
      <c r="W52" s="1113">
        <v>761.75017988118941</v>
      </c>
      <c r="X52" s="1113">
        <v>17615.772659196511</v>
      </c>
      <c r="Y52" s="1113">
        <v>323.26148977482302</v>
      </c>
      <c r="Z52" s="1113">
        <v>7069.1942698435378</v>
      </c>
      <c r="AA52" s="1113">
        <v>547.71599390123458</v>
      </c>
      <c r="AB52" s="1113">
        <v>22268.90423663444</v>
      </c>
      <c r="AC52" s="1113">
        <v>35827.954366091231</v>
      </c>
      <c r="AD52" s="1113">
        <v>0</v>
      </c>
      <c r="AF52" s="414"/>
      <c r="AG52" s="414"/>
    </row>
    <row r="53" spans="1:42" ht="14.45" customHeight="1">
      <c r="A53" s="1330"/>
      <c r="B53" s="961" t="s">
        <v>1352</v>
      </c>
      <c r="C53" s="1330"/>
      <c r="D53" s="1184"/>
      <c r="E53" s="1017">
        <v>1247591.8278417559</v>
      </c>
      <c r="F53" s="1113">
        <v>1144986.8519709157</v>
      </c>
      <c r="G53" s="1113">
        <v>996269.06091368862</v>
      </c>
      <c r="H53" s="1113">
        <v>61893.686463239501</v>
      </c>
      <c r="I53" s="1113">
        <v>38997.497708558949</v>
      </c>
      <c r="J53" s="1113">
        <v>583600.08067358402</v>
      </c>
      <c r="K53" s="1113">
        <v>311777.79606830643</v>
      </c>
      <c r="L53" s="1123">
        <v>148717.79105722645</v>
      </c>
      <c r="M53" s="1113">
        <v>74117.395210254166</v>
      </c>
      <c r="N53" s="1113">
        <v>34412.21369445185</v>
      </c>
      <c r="O53" s="1330"/>
      <c r="P53" s="961" t="s">
        <v>1352</v>
      </c>
      <c r="Q53" s="1330"/>
      <c r="R53" s="992"/>
      <c r="S53" s="1113">
        <v>13544.634435008451</v>
      </c>
      <c r="T53" s="1113">
        <v>6861.0563293756195</v>
      </c>
      <c r="U53" s="1113">
        <v>11090.580692350588</v>
      </c>
      <c r="V53" s="1113">
        <v>2736.9898773575014</v>
      </c>
      <c r="W53" s="1113">
        <v>5471.920181710173</v>
      </c>
      <c r="X53" s="1113">
        <v>13887.393963826022</v>
      </c>
      <c r="Y53" s="1113">
        <v>237.46928441500529</v>
      </c>
      <c r="Z53" s="1113">
        <v>3985.0113429572771</v>
      </c>
      <c r="AA53" s="1113">
        <v>79.357472211559909</v>
      </c>
      <c r="AB53" s="1113">
        <v>56411.163783562413</v>
      </c>
      <c r="AC53" s="1113">
        <v>106589.98721379766</v>
      </c>
      <c r="AD53" s="1113">
        <v>0</v>
      </c>
      <c r="AE53" s="993"/>
      <c r="AF53" s="414"/>
      <c r="AG53" s="414"/>
      <c r="AH53" s="993"/>
      <c r="AI53" s="993"/>
      <c r="AJ53" s="993"/>
      <c r="AK53" s="993"/>
      <c r="AL53" s="993"/>
      <c r="AM53" s="993"/>
      <c r="AN53" s="993"/>
      <c r="AO53" s="993"/>
      <c r="AP53" s="993"/>
    </row>
    <row r="54" spans="1:42" ht="14.45" customHeight="1">
      <c r="A54" s="1330"/>
      <c r="B54" s="961" t="s">
        <v>1353</v>
      </c>
      <c r="C54" s="1330"/>
      <c r="D54" s="1184"/>
      <c r="E54" s="1017">
        <v>2786303.5844837348</v>
      </c>
      <c r="F54" s="1113">
        <v>2681660.9715721998</v>
      </c>
      <c r="G54" s="1113">
        <v>1966079.1848127584</v>
      </c>
      <c r="H54" s="1113">
        <v>39016.227297634679</v>
      </c>
      <c r="I54" s="1113">
        <v>88831.187648794905</v>
      </c>
      <c r="J54" s="1113">
        <v>1022627.1746132596</v>
      </c>
      <c r="K54" s="1113">
        <v>815604.5952530693</v>
      </c>
      <c r="L54" s="1123">
        <v>715581.78675944102</v>
      </c>
      <c r="M54" s="1113">
        <v>142796.78836141355</v>
      </c>
      <c r="N54" s="1113">
        <v>62450.2505225434</v>
      </c>
      <c r="O54" s="1330"/>
      <c r="P54" s="961" t="s">
        <v>1353</v>
      </c>
      <c r="Q54" s="1330"/>
      <c r="R54" s="992"/>
      <c r="S54" s="1113">
        <v>22744.349049676668</v>
      </c>
      <c r="T54" s="1113">
        <v>11010.285456331896</v>
      </c>
      <c r="U54" s="1113">
        <v>36246.188374829522</v>
      </c>
      <c r="V54" s="1113">
        <v>5851.3765397939551</v>
      </c>
      <c r="W54" s="1113">
        <v>4494.3384182380933</v>
      </c>
      <c r="X54" s="1113">
        <v>406086.68073600729</v>
      </c>
      <c r="Y54" s="1113">
        <v>1936.9288791901936</v>
      </c>
      <c r="Z54" s="1113">
        <v>21045.888909770882</v>
      </c>
      <c r="AA54" s="1113">
        <v>712.33891537208069</v>
      </c>
      <c r="AB54" s="1113">
        <v>143003.16095768698</v>
      </c>
      <c r="AC54" s="1113">
        <v>125688.50182130608</v>
      </c>
      <c r="AD54" s="1113">
        <v>0</v>
      </c>
      <c r="AE54" s="993"/>
      <c r="AF54" s="414"/>
      <c r="AG54" s="414"/>
      <c r="AH54" s="993"/>
      <c r="AI54" s="993"/>
      <c r="AJ54" s="993"/>
      <c r="AK54" s="993"/>
      <c r="AL54" s="993"/>
      <c r="AM54" s="993"/>
      <c r="AN54" s="993"/>
      <c r="AO54" s="993"/>
      <c r="AP54" s="993"/>
    </row>
    <row r="55" spans="1:42" ht="14.45" customHeight="1">
      <c r="A55" s="1330"/>
      <c r="B55" s="961" t="s">
        <v>1354</v>
      </c>
      <c r="C55" s="1330"/>
      <c r="D55" s="1184"/>
      <c r="E55" s="1017">
        <v>6073599.9706444442</v>
      </c>
      <c r="F55" s="1113">
        <v>5671962.5391777782</v>
      </c>
      <c r="G55" s="1113">
        <v>4782813.494155556</v>
      </c>
      <c r="H55" s="1113">
        <v>71683.805200000003</v>
      </c>
      <c r="I55" s="1113">
        <v>50846.907866666668</v>
      </c>
      <c r="J55" s="1113">
        <v>3024252.872688889</v>
      </c>
      <c r="K55" s="1113">
        <v>1636029.9084000001</v>
      </c>
      <c r="L55" s="1123">
        <v>889149.04502222233</v>
      </c>
      <c r="M55" s="1113">
        <v>415637.67466666666</v>
      </c>
      <c r="N55" s="1113">
        <v>217390.72966666665</v>
      </c>
      <c r="O55" s="1330"/>
      <c r="P55" s="961" t="s">
        <v>1354</v>
      </c>
      <c r="Q55" s="1330"/>
      <c r="R55" s="992"/>
      <c r="S55" s="1113">
        <v>62328.550711111115</v>
      </c>
      <c r="T55" s="1113">
        <v>16547.478911111109</v>
      </c>
      <c r="U55" s="1113">
        <v>82189.961355555555</v>
      </c>
      <c r="V55" s="1113">
        <v>14045.504999999999</v>
      </c>
      <c r="W55" s="1113">
        <v>23135.449022222219</v>
      </c>
      <c r="X55" s="1113">
        <v>255016.46902222221</v>
      </c>
      <c r="Y55" s="1113">
        <v>2857.4276222222225</v>
      </c>
      <c r="Z55" s="1113">
        <v>32637.044222222223</v>
      </c>
      <c r="AA55" s="1113">
        <v>1823.7394444444444</v>
      </c>
      <c r="AB55" s="1113">
        <v>181176.69004444443</v>
      </c>
      <c r="AC55" s="1113">
        <v>434274.47568888892</v>
      </c>
      <c r="AD55" s="1113">
        <v>0</v>
      </c>
      <c r="AF55" s="414"/>
      <c r="AG55" s="414"/>
    </row>
    <row r="56" spans="1:42" ht="14.45" customHeight="1">
      <c r="A56" s="1330"/>
      <c r="B56" s="961" t="s">
        <v>1355</v>
      </c>
      <c r="C56" s="1330"/>
      <c r="D56" s="1184"/>
      <c r="E56" s="1017">
        <v>16593701.471249999</v>
      </c>
      <c r="F56" s="1113">
        <v>16010679.163000001</v>
      </c>
      <c r="G56" s="1113">
        <v>13774266.438750001</v>
      </c>
      <c r="H56" s="1113">
        <v>125785.28995000001</v>
      </c>
      <c r="I56" s="1113">
        <v>399589.12819999998</v>
      </c>
      <c r="J56" s="1113">
        <v>7542279.3259499995</v>
      </c>
      <c r="K56" s="1113">
        <v>5706612.69465</v>
      </c>
      <c r="L56" s="1123">
        <v>2236412.72425</v>
      </c>
      <c r="M56" s="1113">
        <v>708085.68174999999</v>
      </c>
      <c r="N56" s="1113">
        <v>386988.55375000002</v>
      </c>
      <c r="O56" s="1330"/>
      <c r="P56" s="961" t="s">
        <v>1355</v>
      </c>
      <c r="Q56" s="1330"/>
      <c r="R56" s="992"/>
      <c r="S56" s="1113">
        <v>126449.35565000001</v>
      </c>
      <c r="T56" s="1113">
        <v>57526.560600000004</v>
      </c>
      <c r="U56" s="1113">
        <v>90496.338700000008</v>
      </c>
      <c r="V56" s="1113">
        <v>24346.915000000001</v>
      </c>
      <c r="W56" s="1113">
        <v>22277.958050000001</v>
      </c>
      <c r="X56" s="1113">
        <v>880367.95204999996</v>
      </c>
      <c r="Y56" s="1113">
        <v>76679.185099999988</v>
      </c>
      <c r="Z56" s="1113">
        <v>251301.38509999998</v>
      </c>
      <c r="AA56" s="1113">
        <v>2441.7228500000001</v>
      </c>
      <c r="AB56" s="1113">
        <v>317536.79739999998</v>
      </c>
      <c r="AC56" s="1113">
        <v>834323.69335000007</v>
      </c>
      <c r="AD56" s="1113">
        <v>0</v>
      </c>
      <c r="AF56" s="414"/>
      <c r="AG56" s="414"/>
    </row>
    <row r="57" spans="1:42" ht="14.45" customHeight="1">
      <c r="A57" s="1479" t="s">
        <v>449</v>
      </c>
      <c r="B57" s="1479"/>
      <c r="C57" s="1479"/>
      <c r="D57" s="412"/>
      <c r="E57" s="1017"/>
      <c r="F57" s="1113"/>
      <c r="G57" s="1113"/>
      <c r="H57" s="1113"/>
      <c r="I57" s="1113"/>
      <c r="J57" s="1113"/>
      <c r="K57" s="1113"/>
      <c r="L57" s="1113"/>
      <c r="M57" s="1113"/>
      <c r="N57" s="1113"/>
      <c r="O57" s="1479" t="s">
        <v>449</v>
      </c>
      <c r="P57" s="1479"/>
      <c r="Q57" s="1479"/>
      <c r="R57" s="2"/>
      <c r="S57" s="1113"/>
      <c r="T57" s="1113"/>
      <c r="U57" s="1113"/>
      <c r="V57" s="1113"/>
      <c r="W57" s="1113"/>
      <c r="X57" s="1113"/>
      <c r="Y57" s="1113"/>
      <c r="Z57" s="1113"/>
      <c r="AA57" s="1113"/>
      <c r="AB57" s="1113"/>
      <c r="AC57" s="1113"/>
      <c r="AD57" s="1113"/>
      <c r="AF57" s="414"/>
      <c r="AG57" s="414"/>
    </row>
    <row r="58" spans="1:42" ht="14.45" customHeight="1">
      <c r="A58" s="6"/>
      <c r="B58" s="961" t="s">
        <v>1337</v>
      </c>
      <c r="C58" s="6"/>
      <c r="D58" s="412"/>
      <c r="E58" s="1017">
        <v>3077.7933606957454</v>
      </c>
      <c r="F58" s="1113">
        <v>2345.2397911061685</v>
      </c>
      <c r="G58" s="1113">
        <v>1925.6433470417155</v>
      </c>
      <c r="H58" s="1113">
        <v>212.96140709070551</v>
      </c>
      <c r="I58" s="1113">
        <v>32.725268160791998</v>
      </c>
      <c r="J58" s="1113">
        <v>119.38108232981658</v>
      </c>
      <c r="K58" s="1113">
        <v>1560.5755894604019</v>
      </c>
      <c r="L58" s="1123">
        <v>419.59644406445273</v>
      </c>
      <c r="M58" s="1113">
        <v>318.95320562083475</v>
      </c>
      <c r="N58" s="1113">
        <v>9.4797598603436999</v>
      </c>
      <c r="O58" s="6"/>
      <c r="P58" s="961" t="s">
        <v>1337</v>
      </c>
      <c r="Q58" s="6"/>
      <c r="R58" s="2"/>
      <c r="S58" s="1113">
        <v>7.4997458132710371</v>
      </c>
      <c r="T58" s="1113">
        <v>154.81520636956179</v>
      </c>
      <c r="U58" s="1113">
        <v>104.90945469558753</v>
      </c>
      <c r="V58" s="1113">
        <v>29.145743413403395</v>
      </c>
      <c r="W58" s="1113">
        <v>13.103295468667302</v>
      </c>
      <c r="X58" s="1113">
        <v>1.2439728857325013E-3</v>
      </c>
      <c r="Y58" s="1113">
        <v>2.0251126095701468</v>
      </c>
      <c r="Z58" s="1114">
        <v>0</v>
      </c>
      <c r="AA58" s="1113">
        <v>0</v>
      </c>
      <c r="AB58" s="1113">
        <v>98.616881861162128</v>
      </c>
      <c r="AC58" s="1113">
        <v>732.55356958957691</v>
      </c>
      <c r="AD58" s="1123">
        <v>0</v>
      </c>
      <c r="AF58" s="414"/>
      <c r="AG58" s="414"/>
    </row>
    <row r="59" spans="1:42" ht="14.45" customHeight="1">
      <c r="A59" s="6"/>
      <c r="B59" s="961" t="s">
        <v>1347</v>
      </c>
      <c r="C59" s="6"/>
      <c r="D59" s="412"/>
      <c r="E59" s="1017">
        <v>7940.2801078710954</v>
      </c>
      <c r="F59" s="1113">
        <v>6079.9394559536022</v>
      </c>
      <c r="G59" s="1113">
        <v>4906.2957231077344</v>
      </c>
      <c r="H59" s="1113">
        <v>461.67782107681194</v>
      </c>
      <c r="I59" s="1114">
        <v>88.317525625018547</v>
      </c>
      <c r="J59" s="1113">
        <v>667.23163762381535</v>
      </c>
      <c r="K59" s="1113">
        <v>3689.0687387820885</v>
      </c>
      <c r="L59" s="1123">
        <v>1173.6437328458665</v>
      </c>
      <c r="M59" s="1113">
        <v>878.90675263208641</v>
      </c>
      <c r="N59" s="1113">
        <v>178.94793272204066</v>
      </c>
      <c r="O59" s="6"/>
      <c r="P59" s="961" t="s">
        <v>1347</v>
      </c>
      <c r="Q59" s="6"/>
      <c r="R59" s="2"/>
      <c r="S59" s="1113">
        <v>15.559747965063409</v>
      </c>
      <c r="T59" s="1113">
        <v>309.80878815054888</v>
      </c>
      <c r="U59" s="1113">
        <v>332.46202992196044</v>
      </c>
      <c r="V59" s="1113">
        <v>42.128253872472492</v>
      </c>
      <c r="W59" s="1113">
        <v>0</v>
      </c>
      <c r="X59" s="1113">
        <v>0.43334924454174167</v>
      </c>
      <c r="Y59" s="1113">
        <v>0</v>
      </c>
      <c r="Z59" s="1113">
        <v>0</v>
      </c>
      <c r="AA59" s="1113">
        <v>0.82919426694803744</v>
      </c>
      <c r="AB59" s="1113">
        <v>293.47443670229012</v>
      </c>
      <c r="AC59" s="1113">
        <v>1860.3406519174941</v>
      </c>
      <c r="AD59" s="1123">
        <v>0</v>
      </c>
      <c r="AF59" s="414"/>
      <c r="AG59" s="414"/>
    </row>
    <row r="60" spans="1:42" ht="14.45" customHeight="1">
      <c r="A60" s="1330"/>
      <c r="B60" s="961" t="s">
        <v>1348</v>
      </c>
      <c r="C60" s="1330"/>
      <c r="D60" s="1184"/>
      <c r="E60" s="1017">
        <v>14404.562285115171</v>
      </c>
      <c r="F60" s="1113">
        <v>10451.697336306193</v>
      </c>
      <c r="G60" s="1113">
        <v>8350.2949107673194</v>
      </c>
      <c r="H60" s="1113">
        <v>720.44654852052543</v>
      </c>
      <c r="I60" s="1113">
        <v>72.623946515320782</v>
      </c>
      <c r="J60" s="1113">
        <v>1195.1172966573283</v>
      </c>
      <c r="K60" s="1113">
        <v>6362.1071190741459</v>
      </c>
      <c r="L60" s="1123">
        <v>2101.4024255388836</v>
      </c>
      <c r="M60" s="1113">
        <v>1394.889538396239</v>
      </c>
      <c r="N60" s="1113">
        <v>283.55707611692276</v>
      </c>
      <c r="O60" s="1330"/>
      <c r="P60" s="961" t="s">
        <v>1348</v>
      </c>
      <c r="Q60" s="1330"/>
      <c r="R60" s="992"/>
      <c r="S60" s="1113">
        <v>161.47998934222878</v>
      </c>
      <c r="T60" s="1113">
        <v>342.12697258891546</v>
      </c>
      <c r="U60" s="1113">
        <v>490.24400426868885</v>
      </c>
      <c r="V60" s="1113">
        <v>114.55702095593841</v>
      </c>
      <c r="W60" s="1113">
        <v>2.9244751235450379</v>
      </c>
      <c r="X60" s="1113">
        <v>4.9194257300743027</v>
      </c>
      <c r="Y60" s="1113">
        <v>0.1677343576549318</v>
      </c>
      <c r="Z60" s="1113">
        <v>9.0362651227794988</v>
      </c>
      <c r="AA60" s="1113">
        <v>15.171426365645804</v>
      </c>
      <c r="AB60" s="1113">
        <v>677.21803556648956</v>
      </c>
      <c r="AC60" s="1113">
        <v>3961.9012139317492</v>
      </c>
      <c r="AD60" s="1123">
        <v>0</v>
      </c>
      <c r="AF60" s="414"/>
      <c r="AG60" s="414"/>
    </row>
    <row r="61" spans="1:42" ht="14.45" customHeight="1">
      <c r="A61" s="1330"/>
      <c r="B61" s="961" t="s">
        <v>1349</v>
      </c>
      <c r="C61" s="1330"/>
      <c r="D61" s="1184"/>
      <c r="E61" s="1017">
        <v>32570.313126452726</v>
      </c>
      <c r="F61" s="1113">
        <v>24698.897889073261</v>
      </c>
      <c r="G61" s="1113">
        <v>19985.601948369433</v>
      </c>
      <c r="H61" s="1113">
        <v>2138.3613140106086</v>
      </c>
      <c r="I61" s="1113">
        <v>368.90340921852822</v>
      </c>
      <c r="J61" s="1113">
        <v>4914.7506264638705</v>
      </c>
      <c r="K61" s="1113">
        <v>12563.586598676427</v>
      </c>
      <c r="L61" s="1123">
        <v>4713.2959407038206</v>
      </c>
      <c r="M61" s="1113">
        <v>2770.7932325408128</v>
      </c>
      <c r="N61" s="1113">
        <v>579.87506192291676</v>
      </c>
      <c r="O61" s="1330"/>
      <c r="P61" s="961" t="s">
        <v>1349</v>
      </c>
      <c r="Q61" s="1330"/>
      <c r="R61" s="992"/>
      <c r="S61" s="1113">
        <v>167.1272895879145</v>
      </c>
      <c r="T61" s="1113">
        <v>736.11627197072073</v>
      </c>
      <c r="U61" s="1113">
        <v>974.72383198368379</v>
      </c>
      <c r="V61" s="1113">
        <v>115.69733946787116</v>
      </c>
      <c r="W61" s="1113">
        <v>197.25343760770673</v>
      </c>
      <c r="X61" s="1113">
        <v>494.38814136342364</v>
      </c>
      <c r="Y61" s="1113">
        <v>10.283015719871928</v>
      </c>
      <c r="Z61" s="1113">
        <v>95.748124515994618</v>
      </c>
      <c r="AA61" s="1113">
        <v>17.701079004464496</v>
      </c>
      <c r="AB61" s="1113">
        <v>1324.3823475592499</v>
      </c>
      <c r="AC61" s="1113">
        <v>7967.1633618954511</v>
      </c>
      <c r="AD61" s="1123">
        <v>0</v>
      </c>
      <c r="AF61" s="414"/>
      <c r="AG61" s="414"/>
    </row>
    <row r="62" spans="1:42" ht="14.45" customHeight="1">
      <c r="A62" s="1330"/>
      <c r="B62" s="961" t="s">
        <v>1350</v>
      </c>
      <c r="C62" s="1330"/>
      <c r="D62" s="1184"/>
      <c r="E62" s="1017">
        <v>70608.250806432028</v>
      </c>
      <c r="F62" s="1113">
        <v>58603.09555224963</v>
      </c>
      <c r="G62" s="1113">
        <v>48494.676108378902</v>
      </c>
      <c r="H62" s="1113">
        <v>2637.0359398868227</v>
      </c>
      <c r="I62" s="1113">
        <v>1738.4470019063676</v>
      </c>
      <c r="J62" s="1113">
        <v>18046.327903295776</v>
      </c>
      <c r="K62" s="1113">
        <v>26072.865263289907</v>
      </c>
      <c r="L62" s="1123">
        <v>10108.419443870771</v>
      </c>
      <c r="M62" s="1113">
        <v>5252.853236702038</v>
      </c>
      <c r="N62" s="1113">
        <v>1983.910440905765</v>
      </c>
      <c r="O62" s="1330"/>
      <c r="P62" s="961" t="s">
        <v>1350</v>
      </c>
      <c r="Q62" s="1330"/>
      <c r="R62" s="992"/>
      <c r="S62" s="1113">
        <v>661.00378216487809</v>
      </c>
      <c r="T62" s="1113">
        <v>872.37659361474687</v>
      </c>
      <c r="U62" s="1113">
        <v>1343.4423767383958</v>
      </c>
      <c r="V62" s="1113">
        <v>271.10364650206787</v>
      </c>
      <c r="W62" s="1113">
        <v>121.0163967761826</v>
      </c>
      <c r="X62" s="1113">
        <v>474.24389508639598</v>
      </c>
      <c r="Y62" s="1113">
        <v>40.212003134900073</v>
      </c>
      <c r="Z62" s="1113">
        <v>390.18899518406863</v>
      </c>
      <c r="AA62" s="1113">
        <v>43.067430323362942</v>
      </c>
      <c r="AB62" s="1113">
        <v>3907.8538834400088</v>
      </c>
      <c r="AC62" s="1113">
        <v>12395.34424936645</v>
      </c>
      <c r="AD62" s="1123">
        <v>0</v>
      </c>
      <c r="AF62" s="414"/>
      <c r="AG62" s="414"/>
    </row>
    <row r="63" spans="1:42" ht="14.45" customHeight="1">
      <c r="A63" s="1330"/>
      <c r="B63" s="961" t="s">
        <v>1351</v>
      </c>
      <c r="C63" s="1330"/>
      <c r="D63" s="1184"/>
      <c r="E63" s="1017">
        <v>167612.52370169942</v>
      </c>
      <c r="F63" s="1113">
        <v>142424.25383477815</v>
      </c>
      <c r="G63" s="1113">
        <v>117085.44839880086</v>
      </c>
      <c r="H63" s="1113">
        <v>10860.691477072225</v>
      </c>
      <c r="I63" s="1113">
        <v>1923.1651140756494</v>
      </c>
      <c r="J63" s="1113">
        <v>50009.783487461849</v>
      </c>
      <c r="K63" s="1113">
        <v>54291.808320191129</v>
      </c>
      <c r="L63" s="1123">
        <v>25338.805435977305</v>
      </c>
      <c r="M63" s="1113">
        <v>13651.096068292089</v>
      </c>
      <c r="N63" s="1113">
        <v>6730.9662429322289</v>
      </c>
      <c r="O63" s="1330"/>
      <c r="P63" s="961" t="s">
        <v>1351</v>
      </c>
      <c r="Q63" s="1330"/>
      <c r="R63" s="992"/>
      <c r="S63" s="1113">
        <v>1811.8870813171093</v>
      </c>
      <c r="T63" s="1113">
        <v>1591.5691713248821</v>
      </c>
      <c r="U63" s="1113">
        <v>2230.7243038118713</v>
      </c>
      <c r="V63" s="1113">
        <v>685.0399066197225</v>
      </c>
      <c r="W63" s="1113">
        <v>600.90936228626731</v>
      </c>
      <c r="X63" s="1113">
        <v>1738.0441701976181</v>
      </c>
      <c r="Y63" s="1113">
        <v>138.07851939045398</v>
      </c>
      <c r="Z63" s="1113">
        <v>443.67901093334797</v>
      </c>
      <c r="AA63" s="1113">
        <v>44.48386023792812</v>
      </c>
      <c r="AB63" s="1113">
        <v>9323.4238069258572</v>
      </c>
      <c r="AC63" s="1113">
        <v>25631.948877854666</v>
      </c>
      <c r="AD63" s="1123">
        <v>0</v>
      </c>
      <c r="AF63" s="414"/>
      <c r="AG63" s="414"/>
    </row>
    <row r="64" spans="1:42" ht="14.45" customHeight="1">
      <c r="A64" s="1330"/>
      <c r="B64" s="961" t="s">
        <v>1352</v>
      </c>
      <c r="C64" s="1330"/>
      <c r="D64" s="1184"/>
      <c r="E64" s="1017">
        <v>388092.90342966281</v>
      </c>
      <c r="F64" s="1113">
        <v>354702.12420830457</v>
      </c>
      <c r="G64" s="1113">
        <v>284046.20452876738</v>
      </c>
      <c r="H64" s="1113">
        <v>28188.05121522268</v>
      </c>
      <c r="I64" s="1113">
        <v>946.49099457680097</v>
      </c>
      <c r="J64" s="1113">
        <v>137903.43217668048</v>
      </c>
      <c r="K64" s="1113">
        <v>117008.23014228742</v>
      </c>
      <c r="L64" s="1123">
        <v>70655.919679537154</v>
      </c>
      <c r="M64" s="1113">
        <v>45512.361204901987</v>
      </c>
      <c r="N64" s="1113">
        <v>16651.746637322434</v>
      </c>
      <c r="O64" s="1330"/>
      <c r="P64" s="961" t="s">
        <v>1352</v>
      </c>
      <c r="Q64" s="1330"/>
      <c r="R64" s="992"/>
      <c r="S64" s="1113">
        <v>8660.0574424612751</v>
      </c>
      <c r="T64" s="1113">
        <v>2448.2956131026044</v>
      </c>
      <c r="U64" s="1113">
        <v>6435.4654790772138</v>
      </c>
      <c r="V64" s="1113">
        <v>3749.1778727008532</v>
      </c>
      <c r="W64" s="1113">
        <v>7567.6181602376046</v>
      </c>
      <c r="X64" s="1113">
        <v>5433.4609773331476</v>
      </c>
      <c r="Y64" s="1113">
        <v>344.9497560011792</v>
      </c>
      <c r="Z64" s="1113">
        <v>838.18887965961915</v>
      </c>
      <c r="AA64" s="1113">
        <v>4750.71238143337</v>
      </c>
      <c r="AB64" s="1113">
        <v>13776.246480207816</v>
      </c>
      <c r="AC64" s="1113">
        <v>34228.968101017912</v>
      </c>
      <c r="AD64" s="1123">
        <v>0</v>
      </c>
      <c r="AF64" s="414"/>
      <c r="AG64" s="414"/>
    </row>
    <row r="65" spans="1:33" ht="14.45" customHeight="1">
      <c r="A65" s="1330"/>
      <c r="B65" s="961" t="s">
        <v>1353</v>
      </c>
      <c r="C65" s="1330"/>
      <c r="D65" s="1184"/>
      <c r="E65" s="1017">
        <v>677906.1323022478</v>
      </c>
      <c r="F65" s="1113">
        <v>625198.80360935687</v>
      </c>
      <c r="G65" s="1113">
        <v>536322.62330026005</v>
      </c>
      <c r="H65" s="1113">
        <v>45074.785223220148</v>
      </c>
      <c r="I65" s="1113">
        <v>23934.566277801863</v>
      </c>
      <c r="J65" s="1113">
        <v>277529.87843569939</v>
      </c>
      <c r="K65" s="1113">
        <v>189783.39336353884</v>
      </c>
      <c r="L65" s="1123">
        <v>88876.180309096118</v>
      </c>
      <c r="M65" s="1113">
        <v>47249.109598099836</v>
      </c>
      <c r="N65" s="1113">
        <v>17920.763857387436</v>
      </c>
      <c r="O65" s="1330"/>
      <c r="P65" s="961" t="s">
        <v>1353</v>
      </c>
      <c r="Q65" s="1330"/>
      <c r="R65" s="992"/>
      <c r="S65" s="1113">
        <v>7323.5275165483945</v>
      </c>
      <c r="T65" s="1113">
        <v>2733.7772840372072</v>
      </c>
      <c r="U65" s="1113">
        <v>9711.8854893612279</v>
      </c>
      <c r="V65" s="1113">
        <v>8948.5595698957186</v>
      </c>
      <c r="W65" s="1113">
        <v>610.59588086986832</v>
      </c>
      <c r="X65" s="1113">
        <v>9540.6211010273018</v>
      </c>
      <c r="Y65" s="1113">
        <v>212.4520452416163</v>
      </c>
      <c r="Z65" s="1113">
        <v>4234.1428510096148</v>
      </c>
      <c r="AA65" s="1113">
        <v>56.934850893007365</v>
      </c>
      <c r="AB65" s="1113">
        <v>27582.919862824714</v>
      </c>
      <c r="AC65" s="1113">
        <v>56941.471543901032</v>
      </c>
      <c r="AD65" s="1123">
        <v>0</v>
      </c>
      <c r="AF65" s="414"/>
      <c r="AG65" s="414"/>
    </row>
    <row r="66" spans="1:33" ht="14.45" customHeight="1">
      <c r="A66" s="1330"/>
      <c r="B66" s="961" t="s">
        <v>1354</v>
      </c>
      <c r="C66" s="1330"/>
      <c r="D66" s="1184"/>
      <c r="E66" s="1017">
        <v>1686293.811283458</v>
      </c>
      <c r="F66" s="1113">
        <v>1608385.3832212188</v>
      </c>
      <c r="G66" s="1113">
        <v>1358398.1320864875</v>
      </c>
      <c r="H66" s="1113">
        <v>65027.177162321605</v>
      </c>
      <c r="I66" s="1113">
        <v>48097.91596942157</v>
      </c>
      <c r="J66" s="1113">
        <v>692080.74110624392</v>
      </c>
      <c r="K66" s="1113">
        <v>553192.29784850066</v>
      </c>
      <c r="L66" s="1123">
        <v>249987.25113473128</v>
      </c>
      <c r="M66" s="1113">
        <v>94015.467222726031</v>
      </c>
      <c r="N66" s="1113">
        <v>47736.561251706022</v>
      </c>
      <c r="O66" s="1330"/>
      <c r="P66" s="961" t="s">
        <v>1354</v>
      </c>
      <c r="Q66" s="1330"/>
      <c r="R66" s="992"/>
      <c r="S66" s="1113">
        <v>13713.292470285438</v>
      </c>
      <c r="T66" s="1113">
        <v>8076.4317026234503</v>
      </c>
      <c r="U66" s="1113">
        <v>15407.227223810052</v>
      </c>
      <c r="V66" s="1113">
        <v>3911.6306934443796</v>
      </c>
      <c r="W66" s="1113">
        <v>5170.3238808567021</v>
      </c>
      <c r="X66" s="1113">
        <v>45752.816742037438</v>
      </c>
      <c r="Y66" s="1113">
        <v>1207.6880946500512</v>
      </c>
      <c r="Z66" s="1113">
        <v>33732.70139082917</v>
      </c>
      <c r="AA66" s="1113">
        <v>2027.2666681146961</v>
      </c>
      <c r="AB66" s="1113">
        <v>73251.311016373904</v>
      </c>
      <c r="AC66" s="1113">
        <v>111641.12945306812</v>
      </c>
      <c r="AD66" s="1123">
        <v>0</v>
      </c>
      <c r="AF66" s="414"/>
      <c r="AG66" s="414"/>
    </row>
    <row r="67" spans="1:33" ht="14.45" customHeight="1" thickBot="1">
      <c r="A67" s="1331"/>
      <c r="B67" s="1319" t="s">
        <v>1355</v>
      </c>
      <c r="C67" s="1331"/>
      <c r="D67" s="1191"/>
      <c r="E67" s="1020">
        <v>8940203.8371718265</v>
      </c>
      <c r="F67" s="1128">
        <v>8611657.6421130225</v>
      </c>
      <c r="G67" s="1128">
        <v>7000940.3222824</v>
      </c>
      <c r="H67" s="1128">
        <v>64390.75244378463</v>
      </c>
      <c r="I67" s="1128">
        <v>163370.43149032578</v>
      </c>
      <c r="J67" s="1128">
        <v>4385980.1481051119</v>
      </c>
      <c r="K67" s="1128">
        <v>2387198.9902431788</v>
      </c>
      <c r="L67" s="1128">
        <v>1610717.3198306221</v>
      </c>
      <c r="M67" s="1128">
        <v>429165.60749407287</v>
      </c>
      <c r="N67" s="1128">
        <v>216926.31464302432</v>
      </c>
      <c r="O67" s="1331"/>
      <c r="P67" s="1319" t="s">
        <v>1355</v>
      </c>
      <c r="Q67" s="1331"/>
      <c r="R67" s="996"/>
      <c r="S67" s="1128">
        <v>82226.689007607187</v>
      </c>
      <c r="T67" s="1128">
        <v>19519.00740328203</v>
      </c>
      <c r="U67" s="1128">
        <v>77592.442066730146</v>
      </c>
      <c r="V67" s="1128">
        <v>12035.489759148708</v>
      </c>
      <c r="W67" s="1128">
        <v>20865.66461428046</v>
      </c>
      <c r="X67" s="1128">
        <v>780594.67350645782</v>
      </c>
      <c r="Y67" s="1128">
        <v>35194.520752632583</v>
      </c>
      <c r="Z67" s="1128">
        <v>74487.552881790703</v>
      </c>
      <c r="AA67" s="1128">
        <v>1134.5900690752335</v>
      </c>
      <c r="AB67" s="1128">
        <v>290140.37512659293</v>
      </c>
      <c r="AC67" s="1128">
        <v>403033.74794059509</v>
      </c>
      <c r="AD67" s="1128">
        <v>0</v>
      </c>
      <c r="AF67" s="414"/>
      <c r="AG67" s="414"/>
    </row>
    <row r="68" spans="1:33" s="515" customFormat="1" ht="59.25" customHeight="1">
      <c r="A68" s="1627" t="s">
        <v>1574</v>
      </c>
      <c r="B68" s="1628"/>
      <c r="C68" s="1628"/>
      <c r="D68" s="1628"/>
      <c r="E68" s="1628"/>
      <c r="F68" s="1628"/>
      <c r="G68" s="1628"/>
      <c r="H68" s="1628"/>
      <c r="I68" s="514"/>
      <c r="L68" s="516"/>
      <c r="M68" s="516"/>
      <c r="N68" s="516"/>
      <c r="O68" s="1545" t="s">
        <v>723</v>
      </c>
      <c r="P68" s="1545"/>
      <c r="Q68" s="1545"/>
      <c r="R68" s="1545"/>
      <c r="S68" s="1545"/>
      <c r="T68" s="1545"/>
      <c r="U68" s="1545"/>
      <c r="V68" s="1545"/>
      <c r="W68" s="1545"/>
      <c r="X68" s="1545"/>
      <c r="Y68" s="1545"/>
      <c r="Z68" s="1545"/>
      <c r="AA68" s="1545"/>
      <c r="AB68" s="1545"/>
      <c r="AC68" s="1596"/>
      <c r="AD68" s="1596"/>
    </row>
    <row r="69" spans="1:33" ht="12.75" customHeight="1">
      <c r="K69" s="993"/>
      <c r="L69" s="993"/>
      <c r="M69" s="993"/>
      <c r="N69" s="14"/>
      <c r="Q69" s="15"/>
      <c r="R69" s="998"/>
      <c r="AC69" s="998"/>
      <c r="AD69" s="998"/>
    </row>
    <row r="70" spans="1:33">
      <c r="L70" s="993"/>
      <c r="M70" s="993"/>
      <c r="N70" s="993"/>
    </row>
    <row r="71" spans="1:33">
      <c r="L71" s="993"/>
      <c r="M71" s="993"/>
      <c r="N71" s="993"/>
    </row>
    <row r="72" spans="1:33" ht="15">
      <c r="A72" s="998"/>
      <c r="B72" s="998"/>
      <c r="C72" s="998"/>
      <c r="D72" s="998"/>
      <c r="L72" s="993"/>
      <c r="M72" s="993"/>
      <c r="N72" s="993"/>
      <c r="O72" s="998"/>
      <c r="P72" s="998"/>
      <c r="Q72" s="998"/>
      <c r="R72" s="998"/>
    </row>
    <row r="73" spans="1:33" ht="15">
      <c r="A73" s="998"/>
      <c r="B73" s="998"/>
      <c r="C73" s="998"/>
      <c r="D73" s="998"/>
      <c r="L73" s="993"/>
      <c r="M73" s="993"/>
      <c r="N73" s="993"/>
      <c r="O73" s="998"/>
      <c r="P73" s="998"/>
      <c r="Q73" s="998"/>
      <c r="R73" s="998"/>
    </row>
    <row r="74" spans="1:33" ht="15">
      <c r="A74" s="998"/>
      <c r="B74" s="998"/>
      <c r="C74" s="998"/>
      <c r="D74" s="998"/>
      <c r="L74" s="993"/>
      <c r="M74" s="993"/>
      <c r="N74" s="993"/>
      <c r="O74" s="998"/>
      <c r="P74" s="998"/>
      <c r="Q74" s="998"/>
      <c r="R74" s="998"/>
    </row>
    <row r="75" spans="1:33" ht="15">
      <c r="A75" s="998"/>
      <c r="B75" s="998"/>
      <c r="C75" s="998"/>
      <c r="D75" s="998"/>
      <c r="L75" s="993"/>
      <c r="M75" s="993"/>
      <c r="N75" s="993"/>
      <c r="O75" s="998"/>
      <c r="P75" s="998"/>
      <c r="Q75" s="998"/>
      <c r="R75" s="998"/>
    </row>
    <row r="76" spans="1:33" ht="15">
      <c r="A76" s="998"/>
      <c r="B76" s="998"/>
      <c r="C76" s="998"/>
      <c r="D76" s="998"/>
      <c r="L76" s="993"/>
      <c r="M76" s="993"/>
      <c r="N76" s="993"/>
      <c r="O76" s="998"/>
      <c r="P76" s="998"/>
      <c r="Q76" s="998"/>
      <c r="R76" s="998"/>
    </row>
    <row r="77" spans="1:33" ht="15">
      <c r="A77" s="998"/>
      <c r="B77" s="998"/>
      <c r="C77" s="998"/>
      <c r="D77" s="998"/>
      <c r="L77" s="993"/>
      <c r="M77" s="993"/>
      <c r="N77" s="993"/>
      <c r="O77" s="998"/>
      <c r="P77" s="998"/>
      <c r="Q77" s="998"/>
      <c r="R77" s="998"/>
    </row>
    <row r="78" spans="1:33" ht="15">
      <c r="A78" s="998"/>
      <c r="B78" s="998"/>
      <c r="C78" s="998"/>
      <c r="D78" s="998"/>
      <c r="L78" s="993"/>
      <c r="M78" s="993"/>
      <c r="N78" s="993"/>
      <c r="O78" s="998"/>
      <c r="P78" s="998"/>
      <c r="Q78" s="998"/>
      <c r="R78" s="998"/>
    </row>
    <row r="79" spans="1:33" ht="15">
      <c r="A79" s="998"/>
      <c r="B79" s="998"/>
      <c r="C79" s="998"/>
      <c r="D79" s="998"/>
      <c r="L79" s="993"/>
      <c r="M79" s="993"/>
      <c r="N79" s="993"/>
      <c r="O79" s="998"/>
      <c r="P79" s="998"/>
      <c r="Q79" s="998"/>
      <c r="R79" s="998"/>
    </row>
    <row r="80" spans="1:33" ht="15">
      <c r="A80" s="998"/>
      <c r="B80" s="998"/>
      <c r="C80" s="998"/>
      <c r="D80" s="998"/>
      <c r="L80" s="993"/>
      <c r="M80" s="993"/>
      <c r="N80" s="993"/>
      <c r="O80" s="998"/>
      <c r="P80" s="998"/>
      <c r="Q80" s="998"/>
      <c r="R80" s="998"/>
    </row>
    <row r="81" spans="1:18" ht="15">
      <c r="A81" s="998"/>
      <c r="B81" s="998"/>
      <c r="C81" s="998"/>
      <c r="D81" s="998"/>
      <c r="L81" s="993"/>
      <c r="M81" s="993"/>
      <c r="N81" s="993"/>
      <c r="O81" s="998"/>
      <c r="P81" s="998"/>
      <c r="Q81" s="998"/>
      <c r="R81" s="998"/>
    </row>
  </sheetData>
  <mergeCells count="81">
    <mergeCell ref="O68:W68"/>
    <mergeCell ref="A35:C35"/>
    <mergeCell ref="O35:Q35"/>
    <mergeCell ref="A46:C46"/>
    <mergeCell ref="O46:Q46"/>
    <mergeCell ref="A57:C57"/>
    <mergeCell ref="O57:Q57"/>
    <mergeCell ref="A68:H68"/>
    <mergeCell ref="A28:C28"/>
    <mergeCell ref="O28:Q28"/>
    <mergeCell ref="A25:D25"/>
    <mergeCell ref="A26:D26"/>
    <mergeCell ref="O25:R25"/>
    <mergeCell ref="O26:R26"/>
    <mergeCell ref="A27:D27"/>
    <mergeCell ref="O27:R27"/>
    <mergeCell ref="A21:C21"/>
    <mergeCell ref="O21:Q21"/>
    <mergeCell ref="A22:D22"/>
    <mergeCell ref="A23:D23"/>
    <mergeCell ref="A24:D24"/>
    <mergeCell ref="O22:R22"/>
    <mergeCell ref="O23:R23"/>
    <mergeCell ref="O24:R24"/>
    <mergeCell ref="A18:C18"/>
    <mergeCell ref="O18:Q18"/>
    <mergeCell ref="A19:C19"/>
    <mergeCell ref="O19:Q19"/>
    <mergeCell ref="A20:C20"/>
    <mergeCell ref="O20:Q20"/>
    <mergeCell ref="A15:C15"/>
    <mergeCell ref="O15:Q15"/>
    <mergeCell ref="A16:C16"/>
    <mergeCell ref="O16:Q16"/>
    <mergeCell ref="A17:C17"/>
    <mergeCell ref="O17:Q17"/>
    <mergeCell ref="A12:C12"/>
    <mergeCell ref="O12:Q12"/>
    <mergeCell ref="A13:C13"/>
    <mergeCell ref="O13:Q13"/>
    <mergeCell ref="A14:C14"/>
    <mergeCell ref="O14:Q14"/>
    <mergeCell ref="A11:C11"/>
    <mergeCell ref="O11:Q11"/>
    <mergeCell ref="A8:C8"/>
    <mergeCell ref="O8:Q8"/>
    <mergeCell ref="A9:C9"/>
    <mergeCell ref="O9:Q9"/>
    <mergeCell ref="O6:Q6"/>
    <mergeCell ref="Y4:Y5"/>
    <mergeCell ref="A6:C6"/>
    <mergeCell ref="A10:C10"/>
    <mergeCell ref="O10:Q10"/>
    <mergeCell ref="A7:C7"/>
    <mergeCell ref="O7:Q7"/>
    <mergeCell ref="X4:X5"/>
    <mergeCell ref="Z4:Z5"/>
    <mergeCell ref="AA4:AA5"/>
    <mergeCell ref="AB4:AB5"/>
    <mergeCell ref="AC3:AC5"/>
    <mergeCell ref="J4:J5"/>
    <mergeCell ref="K4:K5"/>
    <mergeCell ref="L4:L5"/>
    <mergeCell ref="M4:N4"/>
    <mergeCell ref="S4:W4"/>
    <mergeCell ref="G3:H3"/>
    <mergeCell ref="I3:K3"/>
    <mergeCell ref="X68:AD68"/>
    <mergeCell ref="A1:H1"/>
    <mergeCell ref="I1:N1"/>
    <mergeCell ref="P1:W1"/>
    <mergeCell ref="A3:C5"/>
    <mergeCell ref="E3:E5"/>
    <mergeCell ref="F3:F5"/>
    <mergeCell ref="L3:N3"/>
    <mergeCell ref="O3:Q5"/>
    <mergeCell ref="S3:AB3"/>
    <mergeCell ref="AD3:AD5"/>
    <mergeCell ref="G4:G5"/>
    <mergeCell ref="H4:H5"/>
    <mergeCell ref="I4:I5"/>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8" max="67" man="1"/>
    <brk id="14" max="66" man="1"/>
    <brk id="23" max="67"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M78"/>
  <sheetViews>
    <sheetView tabSelected="1" view="pageBreakPreview" topLeftCell="H26" zoomScaleNormal="50" zoomScaleSheetLayoutView="100" workbookViewId="0">
      <selection activeCell="H30" sqref="H30"/>
    </sheetView>
  </sheetViews>
  <sheetFormatPr defaultColWidth="9.140625" defaultRowHeight="15.75"/>
  <cols>
    <col min="1" max="1" width="2.28515625" style="14" customWidth="1"/>
    <col min="2" max="2" width="18.7109375" style="14" customWidth="1"/>
    <col min="3" max="3" width="2.28515625" style="14" customWidth="1"/>
    <col min="4" max="4" width="1.7109375" style="15" customWidth="1"/>
    <col min="5" max="8" width="20.5703125" style="998" customWidth="1"/>
    <col min="9" max="14" width="17.85546875" style="998" customWidth="1"/>
    <col min="15" max="15" width="2.28515625" style="14" customWidth="1"/>
    <col min="16" max="16" width="18.7109375" style="14" customWidth="1"/>
    <col min="17" max="17" width="2.28515625" style="14" customWidth="1"/>
    <col min="18" max="18" width="1.7109375" style="15" customWidth="1"/>
    <col min="19" max="19" width="15.5703125" style="998" customWidth="1"/>
    <col min="20" max="20" width="14" style="998" customWidth="1"/>
    <col min="21" max="23" width="15.5703125" style="998" customWidth="1"/>
    <col min="24" max="28" width="14.7109375" style="998" customWidth="1"/>
    <col min="29" max="29" width="14.7109375" style="993" customWidth="1"/>
    <col min="30" max="30" width="17.42578125" style="993" customWidth="1"/>
    <col min="31" max="32" width="15.5703125" style="998" hidden="1" customWidth="1"/>
    <col min="33" max="33" width="18.85546875" style="998" hidden="1" customWidth="1"/>
    <col min="34" max="35" width="20" style="998" hidden="1" customWidth="1"/>
    <col min="36" max="36" width="18.85546875" style="998" hidden="1" customWidth="1"/>
    <col min="37" max="37" width="19.42578125" style="998" customWidth="1"/>
    <col min="38" max="38" width="17.140625" style="998" customWidth="1"/>
    <col min="39" max="42" width="7" style="998" customWidth="1"/>
    <col min="43" max="51" width="9.85546875" style="998" customWidth="1"/>
    <col min="52" max="16384" width="9.140625" style="998"/>
  </cols>
  <sheetData>
    <row r="1" spans="1:38" s="458" customFormat="1" ht="35.1" customHeight="1">
      <c r="A1" s="1636" t="s">
        <v>416</v>
      </c>
      <c r="B1" s="1636"/>
      <c r="C1" s="1636"/>
      <c r="D1" s="1636"/>
      <c r="E1" s="1636"/>
      <c r="F1" s="1636"/>
      <c r="G1" s="1636"/>
      <c r="H1" s="1636"/>
      <c r="I1" s="1637" t="s">
        <v>730</v>
      </c>
      <c r="J1" s="1637"/>
      <c r="K1" s="1637"/>
      <c r="L1" s="1637"/>
      <c r="M1" s="1637"/>
      <c r="N1" s="1637"/>
      <c r="O1" s="1372"/>
      <c r="P1" s="1636" t="s">
        <v>416</v>
      </c>
      <c r="Q1" s="1636"/>
      <c r="R1" s="1636"/>
      <c r="S1" s="1636"/>
      <c r="T1" s="1636"/>
      <c r="U1" s="1636"/>
      <c r="V1" s="1636"/>
      <c r="W1" s="1636"/>
      <c r="X1" s="457" t="s">
        <v>731</v>
      </c>
      <c r="Y1" s="457"/>
      <c r="Z1" s="457"/>
      <c r="AB1" s="457"/>
      <c r="AC1" s="499"/>
      <c r="AD1" s="499"/>
      <c r="AE1" s="500"/>
      <c r="AF1" s="500"/>
    </row>
    <row r="2" spans="1:38" ht="15" customHeight="1" thickBot="1">
      <c r="A2" s="998"/>
      <c r="B2" s="447"/>
      <c r="C2" s="447"/>
      <c r="D2" s="448"/>
      <c r="G2" s="1168"/>
      <c r="H2" s="1168"/>
      <c r="I2" s="1168"/>
      <c r="J2" s="1168"/>
      <c r="K2" s="1168"/>
      <c r="L2" s="1168"/>
      <c r="M2" s="1168"/>
      <c r="N2" s="491" t="s">
        <v>765</v>
      </c>
      <c r="O2" s="998"/>
      <c r="P2" s="501"/>
      <c r="Q2" s="447"/>
      <c r="R2" s="448"/>
      <c r="Z2" s="502"/>
      <c r="AC2" s="491"/>
      <c r="AD2" s="491" t="s">
        <v>765</v>
      </c>
    </row>
    <row r="3" spans="1:38" s="1179" customFormat="1" ht="20.100000000000001" customHeight="1">
      <c r="A3" s="1797" t="s">
        <v>1479</v>
      </c>
      <c r="B3" s="1797"/>
      <c r="C3" s="1797"/>
      <c r="D3" s="1189"/>
      <c r="E3" s="1800" t="s">
        <v>1554</v>
      </c>
      <c r="F3" s="1800" t="s">
        <v>1530</v>
      </c>
      <c r="G3" s="1803" t="s">
        <v>1531</v>
      </c>
      <c r="H3" s="1804"/>
      <c r="I3" s="1820" t="s">
        <v>1052</v>
      </c>
      <c r="J3" s="1820"/>
      <c r="K3" s="1821"/>
      <c r="L3" s="1803" t="s">
        <v>1532</v>
      </c>
      <c r="M3" s="1804"/>
      <c r="N3" s="1804"/>
      <c r="O3" s="1797" t="s">
        <v>1479</v>
      </c>
      <c r="P3" s="1797"/>
      <c r="Q3" s="1797"/>
      <c r="R3" s="1190"/>
      <c r="S3" s="1803" t="s">
        <v>1532</v>
      </c>
      <c r="T3" s="1804"/>
      <c r="U3" s="1804"/>
      <c r="V3" s="1804"/>
      <c r="W3" s="1804"/>
      <c r="X3" s="1804"/>
      <c r="Y3" s="1804"/>
      <c r="Z3" s="1804"/>
      <c r="AA3" s="1804"/>
      <c r="AB3" s="1805"/>
      <c r="AC3" s="1606" t="s">
        <v>1533</v>
      </c>
      <c r="AD3" s="1606" t="s">
        <v>1534</v>
      </c>
    </row>
    <row r="4" spans="1:38" s="1179" customFormat="1" ht="20.100000000000001" customHeight="1">
      <c r="A4" s="1798"/>
      <c r="B4" s="1798"/>
      <c r="C4" s="1798"/>
      <c r="D4" s="1329"/>
      <c r="E4" s="1801"/>
      <c r="F4" s="1801"/>
      <c r="G4" s="1806" t="s">
        <v>1535</v>
      </c>
      <c r="H4" s="1806" t="s">
        <v>1536</v>
      </c>
      <c r="I4" s="1807" t="s">
        <v>1537</v>
      </c>
      <c r="J4" s="1631" t="s">
        <v>812</v>
      </c>
      <c r="K4" s="1808" t="s">
        <v>1538</v>
      </c>
      <c r="L4" s="1806" t="s">
        <v>1539</v>
      </c>
      <c r="M4" s="1809" t="s">
        <v>1540</v>
      </c>
      <c r="N4" s="1810"/>
      <c r="O4" s="1798"/>
      <c r="P4" s="1798"/>
      <c r="Q4" s="1798"/>
      <c r="R4" s="1328"/>
      <c r="S4" s="1811" t="s">
        <v>1541</v>
      </c>
      <c r="T4" s="1812"/>
      <c r="U4" s="1812"/>
      <c r="V4" s="1812"/>
      <c r="W4" s="1813"/>
      <c r="X4" s="1823" t="s">
        <v>1542</v>
      </c>
      <c r="Y4" s="1609" t="s">
        <v>806</v>
      </c>
      <c r="Z4" s="1822" t="s">
        <v>1543</v>
      </c>
      <c r="AA4" s="1806" t="s">
        <v>1544</v>
      </c>
      <c r="AB4" s="1806" t="s">
        <v>1545</v>
      </c>
      <c r="AC4" s="1607"/>
      <c r="AD4" s="1607"/>
    </row>
    <row r="5" spans="1:38" s="1328" customFormat="1" ht="39.950000000000003" customHeight="1">
      <c r="A5" s="1799"/>
      <c r="B5" s="1799"/>
      <c r="C5" s="1799"/>
      <c r="D5" s="1180"/>
      <c r="E5" s="1802"/>
      <c r="F5" s="1802"/>
      <c r="G5" s="1802"/>
      <c r="H5" s="1802"/>
      <c r="I5" s="1807"/>
      <c r="J5" s="1632"/>
      <c r="K5" s="1808"/>
      <c r="L5" s="1802"/>
      <c r="M5" s="1403" t="s">
        <v>1546</v>
      </c>
      <c r="N5" s="1403" t="s">
        <v>1547</v>
      </c>
      <c r="O5" s="1799"/>
      <c r="P5" s="1799"/>
      <c r="Q5" s="1799"/>
      <c r="R5" s="1180"/>
      <c r="S5" s="1403" t="s">
        <v>1548</v>
      </c>
      <c r="T5" s="1403" t="s">
        <v>1549</v>
      </c>
      <c r="U5" s="1403" t="s">
        <v>1550</v>
      </c>
      <c r="V5" s="1403" t="s">
        <v>1551</v>
      </c>
      <c r="W5" s="1404" t="s">
        <v>1552</v>
      </c>
      <c r="X5" s="1824"/>
      <c r="Y5" s="1605"/>
      <c r="Z5" s="1608"/>
      <c r="AA5" s="1802"/>
      <c r="AB5" s="1802"/>
      <c r="AC5" s="1608"/>
      <c r="AD5" s="1608"/>
    </row>
    <row r="6" spans="1:38" s="414" customFormat="1" ht="18" hidden="1" customHeight="1">
      <c r="A6" s="1643" t="s">
        <v>1071</v>
      </c>
      <c r="B6" s="1643"/>
      <c r="C6" s="1643"/>
      <c r="D6" s="2"/>
      <c r="E6" s="466">
        <v>884014361</v>
      </c>
      <c r="F6" s="467"/>
      <c r="G6" s="467">
        <v>816615772</v>
      </c>
      <c r="H6" s="467">
        <v>37601085</v>
      </c>
      <c r="I6" s="467">
        <v>19002633</v>
      </c>
      <c r="J6" s="467">
        <v>217723483</v>
      </c>
      <c r="K6" s="467">
        <v>322802954</v>
      </c>
      <c r="L6" s="467"/>
      <c r="M6" s="467">
        <v>115159176</v>
      </c>
      <c r="N6" s="467">
        <v>38654505</v>
      </c>
      <c r="O6" s="1643" t="s">
        <v>1071</v>
      </c>
      <c r="P6" s="1643"/>
      <c r="Q6" s="1643"/>
      <c r="R6" s="2"/>
      <c r="S6" s="466">
        <v>13161363.5</v>
      </c>
      <c r="T6" s="467">
        <v>9300868.9700000007</v>
      </c>
      <c r="U6" s="467">
        <v>24730148.800000001</v>
      </c>
      <c r="V6" s="467">
        <v>14357118.5</v>
      </c>
      <c r="W6" s="467">
        <v>14955171</v>
      </c>
      <c r="X6" s="503" t="s">
        <v>3</v>
      </c>
      <c r="Y6" s="503"/>
      <c r="Z6" s="467">
        <v>9054729</v>
      </c>
      <c r="AA6" s="503" t="s">
        <v>3</v>
      </c>
      <c r="AB6" s="327">
        <v>104326441</v>
      </c>
      <c r="AC6" s="467">
        <v>76453319</v>
      </c>
      <c r="AD6" s="467">
        <v>76453319</v>
      </c>
    </row>
    <row r="7" spans="1:38" s="414" customFormat="1" ht="18" hidden="1" customHeight="1">
      <c r="A7" s="1479" t="s">
        <v>1068</v>
      </c>
      <c r="B7" s="1479"/>
      <c r="C7" s="1479"/>
      <c r="D7" s="2"/>
      <c r="E7" s="413">
        <v>1212122873.0867617</v>
      </c>
      <c r="F7" s="327"/>
      <c r="G7" s="327">
        <v>1151826185.799772</v>
      </c>
      <c r="H7" s="327">
        <v>61627792.47016219</v>
      </c>
      <c r="I7" s="327">
        <v>25981233.91723733</v>
      </c>
      <c r="J7" s="327">
        <v>414187546.63982821</v>
      </c>
      <c r="K7" s="327">
        <v>358867629.20500857</v>
      </c>
      <c r="L7" s="327"/>
      <c r="M7" s="327">
        <v>128972230.68458322</v>
      </c>
      <c r="N7" s="327">
        <v>65227930.940402821</v>
      </c>
      <c r="O7" s="1479" t="s">
        <v>1068</v>
      </c>
      <c r="P7" s="1479"/>
      <c r="Q7" s="1479"/>
      <c r="R7" s="2"/>
      <c r="S7" s="413">
        <v>14934836.423175786</v>
      </c>
      <c r="T7" s="327">
        <v>8358378.8585563535</v>
      </c>
      <c r="U7" s="327">
        <v>20710325.182485808</v>
      </c>
      <c r="V7" s="327">
        <v>6131037.8917467138</v>
      </c>
      <c r="W7" s="327">
        <v>13399372.418269351</v>
      </c>
      <c r="X7" s="503" t="s">
        <v>3</v>
      </c>
      <c r="Y7" s="503"/>
      <c r="Z7" s="327">
        <v>18379616.300594278</v>
      </c>
      <c r="AA7" s="327">
        <v>210348.96994636179</v>
      </c>
      <c r="AB7" s="327">
        <v>162189752.88295099</v>
      </c>
      <c r="AC7" s="327">
        <v>78676303.587583244</v>
      </c>
      <c r="AD7" s="327">
        <v>78676303.587583244</v>
      </c>
    </row>
    <row r="8" spans="1:38" s="414" customFormat="1" ht="18" hidden="1" customHeight="1">
      <c r="A8" s="1479" t="s">
        <v>1290</v>
      </c>
      <c r="B8" s="1479"/>
      <c r="C8" s="1479"/>
      <c r="D8" s="2"/>
      <c r="E8" s="413" t="e">
        <f>G8+AD8-#REF!</f>
        <v>#REF!</v>
      </c>
      <c r="F8" s="327"/>
      <c r="G8" s="327" t="e">
        <f>H8+M8+#REF!</f>
        <v>#REF!</v>
      </c>
      <c r="H8" s="327">
        <v>33961983</v>
      </c>
      <c r="I8" s="327">
        <v>12274553</v>
      </c>
      <c r="J8" s="327">
        <v>331576729</v>
      </c>
      <c r="K8" s="327">
        <v>271779495</v>
      </c>
      <c r="L8" s="327"/>
      <c r="M8" s="327">
        <v>281966764</v>
      </c>
      <c r="N8" s="327">
        <v>82824847</v>
      </c>
      <c r="O8" s="1479" t="s">
        <v>1290</v>
      </c>
      <c r="P8" s="1479"/>
      <c r="Q8" s="1479"/>
      <c r="R8" s="2"/>
      <c r="S8" s="413">
        <v>15951384</v>
      </c>
      <c r="T8" s="327">
        <v>12407920</v>
      </c>
      <c r="U8" s="327">
        <v>114995367.11999992</v>
      </c>
      <c r="V8" s="327">
        <v>30836771.879999924</v>
      </c>
      <c r="W8" s="327">
        <v>24950474</v>
      </c>
      <c r="X8" s="503" t="s">
        <v>48</v>
      </c>
      <c r="Y8" s="503"/>
      <c r="Z8" s="327">
        <v>1099915</v>
      </c>
      <c r="AA8" s="503" t="s">
        <v>48</v>
      </c>
      <c r="AB8" s="327">
        <v>6398044</v>
      </c>
      <c r="AC8" s="327">
        <v>11727329</v>
      </c>
      <c r="AD8" s="327">
        <v>11727329</v>
      </c>
    </row>
    <row r="9" spans="1:38" s="414" customFormat="1" ht="18" hidden="1" customHeight="1">
      <c r="A9" s="1479" t="s">
        <v>1263</v>
      </c>
      <c r="B9" s="1479"/>
      <c r="C9" s="1479"/>
      <c r="D9" s="2"/>
      <c r="E9" s="413">
        <v>887937777.42154884</v>
      </c>
      <c r="F9" s="327"/>
      <c r="G9" s="373">
        <v>868414421.03194356</v>
      </c>
      <c r="H9" s="327">
        <v>52581956.153102256</v>
      </c>
      <c r="I9" s="327">
        <v>10688689.552511062</v>
      </c>
      <c r="J9" s="327">
        <v>276449626.26490414</v>
      </c>
      <c r="K9" s="327">
        <v>307812038.4449591</v>
      </c>
      <c r="L9" s="327"/>
      <c r="M9" s="327">
        <v>121604697.7510175</v>
      </c>
      <c r="N9" s="327">
        <v>54210746.42529235</v>
      </c>
      <c r="O9" s="1479" t="s">
        <v>1263</v>
      </c>
      <c r="P9" s="1479"/>
      <c r="Q9" s="1479"/>
      <c r="R9" s="2"/>
      <c r="S9" s="413">
        <v>9975501.050405724</v>
      </c>
      <c r="T9" s="327">
        <v>7094721.0586746205</v>
      </c>
      <c r="U9" s="327">
        <v>19192127.933018804</v>
      </c>
      <c r="V9" s="327">
        <v>23702336.870805494</v>
      </c>
      <c r="W9" s="327">
        <v>7167053.1466036355</v>
      </c>
      <c r="X9" s="503" t="s">
        <v>498</v>
      </c>
      <c r="Y9" s="503"/>
      <c r="Z9" s="327">
        <v>37167437.464967608</v>
      </c>
      <c r="AA9" s="327">
        <v>262211.26621657744</v>
      </c>
      <c r="AB9" s="327">
        <v>99277412.865450189</v>
      </c>
      <c r="AC9" s="327">
        <v>56690793.854573004</v>
      </c>
      <c r="AD9" s="327">
        <v>56690793.854573004</v>
      </c>
    </row>
    <row r="10" spans="1:38" s="414" customFormat="1" ht="18" hidden="1" customHeight="1">
      <c r="A10" s="1479" t="s">
        <v>1276</v>
      </c>
      <c r="B10" s="1479"/>
      <c r="C10" s="1479"/>
      <c r="D10" s="2"/>
      <c r="E10" s="494">
        <v>1094008385.2415526</v>
      </c>
      <c r="F10" s="373"/>
      <c r="G10" s="373">
        <v>1050978800.6989181</v>
      </c>
      <c r="H10" s="327">
        <v>141809653.47389013</v>
      </c>
      <c r="I10" s="327">
        <v>20316280.878726214</v>
      </c>
      <c r="J10" s="327">
        <v>296025460.82286692</v>
      </c>
      <c r="K10" s="327">
        <v>359036850.71176863</v>
      </c>
      <c r="L10" s="327"/>
      <c r="M10" s="327">
        <v>118356200.48719232</v>
      </c>
      <c r="N10" s="327">
        <v>56668654.987001732</v>
      </c>
      <c r="O10" s="1479" t="s">
        <v>1276</v>
      </c>
      <c r="P10" s="1479"/>
      <c r="Q10" s="1479"/>
      <c r="R10" s="2"/>
      <c r="S10" s="413">
        <v>18549099.55864086</v>
      </c>
      <c r="T10" s="327">
        <v>7603529.6621497804</v>
      </c>
      <c r="U10" s="327">
        <v>21131095.142126884</v>
      </c>
      <c r="V10" s="327">
        <v>7135229.0334181515</v>
      </c>
      <c r="W10" s="327">
        <v>7268592.103854835</v>
      </c>
      <c r="X10" s="327">
        <v>57305211.741886877</v>
      </c>
      <c r="Y10" s="327"/>
      <c r="Z10" s="327">
        <v>13287577.505359702</v>
      </c>
      <c r="AA10" s="327">
        <v>200175.56460030255</v>
      </c>
      <c r="AB10" s="327">
        <v>57928967.017986692</v>
      </c>
      <c r="AC10" s="327">
        <v>56317162.047994226</v>
      </c>
      <c r="AD10" s="327">
        <v>56317162.047994226</v>
      </c>
    </row>
    <row r="11" spans="1:38" s="414" customFormat="1" ht="18" hidden="1" customHeight="1">
      <c r="A11" s="1479" t="s">
        <v>1069</v>
      </c>
      <c r="B11" s="1479"/>
      <c r="C11" s="1479"/>
      <c r="D11" s="2"/>
      <c r="E11" s="494">
        <v>1104507474.4175601</v>
      </c>
      <c r="F11" s="373"/>
      <c r="G11" s="363">
        <v>1067995063.900094</v>
      </c>
      <c r="H11" s="50">
        <v>83545723.626557037</v>
      </c>
      <c r="I11" s="50">
        <v>16213505.051686004</v>
      </c>
      <c r="J11" s="50">
        <v>331835129.9245007</v>
      </c>
      <c r="K11" s="50">
        <v>412671969.48914409</v>
      </c>
      <c r="L11" s="50"/>
      <c r="M11" s="50">
        <v>106821589.75731826</v>
      </c>
      <c r="N11" s="50">
        <v>51170554.744952828</v>
      </c>
      <c r="O11" s="1479" t="s">
        <v>1069</v>
      </c>
      <c r="P11" s="1479"/>
      <c r="Q11" s="1479"/>
      <c r="R11" s="2"/>
      <c r="S11" s="50">
        <v>11038304.911934117</v>
      </c>
      <c r="T11" s="50">
        <v>6102262.1218957547</v>
      </c>
      <c r="U11" s="50">
        <v>21675359.431122921</v>
      </c>
      <c r="V11" s="50">
        <v>5090005.8642972233</v>
      </c>
      <c r="W11" s="50">
        <v>11745102.683115313</v>
      </c>
      <c r="X11" s="50">
        <v>60633284.890478961</v>
      </c>
      <c r="Y11" s="50"/>
      <c r="Z11" s="50">
        <v>17578264.539178129</v>
      </c>
      <c r="AA11" s="50">
        <v>260847.84887009184</v>
      </c>
      <c r="AB11" s="50">
        <v>56013013.311539777</v>
      </c>
      <c r="AC11" s="327">
        <v>54090675.056642227</v>
      </c>
      <c r="AD11" s="327">
        <v>54090675.056642227</v>
      </c>
      <c r="AF11" s="414">
        <f>SUM(H11:H12,H14)</f>
        <v>253958658.72148645</v>
      </c>
      <c r="AG11" s="414">
        <f>SUM(I11:I12,I14)</f>
        <v>65442908.265531957</v>
      </c>
      <c r="AH11" s="414">
        <f>SUM(J11:J12,J14)</f>
        <v>1711511970.0758917</v>
      </c>
      <c r="AI11" s="414">
        <f>SUM(K11:K12,K14)</f>
        <v>1225067382.5129673</v>
      </c>
      <c r="AJ11" s="414">
        <f>SUM(L11:L12,L14)</f>
        <v>0</v>
      </c>
    </row>
    <row r="12" spans="1:38" s="414" customFormat="1" ht="18" hidden="1" customHeight="1">
      <c r="A12" s="1479" t="s">
        <v>1189</v>
      </c>
      <c r="B12" s="1479"/>
      <c r="C12" s="1479"/>
      <c r="D12" s="2"/>
      <c r="E12" s="494">
        <v>1110604457.444062</v>
      </c>
      <c r="F12" s="373"/>
      <c r="G12" s="363">
        <v>1067774924.8796263</v>
      </c>
      <c r="H12" s="50">
        <v>59000259.028558321</v>
      </c>
      <c r="I12" s="50">
        <v>22343556.438847698</v>
      </c>
      <c r="J12" s="50">
        <v>368720316.52669519</v>
      </c>
      <c r="K12" s="50">
        <v>390060743.2673859</v>
      </c>
      <c r="L12" s="50"/>
      <c r="M12" s="50">
        <v>106536985.83278736</v>
      </c>
      <c r="N12" s="50">
        <v>59212231.787924983</v>
      </c>
      <c r="O12" s="1479" t="s">
        <v>1189</v>
      </c>
      <c r="P12" s="1479"/>
      <c r="Q12" s="1479"/>
      <c r="R12" s="2"/>
      <c r="S12" s="50">
        <v>13264109.14223442</v>
      </c>
      <c r="T12" s="50">
        <v>6443666.8464137558</v>
      </c>
      <c r="U12" s="50">
        <v>16799833.136507984</v>
      </c>
      <c r="V12" s="50">
        <v>5424305.6061611259</v>
      </c>
      <c r="W12" s="50">
        <v>5392839.3135451013</v>
      </c>
      <c r="X12" s="50">
        <v>64287966.028651543</v>
      </c>
      <c r="Y12" s="50"/>
      <c r="Z12" s="50">
        <v>22632996.930729311</v>
      </c>
      <c r="AA12" s="50">
        <v>218282.99935192775</v>
      </c>
      <c r="AB12" s="50">
        <v>56606814.757348619</v>
      </c>
      <c r="AC12" s="327">
        <v>65462529.495163396</v>
      </c>
      <c r="AD12" s="327">
        <v>65462529.495163396</v>
      </c>
      <c r="AG12" s="504">
        <f>AG11/$AF$11</f>
        <v>0.25769118719949785</v>
      </c>
      <c r="AH12" s="504">
        <f>AH11/$AF$11</f>
        <v>6.7393330028289657</v>
      </c>
      <c r="AI12" s="504">
        <f>AI11/$AF$11</f>
        <v>4.8238850712173775</v>
      </c>
      <c r="AJ12" s="504">
        <f>AJ11/$AF$11</f>
        <v>0</v>
      </c>
    </row>
    <row r="13" spans="1:38" s="414" customFormat="1" ht="18" hidden="1" customHeight="1">
      <c r="A13" s="1479" t="s">
        <v>5</v>
      </c>
      <c r="B13" s="1479"/>
      <c r="C13" s="1479"/>
      <c r="D13" s="2"/>
      <c r="E13" s="494" t="e">
        <f>G13+AD13-#REF!</f>
        <v>#REF!</v>
      </c>
      <c r="F13" s="373"/>
      <c r="G13" s="373" t="e">
        <f>H13+M13+#REF!</f>
        <v>#REF!</v>
      </c>
      <c r="H13" s="50">
        <v>100844952.89743455</v>
      </c>
      <c r="I13" s="50">
        <v>25986855.63521735</v>
      </c>
      <c r="J13" s="373">
        <v>914634281.11362004</v>
      </c>
      <c r="K13" s="50">
        <v>486464462.78955406</v>
      </c>
      <c r="L13" s="50"/>
      <c r="M13" s="50">
        <v>116949264.61592844</v>
      </c>
      <c r="N13" s="50">
        <f>$M$13*AL12</f>
        <v>0</v>
      </c>
      <c r="O13" s="1479" t="s">
        <v>5</v>
      </c>
      <c r="P13" s="1479"/>
      <c r="Q13" s="1479"/>
      <c r="R13" s="2"/>
      <c r="S13" s="50">
        <f>$M$13*AQ12</f>
        <v>0</v>
      </c>
      <c r="T13" s="50">
        <f>$M$13*AR12</f>
        <v>0</v>
      </c>
      <c r="U13" s="50">
        <f>$M$13*AS12</f>
        <v>0</v>
      </c>
      <c r="V13" s="50">
        <f>$M$13*AT12</f>
        <v>0</v>
      </c>
      <c r="W13" s="50">
        <f>$M$13*AU12</f>
        <v>0</v>
      </c>
      <c r="X13" s="50" t="e">
        <f>#REF!*AW12</f>
        <v>#REF!</v>
      </c>
      <c r="Y13" s="50"/>
      <c r="Z13" s="50">
        <v>18015436.703935511</v>
      </c>
      <c r="AA13" s="50" t="e">
        <f>#REF!*AX12</f>
        <v>#REF!</v>
      </c>
      <c r="AB13" s="50" t="e">
        <f>#REF!*AY12</f>
        <v>#REF!</v>
      </c>
      <c r="AC13" s="327">
        <v>66151616.111287139</v>
      </c>
      <c r="AD13" s="327">
        <v>66151616.111287139</v>
      </c>
    </row>
    <row r="14" spans="1:38" s="414" customFormat="1" ht="18" hidden="1" customHeight="1">
      <c r="A14" s="1479" t="s">
        <v>1277</v>
      </c>
      <c r="B14" s="1479"/>
      <c r="C14" s="1479"/>
      <c r="D14" s="2"/>
      <c r="E14" s="494" t="e">
        <f>G14+AD14-#REF!</f>
        <v>#REF!</v>
      </c>
      <c r="F14" s="373"/>
      <c r="G14" s="373" t="e">
        <f>H14+M14+#REF!</f>
        <v>#REF!</v>
      </c>
      <c r="H14" s="50">
        <v>111412676.0663711</v>
      </c>
      <c r="I14" s="50">
        <v>26885846.774998259</v>
      </c>
      <c r="J14" s="373">
        <v>1010956523.6246958</v>
      </c>
      <c r="K14" s="50">
        <v>422334669.7564373</v>
      </c>
      <c r="L14" s="50"/>
      <c r="M14" s="50">
        <v>111247566.83664586</v>
      </c>
      <c r="N14" s="50">
        <v>56983589.463435084</v>
      </c>
      <c r="O14" s="1479" t="s">
        <v>1277</v>
      </c>
      <c r="P14" s="1479"/>
      <c r="Q14" s="1479"/>
      <c r="R14" s="2"/>
      <c r="S14" s="50">
        <v>15717939.441044308</v>
      </c>
      <c r="T14" s="50">
        <v>5911868.4290939057</v>
      </c>
      <c r="U14" s="50">
        <v>20333112.367328353</v>
      </c>
      <c r="V14" s="50">
        <v>5258720.9123024298</v>
      </c>
      <c r="W14" s="50">
        <v>7042336.2234417666</v>
      </c>
      <c r="X14" s="50">
        <v>78557811.34831892</v>
      </c>
      <c r="Y14" s="50"/>
      <c r="Z14" s="50">
        <v>23694823.365513492</v>
      </c>
      <c r="AA14" s="50">
        <v>623278.33891770453</v>
      </c>
      <c r="AB14" s="50">
        <v>47260530.524241075</v>
      </c>
      <c r="AC14" s="327">
        <v>72698499.859068632</v>
      </c>
      <c r="AD14" s="327">
        <v>72698499.859068632</v>
      </c>
    </row>
    <row r="15" spans="1:38" s="414" customFormat="1" ht="18" hidden="1" customHeight="1">
      <c r="A15" s="1479" t="s">
        <v>1278</v>
      </c>
      <c r="B15" s="1479"/>
      <c r="C15" s="1479"/>
      <c r="D15" s="2"/>
      <c r="E15" s="494" t="e">
        <f>G15+AD15-#REF!</f>
        <v>#REF!</v>
      </c>
      <c r="F15" s="373"/>
      <c r="G15" s="373" t="e">
        <f>H15+M15+#REF!</f>
        <v>#REF!</v>
      </c>
      <c r="H15" s="327">
        <v>79016195.464908555</v>
      </c>
      <c r="I15" s="327">
        <v>24791256.296694715</v>
      </c>
      <c r="J15" s="373">
        <v>779494678.67999995</v>
      </c>
      <c r="K15" s="327">
        <v>446786704.6134361</v>
      </c>
      <c r="L15" s="327"/>
      <c r="M15" s="327">
        <v>98116735.727064326</v>
      </c>
      <c r="N15" s="327">
        <v>43800542.707088277</v>
      </c>
      <c r="O15" s="1479" t="s">
        <v>1278</v>
      </c>
      <c r="P15" s="1479"/>
      <c r="Q15" s="1479"/>
      <c r="R15" s="2"/>
      <c r="S15" s="413">
        <v>15799152.660084248</v>
      </c>
      <c r="T15" s="327">
        <v>6037330.6721937414</v>
      </c>
      <c r="U15" s="327">
        <v>21121820.533904478</v>
      </c>
      <c r="V15" s="327">
        <v>6447593.0833837194</v>
      </c>
      <c r="W15" s="327">
        <v>4910296.0704094805</v>
      </c>
      <c r="X15" s="50">
        <v>73091234.90766561</v>
      </c>
      <c r="Y15" s="50"/>
      <c r="Z15" s="327">
        <v>20053396.057071295</v>
      </c>
      <c r="AA15" s="327">
        <v>163944.0309401046</v>
      </c>
      <c r="AB15" s="327">
        <v>49902991.837127797</v>
      </c>
      <c r="AC15" s="327">
        <v>85637184.368471995</v>
      </c>
      <c r="AD15" s="327">
        <v>85637184.368471995</v>
      </c>
    </row>
    <row r="16" spans="1:38" s="414" customFormat="1" ht="17.25" hidden="1" customHeight="1">
      <c r="A16" s="1479" t="s">
        <v>1280</v>
      </c>
      <c r="B16" s="1479"/>
      <c r="C16" s="1479"/>
      <c r="D16" s="2"/>
      <c r="E16" s="363">
        <v>1677734614.1587782</v>
      </c>
      <c r="F16" s="363"/>
      <c r="G16" s="373">
        <v>1598848494.3334563</v>
      </c>
      <c r="H16" s="327">
        <v>63098015.97606001</v>
      </c>
      <c r="I16" s="327">
        <v>26089338.459277585</v>
      </c>
      <c r="J16" s="373">
        <v>881921579.78337991</v>
      </c>
      <c r="K16" s="327">
        <v>430666374.68759632</v>
      </c>
      <c r="L16" s="327"/>
      <c r="M16" s="327">
        <v>85089221.744109139</v>
      </c>
      <c r="N16" s="327">
        <v>37835957.86405126</v>
      </c>
      <c r="O16" s="1479" t="s">
        <v>1280</v>
      </c>
      <c r="P16" s="1479"/>
      <c r="Q16" s="1479"/>
      <c r="R16" s="2"/>
      <c r="S16" s="413">
        <v>10949731.279817685</v>
      </c>
      <c r="T16" s="327">
        <v>5866996.5075264461</v>
      </c>
      <c r="U16" s="327">
        <v>15282653.733954567</v>
      </c>
      <c r="V16" s="327">
        <v>9751950.1883288417</v>
      </c>
      <c r="W16" s="327">
        <v>5401932.170430324</v>
      </c>
      <c r="X16" s="50">
        <v>64510374.726414204</v>
      </c>
      <c r="Y16" s="50"/>
      <c r="Z16" s="327">
        <v>21200523.00912872</v>
      </c>
      <c r="AA16" s="327">
        <v>254261.95056054977</v>
      </c>
      <c r="AB16" s="327">
        <v>47219327.006057613</v>
      </c>
      <c r="AC16" s="327">
        <v>100086642.83445083</v>
      </c>
      <c r="AD16" s="327">
        <v>100086642.83445083</v>
      </c>
      <c r="AH16" s="492" t="s">
        <v>496</v>
      </c>
      <c r="AI16" s="492" t="s">
        <v>497</v>
      </c>
      <c r="AJ16" s="492"/>
      <c r="AK16" s="492"/>
      <c r="AL16" s="492"/>
    </row>
    <row r="17" spans="1:39" s="414" customFormat="1" ht="18" hidden="1" customHeight="1">
      <c r="A17" s="1479" t="s">
        <v>1070</v>
      </c>
      <c r="B17" s="1479"/>
      <c r="C17" s="1479"/>
      <c r="D17" s="2"/>
      <c r="E17" s="418">
        <v>1905911401.124707</v>
      </c>
      <c r="F17" s="418"/>
      <c r="G17" s="418">
        <v>1806885737.2984271</v>
      </c>
      <c r="H17" s="418">
        <v>56035079.219651394</v>
      </c>
      <c r="I17" s="418">
        <v>20293166.304085318</v>
      </c>
      <c r="J17" s="418">
        <v>1037285061.5019439</v>
      </c>
      <c r="K17" s="418">
        <v>479086108.43360746</v>
      </c>
      <c r="L17" s="418"/>
      <c r="M17" s="418">
        <v>91977373.63521269</v>
      </c>
      <c r="N17" s="418">
        <v>37361463.478440605</v>
      </c>
      <c r="O17" s="1479" t="s">
        <v>1070</v>
      </c>
      <c r="P17" s="1479"/>
      <c r="Q17" s="1479"/>
      <c r="R17" s="2"/>
      <c r="S17" s="418">
        <v>13292613.139906682</v>
      </c>
      <c r="T17" s="418">
        <v>6420277.4258636395</v>
      </c>
      <c r="U17" s="418">
        <v>17419931.859455429</v>
      </c>
      <c r="V17" s="418">
        <v>8291295.1321529215</v>
      </c>
      <c r="W17" s="418">
        <v>9191792.5993934143</v>
      </c>
      <c r="X17" s="393">
        <v>71156047.930085033</v>
      </c>
      <c r="Y17" s="393"/>
      <c r="Z17" s="418">
        <v>19532168.87302703</v>
      </c>
      <c r="AA17" s="418">
        <v>352436.01569032727</v>
      </c>
      <c r="AB17" s="418">
        <v>50700464.258149348</v>
      </c>
      <c r="AC17" s="418">
        <v>118557832.6993084</v>
      </c>
      <c r="AD17" s="418">
        <v>118557832.6993084</v>
      </c>
      <c r="AH17" s="1408" t="s">
        <v>499</v>
      </c>
      <c r="AI17" s="1408" t="s">
        <v>499</v>
      </c>
      <c r="AJ17" s="493"/>
      <c r="AK17" s="493"/>
      <c r="AL17" s="493"/>
    </row>
    <row r="18" spans="1:39" s="414" customFormat="1" ht="18" hidden="1" customHeight="1">
      <c r="A18" s="1479" t="s">
        <v>1281</v>
      </c>
      <c r="B18" s="1479"/>
      <c r="C18" s="1479"/>
      <c r="D18" s="2"/>
      <c r="E18" s="418" t="e">
        <f>G18+AD18-#REF!</f>
        <v>#REF!</v>
      </c>
      <c r="F18" s="418"/>
      <c r="G18" s="418" t="e">
        <f>H18+L18+#REF!</f>
        <v>#REF!</v>
      </c>
      <c r="H18" s="418">
        <v>48134226.697586112</v>
      </c>
      <c r="I18" s="418">
        <v>21622586.778182603</v>
      </c>
      <c r="J18" s="418">
        <v>855876728.34116554</v>
      </c>
      <c r="K18" s="418">
        <v>396411361.1074006</v>
      </c>
      <c r="L18" s="418"/>
      <c r="M18" s="418">
        <v>79659450.429710269</v>
      </c>
      <c r="N18" s="418">
        <v>34041821.947817221</v>
      </c>
      <c r="O18" s="1479" t="s">
        <v>1281</v>
      </c>
      <c r="P18" s="1479"/>
      <c r="Q18" s="1479"/>
      <c r="R18" s="2"/>
      <c r="S18" s="418">
        <v>11347726.647405256</v>
      </c>
      <c r="T18" s="418">
        <v>5790568.5293154269</v>
      </c>
      <c r="U18" s="418">
        <v>14955011.081214637</v>
      </c>
      <c r="V18" s="418">
        <v>7876796.128277164</v>
      </c>
      <c r="W18" s="418">
        <v>5647526.0956805535</v>
      </c>
      <c r="X18" s="418">
        <v>60473264.517373003</v>
      </c>
      <c r="Y18" s="418"/>
      <c r="Z18" s="418">
        <v>11985785.796908749</v>
      </c>
      <c r="AA18" s="418">
        <v>263743.77673027688</v>
      </c>
      <c r="AB18" s="418">
        <v>44405753.044112645</v>
      </c>
      <c r="AC18" s="418">
        <v>80943746.709172249</v>
      </c>
      <c r="AD18" s="418">
        <v>80943746.709172249</v>
      </c>
      <c r="AG18" s="414" t="s">
        <v>1264</v>
      </c>
      <c r="AH18" s="414">
        <v>401698753.57278156</v>
      </c>
      <c r="AJ18" s="414">
        <f>AH18*(1+AJ28)</f>
        <v>401698753.57278156</v>
      </c>
      <c r="AK18" s="505"/>
      <c r="AM18" s="998"/>
    </row>
    <row r="19" spans="1:39" s="414" customFormat="1" ht="18" hidden="1" customHeight="1">
      <c r="A19" s="1479" t="s">
        <v>1190</v>
      </c>
      <c r="B19" s="1479"/>
      <c r="C19" s="1479"/>
      <c r="D19" s="2"/>
      <c r="E19" s="418">
        <v>1918058080.3343196</v>
      </c>
      <c r="F19" s="418"/>
      <c r="G19" s="418">
        <v>1829300639.4857309</v>
      </c>
      <c r="H19" s="418">
        <v>49794242.92041114</v>
      </c>
      <c r="I19" s="418">
        <v>29229771.450746041</v>
      </c>
      <c r="J19" s="418">
        <v>1052866166.4356915</v>
      </c>
      <c r="K19" s="418">
        <v>472049041.9864639</v>
      </c>
      <c r="L19" s="418"/>
      <c r="M19" s="418">
        <v>101921170.77994193</v>
      </c>
      <c r="N19" s="418">
        <v>41403783.888343148</v>
      </c>
      <c r="O19" s="1479" t="s">
        <v>1190</v>
      </c>
      <c r="P19" s="1479"/>
      <c r="Q19" s="1479"/>
      <c r="R19" s="2"/>
      <c r="S19" s="418">
        <v>15156975.946723636</v>
      </c>
      <c r="T19" s="418">
        <v>9113366.8013288975</v>
      </c>
      <c r="U19" s="418">
        <v>20670375.434653386</v>
      </c>
      <c r="V19" s="418">
        <v>9365918.2748927232</v>
      </c>
      <c r="W19" s="418">
        <v>6210750.434000113</v>
      </c>
      <c r="X19" s="393">
        <v>65709038.855836667</v>
      </c>
      <c r="Y19" s="393"/>
      <c r="Z19" s="418">
        <v>19616994.062205464</v>
      </c>
      <c r="AA19" s="418">
        <v>316509.0393580143</v>
      </c>
      <c r="AB19" s="418">
        <v>57414698.017272882</v>
      </c>
      <c r="AC19" s="418">
        <v>108374434.91079684</v>
      </c>
      <c r="AD19" s="418">
        <v>108374434.91079684</v>
      </c>
      <c r="AG19" s="414">
        <v>98</v>
      </c>
      <c r="AH19" s="414">
        <v>409491363.05769229</v>
      </c>
      <c r="AI19" s="414">
        <v>882011101.71667922</v>
      </c>
      <c r="AM19" s="998"/>
    </row>
    <row r="20" spans="1:39" s="414" customFormat="1" ht="18" hidden="1" customHeight="1">
      <c r="A20" s="1479" t="s">
        <v>1282</v>
      </c>
      <c r="B20" s="1479"/>
      <c r="C20" s="1479"/>
      <c r="D20" s="2"/>
      <c r="E20" s="418">
        <v>2003052329.1130536</v>
      </c>
      <c r="F20" s="418"/>
      <c r="G20" s="418">
        <v>1913570358.5609207</v>
      </c>
      <c r="H20" s="418">
        <v>33742597.498634771</v>
      </c>
      <c r="I20" s="418">
        <v>27969698.550922256</v>
      </c>
      <c r="J20" s="418">
        <v>1129104080.6300826</v>
      </c>
      <c r="K20" s="418">
        <v>501921760.24039036</v>
      </c>
      <c r="L20" s="418"/>
      <c r="M20" s="418">
        <v>100932770.33373679</v>
      </c>
      <c r="N20" s="418">
        <v>43865163.324620284</v>
      </c>
      <c r="O20" s="1479" t="s">
        <v>1282</v>
      </c>
      <c r="P20" s="1479"/>
      <c r="Q20" s="1479"/>
      <c r="R20" s="2"/>
      <c r="S20" s="418">
        <v>17703222.867415816</v>
      </c>
      <c r="T20" s="418">
        <v>8641480.5215690173</v>
      </c>
      <c r="U20" s="418">
        <v>18716342.829991616</v>
      </c>
      <c r="V20" s="418">
        <v>6071608.0709286798</v>
      </c>
      <c r="W20" s="418">
        <v>5934952.7192114126</v>
      </c>
      <c r="X20" s="393">
        <v>70314885.609816074</v>
      </c>
      <c r="Y20" s="393"/>
      <c r="Z20" s="418">
        <v>20882258.199627183</v>
      </c>
      <c r="AA20" s="418">
        <v>451146.73938871425</v>
      </c>
      <c r="AB20" s="418">
        <v>49133418.957960568</v>
      </c>
      <c r="AC20" s="418">
        <v>110364228.7517581</v>
      </c>
      <c r="AD20" s="418">
        <v>110364228.7517581</v>
      </c>
      <c r="AG20" s="414">
        <v>99</v>
      </c>
      <c r="AH20" s="414">
        <v>438348480.41670144</v>
      </c>
      <c r="AI20" s="414">
        <v>1037309031.7699443</v>
      </c>
      <c r="AM20" s="998"/>
    </row>
    <row r="21" spans="1:39" s="414" customFormat="1" ht="18" hidden="1" customHeight="1">
      <c r="A21" s="1479" t="s">
        <v>1283</v>
      </c>
      <c r="B21" s="1479"/>
      <c r="C21" s="1479"/>
      <c r="D21" s="18"/>
      <c r="E21" s="418">
        <v>1698497265.2204101</v>
      </c>
      <c r="F21" s="418"/>
      <c r="G21" s="418">
        <v>1539118673.3509581</v>
      </c>
      <c r="H21" s="418">
        <v>50438539.856719755</v>
      </c>
      <c r="I21" s="418">
        <v>31515796.894087177</v>
      </c>
      <c r="J21" s="418">
        <v>677894624.52373517</v>
      </c>
      <c r="K21" s="418">
        <v>543696562.71023667</v>
      </c>
      <c r="L21" s="418"/>
      <c r="M21" s="418">
        <v>106637414.54177141</v>
      </c>
      <c r="N21" s="418">
        <v>46067162.217533678</v>
      </c>
      <c r="O21" s="1479" t="s">
        <v>1283</v>
      </c>
      <c r="P21" s="1479"/>
      <c r="Q21" s="1479"/>
      <c r="R21" s="18"/>
      <c r="S21" s="418">
        <v>17925174.73564985</v>
      </c>
      <c r="T21" s="418">
        <v>9105301.5176570937</v>
      </c>
      <c r="U21" s="418">
        <v>21594796.49224304</v>
      </c>
      <c r="V21" s="418">
        <v>5915853.4033916295</v>
      </c>
      <c r="W21" s="418">
        <v>6029126.1752961352</v>
      </c>
      <c r="X21" s="393">
        <v>76298958.686348259</v>
      </c>
      <c r="Y21" s="393"/>
      <c r="Z21" s="418">
        <v>20242838.479926176</v>
      </c>
      <c r="AA21" s="418">
        <v>347299.23651442106</v>
      </c>
      <c r="AB21" s="418">
        <v>52289476.901545256</v>
      </c>
      <c r="AC21" s="418">
        <v>179621430.34937757</v>
      </c>
      <c r="AD21" s="418">
        <v>179621430.34937757</v>
      </c>
      <c r="AM21" s="998"/>
    </row>
    <row r="22" spans="1:39" ht="15.75" hidden="1" customHeight="1">
      <c r="A22" s="1467" t="s">
        <v>1291</v>
      </c>
      <c r="B22" s="1468"/>
      <c r="C22" s="1468"/>
      <c r="D22" s="1469"/>
      <c r="E22" s="437">
        <v>113272.02165064328</v>
      </c>
      <c r="F22" s="130">
        <v>105572.8688006317</v>
      </c>
      <c r="G22" s="437">
        <v>85521.281912010163</v>
      </c>
      <c r="H22" s="437">
        <v>3761.2634514207853</v>
      </c>
      <c r="I22" s="437">
        <v>2429.5515259868785</v>
      </c>
      <c r="J22" s="437">
        <v>43996.812452806371</v>
      </c>
      <c r="K22" s="437">
        <v>35333.654481796097</v>
      </c>
      <c r="L22" s="130">
        <f>M22+X22+AA22+AB22</f>
        <v>20051.586888621543</v>
      </c>
      <c r="M22" s="437">
        <v>11261.831476431105</v>
      </c>
      <c r="N22" s="437">
        <v>3074.5153579280172</v>
      </c>
      <c r="O22" s="1467" t="s">
        <v>1291</v>
      </c>
      <c r="P22" s="1468"/>
      <c r="Q22" s="1468"/>
      <c r="R22" s="1469"/>
      <c r="S22" s="437">
        <v>1797.1623930725966</v>
      </c>
      <c r="T22" s="437">
        <v>1370.3943338304157</v>
      </c>
      <c r="U22" s="437">
        <v>3783.9569813398912</v>
      </c>
      <c r="V22" s="437">
        <v>915.58367381117796</v>
      </c>
      <c r="W22" s="437">
        <v>320.21873644902297</v>
      </c>
      <c r="X22" s="437">
        <v>4950.8497182957999</v>
      </c>
      <c r="Y22" s="437"/>
      <c r="Z22" s="507" t="s">
        <v>528</v>
      </c>
      <c r="AA22" s="437">
        <v>41.271386123445694</v>
      </c>
      <c r="AB22" s="437">
        <v>3797.6343077711904</v>
      </c>
      <c r="AC22" s="437">
        <v>9024.1298514902519</v>
      </c>
      <c r="AD22" s="437">
        <v>1324.9770014789547</v>
      </c>
    </row>
    <row r="23" spans="1:39" ht="15.75" customHeight="1">
      <c r="A23" s="1467" t="s">
        <v>1308</v>
      </c>
      <c r="B23" s="1468"/>
      <c r="C23" s="1468"/>
      <c r="D23" s="1469"/>
      <c r="E23" s="507" t="s">
        <v>528</v>
      </c>
      <c r="F23" s="507" t="s">
        <v>528</v>
      </c>
      <c r="G23" s="507" t="s">
        <v>528</v>
      </c>
      <c r="H23" s="507" t="s">
        <v>528</v>
      </c>
      <c r="I23" s="507" t="s">
        <v>528</v>
      </c>
      <c r="J23" s="507" t="s">
        <v>528</v>
      </c>
      <c r="K23" s="507" t="s">
        <v>528</v>
      </c>
      <c r="L23" s="507" t="s">
        <v>528</v>
      </c>
      <c r="M23" s="507" t="s">
        <v>528</v>
      </c>
      <c r="N23" s="507" t="s">
        <v>528</v>
      </c>
      <c r="O23" s="1467" t="s">
        <v>1308</v>
      </c>
      <c r="P23" s="1468"/>
      <c r="Q23" s="1468"/>
      <c r="R23" s="1469"/>
      <c r="S23" s="507" t="s">
        <v>528</v>
      </c>
      <c r="T23" s="507" t="s">
        <v>528</v>
      </c>
      <c r="U23" s="507" t="s">
        <v>528</v>
      </c>
      <c r="V23" s="507" t="s">
        <v>528</v>
      </c>
      <c r="W23" s="507" t="s">
        <v>528</v>
      </c>
      <c r="X23" s="507" t="s">
        <v>528</v>
      </c>
      <c r="Y23" s="507" t="s">
        <v>528</v>
      </c>
      <c r="Z23" s="507" t="s">
        <v>528</v>
      </c>
      <c r="AA23" s="507" t="s">
        <v>528</v>
      </c>
      <c r="AB23" s="507" t="s">
        <v>528</v>
      </c>
      <c r="AC23" s="507" t="s">
        <v>528</v>
      </c>
      <c r="AD23" s="507" t="s">
        <v>528</v>
      </c>
    </row>
    <row r="24" spans="1:39" ht="15.75" customHeight="1">
      <c r="A24" s="1467" t="s">
        <v>1309</v>
      </c>
      <c r="B24" s="1468"/>
      <c r="C24" s="1468"/>
      <c r="D24" s="1469"/>
      <c r="E24" s="437">
        <v>112983.34207969041</v>
      </c>
      <c r="F24" s="130">
        <v>104013.96930919215</v>
      </c>
      <c r="G24" s="437">
        <v>83654.204723833362</v>
      </c>
      <c r="H24" s="437">
        <v>3477.2726658326137</v>
      </c>
      <c r="I24" s="437">
        <v>2839.6272960977831</v>
      </c>
      <c r="J24" s="437">
        <v>42039.438656428727</v>
      </c>
      <c r="K24" s="437">
        <v>35297.866105474393</v>
      </c>
      <c r="L24" s="130">
        <f t="shared" ref="L24:L25" si="0">M24+X24+AA24+AB24</f>
        <v>20359.764585358786</v>
      </c>
      <c r="M24" s="437">
        <v>12022.486575039988</v>
      </c>
      <c r="N24" s="437">
        <v>3241.5655398335325</v>
      </c>
      <c r="O24" s="1467" t="s">
        <v>1309</v>
      </c>
      <c r="P24" s="1468"/>
      <c r="Q24" s="1468"/>
      <c r="R24" s="1469"/>
      <c r="S24" s="437">
        <v>1631.601100707918</v>
      </c>
      <c r="T24" s="437">
        <v>1539.0967730123346</v>
      </c>
      <c r="U24" s="437">
        <v>4449.1207141099439</v>
      </c>
      <c r="V24" s="437">
        <v>937.98509910698647</v>
      </c>
      <c r="W24" s="437">
        <v>223.11734826928438</v>
      </c>
      <c r="X24" s="437">
        <v>4322.7973007123355</v>
      </c>
      <c r="Y24" s="507" t="s">
        <v>528</v>
      </c>
      <c r="Z24" s="507" t="s">
        <v>528</v>
      </c>
      <c r="AA24" s="437">
        <v>10.874526807038349</v>
      </c>
      <c r="AB24" s="437">
        <v>4003.6061827994222</v>
      </c>
      <c r="AC24" s="437">
        <v>10229.007755889877</v>
      </c>
      <c r="AD24" s="437">
        <v>1259.6349853915594</v>
      </c>
    </row>
    <row r="25" spans="1:39" ht="15.75" customHeight="1">
      <c r="A25" s="1467" t="s">
        <v>1310</v>
      </c>
      <c r="B25" s="1468"/>
      <c r="C25" s="1468"/>
      <c r="D25" s="1469"/>
      <c r="E25" s="437">
        <v>129405.00329458603</v>
      </c>
      <c r="F25" s="130">
        <v>121867.04652384728</v>
      </c>
      <c r="G25" s="437">
        <v>99769.154664950343</v>
      </c>
      <c r="H25" s="437">
        <v>3294.706074100126</v>
      </c>
      <c r="I25" s="437">
        <v>2290.1780431406301</v>
      </c>
      <c r="J25" s="437">
        <v>56777.764404874528</v>
      </c>
      <c r="K25" s="437">
        <v>37406.506142835024</v>
      </c>
      <c r="L25" s="130">
        <f t="shared" si="0"/>
        <v>22097.891858896943</v>
      </c>
      <c r="M25" s="437">
        <v>12755.259663643836</v>
      </c>
      <c r="N25" s="437">
        <v>3382.1373867652492</v>
      </c>
      <c r="O25" s="1467" t="s">
        <v>1310</v>
      </c>
      <c r="P25" s="1468"/>
      <c r="Q25" s="1468"/>
      <c r="R25" s="1469"/>
      <c r="S25" s="437">
        <v>1884.6179944685164</v>
      </c>
      <c r="T25" s="437">
        <v>1606.9947775060618</v>
      </c>
      <c r="U25" s="437">
        <v>4657.9400331923289</v>
      </c>
      <c r="V25" s="437">
        <v>967.96710724806599</v>
      </c>
      <c r="W25" s="437">
        <v>255.60236446360022</v>
      </c>
      <c r="X25" s="437">
        <v>5196.2439829125005</v>
      </c>
      <c r="Y25" s="507" t="s">
        <v>528</v>
      </c>
      <c r="Z25" s="507" t="s">
        <v>528</v>
      </c>
      <c r="AA25" s="437">
        <v>75.528342704093532</v>
      </c>
      <c r="AB25" s="437">
        <v>4070.8598696365138</v>
      </c>
      <c r="AC25" s="437">
        <v>8764.6750333721648</v>
      </c>
      <c r="AD25" s="437">
        <v>1226.718262633141</v>
      </c>
      <c r="AE25" s="998">
        <v>77105018.287915587</v>
      </c>
      <c r="AF25" s="998">
        <v>6058884.6009828895</v>
      </c>
      <c r="AG25" s="998">
        <v>27131471.737436265</v>
      </c>
      <c r="AH25" s="998">
        <v>18998185.733223632</v>
      </c>
    </row>
    <row r="26" spans="1:39" ht="15.75" customHeight="1">
      <c r="A26" s="1467" t="s">
        <v>1311</v>
      </c>
      <c r="B26" s="1468"/>
      <c r="C26" s="1468"/>
      <c r="D26" s="1469"/>
      <c r="E26" s="130">
        <v>141531.08945282342</v>
      </c>
      <c r="F26" s="130">
        <v>131699.37273600374</v>
      </c>
      <c r="G26" s="130">
        <v>105762.00703140735</v>
      </c>
      <c r="H26" s="130">
        <v>3898.8856059215609</v>
      </c>
      <c r="I26" s="130">
        <v>1784.0310900685477</v>
      </c>
      <c r="J26" s="130">
        <v>58881.339351196737</v>
      </c>
      <c r="K26" s="130">
        <v>41197.750984220263</v>
      </c>
      <c r="L26" s="130">
        <f t="shared" ref="L26" si="1">M26+X26+Z26+AA26+AB26</f>
        <v>25937.365704596825</v>
      </c>
      <c r="M26" s="130">
        <v>13385.269366908653</v>
      </c>
      <c r="N26" s="437">
        <v>3411.5072159495353</v>
      </c>
      <c r="O26" s="1467" t="s">
        <v>1311</v>
      </c>
      <c r="P26" s="1468"/>
      <c r="Q26" s="1468"/>
      <c r="R26" s="1469"/>
      <c r="S26" s="130">
        <v>1934.6861881781115</v>
      </c>
      <c r="T26" s="130">
        <v>1703.3298521563529</v>
      </c>
      <c r="U26" s="130">
        <v>4932.3068704274601</v>
      </c>
      <c r="V26" s="130">
        <v>1113.8182053513335</v>
      </c>
      <c r="W26" s="130">
        <v>289.62103484584986</v>
      </c>
      <c r="X26" s="125">
        <v>6033.7157115989958</v>
      </c>
      <c r="Y26" s="507" t="s">
        <v>528</v>
      </c>
      <c r="Z26" s="130">
        <v>1357.3713551468081</v>
      </c>
      <c r="AA26" s="130">
        <v>53.028243244762848</v>
      </c>
      <c r="AB26" s="130">
        <v>5107.9810276976013</v>
      </c>
      <c r="AC26" s="130">
        <v>11189.088071966346</v>
      </c>
      <c r="AD26" s="1113">
        <v>0</v>
      </c>
    </row>
    <row r="27" spans="1:39" ht="15.75" customHeight="1">
      <c r="A27" s="1467" t="s">
        <v>1312</v>
      </c>
      <c r="B27" s="1468"/>
      <c r="C27" s="1468"/>
      <c r="D27" s="1469"/>
      <c r="E27" s="130">
        <v>147078.39053953753</v>
      </c>
      <c r="F27" s="130">
        <v>136000.46685794965</v>
      </c>
      <c r="G27" s="130">
        <v>107638.09981515014</v>
      </c>
      <c r="H27" s="130">
        <v>4939.6961382164009</v>
      </c>
      <c r="I27" s="130">
        <v>2825.4362622344879</v>
      </c>
      <c r="J27" s="130">
        <v>57063.469541395301</v>
      </c>
      <c r="K27" s="130">
        <v>42809.497873303866</v>
      </c>
      <c r="L27" s="130">
        <v>28362.367042799597</v>
      </c>
      <c r="M27" s="130">
        <v>14483.33611648839</v>
      </c>
      <c r="N27" s="437">
        <v>3954.8062972236162</v>
      </c>
      <c r="O27" s="1467" t="s">
        <v>1312</v>
      </c>
      <c r="P27" s="1468"/>
      <c r="Q27" s="1468"/>
      <c r="R27" s="1469"/>
      <c r="S27" s="130">
        <v>2131.8691182737161</v>
      </c>
      <c r="T27" s="130">
        <v>1865.2269985744606</v>
      </c>
      <c r="U27" s="130">
        <v>4720.6103080310941</v>
      </c>
      <c r="V27" s="130">
        <v>1293.8240613921193</v>
      </c>
      <c r="W27" s="130">
        <v>516.99933299336544</v>
      </c>
      <c r="X27" s="125">
        <v>6589.3324078641936</v>
      </c>
      <c r="Y27" s="125">
        <v>287.79422427569176</v>
      </c>
      <c r="Z27" s="130">
        <v>1218.6170603218131</v>
      </c>
      <c r="AA27" s="130">
        <v>166.2979131097259</v>
      </c>
      <c r="AB27" s="130">
        <v>5616.9893207397936</v>
      </c>
      <c r="AC27" s="130">
        <v>12296.540741909756</v>
      </c>
      <c r="AD27" s="1113">
        <v>0</v>
      </c>
    </row>
    <row r="28" spans="1:39" ht="18" customHeight="1">
      <c r="A28" s="1479" t="s">
        <v>43</v>
      </c>
      <c r="B28" s="1479"/>
      <c r="C28" s="1479"/>
      <c r="D28" s="2"/>
      <c r="E28" s="1113"/>
      <c r="F28" s="1113"/>
      <c r="G28" s="1113"/>
      <c r="H28" s="1113"/>
      <c r="I28" s="1113"/>
      <c r="J28" s="955"/>
      <c r="K28" s="955"/>
      <c r="L28" s="130"/>
      <c r="M28" s="1113"/>
      <c r="N28" s="1113"/>
      <c r="O28" s="1479" t="s">
        <v>43</v>
      </c>
      <c r="P28" s="1479"/>
      <c r="Q28" s="1479"/>
      <c r="R28" s="2"/>
      <c r="S28" s="1113"/>
      <c r="T28" s="1113"/>
      <c r="U28" s="1113"/>
      <c r="V28" s="1113"/>
      <c r="W28" s="1113"/>
      <c r="X28" s="1113"/>
      <c r="Y28" s="1113"/>
      <c r="Z28" s="1113"/>
      <c r="AA28" s="1113"/>
      <c r="AB28" s="1113"/>
      <c r="AC28" s="1123"/>
      <c r="AD28" s="1123"/>
      <c r="AF28" s="414"/>
      <c r="AG28" s="414"/>
      <c r="AH28" s="414"/>
      <c r="AI28" s="414">
        <v>1052921280.2666944</v>
      </c>
      <c r="AJ28" s="414"/>
      <c r="AK28" s="414"/>
      <c r="AL28" s="414"/>
    </row>
    <row r="29" spans="1:39" ht="18" customHeight="1">
      <c r="A29" s="1330"/>
      <c r="B29" s="1330" t="s">
        <v>44</v>
      </c>
      <c r="C29" s="1330"/>
      <c r="D29" s="992"/>
      <c r="E29" s="1113">
        <v>198341.92202342779</v>
      </c>
      <c r="F29" s="1113">
        <v>184027.46483770822</v>
      </c>
      <c r="G29" s="1113">
        <v>145866.25956526422</v>
      </c>
      <c r="H29" s="1113">
        <v>6604.9882233859871</v>
      </c>
      <c r="I29" s="1113">
        <v>3848.9275070054969</v>
      </c>
      <c r="J29" s="1113">
        <v>77801.140678716052</v>
      </c>
      <c r="K29" s="1113">
        <v>57611.203156156553</v>
      </c>
      <c r="L29" s="1123">
        <v>38161.205272444116</v>
      </c>
      <c r="M29" s="1113">
        <v>19260.430992840189</v>
      </c>
      <c r="N29" s="1113">
        <v>5398.1209223425521</v>
      </c>
      <c r="O29" s="1330"/>
      <c r="P29" s="1330" t="s">
        <v>500</v>
      </c>
      <c r="Q29" s="1330"/>
      <c r="R29" s="992"/>
      <c r="S29" s="1113">
        <v>2908.6317546036671</v>
      </c>
      <c r="T29" s="1113">
        <v>2319.6326265399844</v>
      </c>
      <c r="U29" s="1113">
        <v>6222.7207068004418</v>
      </c>
      <c r="V29" s="1113">
        <v>1709.1627224553233</v>
      </c>
      <c r="W29" s="1113">
        <v>702.16226009822412</v>
      </c>
      <c r="X29" s="1113">
        <v>8997.4326295105748</v>
      </c>
      <c r="Y29" s="1113">
        <v>392.96987673476639</v>
      </c>
      <c r="Z29" s="1113">
        <v>1663.965971474134</v>
      </c>
      <c r="AA29" s="1113">
        <v>225.56345231659822</v>
      </c>
      <c r="AB29" s="1113">
        <v>7620.8423495678335</v>
      </c>
      <c r="AC29" s="1123">
        <v>15978.423157193656</v>
      </c>
      <c r="AD29" s="1113">
        <v>0</v>
      </c>
      <c r="AE29" s="998">
        <v>70191758.088730752</v>
      </c>
      <c r="AF29" s="414">
        <v>5469414.5859478517</v>
      </c>
      <c r="AG29" s="414">
        <v>25736863.650656547</v>
      </c>
      <c r="AH29" s="414">
        <v>18998185.733223632</v>
      </c>
      <c r="AI29" s="414">
        <f>SUM(AI19:AI28)</f>
        <v>2972241413.7533178</v>
      </c>
      <c r="AJ29" s="505">
        <f>(AI29/AH29)-1</f>
        <v>155.44869754881509</v>
      </c>
    </row>
    <row r="30" spans="1:39" ht="18" customHeight="1">
      <c r="A30" s="1330"/>
      <c r="B30" s="1330" t="s">
        <v>501</v>
      </c>
      <c r="C30" s="1330"/>
      <c r="D30" s="992"/>
      <c r="E30" s="1113">
        <v>6804.9723852799343</v>
      </c>
      <c r="F30" s="1113">
        <v>4583.2395367013451</v>
      </c>
      <c r="G30" s="1113">
        <v>3033.6279289189615</v>
      </c>
      <c r="H30" s="1113">
        <v>382.9243698613775</v>
      </c>
      <c r="I30" s="1113">
        <v>24.836865368846432</v>
      </c>
      <c r="J30" s="1113">
        <v>318.56861889389825</v>
      </c>
      <c r="K30" s="1113">
        <v>2307.2980747948382</v>
      </c>
      <c r="L30" s="1123">
        <v>1549.611607782389</v>
      </c>
      <c r="M30" s="1113">
        <v>1411.6766393483033</v>
      </c>
      <c r="N30" s="1113">
        <v>5.4358563462046385</v>
      </c>
      <c r="O30" s="1330"/>
      <c r="P30" s="1330" t="s">
        <v>501</v>
      </c>
      <c r="Q30" s="1330"/>
      <c r="R30" s="992"/>
      <c r="S30" s="1113">
        <v>6.3981072342977514</v>
      </c>
      <c r="T30" s="1113">
        <v>621.82786437148684</v>
      </c>
      <c r="U30" s="1113">
        <v>610.35582533618344</v>
      </c>
      <c r="V30" s="1113">
        <v>157.32464372603164</v>
      </c>
      <c r="W30" s="1113">
        <v>10.334342334098992</v>
      </c>
      <c r="X30" s="1113">
        <v>0</v>
      </c>
      <c r="Y30" s="1113">
        <v>0</v>
      </c>
      <c r="Z30" s="1113">
        <v>0</v>
      </c>
      <c r="AA30" s="1113">
        <v>4.1284424809673084</v>
      </c>
      <c r="AB30" s="1113">
        <v>133.80652595311795</v>
      </c>
      <c r="AC30" s="1123">
        <v>2221.7328485785852</v>
      </c>
      <c r="AD30" s="1113">
        <v>0</v>
      </c>
      <c r="AE30" s="998">
        <v>6913260.1991849625</v>
      </c>
      <c r="AF30" s="414">
        <v>589470.01503503823</v>
      </c>
      <c r="AG30" s="414">
        <v>1394608.0867797192</v>
      </c>
      <c r="AH30" s="414">
        <v>0</v>
      </c>
    </row>
    <row r="31" spans="1:39" ht="18" customHeight="1">
      <c r="A31" s="1479" t="s">
        <v>502</v>
      </c>
      <c r="B31" s="1479"/>
      <c r="C31" s="1479"/>
      <c r="D31" s="2"/>
      <c r="E31" s="1113"/>
      <c r="F31" s="1113"/>
      <c r="G31" s="1113"/>
      <c r="H31" s="1113"/>
      <c r="I31" s="1113"/>
      <c r="J31" s="1113"/>
      <c r="K31" s="1113"/>
      <c r="L31" s="1113"/>
      <c r="M31" s="1113"/>
      <c r="N31" s="1113"/>
      <c r="O31" s="1479" t="s">
        <v>502</v>
      </c>
      <c r="P31" s="1479"/>
      <c r="Q31" s="1479"/>
      <c r="R31" s="2"/>
      <c r="S31" s="1113"/>
      <c r="T31" s="1113"/>
      <c r="U31" s="1113"/>
      <c r="V31" s="1113"/>
      <c r="W31" s="1113"/>
      <c r="X31" s="1113"/>
      <c r="Y31" s="1113"/>
      <c r="Z31" s="1113"/>
      <c r="AA31" s="1113"/>
      <c r="AB31" s="1113"/>
      <c r="AC31" s="1123"/>
      <c r="AD31" s="1123"/>
      <c r="AF31" s="414"/>
      <c r="AG31" s="414"/>
      <c r="AH31" s="414"/>
    </row>
    <row r="32" spans="1:39" ht="18" customHeight="1">
      <c r="A32" s="1330"/>
      <c r="B32" s="1330" t="s">
        <v>52</v>
      </c>
      <c r="C32" s="1330"/>
      <c r="D32" s="992"/>
      <c r="E32" s="1113">
        <v>650780.71489997755</v>
      </c>
      <c r="F32" s="1113">
        <v>618636.86682478641</v>
      </c>
      <c r="G32" s="1113">
        <v>518374.26134598692</v>
      </c>
      <c r="H32" s="1113">
        <v>20457.024223388718</v>
      </c>
      <c r="I32" s="1113">
        <v>13161.236477484257</v>
      </c>
      <c r="J32" s="1113">
        <v>285734.82298044098</v>
      </c>
      <c r="K32" s="1113">
        <v>199021.17766467243</v>
      </c>
      <c r="L32" s="1123">
        <v>100262.60547880022</v>
      </c>
      <c r="M32" s="1113">
        <v>49944.826509368111</v>
      </c>
      <c r="N32" s="1113">
        <v>15831.964491427418</v>
      </c>
      <c r="O32" s="1330"/>
      <c r="P32" s="1330" t="s">
        <v>52</v>
      </c>
      <c r="Q32" s="1330"/>
      <c r="R32" s="992"/>
      <c r="S32" s="1113">
        <v>6159.8622539975559</v>
      </c>
      <c r="T32" s="1113">
        <v>5946.5601935296672</v>
      </c>
      <c r="U32" s="1113">
        <v>14980.879088282576</v>
      </c>
      <c r="V32" s="1113">
        <v>4928.1488406133476</v>
      </c>
      <c r="W32" s="1113">
        <v>2097.4116415176004</v>
      </c>
      <c r="X32" s="1113">
        <v>22251.979886412133</v>
      </c>
      <c r="Y32" s="1113">
        <v>512.37365505900948</v>
      </c>
      <c r="Z32" s="1113">
        <v>6723.7213149663175</v>
      </c>
      <c r="AA32" s="1113">
        <v>106.0781277709019</v>
      </c>
      <c r="AB32" s="1113">
        <v>20723.625985223654</v>
      </c>
      <c r="AC32" s="1123">
        <v>38867.569390157376</v>
      </c>
      <c r="AD32" s="1113">
        <v>0</v>
      </c>
      <c r="AE32" s="998">
        <v>29988287.095860038</v>
      </c>
      <c r="AF32" s="414">
        <v>2550307.9668278904</v>
      </c>
      <c r="AG32" s="414">
        <v>14813842.966336133</v>
      </c>
      <c r="AH32" s="414">
        <v>14624766.562833574</v>
      </c>
    </row>
    <row r="33" spans="1:34" ht="18" customHeight="1">
      <c r="A33" s="1330"/>
      <c r="B33" s="1330" t="s">
        <v>53</v>
      </c>
      <c r="C33" s="1330"/>
      <c r="D33" s="992"/>
      <c r="E33" s="1113">
        <v>94989.53468265658</v>
      </c>
      <c r="F33" s="1113">
        <v>82538.295923409576</v>
      </c>
      <c r="G33" s="1113">
        <v>64969.276467748517</v>
      </c>
      <c r="H33" s="1113">
        <v>5914.5957352503219</v>
      </c>
      <c r="I33" s="1113">
        <v>2329.1661515934215</v>
      </c>
      <c r="J33" s="1113">
        <v>29124.039438318046</v>
      </c>
      <c r="K33" s="1113">
        <v>27601.475142586718</v>
      </c>
      <c r="L33" s="1123">
        <v>17569.019455661084</v>
      </c>
      <c r="M33" s="1113">
        <v>12085.592533644178</v>
      </c>
      <c r="N33" s="1113">
        <v>3591.1185434637191</v>
      </c>
      <c r="O33" s="1330"/>
      <c r="P33" s="1330" t="s">
        <v>53</v>
      </c>
      <c r="Q33" s="1330"/>
      <c r="R33" s="992"/>
      <c r="S33" s="1113">
        <v>2310.8589154628553</v>
      </c>
      <c r="T33" s="1113">
        <v>2037.0718400423921</v>
      </c>
      <c r="U33" s="1113">
        <v>3578.1030430634519</v>
      </c>
      <c r="V33" s="1113">
        <v>509.6100928983318</v>
      </c>
      <c r="W33" s="1113">
        <v>58.830098713426061</v>
      </c>
      <c r="X33" s="1113">
        <v>636.68401707589771</v>
      </c>
      <c r="Y33" s="1113">
        <v>66.985221817737411</v>
      </c>
      <c r="Z33" s="1113">
        <v>62.641468267166843</v>
      </c>
      <c r="AA33" s="1113">
        <v>1547.76165436931</v>
      </c>
      <c r="AB33" s="1113">
        <v>3169.3545604868004</v>
      </c>
      <c r="AC33" s="1123">
        <v>12513.880227514146</v>
      </c>
      <c r="AD33" s="1113">
        <v>0</v>
      </c>
      <c r="AE33" s="998">
        <v>6505857.7319133785</v>
      </c>
      <c r="AF33" s="414">
        <v>597480.22674211313</v>
      </c>
      <c r="AG33" s="414">
        <v>2554018.7770417039</v>
      </c>
      <c r="AH33" s="414">
        <v>996503.29740860208</v>
      </c>
    </row>
    <row r="34" spans="1:34" ht="18" customHeight="1">
      <c r="A34" s="1330"/>
      <c r="B34" s="1330" t="s">
        <v>54</v>
      </c>
      <c r="C34" s="1330"/>
      <c r="D34" s="992"/>
      <c r="E34" s="1113">
        <v>38093.92528890627</v>
      </c>
      <c r="F34" s="1113">
        <v>30966.609828325316</v>
      </c>
      <c r="G34" s="1113">
        <v>22545.105619486229</v>
      </c>
      <c r="H34" s="1113">
        <v>2015.8540372881459</v>
      </c>
      <c r="I34" s="1113">
        <v>1126.7848512330052</v>
      </c>
      <c r="J34" s="1113">
        <v>8098.185254441124</v>
      </c>
      <c r="K34" s="1113">
        <v>11304.281476523951</v>
      </c>
      <c r="L34" s="1123">
        <v>8421.5042088390637</v>
      </c>
      <c r="M34" s="1113">
        <v>5550.9491324053051</v>
      </c>
      <c r="N34" s="1113">
        <v>817.26200320029636</v>
      </c>
      <c r="O34" s="1330"/>
      <c r="P34" s="1330" t="s">
        <v>54</v>
      </c>
      <c r="Q34" s="1330"/>
      <c r="R34" s="992"/>
      <c r="S34" s="1113">
        <v>695.82450830396249</v>
      </c>
      <c r="T34" s="1113">
        <v>1215.9475969293101</v>
      </c>
      <c r="U34" s="1113">
        <v>1996.4954701063627</v>
      </c>
      <c r="V34" s="1113">
        <v>555.72334019559901</v>
      </c>
      <c r="W34" s="1113">
        <v>269.69621366977265</v>
      </c>
      <c r="X34" s="1113">
        <v>310.00876291249403</v>
      </c>
      <c r="Y34" s="1113">
        <v>59.30848957617507</v>
      </c>
      <c r="Z34" s="1113">
        <v>53.900083031987904</v>
      </c>
      <c r="AA34" s="1113">
        <v>84.121290121303062</v>
      </c>
      <c r="AB34" s="1113">
        <v>2363.2164507918001</v>
      </c>
      <c r="AC34" s="1123">
        <v>7181.2155436129569</v>
      </c>
      <c r="AD34" s="1113">
        <v>0</v>
      </c>
      <c r="AE34" s="998">
        <v>21404207.429324057</v>
      </c>
      <c r="AF34" s="414">
        <v>1592011.3051349488</v>
      </c>
      <c r="AG34" s="414">
        <v>5853667.4093132326</v>
      </c>
      <c r="AH34" s="414">
        <v>865158.15998146893</v>
      </c>
    </row>
    <row r="35" spans="1:34" ht="18" customHeight="1">
      <c r="A35" s="1330"/>
      <c r="B35" s="1330" t="s">
        <v>503</v>
      </c>
      <c r="C35" s="1330"/>
      <c r="D35" s="992"/>
      <c r="E35" s="1113">
        <v>7135.5898909118241</v>
      </c>
      <c r="F35" s="1113">
        <v>4838.3062687792544</v>
      </c>
      <c r="G35" s="1192">
        <v>3090.4799382889387</v>
      </c>
      <c r="H35" s="512">
        <v>372.91404732360672</v>
      </c>
      <c r="I35" s="512">
        <v>18.047068049367148</v>
      </c>
      <c r="J35" s="1114">
        <v>297.23122210416096</v>
      </c>
      <c r="K35" s="1192">
        <v>2402.2876008118028</v>
      </c>
      <c r="L35" s="1123">
        <v>1747.8263304903176</v>
      </c>
      <c r="M35" s="1113">
        <v>1464.8645199481871</v>
      </c>
      <c r="N35" s="1113">
        <v>49.291629205168142</v>
      </c>
      <c r="O35" s="1330"/>
      <c r="P35" s="1330" t="s">
        <v>503</v>
      </c>
      <c r="Q35" s="1330"/>
      <c r="R35" s="992"/>
      <c r="S35" s="1113">
        <v>44.562174190225235</v>
      </c>
      <c r="T35" s="1113">
        <v>585.34131914871887</v>
      </c>
      <c r="U35" s="1113">
        <v>645.46208503782486</v>
      </c>
      <c r="V35" s="1113">
        <v>132.32980561047563</v>
      </c>
      <c r="W35" s="1113">
        <v>7.8775067557747978</v>
      </c>
      <c r="X35" s="1113">
        <v>147.78957271871397</v>
      </c>
      <c r="Y35" s="1113">
        <v>0</v>
      </c>
      <c r="Z35" s="1113">
        <v>0</v>
      </c>
      <c r="AA35" s="1113">
        <v>3.1565122094727327</v>
      </c>
      <c r="AB35" s="1113">
        <v>132.01572561394406</v>
      </c>
      <c r="AC35" s="1123">
        <v>2297.2836221325624</v>
      </c>
      <c r="AD35" s="1113">
        <v>0</v>
      </c>
      <c r="AE35" s="998">
        <v>11814297.062818307</v>
      </c>
      <c r="AF35" s="414">
        <v>869038.56127793912</v>
      </c>
      <c r="AG35" s="414">
        <v>1895457.1647452191</v>
      </c>
      <c r="AH35" s="414">
        <v>0</v>
      </c>
    </row>
    <row r="36" spans="1:34" ht="13.5" customHeight="1">
      <c r="A36" s="1330"/>
      <c r="B36" s="1330" t="s">
        <v>504</v>
      </c>
      <c r="C36" s="1330"/>
      <c r="D36" s="992"/>
      <c r="E36" s="1113">
        <v>725331.76651463413</v>
      </c>
      <c r="F36" s="1113">
        <v>665769.39400243899</v>
      </c>
      <c r="G36" s="1113">
        <v>388886.18535365857</v>
      </c>
      <c r="H36" s="1113">
        <v>13724.55983902439</v>
      </c>
      <c r="I36" s="1113">
        <v>4666.7208487804874</v>
      </c>
      <c r="J36" s="1113">
        <v>226268.73548780489</v>
      </c>
      <c r="K36" s="1113">
        <v>144226.16917804879</v>
      </c>
      <c r="L36" s="1123">
        <v>276883.20864878048</v>
      </c>
      <c r="M36" s="1113">
        <v>115266.58749756098</v>
      </c>
      <c r="N36" s="1113">
        <v>32167.237412195125</v>
      </c>
      <c r="O36" s="1330"/>
      <c r="P36" s="1330" t="s">
        <v>504</v>
      </c>
      <c r="Q36" s="1330"/>
      <c r="R36" s="992"/>
      <c r="S36" s="1113">
        <v>27157.04780487805</v>
      </c>
      <c r="T36" s="1113">
        <v>3810.7299146341461</v>
      </c>
      <c r="U36" s="1113">
        <v>41419.219021951219</v>
      </c>
      <c r="V36" s="1113">
        <v>7982.6119512195119</v>
      </c>
      <c r="W36" s="1113">
        <v>2729.7413926829267</v>
      </c>
      <c r="X36" s="1113">
        <v>106609.37183902439</v>
      </c>
      <c r="Y36" s="1113">
        <v>6834.291909756098</v>
      </c>
      <c r="Z36" s="1113">
        <v>4192.7874926829272</v>
      </c>
      <c r="AA36" s="1113">
        <v>557.11494390243899</v>
      </c>
      <c r="AB36" s="1113">
        <v>43423.054965853662</v>
      </c>
      <c r="AC36" s="1123">
        <v>63755.160004878053</v>
      </c>
      <c r="AD36" s="1113">
        <v>0</v>
      </c>
      <c r="AE36" s="998">
        <v>7392368.9680000003</v>
      </c>
      <c r="AF36" s="414">
        <v>450046.54100000003</v>
      </c>
      <c r="AG36" s="414">
        <v>2014485.4199999997</v>
      </c>
      <c r="AH36" s="414">
        <v>2511757.7129999995</v>
      </c>
    </row>
    <row r="37" spans="1:34" ht="18" customHeight="1">
      <c r="A37" s="1479" t="s">
        <v>505</v>
      </c>
      <c r="B37" s="1479"/>
      <c r="C37" s="1479"/>
      <c r="D37" s="2"/>
      <c r="E37" s="1113"/>
      <c r="F37" s="1113"/>
      <c r="G37" s="1113"/>
      <c r="H37" s="1113"/>
      <c r="I37" s="1113"/>
      <c r="J37" s="1113"/>
      <c r="K37" s="1113"/>
      <c r="L37" s="507"/>
      <c r="M37" s="1113"/>
      <c r="N37" s="1113"/>
      <c r="O37" s="1479" t="s">
        <v>505</v>
      </c>
      <c r="P37" s="1479"/>
      <c r="Q37" s="1479"/>
      <c r="R37" s="2"/>
      <c r="S37" s="1113"/>
      <c r="T37" s="1113"/>
      <c r="U37" s="1113"/>
      <c r="V37" s="1113"/>
      <c r="W37" s="1113"/>
      <c r="X37" s="1113"/>
      <c r="Y37" s="1113"/>
      <c r="Z37" s="1113"/>
      <c r="AA37" s="1113"/>
      <c r="AB37" s="1113"/>
      <c r="AC37" s="1123"/>
      <c r="AD37" s="1123"/>
      <c r="AF37" s="414"/>
      <c r="AG37" s="414"/>
      <c r="AH37" s="414"/>
    </row>
    <row r="38" spans="1:34" ht="18" customHeight="1">
      <c r="A38" s="1470" t="s">
        <v>45</v>
      </c>
      <c r="B38" s="1470"/>
      <c r="C38" s="6"/>
      <c r="D38" s="2"/>
      <c r="E38" s="1113">
        <v>150310.44387967564</v>
      </c>
      <c r="F38" s="1113">
        <v>139032.28062303175</v>
      </c>
      <c r="G38" s="1113">
        <v>110080.75120835626</v>
      </c>
      <c r="H38" s="1113">
        <v>5054.7700784018989</v>
      </c>
      <c r="I38" s="1113">
        <v>2893.0360373691256</v>
      </c>
      <c r="J38" s="1113">
        <v>58434.469917446819</v>
      </c>
      <c r="K38" s="1113">
        <v>43698.475175138337</v>
      </c>
      <c r="L38" s="1123">
        <v>28951.529414675628</v>
      </c>
      <c r="M38" s="1113">
        <v>14746.997732021713</v>
      </c>
      <c r="N38" s="1113">
        <v>4054.0613690914279</v>
      </c>
      <c r="O38" s="1470" t="s">
        <v>45</v>
      </c>
      <c r="P38" s="1470"/>
      <c r="Q38" s="6"/>
      <c r="R38" s="2"/>
      <c r="S38" s="1113">
        <v>2186.5175237323697</v>
      </c>
      <c r="T38" s="1113">
        <v>1881.7676528687794</v>
      </c>
      <c r="U38" s="1113">
        <v>4789.774248996473</v>
      </c>
      <c r="V38" s="1113">
        <v>1304.103002353819</v>
      </c>
      <c r="W38" s="1113">
        <v>530.77393497882736</v>
      </c>
      <c r="X38" s="1113">
        <v>6769.7201835220976</v>
      </c>
      <c r="Y38" s="1113">
        <v>295.6728008523304</v>
      </c>
      <c r="Z38" s="1113">
        <v>1251.9569850214618</v>
      </c>
      <c r="AA38" s="1113">
        <v>170.85043964589107</v>
      </c>
      <c r="AB38" s="1113">
        <v>5716.3312736121406</v>
      </c>
      <c r="AC38" s="1123">
        <v>12530.120241665325</v>
      </c>
      <c r="AD38" s="1113">
        <v>0</v>
      </c>
      <c r="AE38" s="998">
        <v>75766050.717221871</v>
      </c>
      <c r="AF38" s="414">
        <v>6039435.1367615694</v>
      </c>
      <c r="AG38" s="414">
        <v>27032958.774368193</v>
      </c>
      <c r="AH38" s="414">
        <v>18973879.583223633</v>
      </c>
    </row>
    <row r="39" spans="1:34" ht="18" customHeight="1">
      <c r="A39" s="7"/>
      <c r="B39" s="1330" t="s">
        <v>506</v>
      </c>
      <c r="C39" s="7"/>
      <c r="D39" s="2"/>
      <c r="E39" s="1113">
        <v>261363.4841668742</v>
      </c>
      <c r="F39" s="1113">
        <v>245834.69046110311</v>
      </c>
      <c r="G39" s="1113">
        <v>202958.42186265087</v>
      </c>
      <c r="H39" s="1113">
        <v>7369.6744181224785</v>
      </c>
      <c r="I39" s="1113">
        <v>6292.35556674899</v>
      </c>
      <c r="J39" s="1113">
        <v>105503.22479538259</v>
      </c>
      <c r="K39" s="1113">
        <v>83793.16708239686</v>
      </c>
      <c r="L39" s="1123">
        <v>42876.268598452145</v>
      </c>
      <c r="M39" s="1113">
        <v>20098.280240625019</v>
      </c>
      <c r="N39" s="1113">
        <v>7281.5872486956623</v>
      </c>
      <c r="O39" s="7"/>
      <c r="P39" s="1330" t="s">
        <v>506</v>
      </c>
      <c r="Q39" s="7"/>
      <c r="R39" s="2"/>
      <c r="S39" s="1113">
        <v>2820.6176640524245</v>
      </c>
      <c r="T39" s="1113">
        <v>2279.6868661521298</v>
      </c>
      <c r="U39" s="1113">
        <v>5179.2080464780202</v>
      </c>
      <c r="V39" s="1113">
        <v>1594.124599737102</v>
      </c>
      <c r="W39" s="1113">
        <v>943.05581550969089</v>
      </c>
      <c r="X39" s="1113">
        <v>10694.215230589341</v>
      </c>
      <c r="Y39" s="1113">
        <v>273.93831186652801</v>
      </c>
      <c r="Z39" s="1113">
        <v>3101.5044395541577</v>
      </c>
      <c r="AA39" s="1113">
        <v>392.71674191247052</v>
      </c>
      <c r="AB39" s="1113">
        <v>8315.6136339046097</v>
      </c>
      <c r="AC39" s="1123">
        <v>18630.298145325265</v>
      </c>
      <c r="AD39" s="1113">
        <v>0</v>
      </c>
      <c r="AE39" s="998">
        <v>47359278.970093824</v>
      </c>
      <c r="AF39" s="414">
        <v>2272936.5222934959</v>
      </c>
      <c r="AG39" s="414">
        <v>14323215.11578952</v>
      </c>
      <c r="AH39" s="414">
        <v>13677507.454421349</v>
      </c>
    </row>
    <row r="40" spans="1:34" ht="18" customHeight="1">
      <c r="A40" s="961"/>
      <c r="B40" s="961" t="s">
        <v>1313</v>
      </c>
      <c r="C40" s="961"/>
      <c r="D40" s="992"/>
      <c r="E40" s="1113">
        <v>192827.60236737083</v>
      </c>
      <c r="F40" s="1113">
        <v>174111.8458523897</v>
      </c>
      <c r="G40" s="1113">
        <v>145079.65153966093</v>
      </c>
      <c r="H40" s="1113">
        <v>8364.7793373544282</v>
      </c>
      <c r="I40" s="1113">
        <v>2952.0483407702163</v>
      </c>
      <c r="J40" s="1113">
        <v>80874.939753839863</v>
      </c>
      <c r="K40" s="1113">
        <v>52887.884107696453</v>
      </c>
      <c r="L40" s="1123">
        <v>29032.194312728698</v>
      </c>
      <c r="M40" s="1113">
        <v>16695.986136083346</v>
      </c>
      <c r="N40" s="1113">
        <v>5846.1942259128973</v>
      </c>
      <c r="O40" s="961"/>
      <c r="P40" s="961" t="s">
        <v>1313</v>
      </c>
      <c r="Q40" s="961"/>
      <c r="R40" s="992"/>
      <c r="S40" s="1113">
        <v>1825.3572894271106</v>
      </c>
      <c r="T40" s="1113">
        <v>1748.9132299836895</v>
      </c>
      <c r="U40" s="1113">
        <v>4644.012558253321</v>
      </c>
      <c r="V40" s="1113">
        <v>1328.3801942051928</v>
      </c>
      <c r="W40" s="1113">
        <v>1303.1286383011341</v>
      </c>
      <c r="X40" s="1113">
        <v>3764.3174014547699</v>
      </c>
      <c r="Y40" s="1113">
        <v>114.97477033438986</v>
      </c>
      <c r="Z40" s="1113">
        <v>369.9694029902372</v>
      </c>
      <c r="AA40" s="1113">
        <v>1160.2459577933744</v>
      </c>
      <c r="AB40" s="1113">
        <v>6926.7006440725827</v>
      </c>
      <c r="AC40" s="1123">
        <v>19085.725917971416</v>
      </c>
      <c r="AD40" s="1113">
        <v>0</v>
      </c>
      <c r="AE40" s="998">
        <v>9588105.3373242039</v>
      </c>
      <c r="AF40" s="414">
        <v>1077165.734344461</v>
      </c>
      <c r="AG40" s="414">
        <v>3728872.8974039867</v>
      </c>
      <c r="AH40" s="414">
        <v>2641477.6165701896</v>
      </c>
    </row>
    <row r="41" spans="1:34" ht="18" customHeight="1">
      <c r="A41" s="961"/>
      <c r="B41" s="961" t="s">
        <v>1314</v>
      </c>
      <c r="C41" s="961"/>
      <c r="D41" s="992"/>
      <c r="E41" s="1113">
        <v>757983.24394868349</v>
      </c>
      <c r="F41" s="1113">
        <v>728712.94718979043</v>
      </c>
      <c r="G41" s="1113">
        <v>599320.79546884156</v>
      </c>
      <c r="H41" s="1113">
        <v>15513.955620547553</v>
      </c>
      <c r="I41" s="1113">
        <v>24718.685245355136</v>
      </c>
      <c r="J41" s="1113">
        <v>300077.16408541473</v>
      </c>
      <c r="K41" s="1113">
        <v>259010.99051752404</v>
      </c>
      <c r="L41" s="1123">
        <v>129392.15172094898</v>
      </c>
      <c r="M41" s="1113">
        <v>49485.011074956405</v>
      </c>
      <c r="N41" s="1113">
        <v>19684.145652076706</v>
      </c>
      <c r="O41" s="961"/>
      <c r="P41" s="961" t="s">
        <v>1314</v>
      </c>
      <c r="Q41" s="961"/>
      <c r="R41" s="992"/>
      <c r="S41" s="1113">
        <v>7784.8079569816664</v>
      </c>
      <c r="T41" s="1113">
        <v>4813.5862568126404</v>
      </c>
      <c r="U41" s="1113">
        <v>11471.952334160786</v>
      </c>
      <c r="V41" s="1113">
        <v>3802.4079839659994</v>
      </c>
      <c r="W41" s="1113">
        <v>1928.1108909585832</v>
      </c>
      <c r="X41" s="1113">
        <v>42469.838836024326</v>
      </c>
      <c r="Y41" s="1113">
        <v>1077.3545357452838</v>
      </c>
      <c r="Z41" s="1113">
        <v>13715.652797122468</v>
      </c>
      <c r="AA41" s="1113">
        <v>167.7498869667005</v>
      </c>
      <c r="AB41" s="1113">
        <v>22476.544590133846</v>
      </c>
      <c r="AC41" s="1123">
        <v>42985.949556015599</v>
      </c>
      <c r="AD41" s="1113">
        <v>0</v>
      </c>
      <c r="AE41" s="998">
        <v>27747650.957646202</v>
      </c>
      <c r="AF41" s="414">
        <v>654868.94138422306</v>
      </c>
      <c r="AG41" s="414">
        <v>8804836.969522927</v>
      </c>
      <c r="AH41" s="414">
        <v>10012616.233043542</v>
      </c>
    </row>
    <row r="42" spans="1:34" ht="18" customHeight="1">
      <c r="A42" s="961"/>
      <c r="B42" s="961" t="s">
        <v>1315</v>
      </c>
      <c r="C42" s="961"/>
      <c r="D42" s="992"/>
      <c r="E42" s="1113">
        <v>129519.25092068013</v>
      </c>
      <c r="F42" s="1113">
        <v>119604.37345258245</v>
      </c>
      <c r="G42" s="1113">
        <v>101323.44994753925</v>
      </c>
      <c r="H42" s="1113">
        <v>3976.3881499171835</v>
      </c>
      <c r="I42" s="1113">
        <v>1150.7988895124238</v>
      </c>
      <c r="J42" s="1113">
        <v>54289.096397146823</v>
      </c>
      <c r="K42" s="1113">
        <v>41907.16651096283</v>
      </c>
      <c r="L42" s="1123">
        <v>18280.923505043236</v>
      </c>
      <c r="M42" s="1113">
        <v>12042.250794669171</v>
      </c>
      <c r="N42" s="1113">
        <v>4228.8442367121233</v>
      </c>
      <c r="O42" s="961"/>
      <c r="P42" s="961" t="s">
        <v>1315</v>
      </c>
      <c r="Q42" s="961"/>
      <c r="R42" s="992"/>
      <c r="S42" s="1113">
        <v>2179.2241536461579</v>
      </c>
      <c r="T42" s="1113">
        <v>1651.5172754156611</v>
      </c>
      <c r="U42" s="1113">
        <v>2986.4295565738571</v>
      </c>
      <c r="V42" s="1113">
        <v>665.50676270417068</v>
      </c>
      <c r="W42" s="1113">
        <v>330.72880961720307</v>
      </c>
      <c r="X42" s="1113">
        <v>2188.731382091818</v>
      </c>
      <c r="Y42" s="1113">
        <v>3.7615461581873917</v>
      </c>
      <c r="Z42" s="1113">
        <v>613.64196718825724</v>
      </c>
      <c r="AA42" s="1113">
        <v>53.105603292416895</v>
      </c>
      <c r="AB42" s="1113">
        <v>3379.4322116433837</v>
      </c>
      <c r="AC42" s="1123">
        <v>10528.519435285849</v>
      </c>
      <c r="AD42" s="1113">
        <v>0</v>
      </c>
      <c r="AE42" s="998">
        <v>6504557.9782795347</v>
      </c>
      <c r="AF42" s="414">
        <v>248234.39260268779</v>
      </c>
      <c r="AG42" s="414">
        <v>1096534.1311365247</v>
      </c>
      <c r="AH42" s="414">
        <v>810463.47646729497</v>
      </c>
    </row>
    <row r="43" spans="1:34" ht="18" customHeight="1">
      <c r="A43" s="961"/>
      <c r="B43" s="961" t="s">
        <v>1316</v>
      </c>
      <c r="C43" s="961"/>
      <c r="D43" s="992"/>
      <c r="E43" s="1113">
        <v>68777.803013534736</v>
      </c>
      <c r="F43" s="1113">
        <v>62523.523888063035</v>
      </c>
      <c r="G43" s="1113">
        <v>49499.540274769388</v>
      </c>
      <c r="H43" s="1113">
        <v>2953.2397734872147</v>
      </c>
      <c r="I43" s="1113">
        <v>289.80926803481458</v>
      </c>
      <c r="J43" s="1113">
        <v>27099.799399645159</v>
      </c>
      <c r="K43" s="1113">
        <v>19156.691833602221</v>
      </c>
      <c r="L43" s="1123">
        <v>13023.983613293636</v>
      </c>
      <c r="M43" s="1113">
        <v>8196.9269199781356</v>
      </c>
      <c r="N43" s="1113">
        <v>1931.882025636244</v>
      </c>
      <c r="O43" s="961"/>
      <c r="P43" s="961" t="s">
        <v>1316</v>
      </c>
      <c r="Q43" s="961"/>
      <c r="R43" s="992"/>
      <c r="S43" s="1113">
        <v>613.54009627272751</v>
      </c>
      <c r="T43" s="1113">
        <v>1461.5536712222097</v>
      </c>
      <c r="U43" s="1113">
        <v>2849.6774271215136</v>
      </c>
      <c r="V43" s="1113">
        <v>1014.8785910568032</v>
      </c>
      <c r="W43" s="1113">
        <v>325.39510866863691</v>
      </c>
      <c r="X43" s="1113">
        <v>1336.6747073948907</v>
      </c>
      <c r="Y43" s="1113">
        <v>70.598975695943125</v>
      </c>
      <c r="Z43" s="1113">
        <v>118.76812772173247</v>
      </c>
      <c r="AA43" s="1113">
        <v>15.880279594289323</v>
      </c>
      <c r="AB43" s="1113">
        <v>3285.1346029086503</v>
      </c>
      <c r="AC43" s="1123">
        <v>6373.0472531934447</v>
      </c>
      <c r="AD43" s="1113">
        <v>0</v>
      </c>
      <c r="AE43" s="998">
        <v>3518964.6968439338</v>
      </c>
      <c r="AF43" s="414">
        <v>292667.45396212291</v>
      </c>
      <c r="AG43" s="414">
        <v>692971.11772607593</v>
      </c>
      <c r="AH43" s="414">
        <v>212950.12834031705</v>
      </c>
    </row>
    <row r="44" spans="1:34" ht="18" customHeight="1">
      <c r="A44" s="961"/>
      <c r="B44" s="1330" t="s">
        <v>507</v>
      </c>
      <c r="C44" s="961"/>
      <c r="D44" s="992"/>
      <c r="E44" s="1113">
        <v>77245.621500227135</v>
      </c>
      <c r="F44" s="1113">
        <v>69862.150455325493</v>
      </c>
      <c r="G44" s="1113">
        <v>52747.025922001223</v>
      </c>
      <c r="H44" s="1113">
        <v>3295.8325935792877</v>
      </c>
      <c r="I44" s="1113">
        <v>894.33214733315583</v>
      </c>
      <c r="J44" s="1113">
        <v>21833.396926859688</v>
      </c>
      <c r="K44" s="1113">
        <v>26723.464254229013</v>
      </c>
      <c r="L44" s="1123">
        <v>17115.124533324408</v>
      </c>
      <c r="M44" s="1113">
        <v>11545.866539686109</v>
      </c>
      <c r="N44" s="1113">
        <v>2476.2125614653182</v>
      </c>
      <c r="O44" s="961"/>
      <c r="P44" s="1330" t="s">
        <v>507</v>
      </c>
      <c r="Q44" s="961"/>
      <c r="R44" s="992"/>
      <c r="S44" s="1113">
        <v>1416.2274796662387</v>
      </c>
      <c r="T44" s="1113">
        <v>1708.9021788290481</v>
      </c>
      <c r="U44" s="1113">
        <v>3855.3354114448962</v>
      </c>
      <c r="V44" s="1113">
        <v>1718.3294803827962</v>
      </c>
      <c r="W44" s="1113">
        <v>370.85942789782382</v>
      </c>
      <c r="X44" s="1113">
        <v>1542.6718249987907</v>
      </c>
      <c r="Y44" s="1113">
        <v>36.169549202082905</v>
      </c>
      <c r="Z44" s="1113">
        <v>273.38302920254773</v>
      </c>
      <c r="AA44" s="1113">
        <v>128.03435450008155</v>
      </c>
      <c r="AB44" s="1113">
        <v>3588.9992357347955</v>
      </c>
      <c r="AC44" s="1123">
        <v>7656.854074104016</v>
      </c>
      <c r="AD44" s="1113">
        <v>0</v>
      </c>
      <c r="AE44" s="998">
        <v>14397117.266354498</v>
      </c>
      <c r="AF44" s="414">
        <v>1885489.3981371853</v>
      </c>
      <c r="AG44" s="414">
        <v>6012715.3008232843</v>
      </c>
      <c r="AH44" s="414">
        <v>2820682.2633245327</v>
      </c>
    </row>
    <row r="45" spans="1:34" ht="18" customHeight="1">
      <c r="A45" s="961"/>
      <c r="B45" s="961" t="s">
        <v>1317</v>
      </c>
      <c r="C45" s="961"/>
      <c r="D45" s="992"/>
      <c r="E45" s="1113">
        <v>118384.74109392588</v>
      </c>
      <c r="F45" s="1113">
        <v>107377.98812320347</v>
      </c>
      <c r="G45" s="1113">
        <v>84150.000479197843</v>
      </c>
      <c r="H45" s="1113">
        <v>4462.1177072043884</v>
      </c>
      <c r="I45" s="1113">
        <v>1493.7596519378658</v>
      </c>
      <c r="J45" s="1113">
        <v>36857.152824627672</v>
      </c>
      <c r="K45" s="1113">
        <v>41336.970295427847</v>
      </c>
      <c r="L45" s="1123">
        <v>23227.987644005654</v>
      </c>
      <c r="M45" s="1113">
        <v>17086.948953896168</v>
      </c>
      <c r="N45" s="1113">
        <v>4469.8124878254312</v>
      </c>
      <c r="O45" s="961"/>
      <c r="P45" s="961" t="s">
        <v>1317</v>
      </c>
      <c r="Q45" s="961"/>
      <c r="R45" s="992"/>
      <c r="S45" s="1113">
        <v>2466.24945275136</v>
      </c>
      <c r="T45" s="1113">
        <v>2301.7489806128992</v>
      </c>
      <c r="U45" s="1113">
        <v>4462.7349467884014</v>
      </c>
      <c r="V45" s="1113">
        <v>2673.4378769928303</v>
      </c>
      <c r="W45" s="1113">
        <v>712.96520892524609</v>
      </c>
      <c r="X45" s="1113">
        <v>2803.7532061956272</v>
      </c>
      <c r="Y45" s="1113">
        <v>20.892432618019107</v>
      </c>
      <c r="Z45" s="1113">
        <v>451.02910196631768</v>
      </c>
      <c r="AA45" s="1113">
        <v>95.890442909668963</v>
      </c>
      <c r="AB45" s="1113">
        <v>2769.4735064198749</v>
      </c>
      <c r="AC45" s="1123">
        <v>11457.782072688757</v>
      </c>
      <c r="AD45" s="1113">
        <v>0</v>
      </c>
      <c r="AE45" s="998">
        <v>11835840.899534935</v>
      </c>
      <c r="AF45" s="414">
        <v>947356.03094485949</v>
      </c>
      <c r="AG45" s="414">
        <v>4470718.5331204366</v>
      </c>
      <c r="AH45" s="414">
        <v>2630201.7522725677</v>
      </c>
    </row>
    <row r="46" spans="1:34" ht="18" customHeight="1">
      <c r="A46" s="961"/>
      <c r="B46" s="961" t="s">
        <v>1318</v>
      </c>
      <c r="C46" s="961"/>
      <c r="D46" s="992"/>
      <c r="E46" s="1113">
        <v>36828.240845434753</v>
      </c>
      <c r="F46" s="1113">
        <v>33004.485376895915</v>
      </c>
      <c r="G46" s="1113">
        <v>21894.980741982843</v>
      </c>
      <c r="H46" s="1113">
        <v>2150.0086222606792</v>
      </c>
      <c r="I46" s="1113">
        <v>305.42091471962175</v>
      </c>
      <c r="J46" s="1113">
        <v>7073.215693477744</v>
      </c>
      <c r="K46" s="1113">
        <v>12366.335511524807</v>
      </c>
      <c r="L46" s="1123">
        <v>11109.504634913081</v>
      </c>
      <c r="M46" s="1113">
        <v>6101.9960974755613</v>
      </c>
      <c r="N46" s="1113">
        <v>517.58807234513813</v>
      </c>
      <c r="O46" s="961"/>
      <c r="P46" s="961" t="s">
        <v>1318</v>
      </c>
      <c r="Q46" s="961"/>
      <c r="R46" s="992"/>
      <c r="S46" s="1113">
        <v>384.62694467137624</v>
      </c>
      <c r="T46" s="1113">
        <v>1126.4561981099059</v>
      </c>
      <c r="U46" s="1113">
        <v>3258.5920082807056</v>
      </c>
      <c r="V46" s="1113">
        <v>779.97737140162224</v>
      </c>
      <c r="W46" s="1113">
        <v>34.755502666809541</v>
      </c>
      <c r="X46" s="1113">
        <v>303.71467851890981</v>
      </c>
      <c r="Y46" s="1113">
        <v>51.178646197447833</v>
      </c>
      <c r="Z46" s="1113">
        <v>98.853554200804112</v>
      </c>
      <c r="AA46" s="1113">
        <v>159.61433781802009</v>
      </c>
      <c r="AB46" s="1113">
        <v>4394.1473207023364</v>
      </c>
      <c r="AC46" s="1123">
        <v>3922.6090227396444</v>
      </c>
      <c r="AD46" s="1113">
        <v>0</v>
      </c>
      <c r="AE46" s="998">
        <v>2561276.3668195549</v>
      </c>
      <c r="AF46" s="414">
        <v>938133.36719232495</v>
      </c>
      <c r="AG46" s="414">
        <v>1541996.7677028507</v>
      </c>
      <c r="AH46" s="414">
        <v>190480.51105196506</v>
      </c>
    </row>
    <row r="47" spans="1:34" ht="18" customHeight="1">
      <c r="A47" s="961"/>
      <c r="B47" s="1330" t="s">
        <v>508</v>
      </c>
      <c r="C47" s="961"/>
      <c r="D47" s="992"/>
      <c r="E47" s="1113">
        <v>124218.68076838781</v>
      </c>
      <c r="F47" s="1113">
        <v>112480.75026220901</v>
      </c>
      <c r="G47" s="1113">
        <v>83362.464673849201</v>
      </c>
      <c r="H47" s="1113">
        <v>4753.734361710206</v>
      </c>
      <c r="I47" s="1113">
        <v>1612.0767076399277</v>
      </c>
      <c r="J47" s="1113">
        <v>52651.157742539144</v>
      </c>
      <c r="K47" s="1113">
        <v>24345.495861959869</v>
      </c>
      <c r="L47" s="1123">
        <v>29118.28558835986</v>
      </c>
      <c r="M47" s="1113">
        <v>13693.704727672352</v>
      </c>
      <c r="N47" s="1113">
        <v>2792.1972209077085</v>
      </c>
      <c r="O47" s="961"/>
      <c r="P47" s="1330" t="s">
        <v>508</v>
      </c>
      <c r="Q47" s="961"/>
      <c r="R47" s="992"/>
      <c r="S47" s="1113">
        <v>2559.7928618011047</v>
      </c>
      <c r="T47" s="1113">
        <v>1687.4851547841795</v>
      </c>
      <c r="U47" s="1113">
        <v>5561.9873088561208</v>
      </c>
      <c r="V47" s="1113">
        <v>747.79976240976896</v>
      </c>
      <c r="W47" s="1113">
        <v>344.44241891346508</v>
      </c>
      <c r="X47" s="1113">
        <v>8738.5240135554832</v>
      </c>
      <c r="Y47" s="1113">
        <v>606.04248726930894</v>
      </c>
      <c r="Z47" s="1113">
        <v>485.75604583942845</v>
      </c>
      <c r="AA47" s="1113">
        <v>11.97802984726534</v>
      </c>
      <c r="AB47" s="1113">
        <v>5582.2802841760158</v>
      </c>
      <c r="AC47" s="1123">
        <v>12223.686552018287</v>
      </c>
      <c r="AD47" s="1113">
        <v>0</v>
      </c>
      <c r="AE47" s="998">
        <v>13325610.298459357</v>
      </c>
      <c r="AF47" s="414">
        <v>1855355.25689131</v>
      </c>
      <c r="AG47" s="414">
        <v>6622717.9611983644</v>
      </c>
      <c r="AH47" s="414">
        <v>2452277.9282357306</v>
      </c>
    </row>
    <row r="48" spans="1:34" ht="18" customHeight="1">
      <c r="A48" s="961"/>
      <c r="B48" s="961" t="s">
        <v>1319</v>
      </c>
      <c r="C48" s="6"/>
      <c r="D48" s="2"/>
      <c r="E48" s="1113">
        <v>89574.253388348559</v>
      </c>
      <c r="F48" s="1113">
        <v>80572.419531397012</v>
      </c>
      <c r="G48" s="1113">
        <v>63155.941464221898</v>
      </c>
      <c r="H48" s="1113">
        <v>3551.5728468296834</v>
      </c>
      <c r="I48" s="1113">
        <v>2753.191097187474</v>
      </c>
      <c r="J48" s="1113">
        <v>36871.899701345261</v>
      </c>
      <c r="K48" s="1113">
        <v>19979.277818859508</v>
      </c>
      <c r="L48" s="1123">
        <v>17416.478067175081</v>
      </c>
      <c r="M48" s="1113">
        <v>12045.242265985631</v>
      </c>
      <c r="N48" s="1113">
        <v>3268.6477244874172</v>
      </c>
      <c r="O48" s="961"/>
      <c r="P48" s="961" t="s">
        <v>1319</v>
      </c>
      <c r="Q48" s="6"/>
      <c r="R48" s="2"/>
      <c r="S48" s="1113">
        <v>1285.0757198805582</v>
      </c>
      <c r="T48" s="1113">
        <v>1325.5435568757239</v>
      </c>
      <c r="U48" s="1113">
        <v>5273.4007719143365</v>
      </c>
      <c r="V48" s="1113">
        <v>817.36107410343482</v>
      </c>
      <c r="W48" s="1113">
        <v>75.213418724166061</v>
      </c>
      <c r="X48" s="1113">
        <v>1587.4630212546031</v>
      </c>
      <c r="Y48" s="1113">
        <v>1.9861709770869318</v>
      </c>
      <c r="Z48" s="1113">
        <v>84.429168106655013</v>
      </c>
      <c r="AA48" s="1113">
        <v>2.3174756773538707</v>
      </c>
      <c r="AB48" s="1113">
        <v>3695.0399651737362</v>
      </c>
      <c r="AC48" s="1123">
        <v>9086.2630250582697</v>
      </c>
      <c r="AD48" s="1113">
        <v>0</v>
      </c>
      <c r="AE48" s="998">
        <v>3590571.0981139303</v>
      </c>
      <c r="AF48" s="414">
        <v>221116.1242698725</v>
      </c>
      <c r="AG48" s="414">
        <v>626327.72812261991</v>
      </c>
      <c r="AH48" s="414">
        <v>261488.97429465217</v>
      </c>
    </row>
    <row r="49" spans="1:34" ht="18" customHeight="1">
      <c r="A49" s="961"/>
      <c r="B49" s="961" t="s">
        <v>1320</v>
      </c>
      <c r="C49" s="6"/>
      <c r="D49" s="2"/>
      <c r="E49" s="1113">
        <v>218358.35912603638</v>
      </c>
      <c r="F49" s="1113">
        <v>199024.84710416239</v>
      </c>
      <c r="G49" s="1113">
        <v>145310.16152897026</v>
      </c>
      <c r="H49" s="1113">
        <v>6445.1692162454428</v>
      </c>
      <c r="I49" s="1113">
        <v>2072.1397475441695</v>
      </c>
      <c r="J49" s="1113">
        <v>100410.96419605274</v>
      </c>
      <c r="K49" s="1113">
        <v>36381.888369127868</v>
      </c>
      <c r="L49" s="1123">
        <v>53714.685575192125</v>
      </c>
      <c r="M49" s="1113">
        <v>21986.771314162794</v>
      </c>
      <c r="N49" s="1113">
        <v>4200.3361160497634</v>
      </c>
      <c r="O49" s="961"/>
      <c r="P49" s="961" t="s">
        <v>1320</v>
      </c>
      <c r="Q49" s="6"/>
      <c r="R49" s="2"/>
      <c r="S49" s="1113">
        <v>5291.5271386987743</v>
      </c>
      <c r="T49" s="1113">
        <v>2512.2578806865181</v>
      </c>
      <c r="U49" s="1113">
        <v>8367.2479904200463</v>
      </c>
      <c r="V49" s="1113">
        <v>1028.0618394790911</v>
      </c>
      <c r="W49" s="1113">
        <v>587.34034882858873</v>
      </c>
      <c r="X49" s="1113">
        <v>20970.850153818661</v>
      </c>
      <c r="Y49" s="1113">
        <v>1498.0416004438348</v>
      </c>
      <c r="Z49" s="1113">
        <v>936.99613206396691</v>
      </c>
      <c r="AA49" s="1113">
        <v>28.93781154148558</v>
      </c>
      <c r="AB49" s="1113">
        <v>8293.0885631613728</v>
      </c>
      <c r="AC49" s="1123">
        <v>20270.508153937761</v>
      </c>
      <c r="AD49" s="1113">
        <v>0</v>
      </c>
      <c r="AE49" s="998">
        <v>6713329.056306378</v>
      </c>
      <c r="AF49" s="414">
        <v>1407184.305734959</v>
      </c>
      <c r="AG49" s="414">
        <v>5234187.0139114885</v>
      </c>
      <c r="AH49" s="414">
        <v>1237712.7711903204</v>
      </c>
    </row>
    <row r="50" spans="1:34" ht="18" customHeight="1">
      <c r="A50" s="961"/>
      <c r="B50" s="961" t="s">
        <v>1321</v>
      </c>
      <c r="C50" s="6"/>
      <c r="D50" s="2"/>
      <c r="E50" s="1113">
        <v>43037.495551556531</v>
      </c>
      <c r="F50" s="1113">
        <v>37900.372530098859</v>
      </c>
      <c r="G50" s="1113">
        <v>27718.464441037591</v>
      </c>
      <c r="H50" s="1113">
        <v>3792.6226611905818</v>
      </c>
      <c r="I50" s="1113">
        <v>90.737805459741864</v>
      </c>
      <c r="J50" s="1113">
        <v>9923.4987192907956</v>
      </c>
      <c r="K50" s="1113">
        <v>13911.605255096489</v>
      </c>
      <c r="L50" s="1123">
        <v>10181.908089061246</v>
      </c>
      <c r="M50" s="1113">
        <v>5337.7303137556628</v>
      </c>
      <c r="N50" s="1113">
        <v>724.27334335299781</v>
      </c>
      <c r="O50" s="961"/>
      <c r="P50" s="961" t="s">
        <v>1321</v>
      </c>
      <c r="Q50" s="6"/>
      <c r="R50" s="2"/>
      <c r="S50" s="1113">
        <v>435.29351443333866</v>
      </c>
      <c r="T50" s="1113">
        <v>1026.3766622701244</v>
      </c>
      <c r="U50" s="1113">
        <v>2504.5639409361302</v>
      </c>
      <c r="V50" s="1113">
        <v>357.90446332297773</v>
      </c>
      <c r="W50" s="1113">
        <v>289.31838944009519</v>
      </c>
      <c r="X50" s="1113">
        <v>463.74081246926607</v>
      </c>
      <c r="Y50" s="1113">
        <v>73.512331311963095</v>
      </c>
      <c r="Z50" s="1113">
        <v>298.53484302594075</v>
      </c>
      <c r="AA50" s="1113">
        <v>0.28712268802865315</v>
      </c>
      <c r="AB50" s="1113">
        <v>4008.1026658103815</v>
      </c>
      <c r="AC50" s="1123">
        <v>5435.6578644836209</v>
      </c>
      <c r="AD50" s="1113">
        <v>0</v>
      </c>
      <c r="AE50" s="998">
        <v>3021710.1440390488</v>
      </c>
      <c r="AF50" s="414">
        <v>227054.82688647835</v>
      </c>
      <c r="AG50" s="414">
        <v>762203.21916425519</v>
      </c>
      <c r="AH50" s="414">
        <v>953076.18275075825</v>
      </c>
    </row>
    <row r="51" spans="1:34" ht="18" customHeight="1">
      <c r="A51" s="961"/>
      <c r="B51" s="1330" t="s">
        <v>509</v>
      </c>
      <c r="C51" s="6"/>
      <c r="D51" s="2"/>
      <c r="E51" s="1113">
        <v>34788.067234815229</v>
      </c>
      <c r="F51" s="1113">
        <v>30770.920118470269</v>
      </c>
      <c r="G51" s="1113">
        <v>22457.518487485428</v>
      </c>
      <c r="H51" s="1113">
        <v>2506.9909319791686</v>
      </c>
      <c r="I51" s="1113">
        <v>1082.6075836979703</v>
      </c>
      <c r="J51" s="1114">
        <v>9630.4937766672701</v>
      </c>
      <c r="K51" s="1113">
        <v>9237.4261951410263</v>
      </c>
      <c r="L51" s="1123">
        <v>8313.4016309848466</v>
      </c>
      <c r="M51" s="1113">
        <v>5812.5545669864314</v>
      </c>
      <c r="N51" s="1113">
        <v>631.79613292519639</v>
      </c>
      <c r="O51" s="961"/>
      <c r="P51" s="1330" t="s">
        <v>509</v>
      </c>
      <c r="Q51" s="6"/>
      <c r="R51" s="2"/>
      <c r="S51" s="1113">
        <v>258.3233992938363</v>
      </c>
      <c r="T51" s="1113">
        <v>1582.1400059445666</v>
      </c>
      <c r="U51" s="1113">
        <v>2878.4619718775571</v>
      </c>
      <c r="V51" s="1113">
        <v>461.8330569452753</v>
      </c>
      <c r="W51" s="1113">
        <v>0</v>
      </c>
      <c r="X51" s="1113">
        <v>0.12982004321795271</v>
      </c>
      <c r="Y51" s="1113">
        <v>0</v>
      </c>
      <c r="Z51" s="1113">
        <v>45.281200542077784</v>
      </c>
      <c r="AA51" s="1113">
        <v>4.8239078590863</v>
      </c>
      <c r="AB51" s="1113">
        <v>2450.612135554029</v>
      </c>
      <c r="AC51" s="1123">
        <v>4062.4283168870388</v>
      </c>
      <c r="AD51" s="1113">
        <v>0</v>
      </c>
      <c r="AE51" s="998">
        <v>684044.18231430894</v>
      </c>
      <c r="AF51" s="414">
        <v>25653.959439581547</v>
      </c>
      <c r="AG51" s="414">
        <v>74310.396557065556</v>
      </c>
      <c r="AH51" s="414">
        <v>23411.937242031596</v>
      </c>
    </row>
    <row r="52" spans="1:34" ht="18" customHeight="1">
      <c r="A52" s="1470" t="s">
        <v>510</v>
      </c>
      <c r="B52" s="1470"/>
      <c r="C52" s="6"/>
      <c r="D52" s="2"/>
      <c r="E52" s="1113">
        <v>29015.657405634578</v>
      </c>
      <c r="F52" s="1113">
        <v>25252.226718046306</v>
      </c>
      <c r="G52" s="1113">
        <v>18411.200000764071</v>
      </c>
      <c r="H52" s="1113">
        <v>736.19376340511531</v>
      </c>
      <c r="I52" s="1113">
        <v>356.10380644908514</v>
      </c>
      <c r="J52" s="1113">
        <v>6982.596953649846</v>
      </c>
      <c r="K52" s="1113">
        <v>10336.305477260026</v>
      </c>
      <c r="L52" s="1123">
        <v>6841.0267172822359</v>
      </c>
      <c r="M52" s="1113">
        <v>4852.1179166567144</v>
      </c>
      <c r="N52" s="1113">
        <v>329.14674619183228</v>
      </c>
      <c r="O52" s="1470" t="s">
        <v>510</v>
      </c>
      <c r="P52" s="1470"/>
      <c r="Q52" s="6"/>
      <c r="R52" s="2"/>
      <c r="S52" s="1113">
        <v>135.63346531176489</v>
      </c>
      <c r="T52" s="1113">
        <v>1261.0182655196811</v>
      </c>
      <c r="U52" s="1113">
        <v>2194.1408951421195</v>
      </c>
      <c r="V52" s="1113">
        <v>918.34762708042547</v>
      </c>
      <c r="W52" s="1114">
        <v>13.830917410890754</v>
      </c>
      <c r="X52" s="1114">
        <v>0</v>
      </c>
      <c r="Y52" s="1114">
        <v>0</v>
      </c>
      <c r="Z52" s="1113">
        <v>0.7526817745131964</v>
      </c>
      <c r="AA52" s="1114">
        <v>0</v>
      </c>
      <c r="AB52" s="1113">
        <v>1988.1561188510068</v>
      </c>
      <c r="AC52" s="1123">
        <v>3764.1833693627859</v>
      </c>
      <c r="AD52" s="1113">
        <v>0</v>
      </c>
      <c r="AE52" s="998">
        <v>1338967.5706937215</v>
      </c>
      <c r="AF52" s="414">
        <v>19449.464221319722</v>
      </c>
      <c r="AG52" s="414">
        <v>98512.963068068348</v>
      </c>
      <c r="AH52" s="998">
        <v>24306.15</v>
      </c>
    </row>
    <row r="53" spans="1:34" ht="18" customHeight="1">
      <c r="A53" s="1479" t="s">
        <v>118</v>
      </c>
      <c r="B53" s="1479"/>
      <c r="C53" s="1479"/>
      <c r="D53" s="2"/>
      <c r="E53" s="1123"/>
      <c r="F53" s="1123"/>
      <c r="G53" s="1123"/>
      <c r="H53" s="1123"/>
      <c r="I53" s="1123"/>
      <c r="J53" s="1123"/>
      <c r="K53" s="1123"/>
      <c r="L53" s="1123"/>
      <c r="M53" s="1123"/>
      <c r="N53" s="1123"/>
      <c r="O53" s="1479" t="s">
        <v>118</v>
      </c>
      <c r="P53" s="1479"/>
      <c r="Q53" s="1479"/>
      <c r="R53" s="2"/>
      <c r="S53" s="1123"/>
      <c r="T53" s="1123"/>
      <c r="U53" s="1123"/>
      <c r="V53" s="1123"/>
      <c r="W53" s="1123"/>
      <c r="X53" s="1123"/>
      <c r="Y53" s="1123"/>
      <c r="Z53" s="1123"/>
      <c r="AA53" s="1123"/>
      <c r="AB53" s="1123"/>
      <c r="AC53" s="1123"/>
      <c r="AD53" s="1123"/>
      <c r="AF53" s="414"/>
      <c r="AG53" s="414"/>
    </row>
    <row r="54" spans="1:34" ht="18" customHeight="1">
      <c r="A54" s="1470" t="s">
        <v>511</v>
      </c>
      <c r="B54" s="1470" t="s">
        <v>511</v>
      </c>
      <c r="C54" s="1334"/>
      <c r="D54" s="2"/>
      <c r="E54" s="1123">
        <v>153201.82743200546</v>
      </c>
      <c r="F54" s="1123">
        <v>139844.07327801097</v>
      </c>
      <c r="G54" s="1123">
        <v>109702.21453502106</v>
      </c>
      <c r="H54" s="1113">
        <v>4536.5998734420918</v>
      </c>
      <c r="I54" s="1123">
        <v>1454.6525385763819</v>
      </c>
      <c r="J54" s="1123">
        <v>55562.961160705076</v>
      </c>
      <c r="K54" s="1123">
        <v>48148.00096229768</v>
      </c>
      <c r="L54" s="1123">
        <v>30141.858742989767</v>
      </c>
      <c r="M54" s="1123">
        <v>16484.869737128134</v>
      </c>
      <c r="N54" s="1123">
        <v>3609.2349407501215</v>
      </c>
      <c r="O54" s="1470" t="s">
        <v>511</v>
      </c>
      <c r="P54" s="1470" t="s">
        <v>511</v>
      </c>
      <c r="Q54" s="1334"/>
      <c r="R54" s="2"/>
      <c r="S54" s="1123">
        <v>2015.8465391688335</v>
      </c>
      <c r="T54" s="1123">
        <v>2614.8914184033861</v>
      </c>
      <c r="U54" s="1123">
        <v>6185.930904573921</v>
      </c>
      <c r="V54" s="1123">
        <v>1400.0634013367369</v>
      </c>
      <c r="W54" s="1123">
        <v>658.90253289515465</v>
      </c>
      <c r="X54" s="1123">
        <v>5064.1892099722727</v>
      </c>
      <c r="Y54" s="1123">
        <v>315.18414571501455</v>
      </c>
      <c r="Z54" s="1123">
        <v>1133.4084600222161</v>
      </c>
      <c r="AA54" s="1123">
        <v>90.32306450610831</v>
      </c>
      <c r="AB54" s="1123">
        <v>7053.8841256459591</v>
      </c>
      <c r="AC54" s="1123">
        <v>14491.16261401683</v>
      </c>
      <c r="AD54" s="1123">
        <v>0</v>
      </c>
      <c r="AE54" s="998">
        <v>27844125.704006288</v>
      </c>
      <c r="AF54" s="414">
        <v>2731052.8352957256</v>
      </c>
      <c r="AG54" s="414">
        <v>12808108.5540241</v>
      </c>
      <c r="AH54" s="998">
        <v>9673936.5160857383</v>
      </c>
    </row>
    <row r="55" spans="1:34" ht="18" customHeight="1">
      <c r="A55" s="1330"/>
      <c r="B55" s="1330" t="s">
        <v>512</v>
      </c>
      <c r="C55" s="1330"/>
      <c r="D55" s="992"/>
      <c r="E55" s="1123">
        <v>89213.652370752243</v>
      </c>
      <c r="F55" s="1123">
        <v>78551.210941475088</v>
      </c>
      <c r="G55" s="1123">
        <v>59292.844769980002</v>
      </c>
      <c r="H55" s="1123">
        <v>4180.9555563252752</v>
      </c>
      <c r="I55" s="1123">
        <v>1006.8626554003642</v>
      </c>
      <c r="J55" s="1123">
        <v>26613.662995473238</v>
      </c>
      <c r="K55" s="1123">
        <v>27491.363562781036</v>
      </c>
      <c r="L55" s="1123">
        <v>19258.366171495185</v>
      </c>
      <c r="M55" s="1123">
        <v>11622.92415832746</v>
      </c>
      <c r="N55" s="1123">
        <v>2060.2515728815347</v>
      </c>
      <c r="O55" s="1330"/>
      <c r="P55" s="1330" t="s">
        <v>512</v>
      </c>
      <c r="Q55" s="1330"/>
      <c r="R55" s="992"/>
      <c r="S55" s="1123">
        <v>1144.6295549228405</v>
      </c>
      <c r="T55" s="1123">
        <v>2322.1974005599095</v>
      </c>
      <c r="U55" s="1123">
        <v>4698.580599522249</v>
      </c>
      <c r="V55" s="1123">
        <v>1159.6050755673598</v>
      </c>
      <c r="W55" s="1123">
        <v>237.65995487357515</v>
      </c>
      <c r="X55" s="1123">
        <v>1382.7316272576766</v>
      </c>
      <c r="Y55" s="1123">
        <v>118.76844088308441</v>
      </c>
      <c r="Z55" s="1123">
        <v>418.03720256617726</v>
      </c>
      <c r="AA55" s="1123">
        <v>91.155575678453232</v>
      </c>
      <c r="AB55" s="1123">
        <v>5624.7491667823451</v>
      </c>
      <c r="AC55" s="1123">
        <v>11080.478631843351</v>
      </c>
      <c r="AD55" s="1123">
        <v>0</v>
      </c>
      <c r="AE55" s="998">
        <v>16932787.128836911</v>
      </c>
      <c r="AF55" s="414">
        <v>1659049.3358955302</v>
      </c>
      <c r="AG55" s="414">
        <v>7298383.179375262</v>
      </c>
      <c r="AH55" s="998">
        <v>4066930.1486545708</v>
      </c>
    </row>
    <row r="56" spans="1:34" ht="18" customHeight="1">
      <c r="A56" s="1330"/>
      <c r="B56" s="1330" t="s">
        <v>513</v>
      </c>
      <c r="C56" s="1330"/>
      <c r="D56" s="992"/>
      <c r="E56" s="1123">
        <v>224552.31012593917</v>
      </c>
      <c r="F56" s="1123">
        <v>206670.52194876058</v>
      </c>
      <c r="G56" s="1123">
        <v>163093.58604667534</v>
      </c>
      <c r="H56" s="1123">
        <v>4895.3955118056538</v>
      </c>
      <c r="I56" s="1123">
        <v>435.62931337932156</v>
      </c>
      <c r="J56" s="1123">
        <v>92386.283841867102</v>
      </c>
      <c r="K56" s="1123">
        <v>65376.277379623141</v>
      </c>
      <c r="L56" s="1123">
        <v>43576.935902085235</v>
      </c>
      <c r="M56" s="1123">
        <v>24816.786984354505</v>
      </c>
      <c r="N56" s="1123">
        <v>8168.3096952196465</v>
      </c>
      <c r="O56" s="1330"/>
      <c r="P56" s="1330" t="s">
        <v>513</v>
      </c>
      <c r="Q56" s="1330"/>
      <c r="R56" s="992"/>
      <c r="S56" s="1123">
        <v>2655.1361514875821</v>
      </c>
      <c r="T56" s="1123">
        <v>3767.4491295917592</v>
      </c>
      <c r="U56" s="1123">
        <v>8029.3282473720174</v>
      </c>
      <c r="V56" s="1123">
        <v>1552.5877177192997</v>
      </c>
      <c r="W56" s="1123">
        <v>643.97604296419991</v>
      </c>
      <c r="X56" s="1123">
        <v>5832.2659665900665</v>
      </c>
      <c r="Y56" s="1123">
        <v>282.96053071905385</v>
      </c>
      <c r="Z56" s="1123">
        <v>3094.2201511388489</v>
      </c>
      <c r="AA56" s="1123">
        <v>36.80789353903819</v>
      </c>
      <c r="AB56" s="1123">
        <v>9513.8943757437301</v>
      </c>
      <c r="AC56" s="1123">
        <v>20976.008328317501</v>
      </c>
      <c r="AD56" s="1123">
        <v>0</v>
      </c>
      <c r="AE56" s="998">
        <v>5673855.0287896618</v>
      </c>
      <c r="AF56" s="414">
        <v>538776.88984155492</v>
      </c>
      <c r="AG56" s="414">
        <v>2683508.5607030508</v>
      </c>
      <c r="AH56" s="998">
        <v>2543609.4758319687</v>
      </c>
    </row>
    <row r="57" spans="1:34" ht="18" customHeight="1">
      <c r="A57" s="1330"/>
      <c r="B57" s="1330" t="s">
        <v>514</v>
      </c>
      <c r="C57" s="1330"/>
      <c r="D57" s="992"/>
      <c r="E57" s="1123">
        <v>374738.09272492724</v>
      </c>
      <c r="F57" s="1123">
        <v>353553.30848712998</v>
      </c>
      <c r="G57" s="1123">
        <v>287018.54879743169</v>
      </c>
      <c r="H57" s="1123">
        <v>5805.3097448742074</v>
      </c>
      <c r="I57" s="1123">
        <v>4509.2270182262482</v>
      </c>
      <c r="J57" s="1123">
        <v>151288.50899825516</v>
      </c>
      <c r="K57" s="1123">
        <v>125415.50303607626</v>
      </c>
      <c r="L57" s="1123">
        <v>66534.759689698229</v>
      </c>
      <c r="M57" s="1123">
        <v>30434.032775067011</v>
      </c>
      <c r="N57" s="1123">
        <v>6166.4166043652749</v>
      </c>
      <c r="O57" s="1330"/>
      <c r="P57" s="1330" t="s">
        <v>514</v>
      </c>
      <c r="Q57" s="1330"/>
      <c r="R57" s="992"/>
      <c r="S57" s="1123">
        <v>5361.2135169285457</v>
      </c>
      <c r="T57" s="1123">
        <v>2809.7108470448516</v>
      </c>
      <c r="U57" s="1123">
        <v>11152.149027632013</v>
      </c>
      <c r="V57" s="1123">
        <v>2347.0937326934577</v>
      </c>
      <c r="W57" s="1123">
        <v>2597.4490464028577</v>
      </c>
      <c r="X57" s="1123">
        <v>21115.954761477115</v>
      </c>
      <c r="Y57" s="1123">
        <v>1244.1132757916077</v>
      </c>
      <c r="Z57" s="1123">
        <v>2457.775718593768</v>
      </c>
      <c r="AA57" s="1123">
        <v>139.54024819408679</v>
      </c>
      <c r="AB57" s="1123">
        <v>11143.342910574644</v>
      </c>
      <c r="AC57" s="1123">
        <v>23642.559956390727</v>
      </c>
      <c r="AD57" s="1123">
        <v>0</v>
      </c>
      <c r="AE57" s="998">
        <v>5237483.5463797208</v>
      </c>
      <c r="AF57" s="414">
        <v>533226.60955864005</v>
      </c>
      <c r="AG57" s="414">
        <v>2826216.8139457996</v>
      </c>
      <c r="AH57" s="998">
        <v>3063396.8915991979</v>
      </c>
    </row>
    <row r="58" spans="1:34" ht="18" customHeight="1" thickBot="1">
      <c r="A58" s="1471" t="s">
        <v>515</v>
      </c>
      <c r="B58" s="1471"/>
      <c r="C58" s="1331"/>
      <c r="D58" s="996"/>
      <c r="E58" s="1128">
        <v>141748.83017546887</v>
      </c>
      <c r="F58" s="1128">
        <v>132655.16702206273</v>
      </c>
      <c r="G58" s="1128">
        <v>105841.58844562063</v>
      </c>
      <c r="H58" s="1128">
        <v>5290.5327538902166</v>
      </c>
      <c r="I58" s="1128">
        <v>4018.503934787117</v>
      </c>
      <c r="J58" s="1128">
        <v>58369.443642560218</v>
      </c>
      <c r="K58" s="1128">
        <v>38163.10811438314</v>
      </c>
      <c r="L58" s="1128">
        <v>26813.57857644196</v>
      </c>
      <c r="M58" s="1128">
        <v>12741.292483274039</v>
      </c>
      <c r="N58" s="1128">
        <v>4255.5758547060068</v>
      </c>
      <c r="O58" s="1471" t="s">
        <v>515</v>
      </c>
      <c r="P58" s="1471"/>
      <c r="Q58" s="1331"/>
      <c r="R58" s="996"/>
      <c r="S58" s="1128">
        <v>2232.8498828007564</v>
      </c>
      <c r="T58" s="1128">
        <v>1212.7532573675091</v>
      </c>
      <c r="U58" s="1128">
        <v>3445.2620503239023</v>
      </c>
      <c r="V58" s="1128">
        <v>1201.3581823087331</v>
      </c>
      <c r="W58" s="1128">
        <v>393.49325576712317</v>
      </c>
      <c r="X58" s="1128">
        <v>7916.747531062897</v>
      </c>
      <c r="Y58" s="1128">
        <v>263.95528509146715</v>
      </c>
      <c r="Z58" s="1128">
        <v>1292.7787422023239</v>
      </c>
      <c r="AA58" s="1128">
        <v>232.42295838978222</v>
      </c>
      <c r="AB58" s="1128">
        <v>4366.381576421486</v>
      </c>
      <c r="AC58" s="1128">
        <v>10386.441895608546</v>
      </c>
      <c r="AD58" s="1128">
        <v>0</v>
      </c>
      <c r="AE58" s="998">
        <v>49260892.5839094</v>
      </c>
      <c r="AF58" s="414">
        <v>3327831.7656871658</v>
      </c>
      <c r="AG58" s="414">
        <v>14323363.183412204</v>
      </c>
      <c r="AH58" s="998">
        <v>9324249.217137903</v>
      </c>
    </row>
    <row r="59" spans="1:34" s="510" customFormat="1" ht="61.5" customHeight="1">
      <c r="A59" s="1627" t="s">
        <v>1553</v>
      </c>
      <c r="B59" s="1628"/>
      <c r="C59" s="1628"/>
      <c r="D59" s="1628"/>
      <c r="E59" s="1628"/>
      <c r="F59" s="1628"/>
      <c r="G59" s="1628"/>
      <c r="H59" s="1628"/>
      <c r="I59" s="509"/>
      <c r="L59" s="511"/>
      <c r="M59" s="511"/>
      <c r="N59" s="511"/>
      <c r="O59" s="1644" t="s">
        <v>723</v>
      </c>
      <c r="P59" s="1644"/>
      <c r="Q59" s="1644"/>
      <c r="R59" s="1644"/>
      <c r="S59" s="1644"/>
      <c r="T59" s="1644"/>
      <c r="U59" s="1644"/>
      <c r="V59" s="1644"/>
      <c r="W59" s="1644"/>
      <c r="X59" s="1644"/>
      <c r="Y59" s="1644"/>
      <c r="Z59" s="1644"/>
      <c r="AA59" s="1644"/>
      <c r="AB59" s="1644"/>
      <c r="AC59" s="1645"/>
      <c r="AD59" s="1645"/>
    </row>
    <row r="60" spans="1:34">
      <c r="A60" s="998"/>
      <c r="L60" s="993"/>
      <c r="M60" s="993"/>
      <c r="N60" s="993"/>
    </row>
    <row r="61" spans="1:34">
      <c r="L61" s="993"/>
      <c r="M61" s="993"/>
      <c r="N61" s="993"/>
    </row>
    <row r="62" spans="1:34">
      <c r="L62" s="993"/>
      <c r="M62" s="993"/>
      <c r="N62" s="993"/>
    </row>
    <row r="63" spans="1:34">
      <c r="L63" s="993"/>
      <c r="M63" s="993"/>
      <c r="N63" s="993"/>
    </row>
    <row r="64" spans="1:34">
      <c r="L64" s="993"/>
      <c r="M64" s="993"/>
      <c r="N64" s="993"/>
    </row>
    <row r="65" spans="1:30">
      <c r="B65" s="961" t="s">
        <v>1555</v>
      </c>
      <c r="E65" s="998">
        <f>E42+E43</f>
        <v>198297.05393421487</v>
      </c>
      <c r="G65" s="998">
        <f t="shared" ref="G65:N65" si="2">G42+G43</f>
        <v>150822.99022230864</v>
      </c>
      <c r="H65" s="998">
        <f t="shared" si="2"/>
        <v>6929.6279234043977</v>
      </c>
      <c r="I65" s="998">
        <f t="shared" si="2"/>
        <v>1440.6081575472383</v>
      </c>
      <c r="J65" s="998">
        <f t="shared" si="2"/>
        <v>81388.895796791985</v>
      </c>
      <c r="K65" s="998">
        <f t="shared" si="2"/>
        <v>61063.858344565051</v>
      </c>
      <c r="L65" s="998">
        <f t="shared" si="2"/>
        <v>31304.907118336872</v>
      </c>
      <c r="M65" s="998">
        <f t="shared" si="2"/>
        <v>20239.177714647307</v>
      </c>
      <c r="N65" s="998">
        <f t="shared" si="2"/>
        <v>6160.7262623483675</v>
      </c>
      <c r="P65" s="961" t="s">
        <v>1556</v>
      </c>
      <c r="S65" s="998">
        <f>S42+S43</f>
        <v>2792.7642499188855</v>
      </c>
      <c r="T65" s="998">
        <f t="shared" ref="T65:AD65" si="3">T42+T43</f>
        <v>3113.0709466378707</v>
      </c>
      <c r="U65" s="998">
        <f t="shared" si="3"/>
        <v>5836.1069836953702</v>
      </c>
      <c r="V65" s="998">
        <f t="shared" si="3"/>
        <v>1680.3853537609739</v>
      </c>
      <c r="W65" s="998">
        <f t="shared" si="3"/>
        <v>656.12391828583998</v>
      </c>
      <c r="X65" s="998">
        <f t="shared" si="3"/>
        <v>3525.4060894867089</v>
      </c>
      <c r="Z65" s="998">
        <f t="shared" si="3"/>
        <v>732.41009490998977</v>
      </c>
      <c r="AA65" s="998">
        <f t="shared" si="3"/>
        <v>68.985882886706221</v>
      </c>
      <c r="AB65" s="998">
        <f t="shared" si="3"/>
        <v>6664.566814552034</v>
      </c>
      <c r="AC65" s="993">
        <f t="shared" ref="AC65" si="4">AC42+AC43</f>
        <v>16901.566688479295</v>
      </c>
      <c r="AD65" s="993">
        <f t="shared" si="3"/>
        <v>0</v>
      </c>
    </row>
    <row r="66" spans="1:30">
      <c r="L66" s="993"/>
      <c r="M66" s="993"/>
      <c r="N66" s="993"/>
    </row>
    <row r="67" spans="1:30">
      <c r="L67" s="993"/>
      <c r="M67" s="993"/>
      <c r="N67" s="993"/>
    </row>
    <row r="68" spans="1:30">
      <c r="L68" s="993"/>
      <c r="M68" s="993"/>
      <c r="N68" s="993"/>
    </row>
    <row r="69" spans="1:30" ht="15">
      <c r="A69" s="998"/>
      <c r="B69" s="998"/>
      <c r="C69" s="998"/>
      <c r="D69" s="998"/>
      <c r="L69" s="993"/>
      <c r="M69" s="993"/>
      <c r="N69" s="993"/>
      <c r="O69" s="998"/>
      <c r="P69" s="998"/>
      <c r="Q69" s="998"/>
      <c r="R69" s="998"/>
    </row>
    <row r="70" spans="1:30" ht="15">
      <c r="A70" s="998"/>
      <c r="B70" s="998"/>
      <c r="C70" s="998"/>
      <c r="D70" s="998"/>
      <c r="L70" s="993"/>
      <c r="M70" s="993"/>
      <c r="N70" s="993"/>
      <c r="O70" s="998"/>
      <c r="P70" s="998"/>
      <c r="Q70" s="998"/>
      <c r="R70" s="998"/>
    </row>
    <row r="71" spans="1:30" ht="15">
      <c r="A71" s="998"/>
      <c r="B71" s="998"/>
      <c r="C71" s="998"/>
      <c r="D71" s="998"/>
      <c r="L71" s="993"/>
      <c r="M71" s="993"/>
      <c r="N71" s="993"/>
      <c r="O71" s="998"/>
      <c r="P71" s="998"/>
      <c r="Q71" s="998"/>
      <c r="R71" s="998"/>
    </row>
    <row r="72" spans="1:30" ht="15">
      <c r="A72" s="998"/>
      <c r="B72" s="998"/>
      <c r="C72" s="998"/>
      <c r="D72" s="998"/>
      <c r="L72" s="993"/>
      <c r="M72" s="993"/>
      <c r="N72" s="993"/>
      <c r="O72" s="998"/>
      <c r="P72" s="998"/>
      <c r="Q72" s="998"/>
      <c r="R72" s="998"/>
    </row>
    <row r="73" spans="1:30" ht="15">
      <c r="A73" s="998"/>
      <c r="B73" s="998"/>
      <c r="C73" s="998"/>
      <c r="D73" s="998"/>
      <c r="L73" s="993"/>
      <c r="M73" s="993"/>
      <c r="N73" s="993"/>
      <c r="O73" s="998"/>
      <c r="P73" s="998"/>
      <c r="Q73" s="998"/>
      <c r="R73" s="998"/>
    </row>
    <row r="74" spans="1:30" ht="15">
      <c r="A74" s="998"/>
      <c r="B74" s="998"/>
      <c r="C74" s="998"/>
      <c r="D74" s="998"/>
      <c r="L74" s="993"/>
      <c r="M74" s="993"/>
      <c r="N74" s="993"/>
      <c r="O74" s="998"/>
      <c r="P74" s="998"/>
      <c r="Q74" s="998"/>
      <c r="R74" s="998"/>
    </row>
    <row r="75" spans="1:30" ht="15">
      <c r="A75" s="998"/>
      <c r="B75" s="998"/>
      <c r="C75" s="998"/>
      <c r="D75" s="998"/>
      <c r="L75" s="993"/>
      <c r="M75" s="993"/>
      <c r="N75" s="993"/>
      <c r="O75" s="998"/>
      <c r="P75" s="998"/>
      <c r="Q75" s="998"/>
      <c r="R75" s="998"/>
    </row>
    <row r="76" spans="1:30" ht="15">
      <c r="A76" s="998"/>
      <c r="B76" s="998"/>
      <c r="C76" s="998"/>
      <c r="D76" s="998"/>
      <c r="L76" s="993"/>
      <c r="M76" s="993"/>
      <c r="N76" s="993"/>
      <c r="O76" s="998"/>
      <c r="P76" s="998"/>
      <c r="Q76" s="998"/>
      <c r="R76" s="998"/>
    </row>
    <row r="77" spans="1:30" ht="15">
      <c r="A77" s="998"/>
      <c r="B77" s="998"/>
      <c r="C77" s="998"/>
      <c r="D77" s="998"/>
      <c r="L77" s="993"/>
      <c r="M77" s="993"/>
      <c r="N77" s="993"/>
      <c r="O77" s="998"/>
      <c r="P77" s="998"/>
      <c r="Q77" s="998"/>
      <c r="R77" s="998"/>
    </row>
    <row r="78" spans="1:30" ht="15">
      <c r="A78" s="998"/>
      <c r="B78" s="998"/>
      <c r="C78" s="998"/>
      <c r="D78" s="998"/>
      <c r="L78" s="993"/>
      <c r="M78" s="993"/>
      <c r="N78" s="993"/>
      <c r="O78" s="998"/>
      <c r="P78" s="998"/>
      <c r="Q78" s="998"/>
      <c r="R78" s="998"/>
    </row>
  </sheetData>
  <mergeCells count="89">
    <mergeCell ref="A52:B52"/>
    <mergeCell ref="O52:P52"/>
    <mergeCell ref="O59:W59"/>
    <mergeCell ref="A53:C53"/>
    <mergeCell ref="O53:Q53"/>
    <mergeCell ref="A54:B54"/>
    <mergeCell ref="O54:P54"/>
    <mergeCell ref="A58:B58"/>
    <mergeCell ref="O58:P58"/>
    <mergeCell ref="A59:H59"/>
    <mergeCell ref="A31:C31"/>
    <mergeCell ref="O31:Q31"/>
    <mergeCell ref="A37:C37"/>
    <mergeCell ref="O37:Q37"/>
    <mergeCell ref="A38:B38"/>
    <mergeCell ref="O38:P38"/>
    <mergeCell ref="A28:C28"/>
    <mergeCell ref="O28:Q28"/>
    <mergeCell ref="A25:D25"/>
    <mergeCell ref="A26:D26"/>
    <mergeCell ref="O25:R25"/>
    <mergeCell ref="O26:R26"/>
    <mergeCell ref="A27:D27"/>
    <mergeCell ref="O27:R27"/>
    <mergeCell ref="A21:C21"/>
    <mergeCell ref="O21:Q21"/>
    <mergeCell ref="A22:D22"/>
    <mergeCell ref="A23:D23"/>
    <mergeCell ref="A24:D24"/>
    <mergeCell ref="O22:R22"/>
    <mergeCell ref="O23:R23"/>
    <mergeCell ref="O24:R24"/>
    <mergeCell ref="A18:C18"/>
    <mergeCell ref="O18:Q18"/>
    <mergeCell ref="A19:C19"/>
    <mergeCell ref="O19:Q19"/>
    <mergeCell ref="A20:C20"/>
    <mergeCell ref="O20:Q20"/>
    <mergeCell ref="A15:C15"/>
    <mergeCell ref="O15:Q15"/>
    <mergeCell ref="A16:C16"/>
    <mergeCell ref="O16:Q16"/>
    <mergeCell ref="A17:C17"/>
    <mergeCell ref="O17:Q17"/>
    <mergeCell ref="A12:C12"/>
    <mergeCell ref="O12:Q12"/>
    <mergeCell ref="A13:C13"/>
    <mergeCell ref="O13:Q13"/>
    <mergeCell ref="A14:C14"/>
    <mergeCell ref="O14:Q14"/>
    <mergeCell ref="A11:C11"/>
    <mergeCell ref="O11:Q11"/>
    <mergeCell ref="A8:C8"/>
    <mergeCell ref="O8:Q8"/>
    <mergeCell ref="A9:C9"/>
    <mergeCell ref="O9:Q9"/>
    <mergeCell ref="O6:Q6"/>
    <mergeCell ref="Y4:Y5"/>
    <mergeCell ref="A6:C6"/>
    <mergeCell ref="A10:C10"/>
    <mergeCell ref="O10:Q10"/>
    <mergeCell ref="A7:C7"/>
    <mergeCell ref="O7:Q7"/>
    <mergeCell ref="X4:X5"/>
    <mergeCell ref="Z4:Z5"/>
    <mergeCell ref="AA4:AA5"/>
    <mergeCell ref="AB4:AB5"/>
    <mergeCell ref="AC3:AC5"/>
    <mergeCell ref="J4:J5"/>
    <mergeCell ref="K4:K5"/>
    <mergeCell ref="L4:L5"/>
    <mergeCell ref="M4:N4"/>
    <mergeCell ref="S4:W4"/>
    <mergeCell ref="G3:H3"/>
    <mergeCell ref="I3:K3"/>
    <mergeCell ref="X59:AD59"/>
    <mergeCell ref="A1:H1"/>
    <mergeCell ref="I1:N1"/>
    <mergeCell ref="P1:W1"/>
    <mergeCell ref="A3:C5"/>
    <mergeCell ref="E3:E5"/>
    <mergeCell ref="F3:F5"/>
    <mergeCell ref="L3:N3"/>
    <mergeCell ref="O3:Q5"/>
    <mergeCell ref="S3:AB3"/>
    <mergeCell ref="AD3:AD5"/>
    <mergeCell ref="G4:G5"/>
    <mergeCell ref="H4:H5"/>
    <mergeCell ref="I4:I5"/>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8" max="58" man="1"/>
    <brk id="14" max="57" man="1"/>
    <brk id="23" max="58"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C81"/>
  <sheetViews>
    <sheetView tabSelected="1" view="pageBreakPreview" topLeftCell="A47" zoomScaleNormal="50" zoomScaleSheetLayoutView="100" workbookViewId="0">
      <selection activeCell="H30" sqref="H30"/>
    </sheetView>
  </sheetViews>
  <sheetFormatPr defaultColWidth="9.140625" defaultRowHeight="15.75"/>
  <cols>
    <col min="1" max="1" width="2.28515625" style="14" customWidth="1"/>
    <col min="2" max="2" width="28.7109375" style="14" customWidth="1"/>
    <col min="3" max="3" width="2.28515625" style="14" customWidth="1"/>
    <col min="4" max="4" width="1.7109375" style="15" customWidth="1"/>
    <col min="5" max="8" width="20" style="998" customWidth="1"/>
    <col min="9" max="14" width="17.85546875" style="998" customWidth="1"/>
    <col min="15" max="15" width="2.28515625" style="14" customWidth="1"/>
    <col min="16" max="16" width="28.7109375" style="14" customWidth="1"/>
    <col min="17" max="17" width="2.28515625" style="14" customWidth="1"/>
    <col min="18" max="18" width="1.7109375" style="15" customWidth="1"/>
    <col min="19" max="23" width="15.85546875" style="998" customWidth="1"/>
    <col min="24" max="28" width="14.7109375" style="998" customWidth="1"/>
    <col min="29" max="29" width="14.7109375" style="993" customWidth="1"/>
    <col min="30" max="30" width="17.42578125" style="993" customWidth="1"/>
    <col min="31" max="32" width="15.5703125" style="998" bestFit="1" customWidth="1"/>
    <col min="33" max="33" width="18.85546875" style="998" bestFit="1" customWidth="1"/>
    <col min="34" max="35" width="20" style="998" bestFit="1" customWidth="1"/>
    <col min="36" max="36" width="18.85546875" style="998" bestFit="1" customWidth="1"/>
    <col min="37" max="37" width="19.42578125" style="998" customWidth="1"/>
    <col min="38" max="38" width="17.140625" style="998" customWidth="1"/>
    <col min="39" max="42" width="7" style="998" customWidth="1"/>
    <col min="43" max="51" width="9.85546875" style="998" customWidth="1"/>
    <col min="52" max="16384" width="9.140625" style="998"/>
  </cols>
  <sheetData>
    <row r="1" spans="1:38" s="458" customFormat="1" ht="35.1" customHeight="1">
      <c r="A1" s="1636" t="s">
        <v>732</v>
      </c>
      <c r="B1" s="1636"/>
      <c r="C1" s="1636"/>
      <c r="D1" s="1636"/>
      <c r="E1" s="1636"/>
      <c r="F1" s="1636"/>
      <c r="G1" s="1636"/>
      <c r="H1" s="1636"/>
      <c r="I1" s="1637" t="s">
        <v>733</v>
      </c>
      <c r="J1" s="1637"/>
      <c r="K1" s="1637"/>
      <c r="L1" s="1637"/>
      <c r="M1" s="1637"/>
      <c r="N1" s="1637"/>
      <c r="O1" s="1372"/>
      <c r="P1" s="1636" t="s">
        <v>732</v>
      </c>
      <c r="Q1" s="1636"/>
      <c r="R1" s="1636"/>
      <c r="S1" s="1636"/>
      <c r="T1" s="1636"/>
      <c r="U1" s="1636"/>
      <c r="V1" s="1636"/>
      <c r="W1" s="1636"/>
      <c r="X1" s="457" t="s">
        <v>295</v>
      </c>
      <c r="Y1" s="457"/>
      <c r="Z1" s="457"/>
      <c r="AB1" s="457"/>
      <c r="AC1" s="499"/>
      <c r="AD1" s="499"/>
      <c r="AE1" s="500"/>
      <c r="AF1" s="500"/>
    </row>
    <row r="2" spans="1:38" ht="15" customHeight="1" thickBot="1">
      <c r="A2" s="998"/>
      <c r="B2" s="447"/>
      <c r="C2" s="447"/>
      <c r="D2" s="448"/>
      <c r="G2" s="1168"/>
      <c r="H2" s="1168"/>
      <c r="I2" s="1168"/>
      <c r="J2" s="1168"/>
      <c r="K2" s="1168"/>
      <c r="L2" s="1168"/>
      <c r="M2" s="1168"/>
      <c r="N2" s="491" t="s">
        <v>765</v>
      </c>
      <c r="O2" s="998"/>
      <c r="P2" s="501"/>
      <c r="Q2" s="447"/>
      <c r="R2" s="448"/>
      <c r="Z2" s="502"/>
      <c r="AC2" s="491"/>
      <c r="AD2" s="491" t="s">
        <v>765</v>
      </c>
    </row>
    <row r="3" spans="1:38" s="1179" customFormat="1" ht="20.100000000000001" customHeight="1">
      <c r="A3" s="1797" t="s">
        <v>1500</v>
      </c>
      <c r="B3" s="1797"/>
      <c r="C3" s="1797"/>
      <c r="D3" s="1189"/>
      <c r="E3" s="1800" t="s">
        <v>1529</v>
      </c>
      <c r="F3" s="1800" t="s">
        <v>1530</v>
      </c>
      <c r="G3" s="1803" t="s">
        <v>1531</v>
      </c>
      <c r="H3" s="1804"/>
      <c r="I3" s="1820" t="s">
        <v>1052</v>
      </c>
      <c r="J3" s="1820"/>
      <c r="K3" s="1821"/>
      <c r="L3" s="1803" t="s">
        <v>1532</v>
      </c>
      <c r="M3" s="1804"/>
      <c r="N3" s="1804"/>
      <c r="O3" s="1797" t="s">
        <v>1479</v>
      </c>
      <c r="P3" s="1797"/>
      <c r="Q3" s="1797"/>
      <c r="R3" s="1190"/>
      <c r="S3" s="1803" t="s">
        <v>1532</v>
      </c>
      <c r="T3" s="1804"/>
      <c r="U3" s="1804"/>
      <c r="V3" s="1804"/>
      <c r="W3" s="1804"/>
      <c r="X3" s="1804"/>
      <c r="Y3" s="1804"/>
      <c r="Z3" s="1804"/>
      <c r="AA3" s="1804"/>
      <c r="AB3" s="1805"/>
      <c r="AC3" s="1606" t="s">
        <v>1533</v>
      </c>
      <c r="AD3" s="1606" t="s">
        <v>1534</v>
      </c>
    </row>
    <row r="4" spans="1:38" s="1179" customFormat="1" ht="20.100000000000001" customHeight="1">
      <c r="A4" s="1798"/>
      <c r="B4" s="1798"/>
      <c r="C4" s="1798"/>
      <c r="D4" s="1329"/>
      <c r="E4" s="1801"/>
      <c r="F4" s="1801"/>
      <c r="G4" s="1806" t="s">
        <v>1535</v>
      </c>
      <c r="H4" s="1806" t="s">
        <v>1536</v>
      </c>
      <c r="I4" s="1807" t="s">
        <v>1537</v>
      </c>
      <c r="J4" s="1631" t="s">
        <v>812</v>
      </c>
      <c r="K4" s="1808" t="s">
        <v>1538</v>
      </c>
      <c r="L4" s="1806" t="s">
        <v>1539</v>
      </c>
      <c r="M4" s="1809" t="s">
        <v>1540</v>
      </c>
      <c r="N4" s="1810"/>
      <c r="O4" s="1798"/>
      <c r="P4" s="1798"/>
      <c r="Q4" s="1798"/>
      <c r="R4" s="1328"/>
      <c r="S4" s="1811" t="s">
        <v>1541</v>
      </c>
      <c r="T4" s="1812"/>
      <c r="U4" s="1812"/>
      <c r="V4" s="1812"/>
      <c r="W4" s="1813"/>
      <c r="X4" s="1823" t="s">
        <v>1542</v>
      </c>
      <c r="Y4" s="1609" t="s">
        <v>806</v>
      </c>
      <c r="Z4" s="1822" t="s">
        <v>1543</v>
      </c>
      <c r="AA4" s="1806" t="s">
        <v>1544</v>
      </c>
      <c r="AB4" s="1806" t="s">
        <v>1545</v>
      </c>
      <c r="AC4" s="1607"/>
      <c r="AD4" s="1607"/>
    </row>
    <row r="5" spans="1:38" s="1328" customFormat="1" ht="39.950000000000003" customHeight="1">
      <c r="A5" s="1799"/>
      <c r="B5" s="1799"/>
      <c r="C5" s="1799"/>
      <c r="D5" s="1180"/>
      <c r="E5" s="1802"/>
      <c r="F5" s="1802"/>
      <c r="G5" s="1802"/>
      <c r="H5" s="1802"/>
      <c r="I5" s="1807"/>
      <c r="J5" s="1632"/>
      <c r="K5" s="1808"/>
      <c r="L5" s="1802"/>
      <c r="M5" s="1403" t="s">
        <v>1546</v>
      </c>
      <c r="N5" s="1403" t="s">
        <v>1547</v>
      </c>
      <c r="O5" s="1799"/>
      <c r="P5" s="1799"/>
      <c r="Q5" s="1799"/>
      <c r="R5" s="1180"/>
      <c r="S5" s="1403" t="s">
        <v>1548</v>
      </c>
      <c r="T5" s="1403" t="s">
        <v>1549</v>
      </c>
      <c r="U5" s="1403" t="s">
        <v>1550</v>
      </c>
      <c r="V5" s="1403" t="s">
        <v>1551</v>
      </c>
      <c r="W5" s="1404" t="s">
        <v>1552</v>
      </c>
      <c r="X5" s="1824"/>
      <c r="Y5" s="1605"/>
      <c r="Z5" s="1608"/>
      <c r="AA5" s="1802"/>
      <c r="AB5" s="1802"/>
      <c r="AC5" s="1608"/>
      <c r="AD5" s="1608"/>
    </row>
    <row r="6" spans="1:38" s="414" customFormat="1" ht="18" hidden="1" customHeight="1">
      <c r="A6" s="1643" t="s">
        <v>1071</v>
      </c>
      <c r="B6" s="1643"/>
      <c r="C6" s="1643"/>
      <c r="D6" s="2"/>
      <c r="E6" s="466">
        <v>884014361</v>
      </c>
      <c r="F6" s="467"/>
      <c r="G6" s="467">
        <v>816615772</v>
      </c>
      <c r="H6" s="467">
        <v>37601085</v>
      </c>
      <c r="I6" s="467">
        <v>19002633</v>
      </c>
      <c r="J6" s="467">
        <v>217723483</v>
      </c>
      <c r="K6" s="467">
        <v>322802954</v>
      </c>
      <c r="L6" s="467"/>
      <c r="M6" s="467">
        <v>115159176</v>
      </c>
      <c r="N6" s="467">
        <v>38654505</v>
      </c>
      <c r="O6" s="1643" t="s">
        <v>1071</v>
      </c>
      <c r="P6" s="1643"/>
      <c r="Q6" s="1643"/>
      <c r="R6" s="2"/>
      <c r="S6" s="466">
        <v>13161363.5</v>
      </c>
      <c r="T6" s="467">
        <v>9300868.9700000007</v>
      </c>
      <c r="U6" s="467">
        <v>24730148.800000001</v>
      </c>
      <c r="V6" s="467">
        <v>14357118.5</v>
      </c>
      <c r="W6" s="467">
        <v>14955171</v>
      </c>
      <c r="X6" s="503" t="s">
        <v>3</v>
      </c>
      <c r="Y6" s="503"/>
      <c r="Z6" s="467">
        <v>9054729</v>
      </c>
      <c r="AA6" s="503" t="s">
        <v>3</v>
      </c>
      <c r="AB6" s="327">
        <v>104326441</v>
      </c>
      <c r="AC6" s="467">
        <v>76453319</v>
      </c>
      <c r="AD6" s="467">
        <v>76453319</v>
      </c>
    </row>
    <row r="7" spans="1:38" s="414" customFormat="1" ht="18" hidden="1" customHeight="1">
      <c r="A7" s="1479" t="s">
        <v>1068</v>
      </c>
      <c r="B7" s="1479"/>
      <c r="C7" s="1479"/>
      <c r="D7" s="2"/>
      <c r="E7" s="413">
        <v>1212122873.0867617</v>
      </c>
      <c r="F7" s="327"/>
      <c r="G7" s="327">
        <v>1151826185.799772</v>
      </c>
      <c r="H7" s="327">
        <v>61627792.47016219</v>
      </c>
      <c r="I7" s="327">
        <v>25981233.91723733</v>
      </c>
      <c r="J7" s="327">
        <v>414187546.63982821</v>
      </c>
      <c r="K7" s="327">
        <v>358867629.20500857</v>
      </c>
      <c r="L7" s="327"/>
      <c r="M7" s="327">
        <v>128972230.68458322</v>
      </c>
      <c r="N7" s="327">
        <v>65227930.940402821</v>
      </c>
      <c r="O7" s="1479" t="s">
        <v>1068</v>
      </c>
      <c r="P7" s="1479"/>
      <c r="Q7" s="1479"/>
      <c r="R7" s="2"/>
      <c r="S7" s="413">
        <v>14934836.423175786</v>
      </c>
      <c r="T7" s="327">
        <v>8358378.8585563535</v>
      </c>
      <c r="U7" s="327">
        <v>20710325.182485808</v>
      </c>
      <c r="V7" s="327">
        <v>6131037.8917467138</v>
      </c>
      <c r="W7" s="327">
        <v>13399372.418269351</v>
      </c>
      <c r="X7" s="503" t="s">
        <v>3</v>
      </c>
      <c r="Y7" s="503"/>
      <c r="Z7" s="327">
        <v>18379616.300594278</v>
      </c>
      <c r="AA7" s="327">
        <v>210348.96994636179</v>
      </c>
      <c r="AB7" s="327">
        <v>162189752.88295099</v>
      </c>
      <c r="AC7" s="327">
        <v>78676303.587583244</v>
      </c>
      <c r="AD7" s="327">
        <v>78676303.587583244</v>
      </c>
    </row>
    <row r="8" spans="1:38" s="414" customFormat="1" ht="18" hidden="1" customHeight="1">
      <c r="A8" s="1479" t="s">
        <v>1290</v>
      </c>
      <c r="B8" s="1479"/>
      <c r="C8" s="1479"/>
      <c r="D8" s="2"/>
      <c r="E8" s="413" t="e">
        <f>G8+AD8-#REF!</f>
        <v>#REF!</v>
      </c>
      <c r="F8" s="327"/>
      <c r="G8" s="327" t="e">
        <f>H8+M8+#REF!</f>
        <v>#REF!</v>
      </c>
      <c r="H8" s="327">
        <v>33961983</v>
      </c>
      <c r="I8" s="327">
        <v>12274553</v>
      </c>
      <c r="J8" s="327">
        <v>331576729</v>
      </c>
      <c r="K8" s="327">
        <v>271779495</v>
      </c>
      <c r="L8" s="327"/>
      <c r="M8" s="327">
        <v>281966764</v>
      </c>
      <c r="N8" s="327">
        <v>82824847</v>
      </c>
      <c r="O8" s="1479" t="s">
        <v>1290</v>
      </c>
      <c r="P8" s="1479"/>
      <c r="Q8" s="1479"/>
      <c r="R8" s="2"/>
      <c r="S8" s="413">
        <v>15951384</v>
      </c>
      <c r="T8" s="327">
        <v>12407920</v>
      </c>
      <c r="U8" s="327">
        <v>114995367.11999992</v>
      </c>
      <c r="V8" s="327">
        <v>30836771.879999924</v>
      </c>
      <c r="W8" s="327">
        <v>24950474</v>
      </c>
      <c r="X8" s="503" t="s">
        <v>48</v>
      </c>
      <c r="Y8" s="503"/>
      <c r="Z8" s="327">
        <v>1099915</v>
      </c>
      <c r="AA8" s="503" t="s">
        <v>48</v>
      </c>
      <c r="AB8" s="327">
        <v>6398044</v>
      </c>
      <c r="AC8" s="327">
        <v>11727329</v>
      </c>
      <c r="AD8" s="327">
        <v>11727329</v>
      </c>
    </row>
    <row r="9" spans="1:38" s="414" customFormat="1" ht="18" hidden="1" customHeight="1">
      <c r="A9" s="1479" t="s">
        <v>1263</v>
      </c>
      <c r="B9" s="1479"/>
      <c r="C9" s="1479"/>
      <c r="D9" s="2"/>
      <c r="E9" s="413">
        <v>887937777.42154884</v>
      </c>
      <c r="F9" s="327"/>
      <c r="G9" s="373">
        <v>868414421.03194356</v>
      </c>
      <c r="H9" s="327">
        <v>52581956.153102256</v>
      </c>
      <c r="I9" s="327">
        <v>10688689.552511062</v>
      </c>
      <c r="J9" s="327">
        <v>276449626.26490414</v>
      </c>
      <c r="K9" s="327">
        <v>307812038.4449591</v>
      </c>
      <c r="L9" s="327"/>
      <c r="M9" s="327">
        <v>121604697.7510175</v>
      </c>
      <c r="N9" s="327">
        <v>54210746.42529235</v>
      </c>
      <c r="O9" s="1479" t="s">
        <v>1263</v>
      </c>
      <c r="P9" s="1479"/>
      <c r="Q9" s="1479"/>
      <c r="R9" s="2"/>
      <c r="S9" s="413">
        <v>9975501.050405724</v>
      </c>
      <c r="T9" s="327">
        <v>7094721.0586746205</v>
      </c>
      <c r="U9" s="327">
        <v>19192127.933018804</v>
      </c>
      <c r="V9" s="327">
        <v>23702336.870805494</v>
      </c>
      <c r="W9" s="327">
        <v>7167053.1466036355</v>
      </c>
      <c r="X9" s="503" t="s">
        <v>498</v>
      </c>
      <c r="Y9" s="503"/>
      <c r="Z9" s="327">
        <v>37167437.464967608</v>
      </c>
      <c r="AA9" s="327">
        <v>262211.26621657744</v>
      </c>
      <c r="AB9" s="327">
        <v>99277412.865450189</v>
      </c>
      <c r="AC9" s="327">
        <v>56690793.854573004</v>
      </c>
      <c r="AD9" s="327">
        <v>56690793.854573004</v>
      </c>
    </row>
    <row r="10" spans="1:38" s="414" customFormat="1" ht="18" hidden="1" customHeight="1">
      <c r="A10" s="1479" t="s">
        <v>1276</v>
      </c>
      <c r="B10" s="1479"/>
      <c r="C10" s="1479"/>
      <c r="D10" s="2"/>
      <c r="E10" s="494">
        <v>1094008385.2415526</v>
      </c>
      <c r="F10" s="373"/>
      <c r="G10" s="373">
        <v>1050978800.6989181</v>
      </c>
      <c r="H10" s="327">
        <v>141809653.47389013</v>
      </c>
      <c r="I10" s="327">
        <v>20316280.878726214</v>
      </c>
      <c r="J10" s="327">
        <v>296025460.82286692</v>
      </c>
      <c r="K10" s="327">
        <v>359036850.71176863</v>
      </c>
      <c r="L10" s="327"/>
      <c r="M10" s="327">
        <v>118356200.48719232</v>
      </c>
      <c r="N10" s="327">
        <v>56668654.987001732</v>
      </c>
      <c r="O10" s="1479" t="s">
        <v>1276</v>
      </c>
      <c r="P10" s="1479"/>
      <c r="Q10" s="1479"/>
      <c r="R10" s="2"/>
      <c r="S10" s="413">
        <v>18549099.55864086</v>
      </c>
      <c r="T10" s="327">
        <v>7603529.6621497804</v>
      </c>
      <c r="U10" s="327">
        <v>21131095.142126884</v>
      </c>
      <c r="V10" s="327">
        <v>7135229.0334181515</v>
      </c>
      <c r="W10" s="327">
        <v>7268592.103854835</v>
      </c>
      <c r="X10" s="327">
        <v>57305211.741886877</v>
      </c>
      <c r="Y10" s="327"/>
      <c r="Z10" s="327">
        <v>13287577.505359702</v>
      </c>
      <c r="AA10" s="327">
        <v>200175.56460030255</v>
      </c>
      <c r="AB10" s="327">
        <v>57928967.017986692</v>
      </c>
      <c r="AC10" s="327">
        <v>56317162.047994226</v>
      </c>
      <c r="AD10" s="327">
        <v>56317162.047994226</v>
      </c>
    </row>
    <row r="11" spans="1:38" s="414" customFormat="1" ht="18" hidden="1" customHeight="1">
      <c r="A11" s="1479" t="s">
        <v>1069</v>
      </c>
      <c r="B11" s="1479"/>
      <c r="C11" s="1479"/>
      <c r="D11" s="2"/>
      <c r="E11" s="494">
        <v>1104507474.4175601</v>
      </c>
      <c r="F11" s="373"/>
      <c r="G11" s="363">
        <v>1067995063.900094</v>
      </c>
      <c r="H11" s="50">
        <v>83545723.626557037</v>
      </c>
      <c r="I11" s="50">
        <v>16213505.051686004</v>
      </c>
      <c r="J11" s="50">
        <v>331835129.9245007</v>
      </c>
      <c r="K11" s="50">
        <v>412671969.48914409</v>
      </c>
      <c r="L11" s="50"/>
      <c r="M11" s="50">
        <v>106821589.75731826</v>
      </c>
      <c r="N11" s="50">
        <v>51170554.744952828</v>
      </c>
      <c r="O11" s="1479" t="s">
        <v>1069</v>
      </c>
      <c r="P11" s="1479"/>
      <c r="Q11" s="1479"/>
      <c r="R11" s="2"/>
      <c r="S11" s="50">
        <v>11038304.911934117</v>
      </c>
      <c r="T11" s="50">
        <v>6102262.1218957547</v>
      </c>
      <c r="U11" s="50">
        <v>21675359.431122921</v>
      </c>
      <c r="V11" s="50">
        <v>5090005.8642972233</v>
      </c>
      <c r="W11" s="50">
        <v>11745102.683115313</v>
      </c>
      <c r="X11" s="50">
        <v>60633284.890478961</v>
      </c>
      <c r="Y11" s="50"/>
      <c r="Z11" s="50">
        <v>17578264.539178129</v>
      </c>
      <c r="AA11" s="50">
        <v>260847.84887009184</v>
      </c>
      <c r="AB11" s="50">
        <v>56013013.311539777</v>
      </c>
      <c r="AC11" s="327">
        <v>54090675.056642227</v>
      </c>
      <c r="AD11" s="327">
        <v>54090675.056642227</v>
      </c>
    </row>
    <row r="12" spans="1:38" s="414" customFormat="1" ht="18" hidden="1" customHeight="1">
      <c r="A12" s="1479" t="s">
        <v>1189</v>
      </c>
      <c r="B12" s="1479"/>
      <c r="C12" s="1479"/>
      <c r="D12" s="2"/>
      <c r="E12" s="494">
        <v>1110604457.444062</v>
      </c>
      <c r="F12" s="373"/>
      <c r="G12" s="363">
        <v>1067774924.8796263</v>
      </c>
      <c r="H12" s="50">
        <v>59000259.028558321</v>
      </c>
      <c r="I12" s="50">
        <v>22343556.438847698</v>
      </c>
      <c r="J12" s="50">
        <v>368720316.52669519</v>
      </c>
      <c r="K12" s="50">
        <v>390060743.2673859</v>
      </c>
      <c r="L12" s="50"/>
      <c r="M12" s="50">
        <v>106536985.83278736</v>
      </c>
      <c r="N12" s="50">
        <v>59212231.787924983</v>
      </c>
      <c r="O12" s="1479" t="s">
        <v>1189</v>
      </c>
      <c r="P12" s="1479"/>
      <c r="Q12" s="1479"/>
      <c r="R12" s="2"/>
      <c r="S12" s="50">
        <v>13264109.14223442</v>
      </c>
      <c r="T12" s="50">
        <v>6443666.8464137558</v>
      </c>
      <c r="U12" s="50">
        <v>16799833.136507984</v>
      </c>
      <c r="V12" s="50">
        <v>5424305.6061611259</v>
      </c>
      <c r="W12" s="50">
        <v>5392839.3135451013</v>
      </c>
      <c r="X12" s="50">
        <v>64287966.028651543</v>
      </c>
      <c r="Y12" s="50"/>
      <c r="Z12" s="50">
        <v>22632996.930729311</v>
      </c>
      <c r="AA12" s="50">
        <v>218282.99935192775</v>
      </c>
      <c r="AB12" s="50">
        <v>56606814.757348619</v>
      </c>
      <c r="AC12" s="327">
        <v>65462529.495163396</v>
      </c>
      <c r="AD12" s="327">
        <v>65462529.495163396</v>
      </c>
      <c r="AG12" s="504"/>
      <c r="AH12" s="504"/>
      <c r="AI12" s="504"/>
      <c r="AJ12" s="504"/>
    </row>
    <row r="13" spans="1:38" s="414" customFormat="1" ht="18" hidden="1" customHeight="1">
      <c r="A13" s="1479" t="s">
        <v>5</v>
      </c>
      <c r="B13" s="1479"/>
      <c r="C13" s="1479"/>
      <c r="D13" s="2"/>
      <c r="E13" s="494" t="e">
        <f>G13+AD13-#REF!</f>
        <v>#REF!</v>
      </c>
      <c r="F13" s="373"/>
      <c r="G13" s="373" t="e">
        <f>H13+M13+#REF!</f>
        <v>#REF!</v>
      </c>
      <c r="H13" s="50">
        <v>100844952.89743455</v>
      </c>
      <c r="I13" s="50">
        <v>25986855.63521735</v>
      </c>
      <c r="J13" s="373">
        <v>914634281.11362004</v>
      </c>
      <c r="K13" s="50">
        <v>486464462.78955406</v>
      </c>
      <c r="L13" s="50"/>
      <c r="M13" s="50">
        <v>116949264.61592844</v>
      </c>
      <c r="N13" s="50">
        <f>$M$13*AL12</f>
        <v>0</v>
      </c>
      <c r="O13" s="1479" t="s">
        <v>5</v>
      </c>
      <c r="P13" s="1479"/>
      <c r="Q13" s="1479"/>
      <c r="R13" s="2"/>
      <c r="S13" s="50">
        <f>$M$13*AQ12</f>
        <v>0</v>
      </c>
      <c r="T13" s="50">
        <f>$M$13*AR12</f>
        <v>0</v>
      </c>
      <c r="U13" s="50">
        <f>$M$13*AS12</f>
        <v>0</v>
      </c>
      <c r="V13" s="50">
        <f>$M$13*AT12</f>
        <v>0</v>
      </c>
      <c r="W13" s="50">
        <f>$M$13*AU12</f>
        <v>0</v>
      </c>
      <c r="X13" s="50" t="e">
        <f>#REF!*AW12</f>
        <v>#REF!</v>
      </c>
      <c r="Y13" s="50"/>
      <c r="Z13" s="50">
        <v>18015436.703935511</v>
      </c>
      <c r="AA13" s="50" t="e">
        <f>#REF!*AX12</f>
        <v>#REF!</v>
      </c>
      <c r="AB13" s="50" t="e">
        <f>#REF!*AY12</f>
        <v>#REF!</v>
      </c>
      <c r="AC13" s="327">
        <v>66151616.111287139</v>
      </c>
      <c r="AD13" s="327">
        <v>66151616.111287139</v>
      </c>
    </row>
    <row r="14" spans="1:38" s="414" customFormat="1" ht="18" hidden="1" customHeight="1">
      <c r="A14" s="1479" t="s">
        <v>1277</v>
      </c>
      <c r="B14" s="1479"/>
      <c r="C14" s="1479"/>
      <c r="D14" s="2"/>
      <c r="E14" s="494" t="e">
        <f>G14+AD14-#REF!</f>
        <v>#REF!</v>
      </c>
      <c r="F14" s="373"/>
      <c r="G14" s="373" t="e">
        <f>H14+M14+#REF!</f>
        <v>#REF!</v>
      </c>
      <c r="H14" s="50">
        <v>111412676.0663711</v>
      </c>
      <c r="I14" s="50">
        <v>26885846.774998259</v>
      </c>
      <c r="J14" s="373">
        <v>1010956523.6246958</v>
      </c>
      <c r="K14" s="50">
        <v>422334669.7564373</v>
      </c>
      <c r="L14" s="50"/>
      <c r="M14" s="50">
        <v>111247566.83664586</v>
      </c>
      <c r="N14" s="50">
        <v>56983589.463435084</v>
      </c>
      <c r="O14" s="1479" t="s">
        <v>1277</v>
      </c>
      <c r="P14" s="1479"/>
      <c r="Q14" s="1479"/>
      <c r="R14" s="2"/>
      <c r="S14" s="50">
        <v>15717939.441044308</v>
      </c>
      <c r="T14" s="50">
        <v>5911868.4290939057</v>
      </c>
      <c r="U14" s="50">
        <v>20333112.367328353</v>
      </c>
      <c r="V14" s="50">
        <v>5258720.9123024298</v>
      </c>
      <c r="W14" s="50">
        <v>7042336.2234417666</v>
      </c>
      <c r="X14" s="50">
        <v>78557811.34831892</v>
      </c>
      <c r="Y14" s="50"/>
      <c r="Z14" s="50">
        <v>23694823.365513492</v>
      </c>
      <c r="AA14" s="50">
        <v>623278.33891770453</v>
      </c>
      <c r="AB14" s="50">
        <v>47260530.524241075</v>
      </c>
      <c r="AC14" s="327">
        <v>72698499.859068632</v>
      </c>
      <c r="AD14" s="327">
        <v>72698499.859068632</v>
      </c>
    </row>
    <row r="15" spans="1:38" s="414" customFormat="1" ht="18" hidden="1" customHeight="1">
      <c r="A15" s="1479" t="s">
        <v>1278</v>
      </c>
      <c r="B15" s="1479"/>
      <c r="C15" s="1479"/>
      <c r="D15" s="2"/>
      <c r="E15" s="494" t="e">
        <f>G15+AD15-#REF!</f>
        <v>#REF!</v>
      </c>
      <c r="F15" s="373"/>
      <c r="G15" s="373" t="e">
        <f>H15+M15+#REF!</f>
        <v>#REF!</v>
      </c>
      <c r="H15" s="327">
        <v>79016195.464908555</v>
      </c>
      <c r="I15" s="327">
        <v>24791256.296694715</v>
      </c>
      <c r="J15" s="373">
        <v>779494678.67999995</v>
      </c>
      <c r="K15" s="327">
        <v>446786704.6134361</v>
      </c>
      <c r="L15" s="327"/>
      <c r="M15" s="327">
        <v>98116735.727064326</v>
      </c>
      <c r="N15" s="327">
        <v>43800542.707088277</v>
      </c>
      <c r="O15" s="1479" t="s">
        <v>1278</v>
      </c>
      <c r="P15" s="1479"/>
      <c r="Q15" s="1479"/>
      <c r="R15" s="2"/>
      <c r="S15" s="413">
        <v>15799152.660084248</v>
      </c>
      <c r="T15" s="327">
        <v>6037330.6721937414</v>
      </c>
      <c r="U15" s="327">
        <v>21121820.533904478</v>
      </c>
      <c r="V15" s="327">
        <v>6447593.0833837194</v>
      </c>
      <c r="W15" s="327">
        <v>4910296.0704094805</v>
      </c>
      <c r="X15" s="50">
        <v>73091234.90766561</v>
      </c>
      <c r="Y15" s="50"/>
      <c r="Z15" s="327">
        <v>20053396.057071295</v>
      </c>
      <c r="AA15" s="327">
        <v>163944.0309401046</v>
      </c>
      <c r="AB15" s="327">
        <v>49902991.837127797</v>
      </c>
      <c r="AC15" s="327">
        <v>85637184.368471995</v>
      </c>
      <c r="AD15" s="327">
        <v>85637184.368471995</v>
      </c>
    </row>
    <row r="16" spans="1:38" s="414" customFormat="1" ht="17.25" hidden="1" customHeight="1">
      <c r="A16" s="1479" t="s">
        <v>1280</v>
      </c>
      <c r="B16" s="1479"/>
      <c r="C16" s="1479"/>
      <c r="D16" s="2"/>
      <c r="E16" s="363">
        <v>1677734614.1587782</v>
      </c>
      <c r="F16" s="363"/>
      <c r="G16" s="373">
        <v>1598848494.3334563</v>
      </c>
      <c r="H16" s="327">
        <v>63098015.97606001</v>
      </c>
      <c r="I16" s="327">
        <v>26089338.459277585</v>
      </c>
      <c r="J16" s="373">
        <v>881921579.78337991</v>
      </c>
      <c r="K16" s="327">
        <v>430666374.68759632</v>
      </c>
      <c r="L16" s="327"/>
      <c r="M16" s="327">
        <v>85089221.744109139</v>
      </c>
      <c r="N16" s="327">
        <v>37835957.86405126</v>
      </c>
      <c r="O16" s="1479" t="s">
        <v>1280</v>
      </c>
      <c r="P16" s="1479"/>
      <c r="Q16" s="1479"/>
      <c r="R16" s="2"/>
      <c r="S16" s="413">
        <v>10949731.279817685</v>
      </c>
      <c r="T16" s="327">
        <v>5866996.5075264461</v>
      </c>
      <c r="U16" s="327">
        <v>15282653.733954567</v>
      </c>
      <c r="V16" s="327">
        <v>9751950.1883288417</v>
      </c>
      <c r="W16" s="327">
        <v>5401932.170430324</v>
      </c>
      <c r="X16" s="50">
        <v>64510374.726414204</v>
      </c>
      <c r="Y16" s="50"/>
      <c r="Z16" s="327">
        <v>21200523.00912872</v>
      </c>
      <c r="AA16" s="327">
        <v>254261.95056054977</v>
      </c>
      <c r="AB16" s="327">
        <v>47219327.006057613</v>
      </c>
      <c r="AC16" s="327">
        <v>100086642.83445083</v>
      </c>
      <c r="AD16" s="327">
        <v>100086642.83445083</v>
      </c>
      <c r="AH16" s="492"/>
      <c r="AI16" s="492"/>
      <c r="AJ16" s="492"/>
      <c r="AK16" s="492"/>
      <c r="AL16" s="492"/>
    </row>
    <row r="17" spans="1:39" s="414" customFormat="1" ht="18" hidden="1" customHeight="1">
      <c r="A17" s="1479" t="s">
        <v>1070</v>
      </c>
      <c r="B17" s="1479"/>
      <c r="C17" s="1479"/>
      <c r="D17" s="2"/>
      <c r="E17" s="418">
        <v>1905911401.124707</v>
      </c>
      <c r="F17" s="418"/>
      <c r="G17" s="418">
        <v>1806885737.2984271</v>
      </c>
      <c r="H17" s="418">
        <v>56035079.219651394</v>
      </c>
      <c r="I17" s="418">
        <v>20293166.304085318</v>
      </c>
      <c r="J17" s="418">
        <v>1037285061.5019439</v>
      </c>
      <c r="K17" s="418">
        <v>479086108.43360746</v>
      </c>
      <c r="L17" s="418"/>
      <c r="M17" s="418">
        <v>91977373.63521269</v>
      </c>
      <c r="N17" s="418">
        <v>37361463.478440605</v>
      </c>
      <c r="O17" s="1479" t="s">
        <v>1070</v>
      </c>
      <c r="P17" s="1479"/>
      <c r="Q17" s="1479"/>
      <c r="R17" s="2"/>
      <c r="S17" s="418">
        <v>13292613.139906682</v>
      </c>
      <c r="T17" s="418">
        <v>6420277.4258636395</v>
      </c>
      <c r="U17" s="418">
        <v>17419931.859455429</v>
      </c>
      <c r="V17" s="418">
        <v>8291295.1321529215</v>
      </c>
      <c r="W17" s="418">
        <v>9191792.5993934143</v>
      </c>
      <c r="X17" s="393">
        <v>71156047.930085033</v>
      </c>
      <c r="Y17" s="393"/>
      <c r="Z17" s="418">
        <v>19532168.87302703</v>
      </c>
      <c r="AA17" s="418">
        <v>352436.01569032727</v>
      </c>
      <c r="AB17" s="418">
        <v>50700464.258149348</v>
      </c>
      <c r="AC17" s="418">
        <v>118557832.6993084</v>
      </c>
      <c r="AD17" s="418">
        <v>118557832.6993084</v>
      </c>
      <c r="AH17" s="1408"/>
      <c r="AI17" s="1408"/>
      <c r="AJ17" s="493"/>
      <c r="AK17" s="493"/>
      <c r="AL17" s="493"/>
    </row>
    <row r="18" spans="1:39" s="414" customFormat="1" ht="18" hidden="1" customHeight="1">
      <c r="A18" s="1479" t="s">
        <v>1281</v>
      </c>
      <c r="B18" s="1479"/>
      <c r="C18" s="1479"/>
      <c r="D18" s="2"/>
      <c r="E18" s="418" t="e">
        <f>G18+AD18-#REF!</f>
        <v>#REF!</v>
      </c>
      <c r="F18" s="418"/>
      <c r="G18" s="418" t="e">
        <f>H18+L18+#REF!</f>
        <v>#REF!</v>
      </c>
      <c r="H18" s="418">
        <v>48134226.697586112</v>
      </c>
      <c r="I18" s="418">
        <v>21622586.778182603</v>
      </c>
      <c r="J18" s="418">
        <v>855876728.34116554</v>
      </c>
      <c r="K18" s="418">
        <v>396411361.1074006</v>
      </c>
      <c r="L18" s="418"/>
      <c r="M18" s="418">
        <v>79659450.429710269</v>
      </c>
      <c r="N18" s="418">
        <v>34041821.947817221</v>
      </c>
      <c r="O18" s="1479" t="s">
        <v>1281</v>
      </c>
      <c r="P18" s="1479"/>
      <c r="Q18" s="1479"/>
      <c r="R18" s="2"/>
      <c r="S18" s="418">
        <v>11347726.647405256</v>
      </c>
      <c r="T18" s="418">
        <v>5790568.5293154269</v>
      </c>
      <c r="U18" s="418">
        <v>14955011.081214637</v>
      </c>
      <c r="V18" s="418">
        <v>7876796.128277164</v>
      </c>
      <c r="W18" s="418">
        <v>5647526.0956805535</v>
      </c>
      <c r="X18" s="418">
        <v>60473264.517373003</v>
      </c>
      <c r="Y18" s="418"/>
      <c r="Z18" s="418">
        <v>11985785.796908749</v>
      </c>
      <c r="AA18" s="418">
        <v>263743.77673027688</v>
      </c>
      <c r="AB18" s="418">
        <v>44405753.044112645</v>
      </c>
      <c r="AC18" s="418">
        <v>80943746.709172249</v>
      </c>
      <c r="AD18" s="418">
        <v>80943746.709172249</v>
      </c>
      <c r="AK18" s="505"/>
      <c r="AM18" s="998"/>
    </row>
    <row r="19" spans="1:39" s="414" customFormat="1" ht="18" hidden="1" customHeight="1">
      <c r="A19" s="1479" t="s">
        <v>1190</v>
      </c>
      <c r="B19" s="1479"/>
      <c r="C19" s="1479"/>
      <c r="D19" s="2"/>
      <c r="E19" s="418">
        <v>1918058080.3343196</v>
      </c>
      <c r="F19" s="418"/>
      <c r="G19" s="418">
        <v>1829300639.4857309</v>
      </c>
      <c r="H19" s="418">
        <v>49794242.92041114</v>
      </c>
      <c r="I19" s="418">
        <v>29229771.450746041</v>
      </c>
      <c r="J19" s="418">
        <v>1052866166.4356915</v>
      </c>
      <c r="K19" s="418">
        <v>472049041.9864639</v>
      </c>
      <c r="L19" s="418"/>
      <c r="M19" s="418">
        <v>101921170.77994193</v>
      </c>
      <c r="N19" s="418">
        <v>41403783.888343148</v>
      </c>
      <c r="O19" s="1479" t="s">
        <v>1190</v>
      </c>
      <c r="P19" s="1479"/>
      <c r="Q19" s="1479"/>
      <c r="R19" s="2"/>
      <c r="S19" s="418">
        <v>15156975.946723636</v>
      </c>
      <c r="T19" s="418">
        <v>9113366.8013288975</v>
      </c>
      <c r="U19" s="418">
        <v>20670375.434653386</v>
      </c>
      <c r="V19" s="418">
        <v>9365918.2748927232</v>
      </c>
      <c r="W19" s="418">
        <v>6210750.434000113</v>
      </c>
      <c r="X19" s="393">
        <v>65709038.855836667</v>
      </c>
      <c r="Y19" s="393"/>
      <c r="Z19" s="418">
        <v>19616994.062205464</v>
      </c>
      <c r="AA19" s="418">
        <v>316509.0393580143</v>
      </c>
      <c r="AB19" s="418">
        <v>57414698.017272882</v>
      </c>
      <c r="AC19" s="418">
        <v>108374434.91079684</v>
      </c>
      <c r="AD19" s="418">
        <v>108374434.91079684</v>
      </c>
      <c r="AM19" s="998"/>
    </row>
    <row r="20" spans="1:39" s="414" customFormat="1" ht="18" hidden="1" customHeight="1">
      <c r="A20" s="1479" t="s">
        <v>1282</v>
      </c>
      <c r="B20" s="1479"/>
      <c r="C20" s="1479"/>
      <c r="D20" s="2"/>
      <c r="E20" s="418">
        <v>2003052329.1130536</v>
      </c>
      <c r="F20" s="418"/>
      <c r="G20" s="418">
        <v>1913570358.5609207</v>
      </c>
      <c r="H20" s="418">
        <v>33742597.498634771</v>
      </c>
      <c r="I20" s="418">
        <v>27969698.550922256</v>
      </c>
      <c r="J20" s="418">
        <v>1129104080.6300826</v>
      </c>
      <c r="K20" s="418">
        <v>501921760.24039036</v>
      </c>
      <c r="L20" s="418"/>
      <c r="M20" s="418">
        <v>100932770.33373679</v>
      </c>
      <c r="N20" s="418">
        <v>43865163.324620284</v>
      </c>
      <c r="O20" s="1479" t="s">
        <v>1282</v>
      </c>
      <c r="P20" s="1479"/>
      <c r="Q20" s="1479"/>
      <c r="R20" s="2"/>
      <c r="S20" s="418">
        <v>17703222.867415816</v>
      </c>
      <c r="T20" s="418">
        <v>8641480.5215690173</v>
      </c>
      <c r="U20" s="418">
        <v>18716342.829991616</v>
      </c>
      <c r="V20" s="418">
        <v>6071608.0709286798</v>
      </c>
      <c r="W20" s="418">
        <v>5934952.7192114126</v>
      </c>
      <c r="X20" s="393">
        <v>70314885.609816074</v>
      </c>
      <c r="Y20" s="393"/>
      <c r="Z20" s="418">
        <v>20882258.199627183</v>
      </c>
      <c r="AA20" s="418">
        <v>451146.73938871425</v>
      </c>
      <c r="AB20" s="418">
        <v>49133418.957960568</v>
      </c>
      <c r="AC20" s="418">
        <v>110364228.7517581</v>
      </c>
      <c r="AD20" s="418">
        <v>110364228.7517581</v>
      </c>
      <c r="AM20" s="998"/>
    </row>
    <row r="21" spans="1:39" s="414" customFormat="1" ht="18" hidden="1" customHeight="1">
      <c r="A21" s="1479" t="s">
        <v>1283</v>
      </c>
      <c r="B21" s="1479"/>
      <c r="C21" s="1479"/>
      <c r="D21" s="18"/>
      <c r="E21" s="418">
        <v>1698497265.2204101</v>
      </c>
      <c r="F21" s="418"/>
      <c r="G21" s="418">
        <v>1539118673.3509581</v>
      </c>
      <c r="H21" s="418">
        <v>50438539.856719755</v>
      </c>
      <c r="I21" s="418">
        <v>31515796.894087177</v>
      </c>
      <c r="J21" s="418">
        <v>677894624.52373517</v>
      </c>
      <c r="K21" s="418">
        <v>543696562.71023667</v>
      </c>
      <c r="L21" s="418"/>
      <c r="M21" s="418">
        <v>106637414.54177141</v>
      </c>
      <c r="N21" s="418">
        <v>46067162.217533678</v>
      </c>
      <c r="O21" s="1479" t="s">
        <v>1283</v>
      </c>
      <c r="P21" s="1479"/>
      <c r="Q21" s="1479"/>
      <c r="R21" s="18"/>
      <c r="S21" s="418">
        <v>17925174.73564985</v>
      </c>
      <c r="T21" s="418">
        <v>9105301.5176570937</v>
      </c>
      <c r="U21" s="418">
        <v>21594796.49224304</v>
      </c>
      <c r="V21" s="418">
        <v>5915853.4033916295</v>
      </c>
      <c r="W21" s="418">
        <v>6029126.1752961352</v>
      </c>
      <c r="X21" s="393">
        <v>76298958.686348259</v>
      </c>
      <c r="Y21" s="393"/>
      <c r="Z21" s="418">
        <v>20242838.479926176</v>
      </c>
      <c r="AA21" s="418">
        <v>347299.23651442106</v>
      </c>
      <c r="AB21" s="418">
        <v>52289476.901545256</v>
      </c>
      <c r="AC21" s="418">
        <v>179621430.34937757</v>
      </c>
      <c r="AD21" s="418">
        <v>179621430.34937757</v>
      </c>
      <c r="AM21" s="998"/>
    </row>
    <row r="22" spans="1:39" ht="14.45" hidden="1" customHeight="1">
      <c r="A22" s="1467" t="s">
        <v>1291</v>
      </c>
      <c r="B22" s="1468"/>
      <c r="C22" s="1468"/>
      <c r="D22" s="1469"/>
      <c r="E22" s="454">
        <v>113272.02165064328</v>
      </c>
      <c r="F22" s="506">
        <v>105572.8688006317</v>
      </c>
      <c r="G22" s="454">
        <v>85521.281912010163</v>
      </c>
      <c r="H22" s="454">
        <v>3761.2634514207853</v>
      </c>
      <c r="I22" s="454">
        <v>2429.5515259868785</v>
      </c>
      <c r="J22" s="454">
        <v>43996.812452806371</v>
      </c>
      <c r="K22" s="454">
        <v>35333.654481796097</v>
      </c>
      <c r="L22" s="506">
        <f>M22+X22+AA22+AB22</f>
        <v>20051.586888621543</v>
      </c>
      <c r="M22" s="454">
        <v>11261.831476431105</v>
      </c>
      <c r="N22" s="454">
        <v>3074.5153579280172</v>
      </c>
      <c r="O22" s="1467" t="s">
        <v>1291</v>
      </c>
      <c r="P22" s="1468"/>
      <c r="Q22" s="1468"/>
      <c r="R22" s="1469"/>
      <c r="S22" s="437">
        <v>1797.1623930725966</v>
      </c>
      <c r="T22" s="437">
        <v>1370.3943338304157</v>
      </c>
      <c r="U22" s="437">
        <v>3783.9569813398912</v>
      </c>
      <c r="V22" s="437">
        <v>915.58367381117796</v>
      </c>
      <c r="W22" s="437">
        <v>320.21873644902297</v>
      </c>
      <c r="X22" s="437">
        <v>4950.8497182957999</v>
      </c>
      <c r="Y22" s="437"/>
      <c r="Z22" s="507" t="s">
        <v>528</v>
      </c>
      <c r="AA22" s="437">
        <v>41.271386123445694</v>
      </c>
      <c r="AB22" s="437">
        <v>3797.6343077711904</v>
      </c>
      <c r="AC22" s="437">
        <v>9024.1298514902519</v>
      </c>
      <c r="AD22" s="437">
        <v>1324.9770014789547</v>
      </c>
    </row>
    <row r="23" spans="1:39" ht="14.45" customHeight="1">
      <c r="A23" s="1467" t="s">
        <v>1308</v>
      </c>
      <c r="B23" s="1468"/>
      <c r="C23" s="1468"/>
      <c r="D23" s="1469"/>
      <c r="E23" s="156" t="s">
        <v>528</v>
      </c>
      <c r="F23" s="156" t="s">
        <v>528</v>
      </c>
      <c r="G23" s="156" t="s">
        <v>528</v>
      </c>
      <c r="H23" s="156" t="s">
        <v>528</v>
      </c>
      <c r="I23" s="156" t="s">
        <v>528</v>
      </c>
      <c r="J23" s="156" t="s">
        <v>528</v>
      </c>
      <c r="K23" s="156" t="s">
        <v>528</v>
      </c>
      <c r="L23" s="156" t="s">
        <v>528</v>
      </c>
      <c r="M23" s="156" t="s">
        <v>528</v>
      </c>
      <c r="N23" s="156" t="s">
        <v>528</v>
      </c>
      <c r="O23" s="1467" t="s">
        <v>1308</v>
      </c>
      <c r="P23" s="1468"/>
      <c r="Q23" s="1468"/>
      <c r="R23" s="1469"/>
      <c r="S23" s="507" t="s">
        <v>528</v>
      </c>
      <c r="T23" s="507" t="s">
        <v>528</v>
      </c>
      <c r="U23" s="507" t="s">
        <v>528</v>
      </c>
      <c r="V23" s="507" t="s">
        <v>528</v>
      </c>
      <c r="W23" s="507" t="s">
        <v>528</v>
      </c>
      <c r="X23" s="507" t="s">
        <v>528</v>
      </c>
      <c r="Y23" s="507" t="s">
        <v>528</v>
      </c>
      <c r="Z23" s="507" t="s">
        <v>528</v>
      </c>
      <c r="AA23" s="507" t="s">
        <v>528</v>
      </c>
      <c r="AB23" s="507" t="s">
        <v>528</v>
      </c>
      <c r="AC23" s="507" t="s">
        <v>528</v>
      </c>
      <c r="AD23" s="507" t="s">
        <v>528</v>
      </c>
    </row>
    <row r="24" spans="1:39" ht="14.45" customHeight="1">
      <c r="A24" s="1467" t="s">
        <v>1309</v>
      </c>
      <c r="B24" s="1468"/>
      <c r="C24" s="1468"/>
      <c r="D24" s="1469"/>
      <c r="E24" s="454">
        <v>112983.34207969041</v>
      </c>
      <c r="F24" s="506">
        <v>104013.96930919215</v>
      </c>
      <c r="G24" s="454">
        <v>83654.204723833362</v>
      </c>
      <c r="H24" s="454">
        <v>3477.2726658326137</v>
      </c>
      <c r="I24" s="454">
        <v>2839.6272960977831</v>
      </c>
      <c r="J24" s="454">
        <v>42039.438656428727</v>
      </c>
      <c r="K24" s="454">
        <v>35297.866105474393</v>
      </c>
      <c r="L24" s="506">
        <f t="shared" ref="L24:L25" si="0">M24+X24+AA24+AB24</f>
        <v>20359.764585358786</v>
      </c>
      <c r="M24" s="454">
        <v>12022.486575039988</v>
      </c>
      <c r="N24" s="454">
        <v>3241.5655398335325</v>
      </c>
      <c r="O24" s="1467" t="s">
        <v>1309</v>
      </c>
      <c r="P24" s="1468"/>
      <c r="Q24" s="1468"/>
      <c r="R24" s="1469"/>
      <c r="S24" s="437">
        <v>1631.601100707918</v>
      </c>
      <c r="T24" s="437">
        <v>1539.0967730123346</v>
      </c>
      <c r="U24" s="437">
        <v>4449.1207141099439</v>
      </c>
      <c r="V24" s="437">
        <v>937.98509910698647</v>
      </c>
      <c r="W24" s="437">
        <v>223.11734826928438</v>
      </c>
      <c r="X24" s="437">
        <v>4322.7973007123355</v>
      </c>
      <c r="Y24" s="507" t="s">
        <v>528</v>
      </c>
      <c r="Z24" s="507" t="s">
        <v>528</v>
      </c>
      <c r="AA24" s="437">
        <v>10.874526807038349</v>
      </c>
      <c r="AB24" s="437">
        <v>4003.6061827994222</v>
      </c>
      <c r="AC24" s="437">
        <v>10229.007755889877</v>
      </c>
      <c r="AD24" s="437">
        <v>1259.6349853915594</v>
      </c>
    </row>
    <row r="25" spans="1:39" ht="14.45" customHeight="1">
      <c r="A25" s="1467" t="s">
        <v>1310</v>
      </c>
      <c r="B25" s="1468"/>
      <c r="C25" s="1468"/>
      <c r="D25" s="1469"/>
      <c r="E25" s="454">
        <v>129405.00329458603</v>
      </c>
      <c r="F25" s="506">
        <v>121867.04652384728</v>
      </c>
      <c r="G25" s="454">
        <v>99769.154664950343</v>
      </c>
      <c r="H25" s="454">
        <v>3294.706074100126</v>
      </c>
      <c r="I25" s="454">
        <v>2290.1780431406301</v>
      </c>
      <c r="J25" s="454">
        <v>56777.764404874528</v>
      </c>
      <c r="K25" s="454">
        <v>37406.506142835024</v>
      </c>
      <c r="L25" s="506">
        <f t="shared" si="0"/>
        <v>22097.891858896943</v>
      </c>
      <c r="M25" s="454">
        <v>12755.259663643836</v>
      </c>
      <c r="N25" s="454">
        <v>3382.1373867652492</v>
      </c>
      <c r="O25" s="1467" t="s">
        <v>1310</v>
      </c>
      <c r="P25" s="1468"/>
      <c r="Q25" s="1468"/>
      <c r="R25" s="1469"/>
      <c r="S25" s="437">
        <v>1884.6179944685164</v>
      </c>
      <c r="T25" s="437">
        <v>1606.9947775060618</v>
      </c>
      <c r="U25" s="437">
        <v>4657.9400331923289</v>
      </c>
      <c r="V25" s="437">
        <v>967.96710724806599</v>
      </c>
      <c r="W25" s="437">
        <v>255.60236446360022</v>
      </c>
      <c r="X25" s="437">
        <v>5196.2439829125005</v>
      </c>
      <c r="Y25" s="507" t="s">
        <v>528</v>
      </c>
      <c r="Z25" s="507" t="s">
        <v>528</v>
      </c>
      <c r="AA25" s="437">
        <v>75.528342704093532</v>
      </c>
      <c r="AB25" s="437">
        <v>4070.8598696365138</v>
      </c>
      <c r="AC25" s="437">
        <v>8764.6750333721648</v>
      </c>
      <c r="AD25" s="437">
        <v>1226.718262633141</v>
      </c>
    </row>
    <row r="26" spans="1:39" ht="14.45" customHeight="1">
      <c r="A26" s="1467" t="s">
        <v>1311</v>
      </c>
      <c r="B26" s="1468"/>
      <c r="C26" s="1468"/>
      <c r="D26" s="1469"/>
      <c r="E26" s="506">
        <v>141531.08945282342</v>
      </c>
      <c r="F26" s="506">
        <v>131699.37273600374</v>
      </c>
      <c r="G26" s="506">
        <v>105762.00703140735</v>
      </c>
      <c r="H26" s="506">
        <v>3898.8856059215609</v>
      </c>
      <c r="I26" s="506">
        <v>1784.0310900685477</v>
      </c>
      <c r="J26" s="506">
        <v>58881.339351196737</v>
      </c>
      <c r="K26" s="506">
        <v>41197.750984220263</v>
      </c>
      <c r="L26" s="506">
        <f t="shared" ref="L26" si="1">M26+X26+Z26+AA26+AB26</f>
        <v>25937.365704596825</v>
      </c>
      <c r="M26" s="506">
        <v>13385.269366908653</v>
      </c>
      <c r="N26" s="454">
        <v>3411.5072159495353</v>
      </c>
      <c r="O26" s="1467" t="s">
        <v>1311</v>
      </c>
      <c r="P26" s="1468"/>
      <c r="Q26" s="1468"/>
      <c r="R26" s="1469"/>
      <c r="S26" s="130">
        <v>1934.6861881781115</v>
      </c>
      <c r="T26" s="130">
        <v>1703.3298521563529</v>
      </c>
      <c r="U26" s="130">
        <v>4932.3068704274601</v>
      </c>
      <c r="V26" s="130">
        <v>1113.8182053513335</v>
      </c>
      <c r="W26" s="130">
        <v>289.62103484584986</v>
      </c>
      <c r="X26" s="125">
        <v>6033.7157115989958</v>
      </c>
      <c r="Y26" s="507" t="s">
        <v>528</v>
      </c>
      <c r="Z26" s="130">
        <v>1357.3713551468081</v>
      </c>
      <c r="AA26" s="130">
        <v>53.028243244762848</v>
      </c>
      <c r="AB26" s="130">
        <v>5107.9810276976013</v>
      </c>
      <c r="AC26" s="130">
        <v>11189.088071966346</v>
      </c>
      <c r="AD26" s="1113">
        <v>0</v>
      </c>
    </row>
    <row r="27" spans="1:39" ht="15.75" customHeight="1">
      <c r="A27" s="1467" t="s">
        <v>1312</v>
      </c>
      <c r="B27" s="1468"/>
      <c r="C27" s="1468"/>
      <c r="D27" s="1469"/>
      <c r="E27" s="130">
        <v>147078.39053953753</v>
      </c>
      <c r="F27" s="130">
        <v>136000.46685794965</v>
      </c>
      <c r="G27" s="130">
        <v>107638.09981515014</v>
      </c>
      <c r="H27" s="130">
        <v>4939.6961382164009</v>
      </c>
      <c r="I27" s="130">
        <v>2825.4362622344879</v>
      </c>
      <c r="J27" s="130">
        <v>57063.469541395301</v>
      </c>
      <c r="K27" s="130">
        <v>42809.497873303866</v>
      </c>
      <c r="L27" s="506">
        <v>28362.367042799597</v>
      </c>
      <c r="M27" s="130">
        <v>14483.33611648839</v>
      </c>
      <c r="N27" s="437">
        <v>3954.8062972236162</v>
      </c>
      <c r="O27" s="1467" t="s">
        <v>1312</v>
      </c>
      <c r="P27" s="1468"/>
      <c r="Q27" s="1468"/>
      <c r="R27" s="1469"/>
      <c r="S27" s="130">
        <v>2131.8691182737161</v>
      </c>
      <c r="T27" s="130">
        <v>1865.2269985744606</v>
      </c>
      <c r="U27" s="130">
        <v>4720.6103080310941</v>
      </c>
      <c r="V27" s="130">
        <v>1293.8240613921193</v>
      </c>
      <c r="W27" s="130">
        <v>516.99933299336544</v>
      </c>
      <c r="X27" s="125">
        <v>6589.3324078641936</v>
      </c>
      <c r="Y27" s="125">
        <v>287.79422427569176</v>
      </c>
      <c r="Z27" s="130">
        <v>1218.6170603218131</v>
      </c>
      <c r="AA27" s="130">
        <v>166.2979131097259</v>
      </c>
      <c r="AB27" s="130">
        <v>5616.9893207397936</v>
      </c>
      <c r="AC27" s="130">
        <v>12296.540741909756</v>
      </c>
      <c r="AD27" s="1113"/>
    </row>
    <row r="28" spans="1:39" ht="14.45" customHeight="1">
      <c r="A28" s="1479" t="s">
        <v>447</v>
      </c>
      <c r="B28" s="1479"/>
      <c r="C28" s="1479"/>
      <c r="D28" s="412"/>
      <c r="E28" s="508"/>
      <c r="F28" s="488"/>
      <c r="G28" s="488"/>
      <c r="H28" s="488"/>
      <c r="I28" s="488"/>
      <c r="J28" s="488"/>
      <c r="K28" s="488"/>
      <c r="L28" s="488"/>
      <c r="M28" s="488"/>
      <c r="N28" s="488"/>
      <c r="O28" s="1479" t="s">
        <v>447</v>
      </c>
      <c r="P28" s="1479"/>
      <c r="Q28" s="1479"/>
      <c r="R28" s="2"/>
      <c r="S28" s="125"/>
      <c r="T28" s="125"/>
      <c r="U28" s="125"/>
      <c r="V28" s="125"/>
      <c r="W28" s="125"/>
      <c r="X28" s="125"/>
      <c r="Y28" s="125"/>
      <c r="Z28" s="125"/>
      <c r="AA28" s="125"/>
      <c r="AB28" s="125"/>
      <c r="AC28" s="125"/>
      <c r="AD28" s="125"/>
      <c r="AF28" s="414"/>
      <c r="AG28" s="414"/>
    </row>
    <row r="29" spans="1:39" ht="14.45" customHeight="1">
      <c r="A29" s="1330"/>
      <c r="B29" s="961" t="s">
        <v>1331</v>
      </c>
      <c r="C29" s="1330"/>
      <c r="D29" s="1184"/>
      <c r="E29" s="1185">
        <v>37037.956904162464</v>
      </c>
      <c r="F29" s="1141">
        <v>32235.071084155519</v>
      </c>
      <c r="G29" s="1141">
        <v>24293.769167772309</v>
      </c>
      <c r="H29" s="1141">
        <v>1835.4893213093765</v>
      </c>
      <c r="I29" s="1141">
        <v>477.50330161218795</v>
      </c>
      <c r="J29" s="1141">
        <v>11627.153878309455</v>
      </c>
      <c r="K29" s="1141">
        <v>10353.622666541276</v>
      </c>
      <c r="L29" s="1140">
        <v>7941.3019163832168</v>
      </c>
      <c r="M29" s="1141">
        <v>5190.4992452313236</v>
      </c>
      <c r="N29" s="1141">
        <v>1118.6974787916058</v>
      </c>
      <c r="O29" s="1330"/>
      <c r="P29" s="961" t="s">
        <v>1331</v>
      </c>
      <c r="Q29" s="1330"/>
      <c r="R29" s="992"/>
      <c r="S29" s="1113">
        <v>700.06078343726608</v>
      </c>
      <c r="T29" s="1113">
        <v>896.24561719634471</v>
      </c>
      <c r="U29" s="1113">
        <v>1943.7991008364922</v>
      </c>
      <c r="V29" s="1113">
        <v>397.20003791283807</v>
      </c>
      <c r="W29" s="1113">
        <v>134.49622705677754</v>
      </c>
      <c r="X29" s="1113">
        <v>529.27869747076966</v>
      </c>
      <c r="Y29" s="1113">
        <v>169.21788449599046</v>
      </c>
      <c r="Z29" s="1113">
        <v>100.2052378930498</v>
      </c>
      <c r="AA29" s="1113">
        <v>42.822101033395391</v>
      </c>
      <c r="AB29" s="1113">
        <v>1909.2787502586943</v>
      </c>
      <c r="AC29" s="1113">
        <v>4903.0910578999601</v>
      </c>
      <c r="AD29" s="1114" t="s">
        <v>739</v>
      </c>
    </row>
    <row r="30" spans="1:39" ht="14.45" customHeight="1">
      <c r="A30" s="1330"/>
      <c r="B30" s="961" t="s">
        <v>1332</v>
      </c>
      <c r="C30" s="1330"/>
      <c r="D30" s="1184"/>
      <c r="E30" s="1185">
        <v>155728.86614684705</v>
      </c>
      <c r="F30" s="1141">
        <v>142671.25874525419</v>
      </c>
      <c r="G30" s="1141">
        <v>110136.46482355756</v>
      </c>
      <c r="H30" s="1141">
        <v>8625.2320095753839</v>
      </c>
      <c r="I30" s="1141">
        <v>1501.1517791702481</v>
      </c>
      <c r="J30" s="1141">
        <v>50288.216598155668</v>
      </c>
      <c r="K30" s="1141">
        <v>49721.864436656346</v>
      </c>
      <c r="L30" s="1140">
        <v>32534.793921696622</v>
      </c>
      <c r="M30" s="1141">
        <v>19921.083703326665</v>
      </c>
      <c r="N30" s="1141">
        <v>4595.457557661246</v>
      </c>
      <c r="O30" s="1330"/>
      <c r="P30" s="961" t="s">
        <v>1332</v>
      </c>
      <c r="Q30" s="1330"/>
      <c r="R30" s="992"/>
      <c r="S30" s="1113">
        <v>1937.9835167611991</v>
      </c>
      <c r="T30" s="1113">
        <v>3349.1761719781725</v>
      </c>
      <c r="U30" s="1113">
        <v>5701.9924981455515</v>
      </c>
      <c r="V30" s="1113">
        <v>3044.8371379377659</v>
      </c>
      <c r="W30" s="1113">
        <v>1291.6368208427084</v>
      </c>
      <c r="X30" s="1113">
        <v>2611.1282515594012</v>
      </c>
      <c r="Y30" s="1113">
        <v>158.63383098307509</v>
      </c>
      <c r="Z30" s="1113">
        <v>2946.5514675634699</v>
      </c>
      <c r="AA30" s="1113">
        <v>887.23502516560063</v>
      </c>
      <c r="AB30" s="1113">
        <v>6010.1616430984313</v>
      </c>
      <c r="AC30" s="1113">
        <v>16004.158869156174</v>
      </c>
      <c r="AD30" s="1114" t="s">
        <v>739</v>
      </c>
    </row>
    <row r="31" spans="1:39" ht="14.45" customHeight="1">
      <c r="A31" s="1330"/>
      <c r="B31" s="961" t="s">
        <v>1333</v>
      </c>
      <c r="C31" s="1330"/>
      <c r="D31" s="1184"/>
      <c r="E31" s="1185">
        <v>454593.43174672034</v>
      </c>
      <c r="F31" s="1141">
        <v>415892.74242020864</v>
      </c>
      <c r="G31" s="1141">
        <v>350112.97217882378</v>
      </c>
      <c r="H31" s="1141">
        <v>19808.976587861009</v>
      </c>
      <c r="I31" s="1141">
        <v>17503.576749509997</v>
      </c>
      <c r="J31" s="1141">
        <v>166242.45304675103</v>
      </c>
      <c r="K31" s="1141">
        <v>146557.96579470162</v>
      </c>
      <c r="L31" s="1140">
        <v>65779.770241385035</v>
      </c>
      <c r="M31" s="1141">
        <v>40610.593381633174</v>
      </c>
      <c r="N31" s="1141">
        <v>13716.631904451902</v>
      </c>
      <c r="O31" s="1330"/>
      <c r="P31" s="961" t="s">
        <v>1333</v>
      </c>
      <c r="Q31" s="1330"/>
      <c r="R31" s="992"/>
      <c r="S31" s="1113">
        <v>5088.0435344651432</v>
      </c>
      <c r="T31" s="1113">
        <v>5504.1888631116308</v>
      </c>
      <c r="U31" s="1113">
        <v>11284.885057963667</v>
      </c>
      <c r="V31" s="1113">
        <v>3887.2217597157742</v>
      </c>
      <c r="W31" s="1113">
        <v>1129.6222619250598</v>
      </c>
      <c r="X31" s="1113">
        <v>6428.1613122492627</v>
      </c>
      <c r="Y31" s="1113">
        <v>190.22635964581005</v>
      </c>
      <c r="Z31" s="1113">
        <v>2727.2355763617497</v>
      </c>
      <c r="AA31" s="1113">
        <v>32.693583416603673</v>
      </c>
      <c r="AB31" s="1113">
        <v>15790.860028078425</v>
      </c>
      <c r="AC31" s="1113">
        <v>41427.924902873274</v>
      </c>
      <c r="AD31" s="1114" t="s">
        <v>739</v>
      </c>
    </row>
    <row r="32" spans="1:39" ht="14.45" customHeight="1">
      <c r="A32" s="1330"/>
      <c r="B32" s="961" t="s">
        <v>1334</v>
      </c>
      <c r="C32" s="1330"/>
      <c r="D32" s="1184"/>
      <c r="E32" s="1185">
        <v>1743367.2121671934</v>
      </c>
      <c r="F32" s="1141">
        <v>1620386.3791690795</v>
      </c>
      <c r="G32" s="1141">
        <v>1176689.0429135798</v>
      </c>
      <c r="H32" s="1141">
        <v>58983.902524606005</v>
      </c>
      <c r="I32" s="1141">
        <v>22513.021542052287</v>
      </c>
      <c r="J32" s="1141">
        <v>706458.35498224641</v>
      </c>
      <c r="K32" s="1141">
        <v>388733.76386467554</v>
      </c>
      <c r="L32" s="1140">
        <v>443697.33625549922</v>
      </c>
      <c r="M32" s="1141">
        <v>135691.28051819454</v>
      </c>
      <c r="N32" s="1141">
        <v>26129.808052499109</v>
      </c>
      <c r="O32" s="1330"/>
      <c r="P32" s="961" t="s">
        <v>1334</v>
      </c>
      <c r="Q32" s="1330"/>
      <c r="R32" s="992"/>
      <c r="S32" s="1113">
        <v>28409.207634984192</v>
      </c>
      <c r="T32" s="1113">
        <v>15334.450598252572</v>
      </c>
      <c r="U32" s="1113">
        <v>48601.643434797596</v>
      </c>
      <c r="V32" s="1113">
        <v>12174.455453714978</v>
      </c>
      <c r="W32" s="1113">
        <v>5041.7153439461244</v>
      </c>
      <c r="X32" s="1113">
        <v>213444.02209087877</v>
      </c>
      <c r="Y32" s="1113">
        <v>3926.3393935979825</v>
      </c>
      <c r="Z32" s="1113">
        <v>8760.364667290849</v>
      </c>
      <c r="AA32" s="1113">
        <v>363.48237373796542</v>
      </c>
      <c r="AB32" s="1113">
        <v>81511.84721179909</v>
      </c>
      <c r="AC32" s="1113">
        <v>131741.19766540462</v>
      </c>
      <c r="AD32" s="1114" t="s">
        <v>739</v>
      </c>
    </row>
    <row r="33" spans="1:30" ht="14.45" customHeight="1">
      <c r="A33" s="1330"/>
      <c r="B33" s="961" t="s">
        <v>1335</v>
      </c>
      <c r="C33" s="1330"/>
      <c r="D33" s="1184"/>
      <c r="E33" s="1185">
        <v>4565935.9475484081</v>
      </c>
      <c r="F33" s="1141">
        <v>4378742.0027977601</v>
      </c>
      <c r="G33" s="1141">
        <v>3709301.1294982824</v>
      </c>
      <c r="H33" s="1141">
        <v>57542.815950303244</v>
      </c>
      <c r="I33" s="1141">
        <v>119878.52984409835</v>
      </c>
      <c r="J33" s="1141">
        <v>2452421.9013997675</v>
      </c>
      <c r="K33" s="1141">
        <v>1079457.8823041134</v>
      </c>
      <c r="L33" s="1140">
        <v>669440.87329947797</v>
      </c>
      <c r="M33" s="1141">
        <v>301246.62807732535</v>
      </c>
      <c r="N33" s="1141">
        <v>93075.333838144536</v>
      </c>
      <c r="O33" s="1330"/>
      <c r="P33" s="961" t="s">
        <v>1335</v>
      </c>
      <c r="Q33" s="1330"/>
      <c r="R33" s="992"/>
      <c r="S33" s="1113">
        <v>46497.307368953021</v>
      </c>
      <c r="T33" s="1113">
        <v>17507.148167332758</v>
      </c>
      <c r="U33" s="1113">
        <v>117646.59931594074</v>
      </c>
      <c r="V33" s="1113">
        <v>13965.24795759343</v>
      </c>
      <c r="W33" s="1113">
        <v>12554.991429360827</v>
      </c>
      <c r="X33" s="1113">
        <v>198390.16589233113</v>
      </c>
      <c r="Y33" s="1113">
        <v>2972.7650330293955</v>
      </c>
      <c r="Z33" s="1113">
        <v>30430.946856054165</v>
      </c>
      <c r="AA33" s="1113">
        <v>1842.5073936778899</v>
      </c>
      <c r="AB33" s="1113">
        <v>134557.86004706001</v>
      </c>
      <c r="AC33" s="1113">
        <v>217624.89160670168</v>
      </c>
      <c r="AD33" s="1114" t="s">
        <v>739</v>
      </c>
    </row>
    <row r="34" spans="1:30" ht="14.45" customHeight="1">
      <c r="A34" s="1330"/>
      <c r="B34" s="961" t="s">
        <v>1336</v>
      </c>
      <c r="C34" s="1330"/>
      <c r="D34" s="1184"/>
      <c r="E34" s="1185">
        <v>10374103.021953488</v>
      </c>
      <c r="F34" s="1141">
        <v>10047081.646389538</v>
      </c>
      <c r="G34" s="1141">
        <v>7927457.1728856908</v>
      </c>
      <c r="H34" s="1141">
        <v>79495.713963693954</v>
      </c>
      <c r="I34" s="1141">
        <v>106520.49455624873</v>
      </c>
      <c r="J34" s="1141">
        <v>3844618.7658220776</v>
      </c>
      <c r="K34" s="1141">
        <v>3896822.1985436701</v>
      </c>
      <c r="L34" s="1140">
        <v>2119624.4735038485</v>
      </c>
      <c r="M34" s="1141">
        <v>923624.34639581409</v>
      </c>
      <c r="N34" s="1141">
        <v>369694.90012753766</v>
      </c>
      <c r="O34" s="1330"/>
      <c r="P34" s="961" t="s">
        <v>1336</v>
      </c>
      <c r="Q34" s="1330"/>
      <c r="R34" s="992"/>
      <c r="S34" s="1113">
        <v>184527.40511175123</v>
      </c>
      <c r="T34" s="1113">
        <v>55026.235999137367</v>
      </c>
      <c r="U34" s="1113">
        <v>228339.05213736949</v>
      </c>
      <c r="V34" s="1113">
        <v>64202.23843911232</v>
      </c>
      <c r="W34" s="1113">
        <v>21834.514580905932</v>
      </c>
      <c r="X34" s="1113">
        <v>740389.14238021616</v>
      </c>
      <c r="Y34" s="1113">
        <v>25243.078685902321</v>
      </c>
      <c r="Z34" s="1113">
        <v>149443.66105063114</v>
      </c>
      <c r="AA34" s="1113">
        <v>2991.280674182326</v>
      </c>
      <c r="AB34" s="1113">
        <v>277932.96431710239</v>
      </c>
      <c r="AC34" s="1113">
        <v>476465.03661457956</v>
      </c>
      <c r="AD34" s="1114" t="s">
        <v>739</v>
      </c>
    </row>
    <row r="35" spans="1:30" ht="14.45" customHeight="1">
      <c r="A35" s="1479" t="s">
        <v>473</v>
      </c>
      <c r="B35" s="1479"/>
      <c r="C35" s="1479"/>
      <c r="D35" s="412"/>
      <c r="E35" s="1185"/>
      <c r="F35" s="1141"/>
      <c r="G35" s="1141"/>
      <c r="H35" s="1141"/>
      <c r="I35" s="1141"/>
      <c r="J35" s="1141"/>
      <c r="K35" s="1141"/>
      <c r="L35" s="1141"/>
      <c r="M35" s="1141"/>
      <c r="N35" s="1141"/>
      <c r="O35" s="1479" t="s">
        <v>473</v>
      </c>
      <c r="P35" s="1479"/>
      <c r="Q35" s="1479"/>
      <c r="R35" s="2"/>
      <c r="S35" s="1113"/>
      <c r="T35" s="1113"/>
      <c r="U35" s="1113"/>
      <c r="V35" s="955"/>
      <c r="W35" s="1113"/>
      <c r="X35" s="1113"/>
      <c r="Y35" s="1113"/>
      <c r="Z35" s="1113"/>
      <c r="AA35" s="1113"/>
      <c r="AB35" s="1113"/>
      <c r="AC35" s="1113"/>
      <c r="AD35" s="1113"/>
    </row>
    <row r="36" spans="1:30" ht="14.45" customHeight="1">
      <c r="A36" s="1330"/>
      <c r="B36" s="961" t="s">
        <v>1337</v>
      </c>
      <c r="C36" s="1330"/>
      <c r="D36" s="1184"/>
      <c r="E36" s="1185">
        <v>19968.532213089475</v>
      </c>
      <c r="F36" s="1141">
        <v>17337.123506259737</v>
      </c>
      <c r="G36" s="1141">
        <v>12899.704342054485</v>
      </c>
      <c r="H36" s="1141">
        <v>650.19094095908861</v>
      </c>
      <c r="I36" s="1141">
        <v>335.7264584498555</v>
      </c>
      <c r="J36" s="1141">
        <v>5575.6859441739834</v>
      </c>
      <c r="K36" s="1141">
        <v>6338.1009984715593</v>
      </c>
      <c r="L36" s="1140">
        <v>4437.4191642052465</v>
      </c>
      <c r="M36" s="1141">
        <v>2709.4035314298044</v>
      </c>
      <c r="N36" s="1141">
        <v>619.95477270957724</v>
      </c>
      <c r="O36" s="1330"/>
      <c r="P36" s="961" t="s">
        <v>1337</v>
      </c>
      <c r="Q36" s="1330"/>
      <c r="R36" s="992"/>
      <c r="S36" s="1113">
        <v>196.4346192439497</v>
      </c>
      <c r="T36" s="1113">
        <v>509.95329581247893</v>
      </c>
      <c r="U36" s="1113">
        <v>1032.4241188495801</v>
      </c>
      <c r="V36" s="1113">
        <v>330.031263199541</v>
      </c>
      <c r="W36" s="1113">
        <v>20.605461614676052</v>
      </c>
      <c r="X36" s="1113">
        <v>144.33006582104622</v>
      </c>
      <c r="Y36" s="1113">
        <v>3.9280595455372356</v>
      </c>
      <c r="Z36" s="1113">
        <v>135.59550112674918</v>
      </c>
      <c r="AA36" s="1113">
        <v>12.739260106872685</v>
      </c>
      <c r="AB36" s="1113">
        <v>1431.4227461752366</v>
      </c>
      <c r="AC36" s="1113">
        <v>2767.0042079565014</v>
      </c>
      <c r="AD36" s="1114" t="s">
        <v>739</v>
      </c>
    </row>
    <row r="37" spans="1:30" ht="14.45" customHeight="1">
      <c r="A37" s="1330"/>
      <c r="B37" s="961" t="s">
        <v>1347</v>
      </c>
      <c r="C37" s="1330"/>
      <c r="D37" s="1184"/>
      <c r="E37" s="1185">
        <v>20939.064657252315</v>
      </c>
      <c r="F37" s="1141">
        <v>15815.537640112032</v>
      </c>
      <c r="G37" s="1141">
        <v>11662.559004508337</v>
      </c>
      <c r="H37" s="1141">
        <v>1032.0781443541578</v>
      </c>
      <c r="I37" s="1141">
        <v>42.751140263087485</v>
      </c>
      <c r="J37" s="1141">
        <v>3962.7132926474223</v>
      </c>
      <c r="K37" s="1141">
        <v>6625.0164272436696</v>
      </c>
      <c r="L37" s="1140">
        <v>4152.9786356036966</v>
      </c>
      <c r="M37" s="1141">
        <v>3209.4601198234086</v>
      </c>
      <c r="N37" s="1141">
        <v>643.00406786358428</v>
      </c>
      <c r="O37" s="1330"/>
      <c r="P37" s="961" t="s">
        <v>1347</v>
      </c>
      <c r="Q37" s="1330"/>
      <c r="R37" s="992"/>
      <c r="S37" s="1113">
        <v>155.27459165347582</v>
      </c>
      <c r="T37" s="1113">
        <v>835.00859600767012</v>
      </c>
      <c r="U37" s="1113">
        <v>1165.3191121494676</v>
      </c>
      <c r="V37" s="1113">
        <v>237.90440511499745</v>
      </c>
      <c r="W37" s="1113">
        <v>172.94934703421353</v>
      </c>
      <c r="X37" s="1113">
        <v>322.5462465120562</v>
      </c>
      <c r="Y37" s="1113">
        <v>32.565732819674587</v>
      </c>
      <c r="Z37" s="1113">
        <v>58.888997350749101</v>
      </c>
      <c r="AA37" s="1113">
        <v>11.599576849785054</v>
      </c>
      <c r="AB37" s="1113">
        <v>517.91796224802374</v>
      </c>
      <c r="AC37" s="1113">
        <v>5182.4160144910347</v>
      </c>
      <c r="AD37" s="1114" t="s">
        <v>739</v>
      </c>
    </row>
    <row r="38" spans="1:30" ht="14.45" customHeight="1">
      <c r="A38" s="961"/>
      <c r="B38" s="961" t="s">
        <v>1348</v>
      </c>
      <c r="C38" s="961"/>
      <c r="D38" s="1184"/>
      <c r="E38" s="1185">
        <v>34857.807859953944</v>
      </c>
      <c r="F38" s="1141">
        <v>28910.082044739385</v>
      </c>
      <c r="G38" s="1141">
        <v>22282.522551193397</v>
      </c>
      <c r="H38" s="1141">
        <v>2354.4015670089907</v>
      </c>
      <c r="I38" s="1141">
        <v>786.5110187695426</v>
      </c>
      <c r="J38" s="1141">
        <v>7307.7855141438577</v>
      </c>
      <c r="K38" s="1141">
        <v>11833.824451270992</v>
      </c>
      <c r="L38" s="1140">
        <v>6627.5594935460176</v>
      </c>
      <c r="M38" s="1141">
        <v>4584.6310434539646</v>
      </c>
      <c r="N38" s="1141">
        <v>988.42121783579557</v>
      </c>
      <c r="O38" s="961"/>
      <c r="P38" s="961" t="s">
        <v>1348</v>
      </c>
      <c r="Q38" s="961"/>
      <c r="R38" s="992"/>
      <c r="S38" s="1113">
        <v>370.25854657026736</v>
      </c>
      <c r="T38" s="1113">
        <v>1140.9957458881524</v>
      </c>
      <c r="U38" s="1113">
        <v>1443.7174117687046</v>
      </c>
      <c r="V38" s="1113">
        <v>456.60299228290722</v>
      </c>
      <c r="W38" s="1113">
        <v>184.63512910813526</v>
      </c>
      <c r="X38" s="1113">
        <v>618.67778760612509</v>
      </c>
      <c r="Y38" s="1113">
        <v>44.034065704531777</v>
      </c>
      <c r="Z38" s="1113">
        <v>110.51241043289713</v>
      </c>
      <c r="AA38" s="1113">
        <v>0.57732687650601222</v>
      </c>
      <c r="AB38" s="1113">
        <v>1269.1268594719957</v>
      </c>
      <c r="AC38" s="1113">
        <v>6058.2382256474275</v>
      </c>
      <c r="AD38" s="1114" t="s">
        <v>739</v>
      </c>
    </row>
    <row r="39" spans="1:30" ht="14.45" customHeight="1">
      <c r="A39" s="961"/>
      <c r="B39" s="961" t="s">
        <v>1349</v>
      </c>
      <c r="C39" s="961"/>
      <c r="D39" s="1184"/>
      <c r="E39" s="1185">
        <v>91792.510293201238</v>
      </c>
      <c r="F39" s="1141">
        <v>82764.957342475085</v>
      </c>
      <c r="G39" s="1141">
        <v>66552.383729582929</v>
      </c>
      <c r="H39" s="1141">
        <v>3661.5044064374028</v>
      </c>
      <c r="I39" s="1141">
        <v>411.73160415766034</v>
      </c>
      <c r="J39" s="1141">
        <v>37599.342419909655</v>
      </c>
      <c r="K39" s="1141">
        <v>24879.805299078114</v>
      </c>
      <c r="L39" s="1140">
        <v>16212.573612892229</v>
      </c>
      <c r="M39" s="1141">
        <v>10680.445777601615</v>
      </c>
      <c r="N39" s="1141">
        <v>2487.5711572950459</v>
      </c>
      <c r="O39" s="961"/>
      <c r="P39" s="961" t="s">
        <v>1349</v>
      </c>
      <c r="Q39" s="961"/>
      <c r="R39" s="992"/>
      <c r="S39" s="1113">
        <v>968.65192383723559</v>
      </c>
      <c r="T39" s="1113">
        <v>2100.752066848981</v>
      </c>
      <c r="U39" s="1113">
        <v>3787.1508345716202</v>
      </c>
      <c r="V39" s="1113">
        <v>1264.493354624904</v>
      </c>
      <c r="W39" s="1113">
        <v>71.826440423825886</v>
      </c>
      <c r="X39" s="1113">
        <v>1202.0239303486101</v>
      </c>
      <c r="Y39" s="1113">
        <v>61.207735903250068</v>
      </c>
      <c r="Z39" s="1113">
        <v>197.88659673293748</v>
      </c>
      <c r="AA39" s="1113">
        <v>666.72445001219239</v>
      </c>
      <c r="AB39" s="1113">
        <v>3404.2851222936215</v>
      </c>
      <c r="AC39" s="1113">
        <v>9225.4395474590801</v>
      </c>
      <c r="AD39" s="1114" t="s">
        <v>739</v>
      </c>
    </row>
    <row r="40" spans="1:30" ht="14.45" customHeight="1">
      <c r="A40" s="961"/>
      <c r="B40" s="961" t="s">
        <v>1350</v>
      </c>
      <c r="C40" s="961"/>
      <c r="D40" s="1184"/>
      <c r="E40" s="1185">
        <v>199810.06158577581</v>
      </c>
      <c r="F40" s="1141">
        <v>176743.04801121206</v>
      </c>
      <c r="G40" s="1141">
        <v>125214.26326582087</v>
      </c>
      <c r="H40" s="1141">
        <v>9927.0009945668808</v>
      </c>
      <c r="I40" s="1141">
        <v>3727.3520792042104</v>
      </c>
      <c r="J40" s="1141">
        <v>61012.207974760364</v>
      </c>
      <c r="K40" s="1141">
        <v>50547.702217289363</v>
      </c>
      <c r="L40" s="1140">
        <v>51528.784745391422</v>
      </c>
      <c r="M40" s="1141">
        <v>35898.508846179451</v>
      </c>
      <c r="N40" s="1141">
        <v>6631.4675618688707</v>
      </c>
      <c r="O40" s="961"/>
      <c r="P40" s="961" t="s">
        <v>1350</v>
      </c>
      <c r="Q40" s="961"/>
      <c r="R40" s="992"/>
      <c r="S40" s="1113">
        <v>6368.078814197811</v>
      </c>
      <c r="T40" s="1113">
        <v>3882.6560516698396</v>
      </c>
      <c r="U40" s="1113">
        <v>12518.584400356161</v>
      </c>
      <c r="V40" s="1113">
        <v>3553.8091906788409</v>
      </c>
      <c r="W40" s="1113">
        <v>2943.9128274079021</v>
      </c>
      <c r="X40" s="1113">
        <v>4151.4388540478094</v>
      </c>
      <c r="Y40" s="1113">
        <v>1842.0832634838277</v>
      </c>
      <c r="Z40" s="1113">
        <v>94.033168774942496</v>
      </c>
      <c r="AA40" s="1113">
        <v>63.021662176572349</v>
      </c>
      <c r="AB40" s="1113">
        <v>9479.6989507288381</v>
      </c>
      <c r="AC40" s="1113">
        <v>23161.046743338458</v>
      </c>
      <c r="AD40" s="1114" t="s">
        <v>739</v>
      </c>
    </row>
    <row r="41" spans="1:30" ht="14.45" customHeight="1">
      <c r="A41" s="961"/>
      <c r="B41" s="961" t="s">
        <v>1351</v>
      </c>
      <c r="C41" s="961"/>
      <c r="D41" s="1184"/>
      <c r="E41" s="1185">
        <v>512148.35939167236</v>
      </c>
      <c r="F41" s="1141">
        <v>481838.10348919377</v>
      </c>
      <c r="G41" s="1141">
        <v>397566.71533442929</v>
      </c>
      <c r="H41" s="1141">
        <v>28089.842458199881</v>
      </c>
      <c r="I41" s="1141">
        <v>9859.4950578706848</v>
      </c>
      <c r="J41" s="1141">
        <v>202363.42446645131</v>
      </c>
      <c r="K41" s="1141">
        <v>157253.95335190749</v>
      </c>
      <c r="L41" s="1140">
        <v>84271.388154764267</v>
      </c>
      <c r="M41" s="1141">
        <v>43254.014872989486</v>
      </c>
      <c r="N41" s="1141">
        <v>13637.637985522171</v>
      </c>
      <c r="O41" s="961"/>
      <c r="P41" s="961" t="s">
        <v>1351</v>
      </c>
      <c r="Q41" s="961"/>
      <c r="R41" s="992"/>
      <c r="S41" s="1113">
        <v>6652.0436014050765</v>
      </c>
      <c r="T41" s="1113">
        <v>5353.288435608516</v>
      </c>
      <c r="U41" s="1113">
        <v>12072.976468135854</v>
      </c>
      <c r="V41" s="1113">
        <v>4468.091643727088</v>
      </c>
      <c r="W41" s="1113">
        <v>1069.9767385907667</v>
      </c>
      <c r="X41" s="1113">
        <v>11032.926146107746</v>
      </c>
      <c r="Y41" s="1113">
        <v>304.86409718449937</v>
      </c>
      <c r="Z41" s="1113">
        <v>8061.8923450131024</v>
      </c>
      <c r="AA41" s="1113">
        <v>596.77124238062515</v>
      </c>
      <c r="AB41" s="1113">
        <v>21020.919451088885</v>
      </c>
      <c r="AC41" s="1113">
        <v>38372.148247491714</v>
      </c>
      <c r="AD41" s="1114" t="s">
        <v>739</v>
      </c>
    </row>
    <row r="42" spans="1:30" ht="14.45" customHeight="1">
      <c r="A42" s="961"/>
      <c r="B42" s="961" t="s">
        <v>1352</v>
      </c>
      <c r="C42" s="961"/>
      <c r="D42" s="1184"/>
      <c r="E42" s="1185">
        <v>1625339.5686275684</v>
      </c>
      <c r="F42" s="1141">
        <v>1507125.6454198984</v>
      </c>
      <c r="G42" s="1141">
        <v>1273458.9806120249</v>
      </c>
      <c r="H42" s="1141">
        <v>56152.33668037098</v>
      </c>
      <c r="I42" s="1141">
        <v>49516.99435966841</v>
      </c>
      <c r="J42" s="1141">
        <v>770386.76270310546</v>
      </c>
      <c r="K42" s="1141">
        <v>397402.8868688799</v>
      </c>
      <c r="L42" s="1140">
        <v>233666.66480787355</v>
      </c>
      <c r="M42" s="1141">
        <v>134941.14443743313</v>
      </c>
      <c r="N42" s="1141">
        <v>28968.048573941524</v>
      </c>
      <c r="O42" s="961"/>
      <c r="P42" s="961" t="s">
        <v>1352</v>
      </c>
      <c r="Q42" s="961"/>
      <c r="R42" s="992"/>
      <c r="S42" s="1113">
        <v>14085.225194703633</v>
      </c>
      <c r="T42" s="1113">
        <v>22473.42279305682</v>
      </c>
      <c r="U42" s="1113">
        <v>54058.921898184846</v>
      </c>
      <c r="V42" s="1113">
        <v>8304.1705822313052</v>
      </c>
      <c r="W42" s="1113">
        <v>7051.355395315014</v>
      </c>
      <c r="X42" s="1113">
        <v>29456.546500855453</v>
      </c>
      <c r="Y42" s="1113">
        <v>623.36213177068475</v>
      </c>
      <c r="Z42" s="1113">
        <v>3745.5349952187703</v>
      </c>
      <c r="AA42" s="1113">
        <v>109.37344206269354</v>
      </c>
      <c r="AB42" s="1113">
        <v>64790.703300532827</v>
      </c>
      <c r="AC42" s="1113">
        <v>121959.45820288868</v>
      </c>
      <c r="AD42" s="1114" t="s">
        <v>739</v>
      </c>
    </row>
    <row r="43" spans="1:30" ht="14.45" customHeight="1">
      <c r="A43" s="961"/>
      <c r="B43" s="961" t="s">
        <v>1353</v>
      </c>
      <c r="C43" s="961"/>
      <c r="D43" s="1184"/>
      <c r="E43" s="1185">
        <v>2645110.1558101624</v>
      </c>
      <c r="F43" s="1141">
        <v>2550523.6714815274</v>
      </c>
      <c r="G43" s="1141">
        <v>1784212.6803927468</v>
      </c>
      <c r="H43" s="1141">
        <v>45589.192095730534</v>
      </c>
      <c r="I43" s="1141">
        <v>63897.121145596866</v>
      </c>
      <c r="J43" s="1141">
        <v>1005501.1274392471</v>
      </c>
      <c r="K43" s="1141">
        <v>669225.23971217219</v>
      </c>
      <c r="L43" s="1140">
        <v>766310.99108878069</v>
      </c>
      <c r="M43" s="1141">
        <v>153613.77719739077</v>
      </c>
      <c r="N43" s="1141">
        <v>60364.874187404217</v>
      </c>
      <c r="O43" s="961"/>
      <c r="P43" s="961" t="s">
        <v>1353</v>
      </c>
      <c r="Q43" s="961"/>
      <c r="R43" s="992"/>
      <c r="S43" s="1113">
        <v>29907.572930187405</v>
      </c>
      <c r="T43" s="1113">
        <v>7754.1895064540422</v>
      </c>
      <c r="U43" s="1113">
        <v>39534.3513054547</v>
      </c>
      <c r="V43" s="1113">
        <v>12271.729740614335</v>
      </c>
      <c r="W43" s="1113">
        <v>3781.0595272760802</v>
      </c>
      <c r="X43" s="1113">
        <v>446311.9948631869</v>
      </c>
      <c r="Y43" s="1113">
        <v>1917.1026755855271</v>
      </c>
      <c r="Z43" s="1113">
        <v>21857.007503695451</v>
      </c>
      <c r="AA43" s="1113">
        <v>733.93275765336864</v>
      </c>
      <c r="AB43" s="1113">
        <v>141877.17609126857</v>
      </c>
      <c r="AC43" s="1113">
        <v>116443.49183233049</v>
      </c>
      <c r="AD43" s="1114" t="s">
        <v>739</v>
      </c>
    </row>
    <row r="44" spans="1:30" ht="14.45" customHeight="1">
      <c r="A44" s="961"/>
      <c r="B44" s="961" t="s">
        <v>1354</v>
      </c>
      <c r="C44" s="961"/>
      <c r="D44" s="1184"/>
      <c r="E44" s="1185">
        <v>6321722.1674795728</v>
      </c>
      <c r="F44" s="1141">
        <v>5964973.7121684486</v>
      </c>
      <c r="G44" s="1141">
        <v>4822840.9669092493</v>
      </c>
      <c r="H44" s="1141">
        <v>78582.439584908687</v>
      </c>
      <c r="I44" s="1141">
        <v>101656.56084335323</v>
      </c>
      <c r="J44" s="1141">
        <v>2876651.9679146819</v>
      </c>
      <c r="K44" s="1141">
        <v>1765949.998566306</v>
      </c>
      <c r="L44" s="1140">
        <v>1142132.7452591991</v>
      </c>
      <c r="M44" s="1141">
        <v>565845.91542643751</v>
      </c>
      <c r="N44" s="1141">
        <v>209608.17216974506</v>
      </c>
      <c r="O44" s="961"/>
      <c r="P44" s="961" t="s">
        <v>1354</v>
      </c>
      <c r="Q44" s="961"/>
      <c r="R44" s="992"/>
      <c r="S44" s="1113">
        <v>97630.116577087843</v>
      </c>
      <c r="T44" s="1113">
        <v>26861.930086107168</v>
      </c>
      <c r="U44" s="1113">
        <v>185015.05336712248</v>
      </c>
      <c r="V44" s="1113">
        <v>26694.292260349088</v>
      </c>
      <c r="W44" s="1113">
        <v>20036.350966025871</v>
      </c>
      <c r="X44" s="1113">
        <v>376323.93640227424</v>
      </c>
      <c r="Y44" s="1113">
        <v>2490.3070912930161</v>
      </c>
      <c r="Z44" s="1113">
        <v>33692.356733400877</v>
      </c>
      <c r="AA44" s="1113">
        <v>1517.4619048463658</v>
      </c>
      <c r="AB44" s="1113">
        <v>162262.76770094712</v>
      </c>
      <c r="AC44" s="1113">
        <v>390440.81204452424</v>
      </c>
      <c r="AD44" s="1114" t="s">
        <v>739</v>
      </c>
    </row>
    <row r="45" spans="1:30" ht="14.45" customHeight="1">
      <c r="A45" s="961"/>
      <c r="B45" s="961" t="s">
        <v>1355</v>
      </c>
      <c r="C45" s="961"/>
      <c r="D45" s="1184"/>
      <c r="E45" s="1185">
        <v>15209282.365227273</v>
      </c>
      <c r="F45" s="1141">
        <v>14686685.385500001</v>
      </c>
      <c r="G45" s="1141">
        <v>12072169.318818182</v>
      </c>
      <c r="H45" s="1141">
        <v>133506.6158181818</v>
      </c>
      <c r="I45" s="1141">
        <v>363709.53427272727</v>
      </c>
      <c r="J45" s="1141">
        <v>6251110.2969090911</v>
      </c>
      <c r="K45" s="1141">
        <v>5323842.8718181821</v>
      </c>
      <c r="L45" s="1140">
        <v>2614516.0666818181</v>
      </c>
      <c r="M45" s="1141">
        <v>1111272.9849090909</v>
      </c>
      <c r="N45" s="1141">
        <v>361891.28495454544</v>
      </c>
      <c r="O45" s="961"/>
      <c r="P45" s="961" t="s">
        <v>1355</v>
      </c>
      <c r="Q45" s="961"/>
      <c r="R45" s="992"/>
      <c r="S45" s="1113">
        <v>267565.92054545454</v>
      </c>
      <c r="T45" s="1113">
        <v>74650.290999999997</v>
      </c>
      <c r="U45" s="1113">
        <v>303099.18318181817</v>
      </c>
      <c r="V45" s="1113">
        <v>84388.289318181807</v>
      </c>
      <c r="W45" s="1113">
        <v>19678.015909090911</v>
      </c>
      <c r="X45" s="1113">
        <v>876954.90131818189</v>
      </c>
      <c r="Y45" s="1113">
        <v>69880.101227272738</v>
      </c>
      <c r="Z45" s="1113">
        <v>249154.00304545453</v>
      </c>
      <c r="AA45" s="1113">
        <v>2544.6823181818186</v>
      </c>
      <c r="AB45" s="1113">
        <v>304709.39386363636</v>
      </c>
      <c r="AC45" s="1113">
        <v>771750.98277272726</v>
      </c>
      <c r="AD45" s="1114" t="s">
        <v>739</v>
      </c>
    </row>
    <row r="46" spans="1:30" ht="14.45" customHeight="1">
      <c r="A46" s="1479" t="s">
        <v>448</v>
      </c>
      <c r="B46" s="1479"/>
      <c r="C46" s="1479"/>
      <c r="D46" s="1184"/>
      <c r="E46" s="1185"/>
      <c r="F46" s="1141"/>
      <c r="G46" s="1141"/>
      <c r="H46" s="1141"/>
      <c r="I46" s="1141"/>
      <c r="J46" s="1141"/>
      <c r="K46" s="1141"/>
      <c r="L46" s="1141"/>
      <c r="M46" s="1141"/>
      <c r="N46" s="1141"/>
      <c r="O46" s="1479" t="s">
        <v>448</v>
      </c>
      <c r="P46" s="1479"/>
      <c r="Q46" s="1479"/>
      <c r="R46" s="992"/>
      <c r="S46" s="1113"/>
      <c r="T46" s="1113"/>
      <c r="U46" s="1113"/>
      <c r="V46" s="1113"/>
      <c r="W46" s="1113"/>
      <c r="X46" s="1113"/>
      <c r="Y46" s="1113"/>
      <c r="Z46" s="1113"/>
      <c r="AA46" s="1113"/>
      <c r="AB46" s="1113"/>
      <c r="AC46" s="1113"/>
      <c r="AD46" s="1113"/>
    </row>
    <row r="47" spans="1:30" ht="14.45" customHeight="1">
      <c r="A47" s="961"/>
      <c r="B47" s="961" t="s">
        <v>1337</v>
      </c>
      <c r="C47" s="961"/>
      <c r="D47" s="1184"/>
      <c r="E47" s="1185">
        <v>21116.016279368581</v>
      </c>
      <c r="F47" s="1141">
        <v>18919.147824694817</v>
      </c>
      <c r="G47" s="1141">
        <v>13023.084107397377</v>
      </c>
      <c r="H47" s="1141">
        <v>735.99250386109554</v>
      </c>
      <c r="I47" s="1141">
        <v>392.10274182447586</v>
      </c>
      <c r="J47" s="1141">
        <v>4618.0919155769516</v>
      </c>
      <c r="K47" s="1141">
        <v>7276.8969461348597</v>
      </c>
      <c r="L47" s="1140">
        <v>5896.0637172974302</v>
      </c>
      <c r="M47" s="1141">
        <v>3270.4594378591141</v>
      </c>
      <c r="N47" s="1141">
        <v>784.94056239016186</v>
      </c>
      <c r="O47" s="961"/>
      <c r="P47" s="961" t="s">
        <v>1337</v>
      </c>
      <c r="Q47" s="961"/>
      <c r="R47" s="992"/>
      <c r="S47" s="1113">
        <v>340.54822359610222</v>
      </c>
      <c r="T47" s="1113">
        <v>529.81491280148634</v>
      </c>
      <c r="U47" s="1113">
        <v>1226.4207380369216</v>
      </c>
      <c r="V47" s="1113">
        <v>344.27162428789507</v>
      </c>
      <c r="W47" s="1113">
        <v>44.463376746546118</v>
      </c>
      <c r="X47" s="1113">
        <v>1553.1369314230124</v>
      </c>
      <c r="Y47" s="1113">
        <v>4.107206394265714</v>
      </c>
      <c r="Z47" s="1113">
        <v>192.50142349758818</v>
      </c>
      <c r="AA47" s="1113">
        <v>13.622628807130994</v>
      </c>
      <c r="AB47" s="1113">
        <v>862.23608931631657</v>
      </c>
      <c r="AC47" s="1113">
        <v>2389.3698781713738</v>
      </c>
      <c r="AD47" s="1114" t="s">
        <v>739</v>
      </c>
    </row>
    <row r="48" spans="1:30" ht="14.45" customHeight="1">
      <c r="A48" s="961"/>
      <c r="B48" s="961" t="s">
        <v>1347</v>
      </c>
      <c r="C48" s="961"/>
      <c r="D48" s="1184"/>
      <c r="E48" s="1185">
        <v>21572.059164640319</v>
      </c>
      <c r="F48" s="1141">
        <v>16313.827416246868</v>
      </c>
      <c r="G48" s="1141">
        <v>11797.935798100232</v>
      </c>
      <c r="H48" s="1141">
        <v>1014.07017021054</v>
      </c>
      <c r="I48" s="1181">
        <v>379.59195174499365</v>
      </c>
      <c r="J48" s="1141">
        <v>3299.1747812021358</v>
      </c>
      <c r="K48" s="1141">
        <v>7105.0988949425637</v>
      </c>
      <c r="L48" s="1140">
        <v>4515.8916181466384</v>
      </c>
      <c r="M48" s="1141">
        <v>3296.1031039195032</v>
      </c>
      <c r="N48" s="1141">
        <v>567.03808745012532</v>
      </c>
      <c r="O48" s="961"/>
      <c r="P48" s="961" t="s">
        <v>1347</v>
      </c>
      <c r="Q48" s="961"/>
      <c r="R48" s="992"/>
      <c r="S48" s="1113">
        <v>133.38412124981207</v>
      </c>
      <c r="T48" s="1113">
        <v>984.16656837023311</v>
      </c>
      <c r="U48" s="1113">
        <v>1202.0097725193127</v>
      </c>
      <c r="V48" s="1113">
        <v>241.04783444257799</v>
      </c>
      <c r="W48" s="1113">
        <v>168.4567198874436</v>
      </c>
      <c r="X48" s="1113">
        <v>492.55188120831161</v>
      </c>
      <c r="Y48" s="1113">
        <v>31.739354813541635</v>
      </c>
      <c r="Z48" s="1113">
        <v>0.41951791410463934</v>
      </c>
      <c r="AA48" s="1113">
        <v>10.951821468803475</v>
      </c>
      <c r="AB48" s="1113">
        <v>684.12593882237354</v>
      </c>
      <c r="AC48" s="1113">
        <v>5258.6512663075555</v>
      </c>
      <c r="AD48" s="1114" t="s">
        <v>739</v>
      </c>
    </row>
    <row r="49" spans="1:55" ht="14.45" customHeight="1">
      <c r="A49" s="961"/>
      <c r="B49" s="961" t="s">
        <v>1348</v>
      </c>
      <c r="C49" s="961"/>
      <c r="D49" s="1184"/>
      <c r="E49" s="1185">
        <v>32538.481486239911</v>
      </c>
      <c r="F49" s="1141">
        <v>27219.389787204247</v>
      </c>
      <c r="G49" s="1141">
        <v>21203.164770433559</v>
      </c>
      <c r="H49" s="1141">
        <v>2797.0833489139277</v>
      </c>
      <c r="I49" s="1141">
        <v>424.28658992269038</v>
      </c>
      <c r="J49" s="1141">
        <v>7579.5674206583781</v>
      </c>
      <c r="K49" s="1141">
        <v>10402.227410938551</v>
      </c>
      <c r="L49" s="1140">
        <v>6016.2250167707034</v>
      </c>
      <c r="M49" s="1141">
        <v>4380.0691302015057</v>
      </c>
      <c r="N49" s="1141">
        <v>980.08345315668146</v>
      </c>
      <c r="O49" s="961"/>
      <c r="P49" s="961" t="s">
        <v>1348</v>
      </c>
      <c r="Q49" s="961"/>
      <c r="R49" s="992"/>
      <c r="S49" s="1113">
        <v>340.03040627971137</v>
      </c>
      <c r="T49" s="1113">
        <v>1038.3339120362439</v>
      </c>
      <c r="U49" s="1113">
        <v>1390.8123983480314</v>
      </c>
      <c r="V49" s="1113">
        <v>439.40323124193765</v>
      </c>
      <c r="W49" s="1113">
        <v>191.4057291388971</v>
      </c>
      <c r="X49" s="1113">
        <v>227.68885205712377</v>
      </c>
      <c r="Y49" s="1113">
        <v>64.46438396874494</v>
      </c>
      <c r="Z49" s="1113">
        <v>181.19926063444254</v>
      </c>
      <c r="AA49" s="1113">
        <v>0.84870559945939794</v>
      </c>
      <c r="AB49" s="1113">
        <v>1161.9546843094301</v>
      </c>
      <c r="AC49" s="1113">
        <v>5500.2909596701193</v>
      </c>
      <c r="AD49" s="1114" t="s">
        <v>739</v>
      </c>
    </row>
    <row r="50" spans="1:55" ht="14.45" customHeight="1">
      <c r="A50" s="1330"/>
      <c r="B50" s="961" t="s">
        <v>1349</v>
      </c>
      <c r="C50" s="1330"/>
      <c r="D50" s="1184"/>
      <c r="E50" s="1185">
        <v>84150.767988518521</v>
      </c>
      <c r="F50" s="1141">
        <v>74412.696486760076</v>
      </c>
      <c r="G50" s="1141">
        <v>59798.539760310479</v>
      </c>
      <c r="H50" s="1141">
        <v>3210.9325417771952</v>
      </c>
      <c r="I50" s="1141">
        <v>725.30931388014926</v>
      </c>
      <c r="J50" s="1141">
        <v>33645.318600623315</v>
      </c>
      <c r="K50" s="1141">
        <v>22216.979304029759</v>
      </c>
      <c r="L50" s="1140">
        <v>14614.156726449644</v>
      </c>
      <c r="M50" s="1141">
        <v>10000.700515333252</v>
      </c>
      <c r="N50" s="1141">
        <v>2279.8854449459186</v>
      </c>
      <c r="O50" s="1330"/>
      <c r="P50" s="961" t="s">
        <v>1349</v>
      </c>
      <c r="Q50" s="1330"/>
      <c r="R50" s="992"/>
      <c r="S50" s="1113">
        <v>880.78362420380586</v>
      </c>
      <c r="T50" s="1113">
        <v>1904.2358088289805</v>
      </c>
      <c r="U50" s="1113">
        <v>3294.2699546601093</v>
      </c>
      <c r="V50" s="1113">
        <v>1112.7256468675153</v>
      </c>
      <c r="W50" s="1113">
        <v>528.80003582692018</v>
      </c>
      <c r="X50" s="1113">
        <v>795.44747127028859</v>
      </c>
      <c r="Y50" s="1113">
        <v>40.634683346739315</v>
      </c>
      <c r="Z50" s="1113">
        <v>153.02861018475005</v>
      </c>
      <c r="AA50" s="1113">
        <v>635.60233848044584</v>
      </c>
      <c r="AB50" s="1113">
        <v>2988.7431078341619</v>
      </c>
      <c r="AC50" s="1113">
        <v>9891.1001119431639</v>
      </c>
      <c r="AD50" s="1114" t="s">
        <v>739</v>
      </c>
    </row>
    <row r="51" spans="1:55" ht="14.45" customHeight="1">
      <c r="A51" s="1330"/>
      <c r="B51" s="961" t="s">
        <v>1350</v>
      </c>
      <c r="C51" s="1330"/>
      <c r="D51" s="1184"/>
      <c r="E51" s="1185">
        <v>187256.85548481339</v>
      </c>
      <c r="F51" s="1141">
        <v>166230.12466638401</v>
      </c>
      <c r="G51" s="1141">
        <v>115646.42743664971</v>
      </c>
      <c r="H51" s="1141">
        <v>8770.1317023044139</v>
      </c>
      <c r="I51" s="1141">
        <v>3080.4305224980299</v>
      </c>
      <c r="J51" s="1141">
        <v>52489.851253787907</v>
      </c>
      <c r="K51" s="1141">
        <v>51306.013958059302</v>
      </c>
      <c r="L51" s="1140">
        <v>50583.69722973444</v>
      </c>
      <c r="M51" s="1141">
        <v>33745.062359477204</v>
      </c>
      <c r="N51" s="1141">
        <v>6264.735285609202</v>
      </c>
      <c r="O51" s="1330"/>
      <c r="P51" s="961" t="s">
        <v>1350</v>
      </c>
      <c r="Q51" s="1330"/>
      <c r="R51" s="992"/>
      <c r="S51" s="1113">
        <v>6038.3069002236452</v>
      </c>
      <c r="T51" s="1113">
        <v>3655.582845759061</v>
      </c>
      <c r="U51" s="1113">
        <v>12299.355097866272</v>
      </c>
      <c r="V51" s="1113">
        <v>3662.9289150160453</v>
      </c>
      <c r="W51" s="1113">
        <v>1824.1533150029691</v>
      </c>
      <c r="X51" s="1113">
        <v>4400.2236639091188</v>
      </c>
      <c r="Y51" s="1113">
        <v>1849.2866571906318</v>
      </c>
      <c r="Z51" s="1113">
        <v>731.20166639031163</v>
      </c>
      <c r="AA51" s="1113">
        <v>63.889952569305677</v>
      </c>
      <c r="AB51" s="1113">
        <v>9794.0329301978672</v>
      </c>
      <c r="AC51" s="1113">
        <v>21757.932484819637</v>
      </c>
      <c r="AD51" s="1114" t="s">
        <v>739</v>
      </c>
    </row>
    <row r="52" spans="1:55" ht="14.45" customHeight="1">
      <c r="A52" s="1330"/>
      <c r="B52" s="961" t="s">
        <v>1351</v>
      </c>
      <c r="C52" s="1330"/>
      <c r="D52" s="1184"/>
      <c r="E52" s="1185">
        <v>507805.0433504653</v>
      </c>
      <c r="F52" s="1141">
        <v>479046.28325421724</v>
      </c>
      <c r="G52" s="1141">
        <v>394167.24938709493</v>
      </c>
      <c r="H52" s="1141">
        <v>24960.013912821752</v>
      </c>
      <c r="I52" s="1141">
        <v>9337.2108147413983</v>
      </c>
      <c r="J52" s="1141">
        <v>207447.04567585542</v>
      </c>
      <c r="K52" s="1141">
        <v>152422.97898367635</v>
      </c>
      <c r="L52" s="1140">
        <v>84879.033867122402</v>
      </c>
      <c r="M52" s="1141">
        <v>37054.185217771883</v>
      </c>
      <c r="N52" s="1141">
        <v>11473.177326162073</v>
      </c>
      <c r="O52" s="1330"/>
      <c r="P52" s="961" t="s">
        <v>1351</v>
      </c>
      <c r="Q52" s="1330"/>
      <c r="R52" s="992"/>
      <c r="S52" s="1113">
        <v>5054.3009221556304</v>
      </c>
      <c r="T52" s="1113">
        <v>5106.2532959412765</v>
      </c>
      <c r="U52" s="1113">
        <v>10724.773787584032</v>
      </c>
      <c r="V52" s="1113">
        <v>3933.9297060476679</v>
      </c>
      <c r="W52" s="1113">
        <v>761.75017988118941</v>
      </c>
      <c r="X52" s="1113">
        <v>17615.772659196511</v>
      </c>
      <c r="Y52" s="1113">
        <v>323.26148977482302</v>
      </c>
      <c r="Z52" s="1113">
        <v>7069.1942698435378</v>
      </c>
      <c r="AA52" s="1113">
        <v>547.71599390123458</v>
      </c>
      <c r="AB52" s="1113">
        <v>22268.90423663444</v>
      </c>
      <c r="AC52" s="1113">
        <v>35827.954366091231</v>
      </c>
      <c r="AD52" s="1114" t="s">
        <v>739</v>
      </c>
    </row>
    <row r="53" spans="1:55" ht="14.45" customHeight="1">
      <c r="A53" s="1330"/>
      <c r="B53" s="961" t="s">
        <v>1352</v>
      </c>
      <c r="C53" s="1330"/>
      <c r="D53" s="1184"/>
      <c r="E53" s="1185">
        <v>1289296.4826810379</v>
      </c>
      <c r="F53" s="1141">
        <v>1186691.5068101976</v>
      </c>
      <c r="G53" s="1141">
        <v>996269.06091368862</v>
      </c>
      <c r="H53" s="1141">
        <v>61893.686463239501</v>
      </c>
      <c r="I53" s="1141">
        <v>38997.497708558949</v>
      </c>
      <c r="J53" s="1141">
        <v>583600.08067358402</v>
      </c>
      <c r="K53" s="1141">
        <v>311777.79606830643</v>
      </c>
      <c r="L53" s="1140">
        <v>190422.44589650843</v>
      </c>
      <c r="M53" s="1141">
        <v>115822.05004953612</v>
      </c>
      <c r="N53" s="1141">
        <v>34412.21369445185</v>
      </c>
      <c r="O53" s="1330"/>
      <c r="P53" s="961" t="s">
        <v>1352</v>
      </c>
      <c r="Q53" s="1330"/>
      <c r="R53" s="992"/>
      <c r="S53" s="1113">
        <v>18623.947152696732</v>
      </c>
      <c r="T53" s="1113">
        <v>14376.048948531825</v>
      </c>
      <c r="U53" s="1113">
        <v>35707.467317179769</v>
      </c>
      <c r="V53" s="1113">
        <v>7230.4527549657814</v>
      </c>
      <c r="W53" s="1113">
        <v>5471.920181710173</v>
      </c>
      <c r="X53" s="1113">
        <v>13887.393963826022</v>
      </c>
      <c r="Y53" s="1113">
        <v>237.46928441500529</v>
      </c>
      <c r="Z53" s="1113">
        <v>3985.0113429572771</v>
      </c>
      <c r="AA53" s="1113">
        <v>79.357472211559909</v>
      </c>
      <c r="AB53" s="1113">
        <v>56411.163783562413</v>
      </c>
      <c r="AC53" s="1113">
        <v>106589.98721379766</v>
      </c>
      <c r="AD53" s="1114" t="s">
        <v>739</v>
      </c>
      <c r="BC53" s="993"/>
    </row>
    <row r="54" spans="1:55" ht="14.45" customHeight="1">
      <c r="A54" s="1330"/>
      <c r="B54" s="961" t="s">
        <v>1353</v>
      </c>
      <c r="C54" s="1330"/>
      <c r="D54" s="1184"/>
      <c r="E54" s="1185">
        <v>2832802.9423914975</v>
      </c>
      <c r="F54" s="1141">
        <v>2728160.3294799621</v>
      </c>
      <c r="G54" s="1141">
        <v>1966079.1848127584</v>
      </c>
      <c r="H54" s="1141">
        <v>39016.227297634679</v>
      </c>
      <c r="I54" s="1141">
        <v>88831.187648794905</v>
      </c>
      <c r="J54" s="1141">
        <v>1022627.1746132596</v>
      </c>
      <c r="K54" s="1141">
        <v>815604.5952530693</v>
      </c>
      <c r="L54" s="1140">
        <v>762081.14466720389</v>
      </c>
      <c r="M54" s="1141">
        <v>189296.14626917639</v>
      </c>
      <c r="N54" s="1141">
        <v>62450.2505225434</v>
      </c>
      <c r="O54" s="1330"/>
      <c r="P54" s="961" t="s">
        <v>1353</v>
      </c>
      <c r="Q54" s="1330"/>
      <c r="R54" s="992"/>
      <c r="S54" s="1113">
        <v>31737.137369274202</v>
      </c>
      <c r="T54" s="1113">
        <v>17042.628609653333</v>
      </c>
      <c r="U54" s="1113">
        <v>59246.493227452716</v>
      </c>
      <c r="V54" s="1113">
        <v>14325.298122014652</v>
      </c>
      <c r="W54" s="1113">
        <v>4494.3384182380933</v>
      </c>
      <c r="X54" s="1113">
        <v>406086.68073600729</v>
      </c>
      <c r="Y54" s="1113">
        <v>1936.9288791901936</v>
      </c>
      <c r="Z54" s="1113">
        <v>21045.888909770882</v>
      </c>
      <c r="AA54" s="1113">
        <v>712.33891537208069</v>
      </c>
      <c r="AB54" s="1113">
        <v>143003.16095768698</v>
      </c>
      <c r="AC54" s="1113">
        <v>125688.50182130608</v>
      </c>
      <c r="AD54" s="1114" t="s">
        <v>739</v>
      </c>
      <c r="BC54" s="993"/>
    </row>
    <row r="55" spans="1:55" ht="14.45" customHeight="1">
      <c r="A55" s="1330"/>
      <c r="B55" s="961" t="s">
        <v>1354</v>
      </c>
      <c r="C55" s="1330"/>
      <c r="D55" s="1184"/>
      <c r="E55" s="1185">
        <v>6274834.589177778</v>
      </c>
      <c r="F55" s="1141">
        <v>5873197.157711111</v>
      </c>
      <c r="G55" s="1141">
        <v>4782813.494155556</v>
      </c>
      <c r="H55" s="1141">
        <v>71683.805200000003</v>
      </c>
      <c r="I55" s="1141">
        <v>50846.907866666668</v>
      </c>
      <c r="J55" s="1141">
        <v>3024252.872688889</v>
      </c>
      <c r="K55" s="1141">
        <v>1636029.9084000001</v>
      </c>
      <c r="L55" s="1140">
        <v>1090383.6635555555</v>
      </c>
      <c r="M55" s="1141">
        <v>616872.29320000007</v>
      </c>
      <c r="N55" s="1141">
        <v>217390.72966666665</v>
      </c>
      <c r="O55" s="1330"/>
      <c r="P55" s="961" t="s">
        <v>1354</v>
      </c>
      <c r="Q55" s="1330"/>
      <c r="R55" s="992"/>
      <c r="S55" s="1113">
        <v>99699.298022222225</v>
      </c>
      <c r="T55" s="1113">
        <v>31099.037088888887</v>
      </c>
      <c r="U55" s="1113">
        <v>214160.90891111112</v>
      </c>
      <c r="V55" s="1113">
        <v>31386.87048888889</v>
      </c>
      <c r="W55" s="1113">
        <v>23135.449022222219</v>
      </c>
      <c r="X55" s="1113">
        <v>255016.46902222221</v>
      </c>
      <c r="Y55" s="1113">
        <v>2857.4276222222225</v>
      </c>
      <c r="Z55" s="1113">
        <v>32637.044222222223</v>
      </c>
      <c r="AA55" s="1113">
        <v>1823.7394444444444</v>
      </c>
      <c r="AB55" s="1113">
        <v>181176.69004444443</v>
      </c>
      <c r="AC55" s="1113">
        <v>434274.47568888892</v>
      </c>
      <c r="AD55" s="1114" t="s">
        <v>739</v>
      </c>
    </row>
    <row r="56" spans="1:55" ht="14.45" customHeight="1">
      <c r="A56" s="1330"/>
      <c r="B56" s="961" t="s">
        <v>1355</v>
      </c>
      <c r="C56" s="1330"/>
      <c r="D56" s="1184"/>
      <c r="E56" s="1185">
        <v>17087615.219950002</v>
      </c>
      <c r="F56" s="1141">
        <v>16504592.911700001</v>
      </c>
      <c r="G56" s="1141">
        <v>13774266.438750001</v>
      </c>
      <c r="H56" s="1141">
        <v>125785.28995000001</v>
      </c>
      <c r="I56" s="1141">
        <v>399589.12819999998</v>
      </c>
      <c r="J56" s="1141">
        <v>7542279.3259499995</v>
      </c>
      <c r="K56" s="1141">
        <v>5706612.69465</v>
      </c>
      <c r="L56" s="1140">
        <v>2730326.4729499999</v>
      </c>
      <c r="M56" s="1141">
        <v>1201999.4304500001</v>
      </c>
      <c r="N56" s="1141">
        <v>386988.55375000002</v>
      </c>
      <c r="O56" s="1330"/>
      <c r="P56" s="961" t="s">
        <v>1355</v>
      </c>
      <c r="Q56" s="1330"/>
      <c r="R56" s="992"/>
      <c r="S56" s="1113">
        <v>288943.85255000001</v>
      </c>
      <c r="T56" s="1113">
        <v>79772.168749999997</v>
      </c>
      <c r="U56" s="1113">
        <v>332033.64350000001</v>
      </c>
      <c r="V56" s="1113">
        <v>91983.253849999994</v>
      </c>
      <c r="W56" s="1113">
        <v>22277.958050000001</v>
      </c>
      <c r="X56" s="1113">
        <v>880367.95204999996</v>
      </c>
      <c r="Y56" s="1113">
        <v>76679.185099999988</v>
      </c>
      <c r="Z56" s="1113">
        <v>251301.38509999998</v>
      </c>
      <c r="AA56" s="1113">
        <v>2441.7228500000001</v>
      </c>
      <c r="AB56" s="1113">
        <v>317536.79739999998</v>
      </c>
      <c r="AC56" s="1113">
        <v>834323.69335000007</v>
      </c>
      <c r="AD56" s="1114" t="s">
        <v>739</v>
      </c>
    </row>
    <row r="57" spans="1:55" ht="14.45" customHeight="1">
      <c r="A57" s="1479" t="s">
        <v>449</v>
      </c>
      <c r="B57" s="1479"/>
      <c r="C57" s="1479"/>
      <c r="D57" s="412"/>
      <c r="E57" s="1185"/>
      <c r="F57" s="1141"/>
      <c r="G57" s="1141"/>
      <c r="H57" s="1141"/>
      <c r="I57" s="1141"/>
      <c r="J57" s="1141"/>
      <c r="K57" s="1141"/>
      <c r="L57" s="1141"/>
      <c r="M57" s="1141"/>
      <c r="N57" s="1141"/>
      <c r="O57" s="1479" t="s">
        <v>449</v>
      </c>
      <c r="P57" s="1479"/>
      <c r="Q57" s="1479"/>
      <c r="R57" s="2"/>
      <c r="S57" s="1113"/>
      <c r="T57" s="1113"/>
      <c r="U57" s="1113"/>
      <c r="V57" s="1113"/>
      <c r="W57" s="1113"/>
      <c r="X57" s="1113"/>
      <c r="Y57" s="1113"/>
      <c r="Z57" s="1113"/>
      <c r="AA57" s="1113"/>
      <c r="AB57" s="1113"/>
      <c r="AC57" s="1113"/>
      <c r="AD57" s="1113"/>
    </row>
    <row r="58" spans="1:55" ht="14.45" customHeight="1">
      <c r="A58" s="6"/>
      <c r="B58" s="961" t="s">
        <v>1337</v>
      </c>
      <c r="C58" s="6"/>
      <c r="D58" s="412"/>
      <c r="E58" s="1185">
        <v>3666.1664314142627</v>
      </c>
      <c r="F58" s="1141">
        <v>2933.6128618246853</v>
      </c>
      <c r="G58" s="1141">
        <v>1925.6433470417155</v>
      </c>
      <c r="H58" s="1141">
        <v>212.96140709070551</v>
      </c>
      <c r="I58" s="1141">
        <v>32.725268160791998</v>
      </c>
      <c r="J58" s="1141">
        <v>119.38108232981658</v>
      </c>
      <c r="K58" s="1141">
        <v>1560.5755894604019</v>
      </c>
      <c r="L58" s="1166">
        <v>1007.9695147829713</v>
      </c>
      <c r="M58" s="1141">
        <v>907.32627633935226</v>
      </c>
      <c r="N58" s="1141">
        <v>9.4797598603436999</v>
      </c>
      <c r="O58" s="6"/>
      <c r="P58" s="961" t="s">
        <v>1337</v>
      </c>
      <c r="Q58" s="6"/>
      <c r="R58" s="2"/>
      <c r="S58" s="1113">
        <v>8.8241909504814409</v>
      </c>
      <c r="T58" s="1113">
        <v>407.19353872075357</v>
      </c>
      <c r="U58" s="1113">
        <v>362.53585092511258</v>
      </c>
      <c r="V58" s="1113">
        <v>106.18964041399366</v>
      </c>
      <c r="W58" s="1113">
        <v>13.103295468667302</v>
      </c>
      <c r="X58" s="1114">
        <v>1.2439728857325013E-3</v>
      </c>
      <c r="Y58" s="1114">
        <v>2.0251126095701468</v>
      </c>
      <c r="Z58" s="1114">
        <v>0</v>
      </c>
      <c r="AA58" s="1114">
        <v>0</v>
      </c>
      <c r="AB58" s="1113">
        <v>98.616881861162128</v>
      </c>
      <c r="AC58" s="1113">
        <v>732.55356958957691</v>
      </c>
      <c r="AD58" s="1118" t="s">
        <v>739</v>
      </c>
    </row>
    <row r="59" spans="1:55" ht="14.45" customHeight="1">
      <c r="A59" s="6"/>
      <c r="B59" s="961" t="s">
        <v>1347</v>
      </c>
      <c r="C59" s="6"/>
      <c r="D59" s="412"/>
      <c r="E59" s="1185">
        <v>9093.5083926236166</v>
      </c>
      <c r="F59" s="1141">
        <v>7233.1677407061234</v>
      </c>
      <c r="G59" s="1141">
        <v>4906.2957231077344</v>
      </c>
      <c r="H59" s="1141">
        <v>461.67782107681194</v>
      </c>
      <c r="I59" s="1181">
        <v>88.317525625018547</v>
      </c>
      <c r="J59" s="1141">
        <v>667.23163762381535</v>
      </c>
      <c r="K59" s="1141">
        <v>3689.0687387820885</v>
      </c>
      <c r="L59" s="1166">
        <v>2326.8720175983885</v>
      </c>
      <c r="M59" s="1141">
        <v>2032.1350373846083</v>
      </c>
      <c r="N59" s="1141">
        <v>178.94793272204066</v>
      </c>
      <c r="O59" s="6"/>
      <c r="P59" s="961" t="s">
        <v>1347</v>
      </c>
      <c r="Q59" s="6"/>
      <c r="R59" s="2"/>
      <c r="S59" s="1113">
        <v>28.968411222128726</v>
      </c>
      <c r="T59" s="1113">
        <v>785.16306514788414</v>
      </c>
      <c r="U59" s="1113">
        <v>915.74635722342759</v>
      </c>
      <c r="V59" s="1113">
        <v>123.30927106912787</v>
      </c>
      <c r="W59" s="1113">
        <v>0</v>
      </c>
      <c r="X59" s="1114">
        <v>0.43334924454174167</v>
      </c>
      <c r="Y59" s="1114">
        <v>0</v>
      </c>
      <c r="Z59" s="1113">
        <v>0</v>
      </c>
      <c r="AA59" s="1113">
        <v>0.82919426694803744</v>
      </c>
      <c r="AB59" s="1113">
        <v>293.47443670229012</v>
      </c>
      <c r="AC59" s="1113">
        <v>1860.3406519174941</v>
      </c>
      <c r="AD59" s="1118" t="s">
        <v>739</v>
      </c>
    </row>
    <row r="60" spans="1:55" ht="14.45" customHeight="1">
      <c r="A60" s="1330"/>
      <c r="B60" s="961" t="s">
        <v>1348</v>
      </c>
      <c r="C60" s="1330"/>
      <c r="D60" s="1184"/>
      <c r="E60" s="1185">
        <v>15775.076218922615</v>
      </c>
      <c r="F60" s="1141">
        <v>11822.211270113638</v>
      </c>
      <c r="G60" s="1141">
        <v>8350.2949107673194</v>
      </c>
      <c r="H60" s="1141">
        <v>720.44654852052543</v>
      </c>
      <c r="I60" s="1141">
        <v>72.623946515320782</v>
      </c>
      <c r="J60" s="1141">
        <v>1195.1172966573283</v>
      </c>
      <c r="K60" s="1141">
        <v>6362.1071190741459</v>
      </c>
      <c r="L60" s="1140">
        <v>3471.916359346319</v>
      </c>
      <c r="M60" s="1141">
        <v>2765.4034722036772</v>
      </c>
      <c r="N60" s="1141">
        <v>283.55707611692276</v>
      </c>
      <c r="O60" s="1330"/>
      <c r="P60" s="961" t="s">
        <v>1348</v>
      </c>
      <c r="Q60" s="1330"/>
      <c r="R60" s="992"/>
      <c r="S60" s="1113">
        <v>177.06250729681182</v>
      </c>
      <c r="T60" s="1113">
        <v>836.82467870213975</v>
      </c>
      <c r="U60" s="1113">
        <v>1121.1522776360878</v>
      </c>
      <c r="V60" s="1113">
        <v>343.88245732817023</v>
      </c>
      <c r="W60" s="1113">
        <v>2.9244751235450379</v>
      </c>
      <c r="X60" s="1113">
        <v>4.9194257300743027</v>
      </c>
      <c r="Y60" s="1113">
        <v>0.1677343576549318</v>
      </c>
      <c r="Z60" s="1113">
        <v>9.0362651227794988</v>
      </c>
      <c r="AA60" s="1113">
        <v>15.171426365645804</v>
      </c>
      <c r="AB60" s="1113">
        <v>677.21803556648956</v>
      </c>
      <c r="AC60" s="1113">
        <v>3961.9012139317492</v>
      </c>
      <c r="AD60" s="1118" t="s">
        <v>739</v>
      </c>
    </row>
    <row r="61" spans="1:55" ht="14.45" customHeight="1">
      <c r="A61" s="1330"/>
      <c r="B61" s="961" t="s">
        <v>1349</v>
      </c>
      <c r="C61" s="1330"/>
      <c r="D61" s="1184"/>
      <c r="E61" s="1185">
        <v>35190.554673471903</v>
      </c>
      <c r="F61" s="1141">
        <v>27319.139436092457</v>
      </c>
      <c r="G61" s="1141">
        <v>19985.601948369433</v>
      </c>
      <c r="H61" s="1141">
        <v>2138.3613140106086</v>
      </c>
      <c r="I61" s="1141">
        <v>368.90340921852822</v>
      </c>
      <c r="J61" s="1141">
        <v>4914.7506264638705</v>
      </c>
      <c r="K61" s="1141">
        <v>12563.586598676427</v>
      </c>
      <c r="L61" s="1140">
        <v>7333.5374877230115</v>
      </c>
      <c r="M61" s="1141">
        <v>5391.0347795600119</v>
      </c>
      <c r="N61" s="1141">
        <v>579.87506192291676</v>
      </c>
      <c r="O61" s="1330"/>
      <c r="P61" s="961" t="s">
        <v>1349</v>
      </c>
      <c r="Q61" s="1330"/>
      <c r="R61" s="992"/>
      <c r="S61" s="1113">
        <v>239.89603325456909</v>
      </c>
      <c r="T61" s="1113">
        <v>1754.5945583128193</v>
      </c>
      <c r="U61" s="1113">
        <v>2260.3192941170505</v>
      </c>
      <c r="V61" s="1113">
        <v>359.09639434494898</v>
      </c>
      <c r="W61" s="1113">
        <v>197.25343760770673</v>
      </c>
      <c r="X61" s="1113">
        <v>494.38814136342364</v>
      </c>
      <c r="Y61" s="1113">
        <v>10.283015719871928</v>
      </c>
      <c r="Z61" s="1113">
        <v>95.748124515994618</v>
      </c>
      <c r="AA61" s="1113">
        <v>17.701079004464496</v>
      </c>
      <c r="AB61" s="1113">
        <v>1324.3823475592499</v>
      </c>
      <c r="AC61" s="1113">
        <v>7967.1633618954511</v>
      </c>
      <c r="AD61" s="1118" t="s">
        <v>739</v>
      </c>
    </row>
    <row r="62" spans="1:55" ht="14.45" customHeight="1">
      <c r="A62" s="1330"/>
      <c r="B62" s="961" t="s">
        <v>1350</v>
      </c>
      <c r="C62" s="1330"/>
      <c r="D62" s="1184"/>
      <c r="E62" s="1185">
        <v>75305.005432388411</v>
      </c>
      <c r="F62" s="1141">
        <v>63299.850178206019</v>
      </c>
      <c r="G62" s="1141">
        <v>48494.676108378902</v>
      </c>
      <c r="H62" s="1141">
        <v>2637.0359398868227</v>
      </c>
      <c r="I62" s="1141">
        <v>1738.4470019063676</v>
      </c>
      <c r="J62" s="1141">
        <v>18046.327903295776</v>
      </c>
      <c r="K62" s="1141">
        <v>26072.865263289907</v>
      </c>
      <c r="L62" s="1140">
        <v>14805.174069827142</v>
      </c>
      <c r="M62" s="1141">
        <v>9949.607862658424</v>
      </c>
      <c r="N62" s="1141">
        <v>1983.910440905765</v>
      </c>
      <c r="O62" s="1330"/>
      <c r="P62" s="961" t="s">
        <v>1350</v>
      </c>
      <c r="Q62" s="1330"/>
      <c r="R62" s="992"/>
      <c r="S62" s="1113">
        <v>901.8034575549724</v>
      </c>
      <c r="T62" s="1113">
        <v>2222.137444183465</v>
      </c>
      <c r="U62" s="1113">
        <v>3906.2034961445497</v>
      </c>
      <c r="V62" s="1113">
        <v>814.53662709348885</v>
      </c>
      <c r="W62" s="1113">
        <v>121.0163967761826</v>
      </c>
      <c r="X62" s="1113">
        <v>474.24389508639598</v>
      </c>
      <c r="Y62" s="1113">
        <v>40.212003134900073</v>
      </c>
      <c r="Z62" s="1113">
        <v>390.18899518406863</v>
      </c>
      <c r="AA62" s="1113">
        <v>43.067430323362942</v>
      </c>
      <c r="AB62" s="1113">
        <v>3907.8538834400088</v>
      </c>
      <c r="AC62" s="1113">
        <v>12395.34424936645</v>
      </c>
      <c r="AD62" s="1118" t="s">
        <v>739</v>
      </c>
    </row>
    <row r="63" spans="1:55" ht="14.45" customHeight="1">
      <c r="A63" s="1330"/>
      <c r="B63" s="961" t="s">
        <v>1351</v>
      </c>
      <c r="C63" s="1330"/>
      <c r="D63" s="1184"/>
      <c r="E63" s="1185">
        <v>177850.47745915965</v>
      </c>
      <c r="F63" s="1141">
        <v>152662.20759223818</v>
      </c>
      <c r="G63" s="1141">
        <v>117085.44839880086</v>
      </c>
      <c r="H63" s="1141">
        <v>10860.691477072225</v>
      </c>
      <c r="I63" s="1141">
        <v>1923.1651140756494</v>
      </c>
      <c r="J63" s="1141">
        <v>50009.783487461849</v>
      </c>
      <c r="K63" s="1141">
        <v>54291.808320191129</v>
      </c>
      <c r="L63" s="1140">
        <v>35576.759193437516</v>
      </c>
      <c r="M63" s="1141">
        <v>23889.049825752325</v>
      </c>
      <c r="N63" s="1141">
        <v>6730.9662429322289</v>
      </c>
      <c r="O63" s="1330"/>
      <c r="P63" s="961" t="s">
        <v>1351</v>
      </c>
      <c r="Q63" s="1330"/>
      <c r="R63" s="992"/>
      <c r="S63" s="1113">
        <v>2650.6379848797701</v>
      </c>
      <c r="T63" s="1113">
        <v>3638.3527057560314</v>
      </c>
      <c r="U63" s="1113">
        <v>7563.4880146074593</v>
      </c>
      <c r="V63" s="1113">
        <v>2704.6955152905412</v>
      </c>
      <c r="W63" s="1113">
        <v>600.90936228626731</v>
      </c>
      <c r="X63" s="1113">
        <v>1738.0441701976181</v>
      </c>
      <c r="Y63" s="1113">
        <v>138.07851939045398</v>
      </c>
      <c r="Z63" s="1113">
        <v>443.67901093334797</v>
      </c>
      <c r="AA63" s="1113">
        <v>44.48386023792812</v>
      </c>
      <c r="AB63" s="1113">
        <v>9323.4238069258572</v>
      </c>
      <c r="AC63" s="1113">
        <v>25631.948877854666</v>
      </c>
      <c r="AD63" s="1118" t="s">
        <v>739</v>
      </c>
    </row>
    <row r="64" spans="1:55" ht="14.45" customHeight="1">
      <c r="A64" s="1330"/>
      <c r="B64" s="961" t="s">
        <v>1352</v>
      </c>
      <c r="C64" s="1330"/>
      <c r="D64" s="1184"/>
      <c r="E64" s="1185">
        <v>403793.97363828507</v>
      </c>
      <c r="F64" s="1141">
        <v>370403.19441692677</v>
      </c>
      <c r="G64" s="1141">
        <v>284046.20452876738</v>
      </c>
      <c r="H64" s="1141">
        <v>28188.05121522268</v>
      </c>
      <c r="I64" s="1141">
        <v>946.49099457680097</v>
      </c>
      <c r="J64" s="1141">
        <v>137903.43217668048</v>
      </c>
      <c r="K64" s="1141">
        <v>117008.23014228742</v>
      </c>
      <c r="L64" s="1140">
        <v>86356.989888159442</v>
      </c>
      <c r="M64" s="1141">
        <v>61213.431413524304</v>
      </c>
      <c r="N64" s="1141">
        <v>16651.746637322434</v>
      </c>
      <c r="O64" s="1330"/>
      <c r="P64" s="961" t="s">
        <v>1352</v>
      </c>
      <c r="Q64" s="1330"/>
      <c r="R64" s="992"/>
      <c r="S64" s="1113">
        <v>10105.776459892732</v>
      </c>
      <c r="T64" s="1113">
        <v>5730.0734128395789</v>
      </c>
      <c r="U64" s="1113">
        <v>15112.58564250816</v>
      </c>
      <c r="V64" s="1113">
        <v>6045.6311007237691</v>
      </c>
      <c r="W64" s="1113">
        <v>7567.6181602376046</v>
      </c>
      <c r="X64" s="1113">
        <v>5433.4609773331476</v>
      </c>
      <c r="Y64" s="1113">
        <v>344.9497560011792</v>
      </c>
      <c r="Z64" s="1113">
        <v>838.18887965961915</v>
      </c>
      <c r="AA64" s="1113">
        <v>4750.71238143337</v>
      </c>
      <c r="AB64" s="1113">
        <v>13776.246480207816</v>
      </c>
      <c r="AC64" s="1113">
        <v>34228.968101017912</v>
      </c>
      <c r="AD64" s="1118" t="s">
        <v>739</v>
      </c>
    </row>
    <row r="65" spans="1:30" ht="14.45" customHeight="1">
      <c r="A65" s="1330"/>
      <c r="B65" s="961" t="s">
        <v>1353</v>
      </c>
      <c r="C65" s="1330"/>
      <c r="D65" s="1184"/>
      <c r="E65" s="1185">
        <v>694689.40218037926</v>
      </c>
      <c r="F65" s="1141">
        <v>641982.07348748785</v>
      </c>
      <c r="G65" s="1141">
        <v>536322.62330026005</v>
      </c>
      <c r="H65" s="1141">
        <v>45074.785223220148</v>
      </c>
      <c r="I65" s="1141">
        <v>23934.566277801863</v>
      </c>
      <c r="J65" s="1141">
        <v>277529.87843569939</v>
      </c>
      <c r="K65" s="1141">
        <v>189783.39336353884</v>
      </c>
      <c r="L65" s="1140">
        <v>105659.45018722772</v>
      </c>
      <c r="M65" s="1141">
        <v>64032.379476231428</v>
      </c>
      <c r="N65" s="1141">
        <v>17920.763857387436</v>
      </c>
      <c r="O65" s="1330"/>
      <c r="P65" s="961" t="s">
        <v>1353</v>
      </c>
      <c r="Q65" s="1330"/>
      <c r="R65" s="992"/>
      <c r="S65" s="1113">
        <v>9836.1345098184029</v>
      </c>
      <c r="T65" s="1113">
        <v>5942.5082567481677</v>
      </c>
      <c r="U65" s="1113">
        <v>17186.871968620919</v>
      </c>
      <c r="V65" s="1113">
        <v>12535.505002786651</v>
      </c>
      <c r="W65" s="1113">
        <v>610.59588086986832</v>
      </c>
      <c r="X65" s="1113">
        <v>9540.6211010273018</v>
      </c>
      <c r="Y65" s="1113">
        <v>212.4520452416163</v>
      </c>
      <c r="Z65" s="1113">
        <v>4234.1428510096148</v>
      </c>
      <c r="AA65" s="1113">
        <v>56.934850893007365</v>
      </c>
      <c r="AB65" s="1113">
        <v>27582.919862824714</v>
      </c>
      <c r="AC65" s="1113">
        <v>56941.471543901032</v>
      </c>
      <c r="AD65" s="1118" t="s">
        <v>739</v>
      </c>
    </row>
    <row r="66" spans="1:30" ht="14.45" customHeight="1">
      <c r="A66" s="1330"/>
      <c r="B66" s="961" t="s">
        <v>1354</v>
      </c>
      <c r="C66" s="1330"/>
      <c r="D66" s="1184"/>
      <c r="E66" s="1185">
        <v>1726176.5379053261</v>
      </c>
      <c r="F66" s="1141">
        <v>1648268.1098430878</v>
      </c>
      <c r="G66" s="1141">
        <v>1358398.1320864875</v>
      </c>
      <c r="H66" s="1141">
        <v>65027.177162321605</v>
      </c>
      <c r="I66" s="1141">
        <v>48097.91596942157</v>
      </c>
      <c r="J66" s="1141">
        <v>692080.74110624392</v>
      </c>
      <c r="K66" s="1141">
        <v>553192.29784850066</v>
      </c>
      <c r="L66" s="1140">
        <v>289869.97775659972</v>
      </c>
      <c r="M66" s="1141">
        <v>133898.19384459441</v>
      </c>
      <c r="N66" s="1141">
        <v>47736.561251706022</v>
      </c>
      <c r="O66" s="1330"/>
      <c r="P66" s="961" t="s">
        <v>1354</v>
      </c>
      <c r="Q66" s="1330"/>
      <c r="R66" s="992"/>
      <c r="S66" s="1113">
        <v>20090.193798495915</v>
      </c>
      <c r="T66" s="1113">
        <v>13037.119412933411</v>
      </c>
      <c r="U66" s="1113">
        <v>37814.514441457672</v>
      </c>
      <c r="V66" s="1113">
        <v>10049.481059144715</v>
      </c>
      <c r="W66" s="1113">
        <v>5170.3238808567021</v>
      </c>
      <c r="X66" s="1113">
        <v>45752.816742037438</v>
      </c>
      <c r="Y66" s="1113">
        <v>1207.6880946500512</v>
      </c>
      <c r="Z66" s="1113">
        <v>33732.70139082917</v>
      </c>
      <c r="AA66" s="1113">
        <v>2027.2666681146961</v>
      </c>
      <c r="AB66" s="1113">
        <v>73251.311016373904</v>
      </c>
      <c r="AC66" s="1113">
        <v>111641.12945306812</v>
      </c>
      <c r="AD66" s="1118" t="s">
        <v>739</v>
      </c>
    </row>
    <row r="67" spans="1:30" ht="14.45" customHeight="1" thickBot="1">
      <c r="A67" s="1331"/>
      <c r="B67" s="1319" t="s">
        <v>1355</v>
      </c>
      <c r="C67" s="1331"/>
      <c r="D67" s="1191"/>
      <c r="E67" s="1186">
        <v>9198260.1358506996</v>
      </c>
      <c r="F67" s="1149">
        <v>8869713.9407918993</v>
      </c>
      <c r="G67" s="1149">
        <v>7000940.3222824</v>
      </c>
      <c r="H67" s="1149">
        <v>64390.75244378463</v>
      </c>
      <c r="I67" s="1149">
        <v>163370.43149032578</v>
      </c>
      <c r="J67" s="1149">
        <v>4385980.1481051119</v>
      </c>
      <c r="K67" s="1149">
        <v>2387198.9902431788</v>
      </c>
      <c r="L67" s="1149">
        <v>1868773.6185094973</v>
      </c>
      <c r="M67" s="1149">
        <v>687221.90617294784</v>
      </c>
      <c r="N67" s="1149">
        <v>216926.31464302432</v>
      </c>
      <c r="O67" s="1331"/>
      <c r="P67" s="1319" t="s">
        <v>1355</v>
      </c>
      <c r="Q67" s="1331"/>
      <c r="R67" s="996"/>
      <c r="S67" s="1128">
        <v>142608.99188608865</v>
      </c>
      <c r="T67" s="1128">
        <v>35660.974632288002</v>
      </c>
      <c r="U67" s="1128">
        <v>237525.30053518768</v>
      </c>
      <c r="V67" s="1128">
        <v>33634.659862078799</v>
      </c>
      <c r="W67" s="1128">
        <v>20865.66461428046</v>
      </c>
      <c r="X67" s="1128">
        <v>780594.67350645782</v>
      </c>
      <c r="Y67" s="1128">
        <v>35194.520752632583</v>
      </c>
      <c r="Z67" s="1128">
        <v>74487.552881790703</v>
      </c>
      <c r="AA67" s="1128">
        <v>1134.5900690752335</v>
      </c>
      <c r="AB67" s="1128">
        <v>290140.37512659293</v>
      </c>
      <c r="AC67" s="1128">
        <v>403033.74794059509</v>
      </c>
      <c r="AD67" s="1129" t="s">
        <v>739</v>
      </c>
    </row>
    <row r="68" spans="1:30" s="510" customFormat="1" ht="61.5" customHeight="1">
      <c r="A68" s="1627" t="s">
        <v>1553</v>
      </c>
      <c r="B68" s="1628"/>
      <c r="C68" s="1628"/>
      <c r="D68" s="1628"/>
      <c r="E68" s="1628"/>
      <c r="F68" s="1628"/>
      <c r="G68" s="1628"/>
      <c r="H68" s="1628"/>
      <c r="I68" s="509"/>
      <c r="L68" s="511"/>
      <c r="M68" s="511"/>
      <c r="N68" s="511"/>
      <c r="O68" s="1644" t="s">
        <v>723</v>
      </c>
      <c r="P68" s="1644"/>
      <c r="Q68" s="1644"/>
      <c r="R68" s="1644"/>
      <c r="S68" s="1644"/>
      <c r="T68" s="1644"/>
      <c r="U68" s="1644"/>
      <c r="V68" s="1644"/>
      <c r="W68" s="1644"/>
      <c r="X68" s="1644"/>
      <c r="Y68" s="1644"/>
      <c r="Z68" s="1644"/>
      <c r="AA68" s="1644"/>
      <c r="AB68" s="1644"/>
      <c r="AC68" s="1645"/>
      <c r="AD68" s="1645"/>
    </row>
    <row r="69" spans="1:30" ht="12.75" customHeight="1">
      <c r="K69" s="993"/>
      <c r="L69" s="993"/>
      <c r="M69" s="993"/>
      <c r="N69" s="14"/>
      <c r="Q69" s="15"/>
      <c r="R69" s="998"/>
      <c r="AC69" s="998"/>
      <c r="AD69" s="998"/>
    </row>
    <row r="70" spans="1:30">
      <c r="L70" s="993"/>
      <c r="M70" s="993"/>
      <c r="N70" s="993"/>
    </row>
    <row r="71" spans="1:30">
      <c r="L71" s="993"/>
      <c r="M71" s="993"/>
      <c r="N71" s="993"/>
    </row>
    <row r="72" spans="1:30" ht="15">
      <c r="A72" s="998"/>
      <c r="B72" s="998"/>
      <c r="C72" s="998"/>
      <c r="D72" s="998"/>
      <c r="L72" s="993"/>
      <c r="M72" s="993"/>
      <c r="N72" s="993"/>
      <c r="O72" s="998"/>
      <c r="P72" s="998"/>
      <c r="Q72" s="998"/>
      <c r="R72" s="998"/>
    </row>
    <row r="73" spans="1:30" ht="15">
      <c r="A73" s="998"/>
      <c r="B73" s="998"/>
      <c r="C73" s="998"/>
      <c r="D73" s="998"/>
      <c r="L73" s="993"/>
      <c r="M73" s="993"/>
      <c r="N73" s="993"/>
      <c r="O73" s="998"/>
      <c r="P73" s="998"/>
      <c r="Q73" s="998"/>
      <c r="R73" s="998"/>
    </row>
    <row r="74" spans="1:30" ht="15">
      <c r="A74" s="998"/>
      <c r="B74" s="998"/>
      <c r="C74" s="998"/>
      <c r="D74" s="998"/>
      <c r="L74" s="993"/>
      <c r="M74" s="993"/>
      <c r="N74" s="993"/>
      <c r="O74" s="998"/>
      <c r="P74" s="998"/>
      <c r="Q74" s="998"/>
      <c r="R74" s="998"/>
    </row>
    <row r="75" spans="1:30" ht="15">
      <c r="A75" s="998"/>
      <c r="B75" s="998"/>
      <c r="C75" s="998"/>
      <c r="D75" s="998"/>
      <c r="L75" s="993"/>
      <c r="M75" s="993"/>
      <c r="N75" s="993"/>
      <c r="O75" s="998"/>
      <c r="P75" s="998"/>
      <c r="Q75" s="998"/>
      <c r="R75" s="998"/>
    </row>
    <row r="76" spans="1:30" ht="15">
      <c r="A76" s="998"/>
      <c r="B76" s="998"/>
      <c r="C76" s="998"/>
      <c r="D76" s="998"/>
      <c r="L76" s="993"/>
      <c r="M76" s="993"/>
      <c r="N76" s="993"/>
      <c r="O76" s="998"/>
      <c r="P76" s="998"/>
      <c r="Q76" s="998"/>
      <c r="R76" s="998"/>
    </row>
    <row r="77" spans="1:30" ht="15">
      <c r="A77" s="998"/>
      <c r="B77" s="998"/>
      <c r="C77" s="998"/>
      <c r="D77" s="998"/>
      <c r="L77" s="993"/>
      <c r="M77" s="993"/>
      <c r="N77" s="993"/>
      <c r="O77" s="998"/>
      <c r="P77" s="998"/>
      <c r="Q77" s="998"/>
      <c r="R77" s="998"/>
    </row>
    <row r="78" spans="1:30" ht="15">
      <c r="A78" s="998"/>
      <c r="B78" s="998"/>
      <c r="C78" s="998"/>
      <c r="D78" s="998"/>
      <c r="L78" s="993"/>
      <c r="M78" s="993"/>
      <c r="N78" s="993"/>
      <c r="O78" s="998"/>
      <c r="P78" s="998"/>
      <c r="Q78" s="998"/>
      <c r="R78" s="998"/>
    </row>
    <row r="79" spans="1:30" ht="15">
      <c r="A79" s="998"/>
      <c r="B79" s="998"/>
      <c r="C79" s="998"/>
      <c r="D79" s="998"/>
      <c r="L79" s="993"/>
      <c r="M79" s="993"/>
      <c r="N79" s="993"/>
      <c r="O79" s="998"/>
      <c r="P79" s="998"/>
      <c r="Q79" s="998"/>
      <c r="R79" s="998"/>
    </row>
    <row r="80" spans="1:30" ht="15">
      <c r="A80" s="998"/>
      <c r="B80" s="998"/>
      <c r="C80" s="998"/>
      <c r="D80" s="998"/>
      <c r="L80" s="993"/>
      <c r="M80" s="993"/>
      <c r="N80" s="993"/>
      <c r="O80" s="998"/>
      <c r="P80" s="998"/>
      <c r="Q80" s="998"/>
      <c r="R80" s="998"/>
    </row>
    <row r="81" spans="1:18" ht="15">
      <c r="A81" s="998"/>
      <c r="B81" s="998"/>
      <c r="C81" s="998"/>
      <c r="D81" s="998"/>
      <c r="L81" s="993"/>
      <c r="M81" s="993"/>
      <c r="N81" s="993"/>
      <c r="O81" s="998"/>
      <c r="P81" s="998"/>
      <c r="Q81" s="998"/>
      <c r="R81" s="998"/>
    </row>
  </sheetData>
  <mergeCells count="81">
    <mergeCell ref="O68:W68"/>
    <mergeCell ref="A35:C35"/>
    <mergeCell ref="O35:Q35"/>
    <mergeCell ref="A46:C46"/>
    <mergeCell ref="O46:Q46"/>
    <mergeCell ref="A57:C57"/>
    <mergeCell ref="O57:Q57"/>
    <mergeCell ref="A68:H68"/>
    <mergeCell ref="A28:C28"/>
    <mergeCell ref="O28:Q28"/>
    <mergeCell ref="A25:D25"/>
    <mergeCell ref="A26:D26"/>
    <mergeCell ref="O25:R25"/>
    <mergeCell ref="O26:R26"/>
    <mergeCell ref="A27:D27"/>
    <mergeCell ref="O27:R27"/>
    <mergeCell ref="A21:C21"/>
    <mergeCell ref="O21:Q21"/>
    <mergeCell ref="A22:D22"/>
    <mergeCell ref="A23:D23"/>
    <mergeCell ref="A24:D24"/>
    <mergeCell ref="O22:R22"/>
    <mergeCell ref="O23:R23"/>
    <mergeCell ref="O24:R24"/>
    <mergeCell ref="A18:C18"/>
    <mergeCell ref="O18:Q18"/>
    <mergeCell ref="A19:C19"/>
    <mergeCell ref="O19:Q19"/>
    <mergeCell ref="A20:C20"/>
    <mergeCell ref="O20:Q20"/>
    <mergeCell ref="A15:C15"/>
    <mergeCell ref="O15:Q15"/>
    <mergeCell ref="A16:C16"/>
    <mergeCell ref="O16:Q16"/>
    <mergeCell ref="A17:C17"/>
    <mergeCell ref="O17:Q17"/>
    <mergeCell ref="A12:C12"/>
    <mergeCell ref="O12:Q12"/>
    <mergeCell ref="A13:C13"/>
    <mergeCell ref="O13:Q13"/>
    <mergeCell ref="A14:C14"/>
    <mergeCell ref="O14:Q14"/>
    <mergeCell ref="A11:C11"/>
    <mergeCell ref="O11:Q11"/>
    <mergeCell ref="A8:C8"/>
    <mergeCell ref="O8:Q8"/>
    <mergeCell ref="A9:C9"/>
    <mergeCell ref="O9:Q9"/>
    <mergeCell ref="O6:Q6"/>
    <mergeCell ref="Y4:Y5"/>
    <mergeCell ref="A6:C6"/>
    <mergeCell ref="A10:C10"/>
    <mergeCell ref="O10:Q10"/>
    <mergeCell ref="A7:C7"/>
    <mergeCell ref="O7:Q7"/>
    <mergeCell ref="X4:X5"/>
    <mergeCell ref="Z4:Z5"/>
    <mergeCell ref="AA4:AA5"/>
    <mergeCell ref="AB4:AB5"/>
    <mergeCell ref="AC3:AC5"/>
    <mergeCell ref="J4:J5"/>
    <mergeCell ref="K4:K5"/>
    <mergeCell ref="L4:L5"/>
    <mergeCell ref="M4:N4"/>
    <mergeCell ref="S4:W4"/>
    <mergeCell ref="G3:H3"/>
    <mergeCell ref="I3:K3"/>
    <mergeCell ref="X68:AD68"/>
    <mergeCell ref="A1:H1"/>
    <mergeCell ref="I1:N1"/>
    <mergeCell ref="P1:W1"/>
    <mergeCell ref="A3:C5"/>
    <mergeCell ref="E3:E5"/>
    <mergeCell ref="F3:F5"/>
    <mergeCell ref="L3:N3"/>
    <mergeCell ref="O3:Q5"/>
    <mergeCell ref="S3:AB3"/>
    <mergeCell ref="AD3:AD5"/>
    <mergeCell ref="G4:G5"/>
    <mergeCell ref="H4:H5"/>
    <mergeCell ref="I4:I5"/>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8" max="67" man="1"/>
    <brk id="14" max="66" man="1"/>
    <brk id="23" max="67"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U80"/>
  <sheetViews>
    <sheetView tabSelected="1" view="pageBreakPreview" zoomScaleNormal="50" zoomScaleSheetLayoutView="100" workbookViewId="0">
      <selection activeCell="H30" sqref="H30"/>
    </sheetView>
  </sheetViews>
  <sheetFormatPr defaultColWidth="9.140625" defaultRowHeight="15.75"/>
  <cols>
    <col min="1" max="1" width="2.28515625" style="37" customWidth="1"/>
    <col min="2" max="2" width="18.7109375" style="37" customWidth="1"/>
    <col min="3" max="3" width="2.28515625" style="37" customWidth="1"/>
    <col min="4" max="4" width="2.42578125" style="38" customWidth="1"/>
    <col min="5" max="7" width="27.140625" style="987" customWidth="1"/>
    <col min="8" max="12" width="21.28515625" style="987" customWidth="1"/>
    <col min="13" max="13" width="11" style="987" bestFit="1" customWidth="1"/>
    <col min="14" max="16384" width="9.140625" style="987"/>
  </cols>
  <sheetData>
    <row r="1" spans="1:21" s="24" customFormat="1" ht="35.1" customHeight="1">
      <c r="A1" s="339"/>
      <c r="B1" s="339"/>
      <c r="C1" s="339"/>
      <c r="D1" s="339"/>
      <c r="E1" s="339"/>
      <c r="F1" s="339"/>
      <c r="G1" s="1411" t="s">
        <v>417</v>
      </c>
      <c r="H1" s="1409" t="s">
        <v>702</v>
      </c>
      <c r="I1" s="339"/>
      <c r="J1" s="339"/>
      <c r="K1" s="339"/>
      <c r="L1" s="339"/>
    </row>
    <row r="2" spans="1:21" ht="15" customHeight="1" thickBot="1">
      <c r="A2" s="1070"/>
      <c r="B2" s="340"/>
      <c r="C2" s="340"/>
      <c r="D2" s="341"/>
      <c r="E2" s="1070"/>
      <c r="F2" s="1070"/>
      <c r="G2" s="1070"/>
      <c r="H2" s="1070"/>
      <c r="I2" s="1070"/>
      <c r="J2" s="1070"/>
      <c r="K2" s="1070"/>
      <c r="L2" s="491" t="s">
        <v>261</v>
      </c>
    </row>
    <row r="3" spans="1:21" ht="20.100000000000001" customHeight="1">
      <c r="A3" s="1836" t="s">
        <v>10</v>
      </c>
      <c r="B3" s="1836"/>
      <c r="C3" s="1836"/>
      <c r="D3" s="30"/>
      <c r="E3" s="1834" t="s">
        <v>698</v>
      </c>
      <c r="F3" s="1840" t="s">
        <v>772</v>
      </c>
      <c r="G3" s="1841"/>
      <c r="H3" s="1842" t="s">
        <v>771</v>
      </c>
      <c r="I3" s="1841"/>
      <c r="J3" s="1660" t="s">
        <v>699</v>
      </c>
      <c r="K3" s="1833"/>
      <c r="L3" s="1833"/>
      <c r="U3" s="296"/>
    </row>
    <row r="4" spans="1:21" ht="20.100000000000001" customHeight="1">
      <c r="A4" s="1837"/>
      <c r="B4" s="1837"/>
      <c r="C4" s="1837"/>
      <c r="D4" s="30"/>
      <c r="E4" s="1835"/>
      <c r="F4" s="1831" t="s">
        <v>47</v>
      </c>
      <c r="G4" s="1831" t="s">
        <v>142</v>
      </c>
      <c r="H4" s="1829" t="s">
        <v>143</v>
      </c>
      <c r="I4" s="1831" t="s">
        <v>144</v>
      </c>
      <c r="J4" s="1653" t="s">
        <v>47</v>
      </c>
      <c r="K4" s="1831" t="s">
        <v>701</v>
      </c>
      <c r="L4" s="1827" t="s">
        <v>700</v>
      </c>
    </row>
    <row r="5" spans="1:21" ht="39.950000000000003" customHeight="1">
      <c r="A5" s="1838"/>
      <c r="B5" s="1838"/>
      <c r="C5" s="1838"/>
      <c r="D5" s="31"/>
      <c r="E5" s="1832"/>
      <c r="F5" s="1832"/>
      <c r="G5" s="1832"/>
      <c r="H5" s="1830"/>
      <c r="I5" s="1832"/>
      <c r="J5" s="1474"/>
      <c r="K5" s="1832"/>
      <c r="L5" s="1828"/>
    </row>
    <row r="6" spans="1:21" s="33" customFormat="1" ht="25.5" hidden="1" customHeight="1">
      <c r="A6" s="1839" t="s">
        <v>152</v>
      </c>
      <c r="B6" s="1839"/>
      <c r="C6" s="1839"/>
      <c r="D6" s="32"/>
      <c r="E6" s="57">
        <v>74990003</v>
      </c>
      <c r="F6" s="58">
        <v>58161851</v>
      </c>
      <c r="G6" s="58">
        <v>52375308</v>
      </c>
      <c r="H6" s="58">
        <v>3755126</v>
      </c>
      <c r="I6" s="58">
        <v>2031417</v>
      </c>
      <c r="J6" s="58">
        <v>16828152</v>
      </c>
      <c r="K6" s="58">
        <v>17277708</v>
      </c>
      <c r="L6" s="58">
        <v>-449557</v>
      </c>
    </row>
    <row r="7" spans="1:21" s="33" customFormat="1" ht="26.1" hidden="1" customHeight="1">
      <c r="A7" s="1825" t="s">
        <v>1438</v>
      </c>
      <c r="B7" s="1825"/>
      <c r="C7" s="1825"/>
      <c r="D7" s="32"/>
      <c r="E7" s="484" t="s">
        <v>3</v>
      </c>
      <c r="F7" s="484" t="s">
        <v>3</v>
      </c>
      <c r="G7" s="484" t="s">
        <v>3</v>
      </c>
      <c r="H7" s="484" t="s">
        <v>3</v>
      </c>
      <c r="I7" s="484" t="s">
        <v>3</v>
      </c>
      <c r="J7" s="484" t="s">
        <v>3</v>
      </c>
      <c r="K7" s="484" t="s">
        <v>3</v>
      </c>
      <c r="L7" s="484" t="s">
        <v>3</v>
      </c>
    </row>
    <row r="8" spans="1:21" s="33" customFormat="1" ht="19.5" hidden="1" customHeight="1">
      <c r="A8" s="1825" t="s">
        <v>1439</v>
      </c>
      <c r="B8" s="1825"/>
      <c r="C8" s="1825"/>
      <c r="D8" s="32"/>
      <c r="E8" s="60">
        <v>51970332.588697411</v>
      </c>
      <c r="F8" s="59">
        <v>38713351.4125432</v>
      </c>
      <c r="G8" s="59">
        <v>32893379.431805667</v>
      </c>
      <c r="H8" s="59">
        <v>4030220.8991872966</v>
      </c>
      <c r="I8" s="59">
        <v>1789751.081550261</v>
      </c>
      <c r="J8" s="59">
        <v>13254731.07182784</v>
      </c>
      <c r="K8" s="59">
        <v>14805676.077794304</v>
      </c>
      <c r="L8" s="59">
        <v>-1550945.0059664624</v>
      </c>
    </row>
    <row r="9" spans="1:21" s="33" customFormat="1" ht="19.5" hidden="1" customHeight="1">
      <c r="A9" s="1825" t="s">
        <v>1440</v>
      </c>
      <c r="B9" s="1825"/>
      <c r="C9" s="1825"/>
      <c r="D9" s="32"/>
      <c r="E9" s="60">
        <v>63564721.567627676</v>
      </c>
      <c r="F9" s="59">
        <v>48247703.374103725</v>
      </c>
      <c r="G9" s="59">
        <v>41327165.478006288</v>
      </c>
      <c r="H9" s="59">
        <v>4142162.3751524482</v>
      </c>
      <c r="I9" s="59">
        <v>2778375.5209448449</v>
      </c>
      <c r="J9" s="59">
        <v>15317018.193524031</v>
      </c>
      <c r="K9" s="59">
        <v>17081478.033633858</v>
      </c>
      <c r="L9" s="59">
        <v>-1764459.8401099897</v>
      </c>
    </row>
    <row r="10" spans="1:21" s="308" customFormat="1" ht="19.5" hidden="1" customHeight="1">
      <c r="A10" s="1789" t="s">
        <v>1441</v>
      </c>
      <c r="B10" s="1789"/>
      <c r="C10" s="1789"/>
      <c r="D10" s="22"/>
      <c r="E10" s="327">
        <v>82077761.725776732</v>
      </c>
      <c r="F10" s="327">
        <v>63897563.078995369</v>
      </c>
      <c r="G10" s="327">
        <v>55542771.507400461</v>
      </c>
      <c r="H10" s="327">
        <v>5553456.6513082953</v>
      </c>
      <c r="I10" s="327">
        <v>2801334.9202866782</v>
      </c>
      <c r="J10" s="327">
        <v>18180198.646780994</v>
      </c>
      <c r="K10" s="327">
        <v>19960205.087424088</v>
      </c>
      <c r="L10" s="327">
        <v>-1780006.4406430328</v>
      </c>
    </row>
    <row r="11" spans="1:21" s="33" customFormat="1" ht="19.5" hidden="1" customHeight="1">
      <c r="A11" s="1825" t="s">
        <v>1442</v>
      </c>
      <c r="B11" s="1825"/>
      <c r="C11" s="1825"/>
      <c r="D11" s="32"/>
      <c r="E11" s="50">
        <v>84196098.96249029</v>
      </c>
      <c r="F11" s="50">
        <v>64594358.191684365</v>
      </c>
      <c r="G11" s="50">
        <v>56725504.260963507</v>
      </c>
      <c r="H11" s="50">
        <v>5214763.4847813947</v>
      </c>
      <c r="I11" s="50">
        <v>2654090.4459394794</v>
      </c>
      <c r="J11" s="50">
        <v>19601740.770805914</v>
      </c>
      <c r="K11" s="50">
        <v>21442343.416419532</v>
      </c>
      <c r="L11" s="50">
        <v>-1840602.6456136233</v>
      </c>
    </row>
    <row r="12" spans="1:21" s="33" customFormat="1" ht="18" hidden="1" customHeight="1">
      <c r="A12" s="1789" t="s">
        <v>1443</v>
      </c>
      <c r="B12" s="1789"/>
      <c r="C12" s="1789"/>
      <c r="D12" s="32"/>
      <c r="E12" s="328" t="s">
        <v>4</v>
      </c>
      <c r="F12" s="328" t="s">
        <v>4</v>
      </c>
      <c r="G12" s="328" t="s">
        <v>4</v>
      </c>
      <c r="H12" s="328" t="s">
        <v>4</v>
      </c>
      <c r="I12" s="328" t="s">
        <v>4</v>
      </c>
      <c r="J12" s="328" t="s">
        <v>4</v>
      </c>
      <c r="K12" s="328" t="s">
        <v>4</v>
      </c>
      <c r="L12" s="328" t="s">
        <v>4</v>
      </c>
    </row>
    <row r="13" spans="1:21" s="33" customFormat="1" ht="18" hidden="1" customHeight="1">
      <c r="A13" s="1825" t="s">
        <v>1444</v>
      </c>
      <c r="B13" s="1825"/>
      <c r="C13" s="1825"/>
      <c r="D13" s="32"/>
      <c r="E13" s="50">
        <v>134598936.41352648</v>
      </c>
      <c r="F13" s="50">
        <v>112046491.58161767</v>
      </c>
      <c r="G13" s="50">
        <v>103143496.21509439</v>
      </c>
      <c r="H13" s="50">
        <v>5649288.7835852951</v>
      </c>
      <c r="I13" s="50">
        <v>3253706.5829379209</v>
      </c>
      <c r="J13" s="50">
        <v>22552444.831909012</v>
      </c>
      <c r="K13" s="50">
        <v>22456195.072108287</v>
      </c>
      <c r="L13" s="50">
        <v>96249.759800656073</v>
      </c>
    </row>
    <row r="14" spans="1:21" s="33" customFormat="1" ht="18" hidden="1" customHeight="1">
      <c r="A14" s="1825" t="s">
        <v>1445</v>
      </c>
      <c r="B14" s="1825"/>
      <c r="C14" s="1825"/>
      <c r="D14" s="32"/>
      <c r="E14" s="60">
        <f>('13'!E14/'1'!$E$16)*1000</f>
        <v>115871991.23645146</v>
      </c>
      <c r="F14" s="59">
        <f>('13'!F14/'1'!$E$16)*1000</f>
        <v>95210606.434280694</v>
      </c>
      <c r="G14" s="59">
        <f>('13'!G14/'1'!$E$16)*1000</f>
        <v>86015548.003525987</v>
      </c>
      <c r="H14" s="59">
        <f>('13'!H14/'1'!$E$16)*1000</f>
        <v>6516783.368643512</v>
      </c>
      <c r="I14" s="59">
        <f>('13'!I14/'1'!$E$16)*1000</f>
        <v>2678275.0621112026</v>
      </c>
      <c r="J14" s="59">
        <f>('13'!J14/'1'!$E$16)*1000</f>
        <v>20661384.80217078</v>
      </c>
      <c r="K14" s="59">
        <f>('13'!K14/'1'!$E$16)*1000</f>
        <v>21797162.505395111</v>
      </c>
      <c r="L14" s="59">
        <f>('13'!L14/'1'!$E$16)*1000</f>
        <v>-1135777.7032243209</v>
      </c>
    </row>
    <row r="15" spans="1:21" s="33" customFormat="1" ht="15.75" hidden="1" customHeight="1">
      <c r="A15" s="1825" t="s">
        <v>1407</v>
      </c>
      <c r="B15" s="1825"/>
      <c r="C15" s="1825"/>
      <c r="D15" s="32"/>
      <c r="E15" s="59">
        <v>117037441.93935125</v>
      </c>
      <c r="F15" s="59">
        <v>96101499.943777695</v>
      </c>
      <c r="G15" s="59">
        <v>90655953.207687452</v>
      </c>
      <c r="H15" s="59">
        <v>2404292.6571702561</v>
      </c>
      <c r="I15" s="59">
        <v>3041254.0789198852</v>
      </c>
      <c r="J15" s="59">
        <v>20935941.995573465</v>
      </c>
      <c r="K15" s="59">
        <v>21122603.460555427</v>
      </c>
      <c r="L15" s="59">
        <v>-186661.4649820257</v>
      </c>
    </row>
    <row r="16" spans="1:21" s="33" customFormat="1" ht="20.25" hidden="1" customHeight="1">
      <c r="A16" s="1825" t="s">
        <v>1362</v>
      </c>
      <c r="B16" s="1825"/>
      <c r="C16" s="1825"/>
      <c r="D16" s="32"/>
      <c r="E16" s="333">
        <v>130139560.14273787</v>
      </c>
      <c r="F16" s="333">
        <v>107044277.06257814</v>
      </c>
      <c r="G16" s="333">
        <v>100915050.77688251</v>
      </c>
      <c r="H16" s="333">
        <v>2449870.5589152686</v>
      </c>
      <c r="I16" s="333">
        <v>3679355.7267803587</v>
      </c>
      <c r="J16" s="333">
        <v>23095283.080159731</v>
      </c>
      <c r="K16" s="333">
        <v>22350964.708077282</v>
      </c>
      <c r="L16" s="333">
        <v>744318.37208262493</v>
      </c>
    </row>
    <row r="17" spans="1:20" s="33" customFormat="1" ht="18.75" hidden="1" customHeight="1">
      <c r="A17" s="1825" t="s">
        <v>1363</v>
      </c>
      <c r="B17" s="1825"/>
      <c r="C17" s="1825"/>
      <c r="D17" s="32"/>
      <c r="E17" s="392" t="s">
        <v>524</v>
      </c>
      <c r="F17" s="392" t="s">
        <v>524</v>
      </c>
      <c r="G17" s="392" t="s">
        <v>524</v>
      </c>
      <c r="H17" s="392" t="s">
        <v>524</v>
      </c>
      <c r="I17" s="392" t="s">
        <v>524</v>
      </c>
      <c r="J17" s="392" t="s">
        <v>524</v>
      </c>
      <c r="K17" s="392" t="s">
        <v>524</v>
      </c>
      <c r="L17" s="392" t="s">
        <v>524</v>
      </c>
    </row>
    <row r="18" spans="1:20" s="33" customFormat="1" ht="17.25" hidden="1" customHeight="1">
      <c r="A18" s="1825" t="s">
        <v>1459</v>
      </c>
      <c r="B18" s="1825"/>
      <c r="C18" s="1825"/>
      <c r="D18" s="32"/>
      <c r="E18" s="333">
        <v>126928992.47056101</v>
      </c>
      <c r="F18" s="333">
        <v>101927168.79747547</v>
      </c>
      <c r="G18" s="333">
        <v>97160277.225532174</v>
      </c>
      <c r="H18" s="333">
        <v>2718080.5209836001</v>
      </c>
      <c r="I18" s="333">
        <v>2048811.0509597764</v>
      </c>
      <c r="J18" s="333">
        <v>25001823.67308525</v>
      </c>
      <c r="K18" s="333">
        <v>23571814.181840964</v>
      </c>
      <c r="L18" s="333">
        <v>1430009.491244151</v>
      </c>
    </row>
    <row r="19" spans="1:20" s="33" customFormat="1" ht="18" hidden="1" customHeight="1">
      <c r="A19" s="1825" t="s">
        <v>1365</v>
      </c>
      <c r="B19" s="1825"/>
      <c r="C19" s="1825"/>
      <c r="D19" s="32"/>
      <c r="E19" s="333">
        <v>131399461.55056205</v>
      </c>
      <c r="F19" s="333">
        <v>106604703.88994884</v>
      </c>
      <c r="G19" s="333">
        <v>101460032.75041255</v>
      </c>
      <c r="H19" s="333">
        <v>2749786.9435802544</v>
      </c>
      <c r="I19" s="333">
        <v>2394884.1959560583</v>
      </c>
      <c r="J19" s="333">
        <v>24794757.660612945</v>
      </c>
      <c r="K19" s="333">
        <v>21957904.25008788</v>
      </c>
      <c r="L19" s="333">
        <v>2836853.4105249681</v>
      </c>
    </row>
    <row r="20" spans="1:20" s="33" customFormat="1" ht="18" hidden="1" customHeight="1">
      <c r="A20" s="1825" t="s">
        <v>1366</v>
      </c>
      <c r="B20" s="1825"/>
      <c r="C20" s="1825"/>
      <c r="D20" s="32"/>
      <c r="E20" s="333">
        <v>103847154.26256964</v>
      </c>
      <c r="F20" s="333">
        <v>78734238.689919457</v>
      </c>
      <c r="G20" s="333">
        <v>71660971.08392638</v>
      </c>
      <c r="H20" s="333">
        <v>3834229.5552696628</v>
      </c>
      <c r="I20" s="333">
        <v>3239038.0507234251</v>
      </c>
      <c r="J20" s="333">
        <v>25112915.572650179</v>
      </c>
      <c r="K20" s="333">
        <v>22459416.915849172</v>
      </c>
      <c r="L20" s="333">
        <v>2653498.6568009588</v>
      </c>
    </row>
    <row r="21" spans="1:20" s="33" customFormat="1" ht="18" hidden="1" customHeight="1">
      <c r="A21" s="1467" t="s">
        <v>1367</v>
      </c>
      <c r="B21" s="1468"/>
      <c r="C21" s="1468"/>
      <c r="D21" s="1469"/>
      <c r="E21" s="437">
        <v>101217.94266607027</v>
      </c>
      <c r="F21" s="437">
        <v>75900.509483006914</v>
      </c>
      <c r="G21" s="437">
        <v>69044.157713336506</v>
      </c>
      <c r="H21" s="437">
        <v>3488.797468351132</v>
      </c>
      <c r="I21" s="437">
        <v>3367.5543013192523</v>
      </c>
      <c r="J21" s="437">
        <v>25317.433183062905</v>
      </c>
      <c r="K21" s="437">
        <v>22543.901875294927</v>
      </c>
      <c r="L21" s="437">
        <v>2773.5313077678215</v>
      </c>
    </row>
    <row r="22" spans="1:20" s="33" customFormat="1" ht="18" customHeight="1">
      <c r="A22" s="1467" t="s">
        <v>1308</v>
      </c>
      <c r="B22" s="1468"/>
      <c r="C22" s="1468"/>
      <c r="D22" s="1469"/>
      <c r="E22" s="131" t="s">
        <v>4</v>
      </c>
      <c r="F22" s="131" t="s">
        <v>4</v>
      </c>
      <c r="G22" s="131" t="s">
        <v>4</v>
      </c>
      <c r="H22" s="131" t="s">
        <v>4</v>
      </c>
      <c r="I22" s="131" t="s">
        <v>4</v>
      </c>
      <c r="J22" s="131" t="s">
        <v>4</v>
      </c>
      <c r="K22" s="131" t="s">
        <v>4</v>
      </c>
      <c r="L22" s="131" t="s">
        <v>4</v>
      </c>
    </row>
    <row r="23" spans="1:20" s="33" customFormat="1" ht="18" customHeight="1">
      <c r="A23" s="1467" t="s">
        <v>1309</v>
      </c>
      <c r="B23" s="1468"/>
      <c r="C23" s="1468"/>
      <c r="D23" s="1469"/>
      <c r="E23" s="437">
        <v>99023.101272355416</v>
      </c>
      <c r="F23" s="437">
        <v>72517.159138555653</v>
      </c>
      <c r="G23" s="437">
        <v>64725.10469362462</v>
      </c>
      <c r="H23" s="437">
        <v>4931.1526763877791</v>
      </c>
      <c r="I23" s="437">
        <v>2860.9017685432732</v>
      </c>
      <c r="J23" s="437">
        <v>26505.942133799836</v>
      </c>
      <c r="K23" s="437">
        <v>21708.477966003451</v>
      </c>
      <c r="L23" s="437">
        <v>4797.4641677964255</v>
      </c>
    </row>
    <row r="24" spans="1:20" s="33" customFormat="1" ht="18" customHeight="1">
      <c r="A24" s="1467" t="s">
        <v>1310</v>
      </c>
      <c r="B24" s="1468"/>
      <c r="C24" s="1468"/>
      <c r="D24" s="1469"/>
      <c r="E24" s="437">
        <v>116399.20345300743</v>
      </c>
      <c r="F24" s="437">
        <v>89022.979632514965</v>
      </c>
      <c r="G24" s="437">
        <v>82476.88574530484</v>
      </c>
      <c r="H24" s="437">
        <v>3685.4614216391951</v>
      </c>
      <c r="I24" s="437">
        <v>2860.6324655711242</v>
      </c>
      <c r="J24" s="437">
        <v>27376.223820492389</v>
      </c>
      <c r="K24" s="437">
        <v>22598.666175456252</v>
      </c>
      <c r="L24" s="437">
        <v>4777.557645036205</v>
      </c>
    </row>
    <row r="25" spans="1:20" s="33" customFormat="1" ht="18" customHeight="1">
      <c r="A25" s="1467" t="s">
        <v>1311</v>
      </c>
      <c r="B25" s="1468"/>
      <c r="C25" s="1468"/>
      <c r="D25" s="1469"/>
      <c r="E25" s="437">
        <v>126122.90821407377</v>
      </c>
      <c r="F25" s="437">
        <v>95955.072852680052</v>
      </c>
      <c r="G25" s="437">
        <v>88219.891763318054</v>
      </c>
      <c r="H25" s="437">
        <v>4404.6377320858264</v>
      </c>
      <c r="I25" s="437">
        <v>3330.5433572761526</v>
      </c>
      <c r="J25" s="437">
        <v>30167.835361393467</v>
      </c>
      <c r="K25" s="437">
        <v>24684.806255517582</v>
      </c>
      <c r="L25" s="437">
        <v>5483.029105875873</v>
      </c>
    </row>
    <row r="26" spans="1:20" s="33" customFormat="1" ht="18" customHeight="1">
      <c r="A26" s="1467" t="s">
        <v>1312</v>
      </c>
      <c r="B26" s="1468"/>
      <c r="C26" s="1468"/>
      <c r="D26" s="1469"/>
      <c r="E26" s="437">
        <v>130589.210904438</v>
      </c>
      <c r="F26" s="437">
        <v>98742.502652582116</v>
      </c>
      <c r="G26" s="437">
        <v>90196.702321991543</v>
      </c>
      <c r="H26" s="437">
        <v>4787.8898397554212</v>
      </c>
      <c r="I26" s="437">
        <v>3757.910490835015</v>
      </c>
      <c r="J26" s="437">
        <v>31846.708251856067</v>
      </c>
      <c r="K26" s="437">
        <v>25594.621859464944</v>
      </c>
      <c r="L26" s="437">
        <v>6252.0863923911784</v>
      </c>
    </row>
    <row r="27" spans="1:20" ht="18" customHeight="1">
      <c r="A27" s="1825" t="s">
        <v>43</v>
      </c>
      <c r="B27" s="1825"/>
      <c r="C27" s="1825"/>
      <c r="D27" s="32"/>
      <c r="E27" s="437"/>
      <c r="F27" s="125"/>
      <c r="G27" s="125"/>
      <c r="H27" s="125"/>
      <c r="I27" s="125"/>
      <c r="J27" s="125"/>
      <c r="K27" s="125"/>
      <c r="L27" s="125"/>
    </row>
    <row r="28" spans="1:20" ht="18" customHeight="1">
      <c r="A28" s="34"/>
      <c r="B28" s="34" t="s">
        <v>44</v>
      </c>
      <c r="C28" s="34"/>
      <c r="D28" s="989"/>
      <c r="E28" s="1113">
        <v>176964.87605755095</v>
      </c>
      <c r="F28" s="1113">
        <v>134298.94941130016</v>
      </c>
      <c r="G28" s="1113">
        <v>122698.79669568822</v>
      </c>
      <c r="H28" s="1113">
        <v>6513.6730196635735</v>
      </c>
      <c r="I28" s="1113">
        <v>5086.479695948261</v>
      </c>
      <c r="J28" s="1113">
        <v>42665.926646250977</v>
      </c>
      <c r="K28" s="1113">
        <v>34394.150009474084</v>
      </c>
      <c r="L28" s="1113">
        <v>8271.7766367769673</v>
      </c>
      <c r="M28" s="33"/>
      <c r="N28" s="33"/>
      <c r="O28" s="33"/>
      <c r="P28" s="33"/>
      <c r="Q28" s="33"/>
      <c r="R28" s="33"/>
      <c r="S28" s="33"/>
      <c r="T28" s="33"/>
    </row>
    <row r="29" spans="1:20" ht="18" customHeight="1">
      <c r="A29" s="34"/>
      <c r="B29" s="34" t="s">
        <v>12</v>
      </c>
      <c r="C29" s="34"/>
      <c r="D29" s="989"/>
      <c r="E29" s="1113">
        <v>3690.5583555243347</v>
      </c>
      <c r="F29" s="1113">
        <v>1448.6920255737523</v>
      </c>
      <c r="G29" s="1113">
        <v>1260.5767177017074</v>
      </c>
      <c r="H29" s="1113">
        <v>65.595088857958231</v>
      </c>
      <c r="I29" s="1113">
        <v>122.52021901408767</v>
      </c>
      <c r="J29" s="1113">
        <v>2241.8663299505806</v>
      </c>
      <c r="K29" s="1113">
        <v>1516.2984194520038</v>
      </c>
      <c r="L29" s="1113">
        <v>725.56791049857679</v>
      </c>
      <c r="M29" s="33"/>
      <c r="N29" s="33"/>
      <c r="O29" s="33"/>
      <c r="P29" s="33"/>
      <c r="Q29" s="33"/>
      <c r="R29" s="33"/>
      <c r="S29" s="33"/>
      <c r="T29" s="33"/>
    </row>
    <row r="30" spans="1:20" ht="18" customHeight="1">
      <c r="A30" s="1825" t="s">
        <v>13</v>
      </c>
      <c r="B30" s="1825"/>
      <c r="C30" s="1825"/>
      <c r="D30" s="32"/>
      <c r="E30" s="1113"/>
      <c r="F30" s="1113"/>
      <c r="G30" s="1113"/>
      <c r="H30" s="1113"/>
      <c r="I30" s="1113"/>
      <c r="J30" s="1113"/>
      <c r="K30" s="1113"/>
      <c r="L30" s="1113"/>
    </row>
    <row r="31" spans="1:20" ht="18" customHeight="1">
      <c r="A31" s="34"/>
      <c r="B31" s="1330" t="s">
        <v>52</v>
      </c>
      <c r="C31" s="34"/>
      <c r="D31" s="989"/>
      <c r="E31" s="1113">
        <v>601944.23941170971</v>
      </c>
      <c r="F31" s="1113">
        <v>469686.56152015569</v>
      </c>
      <c r="G31" s="1113">
        <v>435959.06057129457</v>
      </c>
      <c r="H31" s="1113">
        <v>18012.018814795454</v>
      </c>
      <c r="I31" s="1113">
        <v>15715.482134066062</v>
      </c>
      <c r="J31" s="1113">
        <v>132257.67789155329</v>
      </c>
      <c r="K31" s="1113">
        <v>111187.08841024316</v>
      </c>
      <c r="L31" s="1113">
        <v>21070.589481310031</v>
      </c>
      <c r="M31" s="33"/>
      <c r="N31" s="33"/>
      <c r="O31" s="33"/>
      <c r="P31" s="33"/>
      <c r="Q31" s="33"/>
      <c r="R31" s="33"/>
      <c r="S31" s="33"/>
      <c r="T31" s="33"/>
    </row>
    <row r="32" spans="1:20" ht="18" customHeight="1">
      <c r="A32" s="34"/>
      <c r="B32" s="1330" t="s">
        <v>53</v>
      </c>
      <c r="C32" s="34"/>
      <c r="D32" s="989"/>
      <c r="E32" s="1113">
        <v>78573.239986802379</v>
      </c>
      <c r="F32" s="1113">
        <v>57887.001116417843</v>
      </c>
      <c r="G32" s="1113">
        <v>51502.488931339838</v>
      </c>
      <c r="H32" s="1113">
        <v>3284.6299443736725</v>
      </c>
      <c r="I32" s="1113">
        <v>3099.882240704349</v>
      </c>
      <c r="J32" s="1113">
        <v>20686.238870384524</v>
      </c>
      <c r="K32" s="1113">
        <v>18769.22333380748</v>
      </c>
      <c r="L32" s="1113">
        <v>1917.0155365770543</v>
      </c>
      <c r="M32" s="33"/>
      <c r="N32" s="33"/>
      <c r="O32" s="33"/>
      <c r="P32" s="33"/>
      <c r="Q32" s="33"/>
      <c r="R32" s="33"/>
      <c r="S32" s="33"/>
      <c r="T32" s="33"/>
    </row>
    <row r="33" spans="1:20" ht="18" customHeight="1">
      <c r="A33" s="34"/>
      <c r="B33" s="1330" t="s">
        <v>54</v>
      </c>
      <c r="C33" s="34"/>
      <c r="D33" s="989"/>
      <c r="E33" s="1113">
        <v>28430.48324179124</v>
      </c>
      <c r="F33" s="1113">
        <v>20023.727343825227</v>
      </c>
      <c r="G33" s="1113">
        <v>18203.123020118426</v>
      </c>
      <c r="H33" s="1113">
        <v>1226.6901626209606</v>
      </c>
      <c r="I33" s="1113">
        <v>593.91416108584428</v>
      </c>
      <c r="J33" s="1113">
        <v>8406.7558979660153</v>
      </c>
      <c r="K33" s="1113">
        <v>7121.4916465990173</v>
      </c>
      <c r="L33" s="1113">
        <v>1285.2642513670075</v>
      </c>
      <c r="M33" s="33"/>
      <c r="N33" s="33"/>
      <c r="O33" s="33"/>
      <c r="P33" s="33"/>
      <c r="Q33" s="33"/>
      <c r="R33" s="33"/>
      <c r="S33" s="33"/>
      <c r="T33" s="33"/>
    </row>
    <row r="34" spans="1:20" ht="18" customHeight="1">
      <c r="A34" s="34"/>
      <c r="B34" s="1330" t="s">
        <v>257</v>
      </c>
      <c r="C34" s="34"/>
      <c r="D34" s="989"/>
      <c r="E34" s="1113">
        <v>3998.9518935118886</v>
      </c>
      <c r="F34" s="1113">
        <v>1785.8323618823895</v>
      </c>
      <c r="G34" s="1113">
        <v>1484.0894050396673</v>
      </c>
      <c r="H34" s="1113">
        <v>74.56769155272633</v>
      </c>
      <c r="I34" s="1113">
        <v>227.17526528999491</v>
      </c>
      <c r="J34" s="1113">
        <v>2213.1195316295016</v>
      </c>
      <c r="K34" s="1113">
        <v>1625.044763314133</v>
      </c>
      <c r="L34" s="1113">
        <v>588.07476831536837</v>
      </c>
      <c r="M34" s="33"/>
      <c r="N34" s="33"/>
      <c r="O34" s="33"/>
      <c r="P34" s="33"/>
      <c r="Q34" s="33"/>
      <c r="R34" s="33"/>
      <c r="S34" s="33"/>
      <c r="T34" s="33"/>
    </row>
    <row r="35" spans="1:20" ht="18" customHeight="1">
      <c r="A35" s="34"/>
      <c r="B35" s="1330" t="s">
        <v>256</v>
      </c>
      <c r="C35" s="34"/>
      <c r="D35" s="989"/>
      <c r="E35" s="1113">
        <v>619932.87280731706</v>
      </c>
      <c r="F35" s="1113">
        <v>421567.02033658535</v>
      </c>
      <c r="G35" s="1113">
        <v>349176.01116829272</v>
      </c>
      <c r="H35" s="1113">
        <v>45162.943202439026</v>
      </c>
      <c r="I35" s="1113">
        <v>27228.065965853657</v>
      </c>
      <c r="J35" s="1113">
        <v>198365.85247073171</v>
      </c>
      <c r="K35" s="1113">
        <v>120796.39199268294</v>
      </c>
      <c r="L35" s="1113">
        <v>77569.460478048786</v>
      </c>
      <c r="M35" s="33"/>
      <c r="N35" s="33"/>
      <c r="O35" s="33"/>
      <c r="P35" s="33"/>
      <c r="Q35" s="33"/>
      <c r="R35" s="33"/>
      <c r="S35" s="33"/>
      <c r="T35" s="33"/>
    </row>
    <row r="36" spans="1:20" ht="13.5" customHeight="1">
      <c r="A36" s="1825" t="s">
        <v>14</v>
      </c>
      <c r="B36" s="1825"/>
      <c r="C36" s="1825"/>
      <c r="D36" s="32"/>
      <c r="E36" s="1113"/>
      <c r="F36" s="1113"/>
      <c r="G36" s="1113"/>
      <c r="H36" s="1113"/>
      <c r="I36" s="1113"/>
      <c r="J36" s="1113"/>
      <c r="K36" s="1113"/>
      <c r="L36" s="1113"/>
    </row>
    <row r="37" spans="1:20" ht="18" customHeight="1">
      <c r="A37" s="1470" t="s">
        <v>45</v>
      </c>
      <c r="B37" s="1470"/>
      <c r="C37" s="35"/>
      <c r="D37" s="32"/>
      <c r="E37" s="1113">
        <v>133553.51548233238</v>
      </c>
      <c r="F37" s="1113">
        <v>101082.92269559752</v>
      </c>
      <c r="G37" s="1113">
        <v>92368.455640375149</v>
      </c>
      <c r="H37" s="1113">
        <v>4858.3424553476207</v>
      </c>
      <c r="I37" s="1113">
        <v>3856.1245998746494</v>
      </c>
      <c r="J37" s="1113">
        <v>32470.592786734964</v>
      </c>
      <c r="K37" s="1113">
        <v>26091.916877006963</v>
      </c>
      <c r="L37" s="1113">
        <v>6378.6759097280619</v>
      </c>
      <c r="M37" s="33"/>
      <c r="N37" s="33"/>
      <c r="O37" s="33"/>
      <c r="P37" s="33"/>
      <c r="Q37" s="33"/>
      <c r="R37" s="33"/>
      <c r="S37" s="33"/>
      <c r="T37" s="33"/>
    </row>
    <row r="38" spans="1:20" ht="18" customHeight="1">
      <c r="A38" s="7"/>
      <c r="B38" s="1330" t="s">
        <v>15</v>
      </c>
      <c r="C38" s="35"/>
      <c r="D38" s="32"/>
      <c r="E38" s="1113">
        <v>238978.67658646934</v>
      </c>
      <c r="F38" s="1113">
        <v>181964.09949972513</v>
      </c>
      <c r="G38" s="1113">
        <v>167689.84655175882</v>
      </c>
      <c r="H38" s="1113">
        <v>7840.4118577020818</v>
      </c>
      <c r="I38" s="1113">
        <v>6433.8410902639416</v>
      </c>
      <c r="J38" s="1113">
        <v>57014.577086744488</v>
      </c>
      <c r="K38" s="1113">
        <v>44834.471671345404</v>
      </c>
      <c r="L38" s="1113">
        <v>12180.105415399081</v>
      </c>
      <c r="M38" s="33"/>
      <c r="N38" s="33"/>
      <c r="O38" s="33"/>
      <c r="P38" s="33"/>
      <c r="Q38" s="33"/>
      <c r="R38" s="33"/>
      <c r="S38" s="33"/>
      <c r="T38" s="33"/>
    </row>
    <row r="39" spans="1:20" ht="18" customHeight="1">
      <c r="A39" s="961"/>
      <c r="B39" s="961" t="s">
        <v>1313</v>
      </c>
      <c r="C39" s="988"/>
      <c r="D39" s="989"/>
      <c r="E39" s="1113">
        <v>168703.10139341778</v>
      </c>
      <c r="F39" s="1113">
        <v>134092.53633527138</v>
      </c>
      <c r="G39" s="1113">
        <v>125633.01261967326</v>
      </c>
      <c r="H39" s="1113">
        <v>3614.3795495457871</v>
      </c>
      <c r="I39" s="1113">
        <v>4845.1441660523069</v>
      </c>
      <c r="J39" s="1113">
        <v>34610.565058146436</v>
      </c>
      <c r="K39" s="1113">
        <v>30613.946731389176</v>
      </c>
      <c r="L39" s="1113">
        <v>3996.6183267572219</v>
      </c>
      <c r="M39" s="33"/>
      <c r="N39" s="33"/>
      <c r="O39" s="33"/>
      <c r="P39" s="33"/>
      <c r="Q39" s="33"/>
      <c r="R39" s="33"/>
      <c r="S39" s="33"/>
      <c r="T39" s="33"/>
    </row>
    <row r="40" spans="1:20" ht="18" customHeight="1">
      <c r="A40" s="961"/>
      <c r="B40" s="961" t="s">
        <v>1314</v>
      </c>
      <c r="C40" s="988"/>
      <c r="D40" s="989"/>
      <c r="E40" s="1113">
        <v>712813.90481970983</v>
      </c>
      <c r="F40" s="1113">
        <v>535133.7268571516</v>
      </c>
      <c r="G40" s="1113">
        <v>488205.54303338699</v>
      </c>
      <c r="H40" s="1113">
        <v>25494.967815326585</v>
      </c>
      <c r="I40" s="1113">
        <v>21433.21600843827</v>
      </c>
      <c r="J40" s="1113">
        <v>177680.17796255826</v>
      </c>
      <c r="K40" s="1113">
        <v>128336.16981749625</v>
      </c>
      <c r="L40" s="1113">
        <v>49344.008145062056</v>
      </c>
      <c r="M40" s="33"/>
      <c r="N40" s="33"/>
      <c r="O40" s="33"/>
      <c r="P40" s="33"/>
      <c r="Q40" s="33"/>
      <c r="R40" s="33"/>
      <c r="S40" s="33"/>
      <c r="T40" s="33"/>
    </row>
    <row r="41" spans="1:20" ht="18" customHeight="1">
      <c r="A41" s="961"/>
      <c r="B41" s="961" t="s">
        <v>1315</v>
      </c>
      <c r="C41" s="988"/>
      <c r="D41" s="989"/>
      <c r="E41" s="1113">
        <v>115397.40050875004</v>
      </c>
      <c r="F41" s="1113">
        <v>89975.979132365945</v>
      </c>
      <c r="G41" s="1113">
        <v>83034.599982707718</v>
      </c>
      <c r="H41" s="1113">
        <v>5224.6322694204446</v>
      </c>
      <c r="I41" s="1113">
        <v>1716.7468802377507</v>
      </c>
      <c r="J41" s="1113">
        <v>25421.42137638414</v>
      </c>
      <c r="K41" s="1113">
        <v>23411.821385760595</v>
      </c>
      <c r="L41" s="1113">
        <v>2009.59999062355</v>
      </c>
      <c r="M41" s="33"/>
      <c r="N41" s="33"/>
      <c r="O41" s="33"/>
      <c r="P41" s="33"/>
      <c r="Q41" s="33"/>
      <c r="R41" s="33"/>
      <c r="S41" s="33"/>
      <c r="T41" s="33"/>
    </row>
    <row r="42" spans="1:20" ht="18" customHeight="1">
      <c r="A42" s="961"/>
      <c r="B42" s="961" t="s">
        <v>1316</v>
      </c>
      <c r="C42" s="988"/>
      <c r="D42" s="989"/>
      <c r="E42" s="1113">
        <v>58714.075860441335</v>
      </c>
      <c r="F42" s="1113">
        <v>42354.091847564763</v>
      </c>
      <c r="G42" s="1113">
        <v>40507.109012496083</v>
      </c>
      <c r="H42" s="1113">
        <v>1087.8171333504656</v>
      </c>
      <c r="I42" s="1113">
        <v>759.1657017182082</v>
      </c>
      <c r="J42" s="1113">
        <v>16359.984012876586</v>
      </c>
      <c r="K42" s="1113">
        <v>14825.602608995996</v>
      </c>
      <c r="L42" s="1113">
        <v>1534.3814038805906</v>
      </c>
      <c r="M42" s="33"/>
      <c r="N42" s="33"/>
      <c r="O42" s="33"/>
      <c r="P42" s="33"/>
      <c r="Q42" s="33"/>
      <c r="R42" s="33"/>
      <c r="S42" s="33"/>
      <c r="T42" s="33"/>
    </row>
    <row r="43" spans="1:20" ht="18" customHeight="1">
      <c r="A43" s="961"/>
      <c r="B43" s="1330" t="s">
        <v>17</v>
      </c>
      <c r="C43" s="988"/>
      <c r="D43" s="989"/>
      <c r="E43" s="1113">
        <v>66051.364369984381</v>
      </c>
      <c r="F43" s="1113">
        <v>48530.450593080539</v>
      </c>
      <c r="G43" s="1113">
        <v>42584.785218680256</v>
      </c>
      <c r="H43" s="1113">
        <v>2794.1089011122772</v>
      </c>
      <c r="I43" s="1113">
        <v>3151.556473288038</v>
      </c>
      <c r="J43" s="1113">
        <v>17520.913776903821</v>
      </c>
      <c r="K43" s="1113">
        <v>15518.840684017248</v>
      </c>
      <c r="L43" s="1113">
        <v>2002.0730928865923</v>
      </c>
      <c r="M43" s="33"/>
      <c r="N43" s="33"/>
      <c r="O43" s="33"/>
      <c r="P43" s="33"/>
      <c r="Q43" s="33"/>
      <c r="R43" s="33"/>
      <c r="S43" s="33"/>
      <c r="T43" s="33"/>
    </row>
    <row r="44" spans="1:20" ht="18" customHeight="1">
      <c r="A44" s="961"/>
      <c r="B44" s="961" t="s">
        <v>1317</v>
      </c>
      <c r="C44" s="988"/>
      <c r="D44" s="989"/>
      <c r="E44" s="1113">
        <v>101996.00057783637</v>
      </c>
      <c r="F44" s="1113">
        <v>75826.265230852616</v>
      </c>
      <c r="G44" s="1113">
        <v>67208.039527060551</v>
      </c>
      <c r="H44" s="1113">
        <v>3979.7195881108109</v>
      </c>
      <c r="I44" s="1113">
        <v>4638.5061156812953</v>
      </c>
      <c r="J44" s="1113">
        <v>26169.735346983663</v>
      </c>
      <c r="K44" s="1113">
        <v>22639.450867172702</v>
      </c>
      <c r="L44" s="1113">
        <v>3530.2844798110136</v>
      </c>
      <c r="M44" s="33"/>
      <c r="N44" s="33"/>
      <c r="O44" s="33"/>
      <c r="P44" s="33"/>
      <c r="Q44" s="33"/>
      <c r="R44" s="33"/>
      <c r="S44" s="33"/>
      <c r="T44" s="33"/>
    </row>
    <row r="45" spans="1:20" ht="18" customHeight="1">
      <c r="A45" s="961"/>
      <c r="B45" s="961" t="s">
        <v>1318</v>
      </c>
      <c r="C45" s="988"/>
      <c r="D45" s="989"/>
      <c r="E45" s="1113">
        <v>30737.335813736459</v>
      </c>
      <c r="F45" s="1113">
        <v>21713.509895437091</v>
      </c>
      <c r="G45" s="1113">
        <v>18393.51782719254</v>
      </c>
      <c r="H45" s="1113">
        <v>1629.2984015665074</v>
      </c>
      <c r="I45" s="1113">
        <v>1690.6936666780318</v>
      </c>
      <c r="J45" s="1113">
        <v>9023.8259182993716</v>
      </c>
      <c r="K45" s="1113">
        <v>8523.1534863003544</v>
      </c>
      <c r="L45" s="1113">
        <v>500.67243199901884</v>
      </c>
      <c r="M45" s="33"/>
      <c r="N45" s="33"/>
      <c r="O45" s="33"/>
      <c r="P45" s="33"/>
      <c r="Q45" s="33"/>
      <c r="R45" s="33"/>
      <c r="S45" s="33"/>
      <c r="T45" s="33"/>
    </row>
    <row r="46" spans="1:20" ht="18" customHeight="1">
      <c r="A46" s="961"/>
      <c r="B46" s="1330" t="s">
        <v>18</v>
      </c>
      <c r="C46" s="988"/>
      <c r="D46" s="989"/>
      <c r="E46" s="1113">
        <v>106490.41529224343</v>
      </c>
      <c r="F46" s="1113">
        <v>80874.33577954692</v>
      </c>
      <c r="G46" s="1113">
        <v>74042.150189112712</v>
      </c>
      <c r="H46" s="1113">
        <v>4414.5829358096498</v>
      </c>
      <c r="I46" s="1113">
        <v>2417.6026546245789</v>
      </c>
      <c r="J46" s="1113">
        <v>25616.079512696338</v>
      </c>
      <c r="K46" s="1113">
        <v>19985.478946031104</v>
      </c>
      <c r="L46" s="1113">
        <v>5630.6005666652463</v>
      </c>
      <c r="M46" s="33"/>
      <c r="N46" s="33"/>
      <c r="O46" s="33"/>
      <c r="P46" s="33"/>
      <c r="Q46" s="33"/>
      <c r="R46" s="33"/>
      <c r="S46" s="33"/>
      <c r="T46" s="33"/>
    </row>
    <row r="47" spans="1:20" ht="18" customHeight="1">
      <c r="A47" s="961"/>
      <c r="B47" s="961" t="s">
        <v>1319</v>
      </c>
      <c r="C47" s="35"/>
      <c r="D47" s="32"/>
      <c r="E47" s="1113">
        <v>75591.884376788978</v>
      </c>
      <c r="F47" s="1113">
        <v>59938.096184045971</v>
      </c>
      <c r="G47" s="1113">
        <v>54747.313381353597</v>
      </c>
      <c r="H47" s="1113">
        <v>2851.0892035234656</v>
      </c>
      <c r="I47" s="1113">
        <v>2339.6935991688933</v>
      </c>
      <c r="J47" s="1113">
        <v>15653.788192742937</v>
      </c>
      <c r="K47" s="1113">
        <v>12768.485691481563</v>
      </c>
      <c r="L47" s="1113">
        <v>2885.3025012613716</v>
      </c>
      <c r="M47" s="33"/>
      <c r="N47" s="33"/>
      <c r="O47" s="33"/>
      <c r="P47" s="33"/>
      <c r="Q47" s="33"/>
      <c r="R47" s="33"/>
      <c r="S47" s="33"/>
      <c r="T47" s="33"/>
    </row>
    <row r="48" spans="1:20" ht="18" customHeight="1">
      <c r="A48" s="961"/>
      <c r="B48" s="961" t="s">
        <v>1320</v>
      </c>
      <c r="C48" s="35"/>
      <c r="D48" s="32"/>
      <c r="E48" s="1113">
        <v>189455.40222942486</v>
      </c>
      <c r="F48" s="1113">
        <v>145868.67382189975</v>
      </c>
      <c r="G48" s="1113">
        <v>133498.94413351105</v>
      </c>
      <c r="H48" s="1113">
        <v>8436.3465716590035</v>
      </c>
      <c r="I48" s="1113">
        <v>3933.3831167297135</v>
      </c>
      <c r="J48" s="1113">
        <v>43586.728407525181</v>
      </c>
      <c r="K48" s="1113">
        <v>33762.404105585556</v>
      </c>
      <c r="L48" s="1113">
        <v>9824.3243019396723</v>
      </c>
      <c r="M48" s="33"/>
      <c r="N48" s="33"/>
      <c r="O48" s="33"/>
      <c r="P48" s="33"/>
      <c r="Q48" s="33"/>
      <c r="R48" s="33"/>
      <c r="S48" s="33"/>
      <c r="T48" s="33"/>
    </row>
    <row r="49" spans="1:20" ht="18" customHeight="1">
      <c r="A49" s="961"/>
      <c r="B49" s="961" t="s">
        <v>1321</v>
      </c>
      <c r="C49" s="35"/>
      <c r="D49" s="32"/>
      <c r="E49" s="1113">
        <v>35260.245750485861</v>
      </c>
      <c r="F49" s="1113">
        <v>22267.101206782449</v>
      </c>
      <c r="G49" s="1113">
        <v>20550.460678133368</v>
      </c>
      <c r="H49" s="1113">
        <v>1018.0311278650555</v>
      </c>
      <c r="I49" s="1113">
        <v>698.60940078402746</v>
      </c>
      <c r="J49" s="1113">
        <v>12993.144543703411</v>
      </c>
      <c r="K49" s="1113">
        <v>9947.4707038525921</v>
      </c>
      <c r="L49" s="1113">
        <v>3045.6738398508237</v>
      </c>
      <c r="M49" s="33"/>
      <c r="N49" s="33"/>
      <c r="O49" s="33"/>
      <c r="P49" s="33"/>
      <c r="Q49" s="33"/>
      <c r="R49" s="33"/>
      <c r="S49" s="33"/>
      <c r="T49" s="33"/>
    </row>
    <row r="50" spans="1:20" ht="18" customHeight="1">
      <c r="A50" s="961"/>
      <c r="B50" s="1330" t="s">
        <v>20</v>
      </c>
      <c r="C50" s="35"/>
      <c r="D50" s="32"/>
      <c r="E50" s="1113">
        <v>27515.450912649565</v>
      </c>
      <c r="F50" s="1113">
        <v>20840.106366503838</v>
      </c>
      <c r="G50" s="1113">
        <v>19646.94126825525</v>
      </c>
      <c r="H50" s="1113">
        <v>683.92314906195043</v>
      </c>
      <c r="I50" s="1113">
        <v>509.24194918663852</v>
      </c>
      <c r="J50" s="1113">
        <v>6675.3445461457313</v>
      </c>
      <c r="K50" s="1113">
        <v>6921.9220483222634</v>
      </c>
      <c r="L50" s="1113">
        <v>-246.57750217653737</v>
      </c>
      <c r="M50" s="33"/>
      <c r="N50" s="33"/>
      <c r="O50" s="33"/>
      <c r="P50" s="33"/>
      <c r="Q50" s="33"/>
      <c r="R50" s="33"/>
      <c r="S50" s="33"/>
      <c r="T50" s="33"/>
    </row>
    <row r="51" spans="1:20" ht="18" customHeight="1">
      <c r="A51" s="1470" t="s">
        <v>21</v>
      </c>
      <c r="B51" s="1470"/>
      <c r="C51" s="35"/>
      <c r="D51" s="32"/>
      <c r="E51" s="1113">
        <v>22306.994159650956</v>
      </c>
      <c r="F51" s="1113">
        <v>13249.981991409177</v>
      </c>
      <c r="G51" s="1113">
        <v>10865.359216733434</v>
      </c>
      <c r="H51" s="1113">
        <v>2214.3468075441833</v>
      </c>
      <c r="I51" s="1113">
        <v>170.27596713156422</v>
      </c>
      <c r="J51" s="1113">
        <v>9057.0121682417775</v>
      </c>
      <c r="K51" s="1113">
        <v>7429.0773074139297</v>
      </c>
      <c r="L51" s="1113">
        <v>1627.9348608278444</v>
      </c>
      <c r="M51" s="33"/>
      <c r="N51" s="33"/>
      <c r="O51" s="33"/>
      <c r="P51" s="33"/>
      <c r="Q51" s="33"/>
      <c r="R51" s="33"/>
      <c r="S51" s="33"/>
      <c r="T51" s="33"/>
    </row>
    <row r="52" spans="1:20" ht="18" customHeight="1">
      <c r="A52" s="1479" t="s">
        <v>118</v>
      </c>
      <c r="B52" s="1479"/>
      <c r="C52" s="1479"/>
      <c r="D52" s="989"/>
      <c r="E52" s="1113"/>
      <c r="F52" s="1113"/>
      <c r="G52" s="1113"/>
      <c r="H52" s="1113"/>
      <c r="I52" s="1113"/>
      <c r="J52" s="1113"/>
      <c r="K52" s="1113"/>
      <c r="L52" s="1113"/>
    </row>
    <row r="53" spans="1:20" ht="18" customHeight="1">
      <c r="A53" s="1470" t="s">
        <v>22</v>
      </c>
      <c r="B53" s="1470" t="s">
        <v>22</v>
      </c>
      <c r="C53" s="1334"/>
      <c r="D53" s="989"/>
      <c r="E53" s="1113">
        <v>132865.76978116445</v>
      </c>
      <c r="F53" s="1113">
        <v>98549.903935903523</v>
      </c>
      <c r="G53" s="1113">
        <v>89536.533072227059</v>
      </c>
      <c r="H53" s="1113">
        <v>4309.154110834902</v>
      </c>
      <c r="I53" s="1113">
        <v>4704.2167528415257</v>
      </c>
      <c r="J53" s="1113">
        <v>34315.865845261033</v>
      </c>
      <c r="K53" s="1113">
        <v>26010.36115067764</v>
      </c>
      <c r="L53" s="1113">
        <v>8305.504694583371</v>
      </c>
      <c r="M53" s="33"/>
      <c r="N53" s="33"/>
      <c r="O53" s="33"/>
      <c r="P53" s="33"/>
      <c r="Q53" s="33"/>
      <c r="R53" s="33"/>
      <c r="S53" s="33"/>
      <c r="T53" s="33"/>
    </row>
    <row r="54" spans="1:20" ht="18" customHeight="1">
      <c r="A54" s="1330"/>
      <c r="B54" s="1330" t="s">
        <v>23</v>
      </c>
      <c r="C54" s="1330"/>
      <c r="D54" s="989"/>
      <c r="E54" s="1113">
        <v>73214.933226727575</v>
      </c>
      <c r="F54" s="1113">
        <v>51987.649226990077</v>
      </c>
      <c r="G54" s="1113">
        <v>47064.204545099725</v>
      </c>
      <c r="H54" s="1113">
        <v>1996.9389704153746</v>
      </c>
      <c r="I54" s="1113">
        <v>2926.5057114750111</v>
      </c>
      <c r="J54" s="1113">
        <v>21227.283999737334</v>
      </c>
      <c r="K54" s="1113">
        <v>17848.316430768929</v>
      </c>
      <c r="L54" s="1113">
        <v>3378.9675689684072</v>
      </c>
      <c r="M54" s="33"/>
      <c r="N54" s="33"/>
      <c r="O54" s="33"/>
      <c r="P54" s="33"/>
      <c r="Q54" s="33"/>
      <c r="R54" s="33"/>
      <c r="S54" s="33"/>
      <c r="T54" s="33"/>
    </row>
    <row r="55" spans="1:20" ht="18" customHeight="1">
      <c r="A55" s="1330"/>
      <c r="B55" s="1826" t="s">
        <v>24</v>
      </c>
      <c r="C55" s="1826"/>
      <c r="D55" s="989"/>
      <c r="E55" s="1113">
        <v>197603.36224395852</v>
      </c>
      <c r="F55" s="1113">
        <v>146247.4901137788</v>
      </c>
      <c r="G55" s="1113">
        <v>128882.31511312764</v>
      </c>
      <c r="H55" s="1113">
        <v>11860.326722243446</v>
      </c>
      <c r="I55" s="1113">
        <v>5504.8482784076859</v>
      </c>
      <c r="J55" s="1113">
        <v>51355.872130179661</v>
      </c>
      <c r="K55" s="1113">
        <v>44362.319226268897</v>
      </c>
      <c r="L55" s="1113">
        <v>6993.5529039107823</v>
      </c>
      <c r="M55" s="33"/>
      <c r="N55" s="33"/>
      <c r="O55" s="33"/>
      <c r="P55" s="33"/>
      <c r="Q55" s="33"/>
      <c r="R55" s="33"/>
      <c r="S55" s="33"/>
      <c r="T55" s="33"/>
    </row>
    <row r="56" spans="1:20" ht="18" customHeight="1">
      <c r="A56" s="1330"/>
      <c r="B56" s="1826" t="s">
        <v>25</v>
      </c>
      <c r="C56" s="1826"/>
      <c r="D56" s="989"/>
      <c r="E56" s="1113">
        <v>341145.58846311801</v>
      </c>
      <c r="F56" s="1113">
        <v>263937.99044211238</v>
      </c>
      <c r="G56" s="1113">
        <v>244520.868177414</v>
      </c>
      <c r="H56" s="1113">
        <v>7387.5481877233324</v>
      </c>
      <c r="I56" s="1113">
        <v>12029.574076974854</v>
      </c>
      <c r="J56" s="1113">
        <v>77207.598021005848</v>
      </c>
      <c r="K56" s="1113">
        <v>45103.467222736916</v>
      </c>
      <c r="L56" s="1113">
        <v>32104.130798269012</v>
      </c>
      <c r="M56" s="33"/>
      <c r="N56" s="33"/>
      <c r="O56" s="33"/>
      <c r="P56" s="33"/>
      <c r="Q56" s="33"/>
      <c r="R56" s="33"/>
      <c r="S56" s="33"/>
      <c r="T56" s="33"/>
    </row>
    <row r="57" spans="1:20" ht="18" customHeight="1" thickBot="1">
      <c r="A57" s="1471" t="s">
        <v>26</v>
      </c>
      <c r="B57" s="1471"/>
      <c r="C57" s="1331"/>
      <c r="D57" s="1068"/>
      <c r="E57" s="1128">
        <v>128607.79782401687</v>
      </c>
      <c r="F57" s="1128">
        <v>98910.131796901886</v>
      </c>
      <c r="G57" s="1128">
        <v>90771.283546377221</v>
      </c>
      <c r="H57" s="1128">
        <v>5204.5595973644431</v>
      </c>
      <c r="I57" s="1128">
        <v>2934.2886531601644</v>
      </c>
      <c r="J57" s="1128">
        <v>29697.666027114828</v>
      </c>
      <c r="K57" s="1128">
        <v>25232.781329850008</v>
      </c>
      <c r="L57" s="1128">
        <v>4464.884697264848</v>
      </c>
      <c r="M57" s="33"/>
      <c r="N57" s="33"/>
      <c r="O57" s="33"/>
      <c r="P57" s="33"/>
      <c r="Q57" s="33"/>
      <c r="R57" s="33"/>
      <c r="S57" s="33"/>
      <c r="T57" s="33"/>
    </row>
    <row r="58" spans="1:20" s="1187" customFormat="1" ht="19.5" customHeight="1">
      <c r="A58" s="495" t="s">
        <v>769</v>
      </c>
      <c r="B58" s="496"/>
      <c r="C58" s="497"/>
      <c r="D58" s="498"/>
      <c r="H58" s="1188"/>
    </row>
    <row r="59" spans="1:20" ht="26.1" customHeight="1"/>
    <row r="60" spans="1:20" ht="26.1" customHeight="1"/>
    <row r="61" spans="1:20" ht="26.1" customHeight="1"/>
    <row r="62" spans="1:20" ht="26.1" customHeight="1"/>
    <row r="63" spans="1:20" ht="26.1" customHeight="1"/>
    <row r="64" spans="1:20" ht="26.1" customHeight="1"/>
    <row r="65" ht="26.1" customHeight="1"/>
    <row r="66" ht="26.1" customHeight="1"/>
    <row r="67" ht="26.1" customHeight="1"/>
    <row r="68" ht="26.1" customHeight="1"/>
    <row r="69" ht="26.1" customHeight="1"/>
    <row r="70" ht="26.1" customHeight="1"/>
    <row r="71" ht="26.1" customHeight="1"/>
    <row r="72" ht="26.1" customHeight="1"/>
    <row r="73" ht="26.1" customHeight="1"/>
    <row r="74" ht="26.1" customHeight="1"/>
    <row r="75" ht="26.1" customHeight="1"/>
    <row r="76" ht="26.1" customHeight="1"/>
    <row r="77" ht="26.1" customHeight="1"/>
    <row r="78" ht="26.1" customHeight="1"/>
    <row r="79" ht="26.1" customHeight="1"/>
    <row r="80" ht="26.1" customHeight="1"/>
  </sheetData>
  <mergeCells count="43">
    <mergeCell ref="F3:G3"/>
    <mergeCell ref="H3:I3"/>
    <mergeCell ref="A21:D21"/>
    <mergeCell ref="A22:D22"/>
    <mergeCell ref="A23:D23"/>
    <mergeCell ref="A7:C7"/>
    <mergeCell ref="J3:L3"/>
    <mergeCell ref="F4:F5"/>
    <mergeCell ref="A11:C11"/>
    <mergeCell ref="A12:C12"/>
    <mergeCell ref="A52:C52"/>
    <mergeCell ref="A27:C27"/>
    <mergeCell ref="A37:B37"/>
    <mergeCell ref="A30:C30"/>
    <mergeCell ref="A36:C36"/>
    <mergeCell ref="A14:C14"/>
    <mergeCell ref="A17:C17"/>
    <mergeCell ref="E3:E5"/>
    <mergeCell ref="A9:C9"/>
    <mergeCell ref="A3:C5"/>
    <mergeCell ref="A6:C6"/>
    <mergeCell ref="A8:C8"/>
    <mergeCell ref="L4:L5"/>
    <mergeCell ref="H4:H5"/>
    <mergeCell ref="I4:I5"/>
    <mergeCell ref="G4:G5"/>
    <mergeCell ref="J4:J5"/>
    <mergeCell ref="K4:K5"/>
    <mergeCell ref="A57:B57"/>
    <mergeCell ref="A13:C13"/>
    <mergeCell ref="A10:C10"/>
    <mergeCell ref="A15:C15"/>
    <mergeCell ref="A16:C16"/>
    <mergeCell ref="A19:C19"/>
    <mergeCell ref="A18:C18"/>
    <mergeCell ref="A51:B51"/>
    <mergeCell ref="A53:B53"/>
    <mergeCell ref="B55:C55"/>
    <mergeCell ref="B56:C56"/>
    <mergeCell ref="A20:C20"/>
    <mergeCell ref="A25:D25"/>
    <mergeCell ref="A24:D24"/>
    <mergeCell ref="A26:D26"/>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7"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K76"/>
  <sheetViews>
    <sheetView tabSelected="1" view="pageBreakPreview" topLeftCell="A47" zoomScaleNormal="50" zoomScaleSheetLayoutView="100" workbookViewId="0">
      <selection activeCell="H30" sqref="H30"/>
    </sheetView>
  </sheetViews>
  <sheetFormatPr defaultColWidth="9.140625" defaultRowHeight="15.75"/>
  <cols>
    <col min="1" max="1" width="2.28515625" style="14" customWidth="1"/>
    <col min="2" max="2" width="28.7109375" style="14" customWidth="1"/>
    <col min="3" max="3" width="2.28515625" style="14" customWidth="1"/>
    <col min="4" max="4" width="1.7109375" style="15" customWidth="1"/>
    <col min="5" max="7" width="26.5703125" style="998" customWidth="1"/>
    <col min="8" max="12" width="21.28515625" style="998" customWidth="1"/>
    <col min="13" max="13" width="9.140625" style="998"/>
    <col min="14" max="14" width="14.140625" style="998" bestFit="1" customWidth="1"/>
    <col min="15" max="16384" width="9.140625" style="998"/>
  </cols>
  <sheetData>
    <row r="1" spans="1:12" s="458" customFormat="1" ht="28.5" customHeight="1">
      <c r="A1" s="1636" t="s">
        <v>418</v>
      </c>
      <c r="B1" s="1636"/>
      <c r="C1" s="1636"/>
      <c r="D1" s="1636"/>
      <c r="E1" s="1636"/>
      <c r="F1" s="1636"/>
      <c r="G1" s="1636"/>
      <c r="H1" s="1637" t="s">
        <v>703</v>
      </c>
      <c r="I1" s="1637"/>
      <c r="J1" s="1637"/>
      <c r="K1" s="1637"/>
      <c r="L1" s="1637"/>
    </row>
    <row r="2" spans="1:12" ht="15" customHeight="1" thickBot="1">
      <c r="A2" s="998"/>
      <c r="B2" s="447"/>
      <c r="C2" s="447"/>
      <c r="D2" s="448"/>
      <c r="F2" s="1168"/>
      <c r="G2" s="1168"/>
      <c r="H2" s="1168"/>
      <c r="I2" s="1168"/>
      <c r="J2" s="1168"/>
      <c r="K2" s="1168"/>
      <c r="L2" s="491" t="s">
        <v>261</v>
      </c>
    </row>
    <row r="3" spans="1:12" s="492" customFormat="1" ht="20.100000000000001" customHeight="1">
      <c r="A3" s="1730" t="s">
        <v>1</v>
      </c>
      <c r="B3" s="1730"/>
      <c r="C3" s="1730"/>
      <c r="D3" s="449"/>
      <c r="E3" s="1834" t="s">
        <v>698</v>
      </c>
      <c r="F3" s="1840" t="s">
        <v>772</v>
      </c>
      <c r="G3" s="1841"/>
      <c r="H3" s="1842" t="s">
        <v>771</v>
      </c>
      <c r="I3" s="1841"/>
      <c r="J3" s="1660" t="s">
        <v>699</v>
      </c>
      <c r="K3" s="1833"/>
      <c r="L3" s="1833"/>
    </row>
    <row r="4" spans="1:12" s="492" customFormat="1" ht="20.100000000000001" customHeight="1">
      <c r="A4" s="1731"/>
      <c r="B4" s="1731"/>
      <c r="C4" s="1731"/>
      <c r="D4" s="450"/>
      <c r="E4" s="1835"/>
      <c r="F4" s="1831" t="s">
        <v>47</v>
      </c>
      <c r="G4" s="1831" t="s">
        <v>142</v>
      </c>
      <c r="H4" s="1829" t="s">
        <v>143</v>
      </c>
      <c r="I4" s="1831" t="s">
        <v>144</v>
      </c>
      <c r="J4" s="1653" t="s">
        <v>47</v>
      </c>
      <c r="K4" s="1831" t="s">
        <v>701</v>
      </c>
      <c r="L4" s="1827" t="s">
        <v>700</v>
      </c>
    </row>
    <row r="5" spans="1:12" s="493" customFormat="1" ht="39.950000000000003" customHeight="1">
      <c r="A5" s="1732"/>
      <c r="B5" s="1732"/>
      <c r="C5" s="1732"/>
      <c r="D5" s="1407"/>
      <c r="E5" s="1832"/>
      <c r="F5" s="1832"/>
      <c r="G5" s="1832"/>
      <c r="H5" s="1830"/>
      <c r="I5" s="1832"/>
      <c r="J5" s="1474"/>
      <c r="K5" s="1832"/>
      <c r="L5" s="1828"/>
    </row>
    <row r="6" spans="1:12" s="414" customFormat="1" ht="13.5" hidden="1" customHeight="1">
      <c r="A6" s="1643" t="s">
        <v>1071</v>
      </c>
      <c r="B6" s="1643"/>
      <c r="C6" s="1643"/>
      <c r="D6" s="412"/>
      <c r="E6" s="466">
        <v>884014361</v>
      </c>
      <c r="F6" s="467">
        <v>816615772</v>
      </c>
      <c r="G6" s="467">
        <v>597130155</v>
      </c>
      <c r="H6" s="467">
        <v>37601085</v>
      </c>
      <c r="I6" s="467">
        <v>19002633</v>
      </c>
      <c r="J6" s="467">
        <v>217723483</v>
      </c>
      <c r="K6" s="467">
        <v>322802954</v>
      </c>
      <c r="L6" s="467">
        <v>38654505</v>
      </c>
    </row>
    <row r="7" spans="1:12" s="414" customFormat="1" ht="13.5" hidden="1" customHeight="1">
      <c r="A7" s="1479" t="s">
        <v>1068</v>
      </c>
      <c r="B7" s="1479"/>
      <c r="C7" s="1479"/>
      <c r="D7" s="412"/>
      <c r="E7" s="413">
        <v>1212122873.0867617</v>
      </c>
      <c r="F7" s="327">
        <v>1151826185.799772</v>
      </c>
      <c r="G7" s="327">
        <v>860664202.23223579</v>
      </c>
      <c r="H7" s="327">
        <v>61627792.47016219</v>
      </c>
      <c r="I7" s="327">
        <v>25981233.91723733</v>
      </c>
      <c r="J7" s="327">
        <v>414187546.63982821</v>
      </c>
      <c r="K7" s="327">
        <v>358867629.20500857</v>
      </c>
      <c r="L7" s="327">
        <v>65227930.940402821</v>
      </c>
    </row>
    <row r="8" spans="1:12" s="414" customFormat="1" ht="13.5" hidden="1" customHeight="1">
      <c r="A8" s="1479" t="s">
        <v>1399</v>
      </c>
      <c r="B8" s="1479"/>
      <c r="C8" s="1479"/>
      <c r="D8" s="412"/>
      <c r="E8" s="413">
        <v>948584982</v>
      </c>
      <c r="F8" s="327">
        <v>937957568</v>
      </c>
      <c r="G8" s="327">
        <v>649592760</v>
      </c>
      <c r="H8" s="327">
        <v>33961983</v>
      </c>
      <c r="I8" s="327">
        <v>12274553</v>
      </c>
      <c r="J8" s="327">
        <v>331576729</v>
      </c>
      <c r="K8" s="327">
        <v>271779495</v>
      </c>
      <c r="L8" s="327">
        <v>82824847</v>
      </c>
    </row>
    <row r="9" spans="1:12" s="414" customFormat="1" ht="13.5" hidden="1" customHeight="1">
      <c r="A9" s="1479" t="s">
        <v>1400</v>
      </c>
      <c r="B9" s="1479"/>
      <c r="C9" s="1479"/>
      <c r="D9" s="412"/>
      <c r="E9" s="494">
        <v>887937777.42154884</v>
      </c>
      <c r="F9" s="373">
        <v>868414421.03194356</v>
      </c>
      <c r="G9" s="373">
        <v>647532310.41547668</v>
      </c>
      <c r="H9" s="373">
        <v>52581956.153102256</v>
      </c>
      <c r="I9" s="373">
        <v>10688689.552511062</v>
      </c>
      <c r="J9" s="373">
        <v>276449626.26490414</v>
      </c>
      <c r="K9" s="373">
        <v>307812038.4449591</v>
      </c>
      <c r="L9" s="373">
        <v>54210746.42529235</v>
      </c>
    </row>
    <row r="10" spans="1:12" s="414" customFormat="1" ht="13.5" hidden="1" customHeight="1">
      <c r="A10" s="1479" t="s">
        <v>1401</v>
      </c>
      <c r="B10" s="1479"/>
      <c r="C10" s="1479"/>
      <c r="D10" s="412"/>
      <c r="E10" s="494">
        <v>1094008385.2415526</v>
      </c>
      <c r="F10" s="373">
        <v>1050978800.6989181</v>
      </c>
      <c r="G10" s="373">
        <v>817188245.88725257</v>
      </c>
      <c r="H10" s="373">
        <v>141809653.47389013</v>
      </c>
      <c r="I10" s="373">
        <v>20316280.878726214</v>
      </c>
      <c r="J10" s="373">
        <v>296025460.82286692</v>
      </c>
      <c r="K10" s="373">
        <v>359036850.71176863</v>
      </c>
      <c r="L10" s="373">
        <v>56668654.987001732</v>
      </c>
    </row>
    <row r="11" spans="1:12" s="414" customFormat="1" ht="13.7" hidden="1" customHeight="1">
      <c r="A11" s="1479" t="s">
        <v>1402</v>
      </c>
      <c r="B11" s="1479"/>
      <c r="C11" s="1479"/>
      <c r="D11" s="412"/>
      <c r="E11" s="494">
        <v>1104507474.4175601</v>
      </c>
      <c r="F11" s="363">
        <v>1067995063.900094</v>
      </c>
      <c r="G11" s="363">
        <v>844266328.09188735</v>
      </c>
      <c r="H11" s="363">
        <v>83545723.626557037</v>
      </c>
      <c r="I11" s="363">
        <v>16213505.051686004</v>
      </c>
      <c r="J11" s="363">
        <v>331835129.9245007</v>
      </c>
      <c r="K11" s="363">
        <v>412671969.48914409</v>
      </c>
      <c r="L11" s="363">
        <v>51170554.744952828</v>
      </c>
    </row>
    <row r="12" spans="1:12" s="414" customFormat="1" ht="24.75" hidden="1" customHeight="1">
      <c r="A12" s="1479" t="s">
        <v>1403</v>
      </c>
      <c r="B12" s="1479"/>
      <c r="C12" s="1479"/>
      <c r="D12" s="412"/>
      <c r="E12" s="494">
        <v>1110604457.444062</v>
      </c>
      <c r="F12" s="363">
        <v>1067774924.8796263</v>
      </c>
      <c r="G12" s="363">
        <v>840124875.26148772</v>
      </c>
      <c r="H12" s="363">
        <v>59000259.028558321</v>
      </c>
      <c r="I12" s="363">
        <v>22343556.438847698</v>
      </c>
      <c r="J12" s="363">
        <v>368720316.52669519</v>
      </c>
      <c r="K12" s="363">
        <v>390060743.2673859</v>
      </c>
      <c r="L12" s="363">
        <v>59212231.787924983</v>
      </c>
    </row>
    <row r="13" spans="1:12" s="414" customFormat="1" ht="13.7" hidden="1" customHeight="1">
      <c r="A13" s="1789" t="s">
        <v>1443</v>
      </c>
      <c r="B13" s="1789"/>
      <c r="C13" s="1789"/>
      <c r="D13" s="2"/>
      <c r="E13" s="328" t="s">
        <v>4</v>
      </c>
      <c r="F13" s="328" t="s">
        <v>4</v>
      </c>
      <c r="G13" s="328" t="s">
        <v>4</v>
      </c>
      <c r="H13" s="328" t="s">
        <v>4</v>
      </c>
      <c r="I13" s="328" t="s">
        <v>4</v>
      </c>
      <c r="J13" s="328" t="s">
        <v>4</v>
      </c>
      <c r="K13" s="328" t="s">
        <v>4</v>
      </c>
      <c r="L13" s="328" t="s">
        <v>4</v>
      </c>
    </row>
    <row r="14" spans="1:12" s="414" customFormat="1" ht="13.7" hidden="1" customHeight="1">
      <c r="A14" s="1825" t="s">
        <v>1444</v>
      </c>
      <c r="B14" s="1825"/>
      <c r="C14" s="1825"/>
      <c r="D14" s="2"/>
      <c r="E14" s="50">
        <v>134598936.41352648</v>
      </c>
      <c r="F14" s="50">
        <v>112046491.58161767</v>
      </c>
      <c r="G14" s="50">
        <v>103143496.21509439</v>
      </c>
      <c r="H14" s="363">
        <v>5649288.7835852951</v>
      </c>
      <c r="I14" s="363">
        <v>3253706.5829379209</v>
      </c>
      <c r="J14" s="363">
        <v>22552444.831909012</v>
      </c>
      <c r="K14" s="363">
        <v>22456195.072108287</v>
      </c>
      <c r="L14" s="363">
        <v>96249.759800656073</v>
      </c>
    </row>
    <row r="15" spans="1:12" s="414" customFormat="1" ht="15.75" hidden="1" customHeight="1">
      <c r="A15" s="1825" t="s">
        <v>1445</v>
      </c>
      <c r="B15" s="1825"/>
      <c r="C15" s="1825"/>
      <c r="D15" s="2"/>
      <c r="E15" s="59">
        <v>115871991.23645146</v>
      </c>
      <c r="F15" s="59">
        <v>95210606.434280694</v>
      </c>
      <c r="G15" s="59">
        <v>86015548.003525987</v>
      </c>
      <c r="H15" s="373">
        <v>6516783.368643512</v>
      </c>
      <c r="I15" s="373">
        <v>2678275.0621112026</v>
      </c>
      <c r="J15" s="373">
        <v>20661384.80217078</v>
      </c>
      <c r="K15" s="373">
        <v>21797162.505395111</v>
      </c>
      <c r="L15" s="373">
        <v>-1135777.7032243209</v>
      </c>
    </row>
    <row r="16" spans="1:12" s="33" customFormat="1" ht="15.75" hidden="1" customHeight="1">
      <c r="A16" s="1825" t="s">
        <v>1407</v>
      </c>
      <c r="B16" s="1825"/>
      <c r="C16" s="1825"/>
      <c r="D16" s="32"/>
      <c r="E16" s="59">
        <v>117037441.93935125</v>
      </c>
      <c r="F16" s="59">
        <v>96101499.943777695</v>
      </c>
      <c r="G16" s="59">
        <v>90655953.207687452</v>
      </c>
      <c r="H16" s="59">
        <v>2404292.6571702561</v>
      </c>
      <c r="I16" s="59">
        <v>3041254.0789198852</v>
      </c>
      <c r="J16" s="59">
        <v>20935941.995573465</v>
      </c>
      <c r="K16" s="59">
        <v>21122603.460555427</v>
      </c>
      <c r="L16" s="59">
        <v>-186661.4649820257</v>
      </c>
    </row>
    <row r="17" spans="1:15" s="414" customFormat="1" ht="15.75" hidden="1" customHeight="1">
      <c r="A17" s="1825" t="s">
        <v>1362</v>
      </c>
      <c r="B17" s="1825"/>
      <c r="C17" s="1825"/>
      <c r="D17" s="32"/>
      <c r="E17" s="333">
        <v>130139560.14273787</v>
      </c>
      <c r="F17" s="333">
        <v>107044277.06257814</v>
      </c>
      <c r="G17" s="333">
        <v>100915050.77688251</v>
      </c>
      <c r="H17" s="333">
        <v>2449870.5589152686</v>
      </c>
      <c r="I17" s="333">
        <v>3679355.7267803587</v>
      </c>
      <c r="J17" s="333">
        <v>23095283.080159731</v>
      </c>
      <c r="K17" s="333">
        <v>22350964.708077282</v>
      </c>
      <c r="L17" s="333">
        <v>744318.37208262493</v>
      </c>
    </row>
    <row r="18" spans="1:15" s="33" customFormat="1" ht="13.5" hidden="1" customHeight="1">
      <c r="A18" s="1825" t="s">
        <v>1363</v>
      </c>
      <c r="B18" s="1825"/>
      <c r="C18" s="1825"/>
      <c r="D18" s="32"/>
      <c r="E18" s="392" t="s">
        <v>524</v>
      </c>
      <c r="F18" s="392" t="s">
        <v>524</v>
      </c>
      <c r="G18" s="392" t="s">
        <v>524</v>
      </c>
      <c r="H18" s="392" t="s">
        <v>524</v>
      </c>
      <c r="I18" s="392" t="s">
        <v>524</v>
      </c>
      <c r="J18" s="392" t="s">
        <v>524</v>
      </c>
      <c r="K18" s="392" t="s">
        <v>524</v>
      </c>
      <c r="L18" s="392" t="s">
        <v>524</v>
      </c>
    </row>
    <row r="19" spans="1:15" s="33" customFormat="1" ht="15" hidden="1" customHeight="1">
      <c r="A19" s="1825" t="s">
        <v>1459</v>
      </c>
      <c r="B19" s="1825"/>
      <c r="C19" s="1825"/>
      <c r="D19" s="32"/>
      <c r="E19" s="333">
        <v>126928992.47056101</v>
      </c>
      <c r="F19" s="333">
        <v>101927168.79747547</v>
      </c>
      <c r="G19" s="333">
        <v>97160277.225532174</v>
      </c>
      <c r="H19" s="333">
        <v>2718080.5209836001</v>
      </c>
      <c r="I19" s="333">
        <v>2048811.0509597764</v>
      </c>
      <c r="J19" s="333">
        <v>25001823.67308525</v>
      </c>
      <c r="K19" s="333">
        <v>23571814.181840964</v>
      </c>
      <c r="L19" s="333">
        <v>1430009.491244151</v>
      </c>
    </row>
    <row r="20" spans="1:15" s="33" customFormat="1" ht="15" hidden="1" customHeight="1">
      <c r="A20" s="1825" t="s">
        <v>1365</v>
      </c>
      <c r="B20" s="1825"/>
      <c r="C20" s="1825"/>
      <c r="D20" s="32"/>
      <c r="E20" s="333">
        <v>131399461.55056205</v>
      </c>
      <c r="F20" s="333">
        <v>106604703.88994884</v>
      </c>
      <c r="G20" s="333">
        <v>101460032.75041255</v>
      </c>
      <c r="H20" s="333">
        <v>2749786.9435802544</v>
      </c>
      <c r="I20" s="333">
        <v>2394884.1959560583</v>
      </c>
      <c r="J20" s="333">
        <v>24794757.660612945</v>
      </c>
      <c r="K20" s="333">
        <v>21957904.25008788</v>
      </c>
      <c r="L20" s="333">
        <v>2836853.4105249681</v>
      </c>
    </row>
    <row r="21" spans="1:15" s="33" customFormat="1" ht="15" hidden="1" customHeight="1">
      <c r="A21" s="1825" t="s">
        <v>1366</v>
      </c>
      <c r="B21" s="1825"/>
      <c r="C21" s="1825"/>
      <c r="D21" s="32"/>
      <c r="E21" s="333">
        <v>103847154.26256964</v>
      </c>
      <c r="F21" s="333">
        <v>78734238.689919457</v>
      </c>
      <c r="G21" s="333">
        <v>71660971.08392638</v>
      </c>
      <c r="H21" s="333">
        <v>3834229.5552696628</v>
      </c>
      <c r="I21" s="333">
        <v>3239038.0507234251</v>
      </c>
      <c r="J21" s="333">
        <v>25112915.572650179</v>
      </c>
      <c r="K21" s="333">
        <v>22459416.915849172</v>
      </c>
      <c r="L21" s="333">
        <v>2653498.6568009588</v>
      </c>
    </row>
    <row r="22" spans="1:15" s="33" customFormat="1" ht="14.45" hidden="1" customHeight="1">
      <c r="A22" s="1467" t="s">
        <v>1367</v>
      </c>
      <c r="B22" s="1468"/>
      <c r="C22" s="1468"/>
      <c r="D22" s="1469"/>
      <c r="E22" s="437">
        <v>101217.94266607027</v>
      </c>
      <c r="F22" s="437">
        <v>75900.509483006914</v>
      </c>
      <c r="G22" s="437">
        <v>69044.157713336506</v>
      </c>
      <c r="H22" s="437">
        <v>3488.797468351132</v>
      </c>
      <c r="I22" s="437">
        <v>3367.5543013192523</v>
      </c>
      <c r="J22" s="437">
        <v>25317.433183062905</v>
      </c>
      <c r="K22" s="437">
        <v>22543.901875294927</v>
      </c>
      <c r="L22" s="437">
        <v>2773.5313077678215</v>
      </c>
    </row>
    <row r="23" spans="1:15" s="33" customFormat="1" ht="14.45" customHeight="1">
      <c r="A23" s="1467" t="s">
        <v>1308</v>
      </c>
      <c r="B23" s="1468"/>
      <c r="C23" s="1468"/>
      <c r="D23" s="1469"/>
      <c r="E23" s="131" t="s">
        <v>4</v>
      </c>
      <c r="F23" s="131" t="s">
        <v>4</v>
      </c>
      <c r="G23" s="131" t="s">
        <v>4</v>
      </c>
      <c r="H23" s="131" t="s">
        <v>4</v>
      </c>
      <c r="I23" s="131" t="s">
        <v>4</v>
      </c>
      <c r="J23" s="131" t="s">
        <v>4</v>
      </c>
      <c r="K23" s="131" t="s">
        <v>4</v>
      </c>
      <c r="L23" s="131" t="s">
        <v>4</v>
      </c>
    </row>
    <row r="24" spans="1:15" s="33" customFormat="1" ht="14.45" customHeight="1">
      <c r="A24" s="1467" t="s">
        <v>1309</v>
      </c>
      <c r="B24" s="1468"/>
      <c r="C24" s="1468"/>
      <c r="D24" s="1469"/>
      <c r="E24" s="437">
        <v>99023.101272355416</v>
      </c>
      <c r="F24" s="437">
        <v>72517.159138555653</v>
      </c>
      <c r="G24" s="437">
        <v>64725.10469362462</v>
      </c>
      <c r="H24" s="437">
        <v>4931.1526763877791</v>
      </c>
      <c r="I24" s="437">
        <v>2860.9017685432732</v>
      </c>
      <c r="J24" s="437">
        <v>26505.942133799836</v>
      </c>
      <c r="K24" s="437">
        <v>21708.477966003451</v>
      </c>
      <c r="L24" s="437">
        <v>4797.4641677964255</v>
      </c>
    </row>
    <row r="25" spans="1:15" s="33" customFormat="1" ht="14.45" customHeight="1">
      <c r="A25" s="1467" t="s">
        <v>1310</v>
      </c>
      <c r="B25" s="1468"/>
      <c r="C25" s="1468"/>
      <c r="D25" s="1469"/>
      <c r="E25" s="437">
        <v>116399.20345300743</v>
      </c>
      <c r="F25" s="437">
        <v>89022.979632514965</v>
      </c>
      <c r="G25" s="437">
        <v>82476.88574530484</v>
      </c>
      <c r="H25" s="437">
        <v>3685.4614216391951</v>
      </c>
      <c r="I25" s="437">
        <v>2860.6324655711242</v>
      </c>
      <c r="J25" s="437">
        <v>27376.223820492389</v>
      </c>
      <c r="K25" s="437">
        <v>22598.666175456252</v>
      </c>
      <c r="L25" s="437">
        <v>4777.557645036205</v>
      </c>
    </row>
    <row r="26" spans="1:15" s="33" customFormat="1" ht="14.45" customHeight="1">
      <c r="A26" s="1467" t="s">
        <v>1311</v>
      </c>
      <c r="B26" s="1468"/>
      <c r="C26" s="1468"/>
      <c r="D26" s="1469"/>
      <c r="E26" s="437">
        <v>126122.90821407377</v>
      </c>
      <c r="F26" s="437">
        <v>95955.072852680052</v>
      </c>
      <c r="G26" s="437">
        <v>88219.891763318054</v>
      </c>
      <c r="H26" s="437">
        <v>4404.6377320858264</v>
      </c>
      <c r="I26" s="437">
        <v>3330.5433572761526</v>
      </c>
      <c r="J26" s="437">
        <v>30167.835361393467</v>
      </c>
      <c r="K26" s="437">
        <v>24684.806255517582</v>
      </c>
      <c r="L26" s="437">
        <v>5483.029105875873</v>
      </c>
    </row>
    <row r="27" spans="1:15" s="33" customFormat="1" ht="15" customHeight="1">
      <c r="A27" s="1467" t="s">
        <v>1312</v>
      </c>
      <c r="B27" s="1468"/>
      <c r="C27" s="1468"/>
      <c r="D27" s="1469"/>
      <c r="E27" s="437">
        <v>130589.210904438</v>
      </c>
      <c r="F27" s="437">
        <v>98742.502652582116</v>
      </c>
      <c r="G27" s="437">
        <v>90196.702321991543</v>
      </c>
      <c r="H27" s="437">
        <v>4787.8898397554212</v>
      </c>
      <c r="I27" s="437">
        <v>3757.910490835015</v>
      </c>
      <c r="J27" s="437">
        <v>31846.708251856067</v>
      </c>
      <c r="K27" s="437">
        <v>25594.621859464944</v>
      </c>
      <c r="L27" s="437">
        <v>6252.0863923911784</v>
      </c>
    </row>
    <row r="28" spans="1:15" ht="14.45" customHeight="1">
      <c r="A28" s="1479" t="s">
        <v>447</v>
      </c>
      <c r="B28" s="1479"/>
      <c r="C28" s="1479"/>
      <c r="D28" s="412"/>
      <c r="E28" s="129"/>
      <c r="F28" s="125"/>
      <c r="G28" s="125"/>
      <c r="H28" s="125"/>
      <c r="I28" s="125"/>
      <c r="J28" s="125"/>
      <c r="K28" s="125"/>
      <c r="L28" s="125"/>
      <c r="N28" s="414"/>
      <c r="O28" s="414"/>
    </row>
    <row r="29" spans="1:15" ht="14.45" customHeight="1">
      <c r="A29" s="1330"/>
      <c r="B29" s="961" t="s">
        <v>1331</v>
      </c>
      <c r="C29" s="1330"/>
      <c r="D29" s="1184"/>
      <c r="E29" s="1185">
        <v>30107.302734633638</v>
      </c>
      <c r="F29" s="1141">
        <v>21463.104179891187</v>
      </c>
      <c r="G29" s="1141">
        <v>19172.31535480286</v>
      </c>
      <c r="H29" s="1141">
        <v>1127.9421512193055</v>
      </c>
      <c r="I29" s="1141">
        <v>1162.8466738690418</v>
      </c>
      <c r="J29" s="1141">
        <v>8644.1985547423701</v>
      </c>
      <c r="K29" s="1141">
        <v>8814.0630290124882</v>
      </c>
      <c r="L29" s="1141">
        <v>-169.86447427012484</v>
      </c>
    </row>
    <row r="30" spans="1:15" ht="14.45" customHeight="1">
      <c r="A30" s="1330"/>
      <c r="B30" s="961" t="s">
        <v>1332</v>
      </c>
      <c r="C30" s="1330"/>
      <c r="D30" s="1184"/>
      <c r="E30" s="1185">
        <v>135196.14120871967</v>
      </c>
      <c r="F30" s="1141">
        <v>101715.17253554288</v>
      </c>
      <c r="G30" s="1141">
        <v>92478.097116229008</v>
      </c>
      <c r="H30" s="1141">
        <v>6582.7708691061152</v>
      </c>
      <c r="I30" s="1141">
        <v>2654.3045502077034</v>
      </c>
      <c r="J30" s="1141">
        <v>33480.968673176903</v>
      </c>
      <c r="K30" s="1141">
        <v>32441.933420594545</v>
      </c>
      <c r="L30" s="1141">
        <v>1039.0352525823942</v>
      </c>
    </row>
    <row r="31" spans="1:15" ht="14.45" customHeight="1">
      <c r="A31" s="1330"/>
      <c r="B31" s="961" t="s">
        <v>1333</v>
      </c>
      <c r="C31" s="1330"/>
      <c r="D31" s="1184"/>
      <c r="E31" s="1185">
        <v>401486.20218656282</v>
      </c>
      <c r="F31" s="1141">
        <v>315660.85698686517</v>
      </c>
      <c r="G31" s="1141">
        <v>291238.76347567874</v>
      </c>
      <c r="H31" s="1141">
        <v>9504.3459830516003</v>
      </c>
      <c r="I31" s="1141">
        <v>14917.747528134927</v>
      </c>
      <c r="J31" s="1141">
        <v>85825.345199697476</v>
      </c>
      <c r="K31" s="1141">
        <v>73104.262610163103</v>
      </c>
      <c r="L31" s="1141">
        <v>12721.082589534371</v>
      </c>
    </row>
    <row r="32" spans="1:15" ht="14.45" customHeight="1">
      <c r="A32" s="1330"/>
      <c r="B32" s="961" t="s">
        <v>1334</v>
      </c>
      <c r="C32" s="1330"/>
      <c r="D32" s="1184"/>
      <c r="E32" s="1185">
        <v>1569735.2152405686</v>
      </c>
      <c r="F32" s="1141">
        <v>1164082.47096331</v>
      </c>
      <c r="G32" s="1141">
        <v>1045597.6612304496</v>
      </c>
      <c r="H32" s="1141">
        <v>85842.528378801144</v>
      </c>
      <c r="I32" s="1141">
        <v>32642.281354059516</v>
      </c>
      <c r="J32" s="1141">
        <v>405652.74427725805</v>
      </c>
      <c r="K32" s="1141">
        <v>302748.5949177529</v>
      </c>
      <c r="L32" s="1141">
        <v>102904.14935950513</v>
      </c>
    </row>
    <row r="33" spans="1:15" ht="14.45" customHeight="1">
      <c r="A33" s="1330"/>
      <c r="B33" s="961" t="s">
        <v>1335</v>
      </c>
      <c r="C33" s="1330"/>
      <c r="D33" s="1184"/>
      <c r="E33" s="1185">
        <v>4273245.1695116227</v>
      </c>
      <c r="F33" s="1141">
        <v>3480452.4431893374</v>
      </c>
      <c r="G33" s="1141">
        <v>3322329.0071963826</v>
      </c>
      <c r="H33" s="1141">
        <v>94361.03206306207</v>
      </c>
      <c r="I33" s="1141">
        <v>63762.403929892957</v>
      </c>
      <c r="J33" s="1141">
        <v>792792.72632228513</v>
      </c>
      <c r="K33" s="1141">
        <v>460477.54044892598</v>
      </c>
      <c r="L33" s="1141">
        <v>332315.18587335927</v>
      </c>
    </row>
    <row r="34" spans="1:15" ht="14.45" customHeight="1">
      <c r="A34" s="1330"/>
      <c r="B34" s="961" t="s">
        <v>1336</v>
      </c>
      <c r="C34" s="1330"/>
      <c r="D34" s="1184"/>
      <c r="E34" s="1185">
        <v>9732346.9344129525</v>
      </c>
      <c r="F34" s="1141">
        <v>6991120.5823850669</v>
      </c>
      <c r="G34" s="1141">
        <v>6203576.7446375946</v>
      </c>
      <c r="H34" s="1141">
        <v>405896.09221779113</v>
      </c>
      <c r="I34" s="1141">
        <v>381647.74552968168</v>
      </c>
      <c r="J34" s="1141">
        <v>2741226.3520278852</v>
      </c>
      <c r="K34" s="1141">
        <v>1716374.2568816715</v>
      </c>
      <c r="L34" s="1141">
        <v>1024852.0951462134</v>
      </c>
    </row>
    <row r="35" spans="1:15" ht="14.45" customHeight="1">
      <c r="A35" s="1479" t="s">
        <v>473</v>
      </c>
      <c r="B35" s="1479"/>
      <c r="C35" s="1479"/>
      <c r="D35" s="2"/>
      <c r="E35" s="1185"/>
      <c r="F35" s="1141"/>
      <c r="G35" s="1141"/>
      <c r="H35" s="1141"/>
      <c r="I35" s="1141"/>
      <c r="J35" s="1141"/>
      <c r="K35" s="1141"/>
      <c r="L35" s="1141"/>
      <c r="N35" s="414"/>
      <c r="O35" s="414"/>
    </row>
    <row r="36" spans="1:15" ht="14.45" customHeight="1">
      <c r="A36" s="1330"/>
      <c r="B36" s="961" t="s">
        <v>1337</v>
      </c>
      <c r="C36" s="1330"/>
      <c r="D36" s="992"/>
      <c r="E36" s="1185">
        <v>16478.134743111219</v>
      </c>
      <c r="F36" s="1141">
        <v>11906.726728440008</v>
      </c>
      <c r="G36" s="1141">
        <v>10518.351090724418</v>
      </c>
      <c r="H36" s="1141">
        <v>696.74909057684101</v>
      </c>
      <c r="I36" s="1141">
        <v>691.62654713873872</v>
      </c>
      <c r="J36" s="1141">
        <v>4571.4080146712122</v>
      </c>
      <c r="K36" s="1141">
        <v>7442.1789423729033</v>
      </c>
      <c r="L36" s="1141">
        <v>-2870.7709277016811</v>
      </c>
    </row>
    <row r="37" spans="1:15" ht="14.45" customHeight="1">
      <c r="A37" s="1330"/>
      <c r="B37" s="961" t="s">
        <v>1347</v>
      </c>
      <c r="C37" s="1330"/>
      <c r="D37" s="992"/>
      <c r="E37" s="1185">
        <v>14392.236894120833</v>
      </c>
      <c r="F37" s="1141">
        <v>8004.0577774416997</v>
      </c>
      <c r="G37" s="1141">
        <v>6949.4714737307513</v>
      </c>
      <c r="H37" s="1141">
        <v>751.34446737351607</v>
      </c>
      <c r="I37" s="1141">
        <v>303.24183633742894</v>
      </c>
      <c r="J37" s="1141">
        <v>6388.1791166791381</v>
      </c>
      <c r="K37" s="1141">
        <v>6392.7915969963142</v>
      </c>
      <c r="L37" s="1141">
        <v>-4.6124803171776918</v>
      </c>
    </row>
    <row r="38" spans="1:15" ht="14.45" customHeight="1">
      <c r="A38" s="961"/>
      <c r="B38" s="961" t="s">
        <v>1348</v>
      </c>
      <c r="C38" s="961"/>
      <c r="D38" s="992"/>
      <c r="E38" s="1185">
        <v>26777.218014200509</v>
      </c>
      <c r="F38" s="1141">
        <v>17026.12835494817</v>
      </c>
      <c r="G38" s="1141">
        <v>15077.356358461713</v>
      </c>
      <c r="H38" s="1141">
        <v>695.07471336326466</v>
      </c>
      <c r="I38" s="1141">
        <v>1253.6972831231942</v>
      </c>
      <c r="J38" s="1141">
        <v>9751.0896592523477</v>
      </c>
      <c r="K38" s="1141">
        <v>9619.5307113290273</v>
      </c>
      <c r="L38" s="1141">
        <v>131.55894792331739</v>
      </c>
    </row>
    <row r="39" spans="1:15" ht="14.45" customHeight="1">
      <c r="A39" s="961"/>
      <c r="B39" s="961" t="s">
        <v>1349</v>
      </c>
      <c r="C39" s="961"/>
      <c r="D39" s="992"/>
      <c r="E39" s="1185">
        <v>77711.616340225359</v>
      </c>
      <c r="F39" s="1141">
        <v>58528.029492934278</v>
      </c>
      <c r="G39" s="1141">
        <v>54901.972296770356</v>
      </c>
      <c r="H39" s="1141">
        <v>1638.1289250300651</v>
      </c>
      <c r="I39" s="1141">
        <v>1987.9282711338678</v>
      </c>
      <c r="J39" s="1141">
        <v>19183.586847291041</v>
      </c>
      <c r="K39" s="1141">
        <v>17548.805901408403</v>
      </c>
      <c r="L39" s="1141">
        <v>1634.7809458826509</v>
      </c>
    </row>
    <row r="40" spans="1:15" ht="14.45" customHeight="1">
      <c r="A40" s="961"/>
      <c r="B40" s="961" t="s">
        <v>1350</v>
      </c>
      <c r="C40" s="961"/>
      <c r="D40" s="992"/>
      <c r="E40" s="1185">
        <v>163177.17651823384</v>
      </c>
      <c r="F40" s="1141">
        <v>121165.16072504935</v>
      </c>
      <c r="G40" s="1141">
        <v>106169.774140647</v>
      </c>
      <c r="H40" s="1141">
        <v>8863.9671267253452</v>
      </c>
      <c r="I40" s="1141">
        <v>6131.4194576770333</v>
      </c>
      <c r="J40" s="1141">
        <v>42012.015793184488</v>
      </c>
      <c r="K40" s="1141">
        <v>35881.795552045834</v>
      </c>
      <c r="L40" s="1141">
        <v>6130.220241138687</v>
      </c>
    </row>
    <row r="41" spans="1:15" ht="14.45" customHeight="1">
      <c r="A41" s="961"/>
      <c r="B41" s="961" t="s">
        <v>1351</v>
      </c>
      <c r="C41" s="961"/>
      <c r="D41" s="992"/>
      <c r="E41" s="1185">
        <v>466764.13961631648</v>
      </c>
      <c r="F41" s="1141">
        <v>373399.35057574586</v>
      </c>
      <c r="G41" s="1141">
        <v>342182.87954530946</v>
      </c>
      <c r="H41" s="1141">
        <v>17056.493107604168</v>
      </c>
      <c r="I41" s="1141">
        <v>14159.977922832291</v>
      </c>
      <c r="J41" s="1141">
        <v>93364.789040570788</v>
      </c>
      <c r="K41" s="1141">
        <v>80384.828998398778</v>
      </c>
      <c r="L41" s="1141">
        <v>12979.960042172044</v>
      </c>
    </row>
    <row r="42" spans="1:15" ht="14.45" customHeight="1">
      <c r="A42" s="961"/>
      <c r="B42" s="961" t="s">
        <v>1352</v>
      </c>
      <c r="C42" s="961"/>
      <c r="D42" s="992"/>
      <c r="E42" s="1185">
        <v>1457184.1602781657</v>
      </c>
      <c r="F42" s="1141">
        <v>1206009.0593540969</v>
      </c>
      <c r="G42" s="1141">
        <v>1141569.0185850381</v>
      </c>
      <c r="H42" s="1141">
        <v>36928.763228033407</v>
      </c>
      <c r="I42" s="1141">
        <v>27511.277541025858</v>
      </c>
      <c r="J42" s="1141">
        <v>251175.10092406836</v>
      </c>
      <c r="K42" s="1141">
        <v>189686.47770855229</v>
      </c>
      <c r="L42" s="1141">
        <v>61488.623215516098</v>
      </c>
    </row>
    <row r="43" spans="1:15" ht="14.45" customHeight="1">
      <c r="A43" s="961"/>
      <c r="B43" s="961" t="s">
        <v>1353</v>
      </c>
      <c r="C43" s="961"/>
      <c r="D43" s="992"/>
      <c r="E43" s="1185">
        <v>2508487.0050735986</v>
      </c>
      <c r="F43" s="1141">
        <v>1801488.8070933307</v>
      </c>
      <c r="G43" s="1141">
        <v>1615514.8679419092</v>
      </c>
      <c r="H43" s="1141">
        <v>126033.37649541649</v>
      </c>
      <c r="I43" s="1141">
        <v>59940.56265600468</v>
      </c>
      <c r="J43" s="1141">
        <v>706998.19798026769</v>
      </c>
      <c r="K43" s="1141">
        <v>537927.58226544003</v>
      </c>
      <c r="L43" s="1141">
        <v>169070.61571482752</v>
      </c>
    </row>
    <row r="44" spans="1:15" ht="14.45" customHeight="1">
      <c r="A44" s="961"/>
      <c r="B44" s="961" t="s">
        <v>1354</v>
      </c>
      <c r="C44" s="961"/>
      <c r="D44" s="992"/>
      <c r="E44" s="1185">
        <v>5791229.4943809127</v>
      </c>
      <c r="F44" s="1141">
        <v>4397744.5150086982</v>
      </c>
      <c r="G44" s="1141">
        <v>3982233.4738905388</v>
      </c>
      <c r="H44" s="1141">
        <v>285644.23050580948</v>
      </c>
      <c r="I44" s="1141">
        <v>129866.81061235082</v>
      </c>
      <c r="J44" s="1141">
        <v>1393484.9793722143</v>
      </c>
      <c r="K44" s="1141">
        <v>707784.6143355805</v>
      </c>
      <c r="L44" s="1141">
        <v>685700.36503663391</v>
      </c>
    </row>
    <row r="45" spans="1:15" ht="14.45" customHeight="1">
      <c r="A45" s="961"/>
      <c r="B45" s="961" t="s">
        <v>1355</v>
      </c>
      <c r="C45" s="961"/>
      <c r="D45" s="992"/>
      <c r="E45" s="1185">
        <v>14231921.279227272</v>
      </c>
      <c r="F45" s="1141">
        <v>10516948.719727272</v>
      </c>
      <c r="G45" s="1141">
        <v>9745239.9328181818</v>
      </c>
      <c r="H45" s="1141">
        <v>305695.18590909091</v>
      </c>
      <c r="I45" s="1141">
        <v>466013.60100000002</v>
      </c>
      <c r="J45" s="1141">
        <v>3714972.5595</v>
      </c>
      <c r="K45" s="1141">
        <v>2225031.2362727276</v>
      </c>
      <c r="L45" s="1141">
        <v>1489941.3232272728</v>
      </c>
    </row>
    <row r="46" spans="1:15" ht="14.45" customHeight="1">
      <c r="A46" s="1479" t="s">
        <v>448</v>
      </c>
      <c r="B46" s="1479"/>
      <c r="C46" s="1479"/>
      <c r="D46" s="992"/>
      <c r="E46" s="1185"/>
      <c r="F46" s="1141"/>
      <c r="G46" s="1141"/>
      <c r="H46" s="1141"/>
      <c r="I46" s="1141"/>
      <c r="J46" s="1141"/>
      <c r="K46" s="1141"/>
      <c r="L46" s="1141"/>
      <c r="N46" s="414"/>
      <c r="O46" s="414"/>
    </row>
    <row r="47" spans="1:15" ht="14.45" customHeight="1">
      <c r="A47" s="961"/>
      <c r="B47" s="961" t="s">
        <v>1337</v>
      </c>
      <c r="C47" s="961"/>
      <c r="D47" s="992"/>
      <c r="E47" s="1185">
        <v>17862.29880466676</v>
      </c>
      <c r="F47" s="1141">
        <v>11558.060162975093</v>
      </c>
      <c r="G47" s="1141">
        <v>9831.111170210741</v>
      </c>
      <c r="H47" s="1141">
        <v>957.05677062729353</v>
      </c>
      <c r="I47" s="1141">
        <v>769.89222213705762</v>
      </c>
      <c r="J47" s="1141">
        <v>6304.2386416916743</v>
      </c>
      <c r="K47" s="1141">
        <v>9159.7359867055729</v>
      </c>
      <c r="L47" s="1141">
        <v>-2855.4973450138991</v>
      </c>
    </row>
    <row r="48" spans="1:15" ht="14.45" customHeight="1">
      <c r="A48" s="961"/>
      <c r="B48" s="961" t="s">
        <v>1347</v>
      </c>
      <c r="C48" s="961"/>
      <c r="D48" s="992"/>
      <c r="E48" s="1185">
        <v>14773.444310779125</v>
      </c>
      <c r="F48" s="1141">
        <v>8055.7035445235624</v>
      </c>
      <c r="G48" s="1141">
        <v>6482.6450810762144</v>
      </c>
      <c r="H48" s="1141">
        <v>749.95530715008022</v>
      </c>
      <c r="I48" s="1141">
        <v>823.10315629726176</v>
      </c>
      <c r="J48" s="1141">
        <v>6717.7407662555615</v>
      </c>
      <c r="K48" s="1141">
        <v>6438.9943286417774</v>
      </c>
      <c r="L48" s="1141">
        <v>278.74643761378269</v>
      </c>
    </row>
    <row r="49" spans="1:37" ht="14.45" customHeight="1">
      <c r="A49" s="961"/>
      <c r="B49" s="961" t="s">
        <v>1348</v>
      </c>
      <c r="C49" s="961"/>
      <c r="D49" s="992"/>
      <c r="E49" s="1185">
        <v>25247.411189123239</v>
      </c>
      <c r="F49" s="1141">
        <v>16462.306539070822</v>
      </c>
      <c r="G49" s="1141">
        <v>15055.34552069124</v>
      </c>
      <c r="H49" s="1141">
        <v>636.50404575195637</v>
      </c>
      <c r="I49" s="1141">
        <v>770.45697262763053</v>
      </c>
      <c r="J49" s="1141">
        <v>8785.1046500524117</v>
      </c>
      <c r="K49" s="1141">
        <v>8500.3219310139684</v>
      </c>
      <c r="L49" s="1141">
        <v>284.78271903844325</v>
      </c>
    </row>
    <row r="50" spans="1:37" ht="14.45" customHeight="1">
      <c r="A50" s="1330"/>
      <c r="B50" s="961" t="s">
        <v>1349</v>
      </c>
      <c r="C50" s="1330"/>
      <c r="D50" s="992"/>
      <c r="E50" s="1185">
        <v>69966.529655592502</v>
      </c>
      <c r="F50" s="1141">
        <v>53293.576420271806</v>
      </c>
      <c r="G50" s="1141">
        <v>49903.135562243973</v>
      </c>
      <c r="H50" s="1141">
        <v>1499.5702812305924</v>
      </c>
      <c r="I50" s="1141">
        <v>1890.8705767972458</v>
      </c>
      <c r="J50" s="1141">
        <v>16672.953235320681</v>
      </c>
      <c r="K50" s="1141">
        <v>15917.073311146882</v>
      </c>
      <c r="L50" s="1141">
        <v>755.8799241738252</v>
      </c>
    </row>
    <row r="51" spans="1:37" ht="14.45" customHeight="1">
      <c r="A51" s="1330"/>
      <c r="B51" s="961" t="s">
        <v>1350</v>
      </c>
      <c r="C51" s="1330"/>
      <c r="D51" s="992"/>
      <c r="E51" s="1185">
        <v>152861.30267430699</v>
      </c>
      <c r="F51" s="1141">
        <v>109926.08788908224</v>
      </c>
      <c r="G51" s="1141">
        <v>98027.876419381486</v>
      </c>
      <c r="H51" s="1141">
        <v>7710.3343039272913</v>
      </c>
      <c r="I51" s="1141">
        <v>4187.8771657734651</v>
      </c>
      <c r="J51" s="1141">
        <v>42935.214785224722</v>
      </c>
      <c r="K51" s="1141">
        <v>36132.416096537017</v>
      </c>
      <c r="L51" s="1141">
        <v>6802.7986886877425</v>
      </c>
    </row>
    <row r="52" spans="1:37" ht="14.45" customHeight="1">
      <c r="A52" s="1330"/>
      <c r="B52" s="961" t="s">
        <v>1351</v>
      </c>
      <c r="C52" s="1330"/>
      <c r="D52" s="992"/>
      <c r="E52" s="1185">
        <v>465636.05666601378</v>
      </c>
      <c r="F52" s="1141">
        <v>368943.62631325627</v>
      </c>
      <c r="G52" s="1141">
        <v>342386.28827190702</v>
      </c>
      <c r="H52" s="1141">
        <v>16732.769405287752</v>
      </c>
      <c r="I52" s="1141">
        <v>9824.5686360615709</v>
      </c>
      <c r="J52" s="1141">
        <v>96692.430352757539</v>
      </c>
      <c r="K52" s="1141">
        <v>77992.986602043704</v>
      </c>
      <c r="L52" s="1141">
        <v>18699.443750713857</v>
      </c>
    </row>
    <row r="53" spans="1:37" ht="14.45" customHeight="1">
      <c r="A53" s="1330"/>
      <c r="B53" s="961" t="s">
        <v>1352</v>
      </c>
      <c r="C53" s="1330"/>
      <c r="D53" s="992"/>
      <c r="E53" s="1185">
        <v>1144986.8519709157</v>
      </c>
      <c r="F53" s="1141">
        <v>939163.75811798545</v>
      </c>
      <c r="G53" s="1141">
        <v>866162.95258756436</v>
      </c>
      <c r="H53" s="1141">
        <v>23147.965167066228</v>
      </c>
      <c r="I53" s="1141">
        <v>49852.840363354902</v>
      </c>
      <c r="J53" s="1141">
        <v>205823.09385293003</v>
      </c>
      <c r="K53" s="1141">
        <v>163260.67969147899</v>
      </c>
      <c r="L53" s="1141">
        <v>42562.414161451066</v>
      </c>
      <c r="U53" s="993"/>
      <c r="V53" s="993"/>
      <c r="W53" s="993"/>
      <c r="X53" s="993"/>
      <c r="Y53" s="993"/>
      <c r="Z53" s="993"/>
      <c r="AA53" s="993"/>
      <c r="AB53" s="993"/>
      <c r="AC53" s="993"/>
      <c r="AD53" s="993"/>
      <c r="AE53" s="993"/>
      <c r="AF53" s="993"/>
      <c r="AG53" s="993"/>
      <c r="AH53" s="993"/>
      <c r="AI53" s="993"/>
      <c r="AJ53" s="993"/>
      <c r="AK53" s="993"/>
    </row>
    <row r="54" spans="1:37" ht="14.45" customHeight="1">
      <c r="A54" s="1330"/>
      <c r="B54" s="961" t="s">
        <v>1353</v>
      </c>
      <c r="C54" s="1330"/>
      <c r="D54" s="992"/>
      <c r="E54" s="1185">
        <v>2681660.9715721998</v>
      </c>
      <c r="F54" s="1141">
        <v>1928187.8884692483</v>
      </c>
      <c r="G54" s="1141">
        <v>1712849.4593003599</v>
      </c>
      <c r="H54" s="1141">
        <v>141319.96035324753</v>
      </c>
      <c r="I54" s="1141">
        <v>74018.468815640808</v>
      </c>
      <c r="J54" s="1141">
        <v>753473.08310295118</v>
      </c>
      <c r="K54" s="1141">
        <v>525580.96619830502</v>
      </c>
      <c r="L54" s="1141">
        <v>227892.11690464604</v>
      </c>
      <c r="U54" s="993"/>
      <c r="V54" s="993"/>
      <c r="W54" s="993"/>
      <c r="X54" s="993"/>
      <c r="Y54" s="993"/>
      <c r="Z54" s="993"/>
      <c r="AA54" s="993"/>
      <c r="AB54" s="993"/>
      <c r="AC54" s="993"/>
      <c r="AD54" s="993"/>
      <c r="AE54" s="993"/>
      <c r="AF54" s="993"/>
      <c r="AG54" s="993"/>
      <c r="AH54" s="993"/>
      <c r="AI54" s="993"/>
      <c r="AJ54" s="993"/>
      <c r="AK54" s="993"/>
    </row>
    <row r="55" spans="1:37" ht="14.45" customHeight="1">
      <c r="A55" s="1330"/>
      <c r="B55" s="961" t="s">
        <v>1354</v>
      </c>
      <c r="C55" s="1330"/>
      <c r="D55" s="992"/>
      <c r="E55" s="1185">
        <v>5671962.5391777782</v>
      </c>
      <c r="F55" s="1141">
        <v>4374836.5998444445</v>
      </c>
      <c r="G55" s="1141">
        <v>3962262.5046000001</v>
      </c>
      <c r="H55" s="1141">
        <v>298634.00753333338</v>
      </c>
      <c r="I55" s="1141">
        <v>113940.08771111112</v>
      </c>
      <c r="J55" s="1141">
        <v>1297125.9393333332</v>
      </c>
      <c r="K55" s="1141">
        <v>697482.37451111118</v>
      </c>
      <c r="L55" s="1141">
        <v>599643.56482222222</v>
      </c>
    </row>
    <row r="56" spans="1:37" ht="14.45" customHeight="1">
      <c r="A56" s="1330"/>
      <c r="B56" s="961" t="s">
        <v>1355</v>
      </c>
      <c r="C56" s="1330"/>
      <c r="D56" s="992"/>
      <c r="E56" s="1185">
        <v>16010679.163000001</v>
      </c>
      <c r="F56" s="1141">
        <v>12328322.2206</v>
      </c>
      <c r="G56" s="1141">
        <v>11480719.921</v>
      </c>
      <c r="H56" s="1141">
        <v>332636.18355000002</v>
      </c>
      <c r="I56" s="1141">
        <v>514966.11605000001</v>
      </c>
      <c r="J56" s="1141">
        <v>3682356.9424000001</v>
      </c>
      <c r="K56" s="1141">
        <v>2213869.9509000001</v>
      </c>
      <c r="L56" s="1141">
        <v>1468486.9915</v>
      </c>
    </row>
    <row r="57" spans="1:37" ht="14.45" customHeight="1">
      <c r="A57" s="1479" t="s">
        <v>449</v>
      </c>
      <c r="B57" s="1479"/>
      <c r="C57" s="1479"/>
      <c r="D57" s="2"/>
      <c r="E57" s="1185"/>
      <c r="F57" s="1141"/>
      <c r="G57" s="1141"/>
      <c r="H57" s="1141"/>
      <c r="I57" s="1141"/>
      <c r="J57" s="1141"/>
      <c r="K57" s="1141"/>
      <c r="L57" s="1141"/>
      <c r="N57" s="414"/>
      <c r="O57" s="414"/>
    </row>
    <row r="58" spans="1:37" ht="14.45" customHeight="1">
      <c r="A58" s="6"/>
      <c r="B58" s="961" t="s">
        <v>1337</v>
      </c>
      <c r="C58" s="6"/>
      <c r="D58" s="994"/>
      <c r="E58" s="1185">
        <v>2345.2397911061685</v>
      </c>
      <c r="F58" s="1141">
        <v>585.04545246974385</v>
      </c>
      <c r="G58" s="1141">
        <v>530.85747780631175</v>
      </c>
      <c r="H58" s="1141">
        <v>10.263949120548542</v>
      </c>
      <c r="I58" s="1141">
        <v>43.924025542883726</v>
      </c>
      <c r="J58" s="1141">
        <v>1760.1943386364248</v>
      </c>
      <c r="K58" s="1141">
        <v>1833.3839774503183</v>
      </c>
      <c r="L58" s="1141">
        <v>-73.189638813893751</v>
      </c>
    </row>
    <row r="59" spans="1:37" ht="14.45" customHeight="1">
      <c r="A59" s="6"/>
      <c r="B59" s="961" t="s">
        <v>1347</v>
      </c>
      <c r="C59" s="6"/>
      <c r="D59" s="2"/>
      <c r="E59" s="1185">
        <v>6079.9394559536022</v>
      </c>
      <c r="F59" s="1141">
        <v>2772.6431102915562</v>
      </c>
      <c r="G59" s="1141">
        <v>2311.8956968002585</v>
      </c>
      <c r="H59" s="1141">
        <v>124.45208389862412</v>
      </c>
      <c r="I59" s="1141">
        <v>336.29532959267408</v>
      </c>
      <c r="J59" s="1141">
        <v>3307.2963456620455</v>
      </c>
      <c r="K59" s="1141">
        <v>3402.0002733179635</v>
      </c>
      <c r="L59" s="1141">
        <v>-94.703927655915948</v>
      </c>
    </row>
    <row r="60" spans="1:37" ht="14.45" customHeight="1">
      <c r="A60" s="1330"/>
      <c r="B60" s="961" t="s">
        <v>1348</v>
      </c>
      <c r="C60" s="1330"/>
      <c r="D60" s="992"/>
      <c r="E60" s="1185">
        <v>10451.697336306193</v>
      </c>
      <c r="F60" s="1141">
        <v>4844.9743664412017</v>
      </c>
      <c r="G60" s="1141">
        <v>4291.9967285802859</v>
      </c>
      <c r="H60" s="1141">
        <v>211.31348928556923</v>
      </c>
      <c r="I60" s="1141">
        <v>341.66414857534528</v>
      </c>
      <c r="J60" s="1141">
        <v>5606.7229698650026</v>
      </c>
      <c r="K60" s="1141">
        <v>5834.7662873741037</v>
      </c>
      <c r="L60" s="1141">
        <v>-228.04331750910058</v>
      </c>
    </row>
    <row r="61" spans="1:37" ht="14.45" customHeight="1">
      <c r="A61" s="1330"/>
      <c r="B61" s="961" t="s">
        <v>1349</v>
      </c>
      <c r="C61" s="1330"/>
      <c r="D61" s="992"/>
      <c r="E61" s="1185">
        <v>24698.897889073261</v>
      </c>
      <c r="F61" s="1141">
        <v>14546.163029896621</v>
      </c>
      <c r="G61" s="1141">
        <v>12874.676266475817</v>
      </c>
      <c r="H61" s="1141">
        <v>1095.9483161758096</v>
      </c>
      <c r="I61" s="1141">
        <v>575.53844724499402</v>
      </c>
      <c r="J61" s="1141">
        <v>10152.734859176622</v>
      </c>
      <c r="K61" s="1141">
        <v>10976.037067985462</v>
      </c>
      <c r="L61" s="1141">
        <v>-823.30220880883508</v>
      </c>
    </row>
    <row r="62" spans="1:37" ht="14.45" customHeight="1">
      <c r="A62" s="1330"/>
      <c r="B62" s="961" t="s">
        <v>1350</v>
      </c>
      <c r="C62" s="1330"/>
      <c r="D62" s="992"/>
      <c r="E62" s="1185">
        <v>58603.09555224963</v>
      </c>
      <c r="F62" s="1141">
        <v>37922.80367138244</v>
      </c>
      <c r="G62" s="1141">
        <v>34179.137736350291</v>
      </c>
      <c r="H62" s="1141">
        <v>2231.4813893283367</v>
      </c>
      <c r="I62" s="1141">
        <v>1512.1845457038169</v>
      </c>
      <c r="J62" s="1141">
        <v>20680.291880867229</v>
      </c>
      <c r="K62" s="1141">
        <v>19636.684373419779</v>
      </c>
      <c r="L62" s="1141">
        <v>1043.6075074474434</v>
      </c>
    </row>
    <row r="63" spans="1:37" ht="14.45" customHeight="1">
      <c r="A63" s="1330"/>
      <c r="B63" s="961" t="s">
        <v>1351</v>
      </c>
      <c r="C63" s="1330"/>
      <c r="D63" s="992"/>
      <c r="E63" s="1185">
        <v>142424.25383477815</v>
      </c>
      <c r="F63" s="1141">
        <v>105459.48836410732</v>
      </c>
      <c r="G63" s="1141">
        <v>96625.593966745349</v>
      </c>
      <c r="H63" s="1141">
        <v>4240.2034705409797</v>
      </c>
      <c r="I63" s="1141">
        <v>4593.6909268209511</v>
      </c>
      <c r="J63" s="1141">
        <v>36964.765470670849</v>
      </c>
      <c r="K63" s="1141">
        <v>40787.68865802134</v>
      </c>
      <c r="L63" s="1141">
        <v>-3822.9231873504855</v>
      </c>
    </row>
    <row r="64" spans="1:37" ht="14.45" customHeight="1">
      <c r="A64" s="1330"/>
      <c r="B64" s="961" t="s">
        <v>1352</v>
      </c>
      <c r="C64" s="1330"/>
      <c r="D64" s="992"/>
      <c r="E64" s="1185">
        <v>354702.12420830457</v>
      </c>
      <c r="F64" s="1141">
        <v>272159.00667172973</v>
      </c>
      <c r="G64" s="1141">
        <v>242882.93855502925</v>
      </c>
      <c r="H64" s="1141">
        <v>12050.376651385157</v>
      </c>
      <c r="I64" s="1141">
        <v>17225.691465315187</v>
      </c>
      <c r="J64" s="1141">
        <v>82543.117536574879</v>
      </c>
      <c r="K64" s="1141">
        <v>75188.117639037329</v>
      </c>
      <c r="L64" s="1141">
        <v>7354.9998975375565</v>
      </c>
    </row>
    <row r="65" spans="1:12" ht="14.45" customHeight="1">
      <c r="A65" s="1330"/>
      <c r="B65" s="961" t="s">
        <v>1353</v>
      </c>
      <c r="C65" s="1330"/>
      <c r="D65" s="992"/>
      <c r="E65" s="1185">
        <v>625198.80360935687</v>
      </c>
      <c r="F65" s="1141">
        <v>488393.07819330489</v>
      </c>
      <c r="G65" s="1141">
        <v>454649.00722658628</v>
      </c>
      <c r="H65" s="1141">
        <v>20145.862134544928</v>
      </c>
      <c r="I65" s="1141">
        <v>13598.208832173979</v>
      </c>
      <c r="J65" s="1141">
        <v>136805.72541605134</v>
      </c>
      <c r="K65" s="1141">
        <v>117863.70120339374</v>
      </c>
      <c r="L65" s="1141">
        <v>18942.024212657576</v>
      </c>
    </row>
    <row r="66" spans="1:12" ht="14.45" customHeight="1">
      <c r="A66" s="1330"/>
      <c r="B66" s="961" t="s">
        <v>1354</v>
      </c>
      <c r="C66" s="1330"/>
      <c r="D66" s="992"/>
      <c r="E66" s="1185">
        <v>1608385.3832212188</v>
      </c>
      <c r="F66" s="1141">
        <v>1309230.2617784052</v>
      </c>
      <c r="G66" s="1141">
        <v>1192300.0851316426</v>
      </c>
      <c r="H66" s="1141">
        <v>62245.941466019671</v>
      </c>
      <c r="I66" s="1141">
        <v>54684.235180743737</v>
      </c>
      <c r="J66" s="1141">
        <v>299155.12144281354</v>
      </c>
      <c r="K66" s="1141">
        <v>248654.02474393707</v>
      </c>
      <c r="L66" s="1141">
        <v>50501.09669887647</v>
      </c>
    </row>
    <row r="67" spans="1:12" ht="14.45" customHeight="1" thickBot="1">
      <c r="A67" s="1331"/>
      <c r="B67" s="1319" t="s">
        <v>1355</v>
      </c>
      <c r="C67" s="1331"/>
      <c r="D67" s="996"/>
      <c r="E67" s="1186">
        <v>8611657.6421130225</v>
      </c>
      <c r="F67" s="1149">
        <v>6601918.5875605531</v>
      </c>
      <c r="G67" s="1149">
        <v>6047494.8493952313</v>
      </c>
      <c r="H67" s="1149">
        <v>338437.11893837724</v>
      </c>
      <c r="I67" s="1149">
        <v>215986.61922694504</v>
      </c>
      <c r="J67" s="1149">
        <v>2009739.0545524692</v>
      </c>
      <c r="K67" s="1149">
        <v>1218689.8687365244</v>
      </c>
      <c r="L67" s="1149">
        <v>791049.18581594515</v>
      </c>
    </row>
    <row r="68" spans="1:12" s="1187" customFormat="1" ht="19.5" customHeight="1">
      <c r="A68" s="495" t="s">
        <v>769</v>
      </c>
      <c r="B68" s="496"/>
      <c r="C68" s="497"/>
      <c r="D68" s="498"/>
      <c r="H68" s="1188"/>
    </row>
    <row r="69" spans="1:12" ht="12.75" customHeight="1">
      <c r="K69" s="993"/>
      <c r="L69" s="993"/>
    </row>
    <row r="70" spans="1:12">
      <c r="K70" s="993"/>
      <c r="L70" s="993"/>
    </row>
    <row r="71" spans="1:12">
      <c r="K71" s="993"/>
      <c r="L71" s="993"/>
    </row>
    <row r="72" spans="1:12">
      <c r="K72" s="993"/>
      <c r="L72" s="993"/>
    </row>
    <row r="73" spans="1:12">
      <c r="K73" s="993"/>
      <c r="L73" s="993"/>
    </row>
    <row r="74" spans="1:12">
      <c r="K74" s="993"/>
      <c r="L74" s="993"/>
    </row>
    <row r="75" spans="1:12">
      <c r="K75" s="993"/>
      <c r="L75" s="993"/>
    </row>
    <row r="76" spans="1:12">
      <c r="K76" s="993"/>
      <c r="L76" s="993"/>
    </row>
  </sheetData>
  <mergeCells count="40">
    <mergeCell ref="H1:L1"/>
    <mergeCell ref="G4:G5"/>
    <mergeCell ref="H4:H5"/>
    <mergeCell ref="I4:I5"/>
    <mergeCell ref="J3:L3"/>
    <mergeCell ref="L4:L5"/>
    <mergeCell ref="A1:G1"/>
    <mergeCell ref="F4:F5"/>
    <mergeCell ref="K4:K5"/>
    <mergeCell ref="H3:I3"/>
    <mergeCell ref="F3:G3"/>
    <mergeCell ref="A10:C10"/>
    <mergeCell ref="A18:C18"/>
    <mergeCell ref="A17:C17"/>
    <mergeCell ref="J4:J5"/>
    <mergeCell ref="A13:C13"/>
    <mergeCell ref="A16:C16"/>
    <mergeCell ref="A3:C5"/>
    <mergeCell ref="A6:C6"/>
    <mergeCell ref="A7:C7"/>
    <mergeCell ref="E3:E5"/>
    <mergeCell ref="A9:C9"/>
    <mergeCell ref="A8:C8"/>
    <mergeCell ref="A19:C19"/>
    <mergeCell ref="A11:C11"/>
    <mergeCell ref="A14:C14"/>
    <mergeCell ref="A12:C12"/>
    <mergeCell ref="A15:C15"/>
    <mergeCell ref="A20:C20"/>
    <mergeCell ref="A46:C46"/>
    <mergeCell ref="A57:C57"/>
    <mergeCell ref="A28:C28"/>
    <mergeCell ref="A35:C35"/>
    <mergeCell ref="A21:C21"/>
    <mergeCell ref="A22:D22"/>
    <mergeCell ref="A23:D23"/>
    <mergeCell ref="A24:D24"/>
    <mergeCell ref="A25:D25"/>
    <mergeCell ref="A26:D26"/>
    <mergeCell ref="A27:D27"/>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7"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A80"/>
  <sheetViews>
    <sheetView tabSelected="1" view="pageBreakPreview" topLeftCell="T4" zoomScaleNormal="50" zoomScaleSheetLayoutView="100" workbookViewId="0">
      <selection activeCell="H30" sqref="H30"/>
    </sheetView>
  </sheetViews>
  <sheetFormatPr defaultColWidth="9.140625" defaultRowHeight="15.75"/>
  <cols>
    <col min="1" max="1" width="2.28515625" style="37" customWidth="1"/>
    <col min="2" max="2" width="18.7109375" style="37" customWidth="1"/>
    <col min="3" max="3" width="2.28515625" style="37" customWidth="1"/>
    <col min="4" max="4" width="1.7109375" style="38" customWidth="1"/>
    <col min="5" max="7" width="26.85546875" style="987" customWidth="1"/>
    <col min="8" max="8" width="23.7109375" style="987" customWidth="1"/>
    <col min="9" max="9" width="22.85546875" style="987" customWidth="1"/>
    <col min="10" max="10" width="19.28515625" style="987" customWidth="1"/>
    <col min="11" max="11" width="20.28515625" style="987" customWidth="1"/>
    <col min="12" max="12" width="20.42578125" style="987" customWidth="1"/>
    <col min="13" max="13" width="2.140625" style="37" customWidth="1"/>
    <col min="14" max="14" width="15.7109375" style="37" customWidth="1"/>
    <col min="15" max="15" width="2.28515625" style="37" customWidth="1"/>
    <col min="16" max="16" width="1.7109375" style="38" customWidth="1"/>
    <col min="17" max="20" width="21.28515625" style="987" customWidth="1"/>
    <col min="21" max="22" width="15.42578125" style="987" customWidth="1"/>
    <col min="23" max="25" width="13.85546875" style="987" customWidth="1"/>
    <col min="26" max="26" width="14.85546875" style="987" customWidth="1"/>
    <col min="27" max="27" width="19.42578125" style="987" customWidth="1"/>
    <col min="28" max="28" width="16.7109375" style="987" customWidth="1"/>
    <col min="29" max="32" width="9.140625" style="987"/>
    <col min="33" max="35" width="13.5703125" style="987" bestFit="1" customWidth="1"/>
    <col min="36" max="36" width="15.42578125" style="987" bestFit="1" customWidth="1"/>
    <col min="37" max="37" width="11" style="987" bestFit="1" customWidth="1"/>
    <col min="38" max="38" width="12.28515625" style="987" bestFit="1" customWidth="1"/>
    <col min="39" max="39" width="13.5703125" style="987" bestFit="1" customWidth="1"/>
    <col min="40" max="40" width="11" style="987" bestFit="1" customWidth="1"/>
    <col min="41" max="44" width="9.140625" style="987"/>
    <col min="45" max="45" width="11" style="987" bestFit="1" customWidth="1"/>
    <col min="46" max="48" width="13.5703125" style="987" bestFit="1" customWidth="1"/>
    <col min="49" max="49" width="12.28515625" style="987" bestFit="1" customWidth="1"/>
    <col min="50" max="50" width="11" style="987" bestFit="1" customWidth="1"/>
    <col min="51" max="51" width="9.7109375" style="987" bestFit="1" customWidth="1"/>
    <col min="52" max="52" width="11" style="987" bestFit="1" customWidth="1"/>
    <col min="53" max="53" width="12.28515625" style="987" bestFit="1" customWidth="1"/>
    <col min="54" max="16384" width="9.140625" style="987"/>
  </cols>
  <sheetData>
    <row r="1" spans="1:53" s="24" customFormat="1" ht="35.1" customHeight="1">
      <c r="A1" s="339"/>
      <c r="B1" s="339"/>
      <c r="C1" s="339"/>
      <c r="D1" s="339"/>
      <c r="E1" s="339"/>
      <c r="F1" s="339"/>
      <c r="G1" s="1411" t="s">
        <v>419</v>
      </c>
      <c r="H1" s="1852" t="s">
        <v>234</v>
      </c>
      <c r="I1" s="1852"/>
      <c r="J1" s="1852"/>
      <c r="K1" s="339"/>
      <c r="L1" s="339"/>
      <c r="N1" s="293"/>
      <c r="O1" s="293"/>
      <c r="P1" s="293"/>
      <c r="R1" s="293"/>
      <c r="T1" s="1411" t="s">
        <v>419</v>
      </c>
      <c r="U1" s="293" t="s">
        <v>215</v>
      </c>
      <c r="W1" s="293"/>
      <c r="X1" s="293"/>
      <c r="Y1" s="293"/>
      <c r="Z1" s="293"/>
      <c r="AA1" s="293"/>
      <c r="AB1" s="339"/>
    </row>
    <row r="2" spans="1:53" ht="15" customHeight="1" thickBot="1">
      <c r="A2" s="1070"/>
      <c r="B2" s="340"/>
      <c r="C2" s="340"/>
      <c r="D2" s="341"/>
      <c r="E2" s="1070"/>
      <c r="F2" s="1070"/>
      <c r="G2" s="1070"/>
      <c r="H2" s="1070"/>
      <c r="I2" s="1070"/>
      <c r="J2" s="1070"/>
      <c r="L2" s="28" t="s">
        <v>768</v>
      </c>
      <c r="M2" s="1070"/>
      <c r="N2" s="340"/>
      <c r="O2" s="340"/>
      <c r="P2" s="341"/>
      <c r="Q2" s="1070"/>
      <c r="R2" s="1070"/>
      <c r="S2" s="1070"/>
      <c r="T2" s="1070"/>
      <c r="U2" s="1070"/>
      <c r="V2" s="1070"/>
      <c r="W2" s="1070"/>
      <c r="X2" s="1070"/>
      <c r="Y2" s="1070"/>
      <c r="Z2" s="1070"/>
      <c r="AA2" s="28" t="s">
        <v>768</v>
      </c>
      <c r="AB2" s="489"/>
    </row>
    <row r="3" spans="1:53" s="1179" customFormat="1" ht="20.100000000000001" customHeight="1">
      <c r="A3" s="1797" t="s">
        <v>1497</v>
      </c>
      <c r="B3" s="1797"/>
      <c r="C3" s="1797"/>
      <c r="D3" s="1329"/>
      <c r="E3" s="1850" t="s">
        <v>1476</v>
      </c>
      <c r="F3" s="1860" t="s">
        <v>1053</v>
      </c>
      <c r="G3" s="1861"/>
      <c r="H3" s="1845" t="s">
        <v>1054</v>
      </c>
      <c r="I3" s="1846"/>
      <c r="J3" s="1847"/>
      <c r="K3" s="1850" t="s">
        <v>1498</v>
      </c>
      <c r="L3" s="1850" t="s">
        <v>1499</v>
      </c>
      <c r="M3" s="1797" t="s">
        <v>1500</v>
      </c>
      <c r="N3" s="1797"/>
      <c r="O3" s="1797"/>
      <c r="P3" s="1329"/>
      <c r="Q3" s="1850" t="s">
        <v>1501</v>
      </c>
      <c r="R3" s="1177" t="s">
        <v>1502</v>
      </c>
      <c r="S3" s="1178"/>
      <c r="T3" s="1855" t="s">
        <v>1503</v>
      </c>
      <c r="U3" s="1855" t="s">
        <v>1504</v>
      </c>
      <c r="V3" s="1850" t="s">
        <v>1505</v>
      </c>
      <c r="W3" s="1177" t="s">
        <v>1506</v>
      </c>
      <c r="X3" s="1177"/>
      <c r="Y3" s="1177"/>
      <c r="Z3" s="1855" t="s">
        <v>1507</v>
      </c>
      <c r="AA3" s="1857" t="s">
        <v>1508</v>
      </c>
      <c r="AB3" s="1183"/>
    </row>
    <row r="4" spans="1:53" s="1179" customFormat="1" ht="20.100000000000001" customHeight="1">
      <c r="A4" s="1798"/>
      <c r="B4" s="1798"/>
      <c r="C4" s="1798"/>
      <c r="D4" s="1329"/>
      <c r="E4" s="1851"/>
      <c r="F4" s="1843" t="s">
        <v>1488</v>
      </c>
      <c r="G4" s="1843" t="s">
        <v>1279</v>
      </c>
      <c r="H4" s="1853" t="s">
        <v>1489</v>
      </c>
      <c r="I4" s="1843" t="s">
        <v>1188</v>
      </c>
      <c r="J4" s="1848" t="s">
        <v>1072</v>
      </c>
      <c r="K4" s="1851"/>
      <c r="L4" s="1851"/>
      <c r="M4" s="1798"/>
      <c r="N4" s="1798"/>
      <c r="O4" s="1798"/>
      <c r="P4" s="1329"/>
      <c r="Q4" s="1851"/>
      <c r="R4" s="1843" t="s">
        <v>1491</v>
      </c>
      <c r="S4" s="1843" t="s">
        <v>1509</v>
      </c>
      <c r="T4" s="1856"/>
      <c r="U4" s="1856"/>
      <c r="V4" s="1851"/>
      <c r="W4" s="1843" t="s">
        <v>1510</v>
      </c>
      <c r="X4" s="1843" t="s">
        <v>1511</v>
      </c>
      <c r="Y4" s="1843" t="s">
        <v>1512</v>
      </c>
      <c r="Z4" s="1856"/>
      <c r="AA4" s="1858"/>
      <c r="AB4" s="1183"/>
    </row>
    <row r="5" spans="1:53" s="1179" customFormat="1" ht="39.950000000000003" customHeight="1">
      <c r="A5" s="1799"/>
      <c r="B5" s="1799"/>
      <c r="C5" s="1799"/>
      <c r="D5" s="1180"/>
      <c r="E5" s="1844"/>
      <c r="F5" s="1844"/>
      <c r="G5" s="1844"/>
      <c r="H5" s="1854"/>
      <c r="I5" s="1844"/>
      <c r="J5" s="1849"/>
      <c r="K5" s="1844"/>
      <c r="L5" s="1844"/>
      <c r="M5" s="1799"/>
      <c r="N5" s="1799"/>
      <c r="O5" s="1799"/>
      <c r="P5" s="1180"/>
      <c r="Q5" s="1844"/>
      <c r="R5" s="1844"/>
      <c r="S5" s="1844"/>
      <c r="T5" s="1854"/>
      <c r="U5" s="1854"/>
      <c r="V5" s="1844"/>
      <c r="W5" s="1844"/>
      <c r="X5" s="1844"/>
      <c r="Y5" s="1844"/>
      <c r="Z5" s="1854"/>
      <c r="AA5" s="1859"/>
      <c r="AB5" s="1183"/>
    </row>
    <row r="6" spans="1:53" s="33" customFormat="1" ht="24.6" hidden="1" customHeight="1">
      <c r="A6" s="1839" t="s">
        <v>151</v>
      </c>
      <c r="B6" s="1839"/>
      <c r="C6" s="1839"/>
      <c r="D6" s="32"/>
      <c r="E6" s="57">
        <v>38000283</v>
      </c>
      <c r="F6" s="58">
        <v>23119731</v>
      </c>
      <c r="G6" s="58">
        <v>18735446</v>
      </c>
      <c r="H6" s="58">
        <v>1337340</v>
      </c>
      <c r="I6" s="58">
        <v>283593</v>
      </c>
      <c r="J6" s="58">
        <v>2763352</v>
      </c>
      <c r="K6" s="58">
        <v>14880553</v>
      </c>
      <c r="L6" s="58">
        <v>466136</v>
      </c>
      <c r="M6" s="1839" t="s">
        <v>151</v>
      </c>
      <c r="N6" s="1839"/>
      <c r="O6" s="1839"/>
      <c r="P6" s="32"/>
      <c r="Q6" s="57">
        <v>144874</v>
      </c>
      <c r="R6" s="58">
        <v>14414416</v>
      </c>
      <c r="S6" s="58">
        <v>14269542</v>
      </c>
      <c r="T6" s="58">
        <v>8469278</v>
      </c>
      <c r="U6" s="58">
        <v>749352</v>
      </c>
      <c r="V6" s="58"/>
      <c r="W6" s="58">
        <v>440975</v>
      </c>
      <c r="X6" s="58">
        <v>15847</v>
      </c>
      <c r="Y6" s="58">
        <v>425127</v>
      </c>
      <c r="Z6" s="58"/>
      <c r="AA6" s="58">
        <v>4609938</v>
      </c>
      <c r="AB6" s="59"/>
    </row>
    <row r="7" spans="1:53" s="33" customFormat="1" ht="24.6" hidden="1" customHeight="1">
      <c r="A7" s="1825" t="s">
        <v>152</v>
      </c>
      <c r="B7" s="1825"/>
      <c r="C7" s="1825"/>
      <c r="D7" s="32"/>
      <c r="E7" s="60">
        <v>32226756</v>
      </c>
      <c r="F7" s="59">
        <v>22138842</v>
      </c>
      <c r="G7" s="59">
        <v>16632055</v>
      </c>
      <c r="H7" s="59">
        <v>1170289</v>
      </c>
      <c r="I7" s="59">
        <v>234783</v>
      </c>
      <c r="J7" s="59">
        <v>4101716</v>
      </c>
      <c r="K7" s="59">
        <v>10087914</v>
      </c>
      <c r="L7" s="59">
        <v>460044</v>
      </c>
      <c r="M7" s="1825" t="s">
        <v>152</v>
      </c>
      <c r="N7" s="1825"/>
      <c r="O7" s="1825"/>
      <c r="P7" s="32"/>
      <c r="Q7" s="60">
        <v>143678</v>
      </c>
      <c r="R7" s="59">
        <v>9627870</v>
      </c>
      <c r="S7" s="59">
        <v>9484193</v>
      </c>
      <c r="T7" s="59">
        <v>8025685</v>
      </c>
      <c r="U7" s="59">
        <v>1170156</v>
      </c>
      <c r="V7" s="59"/>
      <c r="W7" s="59">
        <v>602330</v>
      </c>
      <c r="X7" s="59">
        <v>28678</v>
      </c>
      <c r="Y7" s="59">
        <v>573652</v>
      </c>
      <c r="Z7" s="59"/>
      <c r="AA7" s="59">
        <v>-313979</v>
      </c>
      <c r="AB7" s="59"/>
    </row>
    <row r="8" spans="1:53" s="33" customFormat="1" ht="24.6" hidden="1" customHeight="1">
      <c r="A8" s="1825" t="s">
        <v>1513</v>
      </c>
      <c r="B8" s="1825"/>
      <c r="C8" s="1825"/>
      <c r="D8" s="32"/>
      <c r="E8" s="60">
        <v>29069572.076642986</v>
      </c>
      <c r="F8" s="59">
        <v>21647931.534650508</v>
      </c>
      <c r="G8" s="59">
        <v>18772155.554229092</v>
      </c>
      <c r="H8" s="59">
        <v>172756.46152927834</v>
      </c>
      <c r="I8" s="59">
        <v>163522.35420521698</v>
      </c>
      <c r="J8" s="59">
        <v>2539497.1646869215</v>
      </c>
      <c r="K8" s="59">
        <v>7421640.541992479</v>
      </c>
      <c r="L8" s="59">
        <v>302709.06703277025</v>
      </c>
      <c r="M8" s="1825" t="s">
        <v>1513</v>
      </c>
      <c r="N8" s="1825"/>
      <c r="O8" s="1825"/>
      <c r="P8" s="32"/>
      <c r="Q8" s="60">
        <v>130730.91386617321</v>
      </c>
      <c r="R8" s="59">
        <v>7118931.4749597088</v>
      </c>
      <c r="S8" s="59">
        <v>6988200.5610935353</v>
      </c>
      <c r="T8" s="59">
        <v>5637055.8108995399</v>
      </c>
      <c r="U8" s="59">
        <v>420523.60771205154</v>
      </c>
      <c r="V8" s="59"/>
      <c r="W8" s="59">
        <v>333007.1628961977</v>
      </c>
      <c r="X8" s="59">
        <v>59684.474422491498</v>
      </c>
      <c r="Y8" s="59">
        <v>273322.68847370619</v>
      </c>
      <c r="Z8" s="59"/>
      <c r="AA8" s="59">
        <v>597613.97958574584</v>
      </c>
      <c r="AB8" s="59"/>
    </row>
    <row r="9" spans="1:53" s="33" customFormat="1" ht="19.5" hidden="1" customHeight="1">
      <c r="A9" s="1825" t="s">
        <v>1514</v>
      </c>
      <c r="B9" s="1825"/>
      <c r="C9" s="1825"/>
      <c r="D9" s="32"/>
      <c r="E9" s="60">
        <v>24819993.317398824</v>
      </c>
      <c r="F9" s="59">
        <v>17844294.803962808</v>
      </c>
      <c r="G9" s="59">
        <v>12882690.680809325</v>
      </c>
      <c r="H9" s="59">
        <v>1125089.9624543304</v>
      </c>
      <c r="I9" s="59">
        <v>190551.19871767145</v>
      </c>
      <c r="J9" s="59">
        <v>3645962.9619814632</v>
      </c>
      <c r="K9" s="59">
        <v>6975698.5134360436</v>
      </c>
      <c r="L9" s="59">
        <v>426892.17300624214</v>
      </c>
      <c r="M9" s="1825" t="s">
        <v>1514</v>
      </c>
      <c r="N9" s="1825"/>
      <c r="O9" s="1825"/>
      <c r="P9" s="32"/>
      <c r="Q9" s="60">
        <v>131103.87391954922</v>
      </c>
      <c r="R9" s="59">
        <v>6548806.3404298052</v>
      </c>
      <c r="S9" s="59">
        <v>6417702.466510267</v>
      </c>
      <c r="T9" s="59">
        <v>5466864.7140928786</v>
      </c>
      <c r="U9" s="59">
        <v>1034012.4360963171</v>
      </c>
      <c r="V9" s="59"/>
      <c r="W9" s="59">
        <v>303980.92521621444</v>
      </c>
      <c r="X9" s="59">
        <v>16098.013782967249</v>
      </c>
      <c r="Y9" s="59">
        <v>287882.91143324779</v>
      </c>
      <c r="Z9" s="59"/>
      <c r="AA9" s="59">
        <v>-387155.60889514344</v>
      </c>
      <c r="AB9" s="59"/>
    </row>
    <row r="10" spans="1:53" s="33" customFormat="1" ht="19.5" hidden="1" customHeight="1">
      <c r="A10" s="1825" t="s">
        <v>1515</v>
      </c>
      <c r="B10" s="1825"/>
      <c r="C10" s="1825"/>
      <c r="D10" s="32"/>
      <c r="E10" s="60">
        <v>29102293.856366757</v>
      </c>
      <c r="F10" s="59">
        <v>20837046.898252077</v>
      </c>
      <c r="G10" s="59">
        <v>15872061.056433925</v>
      </c>
      <c r="H10" s="59">
        <v>1056363.8837436531</v>
      </c>
      <c r="I10" s="59">
        <v>250388.18022977101</v>
      </c>
      <c r="J10" s="59">
        <v>3658233.7778447401</v>
      </c>
      <c r="K10" s="59">
        <v>8265246.9581146343</v>
      </c>
      <c r="L10" s="59">
        <v>406804.5686220582</v>
      </c>
      <c r="M10" s="1825" t="s">
        <v>1515</v>
      </c>
      <c r="N10" s="1825"/>
      <c r="O10" s="1825"/>
      <c r="P10" s="32"/>
      <c r="Q10" s="60">
        <v>145916.38920010332</v>
      </c>
      <c r="R10" s="59">
        <v>7858442.3894925797</v>
      </c>
      <c r="S10" s="59">
        <v>7712526.0002924874</v>
      </c>
      <c r="T10" s="59">
        <v>6094944.5022909548</v>
      </c>
      <c r="U10" s="59">
        <v>877922.28213486751</v>
      </c>
      <c r="V10" s="59"/>
      <c r="W10" s="59">
        <v>261568.78730754051</v>
      </c>
      <c r="X10" s="59">
        <v>20638.930407842308</v>
      </c>
      <c r="Y10" s="59">
        <v>240929.85689969809</v>
      </c>
      <c r="Z10" s="59"/>
      <c r="AA10" s="59">
        <v>478090.42855911684</v>
      </c>
      <c r="AB10" s="59"/>
    </row>
    <row r="11" spans="1:53" s="308" customFormat="1" ht="19.5" hidden="1" customHeight="1">
      <c r="A11" s="1789" t="s">
        <v>1516</v>
      </c>
      <c r="B11" s="1789"/>
      <c r="C11" s="1789"/>
      <c r="D11" s="22"/>
      <c r="E11" s="50">
        <v>40672262.673198916</v>
      </c>
      <c r="F11" s="50">
        <v>29879911.075867962</v>
      </c>
      <c r="G11" s="50">
        <v>21851352.915336061</v>
      </c>
      <c r="H11" s="50">
        <v>2729894.3008566457</v>
      </c>
      <c r="I11" s="50">
        <v>305068.77746287436</v>
      </c>
      <c r="J11" s="50">
        <v>4993595.0822123019</v>
      </c>
      <c r="K11" s="50">
        <v>10792351.597330956</v>
      </c>
      <c r="L11" s="50">
        <v>478745.22864931426</v>
      </c>
      <c r="M11" s="1789" t="s">
        <v>1516</v>
      </c>
      <c r="N11" s="1789"/>
      <c r="O11" s="1789"/>
      <c r="P11" s="22"/>
      <c r="Q11" s="50">
        <v>156163.99964706821</v>
      </c>
      <c r="R11" s="50">
        <v>10313606.368681652</v>
      </c>
      <c r="S11" s="50">
        <v>10157442.369034547</v>
      </c>
      <c r="T11" s="50">
        <v>8039996.3683346724</v>
      </c>
      <c r="U11" s="50">
        <v>820930.84080894408</v>
      </c>
      <c r="V11" s="50"/>
      <c r="W11" s="50">
        <v>277984.27922400029</v>
      </c>
      <c r="X11" s="50">
        <v>14150.299261085354</v>
      </c>
      <c r="Y11" s="50">
        <v>263833.97996291541</v>
      </c>
      <c r="Z11" s="50"/>
      <c r="AA11" s="50">
        <v>1018530.8806669471</v>
      </c>
      <c r="AB11" s="50"/>
    </row>
    <row r="12" spans="1:53" s="33" customFormat="1" ht="19.5" hidden="1" customHeight="1">
      <c r="A12" s="1825" t="s">
        <v>1517</v>
      </c>
      <c r="B12" s="1825"/>
      <c r="C12" s="1825"/>
      <c r="D12" s="32"/>
      <c r="E12" s="50">
        <v>43572072.339658655</v>
      </c>
      <c r="F12" s="50">
        <v>32445530.334238995</v>
      </c>
      <c r="G12" s="50">
        <v>24005055.943400685</v>
      </c>
      <c r="H12" s="50">
        <v>2157245.336804044</v>
      </c>
      <c r="I12" s="50">
        <v>352598.90561494918</v>
      </c>
      <c r="J12" s="50">
        <v>5930630.1484193057</v>
      </c>
      <c r="K12" s="50">
        <v>11126542.005419679</v>
      </c>
      <c r="L12" s="50">
        <v>525200.69083238707</v>
      </c>
      <c r="M12" s="1825" t="s">
        <v>1517</v>
      </c>
      <c r="N12" s="1825"/>
      <c r="O12" s="1825"/>
      <c r="P12" s="32"/>
      <c r="Q12" s="50">
        <v>187165.6268912231</v>
      </c>
      <c r="R12" s="50">
        <v>10601341.314587303</v>
      </c>
      <c r="S12" s="50">
        <v>10414175.687696068</v>
      </c>
      <c r="T12" s="50">
        <v>7963101.510900951</v>
      </c>
      <c r="U12" s="50">
        <v>1026322.270136049</v>
      </c>
      <c r="V12" s="50"/>
      <c r="W12" s="50">
        <v>284959.71915315912</v>
      </c>
      <c r="X12" s="50">
        <v>294.78718647963939</v>
      </c>
      <c r="Y12" s="50">
        <v>284664.93196667929</v>
      </c>
      <c r="Z12" s="50"/>
      <c r="AA12" s="50">
        <v>1139792.187505922</v>
      </c>
      <c r="AB12" s="50"/>
    </row>
    <row r="13" spans="1:53" s="33" customFormat="1" ht="18" hidden="1" customHeight="1">
      <c r="A13" s="1789" t="s">
        <v>1518</v>
      </c>
      <c r="B13" s="1789"/>
      <c r="C13" s="1789"/>
      <c r="D13" s="32"/>
      <c r="E13" s="50">
        <f t="shared" ref="E13:J13" si="0">AG13/12.737</f>
        <v>0</v>
      </c>
      <c r="F13" s="50">
        <f t="shared" si="0"/>
        <v>0</v>
      </c>
      <c r="G13" s="50">
        <f t="shared" si="0"/>
        <v>0</v>
      </c>
      <c r="H13" s="50">
        <f t="shared" si="0"/>
        <v>0</v>
      </c>
      <c r="I13" s="50">
        <f t="shared" si="0"/>
        <v>0</v>
      </c>
      <c r="J13" s="50">
        <f t="shared" si="0"/>
        <v>0</v>
      </c>
      <c r="K13" s="50">
        <f>AM13/12.737</f>
        <v>0</v>
      </c>
      <c r="L13" s="50">
        <v>512396.6005255112</v>
      </c>
      <c r="M13" s="1789" t="s">
        <v>1518</v>
      </c>
      <c r="N13" s="1789"/>
      <c r="O13" s="1789"/>
      <c r="P13" s="32"/>
      <c r="Q13" s="50">
        <f>AS13/12.737</f>
        <v>190731.49778242438</v>
      </c>
      <c r="R13" s="50">
        <f>AT13/12.737</f>
        <v>13062430.544395834</v>
      </c>
      <c r="S13" s="50">
        <f>AU13/12.737</f>
        <v>12871699.04661341</v>
      </c>
      <c r="T13" s="50">
        <f>AV13/12.737</f>
        <v>7929324.4792687837</v>
      </c>
      <c r="U13" s="50">
        <f>AW13/12.737</f>
        <v>954502.41136458144</v>
      </c>
      <c r="V13" s="50"/>
      <c r="W13" s="50">
        <f t="shared" ref="W13:Y13" si="1">AX13/12.737</f>
        <v>218356.26018903914</v>
      </c>
      <c r="X13" s="50">
        <f t="shared" si="1"/>
        <v>17186.755236599158</v>
      </c>
      <c r="Y13" s="50">
        <f t="shared" si="1"/>
        <v>201169.50495243998</v>
      </c>
      <c r="Z13" s="50"/>
      <c r="AA13" s="50">
        <f>BA13/12.737</f>
        <v>3769515.8957910049</v>
      </c>
      <c r="AB13" s="50"/>
      <c r="AC13" s="1479"/>
      <c r="AD13" s="1479"/>
      <c r="AE13" s="1479"/>
      <c r="AF13" s="18"/>
      <c r="AG13" s="50"/>
      <c r="AH13" s="328"/>
      <c r="AI13" s="328"/>
      <c r="AJ13" s="490"/>
      <c r="AK13" s="328"/>
      <c r="AL13" s="328"/>
      <c r="AM13" s="328"/>
      <c r="AN13" s="328">
        <v>6526395.5008934364</v>
      </c>
      <c r="AO13" s="1479" t="s">
        <v>1519</v>
      </c>
      <c r="AP13" s="1479"/>
      <c r="AQ13" s="1479"/>
      <c r="AR13" s="18"/>
      <c r="AS13" s="50">
        <v>2429347.0872547394</v>
      </c>
      <c r="AT13" s="50">
        <v>166376177.84396973</v>
      </c>
      <c r="AU13" s="50">
        <v>163946830.756715</v>
      </c>
      <c r="AV13" s="50">
        <v>100995805.8924465</v>
      </c>
      <c r="AW13" s="50">
        <v>12157497.213550674</v>
      </c>
      <c r="AX13" s="50">
        <v>2781203.6860277914</v>
      </c>
      <c r="AY13" s="50">
        <v>218907.70144856349</v>
      </c>
      <c r="AZ13" s="50">
        <v>2562295.9845792279</v>
      </c>
      <c r="BA13" s="50">
        <v>48012323.96469003</v>
      </c>
    </row>
    <row r="14" spans="1:53" s="33" customFormat="1" ht="18" hidden="1" customHeight="1">
      <c r="A14" s="1825" t="s">
        <v>1520</v>
      </c>
      <c r="B14" s="1825"/>
      <c r="C14" s="1825"/>
      <c r="D14" s="32"/>
      <c r="E14" s="50">
        <v>42939979.18236322</v>
      </c>
      <c r="F14" s="50">
        <v>33110843.958381366</v>
      </c>
      <c r="G14" s="50">
        <v>24497213.916754019</v>
      </c>
      <c r="H14" s="50">
        <v>1687337.6618944022</v>
      </c>
      <c r="I14" s="50">
        <v>348765.98541615397</v>
      </c>
      <c r="J14" s="50">
        <v>6577526.3943167655</v>
      </c>
      <c r="K14" s="50">
        <v>9829135.2239819486</v>
      </c>
      <c r="L14" s="50">
        <v>470354.49927135644</v>
      </c>
      <c r="M14" s="1825" t="s">
        <v>1520</v>
      </c>
      <c r="N14" s="1825"/>
      <c r="O14" s="1825"/>
      <c r="P14" s="32"/>
      <c r="Q14" s="50">
        <v>204279.10741063021</v>
      </c>
      <c r="R14" s="50">
        <v>9358780.7247105837</v>
      </c>
      <c r="S14" s="50">
        <v>9154501.617299946</v>
      </c>
      <c r="T14" s="50">
        <v>6822570.1342531554</v>
      </c>
      <c r="U14" s="50">
        <v>554887.74471714802</v>
      </c>
      <c r="V14" s="50"/>
      <c r="W14" s="50">
        <v>291466.69882874022</v>
      </c>
      <c r="X14" s="50">
        <v>55883.958693366752</v>
      </c>
      <c r="Y14" s="50">
        <v>235582.74013537337</v>
      </c>
      <c r="Z14" s="50"/>
      <c r="AA14" s="50">
        <v>1485577.0395008938</v>
      </c>
      <c r="AB14" s="50"/>
    </row>
    <row r="15" spans="1:53" s="33" customFormat="1" ht="18" hidden="1" customHeight="1">
      <c r="A15" s="1825" t="s">
        <v>1521</v>
      </c>
      <c r="B15" s="1825"/>
      <c r="C15" s="1825"/>
      <c r="D15" s="32"/>
      <c r="E15" s="60">
        <f>('17'!E15/'1'!$E$16)*1000</f>
        <v>44155190.766599782</v>
      </c>
      <c r="F15" s="59">
        <f>('17'!F15/'1'!$E$16)*1000</f>
        <v>35150760.57344158</v>
      </c>
      <c r="G15" s="59">
        <f>('17'!G15/'1'!$E$16)*1000</f>
        <v>25220554.404049248</v>
      </c>
      <c r="H15" s="59">
        <f>('17'!H15/'1'!$E$16)*1000</f>
        <v>2793894.5958751007</v>
      </c>
      <c r="I15" s="59">
        <f>('17'!I15/'1'!$E$16)*1000</f>
        <v>306626.31201307115</v>
      </c>
      <c r="J15" s="59">
        <f>('17'!J15/'1'!$E$16)*1000</f>
        <v>6829685.2615041435</v>
      </c>
      <c r="K15" s="59">
        <f>('17'!K15/'1'!$E$16)*1000</f>
        <v>9004430.1931582335</v>
      </c>
      <c r="L15" s="59">
        <f>('17'!L15/'1'!$E$16)*1000</f>
        <v>416609.59113136854</v>
      </c>
      <c r="M15" s="1825" t="s">
        <v>1521</v>
      </c>
      <c r="N15" s="1825"/>
      <c r="O15" s="1825"/>
      <c r="P15" s="32"/>
      <c r="Q15" s="59">
        <f>('17'!Q15/'1'!$E$16)*1000</f>
        <v>160089.07022375771</v>
      </c>
      <c r="R15" s="59">
        <f>('17'!R15/'1'!$E$16)*1000</f>
        <v>8587820.6020268314</v>
      </c>
      <c r="S15" s="59">
        <f>('17'!S15/'1'!$E$16)*1000</f>
        <v>8427731.5318030715</v>
      </c>
      <c r="T15" s="59">
        <f>('17'!T15/'1'!$E$16)*1000</f>
        <v>6206733.0816315329</v>
      </c>
      <c r="U15" s="59">
        <f>('17'!U15/'1'!$E$16)*1000</f>
        <v>880763.92955649877</v>
      </c>
      <c r="V15" s="59"/>
      <c r="W15" s="59">
        <f>('17'!W15/'1'!$E$16)*1000</f>
        <v>352645.20162932383</v>
      </c>
      <c r="X15" s="59">
        <f>('17'!X15/'1'!$E$16)*1000</f>
        <v>50505.260158107929</v>
      </c>
      <c r="Y15" s="59">
        <f>('17'!Y15/'1'!$E$16)*1000</f>
        <v>302139.94147121679</v>
      </c>
      <c r="Z15" s="59"/>
      <c r="AA15" s="59">
        <f>('17'!AA15/'1'!$E$16)*1000</f>
        <v>987589.31898573868</v>
      </c>
      <c r="AB15" s="59"/>
    </row>
    <row r="16" spans="1:53" s="33" customFormat="1" ht="15" hidden="1" customHeight="1">
      <c r="A16" s="1825" t="s">
        <v>1522</v>
      </c>
      <c r="B16" s="1825"/>
      <c r="C16" s="1825"/>
      <c r="D16" s="32"/>
      <c r="E16" s="60">
        <v>38200211.007092766</v>
      </c>
      <c r="F16" s="59">
        <v>29839983.225627497</v>
      </c>
      <c r="G16" s="59">
        <v>21903701.178061981</v>
      </c>
      <c r="H16" s="59">
        <v>1587918.6961343121</v>
      </c>
      <c r="I16" s="59">
        <v>391515.31883234152</v>
      </c>
      <c r="J16" s="59">
        <v>5956848.0325988736</v>
      </c>
      <c r="K16" s="59">
        <v>8360227.7814652566</v>
      </c>
      <c r="L16" s="59">
        <v>386255.52875019697</v>
      </c>
      <c r="M16" s="1825" t="s">
        <v>1522</v>
      </c>
      <c r="N16" s="1825"/>
      <c r="O16" s="1825"/>
      <c r="P16" s="32"/>
      <c r="Q16" s="59">
        <v>153814.07765949456</v>
      </c>
      <c r="R16" s="59">
        <v>7973972.2527150605</v>
      </c>
      <c r="S16" s="59">
        <v>7820158.1750555597</v>
      </c>
      <c r="T16" s="59">
        <v>6240397.617036419</v>
      </c>
      <c r="U16" s="59">
        <v>469184.90094950888</v>
      </c>
      <c r="V16" s="59"/>
      <c r="W16" s="59">
        <v>177901.72788285004</v>
      </c>
      <c r="X16" s="59">
        <v>37428.602537775529</v>
      </c>
      <c r="Y16" s="59">
        <v>140473.12534507443</v>
      </c>
      <c r="Z16" s="59">
        <v>698810.94877439819</v>
      </c>
      <c r="AA16" s="59">
        <v>1631484.8779611802</v>
      </c>
      <c r="AB16" s="59"/>
    </row>
    <row r="17" spans="1:38" s="33" customFormat="1" ht="15.75" hidden="1" customHeight="1">
      <c r="A17" s="1825" t="s">
        <v>1523</v>
      </c>
      <c r="B17" s="1825"/>
      <c r="C17" s="1825"/>
      <c r="D17" s="32"/>
      <c r="E17" s="435">
        <v>42535953.206094816</v>
      </c>
      <c r="F17" s="435">
        <v>32984351.575203873</v>
      </c>
      <c r="G17" s="435">
        <v>23847461.748577144</v>
      </c>
      <c r="H17" s="435">
        <v>1330696.5802223696</v>
      </c>
      <c r="I17" s="435">
        <v>368448.10162745614</v>
      </c>
      <c r="J17" s="435">
        <v>7437745.1447769366</v>
      </c>
      <c r="K17" s="435">
        <v>9551601.6308908071</v>
      </c>
      <c r="L17" s="435">
        <v>393136.82161523093</v>
      </c>
      <c r="M17" s="1825" t="s">
        <v>1523</v>
      </c>
      <c r="N17" s="1825"/>
      <c r="O17" s="1825"/>
      <c r="P17" s="32"/>
      <c r="Q17" s="435">
        <v>160801.54447288672</v>
      </c>
      <c r="R17" s="435">
        <v>9158464.8092755899</v>
      </c>
      <c r="S17" s="435">
        <v>8997663.2648026906</v>
      </c>
      <c r="T17" s="435">
        <v>6698070.0509349806</v>
      </c>
      <c r="U17" s="435">
        <v>399418.84543911496</v>
      </c>
      <c r="V17" s="435"/>
      <c r="W17" s="435">
        <v>166875.6576911516</v>
      </c>
      <c r="X17" s="435">
        <v>40803.719260268968</v>
      </c>
      <c r="Y17" s="435">
        <v>126071.93843088293</v>
      </c>
      <c r="Z17" s="435">
        <v>767729.69575696322</v>
      </c>
      <c r="AA17" s="435">
        <v>2501028.4064944121</v>
      </c>
      <c r="AB17" s="59"/>
    </row>
    <row r="18" spans="1:38" s="33" customFormat="1" ht="16.5" hidden="1" customHeight="1">
      <c r="A18" s="1825" t="s">
        <v>1524</v>
      </c>
      <c r="B18" s="1825"/>
      <c r="C18" s="1825"/>
      <c r="D18" s="32"/>
      <c r="E18" s="435">
        <f>'[1]17'!E18/'[1]1'!$E$19*1000</f>
        <v>42829781.066332154</v>
      </c>
      <c r="F18" s="435">
        <f>'[1]17'!F18/'[1]1'!$E$19*1000</f>
        <v>30822729.441170719</v>
      </c>
      <c r="G18" s="435">
        <f>'[1]17'!G18/'[1]1'!$E$19*1000</f>
        <v>23131522.16182119</v>
      </c>
      <c r="H18" s="435">
        <f>'[1]17'!H18/'[1]1'!$E$19*1000</f>
        <v>491797.58857126185</v>
      </c>
      <c r="I18" s="435">
        <f>'[1]17'!I18/'[1]1'!$E$19*1000</f>
        <v>379357.30632263271</v>
      </c>
      <c r="J18" s="435">
        <f>'[1]17'!J18/'[1]1'!$E$19*1000</f>
        <v>6820052.3844556333</v>
      </c>
      <c r="K18" s="435">
        <f>'[1]17'!K18/'[1]1'!$E$19*1000</f>
        <v>12007051.62516146</v>
      </c>
      <c r="L18" s="435">
        <f>'[1]17'!L18/'[1]1'!$E$19*1000</f>
        <v>422378.55025672872</v>
      </c>
      <c r="M18" s="1825" t="s">
        <v>1524</v>
      </c>
      <c r="N18" s="1825"/>
      <c r="O18" s="1825"/>
      <c r="P18" s="32"/>
      <c r="Q18" s="435">
        <f>'[1]17'!Q18/'[1]1'!$E$19*1000</f>
        <v>164009.22569706439</v>
      </c>
      <c r="R18" s="435">
        <f>'[1]17'!R18/'[1]1'!$E$19*1000</f>
        <v>11584673.074904718</v>
      </c>
      <c r="S18" s="435">
        <f>'[1]17'!S18/'[1]1'!$E$19*1000</f>
        <v>11420663.849207671</v>
      </c>
      <c r="T18" s="435">
        <f>'[1]17'!T18/'[1]1'!$E$19*1000</f>
        <v>6540541.8101217076</v>
      </c>
      <c r="U18" s="435">
        <f>'[1]17'!U18/'[1]1'!$E$19*1000</f>
        <v>546047.34631011297</v>
      </c>
      <c r="V18" s="435"/>
      <c r="W18" s="435">
        <f>'[1]17'!V18/'[1]1'!$E$19*1000</f>
        <v>292932.33256116108</v>
      </c>
      <c r="X18" s="435">
        <f>'[1]17'!W18/'[1]1'!$E$19*1000</f>
        <v>58984.401423427909</v>
      </c>
      <c r="Y18" s="435">
        <f>'[1]17'!X18/'[1]1'!$E$19*1000</f>
        <v>233947.93113773337</v>
      </c>
      <c r="Z18" s="435">
        <f>'[1]17'!Y18/'[1]1'!$E$19*1000</f>
        <v>903045.21547892829</v>
      </c>
      <c r="AA18" s="435">
        <f>'[1]17'!Z18/'[1]1'!$E$19*1000</f>
        <v>4944187.5756936148</v>
      </c>
      <c r="AB18" s="59"/>
    </row>
    <row r="19" spans="1:38" s="33" customFormat="1" ht="18.75" hidden="1" customHeight="1">
      <c r="A19" s="1825" t="s">
        <v>1525</v>
      </c>
      <c r="B19" s="1825"/>
      <c r="C19" s="1825"/>
      <c r="D19" s="32"/>
      <c r="E19" s="435">
        <v>39879561.30494196</v>
      </c>
      <c r="F19" s="435">
        <v>30763919.153899413</v>
      </c>
      <c r="G19" s="435">
        <v>21944892.469442315</v>
      </c>
      <c r="H19" s="435">
        <v>1847499.4126173984</v>
      </c>
      <c r="I19" s="435">
        <v>349479.779129092</v>
      </c>
      <c r="J19" s="435">
        <v>6622047.4927106174</v>
      </c>
      <c r="K19" s="435">
        <v>9115642.151042521</v>
      </c>
      <c r="L19" s="435">
        <v>455179.01328053768</v>
      </c>
      <c r="M19" s="1825" t="s">
        <v>1525</v>
      </c>
      <c r="N19" s="1825"/>
      <c r="O19" s="1825"/>
      <c r="P19" s="32"/>
      <c r="Q19" s="435">
        <v>166669.67732713802</v>
      </c>
      <c r="R19" s="435">
        <v>8660463.1377619859</v>
      </c>
      <c r="S19" s="435">
        <v>8493793.4604348596</v>
      </c>
      <c r="T19" s="435">
        <v>6259954.0290331859</v>
      </c>
      <c r="U19" s="435">
        <v>441496.79137618473</v>
      </c>
      <c r="V19" s="435"/>
      <c r="W19" s="435">
        <v>225356.77840503046</v>
      </c>
      <c r="X19" s="435">
        <v>71523.054672957034</v>
      </c>
      <c r="Y19" s="435">
        <v>153833.72373207353</v>
      </c>
      <c r="Z19" s="435">
        <v>710274.7934427039</v>
      </c>
      <c r="AA19" s="435">
        <v>2277260.6550631449</v>
      </c>
      <c r="AB19" s="59"/>
    </row>
    <row r="20" spans="1:38" s="33" customFormat="1" ht="18" hidden="1" customHeight="1">
      <c r="A20" s="1825" t="s">
        <v>1526</v>
      </c>
      <c r="B20" s="1825"/>
      <c r="C20" s="1825"/>
      <c r="D20" s="32"/>
      <c r="E20" s="59">
        <v>38989204.94335188</v>
      </c>
      <c r="F20" s="59">
        <v>30049961.714410122</v>
      </c>
      <c r="G20" s="59">
        <v>21430915.401220392</v>
      </c>
      <c r="H20" s="59">
        <v>1329168.027627296</v>
      </c>
      <c r="I20" s="59">
        <v>552082.55035323929</v>
      </c>
      <c r="J20" s="59">
        <v>6737795.7352091745</v>
      </c>
      <c r="K20" s="59">
        <v>8939243.2289417535</v>
      </c>
      <c r="L20" s="59">
        <v>617969.16522890236</v>
      </c>
      <c r="M20" s="1825" t="s">
        <v>1526</v>
      </c>
      <c r="N20" s="1825"/>
      <c r="O20" s="1825"/>
      <c r="P20" s="32"/>
      <c r="Q20" s="59">
        <v>200759.96015979673</v>
      </c>
      <c r="R20" s="59">
        <v>8321274.0637128521</v>
      </c>
      <c r="S20" s="59">
        <v>8120514.1035530707</v>
      </c>
      <c r="T20" s="59">
        <v>5752775.2306968449</v>
      </c>
      <c r="U20" s="59">
        <v>438507.44451847661</v>
      </c>
      <c r="V20" s="59"/>
      <c r="W20" s="59">
        <v>229718.89473650686</v>
      </c>
      <c r="X20" s="59">
        <v>63420.301921035483</v>
      </c>
      <c r="Y20" s="59">
        <v>166298.59281547114</v>
      </c>
      <c r="Z20" s="59">
        <v>790628.31351001584</v>
      </c>
      <c r="AA20" s="59">
        <v>2490140.8471112638</v>
      </c>
      <c r="AB20" s="59"/>
    </row>
    <row r="21" spans="1:38" s="33" customFormat="1" ht="18" hidden="1" customHeight="1">
      <c r="A21" s="1825" t="s">
        <v>1527</v>
      </c>
      <c r="B21" s="1825"/>
      <c r="C21" s="1825"/>
      <c r="D21" s="32"/>
      <c r="E21" s="435">
        <v>41210969.153543569</v>
      </c>
      <c r="F21" s="435">
        <v>31666531.501319483</v>
      </c>
      <c r="G21" s="435">
        <v>23358123.538604774</v>
      </c>
      <c r="H21" s="435">
        <v>1357875.6190478087</v>
      </c>
      <c r="I21" s="435">
        <v>372284.03011080495</v>
      </c>
      <c r="J21" s="435">
        <v>6578248.3135560788</v>
      </c>
      <c r="K21" s="435">
        <v>9544437.6522240601</v>
      </c>
      <c r="L21" s="435">
        <v>519935.52803058136</v>
      </c>
      <c r="M21" s="1825" t="s">
        <v>1527</v>
      </c>
      <c r="N21" s="1825"/>
      <c r="O21" s="1825"/>
      <c r="P21" s="32"/>
      <c r="Q21" s="435">
        <v>196925.17551325093</v>
      </c>
      <c r="R21" s="435">
        <v>9024502.1241934709</v>
      </c>
      <c r="S21" s="435">
        <v>8827576.9486802239</v>
      </c>
      <c r="T21" s="435">
        <v>6113501.9775059745</v>
      </c>
      <c r="U21" s="435">
        <v>427950.25335864007</v>
      </c>
      <c r="V21" s="435"/>
      <c r="W21" s="435">
        <v>239485.73987594302</v>
      </c>
      <c r="X21" s="435">
        <v>64533.18992866527</v>
      </c>
      <c r="Y21" s="435">
        <v>174952.54994727779</v>
      </c>
      <c r="Z21" s="435">
        <v>660674.52366251207</v>
      </c>
      <c r="AA21" s="435">
        <v>2707313.5016021822</v>
      </c>
      <c r="AB21" s="59"/>
    </row>
    <row r="22" spans="1:38" s="33" customFormat="1" ht="16.5" hidden="1" customHeight="1">
      <c r="A22" s="1467" t="s">
        <v>1528</v>
      </c>
      <c r="B22" s="1468"/>
      <c r="C22" s="1468"/>
      <c r="D22" s="1469"/>
      <c r="E22" s="437">
        <v>39613.65235723192</v>
      </c>
      <c r="F22" s="437">
        <v>30750.230476193588</v>
      </c>
      <c r="G22" s="437">
        <v>21585.450285761792</v>
      </c>
      <c r="H22" s="437">
        <v>1660.834969781017</v>
      </c>
      <c r="I22" s="437">
        <v>627.46632409185588</v>
      </c>
      <c r="J22" s="437">
        <v>6876.4788965589041</v>
      </c>
      <c r="K22" s="437">
        <v>8863.4218810383409</v>
      </c>
      <c r="L22" s="437">
        <v>456.44870822437099</v>
      </c>
      <c r="M22" s="1467" t="s">
        <v>1528</v>
      </c>
      <c r="N22" s="1468"/>
      <c r="O22" s="1468"/>
      <c r="P22" s="1469"/>
      <c r="Q22" s="437">
        <v>242.88343099885327</v>
      </c>
      <c r="R22" s="437">
        <v>8406.9731728139559</v>
      </c>
      <c r="S22" s="437">
        <v>8164.0897418151126</v>
      </c>
      <c r="T22" s="437">
        <v>6134.1181102373002</v>
      </c>
      <c r="U22" s="437">
        <v>596.32763230761475</v>
      </c>
      <c r="V22" s="172" t="s">
        <v>743</v>
      </c>
      <c r="W22" s="437">
        <v>243.60503655989416</v>
      </c>
      <c r="X22" s="437">
        <v>84.299520289336741</v>
      </c>
      <c r="Y22" s="437">
        <v>159.30551627055735</v>
      </c>
      <c r="Z22" s="437">
        <v>792.16125986754025</v>
      </c>
      <c r="AA22" s="437">
        <v>1982.2002225778513</v>
      </c>
      <c r="AB22" s="59"/>
      <c r="AC22" s="59"/>
      <c r="AD22" s="59"/>
      <c r="AE22" s="59"/>
      <c r="AF22" s="59"/>
      <c r="AG22" s="59"/>
      <c r="AH22" s="59"/>
      <c r="AI22" s="59"/>
      <c r="AJ22" s="59"/>
      <c r="AK22" s="59"/>
      <c r="AL22" s="59"/>
    </row>
    <row r="23" spans="1:38" s="33" customFormat="1" ht="16.5" customHeight="1">
      <c r="A23" s="1467" t="s">
        <v>1308</v>
      </c>
      <c r="B23" s="1468"/>
      <c r="C23" s="1468"/>
      <c r="D23" s="1469"/>
      <c r="E23" s="437">
        <v>36010.509158527559</v>
      </c>
      <c r="F23" s="437">
        <v>26993.179241819689</v>
      </c>
      <c r="G23" s="437">
        <v>21504.880880754568</v>
      </c>
      <c r="H23" s="437">
        <v>636.69884430383365</v>
      </c>
      <c r="I23" s="437">
        <v>164.57344105603497</v>
      </c>
      <c r="J23" s="437">
        <v>4687.0260757051874</v>
      </c>
      <c r="K23" s="437">
        <v>9017.3299167078403</v>
      </c>
      <c r="L23" s="437">
        <v>508.6308864027709</v>
      </c>
      <c r="M23" s="1467" t="s">
        <v>1308</v>
      </c>
      <c r="N23" s="1468"/>
      <c r="O23" s="1468"/>
      <c r="P23" s="1469"/>
      <c r="Q23" s="437">
        <v>223.04666529703846</v>
      </c>
      <c r="R23" s="437">
        <v>8508.6990303050716</v>
      </c>
      <c r="S23" s="437">
        <v>8285.6523650080362</v>
      </c>
      <c r="T23" s="437">
        <v>5276.4094781992389</v>
      </c>
      <c r="U23" s="437">
        <v>320.61831819126564</v>
      </c>
      <c r="V23" s="172" t="s">
        <v>743</v>
      </c>
      <c r="W23" s="437">
        <v>361.15204668645043</v>
      </c>
      <c r="X23" s="437">
        <v>156.52626969897057</v>
      </c>
      <c r="Y23" s="437">
        <v>204.62577698747918</v>
      </c>
      <c r="Z23" s="437">
        <v>484.16278704406841</v>
      </c>
      <c r="AA23" s="437">
        <v>2327.4725219310703</v>
      </c>
      <c r="AB23" s="59"/>
      <c r="AC23" s="59"/>
      <c r="AD23" s="59"/>
      <c r="AE23" s="59"/>
      <c r="AF23" s="59"/>
      <c r="AG23" s="59"/>
      <c r="AH23" s="59"/>
      <c r="AI23" s="59"/>
      <c r="AJ23" s="59"/>
      <c r="AK23" s="59"/>
      <c r="AL23" s="59"/>
    </row>
    <row r="24" spans="1:38" s="33" customFormat="1" ht="16.5" customHeight="1">
      <c r="A24" s="1467" t="s">
        <v>1309</v>
      </c>
      <c r="B24" s="1468"/>
      <c r="C24" s="1468"/>
      <c r="D24" s="1469"/>
      <c r="E24" s="437">
        <v>35826.800760368416</v>
      </c>
      <c r="F24" s="437">
        <v>27414.269686491061</v>
      </c>
      <c r="G24" s="437">
        <v>18008.699757196668</v>
      </c>
      <c r="H24" s="437">
        <v>2110.2214786554923</v>
      </c>
      <c r="I24" s="437">
        <v>434.86036959828976</v>
      </c>
      <c r="J24" s="437">
        <v>6860.4880810406439</v>
      </c>
      <c r="K24" s="437">
        <v>8412.5310738773424</v>
      </c>
      <c r="L24" s="437">
        <v>540.06315447246322</v>
      </c>
      <c r="M24" s="1467" t="s">
        <v>1309</v>
      </c>
      <c r="N24" s="1468"/>
      <c r="O24" s="1468"/>
      <c r="P24" s="1469"/>
      <c r="Q24" s="437">
        <v>165.37307037028941</v>
      </c>
      <c r="R24" s="437">
        <v>7872.4679194049013</v>
      </c>
      <c r="S24" s="437">
        <v>7707.0948490345936</v>
      </c>
      <c r="T24" s="437">
        <v>5954.0012618598457</v>
      </c>
      <c r="U24" s="437">
        <v>378.08658404042961</v>
      </c>
      <c r="V24" s="172" t="s">
        <v>743</v>
      </c>
      <c r="W24" s="437">
        <v>251.52396538343797</v>
      </c>
      <c r="X24" s="437">
        <v>110.36123180969764</v>
      </c>
      <c r="Y24" s="437">
        <v>141.16273357374021</v>
      </c>
      <c r="Z24" s="437">
        <v>617.42572295338778</v>
      </c>
      <c r="AA24" s="437">
        <v>1740.9087607042652</v>
      </c>
      <c r="AB24" s="59"/>
      <c r="AC24" s="59"/>
      <c r="AD24" s="59"/>
      <c r="AE24" s="59"/>
      <c r="AF24" s="59"/>
      <c r="AG24" s="59"/>
      <c r="AH24" s="59"/>
      <c r="AI24" s="59"/>
      <c r="AJ24" s="59"/>
      <c r="AK24" s="59"/>
      <c r="AL24" s="59"/>
    </row>
    <row r="25" spans="1:38" s="33" customFormat="1" ht="16.5" customHeight="1">
      <c r="A25" s="1467" t="s">
        <v>1310</v>
      </c>
      <c r="B25" s="1468"/>
      <c r="C25" s="1468"/>
      <c r="D25" s="1469"/>
      <c r="E25" s="437">
        <v>38464.977872487347</v>
      </c>
      <c r="F25" s="437">
        <v>28772.810937767183</v>
      </c>
      <c r="G25" s="437">
        <v>20658.589825140683</v>
      </c>
      <c r="H25" s="437">
        <v>889.93746278202434</v>
      </c>
      <c r="I25" s="437">
        <v>379.7729587015279</v>
      </c>
      <c r="J25" s="437">
        <v>6844.5106911429584</v>
      </c>
      <c r="K25" s="437">
        <v>9692.1669347200113</v>
      </c>
      <c r="L25" s="437">
        <v>599.46575533570854</v>
      </c>
      <c r="M25" s="1467" t="s">
        <v>1310</v>
      </c>
      <c r="N25" s="1468"/>
      <c r="O25" s="1468"/>
      <c r="P25" s="1469"/>
      <c r="Q25" s="437">
        <v>193.77713231803511</v>
      </c>
      <c r="R25" s="437">
        <v>9092.7011793842994</v>
      </c>
      <c r="S25" s="437">
        <v>8898.9240470662626</v>
      </c>
      <c r="T25" s="437">
        <v>6366.9164051820326</v>
      </c>
      <c r="U25" s="437">
        <v>330.07878066208485</v>
      </c>
      <c r="V25" s="172" t="s">
        <v>743</v>
      </c>
      <c r="W25" s="437">
        <v>272.41545395346134</v>
      </c>
      <c r="X25" s="437">
        <v>108.84597743069628</v>
      </c>
      <c r="Y25" s="437">
        <v>163.56947652276494</v>
      </c>
      <c r="Z25" s="437">
        <v>733.95076668852391</v>
      </c>
      <c r="AA25" s="437">
        <v>2663.4641739572226</v>
      </c>
      <c r="AB25" s="59"/>
      <c r="AC25" s="59"/>
      <c r="AD25" s="59"/>
      <c r="AE25" s="59"/>
      <c r="AF25" s="59"/>
      <c r="AG25" s="59"/>
      <c r="AH25" s="59"/>
      <c r="AI25" s="59"/>
      <c r="AJ25" s="59"/>
      <c r="AK25" s="59"/>
      <c r="AL25" s="59"/>
    </row>
    <row r="26" spans="1:38" s="33" customFormat="1" ht="15.75" customHeight="1">
      <c r="A26" s="1467" t="s">
        <v>1311</v>
      </c>
      <c r="B26" s="1468"/>
      <c r="C26" s="1468"/>
      <c r="D26" s="1469"/>
      <c r="E26" s="437">
        <v>41233.863143888579</v>
      </c>
      <c r="F26" s="437">
        <v>30783.09636123927</v>
      </c>
      <c r="G26" s="437">
        <v>20484.664434093465</v>
      </c>
      <c r="H26" s="437">
        <v>1318.0869428098795</v>
      </c>
      <c r="I26" s="437">
        <v>355.23483746698048</v>
      </c>
      <c r="J26" s="437">
        <v>8625.1101468690085</v>
      </c>
      <c r="K26" s="437">
        <v>10450.766782649252</v>
      </c>
      <c r="L26" s="437">
        <v>610.24430983561604</v>
      </c>
      <c r="M26" s="1467" t="s">
        <v>1311</v>
      </c>
      <c r="N26" s="1468"/>
      <c r="O26" s="1468"/>
      <c r="P26" s="1469"/>
      <c r="Q26" s="437">
        <v>180.81276940458005</v>
      </c>
      <c r="R26" s="437">
        <v>9840.5224728136345</v>
      </c>
      <c r="S26" s="437">
        <v>9659.7097034090475</v>
      </c>
      <c r="T26" s="437">
        <v>7235.1611961234858</v>
      </c>
      <c r="U26" s="437">
        <v>285.74184700340021</v>
      </c>
      <c r="V26" s="172">
        <v>18.784893408062025</v>
      </c>
      <c r="W26" s="437">
        <v>266.18174026943058</v>
      </c>
      <c r="X26" s="437">
        <v>110.9716354860027</v>
      </c>
      <c r="Y26" s="437">
        <v>155.21010478342754</v>
      </c>
      <c r="Z26" s="437">
        <v>668.97926542263497</v>
      </c>
      <c r="AA26" s="437">
        <v>2522.8192920273195</v>
      </c>
      <c r="AB26" s="59"/>
      <c r="AC26" s="59"/>
      <c r="AD26" s="59"/>
      <c r="AE26" s="59"/>
      <c r="AF26" s="59"/>
      <c r="AG26" s="59"/>
      <c r="AH26" s="59"/>
      <c r="AI26" s="59"/>
      <c r="AJ26" s="59"/>
      <c r="AK26" s="59"/>
      <c r="AL26" s="59"/>
    </row>
    <row r="27" spans="1:38" s="33" customFormat="1" ht="15.75" customHeight="1">
      <c r="A27" s="1467" t="s">
        <v>1312</v>
      </c>
      <c r="B27" s="1468"/>
      <c r="C27" s="1468"/>
      <c r="D27" s="1469"/>
      <c r="E27" s="437">
        <v>43861.141283343059</v>
      </c>
      <c r="F27" s="437">
        <v>33535.684010456614</v>
      </c>
      <c r="G27" s="437">
        <v>21644.296147188164</v>
      </c>
      <c r="H27" s="437">
        <v>1957.1243594168623</v>
      </c>
      <c r="I27" s="437">
        <v>369.26158046569077</v>
      </c>
      <c r="J27" s="437">
        <v>9565.0019233859584</v>
      </c>
      <c r="K27" s="437">
        <v>10325.457272886364</v>
      </c>
      <c r="L27" s="437">
        <v>660.60190471393832</v>
      </c>
      <c r="M27" s="1467" t="s">
        <v>1312</v>
      </c>
      <c r="N27" s="1468"/>
      <c r="O27" s="1468"/>
      <c r="P27" s="1469"/>
      <c r="Q27" s="437">
        <v>203.9445726073109</v>
      </c>
      <c r="R27" s="437">
        <v>9664.8553681724316</v>
      </c>
      <c r="S27" s="437">
        <v>9460.910795565118</v>
      </c>
      <c r="T27" s="437">
        <v>7545.2527669907195</v>
      </c>
      <c r="U27" s="437">
        <v>396.55566982954167</v>
      </c>
      <c r="V27" s="172">
        <v>26.816464043230738</v>
      </c>
      <c r="W27" s="437">
        <v>231.23221607639522</v>
      </c>
      <c r="X27" s="437">
        <v>74.09500020631927</v>
      </c>
      <c r="Y27" s="437">
        <v>157.13721587007598</v>
      </c>
      <c r="Z27" s="437">
        <v>927.78260572449904</v>
      </c>
      <c r="AA27" s="437">
        <v>2188.836284349738</v>
      </c>
      <c r="AB27" s="59"/>
      <c r="AC27" s="59"/>
      <c r="AD27" s="59"/>
      <c r="AE27" s="59"/>
      <c r="AF27" s="59"/>
      <c r="AG27" s="59"/>
      <c r="AH27" s="59"/>
      <c r="AI27" s="59"/>
      <c r="AJ27" s="59"/>
      <c r="AK27" s="59"/>
      <c r="AL27" s="59"/>
    </row>
    <row r="28" spans="1:38" ht="18" customHeight="1">
      <c r="A28" s="1825" t="s">
        <v>43</v>
      </c>
      <c r="B28" s="1825"/>
      <c r="C28" s="1825"/>
      <c r="D28" s="32"/>
      <c r="E28" s="125"/>
      <c r="F28" s="125"/>
      <c r="G28" s="125"/>
      <c r="H28" s="125"/>
      <c r="I28" s="125"/>
      <c r="J28" s="125"/>
      <c r="K28" s="125"/>
      <c r="L28" s="125"/>
      <c r="M28" s="1825" t="s">
        <v>43</v>
      </c>
      <c r="N28" s="1825"/>
      <c r="O28" s="1825"/>
      <c r="P28" s="32"/>
      <c r="Q28" s="125"/>
      <c r="R28" s="125"/>
      <c r="S28" s="125"/>
      <c r="T28" s="125"/>
      <c r="U28" s="125"/>
      <c r="V28" s="125"/>
      <c r="W28" s="125"/>
      <c r="X28" s="125"/>
      <c r="Y28" s="125"/>
      <c r="Z28" s="125"/>
      <c r="AA28" s="125"/>
      <c r="AB28" s="50"/>
    </row>
    <row r="29" spans="1:38" ht="18" customHeight="1">
      <c r="A29" s="34"/>
      <c r="B29" s="34" t="s">
        <v>44</v>
      </c>
      <c r="C29" s="34"/>
      <c r="D29" s="989"/>
      <c r="E29" s="957">
        <v>56960.970604536087</v>
      </c>
      <c r="F29" s="957">
        <v>43575.772722677859</v>
      </c>
      <c r="G29" s="957">
        <v>28190.343496595782</v>
      </c>
      <c r="H29" s="957">
        <v>2530.399565315493</v>
      </c>
      <c r="I29" s="957">
        <v>483.8997830411418</v>
      </c>
      <c r="J29" s="957">
        <v>12371.129877725531</v>
      </c>
      <c r="K29" s="957">
        <v>13385.197881858052</v>
      </c>
      <c r="L29" s="957">
        <v>860.50458040814942</v>
      </c>
      <c r="M29" s="34"/>
      <c r="N29" s="34" t="s">
        <v>34</v>
      </c>
      <c r="O29" s="34"/>
      <c r="P29" s="989"/>
      <c r="Q29" s="957">
        <v>252.83601007403081</v>
      </c>
      <c r="R29" s="957">
        <v>12524.693301449917</v>
      </c>
      <c r="S29" s="957">
        <v>12271.857291375874</v>
      </c>
      <c r="T29" s="957">
        <v>9910.9129108952984</v>
      </c>
      <c r="U29" s="957">
        <v>536.8003537207411</v>
      </c>
      <c r="V29" s="957">
        <v>34.389004177924107</v>
      </c>
      <c r="W29" s="957">
        <v>307.56947979140222</v>
      </c>
      <c r="X29" s="957">
        <v>95.722330257090491</v>
      </c>
      <c r="Y29" s="957">
        <v>211.84714953431191</v>
      </c>
      <c r="Z29" s="957">
        <v>1265.9708506405811</v>
      </c>
      <c r="AA29" s="957">
        <v>2748.1563934310993</v>
      </c>
      <c r="AB29" s="59"/>
      <c r="AC29" s="59"/>
      <c r="AD29" s="59"/>
      <c r="AE29" s="59"/>
      <c r="AF29" s="59"/>
      <c r="AG29" s="59"/>
      <c r="AH29" s="59"/>
      <c r="AI29" s="59"/>
      <c r="AJ29" s="59"/>
      <c r="AK29" s="59"/>
      <c r="AL29" s="59"/>
    </row>
    <row r="30" spans="1:38" ht="18" customHeight="1">
      <c r="A30" s="34"/>
      <c r="B30" s="34" t="s">
        <v>12</v>
      </c>
      <c r="C30" s="34"/>
      <c r="D30" s="989"/>
      <c r="E30" s="957">
        <v>8015.8184401719918</v>
      </c>
      <c r="F30" s="957">
        <v>6062.7900940896125</v>
      </c>
      <c r="G30" s="957">
        <v>3732.2169259275715</v>
      </c>
      <c r="H30" s="957">
        <v>388.46004100645951</v>
      </c>
      <c r="I30" s="957">
        <v>55.57479259052834</v>
      </c>
      <c r="J30" s="957">
        <v>1886.5383345650557</v>
      </c>
      <c r="K30" s="957">
        <v>1953.0283460823716</v>
      </c>
      <c r="L30" s="957">
        <v>113.60424758567028</v>
      </c>
      <c r="M30" s="34"/>
      <c r="N30" s="34" t="s">
        <v>12</v>
      </c>
      <c r="O30" s="34"/>
      <c r="P30" s="989"/>
      <c r="Q30" s="957">
        <v>70.161962369326531</v>
      </c>
      <c r="R30" s="957">
        <v>1839.4240984967014</v>
      </c>
      <c r="S30" s="957">
        <v>1769.2621361273734</v>
      </c>
      <c r="T30" s="957">
        <v>1072.0499857685256</v>
      </c>
      <c r="U30" s="957">
        <v>12.801359154238629</v>
      </c>
      <c r="V30" s="957">
        <v>6.0955722502501581</v>
      </c>
      <c r="W30" s="957">
        <v>22.349047010836095</v>
      </c>
      <c r="X30" s="957">
        <v>14.915707950081789</v>
      </c>
      <c r="Y30" s="957">
        <v>7.4333390607543004</v>
      </c>
      <c r="Z30" s="957">
        <v>2.3914022551064598</v>
      </c>
      <c r="AA30" s="957">
        <v>658.35757419862978</v>
      </c>
      <c r="AB30" s="59"/>
      <c r="AC30" s="59"/>
      <c r="AD30" s="59"/>
      <c r="AE30" s="59"/>
      <c r="AF30" s="59"/>
      <c r="AG30" s="59"/>
      <c r="AH30" s="59"/>
      <c r="AI30" s="59"/>
      <c r="AJ30" s="59"/>
      <c r="AK30" s="59"/>
      <c r="AL30" s="59"/>
    </row>
    <row r="31" spans="1:38" ht="17.25" customHeight="1">
      <c r="A31" s="1825" t="s">
        <v>13</v>
      </c>
      <c r="B31" s="1825"/>
      <c r="C31" s="1825"/>
      <c r="D31" s="32"/>
      <c r="E31" s="957"/>
      <c r="F31" s="957"/>
      <c r="G31" s="957"/>
      <c r="H31" s="957"/>
      <c r="I31" s="957"/>
      <c r="J31" s="957"/>
      <c r="K31" s="957"/>
      <c r="L31" s="957"/>
      <c r="M31" s="1825" t="s">
        <v>13</v>
      </c>
      <c r="N31" s="1825"/>
      <c r="O31" s="1825"/>
      <c r="P31" s="32"/>
      <c r="Q31" s="957"/>
      <c r="R31" s="957"/>
      <c r="S31" s="957"/>
      <c r="T31" s="957"/>
      <c r="U31" s="957"/>
      <c r="V31" s="957"/>
      <c r="W31" s="957"/>
      <c r="X31" s="957"/>
      <c r="Y31" s="957"/>
      <c r="Z31" s="957"/>
      <c r="AA31" s="957"/>
      <c r="AB31" s="1065"/>
    </row>
    <row r="32" spans="1:38" ht="18" customHeight="1">
      <c r="A32" s="34"/>
      <c r="B32" s="1330" t="s">
        <v>52</v>
      </c>
      <c r="C32" s="34"/>
      <c r="D32" s="989"/>
      <c r="E32" s="957">
        <v>159015.24093598872</v>
      </c>
      <c r="F32" s="957">
        <v>123790.07849907459</v>
      </c>
      <c r="G32" s="957">
        <v>83688.250418264244</v>
      </c>
      <c r="H32" s="957">
        <v>6382.7556363736385</v>
      </c>
      <c r="I32" s="957">
        <v>1518.1494979403278</v>
      </c>
      <c r="J32" s="957">
        <v>32200.92294649643</v>
      </c>
      <c r="K32" s="957">
        <v>35225.162436914019</v>
      </c>
      <c r="L32" s="957">
        <v>2170.2112791476811</v>
      </c>
      <c r="M32" s="34"/>
      <c r="N32" s="34" t="s">
        <v>52</v>
      </c>
      <c r="O32" s="34"/>
      <c r="P32" s="989"/>
      <c r="Q32" s="957">
        <v>714.49345940317767</v>
      </c>
      <c r="R32" s="957">
        <v>33054.951157766307</v>
      </c>
      <c r="S32" s="957">
        <v>32340.45769836316</v>
      </c>
      <c r="T32" s="957">
        <v>29612.38873558693</v>
      </c>
      <c r="U32" s="957">
        <v>1954.6640751842967</v>
      </c>
      <c r="V32" s="957">
        <v>72.927343971368344</v>
      </c>
      <c r="W32" s="957">
        <v>683.11227380381138</v>
      </c>
      <c r="X32" s="957">
        <v>90.240319967545773</v>
      </c>
      <c r="Y32" s="957">
        <v>592.87195383626511</v>
      </c>
      <c r="Z32" s="957">
        <v>4529.3916423018563</v>
      </c>
      <c r="AA32" s="957">
        <v>4546.7569121186016</v>
      </c>
      <c r="AB32" s="59"/>
      <c r="AC32" s="59"/>
      <c r="AD32" s="59"/>
      <c r="AE32" s="59"/>
      <c r="AF32" s="59"/>
      <c r="AG32" s="59"/>
      <c r="AH32" s="59"/>
      <c r="AI32" s="59"/>
      <c r="AJ32" s="59"/>
      <c r="AK32" s="59"/>
      <c r="AL32" s="59"/>
    </row>
    <row r="33" spans="1:38" ht="18" customHeight="1">
      <c r="A33" s="34"/>
      <c r="B33" s="1330" t="s">
        <v>53</v>
      </c>
      <c r="C33" s="34"/>
      <c r="D33" s="989"/>
      <c r="E33" s="957">
        <v>49363.875996519353</v>
      </c>
      <c r="F33" s="957">
        <v>38044.920330084344</v>
      </c>
      <c r="G33" s="957">
        <v>24411.13844856542</v>
      </c>
      <c r="H33" s="957">
        <v>2359.500027313054</v>
      </c>
      <c r="I33" s="957">
        <v>333.5801282430852</v>
      </c>
      <c r="J33" s="957">
        <v>10940.701725962805</v>
      </c>
      <c r="K33" s="957">
        <v>11318.955666434984</v>
      </c>
      <c r="L33" s="957">
        <v>584.79151377764515</v>
      </c>
      <c r="M33" s="34"/>
      <c r="N33" s="34" t="s">
        <v>53</v>
      </c>
      <c r="O33" s="34"/>
      <c r="P33" s="989"/>
      <c r="Q33" s="957">
        <v>228.19873678171473</v>
      </c>
      <c r="R33" s="957">
        <v>10734.164152657335</v>
      </c>
      <c r="S33" s="957">
        <v>10505.965415875628</v>
      </c>
      <c r="T33" s="957">
        <v>5993.1353857113672</v>
      </c>
      <c r="U33" s="957">
        <v>178.96573015672661</v>
      </c>
      <c r="V33" s="957">
        <v>15.53517288108819</v>
      </c>
      <c r="W33" s="957">
        <v>186.39782412743926</v>
      </c>
      <c r="X33" s="957">
        <v>14.649590580653038</v>
      </c>
      <c r="Y33" s="957">
        <v>171.74823354678648</v>
      </c>
      <c r="Z33" s="957">
        <v>122.89169609197148</v>
      </c>
      <c r="AA33" s="957">
        <v>4254.8229990909713</v>
      </c>
      <c r="AB33" s="59"/>
      <c r="AC33" s="59"/>
      <c r="AD33" s="59"/>
      <c r="AE33" s="59"/>
      <c r="AF33" s="59"/>
      <c r="AG33" s="59"/>
      <c r="AH33" s="59"/>
      <c r="AI33" s="59"/>
      <c r="AJ33" s="59"/>
      <c r="AK33" s="59"/>
      <c r="AL33" s="59"/>
    </row>
    <row r="34" spans="1:38" ht="18" customHeight="1">
      <c r="A34" s="34"/>
      <c r="B34" s="1330" t="s">
        <v>54</v>
      </c>
      <c r="C34" s="34"/>
      <c r="D34" s="989"/>
      <c r="E34" s="957">
        <v>19281.597290994618</v>
      </c>
      <c r="F34" s="957">
        <v>14095.041524314485</v>
      </c>
      <c r="G34" s="957">
        <v>8887.1431317237057</v>
      </c>
      <c r="H34" s="957">
        <v>1500.04934576699</v>
      </c>
      <c r="I34" s="957">
        <v>106.71119612900171</v>
      </c>
      <c r="J34" s="957">
        <v>3601.1378506947744</v>
      </c>
      <c r="K34" s="957">
        <v>5186.5557666801351</v>
      </c>
      <c r="L34" s="957">
        <v>345.88367981737861</v>
      </c>
      <c r="M34" s="34"/>
      <c r="N34" s="34" t="s">
        <v>54</v>
      </c>
      <c r="O34" s="34"/>
      <c r="P34" s="989"/>
      <c r="Q34" s="957">
        <v>98.897476118971909</v>
      </c>
      <c r="R34" s="957">
        <v>4840.6720868627572</v>
      </c>
      <c r="S34" s="957">
        <v>4741.7746107437861</v>
      </c>
      <c r="T34" s="957">
        <v>3177.8718375373246</v>
      </c>
      <c r="U34" s="957">
        <v>71.798813286351844</v>
      </c>
      <c r="V34" s="957">
        <v>16.545820586440726</v>
      </c>
      <c r="W34" s="957">
        <v>150.39926383081973</v>
      </c>
      <c r="X34" s="957">
        <v>102.72106235154867</v>
      </c>
      <c r="Y34" s="957">
        <v>47.67820147927111</v>
      </c>
      <c r="Z34" s="957">
        <v>62.917970275487171</v>
      </c>
      <c r="AA34" s="957">
        <v>1388.0768457783313</v>
      </c>
      <c r="AB34" s="59"/>
      <c r="AC34" s="59"/>
      <c r="AD34" s="59"/>
      <c r="AE34" s="59"/>
      <c r="AF34" s="59"/>
      <c r="AG34" s="59"/>
      <c r="AH34" s="59"/>
      <c r="AI34" s="59"/>
      <c r="AJ34" s="59"/>
      <c r="AK34" s="59"/>
      <c r="AL34" s="59"/>
    </row>
    <row r="35" spans="1:38" ht="18" customHeight="1">
      <c r="A35" s="34"/>
      <c r="B35" s="1330" t="s">
        <v>257</v>
      </c>
      <c r="C35" s="34"/>
      <c r="D35" s="989"/>
      <c r="E35" s="957">
        <v>8173.3152047626563</v>
      </c>
      <c r="F35" s="957">
        <v>6309.8824664500835</v>
      </c>
      <c r="G35" s="957">
        <v>3856.0633251353274</v>
      </c>
      <c r="H35" s="957">
        <v>380.13054588219478</v>
      </c>
      <c r="I35" s="957">
        <v>54.269405461373339</v>
      </c>
      <c r="J35" s="957">
        <v>2019.4191899711871</v>
      </c>
      <c r="K35" s="957">
        <v>1863.4327383125767</v>
      </c>
      <c r="L35" s="957">
        <v>116.45616491011639</v>
      </c>
      <c r="M35" s="34"/>
      <c r="N35" s="1330" t="s">
        <v>257</v>
      </c>
      <c r="O35" s="34"/>
      <c r="P35" s="989"/>
      <c r="Q35" s="957">
        <v>61.888518078294872</v>
      </c>
      <c r="R35" s="957">
        <v>1746.976573402462</v>
      </c>
      <c r="S35" s="957">
        <v>1685.0880553241664</v>
      </c>
      <c r="T35" s="957">
        <v>1179.0279546792319</v>
      </c>
      <c r="U35" s="957">
        <v>13.883477526548583</v>
      </c>
      <c r="V35" s="957">
        <v>4.4107716989802102</v>
      </c>
      <c r="W35" s="957">
        <v>30.769858526020517</v>
      </c>
      <c r="X35" s="957">
        <v>22.876932190036094</v>
      </c>
      <c r="Y35" s="957">
        <v>7.8929263359844271</v>
      </c>
      <c r="Z35" s="957">
        <v>11.822718941368622</v>
      </c>
      <c r="AA35" s="957">
        <v>468.81871183475323</v>
      </c>
      <c r="AB35" s="59"/>
      <c r="AC35" s="59"/>
      <c r="AD35" s="59"/>
      <c r="AE35" s="59"/>
      <c r="AF35" s="59"/>
      <c r="AG35" s="59"/>
      <c r="AH35" s="59"/>
      <c r="AI35" s="59"/>
      <c r="AJ35" s="59"/>
      <c r="AK35" s="59"/>
      <c r="AL35" s="59"/>
    </row>
    <row r="36" spans="1:38" ht="13.5" customHeight="1">
      <c r="A36" s="34"/>
      <c r="B36" s="1330" t="s">
        <v>256</v>
      </c>
      <c r="C36" s="34"/>
      <c r="D36" s="989"/>
      <c r="E36" s="957">
        <v>180217.96782439025</v>
      </c>
      <c r="F36" s="957">
        <v>131748.64931707317</v>
      </c>
      <c r="G36" s="957">
        <v>68069.972687804882</v>
      </c>
      <c r="H36" s="957">
        <v>2710.7762170731708</v>
      </c>
      <c r="I36" s="957">
        <v>1617.2026682926828</v>
      </c>
      <c r="J36" s="957">
        <v>59350.697743902434</v>
      </c>
      <c r="K36" s="957">
        <v>48469.318507317075</v>
      </c>
      <c r="L36" s="957">
        <v>3807.0581780487805</v>
      </c>
      <c r="M36" s="34"/>
      <c r="N36" s="1330" t="s">
        <v>256</v>
      </c>
      <c r="O36" s="34"/>
      <c r="P36" s="989"/>
      <c r="Q36" s="957">
        <v>521.37588536585372</v>
      </c>
      <c r="R36" s="957">
        <v>44662.260329268291</v>
      </c>
      <c r="S36" s="957">
        <v>44140.88444390244</v>
      </c>
      <c r="T36" s="957">
        <v>28604.111324390244</v>
      </c>
      <c r="U36" s="957">
        <v>1432.7112341463414</v>
      </c>
      <c r="V36" s="957">
        <v>237.74754146341465</v>
      </c>
      <c r="W36" s="957">
        <v>1576.4870512195123</v>
      </c>
      <c r="X36" s="957">
        <v>449.96676829268296</v>
      </c>
      <c r="Y36" s="957">
        <v>1126.5202829268294</v>
      </c>
      <c r="Z36" s="957">
        <v>6161.3155097560975</v>
      </c>
      <c r="AA36" s="957">
        <v>18451.142802439022</v>
      </c>
      <c r="AB36" s="59"/>
      <c r="AC36" s="59"/>
      <c r="AD36" s="59"/>
      <c r="AE36" s="59"/>
      <c r="AF36" s="59"/>
      <c r="AG36" s="59"/>
      <c r="AH36" s="59"/>
      <c r="AI36" s="59"/>
      <c r="AJ36" s="59"/>
      <c r="AK36" s="59"/>
      <c r="AL36" s="59"/>
    </row>
    <row r="37" spans="1:38" ht="18" customHeight="1">
      <c r="A37" s="1825" t="s">
        <v>14</v>
      </c>
      <c r="B37" s="1825"/>
      <c r="C37" s="1825"/>
      <c r="D37" s="32"/>
      <c r="E37" s="957"/>
      <c r="F37" s="957"/>
      <c r="G37" s="957"/>
      <c r="H37" s="957"/>
      <c r="I37" s="957"/>
      <c r="J37" s="957"/>
      <c r="K37" s="957"/>
      <c r="L37" s="957"/>
      <c r="M37" s="1825" t="s">
        <v>14</v>
      </c>
      <c r="N37" s="1825"/>
      <c r="O37" s="1825"/>
      <c r="P37" s="32"/>
      <c r="Q37" s="957"/>
      <c r="R37" s="957"/>
      <c r="S37" s="957"/>
      <c r="T37" s="957"/>
      <c r="U37" s="957"/>
      <c r="V37" s="957"/>
      <c r="W37" s="957"/>
      <c r="X37" s="957"/>
      <c r="Y37" s="957"/>
      <c r="Z37" s="957"/>
      <c r="AA37" s="957"/>
      <c r="AB37" s="1065"/>
    </row>
    <row r="38" spans="1:38" ht="18" customHeight="1">
      <c r="A38" s="1470" t="s">
        <v>45</v>
      </c>
      <c r="B38" s="1470"/>
      <c r="C38" s="35"/>
      <c r="D38" s="32"/>
      <c r="E38" s="957">
        <v>44627.997241577628</v>
      </c>
      <c r="F38" s="957">
        <v>34170.668777281608</v>
      </c>
      <c r="G38" s="957">
        <v>22053.26787957512</v>
      </c>
      <c r="H38" s="957">
        <v>1992.4255809782278</v>
      </c>
      <c r="I38" s="957">
        <v>377.14590163931791</v>
      </c>
      <c r="J38" s="957">
        <v>9747.8294150890051</v>
      </c>
      <c r="K38" s="957">
        <v>10457.328464295944</v>
      </c>
      <c r="L38" s="957">
        <v>671.2311537352083</v>
      </c>
      <c r="M38" s="1470" t="s">
        <v>45</v>
      </c>
      <c r="N38" s="1470"/>
      <c r="O38" s="35"/>
      <c r="P38" s="32"/>
      <c r="Q38" s="957">
        <v>202.17119965154203</v>
      </c>
      <c r="R38" s="957">
        <v>9786.0973105607445</v>
      </c>
      <c r="S38" s="957">
        <v>9583.9261109092004</v>
      </c>
      <c r="T38" s="957">
        <v>7666.8735988802309</v>
      </c>
      <c r="U38" s="957">
        <v>405.64785763682278</v>
      </c>
      <c r="V38" s="957">
        <v>27.539457006803588</v>
      </c>
      <c r="W38" s="957">
        <v>234.3651236432683</v>
      </c>
      <c r="X38" s="957">
        <v>74.793633241559945</v>
      </c>
      <c r="Y38" s="957">
        <v>159.57149040170842</v>
      </c>
      <c r="Z38" s="957">
        <v>952.92560081469094</v>
      </c>
      <c r="AA38" s="957">
        <v>2202.4256745567718</v>
      </c>
      <c r="AB38" s="59"/>
      <c r="AC38" s="59"/>
      <c r="AD38" s="59"/>
      <c r="AE38" s="59"/>
      <c r="AF38" s="59"/>
      <c r="AG38" s="59"/>
      <c r="AH38" s="59"/>
      <c r="AI38" s="59"/>
      <c r="AJ38" s="59"/>
      <c r="AK38" s="59"/>
      <c r="AL38" s="59"/>
    </row>
    <row r="39" spans="1:38" ht="18" customHeight="1">
      <c r="A39" s="7"/>
      <c r="B39" s="1330" t="s">
        <v>15</v>
      </c>
      <c r="C39" s="36"/>
      <c r="D39" s="32"/>
      <c r="E39" s="957">
        <v>69850.493967216418</v>
      </c>
      <c r="F39" s="957">
        <v>53429.125177833244</v>
      </c>
      <c r="G39" s="957">
        <v>35854.827736534222</v>
      </c>
      <c r="H39" s="957">
        <v>3089.5118173349683</v>
      </c>
      <c r="I39" s="957">
        <v>609.86270033770506</v>
      </c>
      <c r="J39" s="957">
        <v>13874.922923626327</v>
      </c>
      <c r="K39" s="957">
        <v>16421.368789383181</v>
      </c>
      <c r="L39" s="957">
        <v>880.2903956901423</v>
      </c>
      <c r="M39" s="7"/>
      <c r="N39" s="1330" t="s">
        <v>15</v>
      </c>
      <c r="O39" s="36"/>
      <c r="P39" s="32"/>
      <c r="Q39" s="957">
        <v>315.58199086193918</v>
      </c>
      <c r="R39" s="957">
        <v>15541.07839369304</v>
      </c>
      <c r="S39" s="957">
        <v>15225.496402831104</v>
      </c>
      <c r="T39" s="957">
        <v>13214.406805596516</v>
      </c>
      <c r="U39" s="957">
        <v>824.62253900020028</v>
      </c>
      <c r="V39" s="957">
        <v>58.753644110636145</v>
      </c>
      <c r="W39" s="957">
        <v>450.94979125651378</v>
      </c>
      <c r="X39" s="957">
        <v>183.08091917633811</v>
      </c>
      <c r="Y39" s="957">
        <v>267.86887208017612</v>
      </c>
      <c r="Z39" s="957">
        <v>2236.8576335124758</v>
      </c>
      <c r="AA39" s="957">
        <v>2913.6212563797194</v>
      </c>
      <c r="AB39" s="59"/>
      <c r="AC39" s="59"/>
      <c r="AD39" s="59"/>
      <c r="AE39" s="59"/>
      <c r="AF39" s="59"/>
      <c r="AG39" s="59"/>
      <c r="AH39" s="59"/>
      <c r="AI39" s="59"/>
      <c r="AJ39" s="59"/>
      <c r="AK39" s="59"/>
      <c r="AL39" s="59"/>
    </row>
    <row r="40" spans="1:38" ht="18" customHeight="1">
      <c r="A40" s="961"/>
      <c r="B40" s="961" t="s">
        <v>1313</v>
      </c>
      <c r="C40" s="988"/>
      <c r="D40" s="989"/>
      <c r="E40" s="957">
        <v>50253.719676505963</v>
      </c>
      <c r="F40" s="957">
        <v>36818.015849823561</v>
      </c>
      <c r="G40" s="957">
        <v>25128.654599496338</v>
      </c>
      <c r="H40" s="957">
        <v>1971.5963639441663</v>
      </c>
      <c r="I40" s="957">
        <v>506.85806973543799</v>
      </c>
      <c r="J40" s="957">
        <v>9210.9068166476263</v>
      </c>
      <c r="K40" s="957">
        <v>13435.703826682375</v>
      </c>
      <c r="L40" s="957">
        <v>726.35436945701895</v>
      </c>
      <c r="M40" s="961"/>
      <c r="N40" s="961" t="s">
        <v>1313</v>
      </c>
      <c r="O40" s="988"/>
      <c r="P40" s="989"/>
      <c r="Q40" s="957">
        <v>241.99081014908677</v>
      </c>
      <c r="R40" s="957">
        <v>12709.349457225355</v>
      </c>
      <c r="S40" s="957">
        <v>12467.358647076275</v>
      </c>
      <c r="T40" s="957">
        <v>9850.3214273217709</v>
      </c>
      <c r="U40" s="957">
        <v>370.35194585464524</v>
      </c>
      <c r="V40" s="957">
        <v>85.354745661508829</v>
      </c>
      <c r="W40" s="957">
        <v>400.35997526992537</v>
      </c>
      <c r="X40" s="957">
        <v>222.64658049073176</v>
      </c>
      <c r="Y40" s="957">
        <v>177.71339477919372</v>
      </c>
      <c r="Z40" s="957">
        <v>928.6616325713486</v>
      </c>
      <c r="AA40" s="957">
        <v>2689.6321855397709</v>
      </c>
      <c r="AB40" s="59"/>
      <c r="AC40" s="59"/>
      <c r="AD40" s="59"/>
      <c r="AE40" s="59"/>
      <c r="AF40" s="59"/>
      <c r="AG40" s="59"/>
      <c r="AH40" s="59"/>
      <c r="AI40" s="59"/>
      <c r="AJ40" s="59"/>
      <c r="AK40" s="59"/>
      <c r="AL40" s="59"/>
    </row>
    <row r="41" spans="1:38" ht="18" customHeight="1">
      <c r="A41" s="961"/>
      <c r="B41" s="961" t="s">
        <v>1314</v>
      </c>
      <c r="C41" s="988"/>
      <c r="D41" s="989"/>
      <c r="E41" s="957">
        <v>173519.88610300136</v>
      </c>
      <c r="F41" s="957">
        <v>135948.32069447351</v>
      </c>
      <c r="G41" s="957">
        <v>90193.640369230969</v>
      </c>
      <c r="H41" s="957">
        <v>9339.459000210074</v>
      </c>
      <c r="I41" s="957">
        <v>1746.4324928689941</v>
      </c>
      <c r="J41" s="957">
        <v>34668.788832163526</v>
      </c>
      <c r="K41" s="957">
        <v>37571.565408527924</v>
      </c>
      <c r="L41" s="957">
        <v>2103.5624150944768</v>
      </c>
      <c r="M41" s="961"/>
      <c r="N41" s="961" t="s">
        <v>1314</v>
      </c>
      <c r="O41" s="988"/>
      <c r="P41" s="989"/>
      <c r="Q41" s="957">
        <v>776.91238367241601</v>
      </c>
      <c r="R41" s="957">
        <v>35468.002993433431</v>
      </c>
      <c r="S41" s="957">
        <v>34691.090609761035</v>
      </c>
      <c r="T41" s="957">
        <v>34730.656287958656</v>
      </c>
      <c r="U41" s="957">
        <v>3009.2335908418918</v>
      </c>
      <c r="V41" s="957">
        <v>110.18363231374586</v>
      </c>
      <c r="W41" s="957">
        <v>1037.5267254204687</v>
      </c>
      <c r="X41" s="957">
        <v>317.91356191861638</v>
      </c>
      <c r="Y41" s="957">
        <v>719.61316350185211</v>
      </c>
      <c r="Z41" s="957">
        <v>8077.221843094725</v>
      </c>
      <c r="AA41" s="957">
        <v>3880.7122163209938</v>
      </c>
      <c r="AB41" s="59"/>
      <c r="AC41" s="59"/>
      <c r="AD41" s="59"/>
      <c r="AE41" s="59"/>
      <c r="AF41" s="59"/>
      <c r="AG41" s="59"/>
      <c r="AH41" s="59"/>
      <c r="AI41" s="59"/>
      <c r="AJ41" s="59"/>
      <c r="AK41" s="59"/>
      <c r="AL41" s="59"/>
    </row>
    <row r="42" spans="1:38" ht="18" customHeight="1">
      <c r="A42" s="961"/>
      <c r="B42" s="961" t="s">
        <v>1315</v>
      </c>
      <c r="C42" s="988"/>
      <c r="D42" s="989"/>
      <c r="E42" s="957">
        <v>44400.715289841326</v>
      </c>
      <c r="F42" s="957">
        <v>34116.106622038409</v>
      </c>
      <c r="G42" s="957">
        <v>25315.044055883835</v>
      </c>
      <c r="H42" s="957">
        <v>796.33788071677486</v>
      </c>
      <c r="I42" s="957">
        <v>208.49990686318648</v>
      </c>
      <c r="J42" s="957">
        <v>7796.2247785746258</v>
      </c>
      <c r="K42" s="957">
        <v>10284.608667802933</v>
      </c>
      <c r="L42" s="957">
        <v>500.56429927445413</v>
      </c>
      <c r="M42" s="961"/>
      <c r="N42" s="961" t="s">
        <v>1315</v>
      </c>
      <c r="O42" s="988"/>
      <c r="P42" s="989"/>
      <c r="Q42" s="957">
        <v>185.26199013446546</v>
      </c>
      <c r="R42" s="957">
        <v>9784.0443685284736</v>
      </c>
      <c r="S42" s="957">
        <v>9598.7823783940112</v>
      </c>
      <c r="T42" s="957">
        <v>6535.4387849566128</v>
      </c>
      <c r="U42" s="957">
        <v>260.66925743028452</v>
      </c>
      <c r="V42" s="957">
        <v>32.030167236617281</v>
      </c>
      <c r="W42" s="957">
        <v>322.08576479903508</v>
      </c>
      <c r="X42" s="957">
        <v>125.18859130472701</v>
      </c>
      <c r="Y42" s="957">
        <v>196.89717349430808</v>
      </c>
      <c r="Z42" s="957">
        <v>771.45924311054739</v>
      </c>
      <c r="AA42" s="957">
        <v>3220.0176470820097</v>
      </c>
      <c r="AB42" s="59"/>
      <c r="AC42" s="59"/>
      <c r="AD42" s="59"/>
      <c r="AE42" s="59"/>
      <c r="AF42" s="59"/>
      <c r="AG42" s="59"/>
      <c r="AH42" s="59"/>
      <c r="AI42" s="59"/>
      <c r="AJ42" s="59"/>
      <c r="AK42" s="59"/>
      <c r="AL42" s="59"/>
    </row>
    <row r="43" spans="1:38" ht="18" customHeight="1">
      <c r="A43" s="961"/>
      <c r="B43" s="961" t="s">
        <v>1316</v>
      </c>
      <c r="C43" s="988"/>
      <c r="D43" s="989"/>
      <c r="E43" s="957">
        <v>33728.79139363709</v>
      </c>
      <c r="F43" s="957">
        <v>24943.123542053821</v>
      </c>
      <c r="G43" s="957">
        <v>14809.48625223319</v>
      </c>
      <c r="H43" s="957">
        <v>1552.2314040855119</v>
      </c>
      <c r="I43" s="957">
        <v>201.32540682849654</v>
      </c>
      <c r="J43" s="957">
        <v>8380.0804789066206</v>
      </c>
      <c r="K43" s="957">
        <v>8785.6678515832464</v>
      </c>
      <c r="L43" s="957">
        <v>440.58682784135544</v>
      </c>
      <c r="M43" s="961"/>
      <c r="N43" s="961" t="s">
        <v>1316</v>
      </c>
      <c r="O43" s="988"/>
      <c r="P43" s="989"/>
      <c r="Q43" s="957">
        <v>155.35832855724212</v>
      </c>
      <c r="R43" s="957">
        <v>8345.0810237418918</v>
      </c>
      <c r="S43" s="957">
        <v>8189.7226951846496</v>
      </c>
      <c r="T43" s="957">
        <v>6228.3615326898498</v>
      </c>
      <c r="U43" s="957">
        <v>136.47788362672489</v>
      </c>
      <c r="V43" s="957">
        <v>12.688623530706275</v>
      </c>
      <c r="W43" s="957">
        <v>163.65574442094152</v>
      </c>
      <c r="X43" s="957">
        <v>85.264945123669037</v>
      </c>
      <c r="Y43" s="957">
        <v>78.390799297272338</v>
      </c>
      <c r="Z43" s="957">
        <v>464.2639532297826</v>
      </c>
      <c r="AA43" s="957">
        <v>2112.8028641462124</v>
      </c>
      <c r="AB43" s="59"/>
      <c r="AC43" s="59"/>
      <c r="AD43" s="59"/>
      <c r="AE43" s="59"/>
      <c r="AF43" s="59"/>
      <c r="AG43" s="59"/>
      <c r="AH43" s="59"/>
      <c r="AI43" s="59"/>
      <c r="AJ43" s="59"/>
      <c r="AK43" s="59"/>
      <c r="AL43" s="59"/>
    </row>
    <row r="44" spans="1:38" ht="18" customHeight="1">
      <c r="A44" s="961"/>
      <c r="B44" s="1330" t="s">
        <v>17</v>
      </c>
      <c r="C44" s="988"/>
      <c r="D44" s="989"/>
      <c r="E44" s="957">
        <v>31271.684136124208</v>
      </c>
      <c r="F44" s="957">
        <v>23066.821926646571</v>
      </c>
      <c r="G44" s="957">
        <v>13972.860874262215</v>
      </c>
      <c r="H44" s="957">
        <v>1239.5585036196715</v>
      </c>
      <c r="I44" s="957">
        <v>187.523795083572</v>
      </c>
      <c r="J44" s="957">
        <v>7666.878753681106</v>
      </c>
      <c r="K44" s="957">
        <v>8204.8622094776383</v>
      </c>
      <c r="L44" s="957">
        <v>501.69962913836554</v>
      </c>
      <c r="M44" s="961"/>
      <c r="N44" s="1330" t="s">
        <v>17</v>
      </c>
      <c r="O44" s="988"/>
      <c r="P44" s="989"/>
      <c r="Q44" s="957">
        <v>139.60168168929968</v>
      </c>
      <c r="R44" s="957">
        <v>7703.1625803392535</v>
      </c>
      <c r="S44" s="957">
        <v>7563.5608986499683</v>
      </c>
      <c r="T44" s="957">
        <v>5387.0312702052424</v>
      </c>
      <c r="U44" s="957">
        <v>253.6824470249604</v>
      </c>
      <c r="V44" s="957">
        <v>6.7327391477964511</v>
      </c>
      <c r="W44" s="957">
        <v>55.973708428912012</v>
      </c>
      <c r="X44" s="957">
        <v>-42.493692947889272</v>
      </c>
      <c r="Y44" s="957">
        <v>98.467401376801334</v>
      </c>
      <c r="Z44" s="957">
        <v>292.28462546850221</v>
      </c>
      <c r="AA44" s="957">
        <v>2152.4253593115604</v>
      </c>
      <c r="AB44" s="59"/>
      <c r="AC44" s="59"/>
      <c r="AD44" s="59"/>
      <c r="AE44" s="59"/>
      <c r="AF44" s="59"/>
      <c r="AG44" s="59"/>
      <c r="AH44" s="59"/>
      <c r="AI44" s="59"/>
      <c r="AJ44" s="59"/>
      <c r="AK44" s="59"/>
      <c r="AL44" s="59"/>
    </row>
    <row r="45" spans="1:38" ht="18" customHeight="1">
      <c r="A45" s="961"/>
      <c r="B45" s="961" t="s">
        <v>1317</v>
      </c>
      <c r="C45" s="988"/>
      <c r="D45" s="989"/>
      <c r="E45" s="957">
        <v>44012.332758928926</v>
      </c>
      <c r="F45" s="957">
        <v>31539.67655391377</v>
      </c>
      <c r="G45" s="957">
        <v>18853.136452538925</v>
      </c>
      <c r="H45" s="957">
        <v>1131.1430040521041</v>
      </c>
      <c r="I45" s="957">
        <v>264.07297277603436</v>
      </c>
      <c r="J45" s="957">
        <v>11291.32412454672</v>
      </c>
      <c r="K45" s="957">
        <v>12472.656205015142</v>
      </c>
      <c r="L45" s="957">
        <v>704.77851843013582</v>
      </c>
      <c r="M45" s="961"/>
      <c r="N45" s="961" t="s">
        <v>1317</v>
      </c>
      <c r="O45" s="988"/>
      <c r="P45" s="989"/>
      <c r="Q45" s="957">
        <v>195.54547815837702</v>
      </c>
      <c r="R45" s="957">
        <v>11767.877686585009</v>
      </c>
      <c r="S45" s="957">
        <v>11572.332208426642</v>
      </c>
      <c r="T45" s="957">
        <v>8153.7021062999211</v>
      </c>
      <c r="U45" s="957">
        <v>385.98393259198491</v>
      </c>
      <c r="V45" s="957">
        <v>9.8717142416123789</v>
      </c>
      <c r="W45" s="957">
        <v>215.67330993745659</v>
      </c>
      <c r="X45" s="957">
        <v>86.385163873797921</v>
      </c>
      <c r="Y45" s="957">
        <v>129.28814606365876</v>
      </c>
      <c r="Z45" s="957">
        <v>511.52925534055106</v>
      </c>
      <c r="AA45" s="957">
        <v>3318.6304006962087</v>
      </c>
      <c r="AB45" s="59"/>
      <c r="AC45" s="59"/>
      <c r="AD45" s="59"/>
      <c r="AE45" s="59"/>
      <c r="AF45" s="59"/>
      <c r="AG45" s="59"/>
      <c r="AH45" s="59"/>
      <c r="AI45" s="59"/>
      <c r="AJ45" s="59"/>
      <c r="AK45" s="59"/>
      <c r="AL45" s="59"/>
    </row>
    <row r="46" spans="1:38" ht="18" customHeight="1">
      <c r="A46" s="961"/>
      <c r="B46" s="961" t="s">
        <v>1318</v>
      </c>
      <c r="C46" s="988"/>
      <c r="D46" s="989"/>
      <c r="E46" s="957">
        <v>18754.555664183692</v>
      </c>
      <c r="F46" s="957">
        <v>14742.613871512849</v>
      </c>
      <c r="G46" s="957">
        <v>9178.2041656216279</v>
      </c>
      <c r="H46" s="957">
        <v>1346.07197688255</v>
      </c>
      <c r="I46" s="957">
        <v>112.31758541832025</v>
      </c>
      <c r="J46" s="957">
        <v>4106.0201435903618</v>
      </c>
      <c r="K46" s="957">
        <v>4011.9417926708397</v>
      </c>
      <c r="L46" s="957">
        <v>302.18352737144568</v>
      </c>
      <c r="M46" s="961"/>
      <c r="N46" s="961" t="s">
        <v>1318</v>
      </c>
      <c r="O46" s="988"/>
      <c r="P46" s="989"/>
      <c r="Q46" s="957">
        <v>84.639355331901072</v>
      </c>
      <c r="R46" s="957">
        <v>3709.7582652993947</v>
      </c>
      <c r="S46" s="957">
        <v>3625.1189099674934</v>
      </c>
      <c r="T46" s="957">
        <v>2668.8985188646302</v>
      </c>
      <c r="U46" s="957">
        <v>123.70204014780489</v>
      </c>
      <c r="V46" s="957">
        <v>3.6488337923667551</v>
      </c>
      <c r="W46" s="957">
        <v>-100.92414568992302</v>
      </c>
      <c r="X46" s="957">
        <v>-169.11151719793543</v>
      </c>
      <c r="Y46" s="957">
        <v>68.187371508012419</v>
      </c>
      <c r="Z46" s="957">
        <v>76.886392604644868</v>
      </c>
      <c r="AA46" s="957">
        <v>1006.6800554572617</v>
      </c>
      <c r="AB46" s="59"/>
      <c r="AC46" s="59"/>
      <c r="AD46" s="59"/>
      <c r="AE46" s="59"/>
      <c r="AF46" s="59"/>
      <c r="AG46" s="59"/>
      <c r="AH46" s="59"/>
      <c r="AI46" s="59"/>
      <c r="AJ46" s="59"/>
      <c r="AK46" s="59"/>
      <c r="AL46" s="59"/>
    </row>
    <row r="47" spans="1:38" ht="18" customHeight="1">
      <c r="A47" s="961"/>
      <c r="B47" s="1330" t="s">
        <v>18</v>
      </c>
      <c r="C47" s="988"/>
      <c r="D47" s="989"/>
      <c r="E47" s="957">
        <v>34286.463185808236</v>
      </c>
      <c r="F47" s="957">
        <v>26965.945452776927</v>
      </c>
      <c r="G47" s="957">
        <v>17169.62812920193</v>
      </c>
      <c r="H47" s="957">
        <v>1688.9910393587995</v>
      </c>
      <c r="I47" s="957">
        <v>363.30190924676782</v>
      </c>
      <c r="J47" s="957">
        <v>7744.0243749694173</v>
      </c>
      <c r="K47" s="957">
        <v>7320.5177330312954</v>
      </c>
      <c r="L47" s="957">
        <v>671.89873381374684</v>
      </c>
      <c r="M47" s="961"/>
      <c r="N47" s="1330" t="s">
        <v>18</v>
      </c>
      <c r="O47" s="988"/>
      <c r="P47" s="989"/>
      <c r="Q47" s="957">
        <v>160.11831741497122</v>
      </c>
      <c r="R47" s="957">
        <v>6648.6189992175468</v>
      </c>
      <c r="S47" s="957">
        <v>6488.5006818025749</v>
      </c>
      <c r="T47" s="957">
        <v>4827.2413004902246</v>
      </c>
      <c r="U47" s="957">
        <v>176.78515043308548</v>
      </c>
      <c r="V47" s="957">
        <v>19.684138070293333</v>
      </c>
      <c r="W47" s="957">
        <v>205.94218003678586</v>
      </c>
      <c r="X47" s="957">
        <v>79.937238453055897</v>
      </c>
      <c r="Y47" s="957">
        <v>126.00494158372992</v>
      </c>
      <c r="Z47" s="957">
        <v>415.31185925609515</v>
      </c>
      <c r="AA47" s="957">
        <v>1674.1597720282739</v>
      </c>
      <c r="AB47" s="59"/>
      <c r="AC47" s="59"/>
      <c r="AD47" s="59"/>
      <c r="AE47" s="59"/>
      <c r="AF47" s="59"/>
      <c r="AG47" s="59"/>
      <c r="AH47" s="59"/>
      <c r="AI47" s="59"/>
      <c r="AJ47" s="59"/>
      <c r="AK47" s="59"/>
      <c r="AL47" s="59"/>
    </row>
    <row r="48" spans="1:38" ht="18" customHeight="1">
      <c r="A48" s="961"/>
      <c r="B48" s="961" t="s">
        <v>1319</v>
      </c>
      <c r="C48" s="35"/>
      <c r="D48" s="32"/>
      <c r="E48" s="957">
        <v>29435.294404926608</v>
      </c>
      <c r="F48" s="957">
        <v>23047.189113380729</v>
      </c>
      <c r="G48" s="957">
        <v>14702.47892595407</v>
      </c>
      <c r="H48" s="957">
        <v>2952.2472285725125</v>
      </c>
      <c r="I48" s="957">
        <v>205.74879339990659</v>
      </c>
      <c r="J48" s="957">
        <v>5186.7141654542447</v>
      </c>
      <c r="K48" s="957">
        <v>6388.105291545884</v>
      </c>
      <c r="L48" s="957">
        <v>505.08912181579802</v>
      </c>
      <c r="M48" s="961"/>
      <c r="N48" s="961" t="s">
        <v>1319</v>
      </c>
      <c r="O48" s="35"/>
      <c r="P48" s="32"/>
      <c r="Q48" s="957">
        <v>138.7397857900115</v>
      </c>
      <c r="R48" s="957">
        <v>5883.0161697300882</v>
      </c>
      <c r="S48" s="957">
        <v>5744.2763839400768</v>
      </c>
      <c r="T48" s="957">
        <v>3677.694898837829</v>
      </c>
      <c r="U48" s="957">
        <v>95.489071890073163</v>
      </c>
      <c r="V48" s="957">
        <v>26.216072705353042</v>
      </c>
      <c r="W48" s="957">
        <v>197.17334996596506</v>
      </c>
      <c r="X48" s="957">
        <v>96.159925257825435</v>
      </c>
      <c r="Y48" s="957">
        <v>101.01342470813952</v>
      </c>
      <c r="Z48" s="957">
        <v>489.49599475932695</v>
      </c>
      <c r="AA48" s="957">
        <v>2237.1989853001814</v>
      </c>
      <c r="AB48" s="59"/>
      <c r="AC48" s="59"/>
      <c r="AD48" s="59"/>
      <c r="AE48" s="59"/>
      <c r="AF48" s="59"/>
      <c r="AG48" s="59"/>
      <c r="AH48" s="59"/>
      <c r="AI48" s="59"/>
      <c r="AJ48" s="59"/>
      <c r="AK48" s="59"/>
      <c r="AL48" s="59"/>
    </row>
    <row r="49" spans="1:38" ht="18" customHeight="1">
      <c r="A49" s="961"/>
      <c r="B49" s="961" t="s">
        <v>1320</v>
      </c>
      <c r="C49" s="35"/>
      <c r="D49" s="32"/>
      <c r="E49" s="957">
        <v>46589.708038511031</v>
      </c>
      <c r="F49" s="957">
        <v>36474.103590356943</v>
      </c>
      <c r="G49" s="957">
        <v>22553.703394522712</v>
      </c>
      <c r="H49" s="957">
        <v>826.3529268606045</v>
      </c>
      <c r="I49" s="957">
        <v>461.0164747678478</v>
      </c>
      <c r="J49" s="957">
        <v>12633.030794205784</v>
      </c>
      <c r="K49" s="957">
        <v>10115.604448154067</v>
      </c>
      <c r="L49" s="957">
        <v>1114.2730947381631</v>
      </c>
      <c r="M49" s="961"/>
      <c r="N49" s="961" t="s">
        <v>1320</v>
      </c>
      <c r="O49" s="35"/>
      <c r="P49" s="32"/>
      <c r="Q49" s="957">
        <v>218.56919306121762</v>
      </c>
      <c r="R49" s="957">
        <v>9001.3313534159042</v>
      </c>
      <c r="S49" s="957">
        <v>8782.762160354685</v>
      </c>
      <c r="T49" s="957">
        <v>7137.7326473185021</v>
      </c>
      <c r="U49" s="957">
        <v>255.77876548899295</v>
      </c>
      <c r="V49" s="957">
        <v>26.31630163894954</v>
      </c>
      <c r="W49" s="957">
        <v>278.24798498570971</v>
      </c>
      <c r="X49" s="957">
        <v>85.609904450881857</v>
      </c>
      <c r="Y49" s="957">
        <v>192.63808053482785</v>
      </c>
      <c r="Z49" s="957">
        <v>637.17625667224627</v>
      </c>
      <c r="AA49" s="957">
        <v>1721.8627175947665</v>
      </c>
      <c r="AB49" s="59"/>
      <c r="AC49" s="59"/>
      <c r="AD49" s="59"/>
      <c r="AE49" s="59"/>
      <c r="AF49" s="59"/>
      <c r="AG49" s="59"/>
      <c r="AH49" s="59"/>
      <c r="AI49" s="59"/>
      <c r="AJ49" s="59"/>
      <c r="AK49" s="59"/>
      <c r="AL49" s="59"/>
    </row>
    <row r="50" spans="1:38" ht="18" customHeight="1">
      <c r="A50" s="961"/>
      <c r="B50" s="961" t="s">
        <v>1321</v>
      </c>
      <c r="C50" s="35"/>
      <c r="D50" s="32"/>
      <c r="E50" s="957">
        <v>23954.358395623607</v>
      </c>
      <c r="F50" s="957">
        <v>19126.746084196089</v>
      </c>
      <c r="G50" s="957">
        <v>12943.55159358421</v>
      </c>
      <c r="H50" s="957">
        <v>1621.2036272973228</v>
      </c>
      <c r="I50" s="957">
        <v>383.38908713965361</v>
      </c>
      <c r="J50" s="957">
        <v>4178.6017761748863</v>
      </c>
      <c r="K50" s="957">
        <v>4827.6123114275242</v>
      </c>
      <c r="L50" s="957">
        <v>293.86024812070758</v>
      </c>
      <c r="M50" s="961"/>
      <c r="N50" s="961" t="s">
        <v>1321</v>
      </c>
      <c r="O50" s="35"/>
      <c r="P50" s="32"/>
      <c r="Q50" s="957">
        <v>109.60000216600343</v>
      </c>
      <c r="R50" s="957">
        <v>4533.7520633068161</v>
      </c>
      <c r="S50" s="957">
        <v>4424.1520611408114</v>
      </c>
      <c r="T50" s="957">
        <v>3091.61838276244</v>
      </c>
      <c r="U50" s="957">
        <v>153.48511526674952</v>
      </c>
      <c r="V50" s="957">
        <v>6.2645834523617703</v>
      </c>
      <c r="W50" s="957">
        <v>128.27868941302086</v>
      </c>
      <c r="X50" s="957">
        <v>59.331538852716896</v>
      </c>
      <c r="Y50" s="957">
        <v>68.947150560303996</v>
      </c>
      <c r="Z50" s="957">
        <v>90.251945538185083</v>
      </c>
      <c r="AA50" s="957">
        <v>1134.7572357844249</v>
      </c>
      <c r="AB50" s="59"/>
      <c r="AC50" s="59"/>
      <c r="AD50" s="59"/>
      <c r="AE50" s="59"/>
      <c r="AF50" s="59"/>
      <c r="AG50" s="59"/>
      <c r="AH50" s="59"/>
      <c r="AI50" s="59"/>
      <c r="AJ50" s="59"/>
      <c r="AK50" s="59"/>
      <c r="AL50" s="59"/>
    </row>
    <row r="51" spans="1:38" ht="18" customHeight="1">
      <c r="A51" s="961"/>
      <c r="B51" s="1330" t="s">
        <v>20</v>
      </c>
      <c r="C51" s="35"/>
      <c r="D51" s="32"/>
      <c r="E51" s="957">
        <v>27528.237920516625</v>
      </c>
      <c r="F51" s="957">
        <v>22185.683883740119</v>
      </c>
      <c r="G51" s="957">
        <v>12369.384756127347</v>
      </c>
      <c r="H51" s="957">
        <v>1351.0142439096558</v>
      </c>
      <c r="I51" s="957">
        <v>91.780376198136523</v>
      </c>
      <c r="J51" s="957">
        <v>8373.504507504982</v>
      </c>
      <c r="K51" s="957">
        <v>5342.554036776497</v>
      </c>
      <c r="L51" s="957">
        <v>322.31531536111669</v>
      </c>
      <c r="M51" s="961"/>
      <c r="N51" s="1330" t="s">
        <v>20</v>
      </c>
      <c r="O51" s="35"/>
      <c r="P51" s="32"/>
      <c r="Q51" s="957">
        <v>111.38956960259998</v>
      </c>
      <c r="R51" s="957">
        <v>5020.2387214153787</v>
      </c>
      <c r="S51" s="957">
        <v>4908.8491518127785</v>
      </c>
      <c r="T51" s="957">
        <v>3547.3830032768715</v>
      </c>
      <c r="U51" s="957">
        <v>63.701366933369698</v>
      </c>
      <c r="V51" s="957">
        <v>0.24517127410704717</v>
      </c>
      <c r="W51" s="957">
        <v>84.493676296125074</v>
      </c>
      <c r="X51" s="957">
        <v>47.07988471050772</v>
      </c>
      <c r="Y51" s="957">
        <v>37.413791585617389</v>
      </c>
      <c r="Z51" s="957">
        <v>36.263428890656641</v>
      </c>
      <c r="AA51" s="957">
        <v>1249.2893629229609</v>
      </c>
      <c r="AB51" s="59"/>
      <c r="AC51" s="59"/>
      <c r="AD51" s="59"/>
      <c r="AE51" s="59"/>
      <c r="AF51" s="59"/>
      <c r="AG51" s="59"/>
      <c r="AH51" s="59"/>
      <c r="AI51" s="59"/>
      <c r="AJ51" s="59"/>
      <c r="AK51" s="59"/>
      <c r="AL51" s="59"/>
    </row>
    <row r="52" spans="1:38" ht="18" customHeight="1">
      <c r="A52" s="1470" t="s">
        <v>21</v>
      </c>
      <c r="B52" s="1470"/>
      <c r="C52" s="35"/>
      <c r="D52" s="32"/>
      <c r="E52" s="957">
        <v>15848.88380453456</v>
      </c>
      <c r="F52" s="957">
        <v>10340.510793869571</v>
      </c>
      <c r="G52" s="957">
        <v>6705.0870999612644</v>
      </c>
      <c r="H52" s="960">
        <v>667.61634024467116</v>
      </c>
      <c r="I52" s="957">
        <v>81.257513483257028</v>
      </c>
      <c r="J52" s="957">
        <v>2886.5498401803779</v>
      </c>
      <c r="K52" s="957">
        <v>5508.3730106649837</v>
      </c>
      <c r="L52" s="957">
        <v>272.32916953737447</v>
      </c>
      <c r="M52" s="1470" t="s">
        <v>21</v>
      </c>
      <c r="N52" s="1470"/>
      <c r="O52" s="35"/>
      <c r="P52" s="32"/>
      <c r="Q52" s="957">
        <v>268.72359572048754</v>
      </c>
      <c r="R52" s="957">
        <v>5236.0438411276091</v>
      </c>
      <c r="S52" s="957">
        <v>4967.3202454071215</v>
      </c>
      <c r="T52" s="957">
        <v>3102.6008959417113</v>
      </c>
      <c r="U52" s="957">
        <v>64.429795122132376</v>
      </c>
      <c r="V52" s="957">
        <v>0.4064650942827211</v>
      </c>
      <c r="W52" s="957">
        <v>116.79114995676218</v>
      </c>
      <c r="X52" s="957">
        <v>48.574837969570346</v>
      </c>
      <c r="Y52" s="957">
        <v>68.216311987191801</v>
      </c>
      <c r="Z52" s="957">
        <v>9.3414764721084325</v>
      </c>
      <c r="AA52" s="957">
        <v>1692.4334157643407</v>
      </c>
      <c r="AB52" s="59"/>
      <c r="AC52" s="59"/>
      <c r="AD52" s="59"/>
      <c r="AE52" s="59"/>
      <c r="AF52" s="59"/>
      <c r="AG52" s="59"/>
      <c r="AH52" s="59"/>
      <c r="AI52" s="59"/>
      <c r="AJ52" s="59"/>
      <c r="AK52" s="59"/>
      <c r="AL52" s="59"/>
    </row>
    <row r="53" spans="1:38" ht="18" customHeight="1">
      <c r="A53" s="1746" t="s">
        <v>118</v>
      </c>
      <c r="B53" s="1746"/>
      <c r="C53" s="1746"/>
      <c r="D53" s="989"/>
      <c r="E53" s="957"/>
      <c r="F53" s="957"/>
      <c r="G53" s="957"/>
      <c r="H53" s="957"/>
      <c r="I53" s="957"/>
      <c r="J53" s="957"/>
      <c r="K53" s="957"/>
      <c r="L53" s="957"/>
      <c r="M53" s="1746" t="s">
        <v>118</v>
      </c>
      <c r="N53" s="1746"/>
      <c r="O53" s="1746"/>
      <c r="P53" s="989"/>
      <c r="Q53" s="957"/>
      <c r="R53" s="957"/>
      <c r="S53" s="957"/>
      <c r="T53" s="957"/>
      <c r="U53" s="957"/>
      <c r="V53" s="957"/>
      <c r="W53" s="957"/>
      <c r="X53" s="957"/>
      <c r="Y53" s="957"/>
      <c r="Z53" s="957"/>
      <c r="AA53" s="957"/>
      <c r="AB53" s="1065"/>
    </row>
    <row r="54" spans="1:38" ht="18" customHeight="1">
      <c r="A54" s="1740" t="s">
        <v>22</v>
      </c>
      <c r="B54" s="1740" t="s">
        <v>22</v>
      </c>
      <c r="C54" s="1334"/>
      <c r="D54" s="989"/>
      <c r="E54" s="957">
        <v>50723.297365236147</v>
      </c>
      <c r="F54" s="957">
        <v>39426.283216309632</v>
      </c>
      <c r="G54" s="957">
        <v>25110.186261683135</v>
      </c>
      <c r="H54" s="957">
        <v>2118.3193773217226</v>
      </c>
      <c r="I54" s="957">
        <v>493.37205762035546</v>
      </c>
      <c r="J54" s="957">
        <v>11704.405519684355</v>
      </c>
      <c r="K54" s="957">
        <v>11297.014148926568</v>
      </c>
      <c r="L54" s="957">
        <v>934.26695363327917</v>
      </c>
      <c r="M54" s="1740" t="s">
        <v>22</v>
      </c>
      <c r="N54" s="1740" t="s">
        <v>22</v>
      </c>
      <c r="O54" s="1334"/>
      <c r="P54" s="989"/>
      <c r="Q54" s="957">
        <v>259.97881695177517</v>
      </c>
      <c r="R54" s="957">
        <v>10362.747195293283</v>
      </c>
      <c r="S54" s="957">
        <v>10102.768378341505</v>
      </c>
      <c r="T54" s="957">
        <v>8949.1079165490119</v>
      </c>
      <c r="U54" s="957">
        <v>550.17775921465329</v>
      </c>
      <c r="V54" s="957">
        <v>39.533386964770408</v>
      </c>
      <c r="W54" s="957">
        <v>195.61674383886549</v>
      </c>
      <c r="X54" s="957">
        <v>10.505856707174582</v>
      </c>
      <c r="Y54" s="957">
        <v>185.11088713169076</v>
      </c>
      <c r="Z54" s="957">
        <v>1293.9248733512786</v>
      </c>
      <c r="AA54" s="957">
        <v>1662.2574451254973</v>
      </c>
      <c r="AB54" s="59"/>
      <c r="AC54" s="59"/>
      <c r="AD54" s="59"/>
      <c r="AE54" s="59"/>
      <c r="AF54" s="59"/>
      <c r="AG54" s="59"/>
      <c r="AH54" s="59"/>
      <c r="AI54" s="59"/>
      <c r="AJ54" s="59"/>
      <c r="AK54" s="59"/>
      <c r="AL54" s="59"/>
    </row>
    <row r="55" spans="1:38" ht="18" customHeight="1">
      <c r="A55" s="1388"/>
      <c r="B55" s="1388" t="s">
        <v>23</v>
      </c>
      <c r="C55" s="1330"/>
      <c r="D55" s="989"/>
      <c r="E55" s="957">
        <v>36837.126587543848</v>
      </c>
      <c r="F55" s="957">
        <v>28307.264886736419</v>
      </c>
      <c r="G55" s="957">
        <v>17432.781304481356</v>
      </c>
      <c r="H55" s="957">
        <v>736.45348993574726</v>
      </c>
      <c r="I55" s="957">
        <v>409.20366733477925</v>
      </c>
      <c r="J55" s="957">
        <v>9728.8264249845342</v>
      </c>
      <c r="K55" s="957">
        <v>8529.861700807407</v>
      </c>
      <c r="L55" s="957">
        <v>729.15027714332587</v>
      </c>
      <c r="M55" s="1388"/>
      <c r="N55" s="1388" t="s">
        <v>23</v>
      </c>
      <c r="O55" s="1330"/>
      <c r="P55" s="989"/>
      <c r="Q55" s="957">
        <v>186.40032003046832</v>
      </c>
      <c r="R55" s="957">
        <v>7800.7114236640846</v>
      </c>
      <c r="S55" s="957">
        <v>7614.3111036336095</v>
      </c>
      <c r="T55" s="957">
        <v>6146.5234186488633</v>
      </c>
      <c r="U55" s="957">
        <v>252.39572413760223</v>
      </c>
      <c r="V55" s="957">
        <v>41.585701290233672</v>
      </c>
      <c r="W55" s="957">
        <v>129.11870745363325</v>
      </c>
      <c r="X55" s="957">
        <v>15.119551730822471</v>
      </c>
      <c r="Y55" s="957">
        <v>113.9991557228108</v>
      </c>
      <c r="Z55" s="957">
        <v>876.57620461265617</v>
      </c>
      <c r="AA55" s="957">
        <v>1921.2637567159322</v>
      </c>
      <c r="AB55" s="59"/>
      <c r="AC55" s="59"/>
      <c r="AD55" s="59"/>
      <c r="AE55" s="59"/>
      <c r="AF55" s="59"/>
      <c r="AG55" s="59"/>
      <c r="AH55" s="59"/>
      <c r="AI55" s="59"/>
      <c r="AJ55" s="59"/>
      <c r="AK55" s="59"/>
      <c r="AL55" s="59"/>
    </row>
    <row r="56" spans="1:38" ht="18" customHeight="1">
      <c r="A56" s="1388"/>
      <c r="B56" s="1388" t="s">
        <v>24</v>
      </c>
      <c r="C56" s="1330"/>
      <c r="D56" s="989"/>
      <c r="E56" s="957">
        <v>66224.78217363068</v>
      </c>
      <c r="F56" s="957">
        <v>47681.727064110681</v>
      </c>
      <c r="G56" s="957">
        <v>32062.512084333939</v>
      </c>
      <c r="H56" s="957">
        <v>2403.6054727350961</v>
      </c>
      <c r="I56" s="957">
        <v>604.14858263619055</v>
      </c>
      <c r="J56" s="957">
        <v>12611.460924405446</v>
      </c>
      <c r="K56" s="957">
        <v>18543.055109520003</v>
      </c>
      <c r="L56" s="957">
        <v>1363.0873759536516</v>
      </c>
      <c r="M56" s="1388"/>
      <c r="N56" s="1388" t="s">
        <v>24</v>
      </c>
      <c r="O56" s="1330"/>
      <c r="P56" s="989"/>
      <c r="Q56" s="957">
        <v>320.69452229394403</v>
      </c>
      <c r="R56" s="957">
        <v>17179.967733566358</v>
      </c>
      <c r="S56" s="957">
        <v>16859.273211272408</v>
      </c>
      <c r="T56" s="957">
        <v>13222.978114577087</v>
      </c>
      <c r="U56" s="957">
        <v>1542.7239669790201</v>
      </c>
      <c r="V56" s="957">
        <v>22.168463421929289</v>
      </c>
      <c r="W56" s="957">
        <v>467.90307747250426</v>
      </c>
      <c r="X56" s="957">
        <v>32.876146731311934</v>
      </c>
      <c r="Y56" s="957">
        <v>435.02693074119225</v>
      </c>
      <c r="Z56" s="957">
        <v>1410.2676501560954</v>
      </c>
      <c r="AA56" s="957">
        <v>3013.7672389779673</v>
      </c>
      <c r="AB56" s="59"/>
      <c r="AC56" s="59"/>
      <c r="AD56" s="59"/>
      <c r="AE56" s="59"/>
      <c r="AF56" s="59"/>
      <c r="AG56" s="59"/>
      <c r="AH56" s="59"/>
      <c r="AI56" s="59"/>
      <c r="AJ56" s="59"/>
      <c r="AK56" s="59"/>
      <c r="AL56" s="59"/>
    </row>
    <row r="57" spans="1:38" ht="18" customHeight="1">
      <c r="A57" s="1388"/>
      <c r="B57" s="1388" t="s">
        <v>25</v>
      </c>
      <c r="C57" s="1330"/>
      <c r="D57" s="989"/>
      <c r="E57" s="957">
        <v>98781.772512610114</v>
      </c>
      <c r="F57" s="957">
        <v>82026.423147687368</v>
      </c>
      <c r="G57" s="957">
        <v>53283.97908047503</v>
      </c>
      <c r="H57" s="957">
        <v>8146.4737642833506</v>
      </c>
      <c r="I57" s="957">
        <v>768.00804910826037</v>
      </c>
      <c r="J57" s="957">
        <v>19827.96225382073</v>
      </c>
      <c r="K57" s="957">
        <v>16755.349364922709</v>
      </c>
      <c r="L57" s="957">
        <v>1446.1615333561999</v>
      </c>
      <c r="M57" s="1388"/>
      <c r="N57" s="1388" t="s">
        <v>25</v>
      </c>
      <c r="O57" s="1330"/>
      <c r="P57" s="989"/>
      <c r="Q57" s="957">
        <v>535.84900225038496</v>
      </c>
      <c r="R57" s="957">
        <v>15309.187831566514</v>
      </c>
      <c r="S57" s="957">
        <v>14773.338829316121</v>
      </c>
      <c r="T57" s="957">
        <v>17513.87891710933</v>
      </c>
      <c r="U57" s="957">
        <v>926.76187227262062</v>
      </c>
      <c r="V57" s="957">
        <v>47.364714489851174</v>
      </c>
      <c r="W57" s="957">
        <v>229.54178865165113</v>
      </c>
      <c r="X57" s="957">
        <v>-32.72721457943296</v>
      </c>
      <c r="Y57" s="957">
        <v>262.26900323108407</v>
      </c>
      <c r="Z57" s="957">
        <v>3084.635864550823</v>
      </c>
      <c r="AA57" s="957">
        <v>-859.57259865649598</v>
      </c>
      <c r="AB57" s="59"/>
      <c r="AC57" s="59"/>
      <c r="AD57" s="59"/>
      <c r="AE57" s="59"/>
      <c r="AF57" s="59"/>
      <c r="AG57" s="59"/>
      <c r="AH57" s="59"/>
      <c r="AI57" s="59"/>
      <c r="AJ57" s="59"/>
      <c r="AK57" s="59"/>
      <c r="AL57" s="59"/>
    </row>
    <row r="58" spans="1:38" ht="18" customHeight="1" thickBot="1">
      <c r="A58" s="1747" t="s">
        <v>26</v>
      </c>
      <c r="B58" s="1747"/>
      <c r="C58" s="1331"/>
      <c r="D58" s="1068"/>
      <c r="E58" s="965">
        <v>37888.633407725203</v>
      </c>
      <c r="F58" s="965">
        <v>28408.7749560419</v>
      </c>
      <c r="G58" s="965">
        <v>18627.743367302028</v>
      </c>
      <c r="H58" s="965">
        <v>1816.8275631245913</v>
      </c>
      <c r="I58" s="965">
        <v>261.24147812368017</v>
      </c>
      <c r="J58" s="965">
        <v>7702.9625474916802</v>
      </c>
      <c r="K58" s="965">
        <v>9479.8584516832379</v>
      </c>
      <c r="L58" s="965">
        <v>422.41631982685948</v>
      </c>
      <c r="M58" s="1747" t="s">
        <v>26</v>
      </c>
      <c r="N58" s="1747"/>
      <c r="O58" s="1331"/>
      <c r="P58" s="1068"/>
      <c r="Q58" s="965">
        <v>155.17492037881118</v>
      </c>
      <c r="R58" s="965">
        <v>9057.4421318563873</v>
      </c>
      <c r="S58" s="965">
        <v>8902.2672114775796</v>
      </c>
      <c r="T58" s="965">
        <v>6323.4012327349592</v>
      </c>
      <c r="U58" s="965">
        <v>262.85000534568326</v>
      </c>
      <c r="V58" s="965">
        <v>15.748233971499575</v>
      </c>
      <c r="W58" s="965">
        <v>262.23029975359162</v>
      </c>
      <c r="X58" s="965">
        <v>129.44009230566326</v>
      </c>
      <c r="Y58" s="965">
        <v>132.79020744792825</v>
      </c>
      <c r="Z58" s="965">
        <v>609.10906479940297</v>
      </c>
      <c r="AA58" s="965">
        <v>2647.1465044712504</v>
      </c>
      <c r="AB58" s="59"/>
      <c r="AC58" s="59"/>
      <c r="AD58" s="59"/>
      <c r="AE58" s="59"/>
      <c r="AF58" s="59"/>
      <c r="AG58" s="59"/>
      <c r="AH58" s="59"/>
      <c r="AI58" s="59"/>
      <c r="AJ58" s="59"/>
      <c r="AK58" s="59"/>
      <c r="AL58" s="59"/>
    </row>
    <row r="59" spans="1:38" s="998" customFormat="1">
      <c r="B59" s="14"/>
      <c r="C59" s="14"/>
      <c r="D59" s="15"/>
      <c r="H59" s="993"/>
    </row>
    <row r="60" spans="1:38" ht="26.1" customHeight="1"/>
    <row r="61" spans="1:38" ht="26.1" customHeight="1"/>
    <row r="62" spans="1:38" ht="26.1" customHeight="1"/>
    <row r="63" spans="1:38" ht="26.1" customHeight="1"/>
    <row r="64" spans="1:38" ht="26.1" customHeight="1"/>
    <row r="65" ht="26.1" customHeight="1"/>
    <row r="66" ht="26.1" customHeight="1"/>
    <row r="67" ht="26.1" customHeight="1"/>
    <row r="68" ht="26.1" customHeight="1"/>
    <row r="69" ht="26.1" customHeight="1"/>
    <row r="70" ht="26.1" customHeight="1"/>
    <row r="71" ht="26.1" customHeight="1"/>
    <row r="72" ht="26.1" customHeight="1"/>
    <row r="73" ht="26.1" customHeight="1"/>
    <row r="74" ht="26.1" customHeight="1"/>
    <row r="75" ht="26.1" customHeight="1"/>
    <row r="76" ht="26.1" customHeight="1"/>
    <row r="77" ht="26.1" customHeight="1"/>
    <row r="78" ht="26.1" customHeight="1"/>
    <row r="79" ht="26.1" customHeight="1"/>
    <row r="80" ht="26.1" customHeight="1"/>
  </sheetData>
  <mergeCells count="86">
    <mergeCell ref="A54:B54"/>
    <mergeCell ref="A58:B58"/>
    <mergeCell ref="A53:C53"/>
    <mergeCell ref="M53:O53"/>
    <mergeCell ref="M28:O28"/>
    <mergeCell ref="M54:N54"/>
    <mergeCell ref="M38:N38"/>
    <mergeCell ref="M52:N52"/>
    <mergeCell ref="A52:B52"/>
    <mergeCell ref="A38:B38"/>
    <mergeCell ref="A37:C37"/>
    <mergeCell ref="A31:C31"/>
    <mergeCell ref="M58:N58"/>
    <mergeCell ref="M31:O31"/>
    <mergeCell ref="M37:O37"/>
    <mergeCell ref="E3:E5"/>
    <mergeCell ref="F4:F5"/>
    <mergeCell ref="A8:C8"/>
    <mergeCell ref="A6:C6"/>
    <mergeCell ref="A9:C9"/>
    <mergeCell ref="A3:C5"/>
    <mergeCell ref="A7:C7"/>
    <mergeCell ref="F3:G3"/>
    <mergeCell ref="T3:T5"/>
    <mergeCell ref="AA3:AA5"/>
    <mergeCell ref="X4:X5"/>
    <mergeCell ref="Y4:Y5"/>
    <mergeCell ref="U3:U5"/>
    <mergeCell ref="W4:W5"/>
    <mergeCell ref="Z3:Z5"/>
    <mergeCell ref="V3:V5"/>
    <mergeCell ref="J4:J5"/>
    <mergeCell ref="Q3:Q5"/>
    <mergeCell ref="R4:R5"/>
    <mergeCell ref="M3:O5"/>
    <mergeCell ref="H1:J1"/>
    <mergeCell ref="H4:H5"/>
    <mergeCell ref="I4:I5"/>
    <mergeCell ref="L3:L5"/>
    <mergeCell ref="K3:K5"/>
    <mergeCell ref="S4:S5"/>
    <mergeCell ref="H3:J3"/>
    <mergeCell ref="A17:C17"/>
    <mergeCell ref="A19:C19"/>
    <mergeCell ref="A28:C28"/>
    <mergeCell ref="A20:C20"/>
    <mergeCell ref="M20:O20"/>
    <mergeCell ref="M18:O18"/>
    <mergeCell ref="A22:D22"/>
    <mergeCell ref="A23:D23"/>
    <mergeCell ref="A24:D24"/>
    <mergeCell ref="G4:G5"/>
    <mergeCell ref="M14:O14"/>
    <mergeCell ref="M16:O16"/>
    <mergeCell ref="M12:O12"/>
    <mergeCell ref="M15:O15"/>
    <mergeCell ref="M7:O7"/>
    <mergeCell ref="M9:O9"/>
    <mergeCell ref="M10:O10"/>
    <mergeCell ref="M6:O6"/>
    <mergeCell ref="M8:O8"/>
    <mergeCell ref="A10:C10"/>
    <mergeCell ref="A11:C11"/>
    <mergeCell ref="A12:C12"/>
    <mergeCell ref="A25:D25"/>
    <mergeCell ref="A26:D26"/>
    <mergeCell ref="M11:O11"/>
    <mergeCell ref="A21:C21"/>
    <mergeCell ref="M19:O19"/>
    <mergeCell ref="A13:C13"/>
    <mergeCell ref="A15:C15"/>
    <mergeCell ref="A14:C14"/>
    <mergeCell ref="A16:C16"/>
    <mergeCell ref="M17:O17"/>
    <mergeCell ref="A18:C18"/>
    <mergeCell ref="M21:O21"/>
    <mergeCell ref="A27:D27"/>
    <mergeCell ref="M27:P27"/>
    <mergeCell ref="AO13:AQ13"/>
    <mergeCell ref="AC13:AE13"/>
    <mergeCell ref="M13:O13"/>
    <mergeCell ref="M22:P22"/>
    <mergeCell ref="M23:P23"/>
    <mergeCell ref="M24:P24"/>
    <mergeCell ref="M25:P25"/>
    <mergeCell ref="M26:P26"/>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7" max="1048575" man="1"/>
    <brk id="12" max="1048575" man="1"/>
    <brk id="20" max="57"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L67"/>
  <sheetViews>
    <sheetView tabSelected="1" view="pageBreakPreview" topLeftCell="A43" zoomScaleNormal="50" zoomScaleSheetLayoutView="100" workbookViewId="0">
      <selection activeCell="H30" sqref="H30"/>
    </sheetView>
  </sheetViews>
  <sheetFormatPr defaultColWidth="9.140625" defaultRowHeight="15.75"/>
  <cols>
    <col min="1" max="1" width="2.28515625" style="37" customWidth="1"/>
    <col min="2" max="2" width="28.7109375" style="37" customWidth="1"/>
    <col min="3" max="3" width="2.28515625" style="37" customWidth="1"/>
    <col min="4" max="4" width="1.7109375" style="38" customWidth="1"/>
    <col min="5" max="7" width="26.140625" style="987" customWidth="1"/>
    <col min="8" max="8" width="20.85546875" style="987" customWidth="1"/>
    <col min="9" max="10" width="21.85546875" style="987" customWidth="1"/>
    <col min="11" max="12" width="20.85546875" style="987" customWidth="1"/>
    <col min="13" max="13" width="2.28515625" style="37" customWidth="1"/>
    <col min="14" max="14" width="28.7109375" style="37" customWidth="1"/>
    <col min="15" max="15" width="2.28515625" style="37" customWidth="1"/>
    <col min="16" max="16" width="1.7109375" style="38" customWidth="1"/>
    <col min="17" max="20" width="19.85546875" style="987" customWidth="1"/>
    <col min="21" max="22" width="15.5703125" style="987" customWidth="1"/>
    <col min="23" max="25" width="14.140625" style="987" customWidth="1"/>
    <col min="26" max="26" width="15.140625" style="987" customWidth="1"/>
    <col min="27" max="27" width="18" style="987" customWidth="1"/>
    <col min="28" max="16384" width="9.140625" style="987"/>
  </cols>
  <sheetData>
    <row r="1" spans="1:29" s="24" customFormat="1" ht="35.1" customHeight="1">
      <c r="A1" s="339"/>
      <c r="B1" s="339"/>
      <c r="C1" s="339"/>
      <c r="D1" s="339"/>
      <c r="E1" s="339"/>
      <c r="F1" s="339"/>
      <c r="G1" s="1411" t="s">
        <v>271</v>
      </c>
      <c r="H1" s="1852" t="s">
        <v>213</v>
      </c>
      <c r="I1" s="1852"/>
      <c r="J1" s="1852"/>
      <c r="K1" s="339"/>
      <c r="L1" s="339"/>
      <c r="M1" s="314"/>
      <c r="N1" s="314"/>
      <c r="O1" s="314"/>
      <c r="P1" s="314"/>
      <c r="Q1" s="314"/>
      <c r="T1" s="1410" t="s">
        <v>271</v>
      </c>
      <c r="U1" s="293" t="s">
        <v>214</v>
      </c>
      <c r="V1" s="293"/>
      <c r="W1" s="293"/>
      <c r="X1" s="293"/>
      <c r="Y1" s="293"/>
      <c r="Z1" s="1409"/>
      <c r="AA1" s="1409"/>
    </row>
    <row r="2" spans="1:29" ht="15" customHeight="1" thickBot="1">
      <c r="A2" s="1070"/>
      <c r="B2" s="340"/>
      <c r="C2" s="340"/>
      <c r="D2" s="341"/>
      <c r="E2" s="1070"/>
      <c r="F2" s="1070"/>
      <c r="G2" s="1070"/>
      <c r="H2" s="1176"/>
      <c r="I2" s="1070"/>
      <c r="J2" s="1070"/>
      <c r="L2" s="28" t="s">
        <v>768</v>
      </c>
      <c r="M2" s="1070"/>
      <c r="N2" s="340"/>
      <c r="O2" s="340"/>
      <c r="P2" s="341"/>
      <c r="Q2" s="1070"/>
      <c r="R2" s="1070"/>
      <c r="S2" s="1070"/>
      <c r="T2" s="1070"/>
      <c r="U2" s="1070"/>
      <c r="V2" s="1070"/>
      <c r="W2" s="1070"/>
      <c r="X2" s="1070"/>
      <c r="Y2" s="1070"/>
      <c r="Z2" s="1070"/>
      <c r="AA2" s="28" t="s">
        <v>768</v>
      </c>
    </row>
    <row r="3" spans="1:29" s="148" customFormat="1" ht="20.100000000000001" customHeight="1">
      <c r="A3" s="1836" t="s">
        <v>1</v>
      </c>
      <c r="B3" s="1836"/>
      <c r="C3" s="1836"/>
      <c r="D3" s="30"/>
      <c r="E3" s="1850" t="s">
        <v>1476</v>
      </c>
      <c r="F3" s="1860" t="s">
        <v>1053</v>
      </c>
      <c r="G3" s="1861"/>
      <c r="H3" s="1845" t="s">
        <v>1054</v>
      </c>
      <c r="I3" s="1846"/>
      <c r="J3" s="1847"/>
      <c r="K3" s="1850" t="s">
        <v>1477</v>
      </c>
      <c r="L3" s="1850" t="s">
        <v>1478</v>
      </c>
      <c r="M3" s="1797" t="s">
        <v>1479</v>
      </c>
      <c r="N3" s="1797"/>
      <c r="O3" s="1797"/>
      <c r="P3" s="1329"/>
      <c r="Q3" s="1850" t="s">
        <v>1480</v>
      </c>
      <c r="R3" s="1177" t="s">
        <v>1481</v>
      </c>
      <c r="S3" s="1178"/>
      <c r="T3" s="1855" t="s">
        <v>1482</v>
      </c>
      <c r="U3" s="1855" t="s">
        <v>1483</v>
      </c>
      <c r="V3" s="1850" t="s">
        <v>1484</v>
      </c>
      <c r="W3" s="1177" t="s">
        <v>1485</v>
      </c>
      <c r="X3" s="1177"/>
      <c r="Y3" s="1177"/>
      <c r="Z3" s="1855" t="s">
        <v>1486</v>
      </c>
      <c r="AA3" s="1857" t="s">
        <v>1487</v>
      </c>
      <c r="AB3" s="1179"/>
      <c r="AC3" s="1179"/>
    </row>
    <row r="4" spans="1:29" s="148" customFormat="1" ht="20.100000000000001" customHeight="1">
      <c r="A4" s="1837"/>
      <c r="B4" s="1837"/>
      <c r="C4" s="1837"/>
      <c r="D4" s="30"/>
      <c r="E4" s="1851"/>
      <c r="F4" s="1843" t="s">
        <v>1488</v>
      </c>
      <c r="G4" s="1843" t="s">
        <v>1279</v>
      </c>
      <c r="H4" s="1853" t="s">
        <v>1489</v>
      </c>
      <c r="I4" s="1843" t="s">
        <v>1490</v>
      </c>
      <c r="J4" s="1848" t="s">
        <v>1072</v>
      </c>
      <c r="K4" s="1851"/>
      <c r="L4" s="1851"/>
      <c r="M4" s="1798"/>
      <c r="N4" s="1798"/>
      <c r="O4" s="1798"/>
      <c r="P4" s="1329"/>
      <c r="Q4" s="1851"/>
      <c r="R4" s="1843" t="s">
        <v>1491</v>
      </c>
      <c r="S4" s="1843" t="s">
        <v>1492</v>
      </c>
      <c r="T4" s="1856"/>
      <c r="U4" s="1856"/>
      <c r="V4" s="1851"/>
      <c r="W4" s="1843" t="s">
        <v>1493</v>
      </c>
      <c r="X4" s="1843" t="s">
        <v>1494</v>
      </c>
      <c r="Y4" s="1843" t="s">
        <v>1495</v>
      </c>
      <c r="Z4" s="1856"/>
      <c r="AA4" s="1858"/>
      <c r="AB4" s="1179"/>
      <c r="AC4" s="1179"/>
    </row>
    <row r="5" spans="1:29" s="148" customFormat="1" ht="39.950000000000003" customHeight="1">
      <c r="A5" s="1838"/>
      <c r="B5" s="1838"/>
      <c r="C5" s="1838"/>
      <c r="D5" s="31"/>
      <c r="E5" s="1844"/>
      <c r="F5" s="1844"/>
      <c r="G5" s="1844"/>
      <c r="H5" s="1854"/>
      <c r="I5" s="1844"/>
      <c r="J5" s="1849"/>
      <c r="K5" s="1844"/>
      <c r="L5" s="1844"/>
      <c r="M5" s="1799"/>
      <c r="N5" s="1799"/>
      <c r="O5" s="1799"/>
      <c r="P5" s="1180"/>
      <c r="Q5" s="1844"/>
      <c r="R5" s="1844"/>
      <c r="S5" s="1844"/>
      <c r="T5" s="1854"/>
      <c r="U5" s="1854"/>
      <c r="V5" s="1844"/>
      <c r="W5" s="1844"/>
      <c r="X5" s="1844"/>
      <c r="Y5" s="1844"/>
      <c r="Z5" s="1854"/>
      <c r="AA5" s="1859"/>
      <c r="AB5" s="1179"/>
      <c r="AC5" s="1179"/>
    </row>
    <row r="6" spans="1:29" s="33" customFormat="1" ht="12" hidden="1" customHeight="1">
      <c r="A6" s="1839" t="s">
        <v>151</v>
      </c>
      <c r="B6" s="1839"/>
      <c r="C6" s="1839"/>
      <c r="D6" s="32"/>
      <c r="E6" s="57">
        <v>38000283</v>
      </c>
      <c r="F6" s="58">
        <v>23119731</v>
      </c>
      <c r="G6" s="58">
        <v>18735446</v>
      </c>
      <c r="H6" s="58">
        <v>1337340</v>
      </c>
      <c r="I6" s="58">
        <v>283593</v>
      </c>
      <c r="J6" s="58">
        <v>2763352</v>
      </c>
      <c r="K6" s="58">
        <v>14880553</v>
      </c>
      <c r="L6" s="58">
        <v>466136</v>
      </c>
      <c r="M6" s="1839" t="s">
        <v>151</v>
      </c>
      <c r="N6" s="1839"/>
      <c r="O6" s="1839"/>
      <c r="P6" s="32"/>
      <c r="Q6" s="57">
        <v>144874</v>
      </c>
      <c r="R6" s="58">
        <v>14414416</v>
      </c>
      <c r="S6" s="58">
        <v>14269542</v>
      </c>
      <c r="T6" s="58">
        <v>8469278</v>
      </c>
      <c r="U6" s="58">
        <v>749352</v>
      </c>
      <c r="V6" s="58"/>
      <c r="W6" s="58">
        <v>440975</v>
      </c>
      <c r="X6" s="58">
        <v>15847</v>
      </c>
      <c r="Y6" s="58">
        <v>425127</v>
      </c>
      <c r="Z6" s="58"/>
      <c r="AA6" s="58">
        <v>4609938</v>
      </c>
    </row>
    <row r="7" spans="1:29" s="33" customFormat="1" ht="12" hidden="1" customHeight="1">
      <c r="A7" s="1825" t="s">
        <v>152</v>
      </c>
      <c r="B7" s="1825"/>
      <c r="C7" s="1825"/>
      <c r="D7" s="32"/>
      <c r="E7" s="60">
        <v>32226756</v>
      </c>
      <c r="F7" s="59">
        <v>22138842</v>
      </c>
      <c r="G7" s="59">
        <v>16632055</v>
      </c>
      <c r="H7" s="59">
        <v>1170289</v>
      </c>
      <c r="I7" s="59">
        <v>234783</v>
      </c>
      <c r="J7" s="59">
        <v>4101716</v>
      </c>
      <c r="K7" s="59">
        <v>10087914</v>
      </c>
      <c r="L7" s="59">
        <v>460044</v>
      </c>
      <c r="M7" s="1825" t="s">
        <v>152</v>
      </c>
      <c r="N7" s="1825"/>
      <c r="O7" s="1825"/>
      <c r="P7" s="32"/>
      <c r="Q7" s="60">
        <v>143678</v>
      </c>
      <c r="R7" s="59">
        <v>9627870</v>
      </c>
      <c r="S7" s="59">
        <v>9484193</v>
      </c>
      <c r="T7" s="59">
        <v>8025685</v>
      </c>
      <c r="U7" s="59">
        <v>1170156</v>
      </c>
      <c r="V7" s="59"/>
      <c r="W7" s="59">
        <v>602330</v>
      </c>
      <c r="X7" s="59">
        <v>28678</v>
      </c>
      <c r="Y7" s="59">
        <v>573652</v>
      </c>
      <c r="Z7" s="59"/>
      <c r="AA7" s="59">
        <v>-313979</v>
      </c>
    </row>
    <row r="8" spans="1:29" s="33" customFormat="1" ht="12" hidden="1" customHeight="1">
      <c r="A8" s="1825" t="s">
        <v>1428</v>
      </c>
      <c r="B8" s="1825"/>
      <c r="C8" s="1825"/>
      <c r="D8" s="32"/>
      <c r="E8" s="60">
        <v>29069572.076642986</v>
      </c>
      <c r="F8" s="59">
        <v>21647931.534650508</v>
      </c>
      <c r="G8" s="59">
        <v>18772155.554229092</v>
      </c>
      <c r="H8" s="59">
        <v>172756.46152927834</v>
      </c>
      <c r="I8" s="59">
        <v>163522.35420521698</v>
      </c>
      <c r="J8" s="59">
        <v>2539497.1646869215</v>
      </c>
      <c r="K8" s="59">
        <v>7421640.541992479</v>
      </c>
      <c r="L8" s="59">
        <v>302709.06703277025</v>
      </c>
      <c r="M8" s="1825" t="s">
        <v>1428</v>
      </c>
      <c r="N8" s="1825"/>
      <c r="O8" s="1825"/>
      <c r="P8" s="32"/>
      <c r="Q8" s="60">
        <v>130730.91386617321</v>
      </c>
      <c r="R8" s="59">
        <v>7118931.4749597088</v>
      </c>
      <c r="S8" s="59">
        <v>6988200.5610935353</v>
      </c>
      <c r="T8" s="59">
        <v>5637055.8108995399</v>
      </c>
      <c r="U8" s="59">
        <v>420523.60771205154</v>
      </c>
      <c r="V8" s="59"/>
      <c r="W8" s="59">
        <v>333007.1628961977</v>
      </c>
      <c r="X8" s="59">
        <v>59684.474422491498</v>
      </c>
      <c r="Y8" s="59">
        <v>273322.68847370619</v>
      </c>
      <c r="Z8" s="59"/>
      <c r="AA8" s="59">
        <v>597613.97958574584</v>
      </c>
    </row>
    <row r="9" spans="1:29" s="33" customFormat="1" ht="12" hidden="1" customHeight="1">
      <c r="A9" s="1825" t="s">
        <v>1429</v>
      </c>
      <c r="B9" s="1825"/>
      <c r="C9" s="1825"/>
      <c r="D9" s="32"/>
      <c r="E9" s="60">
        <v>24819993.317398854</v>
      </c>
      <c r="F9" s="59">
        <v>17844294.803962823</v>
      </c>
      <c r="G9" s="59">
        <v>12882690.68080934</v>
      </c>
      <c r="H9" s="59">
        <v>1125089.9624543297</v>
      </c>
      <c r="I9" s="59">
        <v>190551.19871767136</v>
      </c>
      <c r="J9" s="59">
        <v>3645962.9619814614</v>
      </c>
      <c r="K9" s="59">
        <v>6975698.5134360427</v>
      </c>
      <c r="L9" s="59">
        <v>426892.1730062422</v>
      </c>
      <c r="M9" s="1825" t="s">
        <v>1429</v>
      </c>
      <c r="N9" s="1825"/>
      <c r="O9" s="1825"/>
      <c r="P9" s="32"/>
      <c r="Q9" s="60">
        <v>131103.87391954917</v>
      </c>
      <c r="R9" s="59">
        <v>6548806.340429808</v>
      </c>
      <c r="S9" s="59">
        <v>6417702.4665102568</v>
      </c>
      <c r="T9" s="59">
        <v>5466864.7140928665</v>
      </c>
      <c r="U9" s="59">
        <v>1034012.4360963171</v>
      </c>
      <c r="V9" s="59"/>
      <c r="W9" s="59">
        <v>303980.92521621432</v>
      </c>
      <c r="X9" s="59">
        <v>16098.013782967242</v>
      </c>
      <c r="Y9" s="59">
        <v>287882.91143324785</v>
      </c>
      <c r="Z9" s="59"/>
      <c r="AA9" s="59">
        <v>-387155.60889514175</v>
      </c>
    </row>
    <row r="10" spans="1:29" s="33" customFormat="1" ht="12" hidden="1" customHeight="1">
      <c r="A10" s="1825" t="s">
        <v>1430</v>
      </c>
      <c r="B10" s="1825"/>
      <c r="C10" s="1825"/>
      <c r="D10" s="32"/>
      <c r="E10" s="60">
        <v>29102293.856366757</v>
      </c>
      <c r="F10" s="59">
        <v>20837046.898252077</v>
      </c>
      <c r="G10" s="59">
        <v>15872061.056433925</v>
      </c>
      <c r="H10" s="59">
        <v>1056363.8837436531</v>
      </c>
      <c r="I10" s="59">
        <v>250388.18022977101</v>
      </c>
      <c r="J10" s="59">
        <v>3658233.7778447401</v>
      </c>
      <c r="K10" s="59">
        <v>8265246.9581146343</v>
      </c>
      <c r="L10" s="59">
        <v>406804.5686220582</v>
      </c>
      <c r="M10" s="1825" t="s">
        <v>1430</v>
      </c>
      <c r="N10" s="1825"/>
      <c r="O10" s="1825"/>
      <c r="P10" s="32"/>
      <c r="Q10" s="60">
        <v>145916.38920010332</v>
      </c>
      <c r="R10" s="59">
        <v>7858442.3894925797</v>
      </c>
      <c r="S10" s="59">
        <v>7712526.0002924874</v>
      </c>
      <c r="T10" s="59">
        <v>6094944.5022909548</v>
      </c>
      <c r="U10" s="59">
        <v>877922.28213486751</v>
      </c>
      <c r="V10" s="59"/>
      <c r="W10" s="59">
        <v>261568.78730754051</v>
      </c>
      <c r="X10" s="59">
        <v>20638.930407842308</v>
      </c>
      <c r="Y10" s="59">
        <v>240929.85689969809</v>
      </c>
      <c r="Z10" s="59"/>
      <c r="AA10" s="59">
        <v>478090.42855911684</v>
      </c>
    </row>
    <row r="11" spans="1:29" s="308" customFormat="1" ht="13.7" hidden="1" customHeight="1">
      <c r="A11" s="1789" t="s">
        <v>1431</v>
      </c>
      <c r="B11" s="1789"/>
      <c r="C11" s="1789"/>
      <c r="D11" s="22"/>
      <c r="E11" s="50">
        <v>40672262.673198916</v>
      </c>
      <c r="F11" s="50">
        <v>29879911.075867962</v>
      </c>
      <c r="G11" s="50">
        <v>21851352.915336061</v>
      </c>
      <c r="H11" s="50">
        <v>2729894.3008566457</v>
      </c>
      <c r="I11" s="50">
        <v>305068.77746287436</v>
      </c>
      <c r="J11" s="50">
        <v>4993595.0822123019</v>
      </c>
      <c r="K11" s="50">
        <v>10792351.597330956</v>
      </c>
      <c r="L11" s="50">
        <v>478745.22864931426</v>
      </c>
      <c r="M11" s="1789" t="s">
        <v>1431</v>
      </c>
      <c r="N11" s="1789"/>
      <c r="O11" s="1789"/>
      <c r="P11" s="22"/>
      <c r="Q11" s="50">
        <v>156163.99964706821</v>
      </c>
      <c r="R11" s="50">
        <v>10313606.368681652</v>
      </c>
      <c r="S11" s="50">
        <v>10157442.369034547</v>
      </c>
      <c r="T11" s="50">
        <v>8039996.3683346724</v>
      </c>
      <c r="U11" s="50">
        <v>820930.84080894408</v>
      </c>
      <c r="V11" s="50"/>
      <c r="W11" s="50">
        <v>277984.27922400029</v>
      </c>
      <c r="X11" s="50">
        <v>14150.299261085354</v>
      </c>
      <c r="Y11" s="50">
        <v>263833.97996291541</v>
      </c>
      <c r="Z11" s="50"/>
      <c r="AA11" s="50">
        <v>1018530.8806669471</v>
      </c>
    </row>
    <row r="12" spans="1:29" s="33" customFormat="1" ht="13.7" hidden="1" customHeight="1">
      <c r="A12" s="1825" t="s">
        <v>1432</v>
      </c>
      <c r="B12" s="1825"/>
      <c r="C12" s="1825"/>
      <c r="D12" s="32"/>
      <c r="E12" s="50">
        <v>43572072.339658655</v>
      </c>
      <c r="F12" s="50">
        <v>32445530.334238995</v>
      </c>
      <c r="G12" s="50">
        <v>24005055.943400685</v>
      </c>
      <c r="H12" s="50">
        <v>2157245.336804044</v>
      </c>
      <c r="I12" s="50">
        <v>352598.90561494918</v>
      </c>
      <c r="J12" s="50">
        <v>5930630.1484193057</v>
      </c>
      <c r="K12" s="50">
        <v>11126542.005419679</v>
      </c>
      <c r="L12" s="50">
        <v>525200.69083238707</v>
      </c>
      <c r="M12" s="1825" t="s">
        <v>1432</v>
      </c>
      <c r="N12" s="1825"/>
      <c r="O12" s="1825"/>
      <c r="P12" s="32"/>
      <c r="Q12" s="50">
        <v>187165.6268912231</v>
      </c>
      <c r="R12" s="50">
        <v>10601341.314587303</v>
      </c>
      <c r="S12" s="50">
        <v>10414175.687696068</v>
      </c>
      <c r="T12" s="50">
        <v>7963101.510900951</v>
      </c>
      <c r="U12" s="50">
        <v>1026322.270136049</v>
      </c>
      <c r="V12" s="50"/>
      <c r="W12" s="50">
        <v>284959.71915315912</v>
      </c>
      <c r="X12" s="50">
        <v>294.78718647963939</v>
      </c>
      <c r="Y12" s="50">
        <v>284664.93196667929</v>
      </c>
      <c r="Z12" s="50"/>
      <c r="AA12" s="50">
        <v>1139792.187505922</v>
      </c>
    </row>
    <row r="13" spans="1:29" s="33" customFormat="1" ht="13.7" hidden="1" customHeight="1">
      <c r="A13" s="1789" t="s">
        <v>1433</v>
      </c>
      <c r="B13" s="1789"/>
      <c r="C13" s="1789"/>
      <c r="D13" s="32"/>
      <c r="E13" s="50">
        <v>47259483.913721323</v>
      </c>
      <c r="F13" s="50">
        <v>33684656.768799976</v>
      </c>
      <c r="G13" s="50">
        <v>24484406.996289901</v>
      </c>
      <c r="H13" s="50">
        <v>2807794.2384844734</v>
      </c>
      <c r="I13" s="50">
        <v>350158.01139242103</v>
      </c>
      <c r="J13" s="50">
        <v>6042297.522633181</v>
      </c>
      <c r="K13" s="50">
        <v>13574827.144921239</v>
      </c>
      <c r="L13" s="50">
        <v>512396.6005255112</v>
      </c>
      <c r="M13" s="1789" t="s">
        <v>1433</v>
      </c>
      <c r="N13" s="1789"/>
      <c r="O13" s="1789"/>
      <c r="P13" s="32"/>
      <c r="Q13" s="50">
        <v>190731.49778242438</v>
      </c>
      <c r="R13" s="50">
        <v>13062430.544395834</v>
      </c>
      <c r="S13" s="50">
        <v>12871699.04661341</v>
      </c>
      <c r="T13" s="50">
        <v>7929324.4792687837</v>
      </c>
      <c r="U13" s="50">
        <v>954502.41136458144</v>
      </c>
      <c r="V13" s="50"/>
      <c r="W13" s="50">
        <v>218356.26018903914</v>
      </c>
      <c r="X13" s="50">
        <v>17186.755236599158</v>
      </c>
      <c r="Y13" s="50">
        <v>201169.50495243998</v>
      </c>
      <c r="Z13" s="50"/>
      <c r="AA13" s="50">
        <v>3769515.8957910049</v>
      </c>
    </row>
    <row r="14" spans="1:29" s="33" customFormat="1" ht="13.7" hidden="1" customHeight="1">
      <c r="A14" s="1825" t="s">
        <v>1434</v>
      </c>
      <c r="B14" s="1825"/>
      <c r="C14" s="1825"/>
      <c r="D14" s="32"/>
      <c r="E14" s="50">
        <v>42939979.18236322</v>
      </c>
      <c r="F14" s="50">
        <v>33110843.958381366</v>
      </c>
      <c r="G14" s="50">
        <v>24497213.916754019</v>
      </c>
      <c r="H14" s="50">
        <v>1687337.6618944022</v>
      </c>
      <c r="I14" s="50">
        <v>348765.98541615397</v>
      </c>
      <c r="J14" s="50">
        <v>6577526.3943167655</v>
      </c>
      <c r="K14" s="50">
        <v>9829135.2239819486</v>
      </c>
      <c r="L14" s="50">
        <v>470354.49927135644</v>
      </c>
      <c r="M14" s="1825" t="s">
        <v>1434</v>
      </c>
      <c r="N14" s="1825"/>
      <c r="O14" s="1825"/>
      <c r="P14" s="32"/>
      <c r="Q14" s="50">
        <v>204279.10741063021</v>
      </c>
      <c r="R14" s="50">
        <v>9358780.7247105837</v>
      </c>
      <c r="S14" s="50">
        <v>9154501.617299946</v>
      </c>
      <c r="T14" s="50">
        <v>6822570.1342531554</v>
      </c>
      <c r="U14" s="50">
        <v>554887.74471714802</v>
      </c>
      <c r="V14" s="50"/>
      <c r="W14" s="50">
        <v>291466.69882874022</v>
      </c>
      <c r="X14" s="50">
        <v>55883.958693366752</v>
      </c>
      <c r="Y14" s="50">
        <v>235582.74013537337</v>
      </c>
      <c r="Z14" s="50"/>
      <c r="AA14" s="50">
        <v>1485577.0395008938</v>
      </c>
    </row>
    <row r="15" spans="1:29" s="33" customFormat="1" ht="13.7" hidden="1" customHeight="1">
      <c r="A15" s="1825" t="s">
        <v>1435</v>
      </c>
      <c r="B15" s="1825"/>
      <c r="C15" s="1825"/>
      <c r="D15" s="32"/>
      <c r="E15" s="60">
        <v>44155190.766599782</v>
      </c>
      <c r="F15" s="59">
        <v>35150760.57344158</v>
      </c>
      <c r="G15" s="59">
        <v>25220554.404049248</v>
      </c>
      <c r="H15" s="59">
        <v>2793894.5958751007</v>
      </c>
      <c r="I15" s="59">
        <v>306626.31201307115</v>
      </c>
      <c r="J15" s="59">
        <v>6829685.2615041435</v>
      </c>
      <c r="K15" s="59">
        <v>9004430.1931582335</v>
      </c>
      <c r="L15" s="59">
        <v>416609.59113136854</v>
      </c>
      <c r="M15" s="1825" t="s">
        <v>1435</v>
      </c>
      <c r="N15" s="1825"/>
      <c r="O15" s="1825"/>
      <c r="P15" s="32"/>
      <c r="Q15" s="59">
        <v>160089.07022375771</v>
      </c>
      <c r="R15" s="59">
        <v>8587820.6020268314</v>
      </c>
      <c r="S15" s="59">
        <v>8427731.5318030715</v>
      </c>
      <c r="T15" s="59">
        <v>6206733.0816315329</v>
      </c>
      <c r="U15" s="59">
        <v>880763.92955649877</v>
      </c>
      <c r="V15" s="59"/>
      <c r="W15" s="59">
        <v>352645.20162932383</v>
      </c>
      <c r="X15" s="59">
        <v>50505.260158107929</v>
      </c>
      <c r="Y15" s="59">
        <v>302139.94147121679</v>
      </c>
      <c r="Z15" s="59"/>
      <c r="AA15" s="59">
        <v>987589.31898573868</v>
      </c>
    </row>
    <row r="16" spans="1:29" s="33" customFormat="1" ht="15" hidden="1" customHeight="1">
      <c r="A16" s="1825" t="s">
        <v>1419</v>
      </c>
      <c r="B16" s="1825"/>
      <c r="C16" s="1825"/>
      <c r="D16" s="32"/>
      <c r="E16" s="60">
        <v>38200211.007092766</v>
      </c>
      <c r="F16" s="59">
        <v>29839983.225627497</v>
      </c>
      <c r="G16" s="59">
        <v>21903701.178061981</v>
      </c>
      <c r="H16" s="59">
        <v>1587918.6961343121</v>
      </c>
      <c r="I16" s="59">
        <v>391515.31883234152</v>
      </c>
      <c r="J16" s="59">
        <v>5956848.0325988736</v>
      </c>
      <c r="K16" s="59">
        <v>8360227.7814652566</v>
      </c>
      <c r="L16" s="59">
        <v>386255.52875019697</v>
      </c>
      <c r="M16" s="1825" t="s">
        <v>1419</v>
      </c>
      <c r="N16" s="1825"/>
      <c r="O16" s="1825"/>
      <c r="P16" s="32"/>
      <c r="Q16" s="59">
        <v>153814.07765949456</v>
      </c>
      <c r="R16" s="59">
        <v>7973972.2527150605</v>
      </c>
      <c r="S16" s="59">
        <v>7820158.1750555597</v>
      </c>
      <c r="T16" s="59">
        <v>6240397.617036419</v>
      </c>
      <c r="U16" s="59">
        <v>469184.90094950888</v>
      </c>
      <c r="V16" s="59"/>
      <c r="W16" s="59">
        <v>177901.72788285004</v>
      </c>
      <c r="X16" s="59">
        <v>37428.602537775529</v>
      </c>
      <c r="Y16" s="59">
        <v>140473.12534507443</v>
      </c>
      <c r="Z16" s="59">
        <v>698810.94877439819</v>
      </c>
      <c r="AA16" s="59">
        <v>1631484.8779611802</v>
      </c>
      <c r="AB16" s="59"/>
    </row>
    <row r="17" spans="1:38" s="33" customFormat="1" ht="15.75" hidden="1" customHeight="1">
      <c r="A17" s="1825" t="s">
        <v>1420</v>
      </c>
      <c r="B17" s="1825"/>
      <c r="C17" s="1825"/>
      <c r="D17" s="32"/>
      <c r="E17" s="333">
        <v>42535953.206094816</v>
      </c>
      <c r="F17" s="333">
        <v>32984351.575203873</v>
      </c>
      <c r="G17" s="333">
        <v>23847461.748577144</v>
      </c>
      <c r="H17" s="333">
        <v>1330696.5802223696</v>
      </c>
      <c r="I17" s="333">
        <v>368448.10162745614</v>
      </c>
      <c r="J17" s="333">
        <v>7437745.1447769366</v>
      </c>
      <c r="K17" s="333">
        <v>9551601.6308908071</v>
      </c>
      <c r="L17" s="333">
        <v>393136.82161523093</v>
      </c>
      <c r="M17" s="1825" t="s">
        <v>1420</v>
      </c>
      <c r="N17" s="1825"/>
      <c r="O17" s="1825"/>
      <c r="P17" s="32"/>
      <c r="Q17" s="333">
        <v>160801.54447288672</v>
      </c>
      <c r="R17" s="333">
        <v>9158464.8092755899</v>
      </c>
      <c r="S17" s="333">
        <v>8997663.2648026906</v>
      </c>
      <c r="T17" s="333">
        <v>6698070.0509349806</v>
      </c>
      <c r="U17" s="333">
        <v>399418.84543911496</v>
      </c>
      <c r="V17" s="333"/>
      <c r="W17" s="333">
        <v>166875.6576911516</v>
      </c>
      <c r="X17" s="333">
        <v>40803.719260268968</v>
      </c>
      <c r="Y17" s="333">
        <v>126071.93843088293</v>
      </c>
      <c r="Z17" s="333">
        <v>767729.69575696322</v>
      </c>
      <c r="AA17" s="333">
        <v>2501028.4064944121</v>
      </c>
      <c r="AB17" s="59"/>
    </row>
    <row r="18" spans="1:38" s="33" customFormat="1" ht="13.5" hidden="1" customHeight="1">
      <c r="A18" s="1825" t="s">
        <v>1421</v>
      </c>
      <c r="B18" s="1825"/>
      <c r="C18" s="1825"/>
      <c r="D18" s="32"/>
      <c r="E18" s="435">
        <f>'[1]17'!E18/'[1]1'!$E$19*1000</f>
        <v>42829781.066332154</v>
      </c>
      <c r="F18" s="435">
        <f>'[1]17'!F18/'[1]1'!$E$19*1000</f>
        <v>30822729.441170719</v>
      </c>
      <c r="G18" s="435">
        <f>'[1]17'!G18/'[1]1'!$E$19*1000</f>
        <v>23131522.16182119</v>
      </c>
      <c r="H18" s="435">
        <f>'[1]17'!H18/'[1]1'!$E$19*1000</f>
        <v>491797.58857126185</v>
      </c>
      <c r="I18" s="435">
        <f>'[1]17'!I18/'[1]1'!$E$19*1000</f>
        <v>379357.30632263271</v>
      </c>
      <c r="J18" s="435">
        <f>'[1]17'!J18/'[1]1'!$E$19*1000</f>
        <v>6820052.3844556333</v>
      </c>
      <c r="K18" s="435">
        <f>'[1]17'!K18/'[1]1'!$E$19*1000</f>
        <v>12007051.62516146</v>
      </c>
      <c r="L18" s="435">
        <f>'[1]17'!L18/'[1]1'!$E$19*1000</f>
        <v>422378.55025672872</v>
      </c>
      <c r="M18" s="1825" t="s">
        <v>1421</v>
      </c>
      <c r="N18" s="1825"/>
      <c r="O18" s="1825"/>
      <c r="P18" s="32"/>
      <c r="Q18" s="435">
        <f>'[1]17'!Q18/'[1]1'!$E$19*1000</f>
        <v>164009.22569706439</v>
      </c>
      <c r="R18" s="435">
        <f>'[1]17'!R18/'[1]1'!$E$19*1000</f>
        <v>11584673.074904718</v>
      </c>
      <c r="S18" s="435">
        <f>'[1]17'!S18/'[1]1'!$E$19*1000</f>
        <v>11420663.849207671</v>
      </c>
      <c r="T18" s="435">
        <f>'[1]17'!T18/'[1]1'!$E$19*1000</f>
        <v>6540541.8101217076</v>
      </c>
      <c r="U18" s="435">
        <f>'[1]17'!U18/'[1]1'!$E$19*1000</f>
        <v>546047.34631011297</v>
      </c>
      <c r="V18" s="435"/>
      <c r="W18" s="435">
        <f>'[1]17'!V18/'[1]1'!$E$19*1000</f>
        <v>292932.33256116108</v>
      </c>
      <c r="X18" s="435">
        <f>'[1]17'!W18/'[1]1'!$E$19*1000</f>
        <v>58984.401423427909</v>
      </c>
      <c r="Y18" s="435">
        <f>'[1]17'!X18/'[1]1'!$E$19*1000</f>
        <v>233947.93113773337</v>
      </c>
      <c r="Z18" s="435">
        <f>'[1]17'!Y18/'[1]1'!$E$19*1000</f>
        <v>903045.21547892829</v>
      </c>
      <c r="AA18" s="435">
        <f>'[1]17'!Z18/'[1]1'!$E$19*1000</f>
        <v>4944187.5756936148</v>
      </c>
      <c r="AB18" s="59"/>
    </row>
    <row r="19" spans="1:38" s="33" customFormat="1" ht="13.5" hidden="1" customHeight="1">
      <c r="A19" s="1825" t="s">
        <v>1457</v>
      </c>
      <c r="B19" s="1825"/>
      <c r="C19" s="1825"/>
      <c r="D19" s="32"/>
      <c r="E19" s="435">
        <v>39879561.30494196</v>
      </c>
      <c r="F19" s="435">
        <v>30763919.153899413</v>
      </c>
      <c r="G19" s="435">
        <v>21944892.469442315</v>
      </c>
      <c r="H19" s="435">
        <v>1847499.4126173984</v>
      </c>
      <c r="I19" s="435">
        <v>349479.779129092</v>
      </c>
      <c r="J19" s="435">
        <v>6622047.4927106174</v>
      </c>
      <c r="K19" s="435">
        <v>9115642.151042521</v>
      </c>
      <c r="L19" s="435">
        <v>455179.01328053768</v>
      </c>
      <c r="M19" s="1825" t="s">
        <v>1457</v>
      </c>
      <c r="N19" s="1825"/>
      <c r="O19" s="1825"/>
      <c r="P19" s="32"/>
      <c r="Q19" s="435">
        <v>166669.67732713802</v>
      </c>
      <c r="R19" s="435">
        <v>8660463.1377619859</v>
      </c>
      <c r="S19" s="435">
        <v>8493793.4604348596</v>
      </c>
      <c r="T19" s="435">
        <v>6259954.0290331859</v>
      </c>
      <c r="U19" s="435">
        <v>441496.79137618473</v>
      </c>
      <c r="V19" s="435"/>
      <c r="W19" s="435">
        <v>225356.77840503046</v>
      </c>
      <c r="X19" s="435">
        <v>71523.054672957034</v>
      </c>
      <c r="Y19" s="435">
        <v>153833.72373207353</v>
      </c>
      <c r="Z19" s="435">
        <v>710274.7934427039</v>
      </c>
      <c r="AA19" s="435">
        <v>2277260.6550631449</v>
      </c>
      <c r="AB19" s="59"/>
    </row>
    <row r="20" spans="1:38" s="33" customFormat="1" ht="13.5" hidden="1" customHeight="1">
      <c r="A20" s="1825" t="s">
        <v>1437</v>
      </c>
      <c r="B20" s="1825"/>
      <c r="C20" s="1825"/>
      <c r="D20" s="32"/>
      <c r="E20" s="59">
        <v>38989204.94335188</v>
      </c>
      <c r="F20" s="59">
        <v>30049961.714410122</v>
      </c>
      <c r="G20" s="59">
        <v>21430915.401220392</v>
      </c>
      <c r="H20" s="59">
        <v>1329168.027627296</v>
      </c>
      <c r="I20" s="59">
        <v>552082.55035323929</v>
      </c>
      <c r="J20" s="59">
        <v>6737795.7352091745</v>
      </c>
      <c r="K20" s="59">
        <v>8939243.2289417535</v>
      </c>
      <c r="L20" s="59">
        <v>617969.16522890236</v>
      </c>
      <c r="M20" s="1825" t="s">
        <v>1437</v>
      </c>
      <c r="N20" s="1825"/>
      <c r="O20" s="1825"/>
      <c r="P20" s="32"/>
      <c r="Q20" s="59">
        <v>200759.96015979673</v>
      </c>
      <c r="R20" s="59">
        <v>8321274.0637128521</v>
      </c>
      <c r="S20" s="59">
        <v>8120514.1035530707</v>
      </c>
      <c r="T20" s="59">
        <v>5752775.2306968449</v>
      </c>
      <c r="U20" s="59">
        <v>438507.44451847661</v>
      </c>
      <c r="V20" s="59"/>
      <c r="W20" s="59">
        <v>229718.89473650686</v>
      </c>
      <c r="X20" s="59">
        <v>63420.301921035483</v>
      </c>
      <c r="Y20" s="59">
        <v>166298.59281547114</v>
      </c>
      <c r="Z20" s="59">
        <v>790628.31351001584</v>
      </c>
      <c r="AA20" s="59">
        <v>2490140.8471112638</v>
      </c>
      <c r="AB20" s="59"/>
    </row>
    <row r="21" spans="1:38" s="33" customFormat="1" ht="15" hidden="1" customHeight="1">
      <c r="A21" s="1825" t="s">
        <v>1424</v>
      </c>
      <c r="B21" s="1825"/>
      <c r="C21" s="1825"/>
      <c r="D21" s="32"/>
      <c r="E21" s="435">
        <v>41210969.153543569</v>
      </c>
      <c r="F21" s="435">
        <v>31666531.501319483</v>
      </c>
      <c r="G21" s="435">
        <v>23358123.538604774</v>
      </c>
      <c r="H21" s="435">
        <v>1357875.6190478087</v>
      </c>
      <c r="I21" s="435">
        <v>372284.03011080495</v>
      </c>
      <c r="J21" s="435">
        <v>6578248.3135560788</v>
      </c>
      <c r="K21" s="435">
        <v>9544437.6522240601</v>
      </c>
      <c r="L21" s="435">
        <v>519935.52803058136</v>
      </c>
      <c r="M21" s="1825" t="s">
        <v>1424</v>
      </c>
      <c r="N21" s="1825"/>
      <c r="O21" s="1825"/>
      <c r="P21" s="32"/>
      <c r="Q21" s="435">
        <v>196925.17551325093</v>
      </c>
      <c r="R21" s="435">
        <v>9024502.1241934709</v>
      </c>
      <c r="S21" s="435">
        <v>8827576.9486802239</v>
      </c>
      <c r="T21" s="435">
        <v>6113501.9775059745</v>
      </c>
      <c r="U21" s="435">
        <v>427950.25335864007</v>
      </c>
      <c r="V21" s="435"/>
      <c r="W21" s="435">
        <v>239485.73987594302</v>
      </c>
      <c r="X21" s="435">
        <v>64533.18992866527</v>
      </c>
      <c r="Y21" s="435">
        <v>174952.54994727779</v>
      </c>
      <c r="Z21" s="435">
        <v>660674.52366251207</v>
      </c>
      <c r="AA21" s="435">
        <v>2707313.5016021822</v>
      </c>
      <c r="AB21" s="59"/>
    </row>
    <row r="22" spans="1:38" s="33" customFormat="1" ht="14.45" customHeight="1">
      <c r="A22" s="1467" t="s">
        <v>1496</v>
      </c>
      <c r="B22" s="1468"/>
      <c r="C22" s="1468"/>
      <c r="D22" s="1469"/>
      <c r="E22" s="454">
        <v>36010.509158527559</v>
      </c>
      <c r="F22" s="454">
        <v>26993.179241819689</v>
      </c>
      <c r="G22" s="454">
        <v>21504.880880754568</v>
      </c>
      <c r="H22" s="454">
        <v>636.69884430383365</v>
      </c>
      <c r="I22" s="454">
        <v>164.57344105603497</v>
      </c>
      <c r="J22" s="454">
        <v>4687.0260757051874</v>
      </c>
      <c r="K22" s="454">
        <v>9017.3299167078403</v>
      </c>
      <c r="L22" s="454">
        <v>508.6308864027709</v>
      </c>
      <c r="M22" s="1467" t="s">
        <v>1496</v>
      </c>
      <c r="N22" s="1468"/>
      <c r="O22" s="1468"/>
      <c r="P22" s="1469"/>
      <c r="Q22" s="454">
        <v>223.04666529703846</v>
      </c>
      <c r="R22" s="454">
        <v>8508.6990303050716</v>
      </c>
      <c r="S22" s="454">
        <v>8285.6523650080362</v>
      </c>
      <c r="T22" s="454">
        <v>5276.4094781992389</v>
      </c>
      <c r="U22" s="454">
        <v>320.61831819126564</v>
      </c>
      <c r="V22" s="486" t="s">
        <v>743</v>
      </c>
      <c r="W22" s="454">
        <v>361.15204668645043</v>
      </c>
      <c r="X22" s="454">
        <v>156.52626969897057</v>
      </c>
      <c r="Y22" s="454">
        <v>204.62577698747918</v>
      </c>
      <c r="Z22" s="454">
        <v>484.16278704406841</v>
      </c>
      <c r="AA22" s="454">
        <v>2327.4725219310703</v>
      </c>
      <c r="AB22" s="59"/>
      <c r="AC22" s="59"/>
      <c r="AD22" s="59"/>
      <c r="AE22" s="59"/>
      <c r="AF22" s="59"/>
      <c r="AG22" s="59"/>
      <c r="AH22" s="59"/>
      <c r="AI22" s="59"/>
      <c r="AJ22" s="59"/>
      <c r="AK22" s="59"/>
      <c r="AL22" s="59"/>
    </row>
    <row r="23" spans="1:38" s="33" customFormat="1" ht="14.45" customHeight="1">
      <c r="A23" s="1467" t="s">
        <v>1309</v>
      </c>
      <c r="B23" s="1468"/>
      <c r="C23" s="1468"/>
      <c r="D23" s="1469"/>
      <c r="E23" s="454">
        <v>35826.800760368416</v>
      </c>
      <c r="F23" s="454">
        <v>27414.269686491061</v>
      </c>
      <c r="G23" s="454">
        <v>18008.699757196668</v>
      </c>
      <c r="H23" s="454">
        <v>2110.2214786554923</v>
      </c>
      <c r="I23" s="454">
        <v>434.86036959828976</v>
      </c>
      <c r="J23" s="454">
        <v>6860.4880810406439</v>
      </c>
      <c r="K23" s="454">
        <v>8412.5310738773424</v>
      </c>
      <c r="L23" s="454">
        <v>540.06315447246322</v>
      </c>
      <c r="M23" s="1467" t="s">
        <v>1309</v>
      </c>
      <c r="N23" s="1468"/>
      <c r="O23" s="1468"/>
      <c r="P23" s="1469"/>
      <c r="Q23" s="454">
        <v>165.37307037028941</v>
      </c>
      <c r="R23" s="454">
        <v>7872.4679194049013</v>
      </c>
      <c r="S23" s="454">
        <v>7707.0948490345936</v>
      </c>
      <c r="T23" s="454">
        <v>5954.0012618598457</v>
      </c>
      <c r="U23" s="454">
        <v>378.08658404042961</v>
      </c>
      <c r="V23" s="486" t="s">
        <v>743</v>
      </c>
      <c r="W23" s="454">
        <v>251.52396538343797</v>
      </c>
      <c r="X23" s="454">
        <v>110.36123180969764</v>
      </c>
      <c r="Y23" s="454">
        <v>141.16273357374021</v>
      </c>
      <c r="Z23" s="454">
        <v>617.42572295338778</v>
      </c>
      <c r="AA23" s="454">
        <v>1740.9087607042652</v>
      </c>
      <c r="AB23" s="59"/>
      <c r="AC23" s="59"/>
      <c r="AD23" s="59"/>
      <c r="AE23" s="59"/>
      <c r="AF23" s="59"/>
      <c r="AG23" s="59"/>
      <c r="AH23" s="59"/>
      <c r="AI23" s="59"/>
      <c r="AJ23" s="59"/>
      <c r="AK23" s="59"/>
      <c r="AL23" s="59"/>
    </row>
    <row r="24" spans="1:38" s="33" customFormat="1" ht="14.45" customHeight="1">
      <c r="A24" s="1467" t="s">
        <v>1310</v>
      </c>
      <c r="B24" s="1468"/>
      <c r="C24" s="1468"/>
      <c r="D24" s="1469"/>
      <c r="E24" s="454">
        <v>38464.977872487347</v>
      </c>
      <c r="F24" s="454">
        <v>28772.810937767183</v>
      </c>
      <c r="G24" s="454">
        <v>20658.589825140683</v>
      </c>
      <c r="H24" s="454">
        <v>889.93746278202434</v>
      </c>
      <c r="I24" s="454">
        <v>379.7729587015279</v>
      </c>
      <c r="J24" s="454">
        <v>6844.5106911429584</v>
      </c>
      <c r="K24" s="454">
        <v>9692.1669347200113</v>
      </c>
      <c r="L24" s="454">
        <v>599.46575533570854</v>
      </c>
      <c r="M24" s="1467" t="s">
        <v>1310</v>
      </c>
      <c r="N24" s="1468"/>
      <c r="O24" s="1468"/>
      <c r="P24" s="1469"/>
      <c r="Q24" s="454">
        <v>193.77713231803511</v>
      </c>
      <c r="R24" s="454">
        <v>9092.7011793842994</v>
      </c>
      <c r="S24" s="454">
        <v>8898.9240470662626</v>
      </c>
      <c r="T24" s="454">
        <v>6366.9164051820326</v>
      </c>
      <c r="U24" s="454">
        <v>330.07878066208485</v>
      </c>
      <c r="V24" s="486" t="s">
        <v>743</v>
      </c>
      <c r="W24" s="454">
        <v>272.41545395346134</v>
      </c>
      <c r="X24" s="454">
        <v>108.84597743069628</v>
      </c>
      <c r="Y24" s="454">
        <v>163.56947652276494</v>
      </c>
      <c r="Z24" s="454">
        <v>733.95076668852391</v>
      </c>
      <c r="AA24" s="454">
        <v>2663.4641739572226</v>
      </c>
      <c r="AB24" s="59"/>
      <c r="AC24" s="59"/>
      <c r="AD24" s="59"/>
      <c r="AE24" s="59"/>
      <c r="AF24" s="59"/>
      <c r="AG24" s="59"/>
      <c r="AH24" s="59"/>
      <c r="AI24" s="59"/>
      <c r="AJ24" s="59"/>
      <c r="AK24" s="59"/>
      <c r="AL24" s="59"/>
    </row>
    <row r="25" spans="1:38" s="33" customFormat="1" ht="14.45" customHeight="1">
      <c r="A25" s="1467" t="s">
        <v>1311</v>
      </c>
      <c r="B25" s="1468"/>
      <c r="C25" s="1468"/>
      <c r="D25" s="1469"/>
      <c r="E25" s="454">
        <v>41233.863143888579</v>
      </c>
      <c r="F25" s="454">
        <v>30783.09636123927</v>
      </c>
      <c r="G25" s="454">
        <v>20484.664434093465</v>
      </c>
      <c r="H25" s="454">
        <v>1318.0869428098795</v>
      </c>
      <c r="I25" s="454">
        <v>355.23483746698048</v>
      </c>
      <c r="J25" s="454">
        <v>8625.1101468690085</v>
      </c>
      <c r="K25" s="454">
        <v>10450.766782649252</v>
      </c>
      <c r="L25" s="454">
        <v>610.24430983561604</v>
      </c>
      <c r="M25" s="1467" t="s">
        <v>1311</v>
      </c>
      <c r="N25" s="1468"/>
      <c r="O25" s="1468"/>
      <c r="P25" s="1469"/>
      <c r="Q25" s="454">
        <v>180.81276940458005</v>
      </c>
      <c r="R25" s="454">
        <v>9840.5224728136345</v>
      </c>
      <c r="S25" s="454">
        <v>9659.7097034090475</v>
      </c>
      <c r="T25" s="454">
        <v>7235.1611961234858</v>
      </c>
      <c r="U25" s="454">
        <v>285.74184700340021</v>
      </c>
      <c r="V25" s="486">
        <v>18.784893408062025</v>
      </c>
      <c r="W25" s="454">
        <v>266.18174026943058</v>
      </c>
      <c r="X25" s="454">
        <v>110.9716354860027</v>
      </c>
      <c r="Y25" s="454">
        <v>155.21010478342754</v>
      </c>
      <c r="Z25" s="454">
        <v>668.97926542263497</v>
      </c>
      <c r="AA25" s="454">
        <v>2522.8192920273195</v>
      </c>
      <c r="AB25" s="59"/>
      <c r="AC25" s="59"/>
      <c r="AD25" s="59"/>
      <c r="AE25" s="59"/>
      <c r="AF25" s="59"/>
      <c r="AG25" s="59"/>
      <c r="AH25" s="59"/>
      <c r="AI25" s="59"/>
      <c r="AJ25" s="59"/>
      <c r="AK25" s="59"/>
      <c r="AL25" s="59"/>
    </row>
    <row r="26" spans="1:38" s="33" customFormat="1" ht="15.75" customHeight="1">
      <c r="A26" s="1467" t="s">
        <v>1312</v>
      </c>
      <c r="B26" s="1468"/>
      <c r="C26" s="1468"/>
      <c r="D26" s="1469"/>
      <c r="E26" s="437">
        <v>43861.141283343059</v>
      </c>
      <c r="F26" s="437">
        <v>33535.684010456614</v>
      </c>
      <c r="G26" s="437">
        <v>21644.296147188164</v>
      </c>
      <c r="H26" s="437">
        <v>1957.1243594168623</v>
      </c>
      <c r="I26" s="437">
        <v>369.26158046569077</v>
      </c>
      <c r="J26" s="437">
        <v>9565.0019233859584</v>
      </c>
      <c r="K26" s="437">
        <v>10325.457272886364</v>
      </c>
      <c r="L26" s="437">
        <v>660.60190471393832</v>
      </c>
      <c r="M26" s="1467" t="s">
        <v>1312</v>
      </c>
      <c r="N26" s="1468"/>
      <c r="O26" s="1468"/>
      <c r="P26" s="1469"/>
      <c r="Q26" s="437">
        <v>203.9445726073109</v>
      </c>
      <c r="R26" s="437">
        <v>9664.8553681724316</v>
      </c>
      <c r="S26" s="437">
        <v>9460.910795565118</v>
      </c>
      <c r="T26" s="437">
        <v>7545.2527669907195</v>
      </c>
      <c r="U26" s="437">
        <v>396.55566982954167</v>
      </c>
      <c r="V26" s="172">
        <v>26.816464043230738</v>
      </c>
      <c r="W26" s="437">
        <v>231.23221607639522</v>
      </c>
      <c r="X26" s="437">
        <v>74.09500020631927</v>
      </c>
      <c r="Y26" s="437">
        <v>157.13721587007598</v>
      </c>
      <c r="Z26" s="437">
        <v>927.78260572449904</v>
      </c>
      <c r="AA26" s="437">
        <v>2188.836284349738</v>
      </c>
      <c r="AB26" s="59"/>
      <c r="AC26" s="59"/>
      <c r="AD26" s="59"/>
      <c r="AE26" s="59"/>
      <c r="AF26" s="59"/>
      <c r="AG26" s="59"/>
      <c r="AH26" s="59"/>
      <c r="AI26" s="59"/>
      <c r="AJ26" s="59"/>
      <c r="AK26" s="59"/>
      <c r="AL26" s="59"/>
    </row>
    <row r="27" spans="1:38" ht="14.45" customHeight="1">
      <c r="A27" s="1479" t="s">
        <v>447</v>
      </c>
      <c r="B27" s="1479"/>
      <c r="C27" s="1479"/>
      <c r="D27" s="32"/>
      <c r="E27" s="487"/>
      <c r="F27" s="487"/>
      <c r="G27" s="487"/>
      <c r="H27" s="487"/>
      <c r="I27" s="487"/>
      <c r="J27" s="487"/>
      <c r="K27" s="487"/>
      <c r="L27" s="487"/>
      <c r="M27" s="1479" t="s">
        <v>447</v>
      </c>
      <c r="N27" s="1479"/>
      <c r="O27" s="1479"/>
      <c r="P27" s="32"/>
      <c r="Q27" s="488"/>
      <c r="R27" s="488"/>
      <c r="S27" s="488"/>
      <c r="T27" s="488"/>
      <c r="U27" s="488"/>
      <c r="V27" s="488"/>
      <c r="W27" s="488"/>
      <c r="X27" s="488"/>
      <c r="Y27" s="488"/>
      <c r="Z27" s="488"/>
      <c r="AA27" s="488"/>
    </row>
    <row r="28" spans="1:38" ht="14.45" customHeight="1">
      <c r="A28" s="1330"/>
      <c r="B28" s="961" t="s">
        <v>1331</v>
      </c>
      <c r="C28" s="1330"/>
      <c r="D28" s="989"/>
      <c r="E28" s="1181">
        <v>15597.158650109324</v>
      </c>
      <c r="F28" s="1181">
        <v>12086.364462700243</v>
      </c>
      <c r="G28" s="1181">
        <v>7575.3918888114958</v>
      </c>
      <c r="H28" s="1181">
        <v>1125.2190253125987</v>
      </c>
      <c r="I28" s="1181">
        <v>128.98483613771671</v>
      </c>
      <c r="J28" s="1181">
        <v>3256.7687124384252</v>
      </c>
      <c r="K28" s="1181">
        <v>3510.7941874090766</v>
      </c>
      <c r="L28" s="1181">
        <v>221.17088615131007</v>
      </c>
      <c r="M28" s="1330"/>
      <c r="N28" s="961" t="s">
        <v>1331</v>
      </c>
      <c r="O28" s="1330"/>
      <c r="P28" s="989"/>
      <c r="Q28" s="1181">
        <v>90.746326997855988</v>
      </c>
      <c r="R28" s="1181">
        <v>3289.6233012577591</v>
      </c>
      <c r="S28" s="1181">
        <v>3198.8769742599056</v>
      </c>
      <c r="T28" s="1181">
        <v>2214.8733112879281</v>
      </c>
      <c r="U28" s="1181">
        <v>79.000795244487676</v>
      </c>
      <c r="V28" s="1181">
        <v>8.6023689711057596</v>
      </c>
      <c r="W28" s="1181">
        <v>85.156387285873265</v>
      </c>
      <c r="X28" s="1181">
        <v>41.372152022736266</v>
      </c>
      <c r="Y28" s="1181">
        <v>43.784235263137028</v>
      </c>
      <c r="Z28" s="1181">
        <v>72.211321769710551</v>
      </c>
      <c r="AA28" s="1181">
        <v>883.45543324021958</v>
      </c>
    </row>
    <row r="29" spans="1:38" ht="14.45" customHeight="1">
      <c r="A29" s="1330"/>
      <c r="B29" s="961" t="s">
        <v>1332</v>
      </c>
      <c r="C29" s="1330"/>
      <c r="D29" s="989"/>
      <c r="E29" s="1181">
        <v>58171.593450160588</v>
      </c>
      <c r="F29" s="1181">
        <v>44756.495210652953</v>
      </c>
      <c r="G29" s="1181">
        <v>27434.258529139719</v>
      </c>
      <c r="H29" s="1181">
        <v>3505.3253147820747</v>
      </c>
      <c r="I29" s="1181">
        <v>333.00441038103969</v>
      </c>
      <c r="J29" s="1181">
        <v>13483.90695635006</v>
      </c>
      <c r="K29" s="1181">
        <v>13415.098239507706</v>
      </c>
      <c r="L29" s="1181">
        <v>953.07284088837321</v>
      </c>
      <c r="M29" s="1330"/>
      <c r="N29" s="961" t="s">
        <v>1332</v>
      </c>
      <c r="O29" s="1330"/>
      <c r="P29" s="989"/>
      <c r="Q29" s="1181">
        <v>268.24950487456317</v>
      </c>
      <c r="R29" s="1181">
        <v>12462.025398619342</v>
      </c>
      <c r="S29" s="1181">
        <v>12193.77589374478</v>
      </c>
      <c r="T29" s="1181">
        <v>9591.9666825909153</v>
      </c>
      <c r="U29" s="1181">
        <v>484.99622569965345</v>
      </c>
      <c r="V29" s="1181">
        <v>14.061067707000543</v>
      </c>
      <c r="W29" s="1181">
        <v>259.21497856230923</v>
      </c>
      <c r="X29" s="1181">
        <v>20.017587432841875</v>
      </c>
      <c r="Y29" s="1181">
        <v>239.19739112946772</v>
      </c>
      <c r="Z29" s="1181">
        <v>770.22448678703563</v>
      </c>
      <c r="AA29" s="1181">
        <v>2613.7614259719289</v>
      </c>
    </row>
    <row r="30" spans="1:38" ht="14.45" customHeight="1">
      <c r="A30" s="1330"/>
      <c r="B30" s="961" t="s">
        <v>1333</v>
      </c>
      <c r="C30" s="1330"/>
      <c r="D30" s="989"/>
      <c r="E30" s="1181">
        <v>135528.23552481527</v>
      </c>
      <c r="F30" s="1181">
        <v>98959.623467832425</v>
      </c>
      <c r="G30" s="1181">
        <v>66980.562147559205</v>
      </c>
      <c r="H30" s="1181">
        <v>1037.0335242929402</v>
      </c>
      <c r="I30" s="1181">
        <v>1339.6840345280268</v>
      </c>
      <c r="J30" s="1181">
        <v>29602.343761452223</v>
      </c>
      <c r="K30" s="1181">
        <v>36568.612056982936</v>
      </c>
      <c r="L30" s="1181">
        <v>2183.4571999909595</v>
      </c>
      <c r="M30" s="1330"/>
      <c r="N30" s="961" t="s">
        <v>1333</v>
      </c>
      <c r="O30" s="1330"/>
      <c r="P30" s="989"/>
      <c r="Q30" s="1181">
        <v>560.57553799243021</v>
      </c>
      <c r="R30" s="1181">
        <v>34385.154856991947</v>
      </c>
      <c r="S30" s="1181">
        <v>33824.579318999546</v>
      </c>
      <c r="T30" s="1181">
        <v>27634.283678240739</v>
      </c>
      <c r="U30" s="1181">
        <v>958.45349285569716</v>
      </c>
      <c r="V30" s="1181">
        <v>20.70051942389798</v>
      </c>
      <c r="W30" s="1181">
        <v>911.05445141682185</v>
      </c>
      <c r="X30" s="1181">
        <v>429.57331928852102</v>
      </c>
      <c r="Y30" s="1181">
        <v>481.48113212830134</v>
      </c>
      <c r="Z30" s="1181">
        <v>2132.3923749285868</v>
      </c>
      <c r="AA30" s="1181">
        <v>6432.4795519909721</v>
      </c>
    </row>
    <row r="31" spans="1:38" ht="14.45" customHeight="1">
      <c r="A31" s="1330"/>
      <c r="B31" s="961" t="s">
        <v>1334</v>
      </c>
      <c r="C31" s="1330"/>
      <c r="D31" s="989"/>
      <c r="E31" s="1181">
        <v>393435.24654860288</v>
      </c>
      <c r="F31" s="1181">
        <v>294409.52991375909</v>
      </c>
      <c r="G31" s="1181">
        <v>187883.62515457612</v>
      </c>
      <c r="H31" s="1181">
        <v>4833.5057724106027</v>
      </c>
      <c r="I31" s="1181">
        <v>2674.8436009940001</v>
      </c>
      <c r="J31" s="1181">
        <v>99017.555385778382</v>
      </c>
      <c r="K31" s="1181">
        <v>99025.716634843717</v>
      </c>
      <c r="L31" s="1181">
        <v>6611.9302565814342</v>
      </c>
      <c r="M31" s="1330"/>
      <c r="N31" s="961" t="s">
        <v>1334</v>
      </c>
      <c r="O31" s="1330"/>
      <c r="P31" s="989"/>
      <c r="Q31" s="1181">
        <v>1262.8959694324071</v>
      </c>
      <c r="R31" s="1181">
        <v>92413.786378262317</v>
      </c>
      <c r="S31" s="1181">
        <v>91150.890408829902</v>
      </c>
      <c r="T31" s="1181">
        <v>68971.254386318906</v>
      </c>
      <c r="U31" s="1181">
        <v>4350.0397486695165</v>
      </c>
      <c r="V31" s="1181">
        <v>733.49585265535632</v>
      </c>
      <c r="W31" s="1181">
        <v>2265.5314627719581</v>
      </c>
      <c r="X31" s="1181">
        <v>836.37883238287736</v>
      </c>
      <c r="Y31" s="1181">
        <v>1429.1526303890814</v>
      </c>
      <c r="Z31" s="1181">
        <v>7586.5570077486682</v>
      </c>
      <c r="AA31" s="1181">
        <v>22417.125966162836</v>
      </c>
    </row>
    <row r="32" spans="1:38" ht="14.45" customHeight="1">
      <c r="A32" s="1330"/>
      <c r="B32" s="961" t="s">
        <v>1335</v>
      </c>
      <c r="C32" s="1330"/>
      <c r="D32" s="989"/>
      <c r="E32" s="1181">
        <v>944454.56058891607</v>
      </c>
      <c r="F32" s="1181">
        <v>720088.00656368444</v>
      </c>
      <c r="G32" s="1181">
        <v>541109.7258611517</v>
      </c>
      <c r="H32" s="1181">
        <v>12665.175388593738</v>
      </c>
      <c r="I32" s="1181">
        <v>9281.3841711584137</v>
      </c>
      <c r="J32" s="1181">
        <v>157031.72114278071</v>
      </c>
      <c r="K32" s="1181">
        <v>224366.55402523157</v>
      </c>
      <c r="L32" s="1181">
        <v>12249.571229634215</v>
      </c>
      <c r="M32" s="1330"/>
      <c r="N32" s="961" t="s">
        <v>1335</v>
      </c>
      <c r="O32" s="1330"/>
      <c r="P32" s="989"/>
      <c r="Q32" s="1181">
        <v>3418.5270779820062</v>
      </c>
      <c r="R32" s="1181">
        <v>212116.98279559729</v>
      </c>
      <c r="S32" s="1181">
        <v>208698.45571761532</v>
      </c>
      <c r="T32" s="1181">
        <v>160801.805767424</v>
      </c>
      <c r="U32" s="1181">
        <v>6822.4680993456377</v>
      </c>
      <c r="V32" s="1181">
        <v>97.489759679317885</v>
      </c>
      <c r="W32" s="1181">
        <v>5654.2257133978028</v>
      </c>
      <c r="X32" s="1181">
        <v>1533.4365791111782</v>
      </c>
      <c r="Y32" s="1181">
        <v>4120.7891342866242</v>
      </c>
      <c r="Z32" s="1181">
        <v>58885.403731766448</v>
      </c>
      <c r="AA32" s="1181">
        <v>94207.870109534997</v>
      </c>
    </row>
    <row r="33" spans="1:27" ht="14.45" customHeight="1">
      <c r="A33" s="1330"/>
      <c r="B33" s="961" t="s">
        <v>1336</v>
      </c>
      <c r="C33" s="1330"/>
      <c r="D33" s="989"/>
      <c r="E33" s="1181">
        <v>2635997.6226342442</v>
      </c>
      <c r="F33" s="1181">
        <v>2108781.5251479675</v>
      </c>
      <c r="G33" s="1181">
        <v>1245459.032014813</v>
      </c>
      <c r="H33" s="1181">
        <v>197881.94168354501</v>
      </c>
      <c r="I33" s="1181">
        <v>26413.300964943282</v>
      </c>
      <c r="J33" s="1181">
        <v>639027.25048466609</v>
      </c>
      <c r="K33" s="1181">
        <v>527216.09748627618</v>
      </c>
      <c r="L33" s="1181">
        <v>38041.996471933126</v>
      </c>
      <c r="M33" s="1330"/>
      <c r="N33" s="961" t="s">
        <v>1336</v>
      </c>
      <c r="O33" s="1330"/>
      <c r="P33" s="989"/>
      <c r="Q33" s="1181">
        <v>13478.675725781939</v>
      </c>
      <c r="R33" s="1181">
        <v>489174.10101434315</v>
      </c>
      <c r="S33" s="1181">
        <v>475695.42528856121</v>
      </c>
      <c r="T33" s="1181">
        <v>527651.01353547792</v>
      </c>
      <c r="U33" s="1181">
        <v>55957.353492477843</v>
      </c>
      <c r="V33" s="1181">
        <v>3312.8888349046947</v>
      </c>
      <c r="W33" s="1181">
        <v>7265.3282055305044</v>
      </c>
      <c r="X33" s="1181">
        <v>-2870.6757210657588</v>
      </c>
      <c r="Y33" s="1181">
        <v>10136.003926596264</v>
      </c>
      <c r="Z33" s="1181">
        <v>93701.011424230092</v>
      </c>
      <c r="AA33" s="1181">
        <v>-24790.147355599773</v>
      </c>
    </row>
    <row r="34" spans="1:27" ht="14.45" customHeight="1">
      <c r="A34" s="1479" t="s">
        <v>473</v>
      </c>
      <c r="B34" s="1479"/>
      <c r="C34" s="1479"/>
      <c r="D34" s="2"/>
      <c r="E34" s="1181"/>
      <c r="F34" s="1181"/>
      <c r="G34" s="1181"/>
      <c r="H34" s="1181"/>
      <c r="I34" s="1181"/>
      <c r="J34" s="1181"/>
      <c r="K34" s="1181"/>
      <c r="L34" s="1181"/>
      <c r="M34" s="1479" t="s">
        <v>473</v>
      </c>
      <c r="N34" s="1479"/>
      <c r="O34" s="1479"/>
      <c r="P34" s="2"/>
      <c r="Q34" s="1181"/>
      <c r="R34" s="1181"/>
      <c r="S34" s="1181"/>
      <c r="T34" s="1181"/>
      <c r="U34" s="1181"/>
      <c r="V34" s="1181"/>
      <c r="W34" s="1181"/>
      <c r="X34" s="1181"/>
      <c r="Y34" s="1181"/>
      <c r="Z34" s="1181"/>
      <c r="AA34" s="1181"/>
    </row>
    <row r="35" spans="1:27" ht="14.45" customHeight="1">
      <c r="A35" s="1330"/>
      <c r="B35" s="961" t="s">
        <v>1337</v>
      </c>
      <c r="C35" s="1330"/>
      <c r="D35" s="992"/>
      <c r="E35" s="1181">
        <v>2804.8597724517576</v>
      </c>
      <c r="F35" s="1181">
        <v>2955.1536480089726</v>
      </c>
      <c r="G35" s="1181">
        <v>1560.6118201738757</v>
      </c>
      <c r="H35" s="1181">
        <v>386.20147017213475</v>
      </c>
      <c r="I35" s="1181">
        <v>26.980255621989041</v>
      </c>
      <c r="J35" s="1181">
        <v>981.36010204097613</v>
      </c>
      <c r="K35" s="1181">
        <v>-150.29387555721715</v>
      </c>
      <c r="L35" s="1181">
        <v>98.878614119349521</v>
      </c>
      <c r="M35" s="1330"/>
      <c r="N35" s="961" t="s">
        <v>1337</v>
      </c>
      <c r="O35" s="1330"/>
      <c r="P35" s="992"/>
      <c r="Q35" s="1181">
        <v>45.388361454264057</v>
      </c>
      <c r="R35" s="1181">
        <v>-249.17248967656656</v>
      </c>
      <c r="S35" s="1181">
        <v>-294.56085113083049</v>
      </c>
      <c r="T35" s="1181">
        <v>1056.0848940990575</v>
      </c>
      <c r="U35" s="1181">
        <v>38.122312158862492</v>
      </c>
      <c r="V35" s="1181">
        <v>4.6101026512439498</v>
      </c>
      <c r="W35" s="1181">
        <v>55.825843520370285</v>
      </c>
      <c r="X35" s="1181">
        <v>36.793515201227002</v>
      </c>
      <c r="Y35" s="1181">
        <v>19.032328319143232</v>
      </c>
      <c r="Z35" s="1181">
        <v>29.962873429642869</v>
      </c>
      <c r="AA35" s="1181">
        <v>-1419.2411301307204</v>
      </c>
    </row>
    <row r="36" spans="1:27" ht="14.45" customHeight="1">
      <c r="A36" s="1330"/>
      <c r="B36" s="961" t="s">
        <v>1347</v>
      </c>
      <c r="C36" s="1330"/>
      <c r="D36" s="992"/>
      <c r="E36" s="1181">
        <v>8946.1093386838675</v>
      </c>
      <c r="F36" s="1181">
        <v>6269.2599615611189</v>
      </c>
      <c r="G36" s="1181">
        <v>4046.778042196308</v>
      </c>
      <c r="H36" s="1181">
        <v>411.43879201666067</v>
      </c>
      <c r="I36" s="1181">
        <v>69.505502204734839</v>
      </c>
      <c r="J36" s="1181">
        <v>1741.5376251434186</v>
      </c>
      <c r="K36" s="1181">
        <v>2676.849377122745</v>
      </c>
      <c r="L36" s="1181">
        <v>158.95498544592155</v>
      </c>
      <c r="M36" s="1330"/>
      <c r="N36" s="961" t="s">
        <v>1347</v>
      </c>
      <c r="O36" s="1330"/>
      <c r="P36" s="992"/>
      <c r="Q36" s="1181">
        <v>78.53095369578287</v>
      </c>
      <c r="R36" s="1181">
        <v>2517.8943916768244</v>
      </c>
      <c r="S36" s="1181">
        <v>2439.3634379810405</v>
      </c>
      <c r="T36" s="1181">
        <v>1711.207506974612</v>
      </c>
      <c r="U36" s="1181">
        <v>30.124919502327941</v>
      </c>
      <c r="V36" s="1181">
        <v>13.44634642192965</v>
      </c>
      <c r="W36" s="1181">
        <v>85.657935286719791</v>
      </c>
      <c r="X36" s="1181">
        <v>57.497256990314526</v>
      </c>
      <c r="Y36" s="1181">
        <v>28.160678296405226</v>
      </c>
      <c r="Z36" s="1181">
        <v>16.08199842025191</v>
      </c>
      <c r="AA36" s="1181">
        <v>615.0087282157034</v>
      </c>
    </row>
    <row r="37" spans="1:27" ht="14.45" customHeight="1">
      <c r="A37" s="961"/>
      <c r="B37" s="961" t="s">
        <v>1348</v>
      </c>
      <c r="C37" s="961"/>
      <c r="D37" s="992"/>
      <c r="E37" s="1181">
        <v>16369.368561996229</v>
      </c>
      <c r="F37" s="1181">
        <v>11657.455611371568</v>
      </c>
      <c r="G37" s="1181">
        <v>6957.8595382026469</v>
      </c>
      <c r="H37" s="1181">
        <v>1668.0351012098779</v>
      </c>
      <c r="I37" s="1181">
        <v>81.587924029905892</v>
      </c>
      <c r="J37" s="1181">
        <v>2949.9730479291393</v>
      </c>
      <c r="K37" s="1181">
        <v>4711.9129506246682</v>
      </c>
      <c r="L37" s="1181">
        <v>258.90577189540176</v>
      </c>
      <c r="M37" s="961"/>
      <c r="N37" s="961" t="s">
        <v>1348</v>
      </c>
      <c r="O37" s="961"/>
      <c r="P37" s="992"/>
      <c r="Q37" s="1181">
        <v>108.28250561082963</v>
      </c>
      <c r="R37" s="1181">
        <v>4453.0071787292618</v>
      </c>
      <c r="S37" s="1181">
        <v>4344.724673118435</v>
      </c>
      <c r="T37" s="1181">
        <v>2345.40300394721</v>
      </c>
      <c r="U37" s="1181">
        <v>89.425295360476056</v>
      </c>
      <c r="V37" s="1181">
        <v>7.5078133359583843</v>
      </c>
      <c r="W37" s="1181">
        <v>152.04530768255594</v>
      </c>
      <c r="X37" s="1181">
        <v>102.48684879218708</v>
      </c>
      <c r="Y37" s="1181">
        <v>49.558458890369053</v>
      </c>
      <c r="Z37" s="1181">
        <v>123.65675463507283</v>
      </c>
      <c r="AA37" s="1181">
        <v>1874.000007427305</v>
      </c>
    </row>
    <row r="38" spans="1:27" ht="14.45" customHeight="1">
      <c r="A38" s="961"/>
      <c r="B38" s="961" t="s">
        <v>1349</v>
      </c>
      <c r="C38" s="961"/>
      <c r="D38" s="992"/>
      <c r="E38" s="1181">
        <v>35156.960325599721</v>
      </c>
      <c r="F38" s="1181">
        <v>26816.698858923322</v>
      </c>
      <c r="G38" s="1181">
        <v>16678.549931661848</v>
      </c>
      <c r="H38" s="1181">
        <v>2413.2110988687245</v>
      </c>
      <c r="I38" s="1181">
        <v>189.04864625499155</v>
      </c>
      <c r="J38" s="1181">
        <v>7535.8891821377592</v>
      </c>
      <c r="K38" s="1181">
        <v>8340.2614666763802</v>
      </c>
      <c r="L38" s="1181">
        <v>520.50882262492985</v>
      </c>
      <c r="M38" s="961"/>
      <c r="N38" s="961" t="s">
        <v>1349</v>
      </c>
      <c r="O38" s="961"/>
      <c r="P38" s="992"/>
      <c r="Q38" s="1181">
        <v>179.04509164232084</v>
      </c>
      <c r="R38" s="1181">
        <v>7819.7526440514557</v>
      </c>
      <c r="S38" s="1181">
        <v>7640.7075524091388</v>
      </c>
      <c r="T38" s="1181">
        <v>5451.3230488520885</v>
      </c>
      <c r="U38" s="1181">
        <v>345.6341017292375</v>
      </c>
      <c r="V38" s="1181">
        <v>10.778242798995857</v>
      </c>
      <c r="W38" s="1181">
        <v>174.82062710205849</v>
      </c>
      <c r="X38" s="1181">
        <v>118.03407889481122</v>
      </c>
      <c r="Y38" s="1181">
        <v>56.786548207247336</v>
      </c>
      <c r="Z38" s="1181">
        <v>172.10398406880316</v>
      </c>
      <c r="AA38" s="1181">
        <v>1830.2555159955527</v>
      </c>
    </row>
    <row r="39" spans="1:27" ht="14.45" customHeight="1">
      <c r="A39" s="961"/>
      <c r="B39" s="961" t="s">
        <v>1350</v>
      </c>
      <c r="C39" s="961"/>
      <c r="D39" s="992"/>
      <c r="E39" s="1181">
        <v>74904.267713456662</v>
      </c>
      <c r="F39" s="1181">
        <v>57732.108827644683</v>
      </c>
      <c r="G39" s="1181">
        <v>36760.852789968332</v>
      </c>
      <c r="H39" s="1181">
        <v>3200.1198458947897</v>
      </c>
      <c r="I39" s="1181">
        <v>782.22994576229837</v>
      </c>
      <c r="J39" s="1181">
        <v>16988.90624601924</v>
      </c>
      <c r="K39" s="1181">
        <v>17172.15888581195</v>
      </c>
      <c r="L39" s="1181">
        <v>1219.6375266670746</v>
      </c>
      <c r="M39" s="961"/>
      <c r="N39" s="961" t="s">
        <v>1350</v>
      </c>
      <c r="O39" s="961"/>
      <c r="P39" s="992"/>
      <c r="Q39" s="1181">
        <v>310.99894552945995</v>
      </c>
      <c r="R39" s="1181">
        <v>15952.521359144874</v>
      </c>
      <c r="S39" s="1181">
        <v>15641.522413615407</v>
      </c>
      <c r="T39" s="1181">
        <v>10722.465084784768</v>
      </c>
      <c r="U39" s="1181">
        <v>355.70865077620147</v>
      </c>
      <c r="V39" s="1181">
        <v>21.706818310744293</v>
      </c>
      <c r="W39" s="1181">
        <v>386.65677869966288</v>
      </c>
      <c r="X39" s="1181">
        <v>117.10533471656946</v>
      </c>
      <c r="Y39" s="1181">
        <v>269.55144398309329</v>
      </c>
      <c r="Z39" s="1181">
        <v>727.36138287114704</v>
      </c>
      <c r="AA39" s="1181">
        <v>4882.346463915188</v>
      </c>
    </row>
    <row r="40" spans="1:27" ht="14.45" customHeight="1">
      <c r="A40" s="961"/>
      <c r="B40" s="961" t="s">
        <v>1351</v>
      </c>
      <c r="C40" s="961"/>
      <c r="D40" s="992"/>
      <c r="E40" s="1181">
        <v>171862.39737387272</v>
      </c>
      <c r="F40" s="1181">
        <v>125853.12525309414</v>
      </c>
      <c r="G40" s="1181">
        <v>77894.313413693177</v>
      </c>
      <c r="H40" s="1181">
        <v>6242.0769467005475</v>
      </c>
      <c r="I40" s="1181">
        <v>1452.6237725565161</v>
      </c>
      <c r="J40" s="1181">
        <v>40264.111120143905</v>
      </c>
      <c r="K40" s="1181">
        <v>46009.272120778609</v>
      </c>
      <c r="L40" s="1181">
        <v>2422.6817741063551</v>
      </c>
      <c r="M40" s="961"/>
      <c r="N40" s="961" t="s">
        <v>1351</v>
      </c>
      <c r="O40" s="961"/>
      <c r="P40" s="992"/>
      <c r="Q40" s="1181">
        <v>645.57445017288489</v>
      </c>
      <c r="R40" s="1181">
        <v>43586.590346672281</v>
      </c>
      <c r="S40" s="1181">
        <v>42941.015896499375</v>
      </c>
      <c r="T40" s="1181">
        <v>29908.02066447377</v>
      </c>
      <c r="U40" s="1181">
        <v>1073.4559721765629</v>
      </c>
      <c r="V40" s="1181">
        <v>49.105626847127496</v>
      </c>
      <c r="W40" s="1181">
        <v>680.65725773997769</v>
      </c>
      <c r="X40" s="1181">
        <v>-72.019067280913546</v>
      </c>
      <c r="Y40" s="1181">
        <v>752.67632502089145</v>
      </c>
      <c r="Z40" s="1181">
        <v>1854.2266755061441</v>
      </c>
      <c r="AA40" s="1181">
        <v>13084.003050768095</v>
      </c>
    </row>
    <row r="41" spans="1:27" ht="14.45" customHeight="1">
      <c r="A41" s="961"/>
      <c r="B41" s="961" t="s">
        <v>1352</v>
      </c>
      <c r="C41" s="961"/>
      <c r="D41" s="992"/>
      <c r="E41" s="1181">
        <v>426702.55824199476</v>
      </c>
      <c r="F41" s="1181">
        <v>328587.97083694977</v>
      </c>
      <c r="G41" s="1181">
        <v>241207.24000480166</v>
      </c>
      <c r="H41" s="1181">
        <v>47.69706497695045</v>
      </c>
      <c r="I41" s="1181">
        <v>4742.6222796677548</v>
      </c>
      <c r="J41" s="1181">
        <v>82590.411487503443</v>
      </c>
      <c r="K41" s="1181">
        <v>98114.587405045022</v>
      </c>
      <c r="L41" s="1181">
        <v>6766.2841095901622</v>
      </c>
      <c r="M41" s="961"/>
      <c r="N41" s="961" t="s">
        <v>1352</v>
      </c>
      <c r="O41" s="961"/>
      <c r="P41" s="992"/>
      <c r="Q41" s="1181">
        <v>1093.7905090492686</v>
      </c>
      <c r="R41" s="1181">
        <v>91348.303295454811</v>
      </c>
      <c r="S41" s="1181">
        <v>90254.512786405554</v>
      </c>
      <c r="T41" s="1181">
        <v>73730.639914366242</v>
      </c>
      <c r="U41" s="1181">
        <v>3080.7106874475999</v>
      </c>
      <c r="V41" s="1181">
        <v>836.92374098309699</v>
      </c>
      <c r="W41" s="1181">
        <v>2615.2391194641177</v>
      </c>
      <c r="X41" s="1181">
        <v>1365.8004340364187</v>
      </c>
      <c r="Y41" s="1181">
        <v>1249.4386854276991</v>
      </c>
      <c r="Z41" s="1181">
        <v>2801.8261956554516</v>
      </c>
      <c r="AA41" s="1181">
        <v>12792.825519799979</v>
      </c>
    </row>
    <row r="42" spans="1:27" ht="14.45" customHeight="1">
      <c r="A42" s="961"/>
      <c r="B42" s="961" t="s">
        <v>1353</v>
      </c>
      <c r="C42" s="961"/>
      <c r="D42" s="992"/>
      <c r="E42" s="1181">
        <v>637068.38801432191</v>
      </c>
      <c r="F42" s="1181">
        <v>480799.24540489563</v>
      </c>
      <c r="G42" s="1181">
        <v>364612.97612696845</v>
      </c>
      <c r="H42" s="1181">
        <v>2350.2109218500314</v>
      </c>
      <c r="I42" s="1181">
        <v>6687.2690729896058</v>
      </c>
      <c r="J42" s="1181">
        <v>107148.78928308745</v>
      </c>
      <c r="K42" s="1181">
        <v>156269.14260942643</v>
      </c>
      <c r="L42" s="1181">
        <v>7042.5668181907176</v>
      </c>
      <c r="M42" s="961"/>
      <c r="N42" s="961" t="s">
        <v>1353</v>
      </c>
      <c r="O42" s="961"/>
      <c r="P42" s="992"/>
      <c r="Q42" s="1181">
        <v>2559.7770785607836</v>
      </c>
      <c r="R42" s="1181">
        <v>149226.57579123575</v>
      </c>
      <c r="S42" s="1181">
        <v>146666.79871267496</v>
      </c>
      <c r="T42" s="1181">
        <v>106168.3182824871</v>
      </c>
      <c r="U42" s="1181">
        <v>3938.6010257444937</v>
      </c>
      <c r="V42" s="1181">
        <v>59.227343955912019</v>
      </c>
      <c r="W42" s="1181">
        <v>3223.6330931707612</v>
      </c>
      <c r="X42" s="1181">
        <v>1023.3383498282381</v>
      </c>
      <c r="Y42" s="1181">
        <v>2200.2947433425225</v>
      </c>
      <c r="Z42" s="1181">
        <v>13551.08952261368</v>
      </c>
      <c r="AA42" s="1181">
        <v>46828.108489930353</v>
      </c>
    </row>
    <row r="43" spans="1:27" ht="14.45" customHeight="1">
      <c r="A43" s="961"/>
      <c r="B43" s="961" t="s">
        <v>1354</v>
      </c>
      <c r="C43" s="961"/>
      <c r="D43" s="992"/>
      <c r="E43" s="1181">
        <v>1179344.1245176638</v>
      </c>
      <c r="F43" s="1181">
        <v>995743.9686721866</v>
      </c>
      <c r="G43" s="1181">
        <v>720074.2508815449</v>
      </c>
      <c r="H43" s="1181">
        <v>17251.969366456258</v>
      </c>
      <c r="I43" s="1181">
        <v>14654.387220740251</v>
      </c>
      <c r="J43" s="1181">
        <v>243763.36120344518</v>
      </c>
      <c r="K43" s="1181">
        <v>183600.15584547736</v>
      </c>
      <c r="L43" s="1181">
        <v>20683.881413771349</v>
      </c>
      <c r="M43" s="961"/>
      <c r="N43" s="961" t="s">
        <v>1354</v>
      </c>
      <c r="O43" s="961"/>
      <c r="P43" s="992"/>
      <c r="Q43" s="1181">
        <v>5981.2077945215888</v>
      </c>
      <c r="R43" s="1181">
        <v>162916.274431706</v>
      </c>
      <c r="S43" s="1181">
        <v>156935.06663718441</v>
      </c>
      <c r="T43" s="1181">
        <v>242994.39942801819</v>
      </c>
      <c r="U43" s="1181">
        <v>11675.109647203608</v>
      </c>
      <c r="V43" s="1181">
        <v>1655.5513601206553</v>
      </c>
      <c r="W43" s="1181">
        <v>8741.925641064503</v>
      </c>
      <c r="X43" s="1181">
        <v>1178.1195583497758</v>
      </c>
      <c r="Y43" s="1181">
        <v>7563.8060827147274</v>
      </c>
      <c r="Z43" s="1181">
        <v>57375.098286805078</v>
      </c>
      <c r="AA43" s="1181">
        <v>-50756.821152417448</v>
      </c>
    </row>
    <row r="44" spans="1:27" ht="14.45" customHeight="1">
      <c r="A44" s="961"/>
      <c r="B44" s="961" t="s">
        <v>1355</v>
      </c>
      <c r="C44" s="961"/>
      <c r="D44" s="992"/>
      <c r="E44" s="1181">
        <v>4595812.3275454547</v>
      </c>
      <c r="F44" s="1181">
        <v>3473353.8784545455</v>
      </c>
      <c r="G44" s="1181">
        <v>2048034.1973636362</v>
      </c>
      <c r="H44" s="1181">
        <v>309968.91563636361</v>
      </c>
      <c r="I44" s="1181">
        <v>25633.694227272728</v>
      </c>
      <c r="J44" s="1181">
        <v>1089717.0712272727</v>
      </c>
      <c r="K44" s="1181">
        <v>1122458.449090909</v>
      </c>
      <c r="L44" s="1181">
        <v>54876.913181818178</v>
      </c>
      <c r="M44" s="961"/>
      <c r="N44" s="961" t="s">
        <v>1355</v>
      </c>
      <c r="O44" s="961"/>
      <c r="P44" s="992"/>
      <c r="Q44" s="1181">
        <v>17719.133000000002</v>
      </c>
      <c r="R44" s="1181">
        <v>1067581.5359090909</v>
      </c>
      <c r="S44" s="1181">
        <v>1049862.402909091</v>
      </c>
      <c r="T44" s="1181">
        <v>745519.8758181819</v>
      </c>
      <c r="U44" s="1181">
        <v>93441.447545454546</v>
      </c>
      <c r="V44" s="1181">
        <v>1568.5239090909092</v>
      </c>
      <c r="W44" s="1181">
        <v>4839.6368636363632</v>
      </c>
      <c r="X44" s="1181">
        <v>-6923.5675000000001</v>
      </c>
      <c r="Y44" s="1181">
        <v>11763.204363636363</v>
      </c>
      <c r="Z44" s="1181">
        <v>296556.35772727273</v>
      </c>
      <c r="AA44" s="1181">
        <v>501049.27649999998</v>
      </c>
    </row>
    <row r="45" spans="1:27" ht="14.45" customHeight="1">
      <c r="A45" s="1479" t="s">
        <v>448</v>
      </c>
      <c r="B45" s="1479"/>
      <c r="C45" s="1479"/>
      <c r="D45" s="992"/>
      <c r="E45" s="1181"/>
      <c r="F45" s="1181"/>
      <c r="G45" s="1181"/>
      <c r="H45" s="1181"/>
      <c r="I45" s="1181"/>
      <c r="J45" s="1181"/>
      <c r="K45" s="1181"/>
      <c r="L45" s="1181"/>
      <c r="M45" s="1479" t="s">
        <v>448</v>
      </c>
      <c r="N45" s="1479"/>
      <c r="O45" s="1479"/>
      <c r="P45" s="992"/>
      <c r="Q45" s="1181"/>
      <c r="R45" s="1181"/>
      <c r="S45" s="1181"/>
      <c r="T45" s="1181"/>
      <c r="U45" s="1181"/>
      <c r="V45" s="1181"/>
      <c r="W45" s="1181"/>
      <c r="X45" s="1181"/>
      <c r="Y45" s="1181"/>
      <c r="Z45" s="1181"/>
      <c r="AA45" s="1181"/>
    </row>
    <row r="46" spans="1:27" ht="14.45" customHeight="1">
      <c r="A46" s="961"/>
      <c r="B46" s="961" t="s">
        <v>1337</v>
      </c>
      <c r="C46" s="961"/>
      <c r="D46" s="992"/>
      <c r="E46" s="1181">
        <v>-750.14337461414334</v>
      </c>
      <c r="F46" s="1181">
        <v>2605.5230365597558</v>
      </c>
      <c r="G46" s="1181">
        <v>1660.8044655929509</v>
      </c>
      <c r="H46" s="1181">
        <v>103.63640428332285</v>
      </c>
      <c r="I46" s="1181">
        <v>25.101636952615699</v>
      </c>
      <c r="J46" s="1181">
        <v>815.98052973086851</v>
      </c>
      <c r="K46" s="1181">
        <v>-3355.6664111738983</v>
      </c>
      <c r="L46" s="1181">
        <v>102.07225730052619</v>
      </c>
      <c r="M46" s="961"/>
      <c r="N46" s="961" t="s">
        <v>1337</v>
      </c>
      <c r="O46" s="961"/>
      <c r="P46" s="992"/>
      <c r="Q46" s="1181">
        <v>45.696542647252627</v>
      </c>
      <c r="R46" s="1181">
        <v>-3457.7386684744292</v>
      </c>
      <c r="S46" s="1181">
        <v>-3503.4352111216799</v>
      </c>
      <c r="T46" s="1181">
        <v>1082.9558112512866</v>
      </c>
      <c r="U46" s="1181">
        <v>64.101467539544714</v>
      </c>
      <c r="V46" s="1181">
        <v>5.6259154270436413</v>
      </c>
      <c r="W46" s="1181">
        <v>46.883140686932748</v>
      </c>
      <c r="X46" s="1181">
        <v>28.779146957140547</v>
      </c>
      <c r="Y46" s="1181">
        <v>18.103993729792219</v>
      </c>
      <c r="Z46" s="1181">
        <v>121.98813466572571</v>
      </c>
      <c r="AA46" s="1181">
        <v>-4581.0134113607619</v>
      </c>
    </row>
    <row r="47" spans="1:27" ht="14.45" customHeight="1">
      <c r="A47" s="961"/>
      <c r="B47" s="961" t="s">
        <v>1347</v>
      </c>
      <c r="C47" s="961"/>
      <c r="D47" s="992"/>
      <c r="E47" s="1181">
        <v>7994.9921202028763</v>
      </c>
      <c r="F47" s="1181">
        <v>5441.4367585584496</v>
      </c>
      <c r="G47" s="1181">
        <v>3595.4298842856515</v>
      </c>
      <c r="H47" s="1181">
        <v>90.851312954586376</v>
      </c>
      <c r="I47" s="1181">
        <v>61.992817686860562</v>
      </c>
      <c r="J47" s="1181">
        <v>1693.1627436313534</v>
      </c>
      <c r="K47" s="1181">
        <v>2553.5553616444245</v>
      </c>
      <c r="L47" s="1181">
        <v>166.25312193057923</v>
      </c>
      <c r="M47" s="961"/>
      <c r="N47" s="961" t="s">
        <v>1347</v>
      </c>
      <c r="O47" s="961"/>
      <c r="P47" s="992"/>
      <c r="Q47" s="1181">
        <v>75.908349333681045</v>
      </c>
      <c r="R47" s="1181">
        <v>2387.3022397138466</v>
      </c>
      <c r="S47" s="1181">
        <v>2311.3938903801654</v>
      </c>
      <c r="T47" s="1181">
        <v>1690.2140973352405</v>
      </c>
      <c r="U47" s="1181">
        <v>39.858898510199509</v>
      </c>
      <c r="V47" s="1181">
        <v>13.127228241832196</v>
      </c>
      <c r="W47" s="1181">
        <v>96.683979990533501</v>
      </c>
      <c r="X47" s="1181">
        <v>61.897766191880592</v>
      </c>
      <c r="Y47" s="1181">
        <v>34.786213798652859</v>
      </c>
      <c r="Z47" s="1181">
        <v>90.723897182438222</v>
      </c>
      <c r="AA47" s="1181">
        <v>562.23358348479712</v>
      </c>
    </row>
    <row r="48" spans="1:27" ht="14.45" customHeight="1">
      <c r="A48" s="961"/>
      <c r="B48" s="961" t="s">
        <v>1348</v>
      </c>
      <c r="C48" s="961"/>
      <c r="D48" s="992"/>
      <c r="E48" s="1181">
        <v>14391.926712021872</v>
      </c>
      <c r="F48" s="1181">
        <v>10515.002435545344</v>
      </c>
      <c r="G48" s="1181">
        <v>7228.0590187898651</v>
      </c>
      <c r="H48" s="1181">
        <v>386.95564007400537</v>
      </c>
      <c r="I48" s="1181">
        <v>83.519043075193096</v>
      </c>
      <c r="J48" s="1181">
        <v>2816.4687336062793</v>
      </c>
      <c r="K48" s="1181">
        <v>3876.9242764765304</v>
      </c>
      <c r="L48" s="1181">
        <v>254.79032603508543</v>
      </c>
      <c r="M48" s="961"/>
      <c r="N48" s="961" t="s">
        <v>1348</v>
      </c>
      <c r="O48" s="961"/>
      <c r="P48" s="992"/>
      <c r="Q48" s="1181">
        <v>109.02263706794209</v>
      </c>
      <c r="R48" s="1181">
        <v>3622.1339504414454</v>
      </c>
      <c r="S48" s="1181">
        <v>3513.1113133735025</v>
      </c>
      <c r="T48" s="1181">
        <v>2278.7237954624939</v>
      </c>
      <c r="U48" s="1181">
        <v>65.71479080851303</v>
      </c>
      <c r="V48" s="1181">
        <v>7.5977136478700862</v>
      </c>
      <c r="W48" s="1181">
        <v>123.00868012416156</v>
      </c>
      <c r="X48" s="1181">
        <v>78.983520686452295</v>
      </c>
      <c r="Y48" s="1181">
        <v>44.025159437709327</v>
      </c>
      <c r="Z48" s="1181">
        <v>30.82024847279262</v>
      </c>
      <c r="AA48" s="1181">
        <v>1068.8865818032568</v>
      </c>
    </row>
    <row r="49" spans="1:27" ht="14.45" customHeight="1">
      <c r="A49" s="1330"/>
      <c r="B49" s="961" t="s">
        <v>1349</v>
      </c>
      <c r="C49" s="1330"/>
      <c r="D49" s="992"/>
      <c r="E49" s="1181">
        <v>32069.518997039548</v>
      </c>
      <c r="F49" s="1181">
        <v>23927.042026460378</v>
      </c>
      <c r="G49" s="1181">
        <v>15392.832178836212</v>
      </c>
      <c r="H49" s="1181">
        <v>1699.9807705284672</v>
      </c>
      <c r="I49" s="1181">
        <v>174.72133752760189</v>
      </c>
      <c r="J49" s="1181">
        <v>6659.507739568091</v>
      </c>
      <c r="K49" s="1181">
        <v>8142.4769705791659</v>
      </c>
      <c r="L49" s="1181">
        <v>481.15383295821789</v>
      </c>
      <c r="M49" s="1330"/>
      <c r="N49" s="961" t="s">
        <v>1349</v>
      </c>
      <c r="O49" s="1330"/>
      <c r="P49" s="992"/>
      <c r="Q49" s="1181">
        <v>172.60593675173703</v>
      </c>
      <c r="R49" s="1181">
        <v>7661.3231376209524</v>
      </c>
      <c r="S49" s="1181">
        <v>7488.717200869215</v>
      </c>
      <c r="T49" s="1181">
        <v>4854.3261164471533</v>
      </c>
      <c r="U49" s="1181">
        <v>259.34044761235828</v>
      </c>
      <c r="V49" s="1181">
        <v>9.8485862159530537</v>
      </c>
      <c r="W49" s="1181">
        <v>148.02253451276721</v>
      </c>
      <c r="X49" s="1181">
        <v>66.984038178965008</v>
      </c>
      <c r="Y49" s="1181">
        <v>81.0384963338023</v>
      </c>
      <c r="Z49" s="1181">
        <v>125.34149952614634</v>
      </c>
      <c r="AA49" s="1181">
        <v>2342.5210156071275</v>
      </c>
    </row>
    <row r="50" spans="1:27" ht="14.45" customHeight="1">
      <c r="A50" s="1330"/>
      <c r="B50" s="961" t="s">
        <v>1350</v>
      </c>
      <c r="C50" s="1330"/>
      <c r="D50" s="992"/>
      <c r="E50" s="1181">
        <v>70079.142269257907</v>
      </c>
      <c r="F50" s="1181">
        <v>53334.031129060997</v>
      </c>
      <c r="G50" s="1181">
        <v>33615.656317467437</v>
      </c>
      <c r="H50" s="1181">
        <v>3079.8564970607395</v>
      </c>
      <c r="I50" s="1181">
        <v>715.56057533773946</v>
      </c>
      <c r="J50" s="1181">
        <v>15922.957739195061</v>
      </c>
      <c r="K50" s="1181">
        <v>16745.111140196917</v>
      </c>
      <c r="L50" s="1181">
        <v>1132.0594305747431</v>
      </c>
      <c r="M50" s="1330"/>
      <c r="N50" s="961" t="s">
        <v>1350</v>
      </c>
      <c r="O50" s="1330"/>
      <c r="P50" s="992"/>
      <c r="Q50" s="1181">
        <v>310.22789633355717</v>
      </c>
      <c r="R50" s="1181">
        <v>15613.051709622177</v>
      </c>
      <c r="S50" s="1181">
        <v>15302.823813288613</v>
      </c>
      <c r="T50" s="1181">
        <v>9637.7885559355254</v>
      </c>
      <c r="U50" s="1181">
        <v>489.91060311973763</v>
      </c>
      <c r="V50" s="1181">
        <v>21.791701964764705</v>
      </c>
      <c r="W50" s="1181">
        <v>50.916590913564377</v>
      </c>
      <c r="X50" s="1181">
        <v>-192.35709148337384</v>
      </c>
      <c r="Y50" s="1181">
        <v>243.273682396938</v>
      </c>
      <c r="Z50" s="1181">
        <v>565.39723932931429</v>
      </c>
      <c r="AA50" s="1181">
        <v>5667.8136006843388</v>
      </c>
    </row>
    <row r="51" spans="1:27" ht="14.45" customHeight="1">
      <c r="A51" s="1330"/>
      <c r="B51" s="961" t="s">
        <v>1351</v>
      </c>
      <c r="C51" s="1330"/>
      <c r="D51" s="992"/>
      <c r="E51" s="1181">
        <v>161597.98093081015</v>
      </c>
      <c r="F51" s="1181">
        <v>118363.28795245364</v>
      </c>
      <c r="G51" s="1181">
        <v>73114.80359847442</v>
      </c>
      <c r="H51" s="1181">
        <v>9417.6060421138263</v>
      </c>
      <c r="I51" s="1181">
        <v>1288.1835592681971</v>
      </c>
      <c r="J51" s="1181">
        <v>34542.694752597206</v>
      </c>
      <c r="K51" s="1181">
        <v>43234.692978356601</v>
      </c>
      <c r="L51" s="1181">
        <v>2245.3747315945175</v>
      </c>
      <c r="M51" s="1330"/>
      <c r="N51" s="961" t="s">
        <v>1351</v>
      </c>
      <c r="O51" s="1330"/>
      <c r="P51" s="992"/>
      <c r="Q51" s="1181">
        <v>617.08193517197492</v>
      </c>
      <c r="R51" s="1181">
        <v>40989.318246762101</v>
      </c>
      <c r="S51" s="1181">
        <v>40372.236311590103</v>
      </c>
      <c r="T51" s="1181">
        <v>28699.279205749717</v>
      </c>
      <c r="U51" s="1181">
        <v>928.13579865554743</v>
      </c>
      <c r="V51" s="1181">
        <v>43.383323348096923</v>
      </c>
      <c r="W51" s="1181">
        <v>1096.4144679585943</v>
      </c>
      <c r="X51" s="1181">
        <v>422.61520387278273</v>
      </c>
      <c r="Y51" s="1181">
        <v>673.7992640858115</v>
      </c>
      <c r="Z51" s="1181">
        <v>5527.8937807585571</v>
      </c>
      <c r="AA51" s="1181">
        <v>15132.91729663672</v>
      </c>
    </row>
    <row r="52" spans="1:27" ht="14.45" customHeight="1">
      <c r="A52" s="1330"/>
      <c r="B52" s="961" t="s">
        <v>1352</v>
      </c>
      <c r="C52" s="1330"/>
      <c r="D52" s="992"/>
      <c r="E52" s="1181">
        <v>384528.35909434553</v>
      </c>
      <c r="F52" s="1181">
        <v>288919.16149603412</v>
      </c>
      <c r="G52" s="1181">
        <v>178034.12603778363</v>
      </c>
      <c r="H52" s="1181">
        <v>20105.859076081848</v>
      </c>
      <c r="I52" s="1181">
        <v>4370.4829043364061</v>
      </c>
      <c r="J52" s="1181">
        <v>86408.693477832232</v>
      </c>
      <c r="K52" s="1181">
        <v>95609.197598311395</v>
      </c>
      <c r="L52" s="1181">
        <v>5280.8781818488833</v>
      </c>
      <c r="M52" s="1330"/>
      <c r="N52" s="961" t="s">
        <v>1352</v>
      </c>
      <c r="O52" s="1330"/>
      <c r="P52" s="992"/>
      <c r="Q52" s="1181">
        <v>1019.7418326832725</v>
      </c>
      <c r="R52" s="1181">
        <v>90328.319416462458</v>
      </c>
      <c r="S52" s="1181">
        <v>89308.577583779203</v>
      </c>
      <c r="T52" s="1181">
        <v>64356.025671629744</v>
      </c>
      <c r="U52" s="1181">
        <v>3060.5763017550526</v>
      </c>
      <c r="V52" s="1181">
        <v>666.51210144311426</v>
      </c>
      <c r="W52" s="1181">
        <v>2173.285498989655</v>
      </c>
      <c r="X52" s="1181">
        <v>1169.2719818269647</v>
      </c>
      <c r="Y52" s="1181">
        <v>1004.0135171626907</v>
      </c>
      <c r="Z52" s="1181">
        <v>2422.3241438676241</v>
      </c>
      <c r="AA52" s="1181">
        <v>21474.502153829289</v>
      </c>
    </row>
    <row r="53" spans="1:27" ht="14.45" customHeight="1">
      <c r="A53" s="1330"/>
      <c r="B53" s="961" t="s">
        <v>1353</v>
      </c>
      <c r="C53" s="1330"/>
      <c r="D53" s="992"/>
      <c r="E53" s="1181">
        <v>692951.36702053039</v>
      </c>
      <c r="F53" s="1181">
        <v>523301.52899760834</v>
      </c>
      <c r="G53" s="1181">
        <v>367478.9052920168</v>
      </c>
      <c r="H53" s="1181">
        <v>1518.5338432365952</v>
      </c>
      <c r="I53" s="1181">
        <v>7237.6785679781351</v>
      </c>
      <c r="J53" s="1181">
        <v>147066.41129437683</v>
      </c>
      <c r="K53" s="1181">
        <v>169649.83802292199</v>
      </c>
      <c r="L53" s="1181">
        <v>8227.5381737516582</v>
      </c>
      <c r="M53" s="1330"/>
      <c r="N53" s="961" t="s">
        <v>1353</v>
      </c>
      <c r="O53" s="1330"/>
      <c r="P53" s="992"/>
      <c r="Q53" s="1181">
        <v>2387.1472557781954</v>
      </c>
      <c r="R53" s="1181">
        <v>161422.29984917032</v>
      </c>
      <c r="S53" s="1181">
        <v>159035.15259339215</v>
      </c>
      <c r="T53" s="1181">
        <v>109674.38086990434</v>
      </c>
      <c r="U53" s="1181">
        <v>4438.1205566442159</v>
      </c>
      <c r="V53" s="1181">
        <v>84.193256984791873</v>
      </c>
      <c r="W53" s="1181">
        <v>4114.7127571760957</v>
      </c>
      <c r="X53" s="1181">
        <v>1364.2753760688356</v>
      </c>
      <c r="Y53" s="1181">
        <v>2750.4373811072601</v>
      </c>
      <c r="Z53" s="1181">
        <v>15233.690302568681</v>
      </c>
      <c r="AA53" s="1181">
        <v>55957.435455251361</v>
      </c>
    </row>
    <row r="54" spans="1:27" ht="14.45" customHeight="1">
      <c r="A54" s="1330"/>
      <c r="B54" s="961" t="s">
        <v>1354</v>
      </c>
      <c r="C54" s="1330"/>
      <c r="D54" s="992"/>
      <c r="E54" s="1181">
        <v>1648882.7619555555</v>
      </c>
      <c r="F54" s="1181">
        <v>1129735.0452666667</v>
      </c>
      <c r="G54" s="1181">
        <v>799824.61177777778</v>
      </c>
      <c r="H54" s="1181">
        <v>20176.718755555554</v>
      </c>
      <c r="I54" s="1181">
        <v>16745.608866666666</v>
      </c>
      <c r="J54" s="1181">
        <v>292988.10586666665</v>
      </c>
      <c r="K54" s="1181">
        <v>519147.7166888889</v>
      </c>
      <c r="L54" s="1181">
        <v>24195.11033333333</v>
      </c>
      <c r="M54" s="1330"/>
      <c r="N54" s="961" t="s">
        <v>1354</v>
      </c>
      <c r="O54" s="1330"/>
      <c r="P54" s="992"/>
      <c r="Q54" s="1181">
        <v>7035.6785111111112</v>
      </c>
      <c r="R54" s="1181">
        <v>494952.60635555553</v>
      </c>
      <c r="S54" s="1181">
        <v>487916.92784444446</v>
      </c>
      <c r="T54" s="1181">
        <v>269088.06124444446</v>
      </c>
      <c r="U54" s="1181">
        <v>12798.625488888889</v>
      </c>
      <c r="V54" s="1181">
        <v>1849.1337777777778</v>
      </c>
      <c r="W54" s="1181">
        <v>8442.0164000000004</v>
      </c>
      <c r="X54" s="1181">
        <v>1141.8776</v>
      </c>
      <c r="Y54" s="1181">
        <v>7300.1387999999997</v>
      </c>
      <c r="Z54" s="1181">
        <v>38063.108777777779</v>
      </c>
      <c r="AA54" s="1181">
        <v>233802.19971111111</v>
      </c>
    </row>
    <row r="55" spans="1:27" ht="14.45" customHeight="1">
      <c r="A55" s="1330"/>
      <c r="B55" s="961" t="s">
        <v>1355</v>
      </c>
      <c r="C55" s="1330"/>
      <c r="D55" s="992"/>
      <c r="E55" s="1181">
        <v>5321708.0128000006</v>
      </c>
      <c r="F55" s="1181">
        <v>4040627.8858000003</v>
      </c>
      <c r="G55" s="1181">
        <v>2552951.0240500001</v>
      </c>
      <c r="H55" s="1181">
        <v>340965.80719999998</v>
      </c>
      <c r="I55" s="1181">
        <v>27723.471100000002</v>
      </c>
      <c r="J55" s="1181">
        <v>1118987.58345</v>
      </c>
      <c r="K55" s="1181">
        <v>1281080.1270000001</v>
      </c>
      <c r="L55" s="1181">
        <v>59440.921750000001</v>
      </c>
      <c r="M55" s="1330"/>
      <c r="N55" s="961" t="s">
        <v>1355</v>
      </c>
      <c r="O55" s="1330"/>
      <c r="P55" s="992"/>
      <c r="Q55" s="1181">
        <v>17576.478800000001</v>
      </c>
      <c r="R55" s="1181">
        <v>1221639.2052500001</v>
      </c>
      <c r="S55" s="1181">
        <v>1204062.72645</v>
      </c>
      <c r="T55" s="1181">
        <v>813447.25800000003</v>
      </c>
      <c r="U55" s="1181">
        <v>95750.451000000001</v>
      </c>
      <c r="V55" s="1181">
        <v>1555.8313000000001</v>
      </c>
      <c r="W55" s="1181">
        <v>4870.3260499999997</v>
      </c>
      <c r="X55" s="1181">
        <v>-7430.1150499999994</v>
      </c>
      <c r="Y55" s="1181">
        <v>12300.4411</v>
      </c>
      <c r="Z55" s="1181">
        <v>170125.7691</v>
      </c>
      <c r="AA55" s="1181">
        <v>458564.62919999997</v>
      </c>
    </row>
    <row r="56" spans="1:27" ht="14.45" customHeight="1">
      <c r="A56" s="1479" t="s">
        <v>449</v>
      </c>
      <c r="B56" s="1479"/>
      <c r="C56" s="1479"/>
      <c r="D56" s="2"/>
      <c r="E56" s="1181"/>
      <c r="F56" s="1181"/>
      <c r="G56" s="1181"/>
      <c r="H56" s="1181"/>
      <c r="I56" s="1181"/>
      <c r="J56" s="1181"/>
      <c r="K56" s="1181"/>
      <c r="L56" s="1181"/>
      <c r="M56" s="1479" t="s">
        <v>449</v>
      </c>
      <c r="N56" s="1479"/>
      <c r="O56" s="1479"/>
      <c r="P56" s="2"/>
      <c r="Q56" s="1181"/>
      <c r="R56" s="1181"/>
      <c r="S56" s="1181"/>
      <c r="T56" s="1181"/>
      <c r="U56" s="1181"/>
      <c r="V56" s="1181"/>
      <c r="W56" s="1181"/>
      <c r="X56" s="1181"/>
      <c r="Y56" s="1181"/>
      <c r="Z56" s="1181"/>
      <c r="AA56" s="1181"/>
    </row>
    <row r="57" spans="1:27" ht="14.45" customHeight="1">
      <c r="A57" s="6"/>
      <c r="B57" s="961" t="s">
        <v>1337</v>
      </c>
      <c r="C57" s="6"/>
      <c r="D57" s="994"/>
      <c r="E57" s="1181">
        <v>5077.0388288090317</v>
      </c>
      <c r="F57" s="1181">
        <v>3749.0280355995351</v>
      </c>
      <c r="G57" s="1181">
        <v>2384.4934310448216</v>
      </c>
      <c r="H57" s="1181">
        <v>288.54897508529052</v>
      </c>
      <c r="I57" s="1181">
        <v>23.382477267730891</v>
      </c>
      <c r="J57" s="1181">
        <v>1052.6031522016926</v>
      </c>
      <c r="K57" s="1181">
        <v>1328.0107932094929</v>
      </c>
      <c r="L57" s="1181">
        <v>81.794089706317521</v>
      </c>
      <c r="M57" s="6"/>
      <c r="N57" s="961" t="s">
        <v>1337</v>
      </c>
      <c r="O57" s="6"/>
      <c r="P57" s="994"/>
      <c r="Q57" s="1181">
        <v>38.02148203211329</v>
      </c>
      <c r="R57" s="1181">
        <v>1246.2167035031759</v>
      </c>
      <c r="S57" s="1181">
        <v>1208.195221471062</v>
      </c>
      <c r="T57" s="1181">
        <v>934.12363370070693</v>
      </c>
      <c r="U57" s="1181">
        <v>7.2427002303051475</v>
      </c>
      <c r="V57" s="1181">
        <v>3.8449625750707863</v>
      </c>
      <c r="W57" s="1181">
        <v>11.695386481244313</v>
      </c>
      <c r="X57" s="1181">
        <v>9.1389324145919328</v>
      </c>
      <c r="Y57" s="1181">
        <v>2.5564540666523778</v>
      </c>
      <c r="Z57" s="1181">
        <v>1.1560521527364138</v>
      </c>
      <c r="AA57" s="1181">
        <v>252.44459063647136</v>
      </c>
    </row>
    <row r="58" spans="1:27" ht="14.45" customHeight="1">
      <c r="A58" s="6"/>
      <c r="B58" s="961" t="s">
        <v>1347</v>
      </c>
      <c r="C58" s="6"/>
      <c r="D58" s="2"/>
      <c r="E58" s="1181">
        <v>10388.176010365913</v>
      </c>
      <c r="F58" s="1181">
        <v>7974.6935565449285</v>
      </c>
      <c r="G58" s="1181">
        <v>5784.0656552787896</v>
      </c>
      <c r="H58" s="1181">
        <v>324.83049661201625</v>
      </c>
      <c r="I58" s="1181">
        <v>53.242314026697024</v>
      </c>
      <c r="J58" s="1181">
        <v>1812.5550906274277</v>
      </c>
      <c r="K58" s="1181">
        <v>2413.4824538209828</v>
      </c>
      <c r="L58" s="1181">
        <v>138.2559151255216</v>
      </c>
      <c r="M58" s="6"/>
      <c r="N58" s="961" t="s">
        <v>1347</v>
      </c>
      <c r="O58" s="6"/>
      <c r="P58" s="2"/>
      <c r="Q58" s="1181">
        <v>98.969303631001921</v>
      </c>
      <c r="R58" s="1181">
        <v>2275.2265386954605</v>
      </c>
      <c r="S58" s="1181">
        <v>2176.2572350644596</v>
      </c>
      <c r="T58" s="1181">
        <v>1566.5870085686454</v>
      </c>
      <c r="U58" s="1181">
        <v>2.7416396648510193</v>
      </c>
      <c r="V58" s="1181">
        <v>0.87356187779519312</v>
      </c>
      <c r="W58" s="1181">
        <v>36.635678917219686</v>
      </c>
      <c r="X58" s="1181">
        <v>26.838224953096013</v>
      </c>
      <c r="Y58" s="1181">
        <v>9.7974539641236813</v>
      </c>
      <c r="Z58" s="1181">
        <v>32.282666939882603</v>
      </c>
      <c r="AA58" s="1181">
        <v>601.70201297583151</v>
      </c>
    </row>
    <row r="59" spans="1:27" ht="14.45" customHeight="1">
      <c r="A59" s="1330"/>
      <c r="B59" s="961" t="s">
        <v>1348</v>
      </c>
      <c r="C59" s="1330"/>
      <c r="D59" s="992"/>
      <c r="E59" s="1181">
        <v>14408.954552023151</v>
      </c>
      <c r="F59" s="1181">
        <v>10886.621379689434</v>
      </c>
      <c r="G59" s="1181">
        <v>6663.2042814773049</v>
      </c>
      <c r="H59" s="1181">
        <v>902.69813705132776</v>
      </c>
      <c r="I59" s="1181">
        <v>96.858989121416727</v>
      </c>
      <c r="J59" s="1181">
        <v>3223.859972039384</v>
      </c>
      <c r="K59" s="1181">
        <v>3522.3331723337164</v>
      </c>
      <c r="L59" s="1181">
        <v>229.07364563389967</v>
      </c>
      <c r="M59" s="1330"/>
      <c r="N59" s="961" t="s">
        <v>1348</v>
      </c>
      <c r="O59" s="1330"/>
      <c r="P59" s="992"/>
      <c r="Q59" s="1181">
        <v>105.53853188905696</v>
      </c>
      <c r="R59" s="1181">
        <v>3293.2595266998178</v>
      </c>
      <c r="S59" s="1181">
        <v>3187.7209948107607</v>
      </c>
      <c r="T59" s="1181">
        <v>2339.7250447507449</v>
      </c>
      <c r="U59" s="1181">
        <v>55.850683773060474</v>
      </c>
      <c r="V59" s="1181">
        <v>4.8058094457830318</v>
      </c>
      <c r="W59" s="1181">
        <v>88.069633462041111</v>
      </c>
      <c r="X59" s="1181">
        <v>64.195135795194076</v>
      </c>
      <c r="Y59" s="1181">
        <v>23.874497666846995</v>
      </c>
      <c r="Z59" s="1181">
        <v>10.269685229013467</v>
      </c>
      <c r="AA59" s="1181">
        <v>709.53950860814382</v>
      </c>
    </row>
    <row r="60" spans="1:27" ht="14.45" customHeight="1">
      <c r="A60" s="1330"/>
      <c r="B60" s="961" t="s">
        <v>1349</v>
      </c>
      <c r="C60" s="1330"/>
      <c r="D60" s="992"/>
      <c r="E60" s="1181">
        <v>22918.110222246352</v>
      </c>
      <c r="F60" s="1181">
        <v>17528.971831473074</v>
      </c>
      <c r="G60" s="1181">
        <v>11027.405886877945</v>
      </c>
      <c r="H60" s="1181">
        <v>1314.8805158045973</v>
      </c>
      <c r="I60" s="1181">
        <v>123.89491733169645</v>
      </c>
      <c r="J60" s="1181">
        <v>5062.7905114588239</v>
      </c>
      <c r="K60" s="1181">
        <v>5389.1383907732779</v>
      </c>
      <c r="L60" s="1181">
        <v>386.22542418354482</v>
      </c>
      <c r="M60" s="1330"/>
      <c r="N60" s="961" t="s">
        <v>1349</v>
      </c>
      <c r="O60" s="1330"/>
      <c r="P60" s="992"/>
      <c r="Q60" s="1181">
        <v>132.75877440182413</v>
      </c>
      <c r="R60" s="1181">
        <v>5002.9129665897326</v>
      </c>
      <c r="S60" s="1181">
        <v>4870.1541921879116</v>
      </c>
      <c r="T60" s="1181">
        <v>3038.6735672979589</v>
      </c>
      <c r="U60" s="1181">
        <v>68.19121833913394</v>
      </c>
      <c r="V60" s="1181">
        <v>22.560372625673633</v>
      </c>
      <c r="W60" s="1181">
        <v>-14.589721275267166</v>
      </c>
      <c r="X60" s="1181">
        <v>-89.806970725253649</v>
      </c>
      <c r="Y60" s="1181">
        <v>75.217249449986582</v>
      </c>
      <c r="Z60" s="1181">
        <v>70.682264523604715</v>
      </c>
      <c r="AA60" s="1181">
        <v>1826.0010197240156</v>
      </c>
    </row>
    <row r="61" spans="1:27" ht="14.45" customHeight="1">
      <c r="A61" s="1330"/>
      <c r="B61" s="961" t="s">
        <v>1350</v>
      </c>
      <c r="C61" s="1330"/>
      <c r="D61" s="992"/>
      <c r="E61" s="1181">
        <v>38713.011024003041</v>
      </c>
      <c r="F61" s="1181">
        <v>30054.174905850614</v>
      </c>
      <c r="G61" s="1181">
        <v>17847.646194068013</v>
      </c>
      <c r="H61" s="1181">
        <v>3002.9253012991958</v>
      </c>
      <c r="I61" s="1181">
        <v>308.48087661269489</v>
      </c>
      <c r="J61" s="1181">
        <v>8895.1225338706918</v>
      </c>
      <c r="K61" s="1181">
        <v>8658.836118152456</v>
      </c>
      <c r="L61" s="1181">
        <v>683.1330764845062</v>
      </c>
      <c r="M61" s="1330"/>
      <c r="N61" s="961" t="s">
        <v>1350</v>
      </c>
      <c r="O61" s="1330"/>
      <c r="P61" s="992"/>
      <c r="Q61" s="1181">
        <v>191.72513572753607</v>
      </c>
      <c r="R61" s="1181">
        <v>7975.7030416679427</v>
      </c>
      <c r="S61" s="1181">
        <v>7783.9779059404082</v>
      </c>
      <c r="T61" s="1181">
        <v>6418.6411464104212</v>
      </c>
      <c r="U61" s="1181">
        <v>199.75320599333165</v>
      </c>
      <c r="V61" s="1181">
        <v>22.209126499615174</v>
      </c>
      <c r="W61" s="1181">
        <v>180.0375852251882</v>
      </c>
      <c r="X61" s="1181">
        <v>53.393806608991</v>
      </c>
      <c r="Y61" s="1181">
        <v>126.64377861619718</v>
      </c>
      <c r="Z61" s="1181">
        <v>137.96711061941409</v>
      </c>
      <c r="AA61" s="1181">
        <v>1101.3039524312596</v>
      </c>
    </row>
    <row r="62" spans="1:27" ht="14.45" customHeight="1">
      <c r="A62" s="1330"/>
      <c r="B62" s="961" t="s">
        <v>1351</v>
      </c>
      <c r="C62" s="1330"/>
      <c r="D62" s="992"/>
      <c r="E62" s="1181">
        <v>79555.173666640723</v>
      </c>
      <c r="F62" s="1181">
        <v>60007.888559790161</v>
      </c>
      <c r="G62" s="1181">
        <v>37960.263711921958</v>
      </c>
      <c r="H62" s="1181">
        <v>5215.2507533393873</v>
      </c>
      <c r="I62" s="1181">
        <v>683.27843557291158</v>
      </c>
      <c r="J62" s="1181">
        <v>16149.095658955863</v>
      </c>
      <c r="K62" s="1181">
        <v>19547.285106850646</v>
      </c>
      <c r="L62" s="1181">
        <v>1079.2154122938243</v>
      </c>
      <c r="M62" s="1330"/>
      <c r="N62" s="961" t="s">
        <v>1351</v>
      </c>
      <c r="O62" s="1330"/>
      <c r="P62" s="992"/>
      <c r="Q62" s="1181">
        <v>261.23814589673282</v>
      </c>
      <c r="R62" s="1181">
        <v>18468.069694556816</v>
      </c>
      <c r="S62" s="1181">
        <v>18206.83154866008</v>
      </c>
      <c r="T62" s="1181">
        <v>13227.27823108942</v>
      </c>
      <c r="U62" s="1181">
        <v>653.58105867464769</v>
      </c>
      <c r="V62" s="1181">
        <v>18.74903706506781</v>
      </c>
      <c r="W62" s="1181">
        <v>561.58800135537285</v>
      </c>
      <c r="X62" s="1181">
        <v>306.28110636151911</v>
      </c>
      <c r="Y62" s="1181">
        <v>255.3068949938538</v>
      </c>
      <c r="Z62" s="1181">
        <v>893.16685886390326</v>
      </c>
      <c r="AA62" s="1181">
        <v>4638.8020793394635</v>
      </c>
    </row>
    <row r="63" spans="1:27" ht="14.45" customHeight="1">
      <c r="A63" s="1330"/>
      <c r="B63" s="961" t="s">
        <v>1352</v>
      </c>
      <c r="C63" s="1330"/>
      <c r="D63" s="992"/>
      <c r="E63" s="1181">
        <v>139185.22230617338</v>
      </c>
      <c r="F63" s="1181">
        <v>108849.36507254897</v>
      </c>
      <c r="G63" s="1181">
        <v>60104.646519172151</v>
      </c>
      <c r="H63" s="1181">
        <v>6157.4013521263923</v>
      </c>
      <c r="I63" s="1181">
        <v>1068.4138920927574</v>
      </c>
      <c r="J63" s="1181">
        <v>41518.903309157664</v>
      </c>
      <c r="K63" s="1181">
        <v>30335.857233624338</v>
      </c>
      <c r="L63" s="1181">
        <v>1927.0555319632506</v>
      </c>
      <c r="M63" s="1330"/>
      <c r="N63" s="961" t="s">
        <v>1352</v>
      </c>
      <c r="O63" s="1330"/>
      <c r="P63" s="992"/>
      <c r="Q63" s="1181">
        <v>469.51245753390555</v>
      </c>
      <c r="R63" s="1181">
        <v>28408.801701661079</v>
      </c>
      <c r="S63" s="1181">
        <v>27939.289244127158</v>
      </c>
      <c r="T63" s="1181">
        <v>20983.358059751376</v>
      </c>
      <c r="U63" s="1181">
        <v>991.72632402997453</v>
      </c>
      <c r="V63" s="1181">
        <v>21.536819803373167</v>
      </c>
      <c r="W63" s="1181">
        <v>693.56498687957401</v>
      </c>
      <c r="X63" s="1181">
        <v>278.87483389558264</v>
      </c>
      <c r="Y63" s="1181">
        <v>414.69015298399125</v>
      </c>
      <c r="Z63" s="1181">
        <v>1411.9206760582927</v>
      </c>
      <c r="AA63" s="1181">
        <v>6661.0237297211615</v>
      </c>
    </row>
    <row r="64" spans="1:27" ht="14.45" customHeight="1">
      <c r="A64" s="1330"/>
      <c r="B64" s="961" t="s">
        <v>1353</v>
      </c>
      <c r="C64" s="1330"/>
      <c r="D64" s="992"/>
      <c r="E64" s="1181">
        <v>187693.43142392012</v>
      </c>
      <c r="F64" s="1181">
        <v>139314.8725493089</v>
      </c>
      <c r="G64" s="1181">
        <v>96337.065408675044</v>
      </c>
      <c r="H64" s="1181">
        <v>2928.0055395493287</v>
      </c>
      <c r="I64" s="1181">
        <v>1543.1726244665092</v>
      </c>
      <c r="J64" s="1181">
        <v>38506.628976618056</v>
      </c>
      <c r="K64" s="1181">
        <v>48378.55887461119</v>
      </c>
      <c r="L64" s="1181">
        <v>3227.7652370514784</v>
      </c>
      <c r="M64" s="1330"/>
      <c r="N64" s="961" t="s">
        <v>1353</v>
      </c>
      <c r="O64" s="1330"/>
      <c r="P64" s="992"/>
      <c r="Q64" s="1181">
        <v>856.33552974568454</v>
      </c>
      <c r="R64" s="1181">
        <v>45150.793637559706</v>
      </c>
      <c r="S64" s="1181">
        <v>44294.458107814018</v>
      </c>
      <c r="T64" s="1181">
        <v>36576.887235302253</v>
      </c>
      <c r="U64" s="1181">
        <v>2090.3840062020322</v>
      </c>
      <c r="V64" s="1181">
        <v>41.403420691817665</v>
      </c>
      <c r="W64" s="1181">
        <v>1676.2088899160469</v>
      </c>
      <c r="X64" s="1181">
        <v>771.25365239414543</v>
      </c>
      <c r="Y64" s="1181">
        <v>904.95523752190195</v>
      </c>
      <c r="Z64" s="1181">
        <v>2992.1582575003758</v>
      </c>
      <c r="AA64" s="1181">
        <v>6901.7328132022349</v>
      </c>
    </row>
    <row r="65" spans="1:27" ht="14.45" customHeight="1">
      <c r="A65" s="1330"/>
      <c r="B65" s="961" t="s">
        <v>1354</v>
      </c>
      <c r="C65" s="1330"/>
      <c r="D65" s="992"/>
      <c r="E65" s="1181">
        <v>389897.83521162777</v>
      </c>
      <c r="F65" s="1181">
        <v>285072.06606744986</v>
      </c>
      <c r="G65" s="1181">
        <v>198585.33390186331</v>
      </c>
      <c r="H65" s="1181">
        <v>1015.6043572069171</v>
      </c>
      <c r="I65" s="1181">
        <v>2614.0077077477677</v>
      </c>
      <c r="J65" s="1181">
        <v>82857.120100631917</v>
      </c>
      <c r="K65" s="1181">
        <v>104825.76914417799</v>
      </c>
      <c r="L65" s="1181">
        <v>5388.2094252006536</v>
      </c>
      <c r="M65" s="1330"/>
      <c r="N65" s="961" t="s">
        <v>1354</v>
      </c>
      <c r="O65" s="1330"/>
      <c r="P65" s="992"/>
      <c r="Q65" s="1181">
        <v>1479.8519211881141</v>
      </c>
      <c r="R65" s="1181">
        <v>99437.559718977311</v>
      </c>
      <c r="S65" s="1181">
        <v>97957.707797789233</v>
      </c>
      <c r="T65" s="1181">
        <v>78439.454578133154</v>
      </c>
      <c r="U65" s="1181">
        <v>4193.354465288633</v>
      </c>
      <c r="V65" s="1181">
        <v>550.11281875804559</v>
      </c>
      <c r="W65" s="1181">
        <v>3156.4608008538894</v>
      </c>
      <c r="X65" s="1181">
        <v>1307.3622836884713</v>
      </c>
      <c r="Y65" s="1181">
        <v>1849.0985171654186</v>
      </c>
      <c r="Z65" s="1181">
        <v>7607.9581931353368</v>
      </c>
      <c r="AA65" s="1181">
        <v>19226.283327890851</v>
      </c>
    </row>
    <row r="66" spans="1:27" ht="14.45" customHeight="1" thickBot="1">
      <c r="A66" s="1331"/>
      <c r="B66" s="1319" t="s">
        <v>1355</v>
      </c>
      <c r="C66" s="1331"/>
      <c r="D66" s="996"/>
      <c r="E66" s="1182">
        <v>1625157.8416083476</v>
      </c>
      <c r="F66" s="1182">
        <v>1291465.2005358012</v>
      </c>
      <c r="G66" s="1182">
        <v>853406.83204340283</v>
      </c>
      <c r="H66" s="1182">
        <v>74062.787315401671</v>
      </c>
      <c r="I66" s="1182">
        <v>19316.637747600304</v>
      </c>
      <c r="J66" s="1182">
        <v>344678.94342939643</v>
      </c>
      <c r="K66" s="1182">
        <v>333692.64107254648</v>
      </c>
      <c r="L66" s="1182">
        <v>23866.959943440037</v>
      </c>
      <c r="M66" s="1331"/>
      <c r="N66" s="1319" t="s">
        <v>1355</v>
      </c>
      <c r="O66" s="1331"/>
      <c r="P66" s="996"/>
      <c r="Q66" s="1182">
        <v>7438.2976186620299</v>
      </c>
      <c r="R66" s="1182">
        <v>309825.68112910644</v>
      </c>
      <c r="S66" s="1182">
        <v>302387.38351044443</v>
      </c>
      <c r="T66" s="1182">
        <v>283636.02112154139</v>
      </c>
      <c r="U66" s="1182">
        <v>23847.157503957544</v>
      </c>
      <c r="V66" s="1182">
        <v>1141.4227344824624</v>
      </c>
      <c r="W66" s="1182">
        <v>6202.4861462827148</v>
      </c>
      <c r="X66" s="1182">
        <v>-641.43070822848199</v>
      </c>
      <c r="Y66" s="1182">
        <v>6843.916854511197</v>
      </c>
      <c r="Z66" s="1182">
        <v>88659.783462127831</v>
      </c>
      <c r="AA66" s="1182">
        <v>76220.079466308089</v>
      </c>
    </row>
    <row r="67" spans="1:27" ht="13.7" customHeight="1"/>
  </sheetData>
  <mergeCells count="74">
    <mergeCell ref="R4:R5"/>
    <mergeCell ref="M6:O6"/>
    <mergeCell ref="M14:O14"/>
    <mergeCell ref="M12:O12"/>
    <mergeCell ref="M7:O7"/>
    <mergeCell ref="M11:O11"/>
    <mergeCell ref="M13:O13"/>
    <mergeCell ref="H1:J1"/>
    <mergeCell ref="A18:C18"/>
    <mergeCell ref="L3:L5"/>
    <mergeCell ref="K3:K5"/>
    <mergeCell ref="A17:C17"/>
    <mergeCell ref="A12:C12"/>
    <mergeCell ref="A9:C9"/>
    <mergeCell ref="A8:C8"/>
    <mergeCell ref="A10:C10"/>
    <mergeCell ref="M56:O56"/>
    <mergeCell ref="A6:C6"/>
    <mergeCell ref="M27:O27"/>
    <mergeCell ref="A27:C27"/>
    <mergeCell ref="A56:C56"/>
    <mergeCell ref="A34:C34"/>
    <mergeCell ref="A45:C45"/>
    <mergeCell ref="M16:O16"/>
    <mergeCell ref="A14:C14"/>
    <mergeCell ref="A11:C11"/>
    <mergeCell ref="M45:O45"/>
    <mergeCell ref="M15:O15"/>
    <mergeCell ref="M17:O17"/>
    <mergeCell ref="M8:O8"/>
    <mergeCell ref="M34:O34"/>
    <mergeCell ref="M21:O21"/>
    <mergeCell ref="AA3:AA5"/>
    <mergeCell ref="X4:X5"/>
    <mergeCell ref="Z3:Z5"/>
    <mergeCell ref="E3:E5"/>
    <mergeCell ref="W4:W5"/>
    <mergeCell ref="U3:U5"/>
    <mergeCell ref="T3:T5"/>
    <mergeCell ref="Q3:Q5"/>
    <mergeCell ref="I4:I5"/>
    <mergeCell ref="Y4:Y5"/>
    <mergeCell ref="S4:S5"/>
    <mergeCell ref="H4:H5"/>
    <mergeCell ref="M3:O5"/>
    <mergeCell ref="F4:F5"/>
    <mergeCell ref="G4:G5"/>
    <mergeCell ref="V3:V5"/>
    <mergeCell ref="A26:D26"/>
    <mergeCell ref="M26:P26"/>
    <mergeCell ref="A13:C13"/>
    <mergeCell ref="M18:O18"/>
    <mergeCell ref="M20:O20"/>
    <mergeCell ref="M19:O19"/>
    <mergeCell ref="A16:C16"/>
    <mergeCell ref="A15:C15"/>
    <mergeCell ref="A19:C19"/>
    <mergeCell ref="A21:C21"/>
    <mergeCell ref="A24:D24"/>
    <mergeCell ref="A25:D25"/>
    <mergeCell ref="M22:P22"/>
    <mergeCell ref="A20:C20"/>
    <mergeCell ref="A22:D22"/>
    <mergeCell ref="A23:D23"/>
    <mergeCell ref="M23:P23"/>
    <mergeCell ref="M24:P24"/>
    <mergeCell ref="M25:P25"/>
    <mergeCell ref="A3:C5"/>
    <mergeCell ref="J4:J5"/>
    <mergeCell ref="A7:C7"/>
    <mergeCell ref="M9:O9"/>
    <mergeCell ref="M10:O10"/>
    <mergeCell ref="H3:J3"/>
    <mergeCell ref="F3:G3"/>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7" max="1048575" man="1"/>
    <brk id="12" max="1048575" man="1"/>
    <brk id="20" max="66"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V94"/>
  <sheetViews>
    <sheetView tabSelected="1" view="pageBreakPreview" topLeftCell="G1" zoomScaleNormal="50" zoomScaleSheetLayoutView="100" workbookViewId="0">
      <selection activeCell="H30" sqref="H30"/>
    </sheetView>
  </sheetViews>
  <sheetFormatPr defaultColWidth="9.140625" defaultRowHeight="15.75"/>
  <cols>
    <col min="1" max="1" width="2.28515625" style="37" customWidth="1"/>
    <col min="2" max="2" width="18.7109375" style="37" customWidth="1"/>
    <col min="3" max="3" width="2.28515625" style="37" customWidth="1"/>
    <col min="4" max="4" width="1.7109375" style="38" customWidth="1"/>
    <col min="5" max="5" width="13.85546875" style="987" customWidth="1"/>
    <col min="6" max="6" width="13.85546875" style="1175" customWidth="1"/>
    <col min="7" max="7" width="13.85546875" style="987" customWidth="1"/>
    <col min="8" max="8" width="13.85546875" style="1175" customWidth="1"/>
    <col min="9" max="10" width="13.85546875" style="987" customWidth="1"/>
    <col min="11" max="15" width="18" style="987" customWidth="1"/>
    <col min="16" max="16" width="18" style="999" customWidth="1"/>
    <col min="17" max="16384" width="9.140625" style="987"/>
  </cols>
  <sheetData>
    <row r="1" spans="1:16" s="24" customFormat="1" ht="35.1" customHeight="1">
      <c r="A1" s="1411"/>
      <c r="B1" s="1411"/>
      <c r="C1" s="1411"/>
      <c r="D1" s="1411"/>
      <c r="E1" s="1411"/>
      <c r="F1" s="1411"/>
      <c r="G1" s="1411"/>
      <c r="H1" s="1411"/>
      <c r="J1" s="1411" t="s">
        <v>420</v>
      </c>
      <c r="K1" s="1409" t="s">
        <v>1769</v>
      </c>
      <c r="L1" s="1409"/>
      <c r="M1" s="1409"/>
      <c r="N1" s="1409"/>
      <c r="O1" s="1409"/>
      <c r="P1" s="1409"/>
    </row>
    <row r="2" spans="1:16" ht="15" customHeight="1" thickBot="1">
      <c r="A2" s="1070"/>
      <c r="B2" s="340"/>
      <c r="C2" s="340"/>
      <c r="D2" s="341"/>
      <c r="E2" s="1070"/>
      <c r="F2" s="1173"/>
      <c r="G2" s="1070"/>
      <c r="H2" s="1173"/>
      <c r="I2" s="1070"/>
      <c r="J2" s="1070"/>
      <c r="K2" s="1070"/>
      <c r="P2" s="460" t="s">
        <v>262</v>
      </c>
    </row>
    <row r="3" spans="1:16" ht="15" customHeight="1">
      <c r="A3" s="1836" t="s">
        <v>10</v>
      </c>
      <c r="B3" s="1836"/>
      <c r="C3" s="1836"/>
      <c r="D3" s="30"/>
      <c r="E3" s="1792" t="s">
        <v>49</v>
      </c>
      <c r="F3" s="1866"/>
      <c r="G3" s="1792" t="s">
        <v>136</v>
      </c>
      <c r="H3" s="1793"/>
      <c r="I3" s="1869" t="s">
        <v>340</v>
      </c>
      <c r="J3" s="1864" t="s">
        <v>341</v>
      </c>
      <c r="K3" s="1862" t="s">
        <v>138</v>
      </c>
      <c r="L3" s="1793"/>
      <c r="M3" s="1792" t="s">
        <v>139</v>
      </c>
      <c r="N3" s="1793"/>
      <c r="O3" s="1792" t="s">
        <v>312</v>
      </c>
      <c r="P3" s="1862"/>
    </row>
    <row r="4" spans="1:16" ht="15" customHeight="1">
      <c r="A4" s="1837"/>
      <c r="B4" s="1837"/>
      <c r="C4" s="1837"/>
      <c r="D4" s="30"/>
      <c r="E4" s="1867"/>
      <c r="F4" s="1868"/>
      <c r="G4" s="1794"/>
      <c r="H4" s="1795"/>
      <c r="I4" s="1870"/>
      <c r="J4" s="1865"/>
      <c r="K4" s="1863"/>
      <c r="L4" s="1795"/>
      <c r="M4" s="1794"/>
      <c r="N4" s="1795"/>
      <c r="O4" s="1794"/>
      <c r="P4" s="1863"/>
    </row>
    <row r="5" spans="1:16" ht="30" customHeight="1">
      <c r="A5" s="1838"/>
      <c r="B5" s="1838"/>
      <c r="C5" s="1838"/>
      <c r="D5" s="31"/>
      <c r="E5" s="1385"/>
      <c r="F5" s="461" t="s">
        <v>140</v>
      </c>
      <c r="G5" s="1385"/>
      <c r="H5" s="461" t="s">
        <v>140</v>
      </c>
      <c r="I5" s="462"/>
      <c r="J5" s="463" t="s">
        <v>140</v>
      </c>
      <c r="K5" s="464"/>
      <c r="L5" s="461" t="s">
        <v>140</v>
      </c>
      <c r="M5" s="1385"/>
      <c r="N5" s="465" t="s">
        <v>140</v>
      </c>
      <c r="O5" s="1385"/>
      <c r="P5" s="465" t="s">
        <v>140</v>
      </c>
    </row>
    <row r="6" spans="1:16" s="33" customFormat="1" ht="24" hidden="1" customHeight="1">
      <c r="A6" s="1839" t="s">
        <v>151</v>
      </c>
      <c r="B6" s="1839"/>
      <c r="C6" s="1839"/>
      <c r="D6" s="32"/>
      <c r="E6" s="57">
        <v>32198687</v>
      </c>
      <c r="F6" s="302">
        <v>100</v>
      </c>
      <c r="G6" s="58">
        <v>8297188</v>
      </c>
      <c r="H6" s="302">
        <f t="shared" ref="H6:H11" si="0">G6/$E6*100</f>
        <v>25.768715351653938</v>
      </c>
      <c r="I6" s="58">
        <v>5919204</v>
      </c>
      <c r="J6" s="302">
        <f t="shared" ref="J6:J11" si="1">I6/$E6*100</f>
        <v>18.383370725644806</v>
      </c>
      <c r="K6" s="58">
        <v>12427306</v>
      </c>
      <c r="L6" s="302">
        <f t="shared" ref="L6:L11" si="2">K6/$E6*100</f>
        <v>38.595691805693818</v>
      </c>
      <c r="M6" s="482" t="s">
        <v>3</v>
      </c>
      <c r="N6" s="483" t="s">
        <v>3</v>
      </c>
      <c r="O6" s="59">
        <v>5554989</v>
      </c>
      <c r="P6" s="302">
        <f t="shared" ref="P6:P17" si="3">O6/$E6*100</f>
        <v>17.252222117007442</v>
      </c>
    </row>
    <row r="7" spans="1:16" s="33" customFormat="1" ht="24" hidden="1" customHeight="1">
      <c r="A7" s="1825" t="s">
        <v>152</v>
      </c>
      <c r="B7" s="1825"/>
      <c r="C7" s="1825"/>
      <c r="D7" s="32"/>
      <c r="E7" s="60">
        <v>28100746</v>
      </c>
      <c r="F7" s="159">
        <v>100</v>
      </c>
      <c r="G7" s="59">
        <v>5330947</v>
      </c>
      <c r="H7" s="159">
        <f t="shared" si="0"/>
        <v>18.970837998393353</v>
      </c>
      <c r="I7" s="59">
        <v>5986121</v>
      </c>
      <c r="J7" s="159">
        <f t="shared" si="1"/>
        <v>21.30235617232368</v>
      </c>
      <c r="K7" s="59">
        <v>11435730</v>
      </c>
      <c r="L7" s="159">
        <f t="shared" si="2"/>
        <v>40.695467657691367</v>
      </c>
      <c r="M7" s="484" t="s">
        <v>3</v>
      </c>
      <c r="N7" s="485" t="s">
        <v>3</v>
      </c>
      <c r="O7" s="59">
        <v>5347949</v>
      </c>
      <c r="P7" s="159">
        <f t="shared" si="3"/>
        <v>19.031341730215985</v>
      </c>
    </row>
    <row r="8" spans="1:16" s="33" customFormat="1" ht="24" hidden="1" customHeight="1">
      <c r="A8" s="1825" t="s">
        <v>1438</v>
      </c>
      <c r="B8" s="1825"/>
      <c r="C8" s="1825"/>
      <c r="D8" s="32"/>
      <c r="E8" s="60">
        <v>35086996.896078318</v>
      </c>
      <c r="F8" s="159">
        <v>100</v>
      </c>
      <c r="G8" s="59">
        <v>7707378.2009192379</v>
      </c>
      <c r="H8" s="159">
        <f t="shared" si="0"/>
        <v>21.966480128656134</v>
      </c>
      <c r="I8" s="59">
        <v>8170539.0676296782</v>
      </c>
      <c r="J8" s="159">
        <f t="shared" si="1"/>
        <v>23.28651577628435</v>
      </c>
      <c r="K8" s="59">
        <v>16834105.175192505</v>
      </c>
      <c r="L8" s="159">
        <f t="shared" si="2"/>
        <v>47.978187546378628</v>
      </c>
      <c r="M8" s="484" t="s">
        <v>3</v>
      </c>
      <c r="N8" s="485" t="s">
        <v>3</v>
      </c>
      <c r="O8" s="59">
        <v>2374974.4523368948</v>
      </c>
      <c r="P8" s="159">
        <f t="shared" si="3"/>
        <v>6.7688165486808769</v>
      </c>
    </row>
    <row r="9" spans="1:16" s="33" customFormat="1" ht="19.5" hidden="1" customHeight="1">
      <c r="A9" s="1825" t="s">
        <v>1439</v>
      </c>
      <c r="B9" s="1825"/>
      <c r="C9" s="1825"/>
      <c r="D9" s="32"/>
      <c r="E9" s="60">
        <v>21665551.311437823</v>
      </c>
      <c r="F9" s="159">
        <v>100</v>
      </c>
      <c r="G9" s="59">
        <v>3219079.0328189093</v>
      </c>
      <c r="H9" s="159">
        <f t="shared" si="0"/>
        <v>14.858052705630765</v>
      </c>
      <c r="I9" s="59">
        <v>3103887.2689146963</v>
      </c>
      <c r="J9" s="159">
        <f t="shared" si="1"/>
        <v>14.326371040814786</v>
      </c>
      <c r="K9" s="59">
        <v>10776715.824428687</v>
      </c>
      <c r="L9" s="159">
        <f t="shared" si="2"/>
        <v>49.741248997155083</v>
      </c>
      <c r="M9" s="328" t="s">
        <v>4</v>
      </c>
      <c r="N9" s="328" t="s">
        <v>4</v>
      </c>
      <c r="O9" s="59">
        <v>4565869.1852755612</v>
      </c>
      <c r="P9" s="159">
        <f t="shared" si="3"/>
        <v>21.074327256399503</v>
      </c>
    </row>
    <row r="10" spans="1:16" s="33" customFormat="1" ht="19.5" hidden="1" customHeight="1">
      <c r="A10" s="1825" t="s">
        <v>1440</v>
      </c>
      <c r="B10" s="1825"/>
      <c r="C10" s="1825"/>
      <c r="D10" s="32"/>
      <c r="E10" s="60">
        <v>23363332.619412925</v>
      </c>
      <c r="F10" s="159">
        <v>100</v>
      </c>
      <c r="G10" s="59">
        <v>3922537.7750137374</v>
      </c>
      <c r="H10" s="159">
        <f t="shared" si="0"/>
        <v>16.789290461731667</v>
      </c>
      <c r="I10" s="59">
        <v>3889845.125342906</v>
      </c>
      <c r="J10" s="159">
        <f t="shared" si="1"/>
        <v>16.649359013580018</v>
      </c>
      <c r="K10" s="59">
        <v>10510168.08400299</v>
      </c>
      <c r="L10" s="159">
        <f t="shared" si="2"/>
        <v>44.985740070617929</v>
      </c>
      <c r="M10" s="59">
        <v>679800.57929895772</v>
      </c>
      <c r="N10" s="159">
        <f>M10/$E10*100</f>
        <v>2.9096901130196717</v>
      </c>
      <c r="O10" s="59">
        <v>4360981.0557542937</v>
      </c>
      <c r="P10" s="159">
        <f t="shared" si="3"/>
        <v>18.665920341050544</v>
      </c>
    </row>
    <row r="11" spans="1:16" s="308" customFormat="1" ht="19.5" hidden="1" customHeight="1">
      <c r="A11" s="1789" t="s">
        <v>1441</v>
      </c>
      <c r="B11" s="1789"/>
      <c r="C11" s="1789"/>
      <c r="D11" s="22"/>
      <c r="E11" s="327">
        <v>33505537.74453152</v>
      </c>
      <c r="F11" s="307">
        <v>100</v>
      </c>
      <c r="G11" s="327">
        <v>7773856.3402123302</v>
      </c>
      <c r="H11" s="307">
        <f t="shared" si="0"/>
        <v>23.201705937344972</v>
      </c>
      <c r="I11" s="327">
        <v>4908066.0315940725</v>
      </c>
      <c r="J11" s="307">
        <f t="shared" si="1"/>
        <v>14.648521892161314</v>
      </c>
      <c r="K11" s="327">
        <v>13707536.385727454</v>
      </c>
      <c r="L11" s="307">
        <f t="shared" si="2"/>
        <v>40.911256193656158</v>
      </c>
      <c r="M11" s="327">
        <v>982934.12707634305</v>
      </c>
      <c r="N11" s="307">
        <f>M11/$E11*100</f>
        <v>2.9336467737688197</v>
      </c>
      <c r="O11" s="327">
        <v>6133144.8599213213</v>
      </c>
      <c r="P11" s="307">
        <f t="shared" si="3"/>
        <v>18.304869203068737</v>
      </c>
    </row>
    <row r="12" spans="1:16" s="308" customFormat="1" ht="19.5" hidden="1" customHeight="1">
      <c r="A12" s="1399"/>
      <c r="B12" s="1399"/>
      <c r="C12" s="1399"/>
      <c r="D12" s="22"/>
      <c r="E12" s="327"/>
      <c r="F12" s="307"/>
      <c r="G12" s="327"/>
      <c r="H12" s="307"/>
      <c r="I12" s="327"/>
      <c r="J12" s="307"/>
      <c r="K12" s="327"/>
      <c r="L12" s="307"/>
      <c r="M12" s="327"/>
      <c r="N12" s="307"/>
      <c r="O12" s="327"/>
      <c r="P12" s="307"/>
    </row>
    <row r="13" spans="1:16" s="33" customFormat="1" ht="19.5" hidden="1" customHeight="1">
      <c r="A13" s="1825" t="s">
        <v>1442</v>
      </c>
      <c r="B13" s="1825"/>
      <c r="C13" s="1825"/>
      <c r="D13" s="32"/>
      <c r="E13" s="50">
        <v>41648427.2220985</v>
      </c>
      <c r="F13" s="159">
        <v>100</v>
      </c>
      <c r="G13" s="50">
        <v>11685922.374203442</v>
      </c>
      <c r="H13" s="159">
        <f>G13/$E13*100</f>
        <v>28.058496211359778</v>
      </c>
      <c r="I13" s="50">
        <v>8968124.2302039769</v>
      </c>
      <c r="J13" s="159">
        <f>I13/$E13*100</f>
        <v>21.532924118309861</v>
      </c>
      <c r="K13" s="50">
        <v>12620721.899748748</v>
      </c>
      <c r="L13" s="159">
        <f>K13/$E13*100</f>
        <v>30.302997595674491</v>
      </c>
      <c r="M13" s="50">
        <v>1758413.2227317698</v>
      </c>
      <c r="N13" s="159">
        <f>M13/$E13*100</f>
        <v>4.222039918469628</v>
      </c>
      <c r="O13" s="50">
        <v>6615245.4952105721</v>
      </c>
      <c r="P13" s="159">
        <f t="shared" si="3"/>
        <v>15.883542156186268</v>
      </c>
    </row>
    <row r="14" spans="1:16" s="33" customFormat="1" ht="18" hidden="1" customHeight="1">
      <c r="A14" s="1789" t="s">
        <v>1443</v>
      </c>
      <c r="B14" s="1789"/>
      <c r="C14" s="1789"/>
      <c r="D14" s="32"/>
      <c r="E14" s="328" t="s">
        <v>4</v>
      </c>
      <c r="F14" s="328" t="s">
        <v>4</v>
      </c>
      <c r="G14" s="328" t="s">
        <v>4</v>
      </c>
      <c r="H14" s="328" t="s">
        <v>4</v>
      </c>
      <c r="I14" s="328" t="s">
        <v>4</v>
      </c>
      <c r="J14" s="328" t="s">
        <v>4</v>
      </c>
      <c r="K14" s="328" t="s">
        <v>4</v>
      </c>
      <c r="L14" s="328" t="s">
        <v>4</v>
      </c>
      <c r="M14" s="328" t="s">
        <v>4</v>
      </c>
      <c r="N14" s="328" t="s">
        <v>4</v>
      </c>
      <c r="O14" s="328" t="s">
        <v>4</v>
      </c>
      <c r="P14" s="328" t="s">
        <v>4</v>
      </c>
    </row>
    <row r="15" spans="1:16" s="33" customFormat="1" ht="18" hidden="1" customHeight="1">
      <c r="A15" s="1825" t="s">
        <v>1444</v>
      </c>
      <c r="B15" s="1825"/>
      <c r="C15" s="1825"/>
      <c r="D15" s="32"/>
      <c r="E15" s="50">
        <v>40621245.407513522</v>
      </c>
      <c r="F15" s="159">
        <v>100</v>
      </c>
      <c r="G15" s="50">
        <v>11804801.163737483</v>
      </c>
      <c r="H15" s="159">
        <f t="shared" ref="H15:H20" si="4">G15/$E15*100</f>
        <v>29.060657902807691</v>
      </c>
      <c r="I15" s="50">
        <v>7010291.5008406602</v>
      </c>
      <c r="J15" s="159">
        <f t="shared" ref="J15:J21" si="5">I15/$E15*100</f>
        <v>17.257697125022169</v>
      </c>
      <c r="K15" s="50">
        <v>14489990.119470151</v>
      </c>
      <c r="L15" s="159">
        <f t="shared" ref="L15:L21" si="6">K15/$E15*100</f>
        <v>35.670964723277557</v>
      </c>
      <c r="M15" s="50">
        <v>1395028.9446636634</v>
      </c>
      <c r="N15" s="159">
        <f>M15/$E15*100</f>
        <v>3.4342347967638416</v>
      </c>
      <c r="O15" s="50">
        <v>5921133.6788015626</v>
      </c>
      <c r="P15" s="159">
        <f t="shared" si="3"/>
        <v>14.576445452128747</v>
      </c>
    </row>
    <row r="16" spans="1:16" s="33" customFormat="1" ht="18" hidden="1" customHeight="1">
      <c r="A16" s="1825" t="s">
        <v>1445</v>
      </c>
      <c r="B16" s="1825"/>
      <c r="C16" s="1825"/>
      <c r="D16" s="32"/>
      <c r="E16" s="60">
        <f>('19'!E15/'1'!$E$16)*1000</f>
        <v>46216254.071116991</v>
      </c>
      <c r="F16" s="159">
        <v>100</v>
      </c>
      <c r="G16" s="59">
        <f>('19'!G15/'1'!$E$16)*1000</f>
        <v>16518394.765011886</v>
      </c>
      <c r="H16" s="159">
        <f t="shared" si="4"/>
        <v>35.741526649030419</v>
      </c>
      <c r="I16" s="59">
        <f>('19'!I15/'1'!$E$16)*1000</f>
        <v>8146466.9616821352</v>
      </c>
      <c r="J16" s="159">
        <f t="shared" si="5"/>
        <v>17.626843900300649</v>
      </c>
      <c r="K16" s="59">
        <f>('19'!K15/'1'!$E$16)*1000</f>
        <v>14951368.80044858</v>
      </c>
      <c r="L16" s="159">
        <f t="shared" si="6"/>
        <v>32.350888450287648</v>
      </c>
      <c r="M16" s="59">
        <f>('19'!M15/'1'!$E$16)*1000</f>
        <v>2125787.7455276372</v>
      </c>
      <c r="N16" s="159">
        <f>M16/$E16*100</f>
        <v>4.5996539275045993</v>
      </c>
      <c r="O16" s="59">
        <f>('19'!O15/'1'!$E$16)*1000</f>
        <v>4474235.7984467587</v>
      </c>
      <c r="P16" s="159">
        <f t="shared" si="3"/>
        <v>9.6810870728767</v>
      </c>
    </row>
    <row r="17" spans="1:21" s="33" customFormat="1" ht="17.25" hidden="1" customHeight="1">
      <c r="A17" s="1825" t="s">
        <v>1407</v>
      </c>
      <c r="B17" s="1825"/>
      <c r="C17" s="1825"/>
      <c r="D17" s="32"/>
      <c r="E17" s="60">
        <v>41547121.616053052</v>
      </c>
      <c r="F17" s="159">
        <v>100</v>
      </c>
      <c r="G17" s="59">
        <v>9400563.0490085129</v>
      </c>
      <c r="H17" s="159">
        <f t="shared" si="4"/>
        <v>22.626267917862947</v>
      </c>
      <c r="I17" s="59">
        <f>('19'!I16/'1'!$E$17)*1000</f>
        <v>8793249.2718918063</v>
      </c>
      <c r="J17" s="159">
        <f t="shared" si="5"/>
        <v>21.164520982108794</v>
      </c>
      <c r="K17" s="59">
        <f>('19'!K16/'1'!$E$17)*1000</f>
        <v>15774321.715834245</v>
      </c>
      <c r="L17" s="159">
        <f t="shared" si="6"/>
        <v>37.967303394946462</v>
      </c>
      <c r="M17" s="59">
        <f>('19'!M16/'1'!$E$17)*1000</f>
        <v>1393352.2115215114</v>
      </c>
      <c r="N17" s="159">
        <f>M17/$E17*100</f>
        <v>3.3536672513629573</v>
      </c>
      <c r="O17" s="59">
        <f>('19'!O16/'1'!$E$17)*1000</f>
        <v>6185635.3677969202</v>
      </c>
      <c r="P17" s="159">
        <f t="shared" si="3"/>
        <v>14.888240453718707</v>
      </c>
    </row>
    <row r="18" spans="1:21" s="33" customFormat="1" ht="16.5" hidden="1" customHeight="1">
      <c r="A18" s="1825" t="s">
        <v>1362</v>
      </c>
      <c r="B18" s="1825"/>
      <c r="C18" s="1825"/>
      <c r="D18" s="32"/>
      <c r="E18" s="435">
        <v>47047310.036471196</v>
      </c>
      <c r="F18" s="311">
        <v>100</v>
      </c>
      <c r="G18" s="435">
        <v>11153694.498743866</v>
      </c>
      <c r="H18" s="311">
        <f t="shared" si="4"/>
        <v>23.707401103479654</v>
      </c>
      <c r="I18" s="435">
        <v>9570474.5907081123</v>
      </c>
      <c r="J18" s="311">
        <f t="shared" si="5"/>
        <v>20.342235471675334</v>
      </c>
      <c r="K18" s="435">
        <v>18346067.487314988</v>
      </c>
      <c r="L18" s="311">
        <f t="shared" si="6"/>
        <v>38.994933978357253</v>
      </c>
      <c r="M18" s="435">
        <v>2375732.4777737176</v>
      </c>
      <c r="N18" s="311">
        <f>M18/$E18*100</f>
        <v>5.049666975501987</v>
      </c>
      <c r="O18" s="435">
        <v>5601340.9819304869</v>
      </c>
      <c r="P18" s="311">
        <f t="shared" ref="P18:P28" si="7">O18/$E18*100</f>
        <v>11.905762470985723</v>
      </c>
      <c r="Q18" s="1059"/>
      <c r="R18" s="1059"/>
      <c r="S18" s="1059"/>
      <c r="T18" s="1059"/>
      <c r="U18" s="1059"/>
    </row>
    <row r="19" spans="1:21" s="33" customFormat="1" ht="16.5" hidden="1" customHeight="1">
      <c r="A19" s="1825" t="s">
        <v>1363</v>
      </c>
      <c r="B19" s="1825"/>
      <c r="C19" s="1825"/>
      <c r="D19" s="32"/>
      <c r="E19" s="470">
        <f>'[1]19'!E18/'[1]1'!E19*1000</f>
        <v>57591841.808187589</v>
      </c>
      <c r="F19" s="311">
        <v>100</v>
      </c>
      <c r="G19" s="470">
        <f>'[1]19'!G18/'[1]1'!E19*1000</f>
        <v>19335674.163574621</v>
      </c>
      <c r="H19" s="311">
        <f t="shared" si="4"/>
        <v>33.573633967069533</v>
      </c>
      <c r="I19" s="470">
        <f>'[1]19'!I18/'[1]1'!E19*1000</f>
        <v>10070082.403748445</v>
      </c>
      <c r="J19" s="311">
        <f t="shared" si="5"/>
        <v>17.485258480337095</v>
      </c>
      <c r="K19" s="470">
        <f>'[1]19'!K18/'[1]1'!E19*1000</f>
        <v>22582538.431206848</v>
      </c>
      <c r="L19" s="311">
        <f t="shared" si="6"/>
        <v>39.211349597776511</v>
      </c>
      <c r="M19" s="470" t="s">
        <v>524</v>
      </c>
      <c r="N19" s="334" t="s">
        <v>524</v>
      </c>
      <c r="O19" s="470">
        <f>'[1]19'!O18/'[1]1'!E19*1000</f>
        <v>5603546.809657651</v>
      </c>
      <c r="P19" s="311">
        <f t="shared" si="7"/>
        <v>9.7297579548168205</v>
      </c>
      <c r="Q19" s="1059"/>
      <c r="R19" s="1059"/>
      <c r="S19" s="1059"/>
      <c r="T19" s="1059"/>
      <c r="U19" s="1059"/>
    </row>
    <row r="20" spans="1:21" s="33" customFormat="1" ht="17.25" hidden="1" customHeight="1">
      <c r="A20" s="1825" t="s">
        <v>1459</v>
      </c>
      <c r="B20" s="1825"/>
      <c r="C20" s="1825"/>
      <c r="D20" s="32"/>
      <c r="E20" s="435">
        <v>45849745.77783455</v>
      </c>
      <c r="F20" s="311">
        <v>100</v>
      </c>
      <c r="G20" s="435">
        <v>14642938.481223373</v>
      </c>
      <c r="H20" s="311">
        <f t="shared" si="4"/>
        <v>31.936793176947791</v>
      </c>
      <c r="I20" s="435">
        <v>9583696.2672598306</v>
      </c>
      <c r="J20" s="311">
        <f t="shared" si="5"/>
        <v>20.902397831599188</v>
      </c>
      <c r="K20" s="435">
        <v>15088597.206603512</v>
      </c>
      <c r="L20" s="311">
        <f t="shared" si="6"/>
        <v>32.908791424309044</v>
      </c>
      <c r="M20" s="435">
        <v>1718480.0702073735</v>
      </c>
      <c r="N20" s="311">
        <f>M20/$E20*100</f>
        <v>3.7480689174031365</v>
      </c>
      <c r="O20" s="435">
        <v>4816033.75254039</v>
      </c>
      <c r="P20" s="311">
        <f t="shared" si="7"/>
        <v>10.503948649740687</v>
      </c>
      <c r="Q20" s="1059"/>
      <c r="R20" s="1059"/>
      <c r="S20" s="1059"/>
      <c r="T20" s="1059"/>
      <c r="U20" s="1059"/>
    </row>
    <row r="21" spans="1:21" s="33" customFormat="1" ht="18" hidden="1" customHeight="1">
      <c r="A21" s="1825" t="s">
        <v>1365</v>
      </c>
      <c r="B21" s="1825"/>
      <c r="C21" s="1825"/>
      <c r="D21" s="32"/>
      <c r="E21" s="435">
        <v>44034925.446197607</v>
      </c>
      <c r="F21" s="311">
        <v>100</v>
      </c>
      <c r="G21" s="435">
        <v>13721861.603871504</v>
      </c>
      <c r="H21" s="311">
        <f t="shared" ref="H21:H28" si="8">G21/$E21*100</f>
        <v>31.161314490328902</v>
      </c>
      <c r="I21" s="435">
        <v>9400690.8177297637</v>
      </c>
      <c r="J21" s="311">
        <f t="shared" si="5"/>
        <v>21.348261005268736</v>
      </c>
      <c r="K21" s="435">
        <v>14858731.494227903</v>
      </c>
      <c r="L21" s="311">
        <f t="shared" si="6"/>
        <v>33.743060408680556</v>
      </c>
      <c r="M21" s="435">
        <v>1232925.3157325799</v>
      </c>
      <c r="N21" s="311">
        <f>M21/$E21*100</f>
        <v>2.7998805567162428</v>
      </c>
      <c r="O21" s="435">
        <v>4820716.2146358686</v>
      </c>
      <c r="P21" s="311">
        <f t="shared" si="7"/>
        <v>10.947483539005594</v>
      </c>
      <c r="Q21" s="1059"/>
      <c r="R21" s="1059"/>
      <c r="S21" s="1059"/>
      <c r="T21" s="1059"/>
      <c r="U21" s="1059"/>
    </row>
    <row r="22" spans="1:21" s="33" customFormat="1" ht="18" hidden="1" customHeight="1">
      <c r="A22" s="1825" t="s">
        <v>1366</v>
      </c>
      <c r="B22" s="1825"/>
      <c r="C22" s="1825"/>
      <c r="D22" s="32"/>
      <c r="E22" s="435">
        <v>46656612.553916804</v>
      </c>
      <c r="F22" s="311">
        <v>100</v>
      </c>
      <c r="G22" s="435">
        <v>15981878.101324512</v>
      </c>
      <c r="H22" s="311">
        <f t="shared" si="8"/>
        <v>34.254261564436781</v>
      </c>
      <c r="I22" s="435">
        <v>8841195.4042346776</v>
      </c>
      <c r="J22" s="311">
        <f>I22/$E22*100</f>
        <v>18.949501303845647</v>
      </c>
      <c r="K22" s="435">
        <v>14817051.715843376</v>
      </c>
      <c r="L22" s="311">
        <f>K22/$E22*100</f>
        <v>31.757667144653194</v>
      </c>
      <c r="M22" s="435">
        <v>1470659.81421081</v>
      </c>
      <c r="N22" s="311">
        <f>M22/$E22*100</f>
        <v>3.1520929911302544</v>
      </c>
      <c r="O22" s="435">
        <v>5545827.5183034139</v>
      </c>
      <c r="P22" s="311">
        <f t="shared" si="7"/>
        <v>11.886476995934082</v>
      </c>
      <c r="Q22" s="1059"/>
      <c r="R22" s="1059"/>
      <c r="S22" s="1059"/>
      <c r="T22" s="1059"/>
      <c r="U22" s="1059"/>
    </row>
    <row r="23" spans="1:21" s="33" customFormat="1" ht="18" hidden="1" customHeight="1">
      <c r="A23" s="1467" t="s">
        <v>1367</v>
      </c>
      <c r="B23" s="1468"/>
      <c r="C23" s="1468"/>
      <c r="D23" s="1469"/>
      <c r="E23" s="437">
        <v>47302.369296844925</v>
      </c>
      <c r="F23" s="311">
        <v>100</v>
      </c>
      <c r="G23" s="437">
        <v>18238.96774277628</v>
      </c>
      <c r="H23" s="311">
        <f t="shared" si="8"/>
        <v>38.558254087270043</v>
      </c>
      <c r="I23" s="437">
        <v>9325.3163973269311</v>
      </c>
      <c r="J23" s="311">
        <f>I23/$E23*100</f>
        <v>19.714269149619383</v>
      </c>
      <c r="K23" s="437">
        <v>12659.494991834354</v>
      </c>
      <c r="L23" s="311">
        <f>K23/$E23*100</f>
        <v>26.762919447839884</v>
      </c>
      <c r="M23" s="437">
        <v>1431.5459689299776</v>
      </c>
      <c r="N23" s="311">
        <f>M23/$E23*100</f>
        <v>3.026372653653655</v>
      </c>
      <c r="O23" s="437">
        <v>5647.0441959773589</v>
      </c>
      <c r="P23" s="311">
        <f t="shared" si="7"/>
        <v>11.938184661616976</v>
      </c>
      <c r="Q23" s="1059"/>
      <c r="R23" s="1059"/>
      <c r="S23" s="1059"/>
      <c r="T23" s="1059"/>
      <c r="U23" s="1059"/>
    </row>
    <row r="24" spans="1:21" s="33" customFormat="1" ht="18" customHeight="1">
      <c r="A24" s="1467" t="s">
        <v>1308</v>
      </c>
      <c r="B24" s="1468"/>
      <c r="C24" s="1468"/>
      <c r="D24" s="1469"/>
      <c r="E24" s="437">
        <v>43028.134651915396</v>
      </c>
      <c r="F24" s="311">
        <v>100</v>
      </c>
      <c r="G24" s="437">
        <v>16902.153006143482</v>
      </c>
      <c r="H24" s="311">
        <f t="shared" si="8"/>
        <v>39.281630828007749</v>
      </c>
      <c r="I24" s="437">
        <v>7247.9719848907125</v>
      </c>
      <c r="J24" s="311">
        <f t="shared" ref="J24:J28" si="9">I24/$E24*100</f>
        <v>16.844727394121577</v>
      </c>
      <c r="K24" s="437">
        <v>15289.742746372218</v>
      </c>
      <c r="L24" s="311">
        <f t="shared" ref="L24:L28" si="10">K24/$E24*100</f>
        <v>35.534291388789256</v>
      </c>
      <c r="M24" s="172" t="s">
        <v>517</v>
      </c>
      <c r="N24" s="311" t="s">
        <v>678</v>
      </c>
      <c r="O24" s="437">
        <v>3588.2669145086356</v>
      </c>
      <c r="P24" s="311">
        <f t="shared" si="7"/>
        <v>8.3393503890806109</v>
      </c>
      <c r="Q24" s="1059"/>
      <c r="R24" s="1059"/>
      <c r="S24" s="1059"/>
      <c r="T24" s="1059"/>
      <c r="U24" s="1059"/>
    </row>
    <row r="25" spans="1:21" s="33" customFormat="1" ht="18" customHeight="1">
      <c r="A25" s="1467" t="s">
        <v>1309</v>
      </c>
      <c r="B25" s="1468"/>
      <c r="C25" s="1468"/>
      <c r="D25" s="1469"/>
      <c r="E25" s="437">
        <v>42766.062527757749</v>
      </c>
      <c r="F25" s="311">
        <v>100</v>
      </c>
      <c r="G25" s="437">
        <v>13874.69289855872</v>
      </c>
      <c r="H25" s="311">
        <f t="shared" si="8"/>
        <v>32.443232036040747</v>
      </c>
      <c r="I25" s="437">
        <v>8263.5508235154084</v>
      </c>
      <c r="J25" s="311">
        <f t="shared" si="9"/>
        <v>19.32268330326615</v>
      </c>
      <c r="K25" s="437">
        <v>12813.228537518786</v>
      </c>
      <c r="L25" s="311">
        <f t="shared" si="10"/>
        <v>29.961207041686922</v>
      </c>
      <c r="M25" s="437">
        <v>1085.0984210567017</v>
      </c>
      <c r="N25" s="311">
        <f t="shared" ref="N25:N28" si="11">M25/$E25*100</f>
        <v>2.5372885809920134</v>
      </c>
      <c r="O25" s="437">
        <v>6729.4918471080691</v>
      </c>
      <c r="P25" s="311">
        <f t="shared" si="7"/>
        <v>15.73558903801402</v>
      </c>
      <c r="Q25" s="1059"/>
      <c r="R25" s="1059"/>
      <c r="S25" s="1059"/>
      <c r="T25" s="1059"/>
      <c r="U25" s="1059"/>
    </row>
    <row r="26" spans="1:21" s="33" customFormat="1" ht="18" customHeight="1">
      <c r="A26" s="1467" t="s">
        <v>1310</v>
      </c>
      <c r="B26" s="1468"/>
      <c r="C26" s="1468"/>
      <c r="D26" s="1469"/>
      <c r="E26" s="437">
        <v>46881.086656216525</v>
      </c>
      <c r="F26" s="311">
        <v>100</v>
      </c>
      <c r="G26" s="437">
        <v>14652.954319778239</v>
      </c>
      <c r="H26" s="311">
        <f t="shared" si="8"/>
        <v>31.255577387166277</v>
      </c>
      <c r="I26" s="437">
        <v>10362.397358350379</v>
      </c>
      <c r="J26" s="311">
        <f t="shared" si="9"/>
        <v>22.10357757775289</v>
      </c>
      <c r="K26" s="437">
        <v>13431.896662727277</v>
      </c>
      <c r="L26" s="311">
        <f t="shared" si="10"/>
        <v>28.65099258731918</v>
      </c>
      <c r="M26" s="437">
        <v>1892.9106012070645</v>
      </c>
      <c r="N26" s="311">
        <f t="shared" si="11"/>
        <v>4.03768499456499</v>
      </c>
      <c r="O26" s="437">
        <v>6540.9277141533512</v>
      </c>
      <c r="P26" s="311">
        <f t="shared" si="7"/>
        <v>13.952167453196203</v>
      </c>
      <c r="Q26" s="1059"/>
      <c r="R26" s="1059"/>
      <c r="S26" s="1059"/>
      <c r="T26" s="1059"/>
      <c r="U26" s="1059"/>
    </row>
    <row r="27" spans="1:21" s="33" customFormat="1" ht="18" customHeight="1">
      <c r="A27" s="1467" t="s">
        <v>1311</v>
      </c>
      <c r="B27" s="1467"/>
      <c r="C27" s="1467"/>
      <c r="D27" s="1516"/>
      <c r="E27" s="437">
        <v>49759.302594058558</v>
      </c>
      <c r="F27" s="311">
        <v>100</v>
      </c>
      <c r="G27" s="437">
        <v>15487.556949723934</v>
      </c>
      <c r="H27" s="311">
        <f t="shared" si="8"/>
        <v>31.124947783277822</v>
      </c>
      <c r="I27" s="437">
        <v>10353.740688274251</v>
      </c>
      <c r="J27" s="311">
        <f t="shared" si="9"/>
        <v>20.807648316016643</v>
      </c>
      <c r="K27" s="437">
        <v>14216.530984071469</v>
      </c>
      <c r="L27" s="311">
        <f t="shared" si="10"/>
        <v>28.570599351143187</v>
      </c>
      <c r="M27" s="437">
        <v>1766.8954792890293</v>
      </c>
      <c r="N27" s="311">
        <f t="shared" si="11"/>
        <v>3.5508847334608808</v>
      </c>
      <c r="O27" s="437">
        <v>7934.5784927000304</v>
      </c>
      <c r="P27" s="311">
        <f t="shared" si="7"/>
        <v>15.94591981610178</v>
      </c>
      <c r="Q27" s="1059"/>
      <c r="R27" s="1059"/>
      <c r="S27" s="1059"/>
      <c r="T27" s="1059"/>
      <c r="U27" s="1059"/>
    </row>
    <row r="28" spans="1:21" ht="18" customHeight="1">
      <c r="A28" s="1467" t="s">
        <v>1312</v>
      </c>
      <c r="B28" s="1467"/>
      <c r="C28" s="1467"/>
      <c r="D28" s="1516"/>
      <c r="E28" s="125">
        <v>48752.465134444727</v>
      </c>
      <c r="F28" s="311">
        <v>100</v>
      </c>
      <c r="G28" s="125">
        <v>16007.39365677163</v>
      </c>
      <c r="H28" s="311">
        <f t="shared" si="8"/>
        <v>32.834018982687383</v>
      </c>
      <c r="I28" s="125">
        <v>10460.37910899489</v>
      </c>
      <c r="J28" s="311">
        <f t="shared" si="9"/>
        <v>21.456102948124347</v>
      </c>
      <c r="K28" s="125">
        <v>14062.64217361905</v>
      </c>
      <c r="L28" s="311">
        <f t="shared" si="10"/>
        <v>28.844986883921635</v>
      </c>
      <c r="M28" s="125">
        <v>1447.5289409586489</v>
      </c>
      <c r="N28" s="311">
        <f t="shared" si="11"/>
        <v>2.9691399952121329</v>
      </c>
      <c r="O28" s="125">
        <v>6774.5212540746752</v>
      </c>
      <c r="P28" s="311">
        <f t="shared" si="7"/>
        <v>13.895751190001512</v>
      </c>
      <c r="Q28" s="1059"/>
      <c r="R28" s="1059"/>
      <c r="S28" s="1059"/>
      <c r="T28" s="1059"/>
      <c r="U28" s="1059"/>
    </row>
    <row r="29" spans="1:21" ht="18" customHeight="1">
      <c r="A29" s="1825" t="s">
        <v>43</v>
      </c>
      <c r="B29" s="1825"/>
      <c r="C29" s="1825"/>
      <c r="D29" s="32"/>
      <c r="E29" s="125"/>
      <c r="F29" s="471"/>
      <c r="G29" s="125"/>
      <c r="H29" s="311"/>
      <c r="I29" s="125"/>
      <c r="J29" s="311"/>
      <c r="K29" s="125"/>
      <c r="L29" s="311"/>
      <c r="M29" s="125"/>
      <c r="N29" s="311"/>
      <c r="O29" s="125"/>
      <c r="P29" s="311"/>
      <c r="Q29" s="1059"/>
      <c r="R29" s="1059"/>
      <c r="S29" s="1059"/>
      <c r="T29" s="1059"/>
      <c r="U29" s="1059"/>
    </row>
    <row r="30" spans="1:21" ht="18" customHeight="1">
      <c r="A30" s="34"/>
      <c r="B30" s="34" t="s">
        <v>44</v>
      </c>
      <c r="C30" s="34"/>
      <c r="D30" s="989"/>
      <c r="E30" s="1113">
        <v>63738.802086931573</v>
      </c>
      <c r="F30" s="1064">
        <v>100</v>
      </c>
      <c r="G30" s="1113">
        <v>21468.360066615514</v>
      </c>
      <c r="H30" s="1064">
        <f t="shared" ref="H30:J59" si="12">G30/$E30*100</f>
        <v>33.681775251024355</v>
      </c>
      <c r="I30" s="1113">
        <v>13922.941006383475</v>
      </c>
      <c r="J30" s="1064">
        <f t="shared" si="12"/>
        <v>21.843744391986476</v>
      </c>
      <c r="K30" s="1113">
        <v>18299.705220990752</v>
      </c>
      <c r="L30" s="1064">
        <f>K30/$E30*100</f>
        <v>28.710463048916885</v>
      </c>
      <c r="M30" s="1113">
        <v>1908.7265075360033</v>
      </c>
      <c r="N30" s="1064">
        <f>M30/$E30*100</f>
        <v>2.994606809416883</v>
      </c>
      <c r="O30" s="1113">
        <v>8139.0692853705359</v>
      </c>
      <c r="P30" s="1064">
        <f>O30/$E30*100</f>
        <v>12.769410498600031</v>
      </c>
      <c r="Q30" s="1059"/>
      <c r="R30" s="1059"/>
      <c r="S30" s="1059"/>
      <c r="T30" s="1059"/>
      <c r="U30" s="1059"/>
    </row>
    <row r="31" spans="1:21" ht="18" customHeight="1">
      <c r="A31" s="34"/>
      <c r="B31" s="34" t="s">
        <v>12</v>
      </c>
      <c r="C31" s="34"/>
      <c r="D31" s="989"/>
      <c r="E31" s="1113">
        <v>7745.05403563245</v>
      </c>
      <c r="F31" s="1064">
        <v>100</v>
      </c>
      <c r="G31" s="1113">
        <v>1064.4429360411207</v>
      </c>
      <c r="H31" s="1064">
        <f t="shared" si="12"/>
        <v>13.743518523485676</v>
      </c>
      <c r="I31" s="1113">
        <v>985.70229961385678</v>
      </c>
      <c r="J31" s="1064">
        <f t="shared" si="12"/>
        <v>12.726861492237035</v>
      </c>
      <c r="K31" s="1113">
        <v>2468.6825031523099</v>
      </c>
      <c r="L31" s="1064">
        <f>K31/$E31*100</f>
        <v>31.874309614816276</v>
      </c>
      <c r="M31" s="1113">
        <v>185.54489039510545</v>
      </c>
      <c r="N31" s="1064">
        <f>M31/$E31*100</f>
        <v>2.3956564995089038</v>
      </c>
      <c r="O31" s="1113">
        <v>3040.6814064300534</v>
      </c>
      <c r="P31" s="1064">
        <f>O31/$E31*100</f>
        <v>39.259653869952061</v>
      </c>
      <c r="Q31" s="1059"/>
      <c r="R31" s="1059"/>
      <c r="S31" s="1059"/>
      <c r="T31" s="1059"/>
      <c r="U31" s="1059"/>
    </row>
    <row r="32" spans="1:21" ht="18" customHeight="1">
      <c r="A32" s="1825" t="s">
        <v>13</v>
      </c>
      <c r="B32" s="1825"/>
      <c r="C32" s="1825"/>
      <c r="D32" s="32"/>
      <c r="E32" s="1113"/>
      <c r="F32" s="1174"/>
      <c r="G32" s="1113"/>
      <c r="H32" s="1064"/>
      <c r="I32" s="1113"/>
      <c r="J32" s="1064"/>
      <c r="K32" s="1113"/>
      <c r="L32" s="1064"/>
      <c r="M32" s="1113"/>
      <c r="N32" s="1064"/>
      <c r="O32" s="1113"/>
      <c r="P32" s="1064"/>
      <c r="Q32" s="1059"/>
      <c r="R32" s="1059"/>
      <c r="S32" s="1059"/>
      <c r="T32" s="1059"/>
      <c r="U32" s="1059"/>
    </row>
    <row r="33" spans="1:21" ht="18" customHeight="1">
      <c r="A33" s="34"/>
      <c r="B33" s="1330" t="s">
        <v>52</v>
      </c>
      <c r="C33" s="34"/>
      <c r="D33" s="989"/>
      <c r="E33" s="1113">
        <v>185259.5406254722</v>
      </c>
      <c r="F33" s="1064">
        <v>100</v>
      </c>
      <c r="G33" s="1113">
        <v>64690.175896291687</v>
      </c>
      <c r="H33" s="1064">
        <f t="shared" si="12"/>
        <v>34.91867445956364</v>
      </c>
      <c r="I33" s="1113">
        <v>46375.552623646116</v>
      </c>
      <c r="J33" s="1064">
        <f t="shared" si="12"/>
        <v>25.032747283661205</v>
      </c>
      <c r="K33" s="1113">
        <v>56240.213433633238</v>
      </c>
      <c r="L33" s="1064">
        <f>K33/$E33*100</f>
        <v>30.357526119170625</v>
      </c>
      <c r="M33" s="1113">
        <v>2195.016914816531</v>
      </c>
      <c r="N33" s="1064">
        <f>M33/$E33*100</f>
        <v>1.1848334004314851</v>
      </c>
      <c r="O33" s="1113">
        <v>15758.58175697976</v>
      </c>
      <c r="P33" s="1064">
        <f>O33/$E33*100</f>
        <v>8.5062187371164395</v>
      </c>
      <c r="Q33" s="1059"/>
      <c r="R33" s="1059"/>
      <c r="S33" s="1059"/>
      <c r="T33" s="1059"/>
      <c r="U33" s="1059"/>
    </row>
    <row r="34" spans="1:21" ht="18" customHeight="1">
      <c r="A34" s="34"/>
      <c r="B34" s="1330" t="s">
        <v>53</v>
      </c>
      <c r="C34" s="34"/>
      <c r="D34" s="989"/>
      <c r="E34" s="1113">
        <v>56548.382539123289</v>
      </c>
      <c r="F34" s="1064">
        <v>100</v>
      </c>
      <c r="G34" s="1113">
        <v>21748.691270545634</v>
      </c>
      <c r="H34" s="1064">
        <f t="shared" si="12"/>
        <v>38.460324228546568</v>
      </c>
      <c r="I34" s="1113">
        <v>6850.2909646029802</v>
      </c>
      <c r="J34" s="1064">
        <f t="shared" si="12"/>
        <v>12.114035197847739</v>
      </c>
      <c r="K34" s="1113">
        <v>20936.705860442202</v>
      </c>
      <c r="L34" s="1064">
        <f>K34/$E34*100</f>
        <v>37.024411522216454</v>
      </c>
      <c r="M34" s="1113">
        <v>1170.9181808859096</v>
      </c>
      <c r="N34" s="1064">
        <f>M34/$E34*100</f>
        <v>2.0706484046220131</v>
      </c>
      <c r="O34" s="1113">
        <v>5841.7762626465465</v>
      </c>
      <c r="P34" s="1064">
        <f>O34/$E34*100</f>
        <v>10.330580646767189</v>
      </c>
      <c r="Q34" s="1059"/>
      <c r="R34" s="1059"/>
      <c r="S34" s="1059"/>
      <c r="T34" s="1059"/>
      <c r="U34" s="1059"/>
    </row>
    <row r="35" spans="1:21" ht="18" customHeight="1">
      <c r="A35" s="34"/>
      <c r="B35" s="1330" t="s">
        <v>54</v>
      </c>
      <c r="C35" s="34"/>
      <c r="D35" s="989"/>
      <c r="E35" s="1113">
        <v>21528.259824699886</v>
      </c>
      <c r="F35" s="1064">
        <v>100</v>
      </c>
      <c r="G35" s="1113">
        <v>7408.1178924987889</v>
      </c>
      <c r="H35" s="1064">
        <f t="shared" si="12"/>
        <v>34.411131939234949</v>
      </c>
      <c r="I35" s="1113">
        <v>3263.7165157531522</v>
      </c>
      <c r="J35" s="1064">
        <f t="shared" si="12"/>
        <v>15.160150157648191</v>
      </c>
      <c r="K35" s="1113">
        <v>5810.596892605171</v>
      </c>
      <c r="L35" s="1064">
        <f>K35/$E35*100</f>
        <v>26.990555390540834</v>
      </c>
      <c r="M35" s="1113">
        <v>1281.2860770719142</v>
      </c>
      <c r="N35" s="1064">
        <f>M35/$E35*100</f>
        <v>5.9516472186101366</v>
      </c>
      <c r="O35" s="1113">
        <v>3764.5424467708631</v>
      </c>
      <c r="P35" s="1064">
        <f>O35/$E35*100</f>
        <v>17.486515293965905</v>
      </c>
      <c r="Q35" s="1059"/>
      <c r="R35" s="1059"/>
      <c r="S35" s="1059"/>
      <c r="T35" s="1059"/>
      <c r="U35" s="1059"/>
    </row>
    <row r="36" spans="1:21" ht="13.5" customHeight="1">
      <c r="A36" s="34"/>
      <c r="B36" s="1330" t="s">
        <v>257</v>
      </c>
      <c r="C36" s="34"/>
      <c r="D36" s="989"/>
      <c r="E36" s="1113">
        <v>7629.7933246588764</v>
      </c>
      <c r="F36" s="1064">
        <v>100</v>
      </c>
      <c r="G36" s="1113">
        <v>1002.4103344157742</v>
      </c>
      <c r="H36" s="1064">
        <f t="shared" si="12"/>
        <v>13.138105997918251</v>
      </c>
      <c r="I36" s="1113">
        <v>1043.7146049639714</v>
      </c>
      <c r="J36" s="1064">
        <f t="shared" si="12"/>
        <v>13.679461035868037</v>
      </c>
      <c r="K36" s="1113">
        <v>2778.3601522419663</v>
      </c>
      <c r="L36" s="1064">
        <f>K36/$E36*100</f>
        <v>36.414618771684552</v>
      </c>
      <c r="M36" s="1113">
        <v>229.28449289956365</v>
      </c>
      <c r="N36" s="1064">
        <f>M36/$E36*100</f>
        <v>3.0051206257256622</v>
      </c>
      <c r="O36" s="1113">
        <v>2576.0237401376021</v>
      </c>
      <c r="P36" s="1064">
        <f>O36/$E36*100</f>
        <v>33.762693568803506</v>
      </c>
      <c r="Q36" s="1059"/>
      <c r="R36" s="1059"/>
      <c r="S36" s="1059"/>
      <c r="T36" s="1059"/>
      <c r="U36" s="1059"/>
    </row>
    <row r="37" spans="1:21" ht="18" customHeight="1">
      <c r="A37" s="34"/>
      <c r="B37" s="1330" t="s">
        <v>256</v>
      </c>
      <c r="C37" s="34"/>
      <c r="D37" s="989"/>
      <c r="E37" s="1113">
        <v>162992.67036585367</v>
      </c>
      <c r="F37" s="1064">
        <v>100</v>
      </c>
      <c r="G37" s="1113">
        <v>38322.654532590241</v>
      </c>
      <c r="H37" s="1064">
        <f t="shared" si="12"/>
        <v>23.511888262564895</v>
      </c>
      <c r="I37" s="1113">
        <v>35208.339857231709</v>
      </c>
      <c r="J37" s="1064">
        <f t="shared" si="12"/>
        <v>21.601179843365347</v>
      </c>
      <c r="K37" s="1113">
        <v>15459.820645717075</v>
      </c>
      <c r="L37" s="1064">
        <f>K37/$E37*100</f>
        <v>9.484979055202869</v>
      </c>
      <c r="M37" s="1113">
        <v>17341.479069756097</v>
      </c>
      <c r="N37" s="1064">
        <f>M37/$E37*100</f>
        <v>10.639422638350165</v>
      </c>
      <c r="O37" s="1113">
        <v>56660.376260217075</v>
      </c>
      <c r="P37" s="1064">
        <f>O37/$E37*100</f>
        <v>34.762530200307218</v>
      </c>
      <c r="Q37" s="1059"/>
      <c r="R37" s="1059"/>
      <c r="S37" s="1059"/>
      <c r="T37" s="1059"/>
      <c r="U37" s="1059"/>
    </row>
    <row r="38" spans="1:21" ht="18" customHeight="1">
      <c r="A38" s="1825" t="s">
        <v>14</v>
      </c>
      <c r="B38" s="1825"/>
      <c r="C38" s="1825"/>
      <c r="D38" s="32"/>
      <c r="E38" s="1113"/>
      <c r="F38" s="1174"/>
      <c r="G38" s="1113"/>
      <c r="H38" s="1064"/>
      <c r="I38" s="1113"/>
      <c r="J38" s="1064"/>
      <c r="K38" s="1113"/>
      <c r="L38" s="1064"/>
      <c r="M38" s="1113"/>
      <c r="N38" s="1064"/>
      <c r="O38" s="1113"/>
      <c r="P38" s="1064"/>
      <c r="Q38" s="1059"/>
      <c r="R38" s="1059"/>
      <c r="S38" s="1059"/>
      <c r="T38" s="1059"/>
      <c r="U38" s="1059"/>
    </row>
    <row r="39" spans="1:21" ht="18" customHeight="1">
      <c r="A39" s="1470" t="s">
        <v>45</v>
      </c>
      <c r="B39" s="1470"/>
      <c r="C39" s="35"/>
      <c r="D39" s="32"/>
      <c r="E39" s="1113">
        <v>49589.76243173088</v>
      </c>
      <c r="F39" s="1064">
        <v>100</v>
      </c>
      <c r="G39" s="1113">
        <v>16344.188888670047</v>
      </c>
      <c r="H39" s="1064">
        <f t="shared" si="12"/>
        <v>32.958796507990392</v>
      </c>
      <c r="I39" s="1113">
        <v>10675.567525829823</v>
      </c>
      <c r="J39" s="1064">
        <f t="shared" si="12"/>
        <v>21.527765011027505</v>
      </c>
      <c r="K39" s="1113">
        <v>14228.751011898345</v>
      </c>
      <c r="L39" s="1064">
        <f t="shared" ref="L39:L53" si="13">K39/$E39*100</f>
        <v>28.692920300811579</v>
      </c>
      <c r="M39" s="1113">
        <v>1484.2190800199783</v>
      </c>
      <c r="N39" s="1064">
        <f t="shared" ref="N39:N53" si="14">M39/$E39*100</f>
        <v>2.992994939355214</v>
      </c>
      <c r="O39" s="1113">
        <v>6857.0359252861563</v>
      </c>
      <c r="P39" s="1064">
        <f t="shared" ref="P39:P53" si="15">O39/$E39*100</f>
        <v>13.82752324076181</v>
      </c>
      <c r="Q39" s="1059"/>
      <c r="R39" s="1059"/>
      <c r="S39" s="1059"/>
      <c r="T39" s="1059"/>
      <c r="U39" s="1059"/>
    </row>
    <row r="40" spans="1:21" ht="18" customHeight="1">
      <c r="A40" s="7"/>
      <c r="B40" s="1330" t="s">
        <v>15</v>
      </c>
      <c r="C40" s="36"/>
      <c r="D40" s="32"/>
      <c r="E40" s="1113">
        <v>76577.048958026455</v>
      </c>
      <c r="F40" s="1064">
        <v>100</v>
      </c>
      <c r="G40" s="1113">
        <v>30756.438221838242</v>
      </c>
      <c r="H40" s="1064">
        <f t="shared" si="12"/>
        <v>40.164042151449991</v>
      </c>
      <c r="I40" s="1113">
        <v>18039.764643011546</v>
      </c>
      <c r="J40" s="1064">
        <f t="shared" si="12"/>
        <v>23.557664977269539</v>
      </c>
      <c r="K40" s="1113">
        <v>17585.262320523791</v>
      </c>
      <c r="L40" s="1064">
        <f t="shared" si="13"/>
        <v>22.964142076254017</v>
      </c>
      <c r="M40" s="1113">
        <v>2485.8719145616751</v>
      </c>
      <c r="N40" s="1064">
        <f t="shared" si="14"/>
        <v>3.2462362396913935</v>
      </c>
      <c r="O40" s="1113">
        <v>7709.7118579339558</v>
      </c>
      <c r="P40" s="1064">
        <f t="shared" si="15"/>
        <v>10.067914555129718</v>
      </c>
      <c r="Q40" s="1059"/>
      <c r="R40" s="1059"/>
      <c r="S40" s="1059"/>
      <c r="T40" s="1059"/>
      <c r="U40" s="1059"/>
    </row>
    <row r="41" spans="1:21" ht="18" customHeight="1">
      <c r="A41" s="961"/>
      <c r="B41" s="961" t="s">
        <v>1313</v>
      </c>
      <c r="C41" s="988"/>
      <c r="D41" s="989"/>
      <c r="E41" s="1113">
        <v>62606.097367220369</v>
      </c>
      <c r="F41" s="1064">
        <v>100</v>
      </c>
      <c r="G41" s="1113">
        <v>29333.385012646708</v>
      </c>
      <c r="H41" s="1064">
        <f t="shared" si="12"/>
        <v>46.853878849195347</v>
      </c>
      <c r="I41" s="1113">
        <v>7526.0769903762493</v>
      </c>
      <c r="J41" s="1064">
        <f t="shared" si="12"/>
        <v>12.021316304435217</v>
      </c>
      <c r="K41" s="1113">
        <v>16276.930232366671</v>
      </c>
      <c r="L41" s="1064">
        <f t="shared" si="13"/>
        <v>25.998953643274099</v>
      </c>
      <c r="M41" s="1113">
        <v>1686.7210420107212</v>
      </c>
      <c r="N41" s="1064">
        <f t="shared" si="14"/>
        <v>2.6941801405015604</v>
      </c>
      <c r="O41" s="1113">
        <v>7782.9840891081849</v>
      </c>
      <c r="P41" s="1064">
        <f t="shared" si="15"/>
        <v>12.431671061456772</v>
      </c>
      <c r="Q41" s="1059"/>
      <c r="R41" s="1059"/>
      <c r="S41" s="1059"/>
      <c r="T41" s="1059"/>
      <c r="U41" s="1059"/>
    </row>
    <row r="42" spans="1:21" ht="18" customHeight="1">
      <c r="A42" s="961"/>
      <c r="B42" s="961" t="s">
        <v>1314</v>
      </c>
      <c r="C42" s="988"/>
      <c r="D42" s="989"/>
      <c r="E42" s="1113">
        <v>175695.25958668577</v>
      </c>
      <c r="F42" s="1064">
        <v>100</v>
      </c>
      <c r="G42" s="1113">
        <v>68657.258549987775</v>
      </c>
      <c r="H42" s="1064">
        <f t="shared" si="12"/>
        <v>39.077467833509289</v>
      </c>
      <c r="I42" s="1113">
        <v>53418.620014638691</v>
      </c>
      <c r="J42" s="1064">
        <f t="shared" si="12"/>
        <v>30.404132780988686</v>
      </c>
      <c r="K42" s="1113">
        <v>35530.250860430904</v>
      </c>
      <c r="L42" s="1064">
        <f t="shared" si="13"/>
        <v>20.222657653948104</v>
      </c>
      <c r="M42" s="1113">
        <v>6304.9792373973632</v>
      </c>
      <c r="N42" s="1064">
        <f t="shared" si="14"/>
        <v>3.588588133925473</v>
      </c>
      <c r="O42" s="1113">
        <v>11784.150924552092</v>
      </c>
      <c r="P42" s="1064">
        <f t="shared" si="15"/>
        <v>6.7071535978111827</v>
      </c>
      <c r="Q42" s="1059"/>
      <c r="R42" s="1059"/>
      <c r="S42" s="1059"/>
      <c r="T42" s="1059"/>
      <c r="U42" s="1059"/>
    </row>
    <row r="43" spans="1:21" ht="18" customHeight="1">
      <c r="A43" s="961"/>
      <c r="B43" s="961" t="s">
        <v>1315</v>
      </c>
      <c r="C43" s="988"/>
      <c r="D43" s="989"/>
      <c r="E43" s="1113">
        <v>50367.781397599392</v>
      </c>
      <c r="F43" s="1064">
        <v>100</v>
      </c>
      <c r="G43" s="1113">
        <v>20011.514360411675</v>
      </c>
      <c r="H43" s="1064">
        <f t="shared" si="12"/>
        <v>39.73078385653384</v>
      </c>
      <c r="I43" s="1113">
        <v>13671.968580978148</v>
      </c>
      <c r="J43" s="1064">
        <f t="shared" si="12"/>
        <v>27.144273981521401</v>
      </c>
      <c r="K43" s="1113">
        <v>8923.0050738454083</v>
      </c>
      <c r="L43" s="1064">
        <f t="shared" si="13"/>
        <v>17.715700049219745</v>
      </c>
      <c r="M43" s="1113">
        <v>1480.9089209449339</v>
      </c>
      <c r="N43" s="1064">
        <f t="shared" si="14"/>
        <v>2.9401908915835557</v>
      </c>
      <c r="O43" s="1113">
        <v>6280.3844613447836</v>
      </c>
      <c r="P43" s="1064">
        <f t="shared" si="15"/>
        <v>12.469051220993659</v>
      </c>
      <c r="Q43" s="1059"/>
      <c r="R43" s="1059"/>
      <c r="S43" s="1059"/>
      <c r="T43" s="1059"/>
      <c r="U43" s="1059"/>
    </row>
    <row r="44" spans="1:21" ht="18" customHeight="1">
      <c r="A44" s="961"/>
      <c r="B44" s="961" t="s">
        <v>1316</v>
      </c>
      <c r="C44" s="988"/>
      <c r="D44" s="989"/>
      <c r="E44" s="1113">
        <v>38374.014702401961</v>
      </c>
      <c r="F44" s="1064">
        <v>100</v>
      </c>
      <c r="G44" s="1113">
        <v>12361.943119050065</v>
      </c>
      <c r="H44" s="1064">
        <f t="shared" si="12"/>
        <v>32.214359677816795</v>
      </c>
      <c r="I44" s="1113">
        <v>6016.9099766221989</v>
      </c>
      <c r="J44" s="1064">
        <f t="shared" si="12"/>
        <v>15.679646821643553</v>
      </c>
      <c r="K44" s="1113">
        <v>12956.66712879101</v>
      </c>
      <c r="L44" s="1064">
        <f t="shared" si="13"/>
        <v>33.764168876445467</v>
      </c>
      <c r="M44" s="1113">
        <v>1306.4744282754989</v>
      </c>
      <c r="N44" s="1064">
        <f t="shared" si="14"/>
        <v>3.4045810385164681</v>
      </c>
      <c r="O44" s="1113">
        <v>5732.020049680239</v>
      </c>
      <c r="P44" s="1064">
        <f t="shared" si="15"/>
        <v>14.937243585622154</v>
      </c>
      <c r="Q44" s="1059"/>
      <c r="R44" s="1059"/>
      <c r="S44" s="1059"/>
      <c r="T44" s="1059"/>
      <c r="U44" s="1059"/>
    </row>
    <row r="45" spans="1:21" ht="18" customHeight="1">
      <c r="A45" s="961"/>
      <c r="B45" s="1330" t="s">
        <v>17</v>
      </c>
      <c r="C45" s="988"/>
      <c r="D45" s="989"/>
      <c r="E45" s="1113">
        <v>36612.803005969203</v>
      </c>
      <c r="F45" s="1064">
        <v>100</v>
      </c>
      <c r="G45" s="1113">
        <v>12464.292136204971</v>
      </c>
      <c r="H45" s="1064">
        <f t="shared" si="12"/>
        <v>34.043534263609494</v>
      </c>
      <c r="I45" s="1113">
        <v>6735.1887831573422</v>
      </c>
      <c r="J45" s="1064">
        <f t="shared" si="12"/>
        <v>18.395720158490089</v>
      </c>
      <c r="K45" s="1113">
        <v>11847.82960094786</v>
      </c>
      <c r="L45" s="1064">
        <f t="shared" si="13"/>
        <v>32.35979938224407</v>
      </c>
      <c r="M45" s="1113">
        <v>488.89850824011017</v>
      </c>
      <c r="N45" s="1064">
        <f t="shared" si="14"/>
        <v>1.3353211666432698</v>
      </c>
      <c r="O45" s="1113">
        <v>5076.5939776075556</v>
      </c>
      <c r="P45" s="1064">
        <f t="shared" si="15"/>
        <v>13.865625029528299</v>
      </c>
      <c r="Q45" s="1059"/>
      <c r="R45" s="1059"/>
      <c r="S45" s="1059"/>
      <c r="T45" s="1059"/>
      <c r="U45" s="1059"/>
    </row>
    <row r="46" spans="1:21" ht="18" customHeight="1">
      <c r="A46" s="961"/>
      <c r="B46" s="961" t="s">
        <v>1317</v>
      </c>
      <c r="C46" s="988"/>
      <c r="D46" s="989"/>
      <c r="E46" s="1113">
        <v>54605.668263514919</v>
      </c>
      <c r="F46" s="1064">
        <v>100</v>
      </c>
      <c r="G46" s="1113">
        <v>21083.933715763702</v>
      </c>
      <c r="H46" s="1064">
        <f t="shared" si="12"/>
        <v>38.611254813359821</v>
      </c>
      <c r="I46" s="1113">
        <v>10832.563933968362</v>
      </c>
      <c r="J46" s="1064">
        <f t="shared" si="12"/>
        <v>19.837801236481159</v>
      </c>
      <c r="K46" s="1113">
        <v>16086.209065993549</v>
      </c>
      <c r="L46" s="1064">
        <f t="shared" si="13"/>
        <v>29.458863113560025</v>
      </c>
      <c r="M46" s="1113">
        <v>357.50452059790018</v>
      </c>
      <c r="N46" s="1064">
        <f t="shared" si="14"/>
        <v>0.65470221676010287</v>
      </c>
      <c r="O46" s="1113">
        <v>6245.4570275737251</v>
      </c>
      <c r="P46" s="1064">
        <f t="shared" si="15"/>
        <v>11.437378620539036</v>
      </c>
      <c r="Q46" s="1059"/>
      <c r="R46" s="1059"/>
      <c r="S46" s="1059"/>
      <c r="T46" s="1059"/>
      <c r="U46" s="1059"/>
    </row>
    <row r="47" spans="1:21" ht="18" customHeight="1">
      <c r="A47" s="961"/>
      <c r="B47" s="961" t="s">
        <v>1318</v>
      </c>
      <c r="C47" s="988"/>
      <c r="D47" s="989"/>
      <c r="E47" s="1113">
        <v>18935.602050604182</v>
      </c>
      <c r="F47" s="1064">
        <v>100</v>
      </c>
      <c r="G47" s="1113">
        <v>3995.8723384643149</v>
      </c>
      <c r="H47" s="1064">
        <f t="shared" si="12"/>
        <v>21.102430901249416</v>
      </c>
      <c r="I47" s="1113">
        <v>2709.6974067891219</v>
      </c>
      <c r="J47" s="1064">
        <f t="shared" si="12"/>
        <v>14.310067351160155</v>
      </c>
      <c r="K47" s="1113">
        <v>7683.8076702392482</v>
      </c>
      <c r="L47" s="1064">
        <f t="shared" si="13"/>
        <v>40.57862881626243</v>
      </c>
      <c r="M47" s="1113">
        <v>617.98733820864584</v>
      </c>
      <c r="N47" s="1064">
        <f t="shared" si="14"/>
        <v>3.2636265620555096</v>
      </c>
      <c r="O47" s="1113">
        <v>3928.2372969011444</v>
      </c>
      <c r="P47" s="1064">
        <f t="shared" si="15"/>
        <v>20.745246369263477</v>
      </c>
      <c r="Q47" s="1059"/>
      <c r="R47" s="1059"/>
      <c r="S47" s="1059"/>
      <c r="T47" s="1059"/>
      <c r="U47" s="1059"/>
    </row>
    <row r="48" spans="1:21" ht="18" customHeight="1">
      <c r="A48" s="961"/>
      <c r="B48" s="1330" t="s">
        <v>18</v>
      </c>
      <c r="C48" s="988"/>
      <c r="D48" s="989"/>
      <c r="E48" s="1113">
        <v>37826.268546389816</v>
      </c>
      <c r="F48" s="1064">
        <v>100</v>
      </c>
      <c r="G48" s="1113">
        <v>7645.3275482035324</v>
      </c>
      <c r="H48" s="1064">
        <f t="shared" si="12"/>
        <v>20.211688442986038</v>
      </c>
      <c r="I48" s="1113">
        <v>8040.422221115763</v>
      </c>
      <c r="J48" s="1064">
        <f t="shared" si="12"/>
        <v>21.256186586987972</v>
      </c>
      <c r="K48" s="1113">
        <v>13164.095759538694</v>
      </c>
      <c r="L48" s="1064">
        <f t="shared" si="13"/>
        <v>34.801465398032477</v>
      </c>
      <c r="M48" s="1113">
        <v>1596.2070687438888</v>
      </c>
      <c r="N48" s="1064">
        <f t="shared" si="14"/>
        <v>4.219837509973563</v>
      </c>
      <c r="O48" s="1113">
        <v>7380.2159486807686</v>
      </c>
      <c r="P48" s="1064">
        <f t="shared" si="15"/>
        <v>19.510822061736633</v>
      </c>
      <c r="Q48" s="1059"/>
      <c r="R48" s="1059"/>
      <c r="S48" s="1059"/>
      <c r="T48" s="1059"/>
      <c r="U48" s="1059"/>
    </row>
    <row r="49" spans="1:22" ht="18" customHeight="1">
      <c r="A49" s="961"/>
      <c r="B49" s="961" t="s">
        <v>1319</v>
      </c>
      <c r="C49" s="35"/>
      <c r="D49" s="32"/>
      <c r="E49" s="1113">
        <v>31499.565932930116</v>
      </c>
      <c r="F49" s="1064">
        <v>100</v>
      </c>
      <c r="G49" s="1113">
        <v>7837.6849748299028</v>
      </c>
      <c r="H49" s="1064">
        <f t="shared" si="12"/>
        <v>24.881882472660582</v>
      </c>
      <c r="I49" s="1113">
        <v>7322.8185966242427</v>
      </c>
      <c r="J49" s="1064">
        <f t="shared" si="12"/>
        <v>23.2473635103932</v>
      </c>
      <c r="K49" s="1113">
        <v>12114.362690991888</v>
      </c>
      <c r="L49" s="1064">
        <f t="shared" si="13"/>
        <v>38.45882421613738</v>
      </c>
      <c r="M49" s="1113">
        <v>568.67163822569648</v>
      </c>
      <c r="N49" s="1064">
        <f t="shared" si="14"/>
        <v>1.8053316653205012</v>
      </c>
      <c r="O49" s="1113">
        <v>3656.0280324099417</v>
      </c>
      <c r="P49" s="1064">
        <f t="shared" si="15"/>
        <v>11.606598135969472</v>
      </c>
      <c r="Q49" s="1059"/>
      <c r="R49" s="1059"/>
      <c r="S49" s="1059"/>
      <c r="T49" s="1059"/>
      <c r="U49" s="1059"/>
    </row>
    <row r="50" spans="1:22" ht="18" customHeight="1">
      <c r="A50" s="961"/>
      <c r="B50" s="961" t="s">
        <v>1320</v>
      </c>
      <c r="C50" s="35"/>
      <c r="D50" s="32"/>
      <c r="E50" s="1113">
        <v>53332.540267287535</v>
      </c>
      <c r="F50" s="1064">
        <v>100</v>
      </c>
      <c r="G50" s="1113">
        <v>11054.751842237969</v>
      </c>
      <c r="H50" s="1064">
        <f t="shared" si="12"/>
        <v>20.727967928837991</v>
      </c>
      <c r="I50" s="1113">
        <v>11293.684915755013</v>
      </c>
      <c r="J50" s="1064">
        <f t="shared" si="12"/>
        <v>21.175974103529054</v>
      </c>
      <c r="K50" s="1113">
        <v>15005.322822331278</v>
      </c>
      <c r="L50" s="1064">
        <f t="shared" si="13"/>
        <v>28.135398664921762</v>
      </c>
      <c r="M50" s="1113">
        <v>3145.414446867861</v>
      </c>
      <c r="N50" s="1064">
        <f t="shared" si="14"/>
        <v>5.8977397871992183</v>
      </c>
      <c r="O50" s="1113">
        <v>12833.366240168425</v>
      </c>
      <c r="P50" s="1064">
        <f t="shared" si="15"/>
        <v>24.062919515648868</v>
      </c>
      <c r="Q50" s="1059"/>
      <c r="R50" s="1059"/>
      <c r="S50" s="1059"/>
      <c r="T50" s="1059"/>
      <c r="U50" s="1059"/>
    </row>
    <row r="51" spans="1:22" ht="18" customHeight="1">
      <c r="A51" s="961"/>
      <c r="B51" s="961" t="s">
        <v>1321</v>
      </c>
      <c r="C51" s="35"/>
      <c r="D51" s="32"/>
      <c r="E51" s="1113">
        <v>24986.740050919463</v>
      </c>
      <c r="F51" s="1064">
        <v>100</v>
      </c>
      <c r="G51" s="1113">
        <v>3463.3476694323408</v>
      </c>
      <c r="H51" s="1064">
        <f t="shared" si="12"/>
        <v>13.860742387260302</v>
      </c>
      <c r="I51" s="1113">
        <v>4823.3563987485841</v>
      </c>
      <c r="J51" s="1064">
        <f t="shared" si="12"/>
        <v>19.303664219178902</v>
      </c>
      <c r="K51" s="1113">
        <v>11895.688555169767</v>
      </c>
      <c r="L51" s="1064">
        <f t="shared" si="13"/>
        <v>47.608005409781448</v>
      </c>
      <c r="M51" s="1113">
        <v>652.80017586433291</v>
      </c>
      <c r="N51" s="1064">
        <f t="shared" si="14"/>
        <v>2.6125864139700412</v>
      </c>
      <c r="O51" s="1113">
        <v>4151.5472511631315</v>
      </c>
      <c r="P51" s="1064">
        <f t="shared" si="15"/>
        <v>16.615001567642924</v>
      </c>
      <c r="Q51" s="1059"/>
      <c r="R51" s="1059"/>
      <c r="S51" s="1059"/>
      <c r="T51" s="1059"/>
      <c r="U51" s="1059"/>
    </row>
    <row r="52" spans="1:22" ht="18" customHeight="1">
      <c r="A52" s="961"/>
      <c r="B52" s="1330" t="s">
        <v>20</v>
      </c>
      <c r="C52" s="35"/>
      <c r="D52" s="32"/>
      <c r="E52" s="1113">
        <v>27705.866096996706</v>
      </c>
      <c r="F52" s="1064">
        <v>100</v>
      </c>
      <c r="G52" s="1113">
        <v>1635.9745529685972</v>
      </c>
      <c r="H52" s="1064">
        <f t="shared" si="12"/>
        <v>5.9047948446770828</v>
      </c>
      <c r="I52" s="1113">
        <v>3374.3657310315448</v>
      </c>
      <c r="J52" s="1064">
        <f t="shared" si="12"/>
        <v>12.179246514864674</v>
      </c>
      <c r="K52" s="1113">
        <v>13662.769001437537</v>
      </c>
      <c r="L52" s="1064">
        <f t="shared" si="13"/>
        <v>49.313632548446371</v>
      </c>
      <c r="M52" s="1113">
        <v>235.65514796785627</v>
      </c>
      <c r="N52" s="1064">
        <f t="shared" si="14"/>
        <v>0.85056048110115234</v>
      </c>
      <c r="O52" s="1113">
        <v>8797.1016636318018</v>
      </c>
      <c r="P52" s="1064">
        <f t="shared" si="15"/>
        <v>31.751765611057365</v>
      </c>
      <c r="Q52" s="1059"/>
      <c r="R52" s="1059"/>
      <c r="S52" s="1059"/>
      <c r="T52" s="1059"/>
      <c r="U52" s="1059"/>
    </row>
    <row r="53" spans="1:22" ht="18" customHeight="1">
      <c r="A53" s="1470" t="s">
        <v>21</v>
      </c>
      <c r="B53" s="1470"/>
      <c r="C53" s="35"/>
      <c r="D53" s="32"/>
      <c r="E53" s="1113">
        <v>18167.076540885439</v>
      </c>
      <c r="F53" s="1064">
        <v>100</v>
      </c>
      <c r="G53" s="1113">
        <v>3704.6989299900765</v>
      </c>
      <c r="H53" s="1064">
        <f t="shared" si="12"/>
        <v>20.392378056274289</v>
      </c>
      <c r="I53" s="1113">
        <v>2599.8242367153898</v>
      </c>
      <c r="J53" s="1064">
        <f t="shared" si="12"/>
        <v>14.310636226276822</v>
      </c>
      <c r="K53" s="1113">
        <v>7994.9009017148937</v>
      </c>
      <c r="L53" s="1064">
        <f t="shared" si="13"/>
        <v>44.007635921619965</v>
      </c>
      <c r="M53" s="1113">
        <v>107.28555980873969</v>
      </c>
      <c r="N53" s="1064">
        <f t="shared" si="14"/>
        <v>0.59054939063690837</v>
      </c>
      <c r="O53" s="1113">
        <v>3760.3669126563314</v>
      </c>
      <c r="P53" s="1064">
        <f t="shared" si="15"/>
        <v>20.698800405191975</v>
      </c>
      <c r="Q53" s="1059"/>
      <c r="R53" s="1059"/>
      <c r="S53" s="1059"/>
      <c r="T53" s="1059"/>
      <c r="U53" s="1059"/>
    </row>
    <row r="54" spans="1:22" ht="18" customHeight="1">
      <c r="A54" s="1479" t="s">
        <v>118</v>
      </c>
      <c r="B54" s="1479"/>
      <c r="C54" s="1479"/>
      <c r="D54" s="989"/>
      <c r="E54" s="1113"/>
      <c r="F54" s="1174"/>
      <c r="G54" s="1113"/>
      <c r="H54" s="1064"/>
      <c r="I54" s="1113"/>
      <c r="J54" s="1064"/>
      <c r="K54" s="1113"/>
      <c r="L54" s="1064"/>
      <c r="M54" s="1113"/>
      <c r="N54" s="1064"/>
      <c r="O54" s="1113"/>
      <c r="P54" s="1064"/>
      <c r="Q54" s="1059"/>
      <c r="R54" s="1059"/>
      <c r="S54" s="1059"/>
      <c r="T54" s="1059"/>
      <c r="U54" s="1059"/>
    </row>
    <row r="55" spans="1:22" ht="18" customHeight="1">
      <c r="A55" s="1470" t="s">
        <v>22</v>
      </c>
      <c r="B55" s="1470" t="s">
        <v>22</v>
      </c>
      <c r="C55" s="1334"/>
      <c r="D55" s="989"/>
      <c r="E55" s="1113">
        <v>55830.759989104343</v>
      </c>
      <c r="F55" s="1064">
        <v>100</v>
      </c>
      <c r="G55" s="1113">
        <v>6213.0465560818648</v>
      </c>
      <c r="H55" s="1064">
        <f t="shared" si="12"/>
        <v>11.12835748124219</v>
      </c>
      <c r="I55" s="1113">
        <v>12455.224201992705</v>
      </c>
      <c r="J55" s="1064">
        <f t="shared" si="12"/>
        <v>22.30889245359262</v>
      </c>
      <c r="K55" s="1113">
        <v>27478.194985804654</v>
      </c>
      <c r="L55" s="1064">
        <f>K55/$E55*100</f>
        <v>49.216945983123217</v>
      </c>
      <c r="M55" s="1113">
        <v>2516.4354360655084</v>
      </c>
      <c r="N55" s="1064">
        <f>M55/$E55*100</f>
        <v>4.5072562805102478</v>
      </c>
      <c r="O55" s="1113">
        <v>7167.8588090239273</v>
      </c>
      <c r="P55" s="1064">
        <f>O55/$E55*100</f>
        <v>12.8385478012887</v>
      </c>
      <c r="Q55" s="1059"/>
      <c r="R55" s="1059"/>
      <c r="S55" s="1059"/>
      <c r="T55" s="1059"/>
      <c r="U55" s="1059"/>
    </row>
    <row r="56" spans="1:22" ht="18" customHeight="1">
      <c r="A56" s="1330"/>
      <c r="B56" s="1330" t="s">
        <v>23</v>
      </c>
      <c r="C56" s="1330"/>
      <c r="D56" s="989"/>
      <c r="E56" s="1113">
        <v>40011.029533995883</v>
      </c>
      <c r="F56" s="1064">
        <v>100</v>
      </c>
      <c r="G56" s="1113">
        <v>1403.7256603668293</v>
      </c>
      <c r="H56" s="1064">
        <f t="shared" si="12"/>
        <v>3.5083467651691782</v>
      </c>
      <c r="I56" s="1113">
        <v>4275.7912830890937</v>
      </c>
      <c r="J56" s="1064">
        <f t="shared" si="12"/>
        <v>10.686531521154969</v>
      </c>
      <c r="K56" s="1113">
        <v>27789.67696414586</v>
      </c>
      <c r="L56" s="1064">
        <f>K56/$E56*100</f>
        <v>69.455040991969483</v>
      </c>
      <c r="M56" s="1113">
        <v>1334.7801572131823</v>
      </c>
      <c r="N56" s="1064">
        <f>M56/$E56*100</f>
        <v>3.3360305214817561</v>
      </c>
      <c r="O56" s="1113">
        <v>5207.0554691808984</v>
      </c>
      <c r="P56" s="1064">
        <f>O56/$E56*100</f>
        <v>13.014050200224558</v>
      </c>
      <c r="Q56" s="1059"/>
      <c r="R56" s="1059"/>
      <c r="S56" s="1059"/>
      <c r="T56" s="1059"/>
      <c r="U56" s="1059"/>
    </row>
    <row r="57" spans="1:22" ht="18" customHeight="1">
      <c r="A57" s="1330"/>
      <c r="B57" s="1826" t="s">
        <v>24</v>
      </c>
      <c r="C57" s="1826"/>
      <c r="D57" s="989"/>
      <c r="E57" s="1113">
        <v>75700.161215963482</v>
      </c>
      <c r="F57" s="1064">
        <v>100</v>
      </c>
      <c r="G57" s="1113">
        <v>7530.3065605439315</v>
      </c>
      <c r="H57" s="1064">
        <f t="shared" si="12"/>
        <v>9.9475436241950259</v>
      </c>
      <c r="I57" s="1113">
        <v>21005.100271341671</v>
      </c>
      <c r="J57" s="1064">
        <f t="shared" si="12"/>
        <v>27.747761608349336</v>
      </c>
      <c r="K57" s="1113">
        <v>34249.359818304285</v>
      </c>
      <c r="L57" s="1064">
        <f>K57/$E57*100</f>
        <v>45.24344369702856</v>
      </c>
      <c r="M57" s="1113">
        <v>944.91045106410922</v>
      </c>
      <c r="N57" s="1064">
        <f>M57/$E57*100</f>
        <v>1.248227792234673</v>
      </c>
      <c r="O57" s="1113">
        <v>11970.48411512108</v>
      </c>
      <c r="P57" s="1064">
        <f>O57/$E57*100</f>
        <v>15.813023278736123</v>
      </c>
      <c r="Q57" s="1059"/>
      <c r="R57" s="1059"/>
      <c r="S57" s="1059"/>
      <c r="T57" s="1059"/>
      <c r="U57" s="1059"/>
    </row>
    <row r="58" spans="1:22" ht="18" customHeight="1">
      <c r="A58" s="1330"/>
      <c r="B58" s="1826" t="s">
        <v>25</v>
      </c>
      <c r="C58" s="1826"/>
      <c r="D58" s="989"/>
      <c r="E58" s="1113">
        <v>108392.11177342695</v>
      </c>
      <c r="F58" s="1064">
        <v>100</v>
      </c>
      <c r="G58" s="1113">
        <v>26871.519646174555</v>
      </c>
      <c r="H58" s="1064">
        <f t="shared" si="12"/>
        <v>24.791028799535102</v>
      </c>
      <c r="I58" s="1113">
        <v>41338.96850635155</v>
      </c>
      <c r="J58" s="1064">
        <f t="shared" si="12"/>
        <v>38.138355116433921</v>
      </c>
      <c r="K58" s="1113">
        <v>19347.294162602167</v>
      </c>
      <c r="L58" s="1064">
        <f>K58/$E58*100</f>
        <v>17.849356236405836</v>
      </c>
      <c r="M58" s="1113">
        <v>9469.8555238711469</v>
      </c>
      <c r="N58" s="1064">
        <f>M58/$E58*100</f>
        <v>8.7366648448238333</v>
      </c>
      <c r="O58" s="1113">
        <v>11364.473933130404</v>
      </c>
      <c r="P58" s="1064">
        <f>O58/$E58*100</f>
        <v>10.48459500160461</v>
      </c>
      <c r="Q58" s="1059"/>
      <c r="R58" s="1059"/>
      <c r="S58" s="1059"/>
      <c r="T58" s="1059"/>
      <c r="U58" s="1059"/>
    </row>
    <row r="59" spans="1:22" ht="18" customHeight="1" thickBot="1">
      <c r="A59" s="1471" t="s">
        <v>26</v>
      </c>
      <c r="B59" s="1471"/>
      <c r="C59" s="1331"/>
      <c r="D59" s="1068"/>
      <c r="E59" s="1128">
        <v>42591.839922647385</v>
      </c>
      <c r="F59" s="1067">
        <v>100</v>
      </c>
      <c r="G59" s="1128">
        <v>24531.946945461699</v>
      </c>
      <c r="H59" s="1067">
        <f t="shared" si="12"/>
        <v>57.597762834418695</v>
      </c>
      <c r="I59" s="1128">
        <v>8724.1568653760423</v>
      </c>
      <c r="J59" s="1067">
        <f t="shared" si="12"/>
        <v>20.483165041050835</v>
      </c>
      <c r="K59" s="1128">
        <v>2386.3564887205634</v>
      </c>
      <c r="L59" s="1067">
        <f>K59/$E59*100</f>
        <v>5.6028490270777542</v>
      </c>
      <c r="M59" s="1128">
        <v>517.20144852951785</v>
      </c>
      <c r="N59" s="1067">
        <f>M59/$E59*100</f>
        <v>1.2143205117901141</v>
      </c>
      <c r="O59" s="1128">
        <v>6432.1781746292145</v>
      </c>
      <c r="P59" s="1067">
        <f>O59/$E59*100</f>
        <v>15.101902585826139</v>
      </c>
      <c r="Q59" s="1059"/>
      <c r="R59" s="1059"/>
      <c r="S59" s="1059"/>
      <c r="T59" s="1059"/>
      <c r="U59" s="1059"/>
    </row>
    <row r="60" spans="1:22" s="473" customFormat="1" ht="14.25">
      <c r="A60" s="472" t="s">
        <v>802</v>
      </c>
      <c r="D60" s="474"/>
      <c r="F60" s="475"/>
      <c r="H60" s="476"/>
      <c r="J60" s="476"/>
      <c r="L60" s="476"/>
      <c r="N60" s="476"/>
      <c r="P60" s="476"/>
      <c r="Q60" s="477"/>
    </row>
    <row r="61" spans="1:22" s="479" customFormat="1" ht="14.25">
      <c r="A61" s="478" t="s">
        <v>803</v>
      </c>
      <c r="D61" s="480"/>
      <c r="H61" s="481"/>
      <c r="Q61" s="477"/>
      <c r="R61" s="473"/>
      <c r="S61" s="473"/>
      <c r="T61" s="473"/>
      <c r="U61" s="473"/>
      <c r="V61" s="473"/>
    </row>
    <row r="62" spans="1:22" s="473" customFormat="1" ht="14.25">
      <c r="A62" s="1701" t="s">
        <v>1475</v>
      </c>
      <c r="B62" s="1701"/>
      <c r="C62" s="1701"/>
      <c r="D62" s="1701"/>
      <c r="E62" s="1701"/>
      <c r="F62" s="1701"/>
      <c r="G62" s="1701"/>
      <c r="H62" s="1701"/>
      <c r="I62" s="1701"/>
      <c r="J62" s="1701"/>
      <c r="L62" s="475"/>
      <c r="N62" s="475"/>
      <c r="P62" s="475"/>
      <c r="Q62" s="479"/>
      <c r="R62" s="479"/>
      <c r="S62" s="479"/>
      <c r="T62" s="479"/>
      <c r="U62" s="479"/>
      <c r="V62" s="479"/>
    </row>
    <row r="63" spans="1:22" s="998" customFormat="1">
      <c r="A63" s="998" t="s">
        <v>141</v>
      </c>
      <c r="B63" s="14"/>
      <c r="C63" s="14"/>
      <c r="D63" s="15"/>
      <c r="H63" s="993"/>
    </row>
    <row r="64" spans="1:22" ht="26.1" customHeight="1"/>
    <row r="65" spans="5:10" ht="26.1" customHeight="1"/>
    <row r="66" spans="5:10" ht="26.1" customHeight="1"/>
    <row r="67" spans="5:10" ht="26.1" customHeight="1"/>
    <row r="68" spans="5:10" ht="26.1" customHeight="1">
      <c r="E68" s="1059"/>
      <c r="F68" s="1059"/>
      <c r="G68" s="1059"/>
      <c r="H68" s="1059"/>
      <c r="I68" s="1059"/>
      <c r="J68" s="1059"/>
    </row>
    <row r="69" spans="5:10" ht="26.1" customHeight="1">
      <c r="E69" s="1059"/>
      <c r="F69" s="1059"/>
      <c r="G69" s="1059"/>
      <c r="H69" s="1059"/>
      <c r="I69" s="1059"/>
      <c r="J69" s="1059"/>
    </row>
    <row r="70" spans="5:10" ht="26.1" customHeight="1">
      <c r="E70" s="1059"/>
      <c r="F70" s="1059"/>
      <c r="G70" s="1059"/>
      <c r="H70" s="1059"/>
      <c r="I70" s="1059"/>
      <c r="J70" s="1059"/>
    </row>
    <row r="71" spans="5:10" ht="26.1" customHeight="1">
      <c r="E71" s="1059"/>
      <c r="F71" s="1059"/>
      <c r="G71" s="1059"/>
      <c r="H71" s="1059"/>
      <c r="I71" s="1059"/>
      <c r="J71" s="1059"/>
    </row>
    <row r="72" spans="5:10" ht="26.1" customHeight="1">
      <c r="E72" s="1059"/>
      <c r="F72" s="1059"/>
      <c r="G72" s="1059"/>
      <c r="H72" s="1059"/>
      <c r="I72" s="1059"/>
      <c r="J72" s="1059"/>
    </row>
    <row r="73" spans="5:10" ht="26.1" customHeight="1">
      <c r="E73" s="1059"/>
      <c r="F73" s="1059"/>
      <c r="G73" s="1059"/>
      <c r="H73" s="1059"/>
      <c r="I73" s="1059"/>
      <c r="J73" s="1059"/>
    </row>
    <row r="74" spans="5:10" ht="26.1" customHeight="1">
      <c r="E74" s="1059"/>
      <c r="F74" s="1059"/>
      <c r="G74" s="1059"/>
      <c r="H74" s="1059"/>
      <c r="I74" s="1059"/>
      <c r="J74" s="1059"/>
    </row>
    <row r="75" spans="5:10" ht="26.1" customHeight="1">
      <c r="E75" s="1059"/>
      <c r="F75" s="1059"/>
      <c r="G75" s="1059"/>
      <c r="H75" s="1059"/>
      <c r="I75" s="1059"/>
      <c r="J75" s="1059"/>
    </row>
    <row r="76" spans="5:10" ht="26.1" customHeight="1">
      <c r="E76" s="1059"/>
      <c r="F76" s="1059"/>
      <c r="G76" s="1059"/>
      <c r="H76" s="1059"/>
      <c r="I76" s="1059"/>
      <c r="J76" s="1059"/>
    </row>
    <row r="77" spans="5:10" ht="26.1" customHeight="1">
      <c r="E77" s="1059"/>
      <c r="F77" s="1059"/>
      <c r="G77" s="1059"/>
      <c r="H77" s="1059"/>
      <c r="I77" s="1059"/>
      <c r="J77" s="1059"/>
    </row>
    <row r="78" spans="5:10" ht="26.1" customHeight="1">
      <c r="E78" s="1059"/>
      <c r="F78" s="1059"/>
      <c r="G78" s="1059"/>
      <c r="H78" s="1059"/>
      <c r="I78" s="1059"/>
      <c r="J78" s="1059"/>
    </row>
    <row r="79" spans="5:10" ht="26.1" customHeight="1">
      <c r="E79" s="1059"/>
      <c r="F79" s="1059"/>
      <c r="G79" s="1059"/>
      <c r="H79" s="1059"/>
      <c r="I79" s="1059"/>
      <c r="J79" s="1059"/>
    </row>
    <row r="80" spans="5:10" ht="26.1" customHeight="1">
      <c r="E80" s="1059"/>
      <c r="F80" s="1059"/>
      <c r="G80" s="1059"/>
      <c r="H80" s="1059"/>
      <c r="I80" s="1059"/>
      <c r="J80" s="1059"/>
    </row>
    <row r="81" spans="5:10" ht="26.1" customHeight="1">
      <c r="E81" s="1059"/>
      <c r="F81" s="1059"/>
      <c r="G81" s="1059"/>
      <c r="H81" s="1059"/>
      <c r="I81" s="1059"/>
      <c r="J81" s="1059"/>
    </row>
    <row r="82" spans="5:10" ht="26.1" customHeight="1">
      <c r="E82" s="1059"/>
      <c r="F82" s="1059"/>
      <c r="G82" s="1059"/>
      <c r="H82" s="1059"/>
      <c r="I82" s="1059"/>
      <c r="J82" s="1059"/>
    </row>
    <row r="83" spans="5:10" ht="26.1" customHeight="1">
      <c r="E83" s="1059"/>
      <c r="F83" s="1059"/>
      <c r="G83" s="1059"/>
      <c r="H83" s="1059"/>
      <c r="I83" s="1059"/>
      <c r="J83" s="1059"/>
    </row>
    <row r="84" spans="5:10">
      <c r="E84" s="1059"/>
      <c r="F84" s="1059"/>
      <c r="G84" s="1059"/>
      <c r="H84" s="1059"/>
      <c r="I84" s="1059"/>
      <c r="J84" s="1059"/>
    </row>
    <row r="85" spans="5:10">
      <c r="E85" s="1059"/>
      <c r="F85" s="1059"/>
      <c r="G85" s="1059"/>
      <c r="H85" s="1059"/>
      <c r="I85" s="1059"/>
      <c r="J85" s="1059"/>
    </row>
    <row r="86" spans="5:10">
      <c r="E86" s="1059"/>
      <c r="F86" s="1059"/>
      <c r="G86" s="1059"/>
      <c r="H86" s="1059"/>
      <c r="I86" s="1059"/>
      <c r="J86" s="1059"/>
    </row>
    <row r="87" spans="5:10">
      <c r="E87" s="1059"/>
      <c r="F87" s="1059"/>
      <c r="G87" s="1059"/>
      <c r="H87" s="1059"/>
      <c r="I87" s="1059"/>
      <c r="J87" s="1059"/>
    </row>
    <row r="88" spans="5:10">
      <c r="E88" s="1059"/>
      <c r="F88" s="1059"/>
      <c r="G88" s="1059"/>
      <c r="H88" s="1059"/>
      <c r="I88" s="1059"/>
      <c r="J88" s="1059"/>
    </row>
    <row r="89" spans="5:10">
      <c r="E89" s="1059"/>
      <c r="F89" s="1059"/>
      <c r="G89" s="1059"/>
      <c r="H89" s="1059"/>
      <c r="I89" s="1059"/>
      <c r="J89" s="1059"/>
    </row>
    <row r="90" spans="5:10">
      <c r="E90" s="1059"/>
      <c r="F90" s="1059"/>
      <c r="G90" s="1059"/>
      <c r="H90" s="1059"/>
      <c r="I90" s="1059"/>
      <c r="J90" s="1059"/>
    </row>
    <row r="91" spans="5:10">
      <c r="E91" s="1059"/>
      <c r="F91" s="1059"/>
      <c r="G91" s="1059"/>
      <c r="H91" s="1059"/>
      <c r="I91" s="1059"/>
      <c r="J91" s="1059"/>
    </row>
    <row r="92" spans="5:10">
      <c r="E92" s="1059"/>
      <c r="F92" s="1059"/>
      <c r="G92" s="1059"/>
      <c r="H92" s="1059"/>
      <c r="I92" s="1059"/>
      <c r="J92" s="1059"/>
    </row>
    <row r="93" spans="5:10">
      <c r="E93" s="1059"/>
      <c r="F93" s="1059"/>
      <c r="G93" s="1059"/>
      <c r="H93" s="1059"/>
      <c r="I93" s="1059"/>
      <c r="J93" s="1059"/>
    </row>
    <row r="94" spans="5:10">
      <c r="E94" s="1059"/>
      <c r="F94" s="1059"/>
      <c r="G94" s="1059"/>
      <c r="H94" s="1059"/>
      <c r="I94" s="1059"/>
      <c r="J94" s="1059"/>
    </row>
  </sheetData>
  <mergeCells count="41">
    <mergeCell ref="A55:B55"/>
    <mergeCell ref="A32:C32"/>
    <mergeCell ref="A19:C19"/>
    <mergeCell ref="A25:D25"/>
    <mergeCell ref="A26:D26"/>
    <mergeCell ref="A27:D27"/>
    <mergeCell ref="A23:D23"/>
    <mergeCell ref="A24:D24"/>
    <mergeCell ref="A28:D28"/>
    <mergeCell ref="A62:J62"/>
    <mergeCell ref="O3:P4"/>
    <mergeCell ref="A7:C7"/>
    <mergeCell ref="M3:N4"/>
    <mergeCell ref="K3:L4"/>
    <mergeCell ref="A6:C6"/>
    <mergeCell ref="J3:J4"/>
    <mergeCell ref="E3:F4"/>
    <mergeCell ref="G3:H4"/>
    <mergeCell ref="I3:I4"/>
    <mergeCell ref="A3:C5"/>
    <mergeCell ref="A8:C8"/>
    <mergeCell ref="A18:C18"/>
    <mergeCell ref="A20:C20"/>
    <mergeCell ref="A13:C13"/>
    <mergeCell ref="A14:C14"/>
    <mergeCell ref="A9:C9"/>
    <mergeCell ref="A11:C11"/>
    <mergeCell ref="A15:C15"/>
    <mergeCell ref="A22:C22"/>
    <mergeCell ref="A59:B59"/>
    <mergeCell ref="A38:C38"/>
    <mergeCell ref="A54:C54"/>
    <mergeCell ref="A53:B53"/>
    <mergeCell ref="A39:B39"/>
    <mergeCell ref="B57:C57"/>
    <mergeCell ref="B58:C58"/>
    <mergeCell ref="A17:C17"/>
    <mergeCell ref="A21:C21"/>
    <mergeCell ref="A29:C29"/>
    <mergeCell ref="A10:C10"/>
    <mergeCell ref="A16:C16"/>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10" max="61"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O71"/>
  <sheetViews>
    <sheetView tabSelected="1" view="pageBreakPreview" topLeftCell="F1" zoomScaleNormal="50" zoomScaleSheetLayoutView="100" workbookViewId="0">
      <selection activeCell="H30" sqref="H30"/>
    </sheetView>
  </sheetViews>
  <sheetFormatPr defaultColWidth="9.140625" defaultRowHeight="15.75"/>
  <cols>
    <col min="1" max="1" width="2.28515625" style="14" customWidth="1"/>
    <col min="2" max="2" width="28.7109375" style="14" customWidth="1"/>
    <col min="3" max="3" width="2.28515625" style="14" customWidth="1"/>
    <col min="4" max="4" width="1.7109375" style="15" customWidth="1"/>
    <col min="5" max="10" width="13.28515625" style="998" customWidth="1"/>
    <col min="11" max="16" width="17.5703125" style="998" customWidth="1"/>
    <col min="17" max="17" width="14.140625" style="998" bestFit="1" customWidth="1"/>
    <col min="18" max="16384" width="9.140625" style="998"/>
  </cols>
  <sheetData>
    <row r="1" spans="1:57" s="458" customFormat="1" ht="34.5" customHeight="1">
      <c r="A1" s="1636" t="s">
        <v>421</v>
      </c>
      <c r="B1" s="1636"/>
      <c r="C1" s="1636"/>
      <c r="D1" s="1636"/>
      <c r="E1" s="1636"/>
      <c r="F1" s="1636"/>
      <c r="G1" s="1636"/>
      <c r="H1" s="1636"/>
      <c r="I1" s="1636"/>
      <c r="J1" s="1636"/>
      <c r="K1" s="457" t="s">
        <v>1770</v>
      </c>
      <c r="L1" s="457"/>
      <c r="M1" s="457"/>
      <c r="N1" s="457"/>
      <c r="O1" s="457"/>
      <c r="P1" s="457"/>
    </row>
    <row r="2" spans="1:57" ht="15" customHeight="1" thickBot="1">
      <c r="A2" s="1168"/>
      <c r="B2" s="447"/>
      <c r="C2" s="447"/>
      <c r="D2" s="459"/>
      <c r="P2" s="460" t="s">
        <v>262</v>
      </c>
    </row>
    <row r="3" spans="1:57" s="987" customFormat="1" ht="15" customHeight="1">
      <c r="A3" s="1836" t="s">
        <v>10</v>
      </c>
      <c r="B3" s="1836"/>
      <c r="C3" s="1836"/>
      <c r="D3" s="30"/>
      <c r="E3" s="1792" t="s">
        <v>49</v>
      </c>
      <c r="F3" s="1866"/>
      <c r="G3" s="1792" t="s">
        <v>136</v>
      </c>
      <c r="H3" s="1793"/>
      <c r="I3" s="1869" t="s">
        <v>340</v>
      </c>
      <c r="J3" s="1864" t="s">
        <v>341</v>
      </c>
      <c r="K3" s="1862" t="s">
        <v>138</v>
      </c>
      <c r="L3" s="1793"/>
      <c r="M3" s="1792" t="s">
        <v>139</v>
      </c>
      <c r="N3" s="1793"/>
      <c r="O3" s="1792" t="s">
        <v>312</v>
      </c>
      <c r="P3" s="1862"/>
    </row>
    <row r="4" spans="1:57" s="987" customFormat="1" ht="15" customHeight="1">
      <c r="A4" s="1837"/>
      <c r="B4" s="1837"/>
      <c r="C4" s="1837"/>
      <c r="D4" s="30"/>
      <c r="E4" s="1867"/>
      <c r="F4" s="1868"/>
      <c r="G4" s="1794"/>
      <c r="H4" s="1795"/>
      <c r="I4" s="1870"/>
      <c r="J4" s="1865"/>
      <c r="K4" s="1863"/>
      <c r="L4" s="1795"/>
      <c r="M4" s="1794"/>
      <c r="N4" s="1795"/>
      <c r="O4" s="1794"/>
      <c r="P4" s="1863"/>
    </row>
    <row r="5" spans="1:57" s="987" customFormat="1" ht="30" customHeight="1">
      <c r="A5" s="1838"/>
      <c r="B5" s="1838"/>
      <c r="C5" s="1838"/>
      <c r="D5" s="31"/>
      <c r="E5" s="1385"/>
      <c r="F5" s="461" t="s">
        <v>140</v>
      </c>
      <c r="G5" s="1385"/>
      <c r="H5" s="461" t="s">
        <v>140</v>
      </c>
      <c r="I5" s="462"/>
      <c r="J5" s="463" t="s">
        <v>140</v>
      </c>
      <c r="K5" s="464"/>
      <c r="L5" s="461" t="s">
        <v>140</v>
      </c>
      <c r="M5" s="1385"/>
      <c r="N5" s="465" t="s">
        <v>140</v>
      </c>
      <c r="O5" s="1385"/>
      <c r="P5" s="465" t="s">
        <v>140</v>
      </c>
    </row>
    <row r="6" spans="1:57" s="414" customFormat="1" ht="12.75" hidden="1" customHeight="1">
      <c r="A6" s="1643" t="s">
        <v>1071</v>
      </c>
      <c r="B6" s="1643"/>
      <c r="C6" s="1643"/>
      <c r="D6" s="2"/>
      <c r="E6" s="466">
        <f t="shared" ref="E6:E11" si="0">F6-G6+H6+I6-J6-M6</f>
        <v>-1360985419</v>
      </c>
      <c r="F6" s="466">
        <f t="shared" ref="F6:F11" si="1">G6-H6+I6+J6-M6-P6</f>
        <v>126226820</v>
      </c>
      <c r="G6" s="467">
        <v>741559210</v>
      </c>
      <c r="H6" s="467">
        <v>200806813</v>
      </c>
      <c r="I6" s="467">
        <v>134398980</v>
      </c>
      <c r="J6" s="467">
        <v>554575873</v>
      </c>
      <c r="K6" s="467">
        <v>526282949</v>
      </c>
      <c r="L6" s="467"/>
      <c r="M6" s="467">
        <v>526282949</v>
      </c>
      <c r="N6" s="467"/>
      <c r="O6" s="467"/>
      <c r="P6" s="467">
        <v>577217481</v>
      </c>
      <c r="Q6" s="468"/>
      <c r="R6" s="468"/>
      <c r="S6" s="468"/>
      <c r="T6" s="468"/>
      <c r="U6" s="468"/>
      <c r="V6" s="468"/>
      <c r="W6" s="468"/>
      <c r="X6" s="468"/>
      <c r="Y6" s="468"/>
      <c r="Z6" s="468"/>
      <c r="AA6" s="468"/>
      <c r="AB6" s="468"/>
      <c r="AC6" s="468"/>
      <c r="AD6" s="468"/>
      <c r="AE6" s="468"/>
      <c r="AF6" s="468"/>
      <c r="AG6" s="468"/>
      <c r="AH6" s="468"/>
      <c r="AI6" s="468"/>
      <c r="AJ6" s="468"/>
      <c r="AK6" s="468"/>
      <c r="AL6" s="468"/>
      <c r="AM6" s="468"/>
      <c r="AN6" s="468"/>
      <c r="AO6" s="468"/>
      <c r="AP6" s="468"/>
      <c r="AQ6" s="468"/>
      <c r="AR6" s="468"/>
      <c r="AS6" s="468"/>
      <c r="AT6" s="468"/>
      <c r="AU6" s="468"/>
      <c r="AV6" s="468"/>
      <c r="AW6" s="468"/>
      <c r="AX6" s="468"/>
      <c r="AY6" s="468"/>
      <c r="AZ6" s="468"/>
      <c r="BA6" s="468"/>
      <c r="BB6" s="468"/>
      <c r="BC6" s="468"/>
      <c r="BD6" s="468"/>
      <c r="BE6" s="468"/>
    </row>
    <row r="7" spans="1:57" s="414" customFormat="1" ht="12.75" hidden="1" customHeight="1">
      <c r="A7" s="1479" t="s">
        <v>1068</v>
      </c>
      <c r="B7" s="1479"/>
      <c r="C7" s="1479"/>
      <c r="D7" s="2"/>
      <c r="E7" s="413">
        <f t="shared" si="0"/>
        <v>-1243916157.9331326</v>
      </c>
      <c r="F7" s="413">
        <f t="shared" si="1"/>
        <v>119186128.76965982</v>
      </c>
      <c r="G7" s="327">
        <v>756432558.290663</v>
      </c>
      <c r="H7" s="327">
        <v>271812621.98691934</v>
      </c>
      <c r="I7" s="327">
        <v>123272356.01037998</v>
      </c>
      <c r="J7" s="327">
        <v>501494769.53363603</v>
      </c>
      <c r="K7" s="327">
        <v>500259936.87579286</v>
      </c>
      <c r="L7" s="327"/>
      <c r="M7" s="327">
        <v>500259936.87579286</v>
      </c>
      <c r="N7" s="327"/>
      <c r="O7" s="327"/>
      <c r="P7" s="327">
        <v>489940996.20230705</v>
      </c>
      <c r="Q7" s="468"/>
      <c r="R7" s="468"/>
      <c r="S7" s="468"/>
      <c r="T7" s="468"/>
      <c r="U7" s="468"/>
      <c r="V7" s="468"/>
      <c r="W7" s="468"/>
      <c r="X7" s="468"/>
      <c r="Y7" s="468"/>
      <c r="Z7" s="468"/>
      <c r="AA7" s="468"/>
      <c r="AB7" s="468"/>
      <c r="AC7" s="468"/>
      <c r="AD7" s="468"/>
      <c r="AE7" s="468"/>
      <c r="AF7" s="468"/>
      <c r="AG7" s="468"/>
      <c r="AH7" s="468"/>
      <c r="AI7" s="468"/>
      <c r="AJ7" s="468"/>
      <c r="AK7" s="468"/>
      <c r="AL7" s="468"/>
      <c r="AM7" s="468"/>
      <c r="AN7" s="468"/>
      <c r="AO7" s="468"/>
      <c r="AP7" s="468"/>
      <c r="AQ7" s="468"/>
      <c r="AR7" s="468"/>
      <c r="AS7" s="468"/>
      <c r="AT7" s="468"/>
      <c r="AU7" s="468"/>
      <c r="AV7" s="468"/>
      <c r="AW7" s="468"/>
      <c r="AX7" s="468"/>
      <c r="AY7" s="468"/>
      <c r="AZ7" s="468"/>
      <c r="BA7" s="468"/>
      <c r="BB7" s="468"/>
      <c r="BC7" s="468"/>
      <c r="BD7" s="468"/>
      <c r="BE7" s="468"/>
    </row>
    <row r="8" spans="1:57" s="414" customFormat="1" ht="12.75" hidden="1" customHeight="1">
      <c r="A8" s="1479" t="s">
        <v>1399</v>
      </c>
      <c r="B8" s="1479"/>
      <c r="C8" s="1479"/>
      <c r="D8" s="2"/>
      <c r="E8" s="413">
        <f t="shared" si="0"/>
        <v>-1272689981</v>
      </c>
      <c r="F8" s="413">
        <f t="shared" si="1"/>
        <v>121896435</v>
      </c>
      <c r="G8" s="327">
        <v>664797824</v>
      </c>
      <c r="H8" s="327">
        <v>171446835</v>
      </c>
      <c r="I8" s="327">
        <v>94437596</v>
      </c>
      <c r="J8" s="327">
        <v>506459891</v>
      </c>
      <c r="K8" s="327">
        <v>489213132</v>
      </c>
      <c r="L8" s="327"/>
      <c r="M8" s="327">
        <v>489213132</v>
      </c>
      <c r="N8" s="327"/>
      <c r="O8" s="327"/>
      <c r="P8" s="327">
        <v>483138909</v>
      </c>
      <c r="Q8" s="468"/>
      <c r="R8" s="468"/>
      <c r="S8" s="468"/>
      <c r="T8" s="468"/>
      <c r="U8" s="468"/>
      <c r="V8" s="468"/>
      <c r="W8" s="468"/>
      <c r="X8" s="468"/>
      <c r="Y8" s="468"/>
      <c r="Z8" s="468"/>
      <c r="AA8" s="468"/>
      <c r="AB8" s="468"/>
      <c r="AC8" s="468"/>
      <c r="AD8" s="468"/>
      <c r="AE8" s="468"/>
      <c r="AF8" s="468"/>
      <c r="AG8" s="468"/>
      <c r="AH8" s="468"/>
      <c r="AI8" s="468"/>
      <c r="AJ8" s="468"/>
      <c r="AK8" s="468"/>
      <c r="AL8" s="468"/>
      <c r="AM8" s="468"/>
      <c r="AN8" s="468"/>
      <c r="AO8" s="468"/>
      <c r="AP8" s="468"/>
      <c r="AQ8" s="468"/>
      <c r="AR8" s="468"/>
      <c r="AS8" s="468"/>
      <c r="AT8" s="468"/>
      <c r="AU8" s="468"/>
      <c r="AV8" s="468"/>
      <c r="AW8" s="468"/>
      <c r="AX8" s="468"/>
      <c r="AY8" s="468"/>
      <c r="AZ8" s="468"/>
      <c r="BA8" s="468"/>
      <c r="BB8" s="468"/>
      <c r="BC8" s="468"/>
      <c r="BD8" s="468"/>
      <c r="BE8" s="468"/>
    </row>
    <row r="9" spans="1:57" s="414" customFormat="1" ht="12.75" hidden="1" customHeight="1">
      <c r="A9" s="1479" t="s">
        <v>1400</v>
      </c>
      <c r="B9" s="1479"/>
      <c r="C9" s="1479"/>
      <c r="D9" s="2"/>
      <c r="E9" s="413">
        <f t="shared" si="0"/>
        <v>-1064502111.8444388</v>
      </c>
      <c r="F9" s="413">
        <f t="shared" si="1"/>
        <v>54053922.637355268</v>
      </c>
      <c r="G9" s="327">
        <v>618526174.8069942</v>
      </c>
      <c r="H9" s="327">
        <v>229549165.78038287</v>
      </c>
      <c r="I9" s="327">
        <v>91350274.64845255</v>
      </c>
      <c r="J9" s="327">
        <v>401820999.30479008</v>
      </c>
      <c r="K9" s="327">
        <v>419108300.79884535</v>
      </c>
      <c r="L9" s="327"/>
      <c r="M9" s="327">
        <v>419108300.79884535</v>
      </c>
      <c r="N9" s="327"/>
      <c r="O9" s="327"/>
      <c r="P9" s="327">
        <v>408986059.54365325</v>
      </c>
      <c r="Q9" s="468"/>
      <c r="R9" s="468"/>
      <c r="S9" s="468"/>
      <c r="T9" s="468"/>
      <c r="U9" s="468"/>
      <c r="V9" s="468"/>
      <c r="W9" s="468"/>
      <c r="X9" s="468"/>
      <c r="Y9" s="468"/>
      <c r="Z9" s="468"/>
      <c r="AA9" s="468"/>
      <c r="AB9" s="468"/>
      <c r="AC9" s="468"/>
      <c r="AD9" s="468"/>
      <c r="AE9" s="468"/>
      <c r="AF9" s="468"/>
      <c r="AG9" s="468"/>
      <c r="AH9" s="468"/>
      <c r="AI9" s="468"/>
      <c r="AJ9" s="468"/>
      <c r="AK9" s="468"/>
      <c r="AL9" s="468"/>
      <c r="AM9" s="468"/>
      <c r="AN9" s="468"/>
      <c r="AO9" s="468"/>
      <c r="AP9" s="468"/>
      <c r="AQ9" s="468"/>
      <c r="AR9" s="468"/>
      <c r="AS9" s="468"/>
      <c r="AT9" s="468"/>
      <c r="AU9" s="468"/>
      <c r="AV9" s="468"/>
      <c r="AW9" s="468"/>
      <c r="AX9" s="468"/>
      <c r="AY9" s="468"/>
      <c r="AZ9" s="468"/>
      <c r="BA9" s="468"/>
      <c r="BB9" s="468"/>
      <c r="BC9" s="468"/>
      <c r="BD9" s="468"/>
      <c r="BE9" s="468"/>
    </row>
    <row r="10" spans="1:57" s="414" customFormat="1" ht="12.75" hidden="1" customHeight="1">
      <c r="A10" s="1479" t="s">
        <v>1401</v>
      </c>
      <c r="B10" s="1479"/>
      <c r="C10" s="1479"/>
      <c r="D10" s="2"/>
      <c r="E10" s="413">
        <f t="shared" si="0"/>
        <v>-1227979088.485152</v>
      </c>
      <c r="F10" s="413">
        <f t="shared" si="1"/>
        <v>17516259.56893599</v>
      </c>
      <c r="G10" s="327">
        <v>702432333.95259309</v>
      </c>
      <c r="H10" s="327">
        <v>276989951.66201019</v>
      </c>
      <c r="I10" s="327">
        <v>100773783.08861336</v>
      </c>
      <c r="J10" s="327">
        <v>444122840.59282225</v>
      </c>
      <c r="K10" s="327">
        <v>476703908.25929618</v>
      </c>
      <c r="L10" s="327"/>
      <c r="M10" s="327">
        <v>476703908.25929618</v>
      </c>
      <c r="N10" s="327"/>
      <c r="O10" s="327"/>
      <c r="P10" s="327">
        <v>476118838.14378631</v>
      </c>
      <c r="Q10" s="468"/>
      <c r="R10" s="468"/>
      <c r="S10" s="468"/>
      <c r="T10" s="468"/>
      <c r="U10" s="468"/>
      <c r="V10" s="468"/>
      <c r="W10" s="468"/>
      <c r="X10" s="468"/>
      <c r="Y10" s="468"/>
      <c r="Z10" s="468"/>
      <c r="AA10" s="468"/>
      <c r="AB10" s="468"/>
      <c r="AC10" s="468"/>
      <c r="AD10" s="468"/>
      <c r="AE10" s="468"/>
      <c r="AF10" s="468"/>
      <c r="AG10" s="468"/>
      <c r="AH10" s="468"/>
      <c r="AI10" s="468"/>
      <c r="AJ10" s="468"/>
      <c r="AK10" s="468"/>
      <c r="AL10" s="468"/>
      <c r="AM10" s="468"/>
      <c r="AN10" s="468"/>
      <c r="AO10" s="468"/>
      <c r="AP10" s="468"/>
      <c r="AQ10" s="468"/>
      <c r="AR10" s="468"/>
      <c r="AS10" s="468"/>
      <c r="AT10" s="468"/>
      <c r="AU10" s="468"/>
      <c r="AV10" s="468"/>
      <c r="AW10" s="468"/>
      <c r="AX10" s="468"/>
      <c r="AY10" s="468"/>
      <c r="AZ10" s="468"/>
      <c r="BA10" s="468"/>
      <c r="BB10" s="468"/>
      <c r="BC10" s="468"/>
      <c r="BD10" s="468"/>
      <c r="BE10" s="468"/>
    </row>
    <row r="11" spans="1:57" s="414" customFormat="1" ht="13.35" hidden="1" customHeight="1">
      <c r="A11" s="1479" t="s">
        <v>1402</v>
      </c>
      <c r="B11" s="1479"/>
      <c r="C11" s="1479"/>
      <c r="D11" s="2"/>
      <c r="E11" s="413">
        <f t="shared" si="0"/>
        <v>-614163758.02412343</v>
      </c>
      <c r="F11" s="413">
        <f t="shared" si="1"/>
        <v>529227099.5126642</v>
      </c>
      <c r="G11" s="50">
        <v>774876938.08685613</v>
      </c>
      <c r="H11" s="328">
        <v>318129140.68098992</v>
      </c>
      <c r="I11" s="50">
        <v>35521358.976925708</v>
      </c>
      <c r="J11" s="50">
        <v>381497471.03714108</v>
      </c>
      <c r="K11" s="50">
        <v>340666948.07070595</v>
      </c>
      <c r="L11" s="50"/>
      <c r="M11" s="50">
        <v>340666948.07070595</v>
      </c>
      <c r="N11" s="50"/>
      <c r="O11" s="50"/>
      <c r="P11" s="50">
        <v>3872579.8365629241</v>
      </c>
      <c r="Q11" s="468"/>
      <c r="R11" s="468"/>
      <c r="S11" s="468"/>
      <c r="T11" s="468"/>
      <c r="U11" s="468"/>
      <c r="V11" s="468"/>
      <c r="W11" s="468"/>
      <c r="X11" s="468"/>
      <c r="Y11" s="468"/>
      <c r="Z11" s="468"/>
      <c r="AA11" s="468"/>
      <c r="AB11" s="468"/>
      <c r="AC11" s="468"/>
      <c r="AD11" s="468"/>
      <c r="AE11" s="468"/>
      <c r="AF11" s="468"/>
      <c r="AG11" s="468"/>
      <c r="AH11" s="468"/>
      <c r="AI11" s="468"/>
      <c r="AJ11" s="468"/>
      <c r="AK11" s="468"/>
      <c r="AL11" s="468"/>
      <c r="AM11" s="468"/>
      <c r="AN11" s="468"/>
      <c r="AO11" s="468"/>
      <c r="AP11" s="468"/>
      <c r="AQ11" s="468"/>
      <c r="AR11" s="468"/>
      <c r="AS11" s="468"/>
      <c r="AT11" s="468"/>
      <c r="AU11" s="468"/>
      <c r="AV11" s="468"/>
      <c r="AW11" s="468"/>
      <c r="AX11" s="468"/>
      <c r="AY11" s="468"/>
      <c r="AZ11" s="468"/>
      <c r="BA11" s="468"/>
      <c r="BB11" s="468"/>
      <c r="BC11" s="468"/>
      <c r="BD11" s="468"/>
      <c r="BE11" s="468"/>
    </row>
    <row r="12" spans="1:57" s="414" customFormat="1" ht="13.35" hidden="1" customHeight="1">
      <c r="A12" s="1479" t="s">
        <v>1403</v>
      </c>
      <c r="B12" s="1479"/>
      <c r="C12" s="1479"/>
      <c r="D12" s="2"/>
      <c r="E12" s="50">
        <v>552581020.29235148</v>
      </c>
      <c r="F12" s="50">
        <v>552581020.29235148</v>
      </c>
      <c r="G12" s="50">
        <v>894111596.32216477</v>
      </c>
      <c r="H12" s="328">
        <v>407598370.52959192</v>
      </c>
      <c r="I12" s="50">
        <v>27358185.305937532</v>
      </c>
      <c r="J12" s="50">
        <v>415806488.11875683</v>
      </c>
      <c r="K12" s="50">
        <v>372508410.50904661</v>
      </c>
      <c r="L12" s="50"/>
      <c r="M12" s="50">
        <v>372508410.50904661</v>
      </c>
      <c r="N12" s="50"/>
      <c r="O12" s="50"/>
      <c r="P12" s="50">
        <v>4588468.4158692267</v>
      </c>
      <c r="Q12" s="468"/>
      <c r="R12" s="468"/>
      <c r="S12" s="468"/>
      <c r="T12" s="468"/>
      <c r="U12" s="468"/>
      <c r="V12" s="468"/>
      <c r="W12" s="468"/>
      <c r="X12" s="468"/>
      <c r="Y12" s="468"/>
      <c r="Z12" s="468"/>
      <c r="AA12" s="468"/>
      <c r="AB12" s="468"/>
      <c r="AC12" s="468"/>
      <c r="AD12" s="468"/>
      <c r="AE12" s="468"/>
      <c r="AF12" s="468"/>
      <c r="AG12" s="468"/>
      <c r="AH12" s="468"/>
      <c r="AI12" s="468"/>
      <c r="AJ12" s="468"/>
      <c r="AK12" s="468"/>
      <c r="AL12" s="468"/>
      <c r="AM12" s="468"/>
      <c r="AN12" s="468"/>
      <c r="AO12" s="468"/>
      <c r="AP12" s="468"/>
      <c r="AQ12" s="468"/>
      <c r="AR12" s="468"/>
      <c r="AS12" s="468"/>
      <c r="AT12" s="468"/>
      <c r="AU12" s="468"/>
      <c r="AV12" s="468"/>
      <c r="AW12" s="468"/>
      <c r="AX12" s="468"/>
      <c r="AY12" s="468"/>
      <c r="AZ12" s="468"/>
      <c r="BA12" s="468"/>
      <c r="BB12" s="468"/>
      <c r="BC12" s="468"/>
      <c r="BD12" s="468"/>
      <c r="BE12" s="468"/>
    </row>
    <row r="13" spans="1:57" s="414" customFormat="1" ht="13.35" hidden="1" customHeight="1">
      <c r="A13" s="1789" t="s">
        <v>1443</v>
      </c>
      <c r="B13" s="1789"/>
      <c r="C13" s="1789"/>
      <c r="D13" s="2"/>
      <c r="E13" s="328" t="s">
        <v>112</v>
      </c>
      <c r="F13" s="328" t="s">
        <v>112</v>
      </c>
      <c r="G13" s="328" t="s">
        <v>112</v>
      </c>
      <c r="H13" s="328" t="s">
        <v>112</v>
      </c>
      <c r="I13" s="328" t="s">
        <v>112</v>
      </c>
      <c r="J13" s="328" t="s">
        <v>112</v>
      </c>
      <c r="K13" s="328" t="s">
        <v>112</v>
      </c>
      <c r="L13" s="328" t="s">
        <v>112</v>
      </c>
      <c r="M13" s="328" t="s">
        <v>112</v>
      </c>
      <c r="N13" s="328" t="s">
        <v>112</v>
      </c>
      <c r="O13" s="328" t="s">
        <v>112</v>
      </c>
      <c r="P13" s="328" t="s">
        <v>112</v>
      </c>
      <c r="Q13" s="468"/>
      <c r="R13" s="468"/>
      <c r="S13" s="468"/>
      <c r="T13" s="468"/>
      <c r="U13" s="468"/>
      <c r="V13" s="468"/>
      <c r="W13" s="468"/>
      <c r="X13" s="468"/>
      <c r="Y13" s="468"/>
      <c r="Z13" s="468"/>
      <c r="AA13" s="468"/>
      <c r="AB13" s="468"/>
      <c r="AC13" s="468"/>
      <c r="AD13" s="468"/>
      <c r="AE13" s="468"/>
      <c r="AF13" s="468"/>
      <c r="AG13" s="468"/>
      <c r="AH13" s="468"/>
      <c r="AI13" s="468"/>
      <c r="AJ13" s="468"/>
      <c r="AK13" s="468"/>
      <c r="AL13" s="468"/>
      <c r="AM13" s="468"/>
      <c r="AN13" s="468"/>
      <c r="AO13" s="468"/>
      <c r="AP13" s="468"/>
      <c r="AQ13" s="468"/>
      <c r="AR13" s="468"/>
      <c r="AS13" s="468"/>
      <c r="AT13" s="468"/>
      <c r="AU13" s="468"/>
      <c r="AV13" s="468"/>
      <c r="AW13" s="468"/>
      <c r="AX13" s="468"/>
      <c r="AY13" s="468"/>
      <c r="AZ13" s="468"/>
      <c r="BA13" s="468"/>
      <c r="BB13" s="468"/>
      <c r="BC13" s="468"/>
      <c r="BD13" s="468"/>
      <c r="BE13" s="468"/>
    </row>
    <row r="14" spans="1:57" s="414" customFormat="1" ht="13.35" hidden="1" customHeight="1">
      <c r="A14" s="1825" t="s">
        <v>1444</v>
      </c>
      <c r="B14" s="1825"/>
      <c r="C14" s="1825"/>
      <c r="D14" s="2"/>
      <c r="E14" s="50">
        <v>40621245.407513522</v>
      </c>
      <c r="F14" s="469">
        <v>100</v>
      </c>
      <c r="G14" s="50">
        <v>11804801.163737483</v>
      </c>
      <c r="H14" s="469">
        <v>29.060657902807691</v>
      </c>
      <c r="I14" s="50">
        <v>7010291.5008406602</v>
      </c>
      <c r="J14" s="469">
        <v>17.257697125022169</v>
      </c>
      <c r="K14" s="50">
        <v>14489990.119470151</v>
      </c>
      <c r="L14" s="469">
        <v>35.670964723277557</v>
      </c>
      <c r="M14" s="50">
        <v>1395028.9446636634</v>
      </c>
      <c r="N14" s="469">
        <v>3.4342347967638416</v>
      </c>
      <c r="O14" s="50">
        <v>5921133.6788015626</v>
      </c>
      <c r="P14" s="469">
        <v>14.576445452128747</v>
      </c>
      <c r="Q14" s="468"/>
      <c r="R14" s="468"/>
      <c r="S14" s="468"/>
      <c r="T14" s="468"/>
      <c r="U14" s="468"/>
      <c r="V14" s="468"/>
      <c r="W14" s="468"/>
      <c r="X14" s="468"/>
      <c r="Y14" s="468"/>
      <c r="Z14" s="468"/>
      <c r="AA14" s="468"/>
      <c r="AB14" s="468"/>
      <c r="AC14" s="468"/>
      <c r="AD14" s="468"/>
      <c r="AE14" s="468"/>
      <c r="AF14" s="468"/>
      <c r="AG14" s="468"/>
      <c r="AH14" s="468"/>
      <c r="AI14" s="468"/>
      <c r="AJ14" s="468"/>
      <c r="AK14" s="468"/>
      <c r="AL14" s="468"/>
      <c r="AM14" s="468"/>
      <c r="AN14" s="468"/>
      <c r="AO14" s="468"/>
      <c r="AP14" s="468"/>
      <c r="AQ14" s="468"/>
      <c r="AR14" s="468"/>
      <c r="AS14" s="468"/>
      <c r="AT14" s="468"/>
      <c r="AU14" s="468"/>
      <c r="AV14" s="468"/>
      <c r="AW14" s="468"/>
      <c r="AX14" s="468"/>
      <c r="AY14" s="468"/>
      <c r="AZ14" s="468"/>
      <c r="BA14" s="468"/>
      <c r="BB14" s="468"/>
      <c r="BC14" s="468"/>
      <c r="BD14" s="468"/>
      <c r="BE14" s="468"/>
    </row>
    <row r="15" spans="1:57" s="414" customFormat="1" ht="13.35" hidden="1" customHeight="1">
      <c r="A15" s="1825" t="s">
        <v>1445</v>
      </c>
      <c r="B15" s="1825"/>
      <c r="C15" s="1825"/>
      <c r="D15" s="2"/>
      <c r="E15" s="411">
        <v>46216254.071116991</v>
      </c>
      <c r="F15" s="469">
        <v>100</v>
      </c>
      <c r="G15" s="374">
        <v>16518394.765011886</v>
      </c>
      <c r="H15" s="469">
        <f t="shared" ref="H15:H28" si="2">G15/$E15*100</f>
        <v>35.741526649030419</v>
      </c>
      <c r="I15" s="374">
        <v>8146466.9616821352</v>
      </c>
      <c r="J15" s="469">
        <f>I15/$E15*100</f>
        <v>17.626843900300649</v>
      </c>
      <c r="K15" s="374">
        <v>14951368.80044858</v>
      </c>
      <c r="L15" s="469">
        <f t="shared" ref="L15:L22" si="3">K15/$E15*100</f>
        <v>32.350888450287648</v>
      </c>
      <c r="M15" s="328">
        <v>2125787.7455276372</v>
      </c>
      <c r="N15" s="469">
        <f>M15/$E15*100</f>
        <v>4.5996539275045993</v>
      </c>
      <c r="O15" s="374">
        <v>4474235.7984467587</v>
      </c>
      <c r="P15" s="469">
        <f>O15/$E15*100</f>
        <v>9.6810870728767</v>
      </c>
      <c r="Q15" s="468"/>
      <c r="R15" s="468"/>
      <c r="S15" s="468"/>
      <c r="T15" s="468"/>
      <c r="U15" s="468"/>
      <c r="V15" s="468"/>
      <c r="W15" s="468"/>
      <c r="X15" s="468"/>
      <c r="Y15" s="468"/>
      <c r="Z15" s="468"/>
      <c r="AA15" s="468"/>
      <c r="AB15" s="468"/>
      <c r="AC15" s="468"/>
      <c r="AD15" s="468"/>
      <c r="AE15" s="468"/>
      <c r="AF15" s="468"/>
      <c r="AG15" s="468"/>
      <c r="AH15" s="468"/>
      <c r="AI15" s="468"/>
      <c r="AJ15" s="468"/>
      <c r="AK15" s="468"/>
      <c r="AL15" s="468"/>
      <c r="AM15" s="468"/>
      <c r="AN15" s="468"/>
      <c r="AO15" s="468"/>
      <c r="AP15" s="468"/>
      <c r="AQ15" s="468"/>
      <c r="AR15" s="468"/>
      <c r="AS15" s="468"/>
      <c r="AT15" s="468"/>
      <c r="AU15" s="468"/>
      <c r="AV15" s="468"/>
      <c r="AW15" s="468"/>
      <c r="AX15" s="468"/>
      <c r="AY15" s="468"/>
      <c r="AZ15" s="468"/>
      <c r="BA15" s="468"/>
      <c r="BB15" s="468"/>
      <c r="BC15" s="468"/>
      <c r="BD15" s="468"/>
      <c r="BE15" s="468"/>
    </row>
    <row r="16" spans="1:57" s="414" customFormat="1" ht="13.35" hidden="1" customHeight="1">
      <c r="A16" s="1825" t="s">
        <v>1407</v>
      </c>
      <c r="B16" s="1825"/>
      <c r="C16" s="1825"/>
      <c r="D16" s="2"/>
      <c r="E16" s="411">
        <v>41547195.212533452</v>
      </c>
      <c r="F16" s="469">
        <v>100</v>
      </c>
      <c r="G16" s="374">
        <v>9400563.0490084719</v>
      </c>
      <c r="H16" s="159">
        <f t="shared" si="2"/>
        <v>22.626227837812323</v>
      </c>
      <c r="I16" s="374">
        <v>8793249.2718917634</v>
      </c>
      <c r="J16" s="469">
        <v>21.164483491388904</v>
      </c>
      <c r="K16" s="374">
        <v>15774321.715834169</v>
      </c>
      <c r="L16" s="159">
        <f t="shared" si="3"/>
        <v>37.967236139867182</v>
      </c>
      <c r="M16" s="328">
        <v>1393425.8080022295</v>
      </c>
      <c r="N16" s="159">
        <f>M16/$E16*100</f>
        <v>3.3538384501630034</v>
      </c>
      <c r="O16" s="374">
        <v>6185635.367796897</v>
      </c>
      <c r="P16" s="159">
        <f>O16/$E16*100</f>
        <v>14.888214080768778</v>
      </c>
      <c r="Q16" s="468"/>
      <c r="R16" s="468"/>
      <c r="S16" s="468"/>
      <c r="T16" s="468"/>
      <c r="U16" s="468"/>
      <c r="V16" s="468"/>
      <c r="W16" s="468"/>
      <c r="X16" s="468"/>
      <c r="Y16" s="468"/>
      <c r="Z16" s="468"/>
      <c r="AA16" s="468"/>
      <c r="AB16" s="468"/>
      <c r="AC16" s="468"/>
      <c r="AD16" s="468"/>
      <c r="AE16" s="468"/>
      <c r="AF16" s="468"/>
      <c r="AG16" s="468"/>
      <c r="AH16" s="468"/>
      <c r="AI16" s="468"/>
      <c r="AJ16" s="468"/>
      <c r="AK16" s="468"/>
      <c r="AL16" s="468"/>
      <c r="AM16" s="468"/>
      <c r="AN16" s="468"/>
      <c r="AO16" s="468"/>
      <c r="AP16" s="468"/>
      <c r="AQ16" s="468"/>
      <c r="AR16" s="468"/>
      <c r="AS16" s="468"/>
      <c r="AT16" s="468"/>
      <c r="AU16" s="468"/>
      <c r="AV16" s="468"/>
      <c r="AW16" s="468"/>
      <c r="AX16" s="468"/>
      <c r="AY16" s="468"/>
      <c r="AZ16" s="468"/>
      <c r="BA16" s="468"/>
      <c r="BB16" s="468"/>
      <c r="BC16" s="468"/>
      <c r="BD16" s="468"/>
      <c r="BE16" s="468"/>
    </row>
    <row r="17" spans="1:67" s="33" customFormat="1" ht="15" hidden="1" customHeight="1">
      <c r="A17" s="1825" t="s">
        <v>1407</v>
      </c>
      <c r="B17" s="1825"/>
      <c r="C17" s="1825"/>
      <c r="D17" s="32"/>
      <c r="E17" s="60">
        <v>41547121.616053052</v>
      </c>
      <c r="F17" s="159">
        <v>100</v>
      </c>
      <c r="G17" s="59">
        <v>9400563.0490085129</v>
      </c>
      <c r="H17" s="159">
        <f t="shared" si="2"/>
        <v>22.626267917862947</v>
      </c>
      <c r="I17" s="59">
        <f>('19'!I16/'1'!$E$17)*1000</f>
        <v>8793249.2718918063</v>
      </c>
      <c r="J17" s="159">
        <f t="shared" ref="J17:J22" si="4">I17/$E17*100</f>
        <v>21.164520982108794</v>
      </c>
      <c r="K17" s="59">
        <f>('19'!K16/'1'!$E$17)*1000</f>
        <v>15774321.715834245</v>
      </c>
      <c r="L17" s="159">
        <f t="shared" si="3"/>
        <v>37.967303394946462</v>
      </c>
      <c r="M17" s="59">
        <f>('19'!M16/'1'!$E$17)*1000</f>
        <v>1393352.2115215114</v>
      </c>
      <c r="N17" s="159">
        <f>M17/$E17*100</f>
        <v>3.3536672513629573</v>
      </c>
      <c r="O17" s="59">
        <f>('19'!O16/'1'!$E$17)*1000</f>
        <v>6185635.3677969202</v>
      </c>
      <c r="P17" s="159">
        <f>O17/$E17*100</f>
        <v>14.888240453718707</v>
      </c>
      <c r="R17" s="1059"/>
      <c r="S17" s="1059"/>
      <c r="T17" s="1059"/>
      <c r="U17" s="1059"/>
      <c r="V17" s="1059"/>
      <c r="W17" s="1059"/>
    </row>
    <row r="18" spans="1:67" s="414" customFormat="1" ht="15" hidden="1" customHeight="1">
      <c r="A18" s="1825" t="s">
        <v>1362</v>
      </c>
      <c r="B18" s="1825"/>
      <c r="C18" s="1825"/>
      <c r="D18" s="2"/>
      <c r="E18" s="333">
        <v>47047310.036471196</v>
      </c>
      <c r="F18" s="311">
        <v>100</v>
      </c>
      <c r="G18" s="333">
        <v>11153694.498743866</v>
      </c>
      <c r="H18" s="311">
        <f t="shared" si="2"/>
        <v>23.707401103479654</v>
      </c>
      <c r="I18" s="333">
        <v>9570474.5907081123</v>
      </c>
      <c r="J18" s="311">
        <f t="shared" si="4"/>
        <v>20.342235471675334</v>
      </c>
      <c r="K18" s="333">
        <v>18346067.487314988</v>
      </c>
      <c r="L18" s="311">
        <f t="shared" si="3"/>
        <v>38.994933978357253</v>
      </c>
      <c r="M18" s="333">
        <v>2375732.4777737176</v>
      </c>
      <c r="N18" s="311">
        <f>M18/$E18*100</f>
        <v>5.049666975501987</v>
      </c>
      <c r="O18" s="333">
        <v>5601340.9819304869</v>
      </c>
      <c r="P18" s="311">
        <f t="shared" ref="P18:P28" si="5">O18/$E18*100</f>
        <v>11.905762470985723</v>
      </c>
      <c r="Q18" s="468"/>
      <c r="R18" s="468"/>
      <c r="S18" s="468"/>
      <c r="T18" s="468"/>
      <c r="U18" s="468"/>
      <c r="V18" s="468"/>
      <c r="W18" s="468"/>
      <c r="X18" s="468"/>
      <c r="Y18" s="468"/>
      <c r="Z18" s="468"/>
      <c r="AA18" s="468"/>
      <c r="AB18" s="468"/>
      <c r="AC18" s="468"/>
      <c r="AD18" s="468"/>
      <c r="AE18" s="468"/>
      <c r="AF18" s="468"/>
      <c r="AG18" s="468"/>
      <c r="AH18" s="468"/>
      <c r="AI18" s="468"/>
      <c r="AJ18" s="468"/>
      <c r="AK18" s="468"/>
      <c r="AL18" s="468"/>
      <c r="AM18" s="468"/>
      <c r="AN18" s="468"/>
      <c r="AO18" s="468"/>
      <c r="AP18" s="468"/>
      <c r="AQ18" s="468"/>
      <c r="AR18" s="468"/>
      <c r="AS18" s="468"/>
      <c r="AT18" s="468"/>
      <c r="AU18" s="468"/>
      <c r="AV18" s="468"/>
      <c r="AW18" s="468"/>
      <c r="AX18" s="468"/>
      <c r="AY18" s="468"/>
      <c r="AZ18" s="468"/>
      <c r="BA18" s="468"/>
      <c r="BB18" s="468"/>
      <c r="BC18" s="468"/>
      <c r="BD18" s="468"/>
      <c r="BE18" s="468"/>
    </row>
    <row r="19" spans="1:67" s="33" customFormat="1" ht="15" hidden="1" customHeight="1">
      <c r="A19" s="1825" t="s">
        <v>1363</v>
      </c>
      <c r="B19" s="1825"/>
      <c r="C19" s="1825"/>
      <c r="D19" s="32"/>
      <c r="E19" s="470">
        <f>'[1]19'!E18/'[1]1'!E19*1000</f>
        <v>57591841.808187589</v>
      </c>
      <c r="F19" s="311">
        <v>100</v>
      </c>
      <c r="G19" s="470">
        <f>'[1]19'!G18/'[1]1'!E19*1000</f>
        <v>19335674.163574621</v>
      </c>
      <c r="H19" s="311">
        <f t="shared" si="2"/>
        <v>33.573633967069533</v>
      </c>
      <c r="I19" s="470">
        <f>'[1]19'!I18/'[1]1'!E19*1000</f>
        <v>10070082.403748445</v>
      </c>
      <c r="J19" s="311">
        <f t="shared" si="4"/>
        <v>17.485258480337095</v>
      </c>
      <c r="K19" s="470">
        <f>'[1]19'!K18/'[1]1'!E19*1000</f>
        <v>22582538.431206848</v>
      </c>
      <c r="L19" s="311">
        <f t="shared" si="3"/>
        <v>39.211349597776511</v>
      </c>
      <c r="M19" s="470" t="s">
        <v>524</v>
      </c>
      <c r="N19" s="334" t="s">
        <v>524</v>
      </c>
      <c r="O19" s="470">
        <f>'[1]19'!O18/'[1]1'!E19*1000</f>
        <v>5603546.809657651</v>
      </c>
      <c r="P19" s="311">
        <f t="shared" si="5"/>
        <v>9.7297579548168205</v>
      </c>
      <c r="Q19" s="159"/>
      <c r="R19" s="59"/>
      <c r="S19" s="159"/>
      <c r="T19" s="59"/>
      <c r="U19" s="159"/>
      <c r="V19" s="159"/>
      <c r="W19" s="59"/>
      <c r="X19" s="159"/>
      <c r="Y19" s="59"/>
      <c r="Z19" s="159"/>
      <c r="AB19" s="1059"/>
      <c r="AC19" s="1059"/>
      <c r="AD19" s="1059"/>
      <c r="AE19" s="1059"/>
      <c r="AF19" s="1059"/>
      <c r="AG19" s="1059"/>
    </row>
    <row r="20" spans="1:67" s="33" customFormat="1" ht="15" hidden="1" customHeight="1">
      <c r="A20" s="1825" t="s">
        <v>1459</v>
      </c>
      <c r="B20" s="1825"/>
      <c r="C20" s="1825"/>
      <c r="D20" s="32"/>
      <c r="E20" s="435">
        <v>45849745.77783455</v>
      </c>
      <c r="F20" s="311">
        <v>100</v>
      </c>
      <c r="G20" s="435">
        <v>14642938.481223373</v>
      </c>
      <c r="H20" s="311">
        <f t="shared" si="2"/>
        <v>31.936793176947791</v>
      </c>
      <c r="I20" s="435">
        <v>9583696.2672598306</v>
      </c>
      <c r="J20" s="311">
        <f t="shared" si="4"/>
        <v>20.902397831599188</v>
      </c>
      <c r="K20" s="435">
        <v>15088597.206603512</v>
      </c>
      <c r="L20" s="311">
        <f t="shared" si="3"/>
        <v>32.908791424309044</v>
      </c>
      <c r="M20" s="435">
        <v>1718480.0702073735</v>
      </c>
      <c r="N20" s="311">
        <f>M20/$E20*100</f>
        <v>3.7480689174031365</v>
      </c>
      <c r="O20" s="435">
        <v>4816033.75254039</v>
      </c>
      <c r="P20" s="311">
        <f t="shared" si="5"/>
        <v>10.503948649740687</v>
      </c>
      <c r="Q20" s="159"/>
      <c r="R20" s="59"/>
      <c r="S20" s="159"/>
      <c r="T20" s="59"/>
      <c r="U20" s="159"/>
      <c r="V20" s="159"/>
      <c r="W20" s="59"/>
      <c r="X20" s="159"/>
      <c r="Y20" s="59"/>
      <c r="Z20" s="159"/>
      <c r="AB20" s="1059"/>
      <c r="AC20" s="1059"/>
      <c r="AD20" s="1059"/>
      <c r="AE20" s="1059"/>
      <c r="AF20" s="1059"/>
      <c r="AG20" s="1059"/>
    </row>
    <row r="21" spans="1:67" s="33" customFormat="1" ht="15" hidden="1" customHeight="1">
      <c r="A21" s="1825" t="s">
        <v>1365</v>
      </c>
      <c r="B21" s="1825"/>
      <c r="C21" s="1825"/>
      <c r="D21" s="32"/>
      <c r="E21" s="435">
        <v>44034925.446197607</v>
      </c>
      <c r="F21" s="311">
        <v>100</v>
      </c>
      <c r="G21" s="435">
        <v>13721861.603871504</v>
      </c>
      <c r="H21" s="311">
        <f t="shared" si="2"/>
        <v>31.161314490328902</v>
      </c>
      <c r="I21" s="435">
        <v>9400690.8177297637</v>
      </c>
      <c r="J21" s="311">
        <f t="shared" si="4"/>
        <v>21.348261005268736</v>
      </c>
      <c r="K21" s="435">
        <v>14858731.494227903</v>
      </c>
      <c r="L21" s="311">
        <f t="shared" si="3"/>
        <v>33.743060408680556</v>
      </c>
      <c r="M21" s="435">
        <v>1232925.3157325799</v>
      </c>
      <c r="N21" s="311">
        <f>M21/$E21*100</f>
        <v>2.7998805567162428</v>
      </c>
      <c r="O21" s="435">
        <v>4820716.2146358686</v>
      </c>
      <c r="P21" s="311">
        <f t="shared" si="5"/>
        <v>10.947483539005594</v>
      </c>
      <c r="Q21" s="159"/>
      <c r="R21" s="59"/>
      <c r="S21" s="159"/>
      <c r="T21" s="59"/>
      <c r="U21" s="159"/>
      <c r="V21" s="159"/>
      <c r="W21" s="59"/>
      <c r="X21" s="159"/>
      <c r="Y21" s="59"/>
      <c r="Z21" s="159"/>
      <c r="AB21" s="1059"/>
      <c r="AC21" s="1059"/>
      <c r="AD21" s="1059"/>
      <c r="AE21" s="1059"/>
      <c r="AF21" s="1059"/>
      <c r="AG21" s="1059"/>
    </row>
    <row r="22" spans="1:67" s="33" customFormat="1" ht="15.6" hidden="1" customHeight="1">
      <c r="A22" s="1825" t="s">
        <v>1366</v>
      </c>
      <c r="B22" s="1825"/>
      <c r="C22" s="1825"/>
      <c r="D22" s="32"/>
      <c r="E22" s="435">
        <v>46656612.553916804</v>
      </c>
      <c r="F22" s="311">
        <v>100</v>
      </c>
      <c r="G22" s="435">
        <v>15981878.101324512</v>
      </c>
      <c r="H22" s="311">
        <f t="shared" si="2"/>
        <v>34.254261564436781</v>
      </c>
      <c r="I22" s="435">
        <v>8841195.4042346776</v>
      </c>
      <c r="J22" s="311">
        <f t="shared" si="4"/>
        <v>18.949501303845647</v>
      </c>
      <c r="K22" s="435">
        <v>14817051.715843376</v>
      </c>
      <c r="L22" s="311">
        <f t="shared" si="3"/>
        <v>31.757667144653194</v>
      </c>
      <c r="M22" s="435">
        <v>1470659.81421081</v>
      </c>
      <c r="N22" s="311">
        <f>M22/$E22*100</f>
        <v>3.1520929911302544</v>
      </c>
      <c r="O22" s="435">
        <v>5545827.5183034139</v>
      </c>
      <c r="P22" s="311">
        <f t="shared" si="5"/>
        <v>11.886476995934082</v>
      </c>
      <c r="Q22" s="159"/>
      <c r="R22" s="59"/>
      <c r="S22" s="159"/>
      <c r="T22" s="59"/>
      <c r="U22" s="159"/>
      <c r="V22" s="159"/>
      <c r="W22" s="59"/>
      <c r="X22" s="159"/>
      <c r="Y22" s="59"/>
      <c r="Z22" s="159"/>
      <c r="AB22" s="1059"/>
      <c r="AC22" s="1059"/>
      <c r="AD22" s="1059"/>
      <c r="AE22" s="1059"/>
      <c r="AF22" s="1059"/>
      <c r="AG22" s="1059"/>
    </row>
    <row r="23" spans="1:67" s="33" customFormat="1" ht="14.45" hidden="1" customHeight="1">
      <c r="A23" s="1467" t="s">
        <v>1367</v>
      </c>
      <c r="B23" s="1468"/>
      <c r="C23" s="1468"/>
      <c r="D23" s="1469"/>
      <c r="E23" s="437">
        <v>47302.369296844925</v>
      </c>
      <c r="F23" s="311">
        <v>100</v>
      </c>
      <c r="G23" s="437">
        <v>18238.96774277628</v>
      </c>
      <c r="H23" s="311">
        <f t="shared" si="2"/>
        <v>38.558254087270043</v>
      </c>
      <c r="I23" s="437">
        <v>9325.3163973269311</v>
      </c>
      <c r="J23" s="311">
        <f>I23/$E23*100</f>
        <v>19.714269149619383</v>
      </c>
      <c r="K23" s="437">
        <v>12659.494991834354</v>
      </c>
      <c r="L23" s="311">
        <f>K23/$E23*100</f>
        <v>26.762919447839884</v>
      </c>
      <c r="M23" s="437">
        <v>1431.5459689299776</v>
      </c>
      <c r="N23" s="311">
        <f>M23/$E23*100</f>
        <v>3.026372653653655</v>
      </c>
      <c r="O23" s="437">
        <v>5647.0441959773589</v>
      </c>
      <c r="P23" s="311">
        <f t="shared" si="5"/>
        <v>11.938184661616976</v>
      </c>
      <c r="Q23" s="159"/>
      <c r="R23" s="59"/>
      <c r="S23" s="159"/>
      <c r="T23" s="59"/>
      <c r="U23" s="159"/>
      <c r="V23" s="159"/>
      <c r="W23" s="59"/>
      <c r="X23" s="159"/>
      <c r="Y23" s="59"/>
      <c r="Z23" s="159"/>
      <c r="AB23" s="1059"/>
      <c r="AC23" s="1059"/>
      <c r="AD23" s="1059"/>
      <c r="AE23" s="1059"/>
      <c r="AF23" s="1059"/>
      <c r="AG23" s="1059"/>
    </row>
    <row r="24" spans="1:67" s="33" customFormat="1" ht="14.45" customHeight="1">
      <c r="A24" s="1467" t="s">
        <v>1308</v>
      </c>
      <c r="B24" s="1468"/>
      <c r="C24" s="1468"/>
      <c r="D24" s="1469"/>
      <c r="E24" s="437">
        <v>43028.134651915396</v>
      </c>
      <c r="F24" s="311">
        <v>100</v>
      </c>
      <c r="G24" s="437">
        <v>16902.153006143482</v>
      </c>
      <c r="H24" s="311">
        <f t="shared" si="2"/>
        <v>39.281630828007749</v>
      </c>
      <c r="I24" s="437">
        <v>7247.9719848907125</v>
      </c>
      <c r="J24" s="311">
        <f t="shared" ref="J24:J28" si="6">I24/$E24*100</f>
        <v>16.844727394121577</v>
      </c>
      <c r="K24" s="437">
        <v>15289.742746372218</v>
      </c>
      <c r="L24" s="311">
        <f t="shared" ref="L24:L28" si="7">K24/$E24*100</f>
        <v>35.534291388789256</v>
      </c>
      <c r="M24" s="172" t="s">
        <v>517</v>
      </c>
      <c r="N24" s="311" t="s">
        <v>517</v>
      </c>
      <c r="O24" s="437">
        <v>3588.2669145086356</v>
      </c>
      <c r="P24" s="311">
        <f t="shared" si="5"/>
        <v>8.3393503890806109</v>
      </c>
      <c r="Q24" s="159"/>
      <c r="R24" s="59"/>
      <c r="S24" s="159"/>
      <c r="T24" s="59"/>
      <c r="U24" s="159"/>
      <c r="V24" s="159"/>
      <c r="W24" s="59"/>
      <c r="X24" s="159"/>
      <c r="Y24" s="59"/>
      <c r="Z24" s="159"/>
      <c r="AB24" s="1059"/>
      <c r="AC24" s="1059"/>
      <c r="AD24" s="1059"/>
      <c r="AE24" s="1059"/>
      <c r="AF24" s="1059"/>
      <c r="AG24" s="1059"/>
    </row>
    <row r="25" spans="1:67" s="33" customFormat="1" ht="14.45" customHeight="1">
      <c r="A25" s="1467" t="s">
        <v>1309</v>
      </c>
      <c r="B25" s="1468"/>
      <c r="C25" s="1468"/>
      <c r="D25" s="1469"/>
      <c r="E25" s="437">
        <v>42766.062527757749</v>
      </c>
      <c r="F25" s="311">
        <v>100</v>
      </c>
      <c r="G25" s="437">
        <v>13874.69289855872</v>
      </c>
      <c r="H25" s="311">
        <f t="shared" si="2"/>
        <v>32.443232036040747</v>
      </c>
      <c r="I25" s="437">
        <v>8263.5508235154084</v>
      </c>
      <c r="J25" s="311">
        <f t="shared" si="6"/>
        <v>19.32268330326615</v>
      </c>
      <c r="K25" s="437">
        <v>12813.228537518786</v>
      </c>
      <c r="L25" s="311">
        <f t="shared" si="7"/>
        <v>29.961207041686922</v>
      </c>
      <c r="M25" s="437">
        <v>1085.0984210567017</v>
      </c>
      <c r="N25" s="311">
        <f t="shared" ref="N25:N28" si="8">M25/$E25*100</f>
        <v>2.5372885809920134</v>
      </c>
      <c r="O25" s="437">
        <v>6729.4918471080691</v>
      </c>
      <c r="P25" s="311">
        <f t="shared" si="5"/>
        <v>15.73558903801402</v>
      </c>
      <c r="Q25" s="159"/>
      <c r="R25" s="59"/>
      <c r="S25" s="159"/>
      <c r="T25" s="59"/>
      <c r="U25" s="159"/>
      <c r="V25" s="159"/>
      <c r="W25" s="59"/>
      <c r="X25" s="159"/>
      <c r="Y25" s="59"/>
      <c r="Z25" s="159"/>
      <c r="AB25" s="1059"/>
      <c r="AC25" s="1059"/>
      <c r="AD25" s="1059"/>
      <c r="AE25" s="1059"/>
      <c r="AF25" s="1059"/>
      <c r="AG25" s="1059"/>
    </row>
    <row r="26" spans="1:67" s="33" customFormat="1" ht="14.45" customHeight="1">
      <c r="A26" s="1467" t="s">
        <v>1310</v>
      </c>
      <c r="B26" s="1468"/>
      <c r="C26" s="1468"/>
      <c r="D26" s="1469"/>
      <c r="E26" s="437">
        <v>46881.086656216525</v>
      </c>
      <c r="F26" s="311">
        <v>100</v>
      </c>
      <c r="G26" s="437">
        <v>14652.954319778239</v>
      </c>
      <c r="H26" s="311">
        <f t="shared" si="2"/>
        <v>31.255577387166277</v>
      </c>
      <c r="I26" s="437">
        <v>10362.397358350379</v>
      </c>
      <c r="J26" s="311">
        <f t="shared" si="6"/>
        <v>22.10357757775289</v>
      </c>
      <c r="K26" s="437">
        <v>13431.896662727277</v>
      </c>
      <c r="L26" s="311">
        <f t="shared" si="7"/>
        <v>28.65099258731918</v>
      </c>
      <c r="M26" s="437">
        <v>1892.9106012070645</v>
      </c>
      <c r="N26" s="311">
        <f t="shared" si="8"/>
        <v>4.03768499456499</v>
      </c>
      <c r="O26" s="437">
        <v>6540.9277141533512</v>
      </c>
      <c r="P26" s="311">
        <f t="shared" si="5"/>
        <v>13.952167453196203</v>
      </c>
      <c r="Q26" s="159"/>
      <c r="R26" s="59"/>
      <c r="S26" s="159"/>
      <c r="T26" s="59"/>
      <c r="U26" s="159"/>
      <c r="V26" s="159"/>
      <c r="W26" s="59"/>
      <c r="X26" s="159"/>
      <c r="Y26" s="59"/>
      <c r="Z26" s="159"/>
      <c r="AB26" s="1059"/>
      <c r="AC26" s="1059"/>
      <c r="AD26" s="1059"/>
      <c r="AE26" s="1059"/>
      <c r="AF26" s="1059"/>
      <c r="AG26" s="1059"/>
    </row>
    <row r="27" spans="1:67" s="33" customFormat="1" ht="14.45" customHeight="1">
      <c r="A27" s="1467" t="s">
        <v>1311</v>
      </c>
      <c r="B27" s="1468"/>
      <c r="C27" s="1468"/>
      <c r="D27" s="1469"/>
      <c r="E27" s="437">
        <v>49759.302594058558</v>
      </c>
      <c r="F27" s="311">
        <v>100</v>
      </c>
      <c r="G27" s="437">
        <v>15487.556949723934</v>
      </c>
      <c r="H27" s="311">
        <f t="shared" si="2"/>
        <v>31.124947783277822</v>
      </c>
      <c r="I27" s="437">
        <v>10353.740688274251</v>
      </c>
      <c r="J27" s="311">
        <f t="shared" si="6"/>
        <v>20.807648316016643</v>
      </c>
      <c r="K27" s="437">
        <v>14216.530984071469</v>
      </c>
      <c r="L27" s="311">
        <f t="shared" si="7"/>
        <v>28.570599351143187</v>
      </c>
      <c r="M27" s="437">
        <v>1766.8954792890293</v>
      </c>
      <c r="N27" s="311">
        <f t="shared" si="8"/>
        <v>3.5508847334608808</v>
      </c>
      <c r="O27" s="437">
        <v>7934.5784927000304</v>
      </c>
      <c r="P27" s="311">
        <f t="shared" si="5"/>
        <v>15.94591981610178</v>
      </c>
      <c r="Q27" s="159"/>
      <c r="R27" s="59"/>
      <c r="S27" s="159"/>
      <c r="T27" s="59"/>
      <c r="U27" s="159"/>
      <c r="V27" s="159"/>
      <c r="W27" s="59"/>
      <c r="X27" s="159"/>
      <c r="Y27" s="59"/>
      <c r="Z27" s="159"/>
      <c r="AB27" s="1059"/>
      <c r="AC27" s="1059"/>
      <c r="AD27" s="1059"/>
      <c r="AE27" s="1059"/>
      <c r="AF27" s="1059"/>
      <c r="AG27" s="1059"/>
    </row>
    <row r="28" spans="1:67" s="33" customFormat="1" ht="14.45" customHeight="1">
      <c r="A28" s="1467" t="s">
        <v>1312</v>
      </c>
      <c r="B28" s="1468"/>
      <c r="C28" s="1468"/>
      <c r="D28" s="1469"/>
      <c r="E28" s="125">
        <v>48752.465134444719</v>
      </c>
      <c r="F28" s="311">
        <v>100</v>
      </c>
      <c r="G28" s="125">
        <v>16007.39365677163</v>
      </c>
      <c r="H28" s="311">
        <f t="shared" si="2"/>
        <v>32.83401898268739</v>
      </c>
      <c r="I28" s="125">
        <v>10460.37910899489</v>
      </c>
      <c r="J28" s="311">
        <f t="shared" si="6"/>
        <v>21.45610294812435</v>
      </c>
      <c r="K28" s="125">
        <v>14062.64217361905</v>
      </c>
      <c r="L28" s="311">
        <f t="shared" si="7"/>
        <v>28.844986883921642</v>
      </c>
      <c r="M28" s="125">
        <v>1447.5289409586489</v>
      </c>
      <c r="N28" s="311">
        <f t="shared" si="8"/>
        <v>2.9691399952121333</v>
      </c>
      <c r="O28" s="125">
        <v>6774.5212540746752</v>
      </c>
      <c r="P28" s="311">
        <f t="shared" si="5"/>
        <v>13.895751190001516</v>
      </c>
      <c r="Q28" s="159"/>
      <c r="R28" s="59"/>
      <c r="S28" s="159"/>
      <c r="T28" s="59"/>
      <c r="U28" s="159"/>
      <c r="V28" s="159"/>
      <c r="W28" s="59"/>
      <c r="X28" s="159"/>
      <c r="Y28" s="59"/>
      <c r="Z28" s="159"/>
      <c r="AB28" s="1059"/>
      <c r="AC28" s="1059"/>
      <c r="AD28" s="1059"/>
      <c r="AE28" s="1059"/>
      <c r="AF28" s="1059"/>
      <c r="AG28" s="1059"/>
    </row>
    <row r="29" spans="1:67" ht="14.45" customHeight="1">
      <c r="A29" s="1479" t="s">
        <v>447</v>
      </c>
      <c r="B29" s="1479"/>
      <c r="C29" s="1479"/>
      <c r="D29" s="2"/>
      <c r="E29" s="125"/>
      <c r="F29" s="471"/>
      <c r="G29" s="125"/>
      <c r="H29" s="471"/>
      <c r="I29" s="125"/>
      <c r="J29" s="471"/>
      <c r="K29" s="125"/>
      <c r="L29" s="471"/>
      <c r="M29" s="125"/>
      <c r="N29" s="471"/>
      <c r="O29" s="125"/>
      <c r="P29" s="471"/>
      <c r="Q29" s="1117"/>
      <c r="R29" s="1117"/>
      <c r="S29" s="1117"/>
      <c r="T29" s="1117"/>
      <c r="U29" s="1117"/>
      <c r="V29" s="1117"/>
      <c r="W29" s="1117"/>
      <c r="X29" s="1117"/>
      <c r="Y29" s="1117"/>
      <c r="Z29" s="1117"/>
      <c r="AA29" s="1117"/>
      <c r="AB29" s="1117"/>
      <c r="AC29" s="1117"/>
      <c r="AD29" s="1117"/>
      <c r="AE29" s="1117"/>
      <c r="AF29" s="1117"/>
      <c r="AG29" s="1117"/>
      <c r="AH29" s="1117"/>
      <c r="AI29" s="1117"/>
      <c r="AJ29" s="1117"/>
      <c r="AK29" s="1117"/>
      <c r="AL29" s="1117"/>
      <c r="AM29" s="1117"/>
      <c r="AN29" s="1117"/>
      <c r="AO29" s="1117"/>
      <c r="AP29" s="1117"/>
      <c r="AQ29" s="1117"/>
      <c r="AR29" s="1117"/>
      <c r="AS29" s="1117"/>
      <c r="AT29" s="1117"/>
      <c r="AU29" s="1117"/>
      <c r="AV29" s="1117"/>
      <c r="AW29" s="1117"/>
      <c r="AX29" s="1117"/>
      <c r="AY29" s="1117"/>
      <c r="AZ29" s="1117"/>
      <c r="BA29" s="1117"/>
      <c r="BB29" s="1117"/>
      <c r="BC29" s="1117"/>
      <c r="BD29" s="1117"/>
      <c r="BE29" s="1117"/>
    </row>
    <row r="30" spans="1:67" ht="14.45" customHeight="1">
      <c r="A30" s="1330"/>
      <c r="B30" s="961" t="s">
        <v>1331</v>
      </c>
      <c r="C30" s="1330"/>
      <c r="D30" s="992"/>
      <c r="E30" s="1113">
        <v>17134.289285155359</v>
      </c>
      <c r="F30" s="1064">
        <v>100</v>
      </c>
      <c r="G30" s="1113">
        <v>5466.6154534765919</v>
      </c>
      <c r="H30" s="1064">
        <f t="shared" ref="H30:J68" si="9">G30/$E30*100</f>
        <v>31.904535767425767</v>
      </c>
      <c r="I30" s="1113">
        <v>2918.6432303801535</v>
      </c>
      <c r="J30" s="1064">
        <f t="shared" si="9"/>
        <v>17.033932261834632</v>
      </c>
      <c r="K30" s="1113">
        <v>4692.7397114465139</v>
      </c>
      <c r="L30" s="1064">
        <f t="shared" ref="L30:L35" si="10">K30/$E30*100</f>
        <v>27.388003280137006</v>
      </c>
      <c r="M30" s="1113">
        <v>477.94612642859988</v>
      </c>
      <c r="N30" s="1064">
        <f t="shared" ref="N30:N35" si="11">M30/$E30*100</f>
        <v>2.7894131963948938</v>
      </c>
      <c r="O30" s="1113">
        <v>3578.3447634260428</v>
      </c>
      <c r="P30" s="1064">
        <f t="shared" ref="P30:P35" si="12">O30/$E30*100</f>
        <v>20.884115494222542</v>
      </c>
      <c r="Q30" s="1169"/>
      <c r="R30" s="1065"/>
      <c r="S30" s="1169"/>
      <c r="T30" s="1065"/>
      <c r="U30" s="1169"/>
      <c r="V30" s="1065"/>
      <c r="W30" s="1065"/>
      <c r="X30" s="1065"/>
      <c r="Y30" s="1065"/>
      <c r="Z30" s="1065"/>
      <c r="AA30" s="1170"/>
      <c r="AB30" s="1059"/>
      <c r="AC30" s="1059"/>
      <c r="AD30" s="1059"/>
      <c r="AE30" s="1059"/>
      <c r="AF30" s="1059"/>
      <c r="AG30" s="1117"/>
      <c r="AH30" s="1117"/>
      <c r="AI30" s="1117"/>
      <c r="AJ30" s="1117"/>
      <c r="AK30" s="1117"/>
      <c r="AL30" s="1117"/>
      <c r="AM30" s="1117"/>
      <c r="AN30" s="1117"/>
      <c r="AO30" s="1117"/>
      <c r="AP30" s="1117"/>
      <c r="AQ30" s="1117"/>
      <c r="AR30" s="1117"/>
      <c r="AS30" s="1117"/>
      <c r="AT30" s="1117"/>
      <c r="AU30" s="1117"/>
      <c r="AV30" s="1117"/>
      <c r="AW30" s="1117"/>
      <c r="AX30" s="1117"/>
      <c r="AY30" s="1117"/>
      <c r="AZ30" s="1117"/>
      <c r="BA30" s="1117"/>
      <c r="BB30" s="1117"/>
      <c r="BC30" s="1117"/>
      <c r="BD30" s="1117"/>
      <c r="BE30" s="1117"/>
      <c r="BF30" s="1117"/>
      <c r="BG30" s="1117"/>
      <c r="BH30" s="1117"/>
      <c r="BI30" s="1117"/>
      <c r="BJ30" s="1117"/>
      <c r="BK30" s="1117"/>
      <c r="BL30" s="1117"/>
      <c r="BM30" s="1117"/>
      <c r="BN30" s="1117"/>
      <c r="BO30" s="1117"/>
    </row>
    <row r="31" spans="1:67" ht="14.45" customHeight="1">
      <c r="A31" s="1330"/>
      <c r="B31" s="961" t="s">
        <v>1332</v>
      </c>
      <c r="C31" s="1330"/>
      <c r="D31" s="992"/>
      <c r="E31" s="1113">
        <v>67451.613166971059</v>
      </c>
      <c r="F31" s="1064">
        <v>100</v>
      </c>
      <c r="G31" s="1113">
        <v>21673.542131030819</v>
      </c>
      <c r="H31" s="1064">
        <f t="shared" si="9"/>
        <v>32.131984860583991</v>
      </c>
      <c r="I31" s="1113">
        <v>11189.628048939061</v>
      </c>
      <c r="J31" s="1064">
        <f t="shared" si="9"/>
        <v>16.589118515579507</v>
      </c>
      <c r="K31" s="1113">
        <v>23824.734180841613</v>
      </c>
      <c r="L31" s="1064">
        <f t="shared" si="10"/>
        <v>35.321222224686302</v>
      </c>
      <c r="M31" s="1113">
        <v>853.31025800861801</v>
      </c>
      <c r="N31" s="1064">
        <f t="shared" si="11"/>
        <v>1.26507020061376</v>
      </c>
      <c r="O31" s="1113">
        <v>9910.3985480952033</v>
      </c>
      <c r="P31" s="1064">
        <f t="shared" si="12"/>
        <v>14.692604198453797</v>
      </c>
      <c r="Q31" s="1169"/>
      <c r="R31" s="1065"/>
      <c r="S31" s="1169"/>
      <c r="T31" s="1065"/>
      <c r="U31" s="1169"/>
      <c r="V31" s="1065"/>
      <c r="W31" s="1065"/>
      <c r="X31" s="1065"/>
      <c r="Y31" s="1065"/>
      <c r="Z31" s="1065"/>
      <c r="AA31" s="1170"/>
      <c r="AB31" s="1059"/>
      <c r="AC31" s="1059"/>
      <c r="AD31" s="1059"/>
      <c r="AE31" s="1059"/>
      <c r="AF31" s="1059"/>
      <c r="AG31" s="1117"/>
      <c r="AH31" s="1117"/>
      <c r="AI31" s="1117"/>
      <c r="AJ31" s="1117"/>
      <c r="AK31" s="1117"/>
      <c r="AL31" s="1117"/>
      <c r="AM31" s="1117"/>
      <c r="AN31" s="1117"/>
      <c r="AO31" s="1117"/>
      <c r="AP31" s="1117"/>
      <c r="AQ31" s="1117"/>
      <c r="AR31" s="1117"/>
      <c r="AS31" s="1117"/>
      <c r="AT31" s="1117"/>
      <c r="AU31" s="1117"/>
      <c r="AV31" s="1117"/>
      <c r="AW31" s="1117"/>
      <c r="AX31" s="1117"/>
      <c r="AY31" s="1117"/>
      <c r="AZ31" s="1117"/>
      <c r="BA31" s="1117"/>
      <c r="BB31" s="1117"/>
      <c r="BC31" s="1117"/>
      <c r="BD31" s="1117"/>
      <c r="BE31" s="1117"/>
      <c r="BF31" s="1117"/>
      <c r="BG31" s="1117"/>
      <c r="BH31" s="1117"/>
      <c r="BI31" s="1117"/>
      <c r="BJ31" s="1117"/>
      <c r="BK31" s="1117"/>
      <c r="BL31" s="1117"/>
      <c r="BM31" s="1117"/>
      <c r="BN31" s="1117"/>
      <c r="BO31" s="1117"/>
    </row>
    <row r="32" spans="1:67" ht="14.45" customHeight="1">
      <c r="A32" s="1330"/>
      <c r="B32" s="961" t="s">
        <v>1333</v>
      </c>
      <c r="C32" s="1330"/>
      <c r="D32" s="992"/>
      <c r="E32" s="1113">
        <v>168219.21402871734</v>
      </c>
      <c r="F32" s="1064">
        <v>100</v>
      </c>
      <c r="G32" s="1113">
        <v>72167.796367452873</v>
      </c>
      <c r="H32" s="1064">
        <f t="shared" si="9"/>
        <v>42.901042419050199</v>
      </c>
      <c r="I32" s="1113">
        <v>28601.132641735265</v>
      </c>
      <c r="J32" s="1064">
        <f t="shared" si="9"/>
        <v>17.002298344380957</v>
      </c>
      <c r="K32" s="1113">
        <v>50105.807264537063</v>
      </c>
      <c r="L32" s="1064">
        <f t="shared" si="10"/>
        <v>29.786019126200003</v>
      </c>
      <c r="M32" s="1113">
        <v>1456.2729066147813</v>
      </c>
      <c r="N32" s="1064">
        <f t="shared" si="11"/>
        <v>0.86569950705284793</v>
      </c>
      <c r="O32" s="1113">
        <v>15888.204848450339</v>
      </c>
      <c r="P32" s="1064">
        <f t="shared" si="12"/>
        <v>9.4449406033593775</v>
      </c>
      <c r="Q32" s="1169"/>
      <c r="R32" s="1065"/>
      <c r="S32" s="1169"/>
      <c r="T32" s="1065"/>
      <c r="U32" s="1169"/>
      <c r="V32" s="1065"/>
      <c r="W32" s="1065"/>
      <c r="X32" s="1065"/>
      <c r="Y32" s="1065"/>
      <c r="Z32" s="1065"/>
      <c r="AA32" s="1170"/>
      <c r="AB32" s="1059"/>
      <c r="AC32" s="1059"/>
      <c r="AD32" s="1059"/>
      <c r="AE32" s="1059"/>
      <c r="AF32" s="1059"/>
      <c r="AG32" s="1117"/>
      <c r="AH32" s="1117"/>
      <c r="AI32" s="1117"/>
      <c r="AJ32" s="1117"/>
      <c r="AK32" s="1117"/>
      <c r="AL32" s="1117"/>
      <c r="AM32" s="1117"/>
      <c r="AN32" s="1117"/>
      <c r="AO32" s="1117"/>
      <c r="AP32" s="1117"/>
      <c r="AQ32" s="1117"/>
      <c r="AR32" s="1117"/>
      <c r="AS32" s="1117"/>
      <c r="AT32" s="1117"/>
      <c r="AU32" s="1117"/>
      <c r="AV32" s="1117"/>
      <c r="AW32" s="1117"/>
      <c r="AX32" s="1117"/>
      <c r="AY32" s="1117"/>
      <c r="AZ32" s="1117"/>
      <c r="BA32" s="1117"/>
      <c r="BB32" s="1117"/>
      <c r="BC32" s="1117"/>
      <c r="BD32" s="1117"/>
      <c r="BE32" s="1117"/>
      <c r="BF32" s="1117"/>
      <c r="BG32" s="1117"/>
      <c r="BH32" s="1117"/>
      <c r="BI32" s="1117"/>
      <c r="BJ32" s="1117"/>
      <c r="BK32" s="1117"/>
      <c r="BL32" s="1117"/>
      <c r="BM32" s="1117"/>
      <c r="BN32" s="1117"/>
      <c r="BO32" s="1117"/>
    </row>
    <row r="33" spans="1:67" ht="14.45" customHeight="1">
      <c r="A33" s="1330"/>
      <c r="B33" s="961" t="s">
        <v>1334</v>
      </c>
      <c r="C33" s="1330"/>
      <c r="D33" s="992"/>
      <c r="E33" s="1113">
        <v>459962.97409474547</v>
      </c>
      <c r="F33" s="1064">
        <v>100</v>
      </c>
      <c r="G33" s="1113">
        <v>128961.21652998216</v>
      </c>
      <c r="H33" s="1064">
        <f t="shared" si="9"/>
        <v>28.037303825115735</v>
      </c>
      <c r="I33" s="1113">
        <v>130735.79812229917</v>
      </c>
      <c r="J33" s="1064">
        <f t="shared" si="9"/>
        <v>28.423113486384572</v>
      </c>
      <c r="K33" s="1113">
        <v>126700.58671992921</v>
      </c>
      <c r="L33" s="1064">
        <f t="shared" si="10"/>
        <v>27.545823002229479</v>
      </c>
      <c r="M33" s="1113">
        <v>13566.362535413809</v>
      </c>
      <c r="N33" s="1064">
        <f t="shared" si="11"/>
        <v>2.9494466510296422</v>
      </c>
      <c r="O33" s="1113">
        <v>59999.010184286439</v>
      </c>
      <c r="P33" s="1064">
        <f t="shared" si="12"/>
        <v>13.044313034624292</v>
      </c>
      <c r="Q33" s="1169"/>
      <c r="R33" s="1065"/>
      <c r="S33" s="1169"/>
      <c r="T33" s="1065"/>
      <c r="U33" s="1169"/>
      <c r="V33" s="1065"/>
      <c r="W33" s="1065"/>
      <c r="X33" s="1065"/>
      <c r="Y33" s="1065"/>
      <c r="Z33" s="1065"/>
      <c r="AA33" s="1170"/>
      <c r="AB33" s="1059"/>
      <c r="AC33" s="1059"/>
      <c r="AD33" s="1059"/>
      <c r="AE33" s="1059"/>
      <c r="AF33" s="1059"/>
      <c r="AG33" s="1117"/>
      <c r="AH33" s="1117"/>
      <c r="AI33" s="1117"/>
      <c r="AJ33" s="1117"/>
      <c r="AK33" s="1117"/>
      <c r="AL33" s="1117"/>
      <c r="AM33" s="1117"/>
      <c r="AN33" s="1117"/>
      <c r="AO33" s="1117"/>
      <c r="AP33" s="1117"/>
      <c r="AQ33" s="1117"/>
      <c r="AR33" s="1117"/>
      <c r="AS33" s="1117"/>
      <c r="AT33" s="1117"/>
      <c r="AU33" s="1117"/>
      <c r="AV33" s="1117"/>
      <c r="AW33" s="1117"/>
      <c r="AX33" s="1117"/>
      <c r="AY33" s="1117"/>
      <c r="AZ33" s="1117"/>
      <c r="BA33" s="1117"/>
      <c r="BB33" s="1117"/>
      <c r="BC33" s="1117"/>
      <c r="BD33" s="1117"/>
      <c r="BE33" s="1117"/>
      <c r="BF33" s="1117"/>
      <c r="BG33" s="1117"/>
      <c r="BH33" s="1117"/>
      <c r="BI33" s="1117"/>
      <c r="BJ33" s="1117"/>
      <c r="BK33" s="1117"/>
      <c r="BL33" s="1117"/>
      <c r="BM33" s="1117"/>
      <c r="BN33" s="1117"/>
      <c r="BO33" s="1117"/>
    </row>
    <row r="34" spans="1:67" ht="14.45" customHeight="1">
      <c r="A34" s="1330"/>
      <c r="B34" s="961" t="s">
        <v>1335</v>
      </c>
      <c r="C34" s="1330"/>
      <c r="D34" s="992"/>
      <c r="E34" s="1113">
        <v>957815.91612744203</v>
      </c>
      <c r="F34" s="1064">
        <v>100</v>
      </c>
      <c r="G34" s="1113">
        <v>323611.6117029509</v>
      </c>
      <c r="H34" s="1064">
        <f t="shared" si="9"/>
        <v>33.786409920117968</v>
      </c>
      <c r="I34" s="1113">
        <v>193651.51120467263</v>
      </c>
      <c r="J34" s="1064">
        <f t="shared" si="9"/>
        <v>20.218030202257189</v>
      </c>
      <c r="K34" s="1113">
        <v>277751.80292830715</v>
      </c>
      <c r="L34" s="1064">
        <f t="shared" si="10"/>
        <v>28.998453486896423</v>
      </c>
      <c r="M34" s="1113">
        <v>28792.068206788324</v>
      </c>
      <c r="N34" s="1064">
        <f t="shared" si="11"/>
        <v>3.0060127130897873</v>
      </c>
      <c r="O34" s="1113">
        <v>134008.92207812492</v>
      </c>
      <c r="P34" s="1064">
        <f t="shared" si="12"/>
        <v>13.991093676949756</v>
      </c>
      <c r="Q34" s="1169"/>
      <c r="R34" s="1065"/>
      <c r="S34" s="1169"/>
      <c r="T34" s="1065"/>
      <c r="U34" s="1169"/>
      <c r="V34" s="1065"/>
      <c r="W34" s="1065"/>
      <c r="X34" s="1065"/>
      <c r="Y34" s="1065"/>
      <c r="Z34" s="1065"/>
      <c r="AA34" s="1170"/>
      <c r="AB34" s="1059"/>
      <c r="AC34" s="1059"/>
      <c r="AD34" s="1059"/>
      <c r="AE34" s="1059"/>
      <c r="AF34" s="1059"/>
      <c r="AG34" s="1117"/>
      <c r="AH34" s="1117"/>
      <c r="AI34" s="1117"/>
      <c r="AJ34" s="1117"/>
      <c r="AK34" s="1117"/>
      <c r="AL34" s="1117"/>
      <c r="AM34" s="1117"/>
      <c r="AN34" s="1117"/>
      <c r="AO34" s="1117"/>
      <c r="AP34" s="1117"/>
      <c r="AQ34" s="1117"/>
      <c r="AR34" s="1117"/>
      <c r="AS34" s="1117"/>
      <c r="AT34" s="1117"/>
      <c r="AU34" s="1117"/>
      <c r="AV34" s="1117"/>
      <c r="AW34" s="1117"/>
      <c r="AX34" s="1117"/>
      <c r="AY34" s="1117"/>
      <c r="AZ34" s="1117"/>
      <c r="BA34" s="1117"/>
      <c r="BB34" s="1117"/>
      <c r="BC34" s="1117"/>
      <c r="BD34" s="1117"/>
      <c r="BE34" s="1117"/>
      <c r="BF34" s="1117"/>
      <c r="BG34" s="1117"/>
      <c r="BH34" s="1117"/>
      <c r="BI34" s="1117"/>
      <c r="BJ34" s="1117"/>
      <c r="BK34" s="1117"/>
      <c r="BL34" s="1117"/>
      <c r="BM34" s="1117"/>
      <c r="BN34" s="1117"/>
      <c r="BO34" s="1117"/>
    </row>
    <row r="35" spans="1:67" ht="14.45" customHeight="1">
      <c r="A35" s="1330"/>
      <c r="B35" s="961" t="s">
        <v>1336</v>
      </c>
      <c r="C35" s="1330"/>
      <c r="D35" s="992"/>
      <c r="E35" s="1113">
        <v>2495676.7949332623</v>
      </c>
      <c r="F35" s="1064">
        <v>100</v>
      </c>
      <c r="G35" s="1113">
        <v>548760.02266484627</v>
      </c>
      <c r="H35" s="1064">
        <f t="shared" si="9"/>
        <v>21.988425094905804</v>
      </c>
      <c r="I35" s="1113">
        <v>1044499.2876408505</v>
      </c>
      <c r="J35" s="1064">
        <f t="shared" si="9"/>
        <v>41.852346015373435</v>
      </c>
      <c r="K35" s="1113">
        <v>555675.36873170745</v>
      </c>
      <c r="L35" s="1064">
        <f t="shared" si="10"/>
        <v>22.265518109550197</v>
      </c>
      <c r="M35" s="1113">
        <v>243790.88684382834</v>
      </c>
      <c r="N35" s="1064">
        <f t="shared" si="11"/>
        <v>9.7685280136744481</v>
      </c>
      <c r="O35" s="1113">
        <v>102951.22907440232</v>
      </c>
      <c r="P35" s="1064">
        <f t="shared" si="12"/>
        <v>4.1251827673925767</v>
      </c>
      <c r="Q35" s="1169"/>
      <c r="R35" s="1065"/>
      <c r="S35" s="1169"/>
      <c r="T35" s="1065"/>
      <c r="U35" s="1169"/>
      <c r="V35" s="1065"/>
      <c r="W35" s="1065"/>
      <c r="X35" s="1065"/>
      <c r="Y35" s="1065"/>
      <c r="Z35" s="1065"/>
      <c r="AA35" s="1170"/>
      <c r="AB35" s="1059"/>
      <c r="AC35" s="1059"/>
      <c r="AD35" s="1059"/>
      <c r="AE35" s="1059"/>
      <c r="AF35" s="1059"/>
      <c r="AG35" s="1117"/>
      <c r="AH35" s="1117"/>
      <c r="AI35" s="1117"/>
      <c r="AJ35" s="1117"/>
      <c r="AK35" s="1117"/>
      <c r="AL35" s="1117"/>
      <c r="AM35" s="1117"/>
      <c r="AN35" s="1117"/>
      <c r="AO35" s="1117"/>
      <c r="AP35" s="1117"/>
      <c r="AQ35" s="1117"/>
      <c r="AR35" s="1117"/>
      <c r="AS35" s="1117"/>
      <c r="AT35" s="1117"/>
      <c r="AU35" s="1117"/>
      <c r="AV35" s="1117"/>
      <c r="AW35" s="1117"/>
      <c r="AX35" s="1117"/>
      <c r="AY35" s="1117"/>
      <c r="AZ35" s="1117"/>
      <c r="BA35" s="1117"/>
      <c r="BB35" s="1117"/>
      <c r="BC35" s="1117"/>
      <c r="BD35" s="1117"/>
      <c r="BE35" s="1117"/>
      <c r="BF35" s="1117"/>
      <c r="BG35" s="1117"/>
      <c r="BH35" s="1117"/>
      <c r="BI35" s="1117"/>
      <c r="BJ35" s="1117"/>
      <c r="BK35" s="1117"/>
      <c r="BL35" s="1117"/>
      <c r="BM35" s="1117"/>
      <c r="BN35" s="1117"/>
      <c r="BO35" s="1117"/>
    </row>
    <row r="36" spans="1:67" ht="14.45" customHeight="1">
      <c r="A36" s="1479" t="s">
        <v>473</v>
      </c>
      <c r="B36" s="1479"/>
      <c r="C36" s="1479"/>
      <c r="D36" s="2"/>
      <c r="E36" s="1113"/>
      <c r="F36" s="1171"/>
      <c r="G36" s="1113"/>
      <c r="H36" s="1064"/>
      <c r="I36" s="1113"/>
      <c r="J36" s="1064"/>
      <c r="K36" s="1113"/>
      <c r="L36" s="1064"/>
      <c r="M36" s="1113"/>
      <c r="N36" s="1064"/>
      <c r="O36" s="1113"/>
      <c r="P36" s="1064"/>
      <c r="Q36" s="1065"/>
      <c r="R36" s="1065"/>
      <c r="S36" s="1065"/>
      <c r="T36" s="1065"/>
      <c r="U36" s="1065"/>
      <c r="V36" s="1065"/>
      <c r="W36" s="1065"/>
      <c r="X36" s="1065"/>
      <c r="Y36" s="1065"/>
      <c r="Z36" s="1065"/>
      <c r="AA36" s="1170"/>
      <c r="AB36" s="1059"/>
      <c r="AC36" s="1059"/>
      <c r="AD36" s="1059"/>
      <c r="AE36" s="1059"/>
      <c r="AF36" s="1059"/>
      <c r="AG36" s="1117"/>
      <c r="AH36" s="1117"/>
      <c r="AI36" s="1117"/>
      <c r="AJ36" s="1117"/>
      <c r="AK36" s="1117"/>
      <c r="AL36" s="1117"/>
      <c r="AM36" s="1117"/>
      <c r="AN36" s="1117"/>
      <c r="AO36" s="1117"/>
      <c r="AP36" s="1117"/>
      <c r="AQ36" s="1117"/>
      <c r="AR36" s="1117"/>
      <c r="AS36" s="1117"/>
      <c r="AT36" s="1117"/>
      <c r="AU36" s="1117"/>
      <c r="AV36" s="1117"/>
      <c r="AW36" s="1117"/>
      <c r="AX36" s="1117"/>
      <c r="AY36" s="1117"/>
      <c r="AZ36" s="1117"/>
      <c r="BA36" s="1117"/>
      <c r="BB36" s="1117"/>
      <c r="BC36" s="1117"/>
      <c r="BD36" s="1117"/>
      <c r="BE36" s="1117"/>
      <c r="BF36" s="1117"/>
      <c r="BG36" s="1117"/>
      <c r="BH36" s="1117"/>
      <c r="BI36" s="1117"/>
      <c r="BJ36" s="1117"/>
      <c r="BK36" s="1117"/>
      <c r="BL36" s="1117"/>
      <c r="BM36" s="1117"/>
      <c r="BN36" s="1117"/>
      <c r="BO36" s="1117"/>
    </row>
    <row r="37" spans="1:67" ht="14.45" customHeight="1">
      <c r="A37" s="1330"/>
      <c r="B37" s="961" t="s">
        <v>1337</v>
      </c>
      <c r="C37" s="1330"/>
      <c r="D37" s="992"/>
      <c r="E37" s="1113">
        <v>3870.5879619083603</v>
      </c>
      <c r="F37" s="1064">
        <v>100</v>
      </c>
      <c r="G37" s="1113">
        <v>1297.1316601406993</v>
      </c>
      <c r="H37" s="1064">
        <f t="shared" si="9"/>
        <v>33.512522461862865</v>
      </c>
      <c r="I37" s="1113">
        <v>898.97186554198959</v>
      </c>
      <c r="J37" s="1064">
        <f t="shared" si="9"/>
        <v>23.22571853137163</v>
      </c>
      <c r="K37" s="1113">
        <v>792.95419356583704</v>
      </c>
      <c r="L37" s="1064">
        <f t="shared" ref="L37:L46" si="13">K37/$E37*100</f>
        <v>20.486659943386943</v>
      </c>
      <c r="M37" s="1113">
        <v>53.892506533849854</v>
      </c>
      <c r="N37" s="1064">
        <f t="shared" ref="N37:N46" si="14">M37/$E37*100</f>
        <v>1.3923596896446351</v>
      </c>
      <c r="O37" s="1113">
        <v>827.63773612598152</v>
      </c>
      <c r="P37" s="1064">
        <f t="shared" ref="P37:P46" si="15">O37/$E37*100</f>
        <v>21.382739373733848</v>
      </c>
      <c r="Q37" s="1169"/>
      <c r="R37" s="1065"/>
      <c r="S37" s="1169"/>
      <c r="T37" s="1065"/>
      <c r="U37" s="1169"/>
      <c r="V37" s="1065"/>
      <c r="W37" s="1065"/>
      <c r="X37" s="1065"/>
      <c r="Y37" s="1065"/>
      <c r="Z37" s="1065"/>
      <c r="AA37" s="1170"/>
      <c r="AB37" s="1059"/>
      <c r="AC37" s="1059"/>
      <c r="AD37" s="1059"/>
      <c r="AE37" s="1059"/>
      <c r="AF37" s="1059"/>
      <c r="AG37" s="1117"/>
      <c r="AH37" s="1117"/>
      <c r="AI37" s="1117"/>
      <c r="AJ37" s="1117"/>
      <c r="AK37" s="1117"/>
      <c r="AL37" s="1117"/>
      <c r="AM37" s="1117"/>
      <c r="AN37" s="1117"/>
      <c r="AO37" s="1117"/>
      <c r="AP37" s="1117"/>
      <c r="AQ37" s="1117"/>
      <c r="AR37" s="1117"/>
      <c r="AS37" s="1117"/>
      <c r="AT37" s="1117"/>
      <c r="AU37" s="1117"/>
      <c r="AV37" s="1117"/>
      <c r="AW37" s="1117"/>
      <c r="AX37" s="1117"/>
      <c r="AY37" s="1117"/>
      <c r="AZ37" s="1117"/>
      <c r="BA37" s="1117"/>
      <c r="BB37" s="1117"/>
      <c r="BC37" s="1117"/>
      <c r="BD37" s="1117"/>
      <c r="BE37" s="1117"/>
      <c r="BF37" s="1117"/>
      <c r="BG37" s="1117"/>
      <c r="BH37" s="1117"/>
      <c r="BI37" s="1117"/>
      <c r="BJ37" s="1117"/>
      <c r="BK37" s="1117"/>
      <c r="BL37" s="1117"/>
      <c r="BM37" s="1117"/>
      <c r="BN37" s="1117"/>
      <c r="BO37" s="1117"/>
    </row>
    <row r="38" spans="1:67" ht="14.45" customHeight="1">
      <c r="A38" s="1330"/>
      <c r="B38" s="961" t="s">
        <v>1347</v>
      </c>
      <c r="C38" s="1330"/>
      <c r="D38" s="992"/>
      <c r="E38" s="1113">
        <v>11068.007680983736</v>
      </c>
      <c r="F38" s="1064">
        <v>100</v>
      </c>
      <c r="G38" s="1113">
        <v>3354.214258238836</v>
      </c>
      <c r="H38" s="1064">
        <f t="shared" si="9"/>
        <v>30.305492685931263</v>
      </c>
      <c r="I38" s="1113">
        <v>1984.4363401903431</v>
      </c>
      <c r="J38" s="1064">
        <f t="shared" si="9"/>
        <v>17.929481053756952</v>
      </c>
      <c r="K38" s="1113">
        <v>2955.9919707055001</v>
      </c>
      <c r="L38" s="1064">
        <f t="shared" si="13"/>
        <v>26.707534507626658</v>
      </c>
      <c r="M38" s="1113">
        <v>296.08973611332743</v>
      </c>
      <c r="N38" s="1064">
        <f t="shared" si="14"/>
        <v>2.6751854954171002</v>
      </c>
      <c r="O38" s="1113">
        <v>2477.2753757360429</v>
      </c>
      <c r="P38" s="1064">
        <f t="shared" si="15"/>
        <v>22.382306257270869</v>
      </c>
      <c r="Q38" s="1169"/>
      <c r="R38" s="1065"/>
      <c r="S38" s="1169"/>
      <c r="T38" s="1065"/>
      <c r="U38" s="1169"/>
      <c r="V38" s="1065"/>
      <c r="W38" s="1065"/>
      <c r="X38" s="1065"/>
      <c r="Y38" s="1065"/>
      <c r="Z38" s="1065"/>
      <c r="AA38" s="1170"/>
      <c r="AB38" s="1059"/>
      <c r="AC38" s="1059"/>
      <c r="AD38" s="1059"/>
      <c r="AE38" s="1059"/>
      <c r="AF38" s="1059"/>
      <c r="AG38" s="1117"/>
      <c r="AH38" s="1117"/>
      <c r="AI38" s="1117"/>
      <c r="AJ38" s="1117"/>
      <c r="AK38" s="1117"/>
      <c r="AL38" s="1117"/>
      <c r="AM38" s="1117"/>
      <c r="AN38" s="1117"/>
      <c r="AO38" s="1117"/>
      <c r="AP38" s="1117"/>
      <c r="AQ38" s="1117"/>
      <c r="AR38" s="1117"/>
      <c r="AS38" s="1117"/>
      <c r="AT38" s="1117"/>
      <c r="AU38" s="1117"/>
      <c r="AV38" s="1117"/>
      <c r="AW38" s="1117"/>
      <c r="AX38" s="1117"/>
      <c r="AY38" s="1117"/>
      <c r="AZ38" s="1117"/>
      <c r="BA38" s="1117"/>
      <c r="BB38" s="1117"/>
      <c r="BC38" s="1117"/>
      <c r="BD38" s="1117"/>
      <c r="BE38" s="1117"/>
      <c r="BF38" s="1117"/>
      <c r="BG38" s="1117"/>
      <c r="BH38" s="1117"/>
      <c r="BI38" s="1117"/>
      <c r="BJ38" s="1117"/>
      <c r="BK38" s="1117"/>
      <c r="BL38" s="1117"/>
      <c r="BM38" s="1117"/>
      <c r="BN38" s="1117"/>
      <c r="BO38" s="1117"/>
    </row>
    <row r="39" spans="1:67" ht="14.45" customHeight="1">
      <c r="A39" s="961"/>
      <c r="B39" s="961" t="s">
        <v>1348</v>
      </c>
      <c r="C39" s="961"/>
      <c r="D39" s="992"/>
      <c r="E39" s="1113">
        <v>19451.356074648615</v>
      </c>
      <c r="F39" s="1064">
        <v>100</v>
      </c>
      <c r="G39" s="1113">
        <v>7143.8378929571199</v>
      </c>
      <c r="H39" s="1064">
        <f t="shared" si="9"/>
        <v>36.726683042257619</v>
      </c>
      <c r="I39" s="1113">
        <v>3297.5244370396777</v>
      </c>
      <c r="J39" s="1064">
        <f t="shared" si="9"/>
        <v>16.952671188500911</v>
      </c>
      <c r="K39" s="1113">
        <v>3978.3736502541728</v>
      </c>
      <c r="L39" s="1064">
        <f t="shared" si="13"/>
        <v>20.452937239883628</v>
      </c>
      <c r="M39" s="1113">
        <v>517.63287494379858</v>
      </c>
      <c r="N39" s="1064">
        <f t="shared" si="14"/>
        <v>2.6611660028086219</v>
      </c>
      <c r="O39" s="1113">
        <v>4513.9872194538539</v>
      </c>
      <c r="P39" s="1064">
        <f t="shared" si="15"/>
        <v>23.206542526549264</v>
      </c>
      <c r="Q39" s="1169"/>
      <c r="R39" s="1065"/>
      <c r="S39" s="1169"/>
      <c r="T39" s="1065"/>
      <c r="U39" s="1169"/>
      <c r="V39" s="1065"/>
      <c r="W39" s="1065"/>
      <c r="X39" s="1065"/>
      <c r="Y39" s="1065"/>
      <c r="Z39" s="1065"/>
      <c r="AA39" s="1170"/>
      <c r="AB39" s="1059"/>
      <c r="AC39" s="1059"/>
      <c r="AD39" s="1059"/>
      <c r="AE39" s="1059"/>
      <c r="AF39" s="1059"/>
      <c r="AG39" s="1117"/>
      <c r="AH39" s="1117"/>
      <c r="AI39" s="1117"/>
      <c r="AJ39" s="1117"/>
      <c r="AK39" s="1117"/>
      <c r="AL39" s="1117"/>
      <c r="AM39" s="1117"/>
      <c r="AN39" s="1117"/>
      <c r="AO39" s="1117"/>
      <c r="AP39" s="1117"/>
      <c r="AQ39" s="1117"/>
      <c r="AR39" s="1117"/>
      <c r="AS39" s="1117"/>
      <c r="AT39" s="1117"/>
      <c r="AU39" s="1117"/>
      <c r="AV39" s="1117"/>
      <c r="AW39" s="1117"/>
      <c r="AX39" s="1117"/>
      <c r="AY39" s="1117"/>
      <c r="AZ39" s="1117"/>
      <c r="BA39" s="1117"/>
      <c r="BB39" s="1117"/>
      <c r="BC39" s="1117"/>
      <c r="BD39" s="1117"/>
      <c r="BE39" s="1117"/>
      <c r="BF39" s="1117"/>
      <c r="BG39" s="1117"/>
      <c r="BH39" s="1117"/>
      <c r="BI39" s="1117"/>
      <c r="BJ39" s="1117"/>
      <c r="BK39" s="1117"/>
      <c r="BL39" s="1117"/>
      <c r="BM39" s="1117"/>
      <c r="BN39" s="1117"/>
      <c r="BO39" s="1117"/>
    </row>
    <row r="40" spans="1:67" ht="14.45" customHeight="1">
      <c r="A40" s="961"/>
      <c r="B40" s="961" t="s">
        <v>1349</v>
      </c>
      <c r="C40" s="961"/>
      <c r="D40" s="992"/>
      <c r="E40" s="1113">
        <v>41379.036736126676</v>
      </c>
      <c r="F40" s="1064">
        <v>100</v>
      </c>
      <c r="G40" s="1113">
        <v>12267.964699585373</v>
      </c>
      <c r="H40" s="1064">
        <f t="shared" si="9"/>
        <v>29.64777739466955</v>
      </c>
      <c r="I40" s="1113">
        <v>6021.8403833526809</v>
      </c>
      <c r="J40" s="1064">
        <f t="shared" si="9"/>
        <v>14.552877153119445</v>
      </c>
      <c r="K40" s="1113">
        <v>13273.104796426152</v>
      </c>
      <c r="L40" s="1064">
        <f t="shared" si="13"/>
        <v>32.076882023785345</v>
      </c>
      <c r="M40" s="1113">
        <v>1231.4394891901184</v>
      </c>
      <c r="N40" s="1064">
        <f t="shared" si="14"/>
        <v>2.9759984434702633</v>
      </c>
      <c r="O40" s="1113">
        <v>8584.6873675778297</v>
      </c>
      <c r="P40" s="1064">
        <f t="shared" si="15"/>
        <v>20.746464984968636</v>
      </c>
      <c r="Q40" s="1169"/>
      <c r="R40" s="1065"/>
      <c r="S40" s="1169"/>
      <c r="T40" s="1065"/>
      <c r="U40" s="1169"/>
      <c r="V40" s="1065"/>
      <c r="W40" s="1065"/>
      <c r="X40" s="1065"/>
      <c r="Y40" s="1065"/>
      <c r="Z40" s="1065"/>
      <c r="AA40" s="1170"/>
      <c r="AB40" s="1059"/>
      <c r="AC40" s="1059"/>
      <c r="AD40" s="1059"/>
      <c r="AE40" s="1059"/>
      <c r="AF40" s="1059"/>
      <c r="AG40" s="1117"/>
      <c r="AH40" s="1117"/>
      <c r="AI40" s="1117"/>
      <c r="AJ40" s="1117"/>
      <c r="AK40" s="1117"/>
      <c r="AL40" s="1117"/>
      <c r="AM40" s="1117"/>
      <c r="AN40" s="1117"/>
      <c r="AO40" s="1117"/>
      <c r="AP40" s="1117"/>
      <c r="AQ40" s="1117"/>
      <c r="AR40" s="1117"/>
      <c r="AS40" s="1117"/>
      <c r="AT40" s="1117"/>
      <c r="AU40" s="1117"/>
      <c r="AV40" s="1117"/>
      <c r="AW40" s="1117"/>
      <c r="AX40" s="1117"/>
      <c r="AY40" s="1117"/>
      <c r="AZ40" s="1117"/>
      <c r="BA40" s="1117"/>
      <c r="BB40" s="1117"/>
      <c r="BC40" s="1117"/>
      <c r="BD40" s="1117"/>
      <c r="BE40" s="1117"/>
      <c r="BF40" s="1117"/>
      <c r="BG40" s="1117"/>
      <c r="BH40" s="1117"/>
      <c r="BI40" s="1117"/>
      <c r="BJ40" s="1117"/>
      <c r="BK40" s="1117"/>
      <c r="BL40" s="1117"/>
      <c r="BM40" s="1117"/>
      <c r="BN40" s="1117"/>
      <c r="BO40" s="1117"/>
    </row>
    <row r="41" spans="1:67" ht="14.45" customHeight="1">
      <c r="A41" s="961"/>
      <c r="B41" s="961" t="s">
        <v>1350</v>
      </c>
      <c r="C41" s="961"/>
      <c r="D41" s="992"/>
      <c r="E41" s="1113">
        <v>81997.66690739656</v>
      </c>
      <c r="F41" s="1064">
        <v>100</v>
      </c>
      <c r="G41" s="1113">
        <v>25491.625772225059</v>
      </c>
      <c r="H41" s="1064">
        <f t="shared" si="9"/>
        <v>31.088233035964098</v>
      </c>
      <c r="I41" s="1113">
        <v>14411.68514033093</v>
      </c>
      <c r="J41" s="1064">
        <f t="shared" si="9"/>
        <v>17.575725851574113</v>
      </c>
      <c r="K41" s="1113">
        <v>29810.588044042117</v>
      </c>
      <c r="L41" s="1064">
        <f t="shared" si="13"/>
        <v>36.355410060274615</v>
      </c>
      <c r="M41" s="1113">
        <v>1318.5786039250581</v>
      </c>
      <c r="N41" s="1064">
        <f t="shared" si="14"/>
        <v>1.6080684410377002</v>
      </c>
      <c r="O41" s="1113">
        <v>10965.189347020838</v>
      </c>
      <c r="P41" s="1064">
        <f t="shared" si="15"/>
        <v>13.372562611329283</v>
      </c>
      <c r="Q41" s="1169"/>
      <c r="R41" s="1065"/>
      <c r="S41" s="1169"/>
      <c r="T41" s="1065"/>
      <c r="U41" s="1169"/>
      <c r="V41" s="1065"/>
      <c r="W41" s="1065"/>
      <c r="X41" s="1065"/>
      <c r="Y41" s="1065"/>
      <c r="Z41" s="1065"/>
      <c r="AA41" s="1170"/>
      <c r="AB41" s="1059"/>
      <c r="AC41" s="1059"/>
      <c r="AD41" s="1059"/>
      <c r="AE41" s="1059"/>
      <c r="AF41" s="1059"/>
      <c r="AG41" s="1117"/>
      <c r="AH41" s="1117"/>
      <c r="AI41" s="1117"/>
      <c r="AJ41" s="1117"/>
      <c r="AK41" s="1117"/>
      <c r="AL41" s="1117"/>
      <c r="AM41" s="1117"/>
      <c r="AN41" s="1117"/>
      <c r="AO41" s="1117"/>
      <c r="AP41" s="1117"/>
      <c r="AQ41" s="1117"/>
      <c r="AR41" s="1117"/>
      <c r="AS41" s="1117"/>
      <c r="AT41" s="1117"/>
      <c r="AU41" s="1117"/>
      <c r="AV41" s="1117"/>
      <c r="AW41" s="1117"/>
      <c r="AX41" s="1117"/>
      <c r="AY41" s="1117"/>
      <c r="AZ41" s="1117"/>
      <c r="BA41" s="1117"/>
      <c r="BB41" s="1117"/>
      <c r="BC41" s="1117"/>
      <c r="BD41" s="1117"/>
      <c r="BE41" s="1117"/>
      <c r="BF41" s="1117"/>
      <c r="BG41" s="1117"/>
      <c r="BH41" s="1117"/>
      <c r="BI41" s="1117"/>
      <c r="BJ41" s="1117"/>
      <c r="BK41" s="1117"/>
      <c r="BL41" s="1117"/>
      <c r="BM41" s="1117"/>
      <c r="BN41" s="1117"/>
      <c r="BO41" s="1117"/>
    </row>
    <row r="42" spans="1:67" ht="14.45" customHeight="1">
      <c r="A42" s="961"/>
      <c r="B42" s="961" t="s">
        <v>1351</v>
      </c>
      <c r="C42" s="961"/>
      <c r="D42" s="992"/>
      <c r="E42" s="1113">
        <v>192168.50966138765</v>
      </c>
      <c r="F42" s="1064">
        <v>100</v>
      </c>
      <c r="G42" s="1113">
        <v>64599.630605322018</v>
      </c>
      <c r="H42" s="1064">
        <f t="shared" si="9"/>
        <v>33.616137586304021</v>
      </c>
      <c r="I42" s="1113">
        <v>33943.041967591191</v>
      </c>
      <c r="J42" s="1064">
        <f t="shared" si="9"/>
        <v>17.663165534978052</v>
      </c>
      <c r="K42" s="1113">
        <v>63791.022207190705</v>
      </c>
      <c r="L42" s="1064">
        <f t="shared" si="13"/>
        <v>33.19535667919488</v>
      </c>
      <c r="M42" s="1113">
        <v>3496.531204945215</v>
      </c>
      <c r="N42" s="1064">
        <f t="shared" si="14"/>
        <v>1.8195130987414696</v>
      </c>
      <c r="O42" s="1113">
        <v>26338.283676323088</v>
      </c>
      <c r="P42" s="1064">
        <f t="shared" si="15"/>
        <v>13.70582710077354</v>
      </c>
      <c r="Q42" s="1169"/>
      <c r="R42" s="1065"/>
      <c r="S42" s="1169"/>
      <c r="T42" s="1065"/>
      <c r="U42" s="1169"/>
      <c r="V42" s="1065"/>
      <c r="W42" s="1065"/>
      <c r="X42" s="1065"/>
      <c r="Y42" s="1065"/>
      <c r="Z42" s="1065"/>
      <c r="AA42" s="1170"/>
      <c r="AB42" s="1059"/>
      <c r="AC42" s="1059"/>
      <c r="AD42" s="1059"/>
      <c r="AE42" s="1059"/>
      <c r="AF42" s="1059"/>
      <c r="AG42" s="1117"/>
      <c r="AH42" s="1117"/>
      <c r="AI42" s="1117"/>
      <c r="AJ42" s="1117"/>
      <c r="AK42" s="1117"/>
      <c r="AL42" s="1117"/>
      <c r="AM42" s="1117"/>
      <c r="AN42" s="1117"/>
      <c r="AO42" s="1117"/>
      <c r="AP42" s="1117"/>
      <c r="AQ42" s="1117"/>
      <c r="AR42" s="1117"/>
      <c r="AS42" s="1117"/>
      <c r="AT42" s="1117"/>
      <c r="AU42" s="1117"/>
      <c r="AV42" s="1117"/>
      <c r="AW42" s="1117"/>
      <c r="AX42" s="1117"/>
      <c r="AY42" s="1117"/>
      <c r="AZ42" s="1117"/>
      <c r="BA42" s="1117"/>
      <c r="BB42" s="1117"/>
      <c r="BC42" s="1117"/>
      <c r="BD42" s="1117"/>
      <c r="BE42" s="1117"/>
      <c r="BF42" s="1117"/>
      <c r="BG42" s="1117"/>
      <c r="BH42" s="1117"/>
      <c r="BI42" s="1117"/>
      <c r="BJ42" s="1117"/>
      <c r="BK42" s="1117"/>
      <c r="BL42" s="1117"/>
      <c r="BM42" s="1117"/>
      <c r="BN42" s="1117"/>
      <c r="BO42" s="1117"/>
    </row>
    <row r="43" spans="1:67" ht="14.45" customHeight="1">
      <c r="A43" s="961"/>
      <c r="B43" s="961" t="s">
        <v>1352</v>
      </c>
      <c r="C43" s="961"/>
      <c r="D43" s="992"/>
      <c r="E43" s="1113">
        <v>405263.62263388687</v>
      </c>
      <c r="F43" s="1064">
        <v>100</v>
      </c>
      <c r="G43" s="1113">
        <v>154600.26696649901</v>
      </c>
      <c r="H43" s="1064">
        <f t="shared" si="9"/>
        <v>38.148074076257302</v>
      </c>
      <c r="I43" s="1113">
        <v>90682.789382489165</v>
      </c>
      <c r="J43" s="1064">
        <f t="shared" si="9"/>
        <v>22.376247044608675</v>
      </c>
      <c r="K43" s="1113">
        <v>105892.15049784358</v>
      </c>
      <c r="L43" s="1064">
        <f t="shared" si="13"/>
        <v>26.129201977130336</v>
      </c>
      <c r="M43" s="1113">
        <v>11771.936553582384</v>
      </c>
      <c r="N43" s="1064">
        <f t="shared" si="14"/>
        <v>2.904760234109907</v>
      </c>
      <c r="O43" s="1113">
        <v>42316.479235099119</v>
      </c>
      <c r="P43" s="1064">
        <f t="shared" si="15"/>
        <v>10.441716668295101</v>
      </c>
      <c r="Q43" s="1169"/>
      <c r="R43" s="1065"/>
      <c r="S43" s="1169"/>
      <c r="T43" s="1065"/>
      <c r="U43" s="1169"/>
      <c r="V43" s="1065"/>
      <c r="W43" s="1065"/>
      <c r="X43" s="1065"/>
      <c r="Y43" s="1065"/>
      <c r="Z43" s="1065"/>
      <c r="AA43" s="1170"/>
      <c r="AB43" s="1059"/>
      <c r="AC43" s="1059"/>
      <c r="AD43" s="1059"/>
      <c r="AE43" s="1059"/>
      <c r="AF43" s="1059"/>
      <c r="AG43" s="1117"/>
      <c r="AH43" s="1117"/>
      <c r="AI43" s="1117"/>
      <c r="AJ43" s="1117"/>
      <c r="AK43" s="1117"/>
      <c r="AL43" s="1117"/>
      <c r="AM43" s="1117"/>
      <c r="AN43" s="1117"/>
      <c r="AO43" s="1117"/>
      <c r="AP43" s="1117"/>
      <c r="AQ43" s="1117"/>
      <c r="AR43" s="1117"/>
      <c r="AS43" s="1117"/>
      <c r="AT43" s="1117"/>
      <c r="AU43" s="1117"/>
      <c r="AV43" s="1117"/>
      <c r="AW43" s="1117"/>
      <c r="AX43" s="1117"/>
      <c r="AY43" s="1117"/>
      <c r="AZ43" s="1117"/>
      <c r="BA43" s="1117"/>
      <c r="BB43" s="1117"/>
      <c r="BC43" s="1117"/>
      <c r="BD43" s="1117"/>
      <c r="BE43" s="1117"/>
      <c r="BF43" s="1117"/>
      <c r="BG43" s="1117"/>
      <c r="BH43" s="1117"/>
      <c r="BI43" s="1117"/>
      <c r="BJ43" s="1117"/>
      <c r="BK43" s="1117"/>
      <c r="BL43" s="1117"/>
      <c r="BM43" s="1117"/>
      <c r="BN43" s="1117"/>
      <c r="BO43" s="1117"/>
    </row>
    <row r="44" spans="1:67" ht="14.45" customHeight="1">
      <c r="A44" s="961"/>
      <c r="B44" s="961" t="s">
        <v>1353</v>
      </c>
      <c r="C44" s="961"/>
      <c r="D44" s="992"/>
      <c r="E44" s="1113">
        <v>802055.93503489601</v>
      </c>
      <c r="F44" s="1064">
        <v>100</v>
      </c>
      <c r="G44" s="1113">
        <v>227858.87714351554</v>
      </c>
      <c r="H44" s="1064">
        <f t="shared" si="9"/>
        <v>28.4093499206638</v>
      </c>
      <c r="I44" s="1113">
        <v>176114.17217665873</v>
      </c>
      <c r="J44" s="1064">
        <f t="shared" si="9"/>
        <v>21.957841652153139</v>
      </c>
      <c r="K44" s="1113">
        <v>271529.16965789621</v>
      </c>
      <c r="L44" s="1064">
        <f t="shared" si="13"/>
        <v>33.854143806825945</v>
      </c>
      <c r="M44" s="1113">
        <v>8838.0880845739575</v>
      </c>
      <c r="N44" s="1064">
        <f t="shared" si="14"/>
        <v>1.1019291421600699</v>
      </c>
      <c r="O44" s="1113">
        <v>117715.62796529628</v>
      </c>
      <c r="P44" s="1064">
        <f t="shared" si="15"/>
        <v>14.676735477329855</v>
      </c>
      <c r="Q44" s="1169"/>
      <c r="R44" s="1065"/>
      <c r="S44" s="1169"/>
      <c r="T44" s="1065"/>
      <c r="U44" s="1169"/>
      <c r="V44" s="1065"/>
      <c r="W44" s="1065"/>
      <c r="X44" s="1065"/>
      <c r="Y44" s="1065"/>
      <c r="Z44" s="1065"/>
      <c r="AA44" s="1170"/>
      <c r="AB44" s="1059"/>
      <c r="AC44" s="1059"/>
      <c r="AD44" s="1059"/>
      <c r="AE44" s="1059"/>
      <c r="AF44" s="1059"/>
      <c r="AG44" s="1117"/>
      <c r="AH44" s="1117"/>
      <c r="AI44" s="1117"/>
      <c r="AJ44" s="1117"/>
      <c r="AK44" s="1117"/>
      <c r="AL44" s="1117"/>
      <c r="AM44" s="1117"/>
      <c r="AN44" s="1117"/>
      <c r="AO44" s="1117"/>
      <c r="AP44" s="1117"/>
      <c r="AQ44" s="1117"/>
      <c r="AR44" s="1117"/>
      <c r="AS44" s="1117"/>
      <c r="AT44" s="1117"/>
      <c r="AU44" s="1117"/>
      <c r="AV44" s="1117"/>
      <c r="AW44" s="1117"/>
      <c r="AX44" s="1117"/>
      <c r="AY44" s="1117"/>
      <c r="AZ44" s="1117"/>
      <c r="BA44" s="1117"/>
      <c r="BB44" s="1117"/>
      <c r="BC44" s="1117"/>
      <c r="BD44" s="1117"/>
      <c r="BE44" s="1117"/>
      <c r="BF44" s="1117"/>
      <c r="BG44" s="1117"/>
      <c r="BH44" s="1117"/>
      <c r="BI44" s="1117"/>
      <c r="BJ44" s="1117"/>
      <c r="BK44" s="1117"/>
      <c r="BL44" s="1117"/>
      <c r="BM44" s="1117"/>
      <c r="BN44" s="1117"/>
      <c r="BO44" s="1117"/>
    </row>
    <row r="45" spans="1:67" ht="14.45" customHeight="1">
      <c r="A45" s="961"/>
      <c r="B45" s="961" t="s">
        <v>1354</v>
      </c>
      <c r="C45" s="961"/>
      <c r="D45" s="992"/>
      <c r="E45" s="1113">
        <v>1555258.3652028718</v>
      </c>
      <c r="F45" s="1064">
        <v>100</v>
      </c>
      <c r="G45" s="1113">
        <v>745363.11502471892</v>
      </c>
      <c r="H45" s="1064">
        <f t="shared" si="9"/>
        <v>47.925356436034463</v>
      </c>
      <c r="I45" s="1113">
        <v>358869.32336208143</v>
      </c>
      <c r="J45" s="1064">
        <f t="shared" si="9"/>
        <v>23.074579207633427</v>
      </c>
      <c r="K45" s="1113">
        <v>270666.22232401225</v>
      </c>
      <c r="L45" s="1064">
        <f t="shared" si="13"/>
        <v>17.403296351259677</v>
      </c>
      <c r="M45" s="1113">
        <v>29455.267670810008</v>
      </c>
      <c r="N45" s="1064">
        <f t="shared" si="14"/>
        <v>1.8939147558912368</v>
      </c>
      <c r="O45" s="1113">
        <v>150904.43681326052</v>
      </c>
      <c r="P45" s="1064">
        <f t="shared" si="15"/>
        <v>9.7028532486675392</v>
      </c>
      <c r="Q45" s="1169"/>
      <c r="R45" s="1065"/>
      <c r="S45" s="1169"/>
      <c r="T45" s="1065"/>
      <c r="U45" s="1169"/>
      <c r="V45" s="1065"/>
      <c r="W45" s="1065"/>
      <c r="X45" s="1065"/>
      <c r="Y45" s="1065"/>
      <c r="Z45" s="1065"/>
      <c r="AA45" s="1170"/>
      <c r="AB45" s="1059"/>
      <c r="AC45" s="1059"/>
      <c r="AD45" s="1059"/>
      <c r="AE45" s="1059"/>
      <c r="AF45" s="1059"/>
      <c r="AG45" s="1117"/>
      <c r="AH45" s="1117"/>
      <c r="AI45" s="1117"/>
      <c r="AJ45" s="1117"/>
      <c r="AK45" s="1117"/>
      <c r="AL45" s="1117"/>
      <c r="AM45" s="1117"/>
      <c r="AN45" s="1117"/>
      <c r="AO45" s="1117"/>
      <c r="AP45" s="1117"/>
      <c r="AQ45" s="1117"/>
      <c r="AR45" s="1117"/>
      <c r="AS45" s="1117"/>
      <c r="AT45" s="1117"/>
      <c r="AU45" s="1117"/>
      <c r="AV45" s="1117"/>
      <c r="AW45" s="1117"/>
      <c r="AX45" s="1117"/>
      <c r="AY45" s="1117"/>
      <c r="AZ45" s="1117"/>
      <c r="BA45" s="1117"/>
      <c r="BB45" s="1117"/>
      <c r="BC45" s="1117"/>
      <c r="BD45" s="1117"/>
      <c r="BE45" s="1117"/>
      <c r="BF45" s="1117"/>
      <c r="BG45" s="1117"/>
      <c r="BH45" s="1117"/>
      <c r="BI45" s="1117"/>
      <c r="BJ45" s="1117"/>
      <c r="BK45" s="1117"/>
      <c r="BL45" s="1117"/>
      <c r="BM45" s="1117"/>
      <c r="BN45" s="1117"/>
      <c r="BO45" s="1117"/>
    </row>
    <row r="46" spans="1:67" ht="14.45" customHeight="1">
      <c r="A46" s="961"/>
      <c r="B46" s="961" t="s">
        <v>1355</v>
      </c>
      <c r="C46" s="961"/>
      <c r="D46" s="992"/>
      <c r="E46" s="1113">
        <v>3886664.766090909</v>
      </c>
      <c r="F46" s="1064">
        <v>100</v>
      </c>
      <c r="G46" s="1113">
        <v>818699.54165563628</v>
      </c>
      <c r="H46" s="1064">
        <f t="shared" si="9"/>
        <v>21.064320977676182</v>
      </c>
      <c r="I46" s="1113">
        <v>1648766.9858818178</v>
      </c>
      <c r="J46" s="1064">
        <f t="shared" si="9"/>
        <v>42.42112672712183</v>
      </c>
      <c r="K46" s="1113">
        <v>945424.49609981815</v>
      </c>
      <c r="L46" s="1064">
        <f t="shared" si="13"/>
        <v>24.324827403385697</v>
      </c>
      <c r="M46" s="1113">
        <v>391142.96995590912</v>
      </c>
      <c r="N46" s="1064">
        <f t="shared" si="14"/>
        <v>10.063717698743261</v>
      </c>
      <c r="O46" s="1113">
        <v>82630.772508318187</v>
      </c>
      <c r="P46" s="1064">
        <f t="shared" si="15"/>
        <v>2.1260071933455107</v>
      </c>
      <c r="Q46" s="1169"/>
      <c r="R46" s="1065"/>
      <c r="S46" s="1169"/>
      <c r="T46" s="1065"/>
      <c r="U46" s="1169"/>
      <c r="V46" s="1065"/>
      <c r="W46" s="1065"/>
      <c r="X46" s="1065"/>
      <c r="Y46" s="1065"/>
      <c r="Z46" s="1065"/>
      <c r="AA46" s="1170"/>
      <c r="AB46" s="1059"/>
      <c r="AC46" s="1059"/>
      <c r="AD46" s="1059"/>
      <c r="AE46" s="1059"/>
      <c r="AF46" s="1059"/>
      <c r="AG46" s="1117"/>
      <c r="AH46" s="1117"/>
      <c r="AI46" s="1117"/>
      <c r="AJ46" s="1117"/>
      <c r="AK46" s="1117"/>
      <c r="AL46" s="1117"/>
      <c r="AM46" s="1117"/>
      <c r="AN46" s="1117"/>
      <c r="AO46" s="1117"/>
      <c r="AP46" s="1117"/>
      <c r="AQ46" s="1117"/>
      <c r="AR46" s="1117"/>
      <c r="AS46" s="1117"/>
      <c r="AT46" s="1117"/>
      <c r="AU46" s="1117"/>
      <c r="AV46" s="1117"/>
      <c r="AW46" s="1117"/>
      <c r="AX46" s="1117"/>
      <c r="AY46" s="1117"/>
      <c r="AZ46" s="1117"/>
      <c r="BA46" s="1117"/>
      <c r="BB46" s="1117"/>
      <c r="BC46" s="1117"/>
      <c r="BD46" s="1117"/>
      <c r="BE46" s="1117"/>
      <c r="BF46" s="1117"/>
      <c r="BG46" s="1117"/>
      <c r="BH46" s="1117"/>
      <c r="BI46" s="1117"/>
      <c r="BJ46" s="1117"/>
      <c r="BK46" s="1117"/>
      <c r="BL46" s="1117"/>
      <c r="BM46" s="1117"/>
      <c r="BN46" s="1117"/>
      <c r="BO46" s="1117"/>
    </row>
    <row r="47" spans="1:67" ht="14.45" customHeight="1">
      <c r="A47" s="1479" t="s">
        <v>448</v>
      </c>
      <c r="B47" s="1479"/>
      <c r="C47" s="1479"/>
      <c r="D47" s="992"/>
      <c r="E47" s="1113"/>
      <c r="F47" s="1171"/>
      <c r="G47" s="1113"/>
      <c r="H47" s="1064"/>
      <c r="I47" s="1113"/>
      <c r="J47" s="1064"/>
      <c r="K47" s="1113"/>
      <c r="L47" s="1064"/>
      <c r="M47" s="1113"/>
      <c r="N47" s="1064"/>
      <c r="O47" s="1113"/>
      <c r="P47" s="1064"/>
      <c r="Q47" s="1065"/>
      <c r="R47" s="1065"/>
      <c r="S47" s="1065"/>
      <c r="T47" s="1065"/>
      <c r="U47" s="1065"/>
      <c r="V47" s="1065"/>
      <c r="W47" s="1065"/>
      <c r="X47" s="1065"/>
      <c r="Y47" s="1065"/>
      <c r="Z47" s="1065"/>
      <c r="AA47" s="1170"/>
      <c r="AB47" s="1059"/>
      <c r="AC47" s="1059"/>
      <c r="AD47" s="1059"/>
      <c r="AE47" s="1059"/>
      <c r="AF47" s="1059"/>
      <c r="AG47" s="1117"/>
      <c r="AH47" s="1117"/>
      <c r="AI47" s="1117"/>
      <c r="AJ47" s="1117"/>
      <c r="AK47" s="1117"/>
      <c r="AL47" s="1117"/>
      <c r="AM47" s="1117"/>
      <c r="AN47" s="1117"/>
      <c r="AO47" s="1117"/>
      <c r="AP47" s="1117"/>
      <c r="AQ47" s="1117"/>
      <c r="AR47" s="1117"/>
      <c r="AS47" s="1117"/>
      <c r="AT47" s="1117"/>
      <c r="AU47" s="1117"/>
      <c r="AV47" s="1117"/>
      <c r="AW47" s="1117"/>
      <c r="AX47" s="1117"/>
      <c r="AY47" s="1117"/>
      <c r="AZ47" s="1117"/>
      <c r="BA47" s="1117"/>
      <c r="BB47" s="1117"/>
      <c r="BC47" s="1117"/>
      <c r="BD47" s="1117"/>
      <c r="BE47" s="1117"/>
      <c r="BF47" s="1117"/>
      <c r="BG47" s="1117"/>
      <c r="BH47" s="1117"/>
      <c r="BI47" s="1117"/>
      <c r="BJ47" s="1117"/>
      <c r="BK47" s="1117"/>
      <c r="BL47" s="1117"/>
      <c r="BM47" s="1117"/>
      <c r="BN47" s="1117"/>
      <c r="BO47" s="1117"/>
    </row>
    <row r="48" spans="1:67" ht="14.45" customHeight="1">
      <c r="A48" s="961"/>
      <c r="B48" s="961" t="s">
        <v>1337</v>
      </c>
      <c r="C48" s="961"/>
      <c r="D48" s="992"/>
      <c r="E48" s="1113">
        <v>4164.6076269531804</v>
      </c>
      <c r="F48" s="1064">
        <v>100</v>
      </c>
      <c r="G48" s="1113">
        <v>1577.7137704876682</v>
      </c>
      <c r="H48" s="1064">
        <f t="shared" si="9"/>
        <v>37.883851536859446</v>
      </c>
      <c r="I48" s="1113">
        <v>800.9503042610321</v>
      </c>
      <c r="J48" s="1064">
        <f t="shared" si="9"/>
        <v>19.232311324536617</v>
      </c>
      <c r="K48" s="1113">
        <v>839.61372624824833</v>
      </c>
      <c r="L48" s="1064">
        <f t="shared" ref="L48:L57" si="16">K48/$E48*100</f>
        <v>20.160692229786562</v>
      </c>
      <c r="M48" s="1113">
        <v>120.0901763108444</v>
      </c>
      <c r="N48" s="1064">
        <f t="shared" ref="N48:N57" si="17">M48/$E48*100</f>
        <v>2.8835892133901257</v>
      </c>
      <c r="O48" s="1113">
        <v>826.23964964538527</v>
      </c>
      <c r="P48" s="1064">
        <f t="shared" ref="P48:P57" si="18">O48/$E48*100</f>
        <v>19.839555695427201</v>
      </c>
      <c r="Q48" s="1169"/>
      <c r="R48" s="1065"/>
      <c r="S48" s="1169"/>
      <c r="T48" s="1065"/>
      <c r="U48" s="1169"/>
      <c r="V48" s="1065"/>
      <c r="W48" s="1065"/>
      <c r="X48" s="1065"/>
      <c r="Y48" s="1065"/>
      <c r="Z48" s="1065"/>
      <c r="AA48" s="1170"/>
      <c r="AB48" s="1059"/>
      <c r="AC48" s="1059"/>
      <c r="AD48" s="1059"/>
      <c r="AE48" s="1059"/>
      <c r="AF48" s="1059"/>
      <c r="AG48" s="1117"/>
      <c r="AH48" s="1117"/>
      <c r="AI48" s="1117"/>
      <c r="AJ48" s="1117"/>
      <c r="AK48" s="1117"/>
      <c r="AL48" s="1117"/>
      <c r="AM48" s="1117"/>
      <c r="AN48" s="1117"/>
      <c r="AO48" s="1117"/>
      <c r="AP48" s="1117"/>
      <c r="AQ48" s="1117"/>
      <c r="AR48" s="1117"/>
      <c r="AS48" s="1117"/>
      <c r="AT48" s="1117"/>
      <c r="AU48" s="1117"/>
      <c r="AV48" s="1117"/>
      <c r="AW48" s="1117"/>
      <c r="AX48" s="1117"/>
      <c r="AY48" s="1117"/>
      <c r="AZ48" s="1117"/>
      <c r="BA48" s="1117"/>
      <c r="BB48" s="1117"/>
      <c r="BC48" s="1117"/>
      <c r="BD48" s="1117"/>
      <c r="BE48" s="1117"/>
      <c r="BF48" s="1117"/>
      <c r="BG48" s="1117"/>
      <c r="BH48" s="1117"/>
      <c r="BI48" s="1117"/>
      <c r="BJ48" s="1117"/>
      <c r="BK48" s="1117"/>
      <c r="BL48" s="1117"/>
      <c r="BM48" s="1117"/>
      <c r="BN48" s="1117"/>
      <c r="BO48" s="1117"/>
    </row>
    <row r="49" spans="1:67" ht="14.45" customHeight="1">
      <c r="A49" s="961"/>
      <c r="B49" s="961" t="s">
        <v>1347</v>
      </c>
      <c r="C49" s="961"/>
      <c r="D49" s="992"/>
      <c r="E49" s="1113">
        <v>10939.632355630254</v>
      </c>
      <c r="F49" s="1064">
        <v>100</v>
      </c>
      <c r="G49" s="1113">
        <v>3333.3946829183255</v>
      </c>
      <c r="H49" s="1064">
        <f t="shared" si="9"/>
        <v>30.470810851360479</v>
      </c>
      <c r="I49" s="1113">
        <v>2025.2860531485162</v>
      </c>
      <c r="J49" s="1064">
        <f t="shared" si="9"/>
        <v>18.513291738786549</v>
      </c>
      <c r="K49" s="1113">
        <v>2893.4207503459588</v>
      </c>
      <c r="L49" s="1064">
        <f t="shared" si="16"/>
        <v>26.448976129045271</v>
      </c>
      <c r="M49" s="1113">
        <v>288.42807137436398</v>
      </c>
      <c r="N49" s="1064">
        <f t="shared" si="17"/>
        <v>2.6365426368823073</v>
      </c>
      <c r="O49" s="1113">
        <v>2399.1027978433954</v>
      </c>
      <c r="P49" s="1064">
        <f t="shared" si="18"/>
        <v>21.93037864392819</v>
      </c>
      <c r="Q49" s="1169"/>
      <c r="R49" s="1065"/>
      <c r="S49" s="1169"/>
      <c r="T49" s="1065"/>
      <c r="U49" s="1169"/>
      <c r="V49" s="1065"/>
      <c r="W49" s="1065"/>
      <c r="X49" s="1065"/>
      <c r="Y49" s="1065"/>
      <c r="Z49" s="1065"/>
      <c r="AA49" s="1172"/>
      <c r="AB49" s="1059"/>
      <c r="AC49" s="1059"/>
      <c r="AD49" s="1059"/>
      <c r="AE49" s="1059"/>
      <c r="AF49" s="1059"/>
      <c r="AG49" s="1117"/>
      <c r="AH49" s="1117"/>
      <c r="AI49" s="1117"/>
      <c r="AJ49" s="1117"/>
      <c r="AK49" s="1117"/>
      <c r="AL49" s="1117"/>
      <c r="AM49" s="1117"/>
      <c r="AN49" s="1117"/>
      <c r="AO49" s="1117"/>
      <c r="AP49" s="1117"/>
      <c r="AQ49" s="1117"/>
      <c r="AR49" s="1117"/>
      <c r="AS49" s="1117"/>
      <c r="AT49" s="1117"/>
      <c r="AU49" s="1117"/>
      <c r="AV49" s="1117"/>
      <c r="AW49" s="1117"/>
      <c r="AX49" s="1117"/>
      <c r="AY49" s="1117"/>
      <c r="AZ49" s="1117"/>
      <c r="BA49" s="1117"/>
      <c r="BB49" s="1117"/>
      <c r="BC49" s="1117"/>
      <c r="BD49" s="1117"/>
      <c r="BE49" s="1117"/>
      <c r="BF49" s="1117"/>
      <c r="BG49" s="1117"/>
      <c r="BH49" s="1117"/>
      <c r="BI49" s="1117"/>
      <c r="BJ49" s="1117"/>
      <c r="BK49" s="1117"/>
      <c r="BL49" s="1117"/>
      <c r="BM49" s="1117"/>
      <c r="BN49" s="1117"/>
      <c r="BO49" s="1117"/>
    </row>
    <row r="50" spans="1:67" ht="14.45" customHeight="1">
      <c r="A50" s="961"/>
      <c r="B50" s="961" t="s">
        <v>1348</v>
      </c>
      <c r="C50" s="961"/>
      <c r="D50" s="992"/>
      <c r="E50" s="1113">
        <v>19662.512267429833</v>
      </c>
      <c r="F50" s="1064">
        <v>100</v>
      </c>
      <c r="G50" s="1113">
        <v>7191.0586250544857</v>
      </c>
      <c r="H50" s="1064">
        <f t="shared" si="9"/>
        <v>36.57243045674376</v>
      </c>
      <c r="I50" s="1113">
        <v>4028.4984217299311</v>
      </c>
      <c r="J50" s="1064">
        <f t="shared" si="9"/>
        <v>20.488218224295672</v>
      </c>
      <c r="K50" s="1113">
        <v>3553.7467883660029</v>
      </c>
      <c r="L50" s="1064">
        <f t="shared" si="16"/>
        <v>18.073716827389564</v>
      </c>
      <c r="M50" s="1113">
        <v>385.4100838949791</v>
      </c>
      <c r="N50" s="1064">
        <f t="shared" si="17"/>
        <v>1.9601263493342889</v>
      </c>
      <c r="O50" s="1113">
        <v>4503.7983484045853</v>
      </c>
      <c r="P50" s="1064">
        <f t="shared" si="18"/>
        <v>22.905508142339205</v>
      </c>
      <c r="Q50" s="1169"/>
      <c r="R50" s="1065"/>
      <c r="S50" s="1169"/>
      <c r="T50" s="1065"/>
      <c r="U50" s="1169"/>
      <c r="V50" s="1065"/>
      <c r="W50" s="1065"/>
      <c r="X50" s="1065"/>
      <c r="Y50" s="1065"/>
      <c r="Z50" s="1065"/>
      <c r="AA50" s="1170"/>
      <c r="AB50" s="1059"/>
      <c r="AC50" s="1059"/>
      <c r="AD50" s="1059"/>
      <c r="AE50" s="1059"/>
      <c r="AF50" s="1059"/>
      <c r="AG50" s="1117"/>
      <c r="AH50" s="1117"/>
      <c r="AI50" s="1117"/>
      <c r="AJ50" s="1117"/>
      <c r="AK50" s="1117"/>
      <c r="AL50" s="1117"/>
      <c r="AM50" s="1117"/>
      <c r="AN50" s="1117"/>
      <c r="AO50" s="1117"/>
      <c r="AP50" s="1117"/>
      <c r="AQ50" s="1117"/>
      <c r="AR50" s="1117"/>
      <c r="AS50" s="1117"/>
      <c r="AT50" s="1117"/>
      <c r="AU50" s="1117"/>
      <c r="AV50" s="1117"/>
      <c r="AW50" s="1117"/>
      <c r="AX50" s="1117"/>
      <c r="AY50" s="1117"/>
      <c r="AZ50" s="1117"/>
      <c r="BA50" s="1117"/>
      <c r="BB50" s="1117"/>
      <c r="BC50" s="1117"/>
      <c r="BD50" s="1117"/>
      <c r="BE50" s="1117"/>
      <c r="BF50" s="1117"/>
      <c r="BG50" s="1117"/>
      <c r="BH50" s="1117"/>
      <c r="BI50" s="1117"/>
      <c r="BJ50" s="1117"/>
      <c r="BK50" s="1117"/>
      <c r="BL50" s="1117"/>
      <c r="BM50" s="1117"/>
      <c r="BN50" s="1117"/>
      <c r="BO50" s="1117"/>
    </row>
    <row r="51" spans="1:67" ht="14.45" customHeight="1">
      <c r="A51" s="1330"/>
      <c r="B51" s="961" t="s">
        <v>1349</v>
      </c>
      <c r="C51" s="1330"/>
      <c r="D51" s="992"/>
      <c r="E51" s="1113">
        <v>38375.645600069649</v>
      </c>
      <c r="F51" s="1064">
        <v>100</v>
      </c>
      <c r="G51" s="1113">
        <v>11577.356614659975</v>
      </c>
      <c r="H51" s="1064">
        <f t="shared" si="9"/>
        <v>30.168499926523616</v>
      </c>
      <c r="I51" s="1113">
        <v>5409.7945394255121</v>
      </c>
      <c r="J51" s="1064">
        <f t="shared" si="9"/>
        <v>14.096947308205529</v>
      </c>
      <c r="K51" s="1113">
        <v>12853.32823706851</v>
      </c>
      <c r="L51" s="1064">
        <f t="shared" si="16"/>
        <v>33.493451474455931</v>
      </c>
      <c r="M51" s="1113">
        <v>792.91548553718337</v>
      </c>
      <c r="N51" s="1064">
        <f t="shared" si="17"/>
        <v>2.0661945177431602</v>
      </c>
      <c r="O51" s="1113">
        <v>7742.250723384469</v>
      </c>
      <c r="P51" s="1064">
        <f t="shared" si="18"/>
        <v>20.1749067730874</v>
      </c>
      <c r="Q51" s="1169"/>
      <c r="R51" s="1065"/>
      <c r="S51" s="1169"/>
      <c r="T51" s="1065"/>
      <c r="U51" s="1169"/>
      <c r="V51" s="1065"/>
      <c r="W51" s="1065"/>
      <c r="X51" s="1065"/>
      <c r="Y51" s="1065"/>
      <c r="Z51" s="1065"/>
      <c r="AA51" s="1170"/>
      <c r="AB51" s="1059"/>
      <c r="AC51" s="1059"/>
      <c r="AD51" s="1059"/>
      <c r="AE51" s="1059"/>
      <c r="AF51" s="1059"/>
      <c r="AG51" s="1117"/>
      <c r="AH51" s="1117"/>
      <c r="AI51" s="1117"/>
      <c r="AJ51" s="1117"/>
      <c r="AK51" s="1117"/>
      <c r="AL51" s="1117"/>
      <c r="AM51" s="1117"/>
      <c r="AN51" s="1117"/>
      <c r="AO51" s="1117"/>
      <c r="AP51" s="1117"/>
      <c r="AQ51" s="1117"/>
      <c r="AR51" s="1117"/>
      <c r="AS51" s="1117"/>
      <c r="AT51" s="1117"/>
      <c r="AU51" s="1117"/>
      <c r="AV51" s="1117"/>
      <c r="AW51" s="1117"/>
      <c r="AX51" s="1117"/>
      <c r="AY51" s="1117"/>
      <c r="AZ51" s="1117"/>
      <c r="BA51" s="1117"/>
      <c r="BB51" s="1117"/>
      <c r="BC51" s="1117"/>
      <c r="BD51" s="1117"/>
      <c r="BE51" s="1117"/>
      <c r="BF51" s="1117"/>
      <c r="BG51" s="1117"/>
      <c r="BH51" s="1117"/>
      <c r="BI51" s="1117"/>
      <c r="BJ51" s="1117"/>
      <c r="BK51" s="1117"/>
      <c r="BL51" s="1117"/>
      <c r="BM51" s="1117"/>
      <c r="BN51" s="1117"/>
      <c r="BO51" s="1117"/>
    </row>
    <row r="52" spans="1:67" ht="14.45" customHeight="1">
      <c r="A52" s="1330"/>
      <c r="B52" s="961" t="s">
        <v>1350</v>
      </c>
      <c r="C52" s="1330"/>
      <c r="D52" s="992"/>
      <c r="E52" s="1113">
        <v>79677.603213604423</v>
      </c>
      <c r="F52" s="1064">
        <v>100</v>
      </c>
      <c r="G52" s="1113">
        <v>22103.321602316428</v>
      </c>
      <c r="H52" s="1064">
        <f t="shared" si="9"/>
        <v>27.740946904565561</v>
      </c>
      <c r="I52" s="1113">
        <v>13190.846164563065</v>
      </c>
      <c r="J52" s="1064">
        <f t="shared" si="9"/>
        <v>16.555274798113924</v>
      </c>
      <c r="K52" s="1113">
        <v>30939.88852739647</v>
      </c>
      <c r="L52" s="1064">
        <f t="shared" si="16"/>
        <v>38.831349437621746</v>
      </c>
      <c r="M52" s="1113">
        <v>949.48518926287829</v>
      </c>
      <c r="N52" s="1064">
        <f t="shared" si="17"/>
        <v>1.1916588237693877</v>
      </c>
      <c r="O52" s="1113">
        <v>12494.061730164598</v>
      </c>
      <c r="P52" s="1064">
        <f t="shared" si="18"/>
        <v>15.680770036053646</v>
      </c>
      <c r="Q52" s="1169"/>
      <c r="R52" s="1065"/>
      <c r="S52" s="1169"/>
      <c r="T52" s="1065"/>
      <c r="U52" s="1169"/>
      <c r="V52" s="1065"/>
      <c r="W52" s="1065"/>
      <c r="X52" s="1065"/>
      <c r="Y52" s="1065"/>
      <c r="Z52" s="1065"/>
      <c r="AA52" s="1170"/>
      <c r="AB52" s="1059"/>
      <c r="AC52" s="1059"/>
      <c r="AD52" s="1059"/>
      <c r="AE52" s="1059"/>
      <c r="AF52" s="1059"/>
      <c r="AG52" s="1117"/>
      <c r="AH52" s="1117"/>
      <c r="AI52" s="1117"/>
      <c r="AJ52" s="1117"/>
      <c r="AK52" s="1117"/>
      <c r="AL52" s="1117"/>
      <c r="AM52" s="1117"/>
      <c r="AN52" s="1117"/>
      <c r="AO52" s="1117"/>
      <c r="AP52" s="1117"/>
      <c r="AQ52" s="1117"/>
      <c r="AR52" s="1117"/>
      <c r="AS52" s="1117"/>
      <c r="AT52" s="1117"/>
      <c r="AU52" s="1117"/>
      <c r="AV52" s="1117"/>
      <c r="AW52" s="1117"/>
      <c r="AX52" s="1117"/>
      <c r="AY52" s="1117"/>
      <c r="AZ52" s="1117"/>
      <c r="BA52" s="1117"/>
      <c r="BB52" s="1117"/>
      <c r="BC52" s="1117"/>
      <c r="BD52" s="1117"/>
      <c r="BE52" s="1117"/>
      <c r="BF52" s="1117"/>
      <c r="BG52" s="1117"/>
      <c r="BH52" s="1117"/>
      <c r="BI52" s="1117"/>
      <c r="BJ52" s="1117"/>
      <c r="BK52" s="1117"/>
      <c r="BL52" s="1117"/>
      <c r="BM52" s="1117"/>
      <c r="BN52" s="1117"/>
      <c r="BO52" s="1117"/>
    </row>
    <row r="53" spans="1:67" ht="14.45" customHeight="1">
      <c r="A53" s="1330"/>
      <c r="B53" s="961" t="s">
        <v>1351</v>
      </c>
      <c r="C53" s="1330"/>
      <c r="D53" s="992"/>
      <c r="E53" s="1113">
        <v>185746.72438371051</v>
      </c>
      <c r="F53" s="1064">
        <v>100</v>
      </c>
      <c r="G53" s="1113">
        <v>66507.898230251973</v>
      </c>
      <c r="H53" s="1064">
        <f t="shared" si="9"/>
        <v>35.805691029501965</v>
      </c>
      <c r="I53" s="1113">
        <v>34783.958720007453</v>
      </c>
      <c r="J53" s="1064">
        <f t="shared" si="9"/>
        <v>18.726552963675257</v>
      </c>
      <c r="K53" s="1113">
        <v>56287.491905639632</v>
      </c>
      <c r="L53" s="1064">
        <f t="shared" si="16"/>
        <v>30.303356407708421</v>
      </c>
      <c r="M53" s="1113">
        <v>4417.4802059371232</v>
      </c>
      <c r="N53" s="1064">
        <f t="shared" si="17"/>
        <v>2.3782277833398631</v>
      </c>
      <c r="O53" s="1113">
        <v>23749.895321860149</v>
      </c>
      <c r="P53" s="1064">
        <f t="shared" si="18"/>
        <v>12.786171815766863</v>
      </c>
      <c r="Q53" s="1169"/>
      <c r="R53" s="1065"/>
      <c r="S53" s="1169"/>
      <c r="T53" s="1065"/>
      <c r="U53" s="1169"/>
      <c r="V53" s="1065"/>
      <c r="W53" s="1065"/>
      <c r="X53" s="1065"/>
      <c r="Y53" s="1065"/>
      <c r="Z53" s="1065"/>
      <c r="AA53" s="1170"/>
      <c r="AB53" s="1059"/>
      <c r="AC53" s="1059"/>
      <c r="AD53" s="1059"/>
      <c r="AE53" s="1059"/>
      <c r="AF53" s="1059"/>
      <c r="AG53" s="1117"/>
      <c r="AH53" s="1117"/>
      <c r="AI53" s="1117"/>
      <c r="AJ53" s="1117"/>
      <c r="AK53" s="1117"/>
      <c r="AL53" s="1117"/>
      <c r="AM53" s="1117"/>
      <c r="AN53" s="1117"/>
      <c r="AO53" s="1117"/>
      <c r="AP53" s="1117"/>
      <c r="AQ53" s="1117"/>
      <c r="AR53" s="1117"/>
      <c r="AS53" s="1117"/>
      <c r="AT53" s="1117"/>
      <c r="AU53" s="1117"/>
      <c r="AV53" s="1117"/>
      <c r="AW53" s="1117"/>
      <c r="AX53" s="1117"/>
      <c r="AY53" s="1117"/>
      <c r="AZ53" s="1117"/>
      <c r="BA53" s="1117"/>
      <c r="BB53" s="1117"/>
      <c r="BC53" s="1117"/>
      <c r="BD53" s="1117"/>
      <c r="BE53" s="1117"/>
      <c r="BF53" s="1117"/>
      <c r="BG53" s="1117"/>
      <c r="BH53" s="1117"/>
      <c r="BI53" s="1117"/>
      <c r="BJ53" s="1117"/>
      <c r="BK53" s="1117"/>
      <c r="BL53" s="1117"/>
      <c r="BM53" s="1117"/>
      <c r="BN53" s="1117"/>
      <c r="BO53" s="1117"/>
    </row>
    <row r="54" spans="1:67" ht="14.45" customHeight="1">
      <c r="A54" s="1330"/>
      <c r="B54" s="961" t="s">
        <v>1352</v>
      </c>
      <c r="C54" s="1330"/>
      <c r="D54" s="992"/>
      <c r="E54" s="1113">
        <v>387169.86664084083</v>
      </c>
      <c r="F54" s="1064">
        <v>100</v>
      </c>
      <c r="G54" s="1113">
        <v>169145.39103569844</v>
      </c>
      <c r="H54" s="1064">
        <f t="shared" si="9"/>
        <v>43.687643489209513</v>
      </c>
      <c r="I54" s="1113">
        <v>74096.014078289227</v>
      </c>
      <c r="J54" s="1064">
        <f t="shared" si="9"/>
        <v>19.137856652213227</v>
      </c>
      <c r="K54" s="1113">
        <v>90949.633702834064</v>
      </c>
      <c r="L54" s="1064">
        <f t="shared" si="16"/>
        <v>23.490886440086449</v>
      </c>
      <c r="M54" s="1113">
        <v>9932.2367882584767</v>
      </c>
      <c r="N54" s="1064">
        <f t="shared" si="17"/>
        <v>2.5653434432881999</v>
      </c>
      <c r="O54" s="1113">
        <v>43046.591037029357</v>
      </c>
      <c r="P54" s="1064">
        <f t="shared" si="18"/>
        <v>11.118269975530312</v>
      </c>
      <c r="Q54" s="1169"/>
      <c r="R54" s="1065"/>
      <c r="S54" s="1169"/>
      <c r="T54" s="1065"/>
      <c r="U54" s="1169"/>
      <c r="V54" s="1065"/>
      <c r="W54" s="1065"/>
      <c r="X54" s="1065"/>
      <c r="Y54" s="1065"/>
      <c r="Z54" s="1065"/>
      <c r="AA54" s="1059"/>
      <c r="AB54" s="1059"/>
      <c r="AC54" s="1059"/>
      <c r="AD54" s="1059"/>
      <c r="AE54" s="1059"/>
      <c r="AF54" s="1059"/>
      <c r="AG54" s="1117"/>
      <c r="AH54" s="1117"/>
      <c r="AI54" s="1117"/>
      <c r="AJ54" s="1117"/>
      <c r="AK54" s="1117"/>
      <c r="AL54" s="1117"/>
      <c r="AM54" s="1117"/>
      <c r="AN54" s="1117"/>
      <c r="AO54" s="1117"/>
      <c r="AP54" s="1117"/>
      <c r="AQ54" s="1117"/>
      <c r="AR54" s="1117"/>
      <c r="AS54" s="1117"/>
      <c r="AT54" s="1117"/>
      <c r="AU54" s="1117"/>
      <c r="AV54" s="1117"/>
      <c r="AW54" s="1117"/>
      <c r="AX54" s="1117"/>
      <c r="AY54" s="1117"/>
      <c r="AZ54" s="1117"/>
      <c r="BA54" s="1117"/>
      <c r="BB54" s="1117"/>
      <c r="BC54" s="1117"/>
      <c r="BD54" s="1117"/>
      <c r="BE54" s="1117"/>
      <c r="BF54" s="1117"/>
      <c r="BG54" s="1117"/>
      <c r="BH54" s="1117"/>
      <c r="BI54" s="1117"/>
      <c r="BJ54" s="1117"/>
      <c r="BK54" s="1117"/>
      <c r="BL54" s="1117"/>
      <c r="BM54" s="1117"/>
      <c r="BN54" s="1117"/>
      <c r="BO54" s="1117"/>
    </row>
    <row r="55" spans="1:67" ht="14.45" customHeight="1">
      <c r="A55" s="1330"/>
      <c r="B55" s="961" t="s">
        <v>1353</v>
      </c>
      <c r="C55" s="1330"/>
      <c r="D55" s="992"/>
      <c r="E55" s="1113">
        <v>782027.15094234014</v>
      </c>
      <c r="F55" s="1064">
        <v>100</v>
      </c>
      <c r="G55" s="1113">
        <v>222267.53166890025</v>
      </c>
      <c r="H55" s="1064">
        <f t="shared" si="9"/>
        <v>28.421971206635039</v>
      </c>
      <c r="I55" s="1113">
        <v>162284.21690945321</v>
      </c>
      <c r="J55" s="1064">
        <f t="shared" si="9"/>
        <v>20.751736907587066</v>
      </c>
      <c r="K55" s="1113">
        <v>291240.6825618507</v>
      </c>
      <c r="L55" s="1064">
        <f t="shared" si="16"/>
        <v>37.241761006751062</v>
      </c>
      <c r="M55" s="1113">
        <v>8763.7057152004745</v>
      </c>
      <c r="N55" s="1064">
        <f t="shared" si="17"/>
        <v>1.1206395717386841</v>
      </c>
      <c r="O55" s="1113">
        <v>97471.014080038833</v>
      </c>
      <c r="P55" s="1064">
        <f t="shared" si="18"/>
        <v>12.463891306406252</v>
      </c>
      <c r="Q55" s="1169"/>
      <c r="R55" s="1065"/>
      <c r="S55" s="1169"/>
      <c r="T55" s="1065"/>
      <c r="U55" s="1169"/>
      <c r="V55" s="1065"/>
      <c r="W55" s="1065"/>
      <c r="X55" s="1065"/>
      <c r="Y55" s="1065"/>
      <c r="Z55" s="1065"/>
      <c r="AA55" s="1059"/>
      <c r="AB55" s="1059"/>
      <c r="AC55" s="1059"/>
      <c r="AD55" s="1059"/>
      <c r="AE55" s="1059"/>
      <c r="AF55" s="1059"/>
      <c r="AG55" s="1117"/>
      <c r="AH55" s="1117"/>
      <c r="AI55" s="1117"/>
      <c r="AJ55" s="1117"/>
      <c r="AK55" s="1117"/>
      <c r="AL55" s="1117"/>
      <c r="AM55" s="1117"/>
      <c r="AN55" s="1117"/>
      <c r="AO55" s="1117"/>
      <c r="AP55" s="1117"/>
      <c r="AQ55" s="1117"/>
      <c r="AR55" s="1117"/>
      <c r="AS55" s="1117"/>
      <c r="AT55" s="1117"/>
      <c r="AU55" s="1117"/>
      <c r="AV55" s="1117"/>
      <c r="AW55" s="1117"/>
      <c r="AX55" s="1117"/>
      <c r="AY55" s="1117"/>
      <c r="AZ55" s="1117"/>
      <c r="BA55" s="1117"/>
      <c r="BB55" s="1117"/>
      <c r="BC55" s="1117"/>
      <c r="BD55" s="1117"/>
      <c r="BE55" s="1117"/>
      <c r="BF55" s="1117"/>
      <c r="BG55" s="1117"/>
      <c r="BH55" s="1117"/>
      <c r="BI55" s="1117"/>
      <c r="BJ55" s="1117"/>
      <c r="BK55" s="1117"/>
      <c r="BL55" s="1117"/>
      <c r="BM55" s="1117"/>
      <c r="BN55" s="1117"/>
      <c r="BO55" s="1117"/>
    </row>
    <row r="56" spans="1:67" ht="14.45" customHeight="1">
      <c r="A56" s="1330"/>
      <c r="B56" s="961" t="s">
        <v>1354</v>
      </c>
      <c r="C56" s="1330"/>
      <c r="D56" s="992"/>
      <c r="E56" s="1113">
        <v>1530160.4620666667</v>
      </c>
      <c r="F56" s="1064">
        <v>100</v>
      </c>
      <c r="G56" s="1113">
        <v>570387.14285151125</v>
      </c>
      <c r="H56" s="1064">
        <f t="shared" si="9"/>
        <v>37.276295982784347</v>
      </c>
      <c r="I56" s="1113">
        <v>388893.14457733335</v>
      </c>
      <c r="J56" s="1064">
        <f t="shared" si="9"/>
        <v>25.415187113911319</v>
      </c>
      <c r="K56" s="1113">
        <v>347977.21643808892</v>
      </c>
      <c r="L56" s="1064">
        <f t="shared" si="16"/>
        <v>22.741223882370061</v>
      </c>
      <c r="M56" s="1113">
        <v>39326.572144866666</v>
      </c>
      <c r="N56" s="1064">
        <f t="shared" si="17"/>
        <v>2.5700946482273745</v>
      </c>
      <c r="O56" s="1113">
        <v>183576.38604571778</v>
      </c>
      <c r="P56" s="1064">
        <f t="shared" si="18"/>
        <v>11.997198372109006</v>
      </c>
      <c r="Q56" s="1169"/>
      <c r="R56" s="1065"/>
      <c r="S56" s="1169"/>
      <c r="T56" s="1065"/>
      <c r="U56" s="1169"/>
      <c r="V56" s="1065"/>
      <c r="W56" s="1065"/>
      <c r="X56" s="1065"/>
      <c r="Y56" s="1065"/>
      <c r="Z56" s="1065"/>
      <c r="AA56" s="1059"/>
      <c r="AB56" s="1059"/>
      <c r="AC56" s="1059"/>
      <c r="AD56" s="1059"/>
      <c r="AE56" s="1059"/>
      <c r="AF56" s="1059"/>
      <c r="AG56" s="1117"/>
      <c r="AH56" s="1117"/>
      <c r="AI56" s="1117"/>
      <c r="AJ56" s="1117"/>
      <c r="AK56" s="1117"/>
      <c r="AL56" s="1117"/>
      <c r="AM56" s="1117"/>
      <c r="AN56" s="1117"/>
      <c r="AO56" s="1117"/>
      <c r="AP56" s="1117"/>
      <c r="AQ56" s="1117"/>
      <c r="AR56" s="1117"/>
      <c r="AS56" s="1117"/>
      <c r="AT56" s="1117"/>
      <c r="AU56" s="1117"/>
      <c r="AV56" s="1117"/>
      <c r="AW56" s="1117"/>
      <c r="AX56" s="1117"/>
      <c r="AY56" s="1117"/>
      <c r="AZ56" s="1117"/>
      <c r="BA56" s="1117"/>
      <c r="BB56" s="1117"/>
      <c r="BC56" s="1117"/>
      <c r="BD56" s="1117"/>
      <c r="BE56" s="1117"/>
      <c r="BF56" s="1117"/>
      <c r="BG56" s="1117"/>
      <c r="BH56" s="1117"/>
      <c r="BI56" s="1117"/>
      <c r="BJ56" s="1117"/>
      <c r="BK56" s="1117"/>
      <c r="BL56" s="1117"/>
      <c r="BM56" s="1117"/>
      <c r="BN56" s="1117"/>
      <c r="BO56" s="1117"/>
    </row>
    <row r="57" spans="1:67" ht="14.45" customHeight="1">
      <c r="A57" s="1330"/>
      <c r="B57" s="961" t="s">
        <v>1355</v>
      </c>
      <c r="C57" s="1330"/>
      <c r="D57" s="992"/>
      <c r="E57" s="1113">
        <v>4016559.7974</v>
      </c>
      <c r="F57" s="1064">
        <v>100</v>
      </c>
      <c r="G57" s="1113">
        <v>879727.92657620017</v>
      </c>
      <c r="H57" s="1064">
        <f t="shared" si="9"/>
        <v>21.902522829254671</v>
      </c>
      <c r="I57" s="1113">
        <v>1757476.1274699997</v>
      </c>
      <c r="J57" s="1064">
        <f t="shared" si="9"/>
        <v>43.75575657077605</v>
      </c>
      <c r="K57" s="1113">
        <v>870597.87035979994</v>
      </c>
      <c r="L57" s="1064">
        <f t="shared" si="16"/>
        <v>21.67521247718895</v>
      </c>
      <c r="M57" s="1113">
        <v>417673.67546649999</v>
      </c>
      <c r="N57" s="1064">
        <f t="shared" si="17"/>
        <v>10.398791416895339</v>
      </c>
      <c r="O57" s="1113">
        <v>91084.197539249988</v>
      </c>
      <c r="P57" s="1064">
        <f t="shared" si="18"/>
        <v>2.2677167061775259</v>
      </c>
      <c r="Q57" s="1169"/>
      <c r="R57" s="1065"/>
      <c r="S57" s="1169"/>
      <c r="T57" s="1065"/>
      <c r="U57" s="1169"/>
      <c r="V57" s="1065"/>
      <c r="W57" s="1065"/>
      <c r="X57" s="1065"/>
      <c r="Y57" s="1065"/>
      <c r="Z57" s="1065"/>
      <c r="AA57" s="1059"/>
      <c r="AB57" s="1059"/>
      <c r="AC57" s="1059"/>
      <c r="AD57" s="1059"/>
      <c r="AE57" s="1059"/>
      <c r="AF57" s="1059"/>
      <c r="AG57" s="1117"/>
      <c r="AH57" s="1117"/>
      <c r="AI57" s="1117"/>
      <c r="AJ57" s="1117"/>
      <c r="AK57" s="1117"/>
      <c r="AL57" s="1117"/>
      <c r="AM57" s="1117"/>
      <c r="AN57" s="1117"/>
      <c r="AO57" s="1117"/>
      <c r="AP57" s="1117"/>
      <c r="AQ57" s="1117"/>
      <c r="AR57" s="1117"/>
      <c r="AS57" s="1117"/>
      <c r="AT57" s="1117"/>
      <c r="AU57" s="1117"/>
      <c r="AV57" s="1117"/>
      <c r="AW57" s="1117"/>
      <c r="AX57" s="1117"/>
      <c r="AY57" s="1117"/>
      <c r="AZ57" s="1117"/>
      <c r="BA57" s="1117"/>
      <c r="BB57" s="1117"/>
      <c r="BC57" s="1117"/>
      <c r="BD57" s="1117"/>
      <c r="BE57" s="1117"/>
      <c r="BF57" s="1117"/>
      <c r="BG57" s="1117"/>
      <c r="BH57" s="1117"/>
      <c r="BI57" s="1117"/>
      <c r="BJ57" s="1117"/>
      <c r="BK57" s="1117"/>
      <c r="BL57" s="1117"/>
      <c r="BM57" s="1117"/>
      <c r="BN57" s="1117"/>
      <c r="BO57" s="1117"/>
    </row>
    <row r="58" spans="1:67" ht="14.45" customHeight="1">
      <c r="A58" s="1479" t="s">
        <v>449</v>
      </c>
      <c r="B58" s="1479"/>
      <c r="C58" s="1479"/>
      <c r="D58" s="2"/>
      <c r="E58" s="1113"/>
      <c r="F58" s="1171"/>
      <c r="G58" s="1113"/>
      <c r="H58" s="1064"/>
      <c r="I58" s="1113"/>
      <c r="J58" s="1064"/>
      <c r="K58" s="1113"/>
      <c r="L58" s="1064"/>
      <c r="M58" s="1113"/>
      <c r="N58" s="1064"/>
      <c r="O58" s="1113"/>
      <c r="P58" s="1064"/>
      <c r="Q58" s="1169"/>
      <c r="R58" s="1065"/>
      <c r="S58" s="1169"/>
      <c r="T58" s="1065"/>
      <c r="U58" s="1169"/>
      <c r="V58" s="1065"/>
      <c r="W58" s="1065"/>
      <c r="X58" s="1065"/>
      <c r="Y58" s="1065"/>
      <c r="Z58" s="1065"/>
      <c r="AA58" s="1059"/>
      <c r="AB58" s="1059"/>
      <c r="AC58" s="1059"/>
      <c r="AD58" s="1059"/>
      <c r="AE58" s="1059"/>
      <c r="AF58" s="1059"/>
      <c r="AG58" s="1117"/>
      <c r="AH58" s="1117"/>
      <c r="AI58" s="1117"/>
      <c r="AJ58" s="1117"/>
      <c r="AK58" s="1117"/>
      <c r="AL58" s="1117"/>
      <c r="AM58" s="1117"/>
      <c r="AN58" s="1117"/>
      <c r="AO58" s="1117"/>
      <c r="AP58" s="1117"/>
      <c r="AQ58" s="1117"/>
      <c r="AR58" s="1117"/>
      <c r="AS58" s="1117"/>
      <c r="AT58" s="1117"/>
      <c r="AU58" s="1117"/>
      <c r="AV58" s="1117"/>
      <c r="AW58" s="1117"/>
      <c r="AX58" s="1117"/>
      <c r="AY58" s="1117"/>
      <c r="AZ58" s="1117"/>
      <c r="BA58" s="1117"/>
      <c r="BB58" s="1117"/>
      <c r="BC58" s="1117"/>
      <c r="BD58" s="1117"/>
      <c r="BE58" s="1117"/>
      <c r="BF58" s="1117"/>
      <c r="BG58" s="1117"/>
      <c r="BH58" s="1117"/>
      <c r="BI58" s="1117"/>
      <c r="BJ58" s="1117"/>
      <c r="BK58" s="1117"/>
      <c r="BL58" s="1117"/>
      <c r="BM58" s="1117"/>
      <c r="BN58" s="1117"/>
      <c r="BO58" s="1117"/>
    </row>
    <row r="59" spans="1:67" ht="14.45" customHeight="1">
      <c r="A59" s="6"/>
      <c r="B59" s="961" t="s">
        <v>1337</v>
      </c>
      <c r="C59" s="6"/>
      <c r="D59" s="994"/>
      <c r="E59" s="1113">
        <v>5124.2407821539664</v>
      </c>
      <c r="F59" s="1064">
        <v>100</v>
      </c>
      <c r="G59" s="1113">
        <v>570.77404888448768</v>
      </c>
      <c r="H59" s="1064">
        <f t="shared" si="9"/>
        <v>11.138704700846702</v>
      </c>
      <c r="I59" s="1113">
        <v>1020.9914318674481</v>
      </c>
      <c r="J59" s="1064">
        <f t="shared" si="9"/>
        <v>19.924735688128145</v>
      </c>
      <c r="K59" s="1113">
        <v>1702.9133758885521</v>
      </c>
      <c r="L59" s="1064">
        <f t="shared" ref="L59:L68" si="19">K59/$E59*100</f>
        <v>33.232501131079466</v>
      </c>
      <c r="M59" s="1113">
        <v>40.740350962810673</v>
      </c>
      <c r="N59" s="1064">
        <f t="shared" ref="N59:N68" si="20">M59/$E59*100</f>
        <v>0.79505145629955221</v>
      </c>
      <c r="O59" s="1113">
        <v>1788.8215745506611</v>
      </c>
      <c r="P59" s="1064">
        <f t="shared" ref="P59:P68" si="21">O59/$E59*100</f>
        <v>34.909007023646005</v>
      </c>
      <c r="Q59" s="1169"/>
      <c r="R59" s="1065"/>
      <c r="S59" s="1169"/>
      <c r="T59" s="1065"/>
      <c r="U59" s="1169"/>
      <c r="V59" s="1065"/>
      <c r="W59" s="1065"/>
      <c r="X59" s="1065"/>
      <c r="Y59" s="1065"/>
      <c r="Z59" s="1065"/>
      <c r="AA59" s="1059"/>
      <c r="AB59" s="1059"/>
      <c r="AC59" s="1059"/>
      <c r="AD59" s="1059"/>
      <c r="AE59" s="1059"/>
      <c r="AF59" s="1059"/>
    </row>
    <row r="60" spans="1:67" ht="14.45" customHeight="1">
      <c r="A60" s="6"/>
      <c r="B60" s="961" t="s">
        <v>1347</v>
      </c>
      <c r="C60" s="6"/>
      <c r="D60" s="2"/>
      <c r="E60" s="1113">
        <v>11112.608320470214</v>
      </c>
      <c r="F60" s="1064">
        <v>100</v>
      </c>
      <c r="G60" s="1113">
        <v>3056.9140517231831</v>
      </c>
      <c r="H60" s="1064">
        <f t="shared" si="9"/>
        <v>27.508519724321879</v>
      </c>
      <c r="I60" s="1113">
        <v>856.83077836031998</v>
      </c>
      <c r="J60" s="1064">
        <f t="shared" si="9"/>
        <v>7.7104380326442072</v>
      </c>
      <c r="K60" s="1113">
        <v>3331.5934748767945</v>
      </c>
      <c r="L60" s="1064">
        <f t="shared" si="19"/>
        <v>29.980301462976634</v>
      </c>
      <c r="M60" s="1113">
        <v>153.83450270875184</v>
      </c>
      <c r="N60" s="1064">
        <f t="shared" si="20"/>
        <v>1.3843239883239453</v>
      </c>
      <c r="O60" s="1113">
        <v>3713.4355128011653</v>
      </c>
      <c r="P60" s="1064">
        <f t="shared" si="21"/>
        <v>33.416416791733347</v>
      </c>
      <c r="Q60" s="1169"/>
      <c r="R60" s="1065"/>
      <c r="S60" s="1169"/>
      <c r="T60" s="1065"/>
      <c r="U60" s="1169"/>
      <c r="V60" s="1065"/>
      <c r="W60" s="1065"/>
      <c r="X60" s="1065"/>
      <c r="Y60" s="1065"/>
      <c r="Z60" s="1065"/>
      <c r="AA60" s="1059"/>
      <c r="AB60" s="1059"/>
      <c r="AC60" s="1059"/>
      <c r="AD60" s="1059"/>
      <c r="AE60" s="1059"/>
      <c r="AF60" s="1059"/>
      <c r="AG60" s="1117"/>
      <c r="AH60" s="1117"/>
      <c r="AI60" s="1117"/>
      <c r="AJ60" s="1117"/>
      <c r="AK60" s="1117"/>
      <c r="AL60" s="1117"/>
      <c r="AM60" s="1117"/>
      <c r="AN60" s="1117"/>
      <c r="AO60" s="1117"/>
      <c r="AP60" s="1117"/>
      <c r="AQ60" s="1117"/>
      <c r="AR60" s="1117"/>
      <c r="AS60" s="1117"/>
      <c r="AT60" s="1117"/>
      <c r="AU60" s="1117"/>
      <c r="AV60" s="1117"/>
      <c r="AW60" s="1117"/>
      <c r="AX60" s="1117"/>
      <c r="AY60" s="1117"/>
      <c r="AZ60" s="1117"/>
      <c r="BA60" s="1117"/>
      <c r="BB60" s="1117"/>
      <c r="BC60" s="1117"/>
      <c r="BD60" s="1117"/>
      <c r="BE60" s="1117"/>
      <c r="BF60" s="1117"/>
      <c r="BG60" s="1117"/>
      <c r="BH60" s="1117"/>
      <c r="BI60" s="1117"/>
      <c r="BJ60" s="1117"/>
      <c r="BK60" s="1117"/>
      <c r="BL60" s="1117"/>
      <c r="BM60" s="1117"/>
      <c r="BN60" s="1117"/>
      <c r="BO60" s="1117"/>
    </row>
    <row r="61" spans="1:67" ht="14.45" customHeight="1">
      <c r="A61" s="1330"/>
      <c r="B61" s="961" t="s">
        <v>1348</v>
      </c>
      <c r="C61" s="1330"/>
      <c r="D61" s="992"/>
      <c r="E61" s="1113">
        <v>15187.317805954646</v>
      </c>
      <c r="F61" s="1064">
        <v>100</v>
      </c>
      <c r="G61" s="1113">
        <v>3294.7306664549319</v>
      </c>
      <c r="H61" s="1064">
        <f t="shared" si="9"/>
        <v>21.693960109026843</v>
      </c>
      <c r="I61" s="1113">
        <v>2535.0058087199382</v>
      </c>
      <c r="J61" s="1064">
        <f t="shared" si="9"/>
        <v>16.691596509068983</v>
      </c>
      <c r="K61" s="1113">
        <v>5131.2875748235547</v>
      </c>
      <c r="L61" s="1064">
        <f t="shared" si="19"/>
        <v>33.786660952151003</v>
      </c>
      <c r="M61" s="1113">
        <v>721.03519665224746</v>
      </c>
      <c r="N61" s="1064">
        <f t="shared" si="20"/>
        <v>4.7476138042593918</v>
      </c>
      <c r="O61" s="1113">
        <v>3505.2585593039794</v>
      </c>
      <c r="P61" s="1064">
        <f t="shared" si="21"/>
        <v>23.080168625493812</v>
      </c>
      <c r="Q61" s="1169"/>
      <c r="R61" s="1065"/>
      <c r="S61" s="1169"/>
      <c r="T61" s="1065"/>
      <c r="U61" s="1169"/>
      <c r="V61" s="1065"/>
      <c r="W61" s="1065"/>
      <c r="X61" s="1065"/>
      <c r="Y61" s="1065"/>
      <c r="Z61" s="1065"/>
      <c r="AA61" s="1059"/>
      <c r="AB61" s="1059"/>
      <c r="AC61" s="1059"/>
      <c r="AD61" s="1059"/>
      <c r="AE61" s="1059"/>
      <c r="AF61" s="1059"/>
      <c r="AG61" s="1117"/>
      <c r="AH61" s="1117"/>
      <c r="AI61" s="1117"/>
      <c r="AJ61" s="1117"/>
      <c r="AK61" s="1117"/>
      <c r="AL61" s="1117"/>
      <c r="AM61" s="1117"/>
      <c r="AN61" s="1117"/>
      <c r="AO61" s="1117"/>
      <c r="AP61" s="1117"/>
      <c r="AQ61" s="1117"/>
      <c r="AR61" s="1117"/>
      <c r="AS61" s="1117"/>
      <c r="AT61" s="1117"/>
      <c r="AU61" s="1117"/>
      <c r="AV61" s="1117"/>
      <c r="AW61" s="1117"/>
      <c r="AX61" s="1117"/>
      <c r="AY61" s="1117"/>
      <c r="AZ61" s="1117"/>
      <c r="BA61" s="1117"/>
      <c r="BB61" s="1117"/>
      <c r="BC61" s="1117"/>
      <c r="BD61" s="1117"/>
      <c r="BE61" s="1117"/>
      <c r="BF61" s="1117"/>
      <c r="BG61" s="1117"/>
      <c r="BH61" s="1117"/>
      <c r="BI61" s="1117"/>
      <c r="BJ61" s="1117"/>
      <c r="BK61" s="1117"/>
      <c r="BL61" s="1117"/>
      <c r="BM61" s="1117"/>
      <c r="BN61" s="1117"/>
      <c r="BO61" s="1117"/>
    </row>
    <row r="62" spans="1:67" ht="14.45" customHeight="1">
      <c r="A62" s="1330"/>
      <c r="B62" s="961" t="s">
        <v>1349</v>
      </c>
      <c r="C62" s="1330"/>
      <c r="D62" s="992"/>
      <c r="E62" s="1113">
        <v>25746.084903026407</v>
      </c>
      <c r="F62" s="1064">
        <v>100</v>
      </c>
      <c r="G62" s="1113">
        <v>5474.4634648578603</v>
      </c>
      <c r="H62" s="1064">
        <f t="shared" si="9"/>
        <v>21.263285215898385</v>
      </c>
      <c r="I62" s="1113">
        <v>4938.0039247862633</v>
      </c>
      <c r="J62" s="1064">
        <f t="shared" si="9"/>
        <v>19.179630391904013</v>
      </c>
      <c r="K62" s="1113">
        <v>10056.715998874328</v>
      </c>
      <c r="L62" s="1064">
        <f t="shared" si="19"/>
        <v>39.061146720960977</v>
      </c>
      <c r="M62" s="1113">
        <v>311.26384134941861</v>
      </c>
      <c r="N62" s="1064">
        <f t="shared" si="20"/>
        <v>1.2089754326601716</v>
      </c>
      <c r="O62" s="1113">
        <v>4965.6376731588498</v>
      </c>
      <c r="P62" s="1064">
        <f t="shared" si="21"/>
        <v>19.286962238577672</v>
      </c>
      <c r="Q62" s="1169"/>
      <c r="R62" s="1065"/>
      <c r="S62" s="1169"/>
      <c r="T62" s="1065"/>
      <c r="U62" s="1169"/>
      <c r="V62" s="1065"/>
      <c r="W62" s="1065"/>
      <c r="X62" s="1065"/>
      <c r="Y62" s="1065"/>
      <c r="Z62" s="1065"/>
      <c r="AA62" s="1059"/>
      <c r="AB62" s="1059"/>
      <c r="AC62" s="1059"/>
      <c r="AD62" s="1059"/>
      <c r="AE62" s="1059"/>
      <c r="AF62" s="1059"/>
      <c r="AG62" s="1117"/>
      <c r="AH62" s="1117"/>
      <c r="AI62" s="1117"/>
      <c r="AJ62" s="1117"/>
      <c r="AK62" s="1117"/>
      <c r="AL62" s="1117"/>
      <c r="AM62" s="1117"/>
      <c r="AN62" s="1117"/>
      <c r="AO62" s="1117"/>
      <c r="AP62" s="1117"/>
      <c r="AQ62" s="1117"/>
      <c r="AR62" s="1117"/>
      <c r="AS62" s="1117"/>
      <c r="AT62" s="1117"/>
      <c r="AU62" s="1117"/>
      <c r="AV62" s="1117"/>
      <c r="AW62" s="1117"/>
      <c r="AX62" s="1117"/>
      <c r="AY62" s="1117"/>
      <c r="AZ62" s="1117"/>
      <c r="BA62" s="1117"/>
      <c r="BB62" s="1117"/>
      <c r="BC62" s="1117"/>
      <c r="BD62" s="1117"/>
      <c r="BE62" s="1117"/>
      <c r="BF62" s="1117"/>
      <c r="BG62" s="1117"/>
      <c r="BH62" s="1117"/>
      <c r="BI62" s="1117"/>
      <c r="BJ62" s="1117"/>
      <c r="BK62" s="1117"/>
      <c r="BL62" s="1117"/>
      <c r="BM62" s="1117"/>
      <c r="BN62" s="1117"/>
      <c r="BO62" s="1117"/>
    </row>
    <row r="63" spans="1:67" ht="14.45" customHeight="1">
      <c r="A63" s="1330"/>
      <c r="B63" s="961" t="s">
        <v>1350</v>
      </c>
      <c r="C63" s="1330"/>
      <c r="D63" s="992"/>
      <c r="E63" s="1113">
        <v>46402.9535383232</v>
      </c>
      <c r="F63" s="1064">
        <v>100</v>
      </c>
      <c r="G63" s="1113">
        <v>13461.52267532151</v>
      </c>
      <c r="H63" s="1064">
        <f t="shared" si="9"/>
        <v>29.010055715966288</v>
      </c>
      <c r="I63" s="1113">
        <v>7120.9204175128116</v>
      </c>
      <c r="J63" s="1064">
        <f t="shared" si="9"/>
        <v>15.345834423301948</v>
      </c>
      <c r="K63" s="1113">
        <v>15603.466416006195</v>
      </c>
      <c r="L63" s="1064">
        <f t="shared" si="19"/>
        <v>33.626019953923034</v>
      </c>
      <c r="M63" s="1113">
        <v>698.33700952048332</v>
      </c>
      <c r="N63" s="1064">
        <f t="shared" si="20"/>
        <v>1.5049408631796288</v>
      </c>
      <c r="O63" s="1113">
        <v>9518.7070199665359</v>
      </c>
      <c r="P63" s="1064">
        <f t="shared" si="21"/>
        <v>20.513149043638442</v>
      </c>
      <c r="Q63" s="1169"/>
      <c r="R63" s="1065"/>
      <c r="S63" s="1169"/>
      <c r="T63" s="1065"/>
      <c r="U63" s="1169"/>
      <c r="V63" s="1065"/>
      <c r="W63" s="1065"/>
      <c r="X63" s="1065"/>
      <c r="Y63" s="1065"/>
      <c r="Z63" s="1065"/>
      <c r="AA63" s="1059"/>
      <c r="AB63" s="1059"/>
      <c r="AC63" s="1059"/>
      <c r="AD63" s="1059"/>
      <c r="AE63" s="1059"/>
      <c r="AF63" s="1059"/>
      <c r="AG63" s="1117"/>
      <c r="AH63" s="1117"/>
      <c r="AI63" s="1117"/>
      <c r="AJ63" s="1117"/>
      <c r="AK63" s="1117"/>
      <c r="AL63" s="1117"/>
      <c r="AM63" s="1117"/>
      <c r="AN63" s="1117"/>
      <c r="AO63" s="1117"/>
      <c r="AP63" s="1117"/>
      <c r="AQ63" s="1117"/>
      <c r="AR63" s="1117"/>
      <c r="AS63" s="1117"/>
      <c r="AT63" s="1117"/>
      <c r="AU63" s="1117"/>
      <c r="AV63" s="1117"/>
      <c r="AW63" s="1117"/>
      <c r="AX63" s="1117"/>
      <c r="AY63" s="1117"/>
      <c r="AZ63" s="1117"/>
      <c r="BA63" s="1117"/>
      <c r="BB63" s="1117"/>
      <c r="BC63" s="1117"/>
      <c r="BD63" s="1117"/>
      <c r="BE63" s="1117"/>
      <c r="BF63" s="1117"/>
      <c r="BG63" s="1117"/>
      <c r="BH63" s="1117"/>
      <c r="BI63" s="1117"/>
      <c r="BJ63" s="1117"/>
      <c r="BK63" s="1117"/>
      <c r="BL63" s="1117"/>
      <c r="BM63" s="1117"/>
      <c r="BN63" s="1117"/>
      <c r="BO63" s="1117"/>
    </row>
    <row r="64" spans="1:67" ht="14.45" customHeight="1">
      <c r="A64" s="1330"/>
      <c r="B64" s="961" t="s">
        <v>1351</v>
      </c>
      <c r="C64" s="1330"/>
      <c r="D64" s="992"/>
      <c r="E64" s="1113">
        <v>87427.838900412113</v>
      </c>
      <c r="F64" s="1064">
        <v>100</v>
      </c>
      <c r="G64" s="1113">
        <v>33216.462754098109</v>
      </c>
      <c r="H64" s="1064">
        <f t="shared" si="9"/>
        <v>37.993004484457792</v>
      </c>
      <c r="I64" s="1113">
        <v>12750.289828055278</v>
      </c>
      <c r="J64" s="1064">
        <f t="shared" si="9"/>
        <v>14.583787027583931</v>
      </c>
      <c r="K64" s="1113">
        <v>27843.272749024585</v>
      </c>
      <c r="L64" s="1064">
        <f t="shared" si="19"/>
        <v>31.847147429482369</v>
      </c>
      <c r="M64" s="1113">
        <v>1912.8391528194047</v>
      </c>
      <c r="N64" s="1064">
        <f t="shared" si="20"/>
        <v>2.1879062514610412</v>
      </c>
      <c r="O64" s="1113">
        <v>11704.974416410048</v>
      </c>
      <c r="P64" s="1064">
        <f t="shared" si="21"/>
        <v>13.388154807009503</v>
      </c>
      <c r="Q64" s="1169"/>
      <c r="R64" s="1065"/>
      <c r="S64" s="1169"/>
      <c r="T64" s="1065"/>
      <c r="U64" s="1169"/>
      <c r="V64" s="1065"/>
      <c r="W64" s="1065"/>
      <c r="X64" s="1065"/>
      <c r="Y64" s="1065"/>
      <c r="Z64" s="1065"/>
      <c r="AA64" s="1059"/>
      <c r="AB64" s="1059"/>
      <c r="AC64" s="1059"/>
      <c r="AD64" s="1059"/>
      <c r="AE64" s="1059"/>
      <c r="AF64" s="1059"/>
      <c r="AG64" s="1117"/>
      <c r="AH64" s="1117"/>
      <c r="AI64" s="1117"/>
      <c r="AJ64" s="1117"/>
      <c r="AK64" s="1117"/>
      <c r="AL64" s="1117"/>
      <c r="AM64" s="1117"/>
      <c r="AN64" s="1117"/>
      <c r="AO64" s="1117"/>
      <c r="AP64" s="1117"/>
      <c r="AQ64" s="1117"/>
      <c r="AR64" s="1117"/>
      <c r="AS64" s="1117"/>
      <c r="AT64" s="1117"/>
      <c r="AU64" s="1117"/>
      <c r="AV64" s="1117"/>
      <c r="AW64" s="1117"/>
      <c r="AX64" s="1117"/>
      <c r="AY64" s="1117"/>
      <c r="AZ64" s="1117"/>
      <c r="BA64" s="1117"/>
      <c r="BB64" s="1117"/>
      <c r="BC64" s="1117"/>
      <c r="BD64" s="1117"/>
      <c r="BE64" s="1117"/>
      <c r="BF64" s="1117"/>
      <c r="BG64" s="1117"/>
      <c r="BH64" s="1117"/>
      <c r="BI64" s="1117"/>
      <c r="BJ64" s="1117"/>
      <c r="BK64" s="1117"/>
      <c r="BL64" s="1117"/>
      <c r="BM64" s="1117"/>
      <c r="BN64" s="1117"/>
      <c r="BO64" s="1117"/>
    </row>
    <row r="65" spans="1:67" ht="14.45" customHeight="1">
      <c r="A65" s="1330"/>
      <c r="B65" s="961" t="s">
        <v>1352</v>
      </c>
      <c r="C65" s="1330"/>
      <c r="D65" s="992"/>
      <c r="E65" s="1113">
        <v>170905.1456077084</v>
      </c>
      <c r="F65" s="1064">
        <v>100</v>
      </c>
      <c r="G65" s="1113">
        <v>51605.530221904395</v>
      </c>
      <c r="H65" s="1064">
        <f t="shared" si="9"/>
        <v>30.195422167310575</v>
      </c>
      <c r="I65" s="1113">
        <v>30165.449403702827</v>
      </c>
      <c r="J65" s="1064">
        <f t="shared" si="9"/>
        <v>17.650404437174689</v>
      </c>
      <c r="K65" s="1113">
        <v>54198.867318087941</v>
      </c>
      <c r="L65" s="1064">
        <f t="shared" si="19"/>
        <v>31.71283528378644</v>
      </c>
      <c r="M65" s="1113">
        <v>8466.5316773171853</v>
      </c>
      <c r="N65" s="1064">
        <f t="shared" si="20"/>
        <v>4.9539360837918007</v>
      </c>
      <c r="O65" s="1113">
        <v>26468.766986814109</v>
      </c>
      <c r="P65" s="1064">
        <f t="shared" si="21"/>
        <v>15.487402028005572</v>
      </c>
      <c r="Q65" s="1169"/>
      <c r="R65" s="1065"/>
      <c r="S65" s="1169"/>
      <c r="T65" s="1065"/>
      <c r="U65" s="1169"/>
      <c r="V65" s="1065"/>
      <c r="W65" s="1065"/>
      <c r="X65" s="1065"/>
      <c r="Y65" s="1065"/>
      <c r="Z65" s="1065"/>
      <c r="AA65" s="1059"/>
      <c r="AB65" s="1059"/>
      <c r="AC65" s="1059"/>
      <c r="AD65" s="1059"/>
      <c r="AE65" s="1059"/>
      <c r="AF65" s="1059"/>
      <c r="AG65" s="1117"/>
      <c r="AH65" s="1117"/>
      <c r="AI65" s="1117"/>
      <c r="AJ65" s="1117"/>
      <c r="AK65" s="1117"/>
      <c r="AL65" s="1117"/>
      <c r="AM65" s="1117"/>
      <c r="AN65" s="1117"/>
      <c r="AO65" s="1117"/>
      <c r="AP65" s="1117"/>
      <c r="AQ65" s="1117"/>
      <c r="AR65" s="1117"/>
      <c r="AS65" s="1117"/>
      <c r="AT65" s="1117"/>
      <c r="AU65" s="1117"/>
      <c r="AV65" s="1117"/>
      <c r="AW65" s="1117"/>
      <c r="AX65" s="1117"/>
      <c r="AY65" s="1117"/>
      <c r="AZ65" s="1117"/>
      <c r="BA65" s="1117"/>
      <c r="BB65" s="1117"/>
      <c r="BC65" s="1117"/>
      <c r="BD65" s="1117"/>
      <c r="BE65" s="1117"/>
      <c r="BF65" s="1117"/>
      <c r="BG65" s="1117"/>
      <c r="BH65" s="1117"/>
      <c r="BI65" s="1117"/>
      <c r="BJ65" s="1117"/>
      <c r="BK65" s="1117"/>
      <c r="BL65" s="1117"/>
      <c r="BM65" s="1117"/>
      <c r="BN65" s="1117"/>
      <c r="BO65" s="1117"/>
    </row>
    <row r="66" spans="1:67" ht="14.45" customHeight="1">
      <c r="A66" s="1330"/>
      <c r="B66" s="961" t="s">
        <v>1353</v>
      </c>
      <c r="C66" s="1330"/>
      <c r="D66" s="992"/>
      <c r="E66" s="1113">
        <v>253840.69985091477</v>
      </c>
      <c r="F66" s="1064">
        <v>100</v>
      </c>
      <c r="G66" s="1113">
        <v>105261.49144382709</v>
      </c>
      <c r="H66" s="1064">
        <f t="shared" si="9"/>
        <v>41.467539092686508</v>
      </c>
      <c r="I66" s="1113">
        <v>62088.849215790404</v>
      </c>
      <c r="J66" s="1064">
        <f t="shared" si="9"/>
        <v>24.459769159262603</v>
      </c>
      <c r="K66" s="1113">
        <v>55579.886864403466</v>
      </c>
      <c r="L66" s="1064">
        <f t="shared" si="19"/>
        <v>21.895577382605129</v>
      </c>
      <c r="M66" s="1113">
        <v>1647.9166887553358</v>
      </c>
      <c r="N66" s="1064">
        <f t="shared" si="20"/>
        <v>0.64919324983077464</v>
      </c>
      <c r="O66" s="1113">
        <v>29262.555636060493</v>
      </c>
      <c r="P66" s="1064">
        <f t="shared" si="21"/>
        <v>11.527921114796374</v>
      </c>
      <c r="Q66" s="1169"/>
      <c r="R66" s="1065"/>
      <c r="S66" s="1169"/>
      <c r="T66" s="1065"/>
      <c r="U66" s="1169"/>
      <c r="V66" s="1065"/>
      <c r="W66" s="1065"/>
      <c r="X66" s="1065"/>
      <c r="Y66" s="1065"/>
      <c r="Z66" s="1065"/>
      <c r="AA66" s="1059"/>
      <c r="AB66" s="1059"/>
      <c r="AC66" s="1059"/>
      <c r="AD66" s="1059"/>
      <c r="AE66" s="1059"/>
      <c r="AF66" s="1059"/>
      <c r="AG66" s="1117"/>
      <c r="AH66" s="1117"/>
      <c r="AI66" s="1117"/>
      <c r="AJ66" s="1117"/>
      <c r="AK66" s="1117"/>
      <c r="AL66" s="1117"/>
      <c r="AM66" s="1117"/>
      <c r="AN66" s="1117"/>
      <c r="AO66" s="1117"/>
      <c r="AP66" s="1117"/>
      <c r="AQ66" s="1117"/>
      <c r="AR66" s="1117"/>
      <c r="AS66" s="1117"/>
      <c r="AT66" s="1117"/>
      <c r="AU66" s="1117"/>
      <c r="AV66" s="1117"/>
      <c r="AW66" s="1117"/>
      <c r="AX66" s="1117"/>
      <c r="AY66" s="1117"/>
      <c r="AZ66" s="1117"/>
      <c r="BA66" s="1117"/>
      <c r="BB66" s="1117"/>
      <c r="BC66" s="1117"/>
      <c r="BD66" s="1117"/>
      <c r="BE66" s="1117"/>
      <c r="BF66" s="1117"/>
      <c r="BG66" s="1117"/>
      <c r="BH66" s="1117"/>
      <c r="BI66" s="1117"/>
      <c r="BJ66" s="1117"/>
      <c r="BK66" s="1117"/>
      <c r="BL66" s="1117"/>
      <c r="BM66" s="1117"/>
      <c r="BN66" s="1117"/>
      <c r="BO66" s="1117"/>
    </row>
    <row r="67" spans="1:67" s="993" customFormat="1" ht="14.45" customHeight="1">
      <c r="A67" s="1330"/>
      <c r="B67" s="961" t="s">
        <v>1354</v>
      </c>
      <c r="C67" s="1330"/>
      <c r="D67" s="992"/>
      <c r="E67" s="1113">
        <v>455561.2673333906</v>
      </c>
      <c r="F67" s="1064">
        <v>100</v>
      </c>
      <c r="G67" s="1113">
        <v>203676.49815365669</v>
      </c>
      <c r="H67" s="1064">
        <f t="shared" si="9"/>
        <v>44.708914641902901</v>
      </c>
      <c r="I67" s="1113">
        <v>97085.521282576228</v>
      </c>
      <c r="J67" s="1064">
        <f t="shared" si="9"/>
        <v>21.311188690571171</v>
      </c>
      <c r="K67" s="1113">
        <v>109990.16138034074</v>
      </c>
      <c r="L67" s="1064">
        <f t="shared" si="19"/>
        <v>24.143879049279953</v>
      </c>
      <c r="M67" s="1113">
        <v>23249.32250004667</v>
      </c>
      <c r="N67" s="1064">
        <f t="shared" si="20"/>
        <v>5.1034458298300116</v>
      </c>
      <c r="O67" s="1113">
        <v>21559.76401819284</v>
      </c>
      <c r="P67" s="1064">
        <f t="shared" si="21"/>
        <v>4.7325717887282304</v>
      </c>
      <c r="Q67" s="1169"/>
      <c r="R67" s="1065"/>
      <c r="S67" s="1169"/>
      <c r="T67" s="1065"/>
      <c r="U67" s="1169"/>
      <c r="V67" s="1065"/>
      <c r="W67" s="1065"/>
      <c r="X67" s="1065"/>
      <c r="Y67" s="1065"/>
      <c r="Z67" s="1065"/>
      <c r="AA67" s="1059"/>
      <c r="AB67" s="1059"/>
      <c r="AC67" s="1059"/>
      <c r="AD67" s="1059"/>
      <c r="AE67" s="1059"/>
      <c r="AF67" s="1059"/>
      <c r="AG67" s="1131"/>
      <c r="AH67" s="1131"/>
      <c r="AI67" s="1131"/>
      <c r="AJ67" s="1131"/>
      <c r="AK67" s="1131"/>
      <c r="AL67" s="1131"/>
      <c r="AM67" s="1131"/>
      <c r="AN67" s="1131"/>
      <c r="AO67" s="1131"/>
      <c r="AP67" s="1131"/>
      <c r="AQ67" s="1131"/>
      <c r="AR67" s="1131"/>
      <c r="AS67" s="1131"/>
      <c r="AT67" s="1131"/>
      <c r="AU67" s="1131"/>
      <c r="AV67" s="1131"/>
      <c r="AW67" s="1131"/>
      <c r="AX67" s="1131"/>
      <c r="AY67" s="1131"/>
      <c r="AZ67" s="1131"/>
      <c r="BA67" s="1131"/>
      <c r="BB67" s="1131"/>
      <c r="BC67" s="1131"/>
      <c r="BD67" s="1131"/>
      <c r="BE67" s="1131"/>
      <c r="BF67" s="1131"/>
      <c r="BG67" s="1131"/>
      <c r="BH67" s="1131"/>
      <c r="BI67" s="1131"/>
      <c r="BJ67" s="1131"/>
      <c r="BK67" s="1131"/>
      <c r="BL67" s="1131"/>
      <c r="BM67" s="1131"/>
      <c r="BN67" s="1131"/>
      <c r="BO67" s="1131"/>
    </row>
    <row r="68" spans="1:67" ht="14.45" customHeight="1" thickBot="1">
      <c r="A68" s="1331"/>
      <c r="B68" s="1319" t="s">
        <v>1355</v>
      </c>
      <c r="C68" s="1331"/>
      <c r="D68" s="996"/>
      <c r="E68" s="1128">
        <v>1557221.2292694517</v>
      </c>
      <c r="F68" s="1067">
        <v>100</v>
      </c>
      <c r="G68" s="1128">
        <v>464161.43028558948</v>
      </c>
      <c r="H68" s="1067">
        <f t="shared" si="9"/>
        <v>29.807032010688957</v>
      </c>
      <c r="I68" s="1128">
        <v>508933.61724721111</v>
      </c>
      <c r="J68" s="1067">
        <f t="shared" si="9"/>
        <v>32.682165364902595</v>
      </c>
      <c r="K68" s="1128">
        <v>383508.18875298585</v>
      </c>
      <c r="L68" s="1067">
        <f t="shared" si="19"/>
        <v>24.627726718887804</v>
      </c>
      <c r="M68" s="1128">
        <v>64788.135947716924</v>
      </c>
      <c r="N68" s="1067">
        <f t="shared" si="20"/>
        <v>4.1604965774908784</v>
      </c>
      <c r="O68" s="1128">
        <v>135829.8570356812</v>
      </c>
      <c r="P68" s="1067">
        <f t="shared" si="21"/>
        <v>8.7225793280126194</v>
      </c>
      <c r="Q68" s="1169"/>
      <c r="R68" s="1065"/>
      <c r="S68" s="1169"/>
      <c r="T68" s="1065"/>
      <c r="U68" s="1169"/>
      <c r="V68" s="1065"/>
      <c r="W68" s="1082"/>
      <c r="X68" s="1082"/>
      <c r="Y68" s="1082"/>
      <c r="Z68" s="1082"/>
      <c r="AA68" s="1059"/>
      <c r="AB68" s="1059"/>
      <c r="AC68" s="1059"/>
      <c r="AD68" s="1059"/>
      <c r="AE68" s="1059"/>
      <c r="AF68" s="1059"/>
      <c r="AG68" s="1117"/>
      <c r="AH68" s="1117"/>
      <c r="AI68" s="1117"/>
      <c r="AJ68" s="1117"/>
      <c r="AK68" s="1117"/>
      <c r="AL68" s="1117"/>
      <c r="AM68" s="1117"/>
      <c r="AN68" s="1117"/>
      <c r="AO68" s="1117"/>
      <c r="AP68" s="1117"/>
      <c r="AQ68" s="1117"/>
      <c r="AR68" s="1117"/>
      <c r="AS68" s="1117"/>
      <c r="AT68" s="1117"/>
      <c r="AU68" s="1117"/>
      <c r="AV68" s="1117"/>
      <c r="AW68" s="1117"/>
      <c r="AX68" s="1117"/>
      <c r="AY68" s="1117"/>
      <c r="AZ68" s="1117"/>
      <c r="BA68" s="1117"/>
      <c r="BB68" s="1117"/>
      <c r="BC68" s="1117"/>
      <c r="BD68" s="1117"/>
      <c r="BE68" s="1117"/>
      <c r="BF68" s="1117"/>
      <c r="BG68" s="1117"/>
      <c r="BH68" s="1117"/>
      <c r="BI68" s="1117"/>
      <c r="BJ68" s="1117"/>
      <c r="BK68" s="1117"/>
      <c r="BL68" s="1117"/>
      <c r="BM68" s="1117"/>
      <c r="BN68" s="1117"/>
      <c r="BO68" s="1117"/>
    </row>
    <row r="69" spans="1:67" s="473" customFormat="1" ht="14.25">
      <c r="A69" s="472" t="s">
        <v>802</v>
      </c>
      <c r="D69" s="474"/>
      <c r="F69" s="475"/>
      <c r="H69" s="476"/>
      <c r="J69" s="476"/>
      <c r="L69" s="476"/>
      <c r="N69" s="476"/>
      <c r="P69" s="476"/>
      <c r="Q69" s="477"/>
    </row>
    <row r="70" spans="1:67" s="479" customFormat="1" ht="14.25">
      <c r="A70" s="478" t="s">
        <v>803</v>
      </c>
      <c r="D70" s="480"/>
      <c r="H70" s="481"/>
      <c r="Q70" s="477"/>
      <c r="R70" s="473"/>
      <c r="S70" s="473"/>
      <c r="T70" s="473"/>
      <c r="U70" s="473"/>
      <c r="V70" s="473"/>
    </row>
    <row r="71" spans="1:67" s="473" customFormat="1" ht="14.25">
      <c r="A71" s="1701" t="s">
        <v>1475</v>
      </c>
      <c r="B71" s="1701"/>
      <c r="C71" s="1701"/>
      <c r="D71" s="1701"/>
      <c r="E71" s="1701"/>
      <c r="F71" s="1701"/>
      <c r="G71" s="1701"/>
      <c r="H71" s="1701"/>
      <c r="I71" s="1701"/>
      <c r="J71" s="1701"/>
      <c r="L71" s="475"/>
      <c r="N71" s="475"/>
      <c r="P71" s="475"/>
      <c r="Q71" s="479"/>
      <c r="R71" s="479"/>
      <c r="S71" s="479"/>
      <c r="T71" s="479"/>
      <c r="U71" s="479"/>
      <c r="V71" s="479"/>
    </row>
  </sheetData>
  <mergeCells count="37">
    <mergeCell ref="A18:C18"/>
    <mergeCell ref="A47:C47"/>
    <mergeCell ref="A36:C36"/>
    <mergeCell ref="A19:C19"/>
    <mergeCell ref="A21:C21"/>
    <mergeCell ref="A22:C22"/>
    <mergeCell ref="A23:D23"/>
    <mergeCell ref="A20:C20"/>
    <mergeCell ref="M3:N4"/>
    <mergeCell ref="O3:P4"/>
    <mergeCell ref="E3:F4"/>
    <mergeCell ref="G3:H4"/>
    <mergeCell ref="K3:L4"/>
    <mergeCell ref="I3:I4"/>
    <mergeCell ref="J3:J4"/>
    <mergeCell ref="A71:J71"/>
    <mergeCell ref="A24:D24"/>
    <mergeCell ref="A25:D25"/>
    <mergeCell ref="A26:D26"/>
    <mergeCell ref="A27:D27"/>
    <mergeCell ref="A58:C58"/>
    <mergeCell ref="A29:C29"/>
    <mergeCell ref="A28:D28"/>
    <mergeCell ref="A1:J1"/>
    <mergeCell ref="A17:C17"/>
    <mergeCell ref="A6:C6"/>
    <mergeCell ref="A11:C11"/>
    <mergeCell ref="A10:C10"/>
    <mergeCell ref="A16:C16"/>
    <mergeCell ref="A13:C13"/>
    <mergeCell ref="A15:C15"/>
    <mergeCell ref="A9:C9"/>
    <mergeCell ref="A12:C12"/>
    <mergeCell ref="A14:C14"/>
    <mergeCell ref="A3:C5"/>
    <mergeCell ref="A8:C8"/>
    <mergeCell ref="A7:C7"/>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10" max="69"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Y80"/>
  <sheetViews>
    <sheetView tabSelected="1" view="pageBreakPreview" topLeftCell="A5" zoomScaleNormal="75" zoomScaleSheetLayoutView="100" workbookViewId="0">
      <selection activeCell="H30" sqref="H30"/>
    </sheetView>
  </sheetViews>
  <sheetFormatPr defaultColWidth="9.140625" defaultRowHeight="15.75"/>
  <cols>
    <col min="1" max="1" width="2.28515625" style="37" customWidth="1"/>
    <col min="2" max="2" width="18.7109375" style="37" customWidth="1"/>
    <col min="3" max="3" width="2.28515625" style="37" customWidth="1"/>
    <col min="4" max="4" width="1.7109375" style="38" customWidth="1"/>
    <col min="5" max="6" width="19.5703125" style="987" customWidth="1"/>
    <col min="7" max="8" width="21" style="987" customWidth="1"/>
    <col min="9" max="9" width="17.7109375" style="987" customWidth="1"/>
    <col min="10" max="10" width="18.42578125" style="987" customWidth="1"/>
    <col min="11" max="14" width="17.7109375" style="987" customWidth="1"/>
    <col min="15" max="15" width="9.140625" style="987"/>
    <col min="16" max="18" width="14.85546875" style="987" bestFit="1" customWidth="1"/>
    <col min="19" max="20" width="12.28515625" style="987" bestFit="1" customWidth="1"/>
    <col min="21" max="21" width="14.85546875" style="987" bestFit="1" customWidth="1"/>
    <col min="22" max="22" width="13.5703125" style="987" bestFit="1" customWidth="1"/>
    <col min="23" max="24" width="12.28515625" style="987" bestFit="1" customWidth="1"/>
    <col min="25" max="25" width="13.5703125" style="987" bestFit="1" customWidth="1"/>
    <col min="26" max="16384" width="9.140625" style="987"/>
  </cols>
  <sheetData>
    <row r="1" spans="1:25" s="24" customFormat="1" ht="35.1" customHeight="1">
      <c r="A1" s="339"/>
      <c r="B1" s="339"/>
      <c r="C1" s="339"/>
      <c r="D1" s="339"/>
      <c r="E1" s="455"/>
      <c r="F1" s="455"/>
      <c r="G1" s="455"/>
      <c r="H1" s="456" t="s">
        <v>422</v>
      </c>
      <c r="I1" s="953" t="s">
        <v>235</v>
      </c>
      <c r="J1" s="953"/>
      <c r="K1" s="953"/>
      <c r="L1" s="455"/>
      <c r="M1" s="455"/>
      <c r="N1" s="455"/>
    </row>
    <row r="2" spans="1:25" ht="15" customHeight="1" thickBot="1">
      <c r="A2" s="987"/>
      <c r="B2" s="26"/>
      <c r="C2" s="26"/>
      <c r="D2" s="27"/>
      <c r="E2" s="1070"/>
      <c r="F2" s="1070"/>
      <c r="G2" s="1070"/>
      <c r="H2" s="1070"/>
      <c r="I2" s="1070"/>
      <c r="J2" s="1070"/>
      <c r="K2" s="1070"/>
      <c r="L2" s="1070"/>
      <c r="M2" s="1070"/>
      <c r="N2" s="407" t="s">
        <v>261</v>
      </c>
    </row>
    <row r="3" spans="1:25" ht="18" customHeight="1">
      <c r="A3" s="1836" t="s">
        <v>10</v>
      </c>
      <c r="B3" s="1836"/>
      <c r="C3" s="1836"/>
      <c r="D3" s="29"/>
      <c r="E3" s="1793" t="s">
        <v>49</v>
      </c>
      <c r="F3" s="1871" t="s">
        <v>114</v>
      </c>
      <c r="G3" s="1872"/>
      <c r="H3" s="1872"/>
      <c r="I3" s="1873"/>
      <c r="J3" s="1874"/>
      <c r="K3" s="19" t="s">
        <v>696</v>
      </c>
      <c r="L3" s="19"/>
      <c r="M3" s="19"/>
      <c r="N3" s="20"/>
      <c r="U3" s="296"/>
    </row>
    <row r="4" spans="1:25" ht="15" customHeight="1">
      <c r="A4" s="1837"/>
      <c r="B4" s="1837"/>
      <c r="C4" s="1837"/>
      <c r="D4" s="30"/>
      <c r="E4" s="1795"/>
      <c r="F4" s="1717" t="s">
        <v>146</v>
      </c>
      <c r="G4" s="1717" t="s">
        <v>766</v>
      </c>
      <c r="H4" s="1717" t="s">
        <v>209</v>
      </c>
      <c r="I4" s="1724" t="s">
        <v>767</v>
      </c>
      <c r="J4" s="1719" t="s">
        <v>1474</v>
      </c>
      <c r="K4" s="1717" t="s">
        <v>146</v>
      </c>
      <c r="L4" s="1717" t="s">
        <v>147</v>
      </c>
      <c r="M4" s="1717" t="s">
        <v>148</v>
      </c>
      <c r="N4" s="1720" t="s">
        <v>697</v>
      </c>
    </row>
    <row r="5" spans="1:25" ht="46.5" customHeight="1">
      <c r="A5" s="1838"/>
      <c r="B5" s="1838"/>
      <c r="C5" s="1838"/>
      <c r="D5" s="31"/>
      <c r="E5" s="1725"/>
      <c r="F5" s="1718"/>
      <c r="G5" s="1718"/>
      <c r="H5" s="1718"/>
      <c r="I5" s="1725"/>
      <c r="J5" s="1666"/>
      <c r="K5" s="1718"/>
      <c r="L5" s="1718"/>
      <c r="M5" s="1718"/>
      <c r="N5" s="1721"/>
    </row>
    <row r="6" spans="1:25" s="40" customFormat="1" ht="18.75" hidden="1" customHeight="1">
      <c r="A6" s="1839" t="s">
        <v>151</v>
      </c>
      <c r="B6" s="1839"/>
      <c r="C6" s="1839"/>
      <c r="D6" s="32"/>
      <c r="E6" s="57">
        <v>34947120</v>
      </c>
      <c r="F6" s="58">
        <v>34076021</v>
      </c>
      <c r="G6" s="58">
        <v>46000497</v>
      </c>
      <c r="H6" s="58">
        <v>440516</v>
      </c>
      <c r="I6" s="58">
        <v>289039</v>
      </c>
      <c r="J6" s="58">
        <v>12654031</v>
      </c>
      <c r="K6" s="58">
        <v>871099</v>
      </c>
      <c r="L6" s="58">
        <v>69424</v>
      </c>
      <c r="M6" s="58">
        <v>283912</v>
      </c>
      <c r="N6" s="58">
        <v>517763</v>
      </c>
    </row>
    <row r="7" spans="1:25" s="40" customFormat="1" ht="18.75" hidden="1" customHeight="1">
      <c r="A7" s="1825" t="s">
        <v>152</v>
      </c>
      <c r="B7" s="1825"/>
      <c r="C7" s="1825"/>
      <c r="D7" s="32"/>
      <c r="E7" s="60">
        <v>32649973</v>
      </c>
      <c r="F7" s="59">
        <v>31551332</v>
      </c>
      <c r="G7" s="59">
        <v>48577440</v>
      </c>
      <c r="H7" s="59">
        <v>341342</v>
      </c>
      <c r="I7" s="59">
        <v>328995</v>
      </c>
      <c r="J7" s="59">
        <v>17696445</v>
      </c>
      <c r="K7" s="59">
        <v>1098641</v>
      </c>
      <c r="L7" s="59">
        <v>50673</v>
      </c>
      <c r="M7" s="59">
        <v>486427</v>
      </c>
      <c r="N7" s="59">
        <v>561542</v>
      </c>
    </row>
    <row r="8" spans="1:25" s="40" customFormat="1" ht="18.75" hidden="1" customHeight="1">
      <c r="A8" s="1825" t="s">
        <v>1438</v>
      </c>
      <c r="B8" s="1825"/>
      <c r="C8" s="1825"/>
      <c r="D8" s="32"/>
      <c r="E8" s="60">
        <v>30230996.896078315</v>
      </c>
      <c r="F8" s="59">
        <v>29448516.026980244</v>
      </c>
      <c r="G8" s="59">
        <v>39301360.532441951</v>
      </c>
      <c r="H8" s="59">
        <v>150331.2242583418</v>
      </c>
      <c r="I8" s="59">
        <v>230623.29135080284</v>
      </c>
      <c r="J8" s="59">
        <v>10233799.021070853</v>
      </c>
      <c r="K8" s="59">
        <v>782480.86909807194</v>
      </c>
      <c r="L8" s="59">
        <v>28820.390377842774</v>
      </c>
      <c r="M8" s="59">
        <v>294069.00256670447</v>
      </c>
      <c r="N8" s="59">
        <v>459591.47615352477</v>
      </c>
    </row>
    <row r="9" spans="1:25" s="40" customFormat="1" ht="18.75" hidden="1" customHeight="1">
      <c r="A9" s="1825" t="s">
        <v>1439</v>
      </c>
      <c r="B9" s="1825"/>
      <c r="C9" s="1825"/>
      <c r="D9" s="32"/>
      <c r="E9" s="60">
        <v>24047010.815616716</v>
      </c>
      <c r="F9" s="59">
        <v>23278361.159004904</v>
      </c>
      <c r="G9" s="59">
        <v>36368716.27196563</v>
      </c>
      <c r="H9" s="59">
        <v>302844.74791020888</v>
      </c>
      <c r="I9" s="59">
        <v>344188.88134766911</v>
      </c>
      <c r="J9" s="59">
        <v>13737388.742218625</v>
      </c>
      <c r="K9" s="59">
        <v>768649.65661186434</v>
      </c>
      <c r="L9" s="59">
        <v>45084.020470422343</v>
      </c>
      <c r="M9" s="59">
        <v>228503.8015179795</v>
      </c>
      <c r="N9" s="59">
        <v>495061.83462346229</v>
      </c>
    </row>
    <row r="10" spans="1:25" s="40" customFormat="1" ht="18.75" hidden="1" customHeight="1">
      <c r="A10" s="1825" t="s">
        <v>1440</v>
      </c>
      <c r="B10" s="1825"/>
      <c r="C10" s="1825"/>
      <c r="D10" s="32"/>
      <c r="E10" s="60">
        <v>26861193.28509086</v>
      </c>
      <c r="F10" s="59">
        <v>25731372.084180005</v>
      </c>
      <c r="G10" s="59">
        <v>41836615.632318392</v>
      </c>
      <c r="H10" s="59">
        <v>341574.05454934301</v>
      </c>
      <c r="I10" s="59">
        <v>305936.25183100556</v>
      </c>
      <c r="J10" s="59">
        <v>16752753.854518794</v>
      </c>
      <c r="K10" s="59">
        <v>1129821.2009108898</v>
      </c>
      <c r="L10" s="59">
        <v>44059.363946770325</v>
      </c>
      <c r="M10" s="59">
        <v>218969.50455015549</v>
      </c>
      <c r="N10" s="59">
        <v>866792.33241396456</v>
      </c>
    </row>
    <row r="11" spans="1:25" s="23" customFormat="1" ht="18.75" hidden="1" customHeight="1">
      <c r="A11" s="1789" t="s">
        <v>1441</v>
      </c>
      <c r="B11" s="1789"/>
      <c r="C11" s="1789"/>
      <c r="D11" s="22"/>
      <c r="E11" s="50">
        <v>36036883.255956419</v>
      </c>
      <c r="F11" s="50">
        <v>35102069.430312485</v>
      </c>
      <c r="G11" s="50">
        <v>58858545.063933872</v>
      </c>
      <c r="H11" s="50">
        <v>438645.43235744466</v>
      </c>
      <c r="I11" s="50">
        <v>253800.74035176329</v>
      </c>
      <c r="J11" s="50">
        <v>24448921.80633061</v>
      </c>
      <c r="K11" s="50">
        <v>934813.82564402907</v>
      </c>
      <c r="L11" s="50">
        <v>61007.252950212154</v>
      </c>
      <c r="M11" s="50">
        <v>186139.83651655164</v>
      </c>
      <c r="N11" s="50">
        <v>687666.73617726483</v>
      </c>
    </row>
    <row r="12" spans="1:25" s="40" customFormat="1" ht="18.75" hidden="1" customHeight="1">
      <c r="A12" s="1825" t="s">
        <v>1442</v>
      </c>
      <c r="B12" s="1825"/>
      <c r="C12" s="1825"/>
      <c r="D12" s="32"/>
      <c r="E12" s="50">
        <v>39498517.644465148</v>
      </c>
      <c r="F12" s="50">
        <v>38362500.140195437</v>
      </c>
      <c r="G12" s="50">
        <v>69327874.35485062</v>
      </c>
      <c r="H12" s="50">
        <v>519730.47177366278</v>
      </c>
      <c r="I12" s="50">
        <v>654807.89479992352</v>
      </c>
      <c r="J12" s="50">
        <v>32139912.581228737</v>
      </c>
      <c r="K12" s="50">
        <v>1136017.5042696854</v>
      </c>
      <c r="L12" s="50">
        <v>102855.99369780894</v>
      </c>
      <c r="M12" s="50">
        <v>148873.37036470359</v>
      </c>
      <c r="N12" s="50">
        <v>884288.14020717284</v>
      </c>
    </row>
    <row r="13" spans="1:25" s="40" customFormat="1" ht="18.75" hidden="1" customHeight="1">
      <c r="A13" s="1789" t="s">
        <v>1443</v>
      </c>
      <c r="B13" s="1789"/>
      <c r="C13" s="1789"/>
      <c r="D13" s="32"/>
      <c r="E13" s="50">
        <f>P13/12.737</f>
        <v>0</v>
      </c>
      <c r="F13" s="50">
        <f t="shared" ref="F13:N13" si="0">Q13/12.737</f>
        <v>0</v>
      </c>
      <c r="G13" s="50">
        <f t="shared" si="0"/>
        <v>0</v>
      </c>
      <c r="H13" s="50">
        <f t="shared" si="0"/>
        <v>0</v>
      </c>
      <c r="I13" s="50">
        <f t="shared" si="0"/>
        <v>0</v>
      </c>
      <c r="J13" s="50">
        <f t="shared" si="0"/>
        <v>0</v>
      </c>
      <c r="K13" s="50">
        <f t="shared" si="0"/>
        <v>0</v>
      </c>
      <c r="L13" s="50">
        <f t="shared" si="0"/>
        <v>0</v>
      </c>
      <c r="M13" s="50">
        <f t="shared" si="0"/>
        <v>0</v>
      </c>
      <c r="N13" s="50">
        <f t="shared" si="0"/>
        <v>904511.91262436588</v>
      </c>
      <c r="Y13" s="40">
        <v>11520768.231096549</v>
      </c>
    </row>
    <row r="14" spans="1:25" s="40" customFormat="1" ht="18.75" hidden="1" customHeight="1">
      <c r="A14" s="1825" t="s">
        <v>1444</v>
      </c>
      <c r="B14" s="1825"/>
      <c r="C14" s="1825"/>
      <c r="D14" s="32"/>
      <c r="E14" s="50">
        <v>42281520.224319451</v>
      </c>
      <c r="F14" s="50">
        <v>41163562.898208246</v>
      </c>
      <c r="G14" s="50">
        <v>71715949.750442654</v>
      </c>
      <c r="H14" s="50">
        <v>657354.55604591989</v>
      </c>
      <c r="I14" s="50">
        <v>800278.83544631395</v>
      </c>
      <c r="J14" s="50">
        <v>32010020.243726578</v>
      </c>
      <c r="K14" s="50">
        <v>1117957.3261112205</v>
      </c>
      <c r="L14" s="50">
        <v>73948.423965190101</v>
      </c>
      <c r="M14" s="50">
        <v>173070.84563356638</v>
      </c>
      <c r="N14" s="50">
        <v>870938.05651246116</v>
      </c>
    </row>
    <row r="15" spans="1:25" s="40" customFormat="1" ht="18.75" hidden="1" customHeight="1">
      <c r="A15" s="1825" t="s">
        <v>1445</v>
      </c>
      <c r="B15" s="1825"/>
      <c r="C15" s="1825"/>
      <c r="D15" s="32"/>
      <c r="E15" s="60">
        <f>('21'!E15/'1'!$E$16)*1000</f>
        <v>41438903.097240709</v>
      </c>
      <c r="F15" s="59">
        <f>('21'!F15/'1'!$E$16)*1000</f>
        <v>40508795.050827384</v>
      </c>
      <c r="G15" s="59">
        <f>('21'!G15/'1'!$E$16)*1000</f>
        <v>70608156.593412459</v>
      </c>
      <c r="H15" s="59">
        <f>('21'!H15/'1'!$E$16)*1000</f>
        <v>897135.63388862985</v>
      </c>
      <c r="I15" s="59">
        <f>('21'!I15/'1'!$E$16)*1000</f>
        <v>817818.93199254863</v>
      </c>
      <c r="J15" s="59">
        <f>('21'!J15/'1'!$E$16)*1000</f>
        <v>31814316.10846616</v>
      </c>
      <c r="K15" s="59">
        <f>('21'!K15/'1'!$E$16)*1000</f>
        <v>930108.04641337227</v>
      </c>
      <c r="L15" s="59">
        <f>('21'!L15/'1'!$E$16)*1000</f>
        <v>78975.728612209452</v>
      </c>
      <c r="M15" s="59">
        <f>('21'!M15/'1'!$E$16)*1000</f>
        <v>129939.06762689176</v>
      </c>
      <c r="N15" s="59">
        <f>('21'!N15/'1'!$E$16)*1000</f>
        <v>721193.25017427385</v>
      </c>
    </row>
    <row r="16" spans="1:25" s="40" customFormat="1" ht="16.5" hidden="1" customHeight="1">
      <c r="A16" s="1825" t="s">
        <v>1407</v>
      </c>
      <c r="B16" s="1825"/>
      <c r="C16" s="1825"/>
      <c r="D16" s="32"/>
      <c r="E16" s="60">
        <v>38246013.372758999</v>
      </c>
      <c r="F16" s="59">
        <v>37379270.592444606</v>
      </c>
      <c r="G16" s="59">
        <v>61975206.608392224</v>
      </c>
      <c r="H16" s="59">
        <v>937969.84337529377</v>
      </c>
      <c r="I16" s="59">
        <v>633062.88120677276</v>
      </c>
      <c r="J16" s="59">
        <v>26166968.740529701</v>
      </c>
      <c r="K16" s="59">
        <v>866742.78031446622</v>
      </c>
      <c r="L16" s="59">
        <v>84814.985839979679</v>
      </c>
      <c r="M16" s="59">
        <v>83116.845700088335</v>
      </c>
      <c r="N16" s="59">
        <v>698810.94877439819</v>
      </c>
    </row>
    <row r="17" spans="1:14" s="40" customFormat="1" ht="18.75" hidden="1" customHeight="1">
      <c r="A17" s="1825" t="s">
        <v>1362</v>
      </c>
      <c r="B17" s="1825"/>
      <c r="C17" s="1825"/>
      <c r="D17" s="32"/>
      <c r="E17" s="435">
        <v>40964835.446321748</v>
      </c>
      <c r="F17" s="435">
        <v>40029852.161319748</v>
      </c>
      <c r="G17" s="435">
        <v>65919247.596054628</v>
      </c>
      <c r="H17" s="435">
        <v>448536.17019597779</v>
      </c>
      <c r="I17" s="435">
        <v>1122119.6564317695</v>
      </c>
      <c r="J17" s="435">
        <v>27460051.261362851</v>
      </c>
      <c r="K17" s="435">
        <v>934983.28500213171</v>
      </c>
      <c r="L17" s="435">
        <v>90210.527869670492</v>
      </c>
      <c r="M17" s="435">
        <v>77043.061375499645</v>
      </c>
      <c r="N17" s="435">
        <v>767729.69575696322</v>
      </c>
    </row>
    <row r="18" spans="1:14" s="40" customFormat="1" ht="18.75" hidden="1" customHeight="1">
      <c r="A18" s="1825" t="s">
        <v>1363</v>
      </c>
      <c r="B18" s="1825"/>
      <c r="C18" s="1825"/>
      <c r="D18" s="32"/>
      <c r="E18" s="435">
        <f>'[1]21'!E18/'[1]1'!$E$19*1000</f>
        <v>43382558.55981715</v>
      </c>
      <c r="F18" s="435">
        <f>'[1]21'!F18/'[1]1'!$E$19*1000</f>
        <v>42313506.035672188</v>
      </c>
      <c r="G18" s="435">
        <f>'[1]21'!G18/'[1]1'!$E$19*1000</f>
        <v>69319831.213183433</v>
      </c>
      <c r="H18" s="435">
        <f>'[1]21'!H18/'[1]1'!$E$19*1000</f>
        <v>612537.07088333368</v>
      </c>
      <c r="I18" s="435">
        <f>'[1]21'!I18/'[1]1'!$E$19*1000</f>
        <v>827645.68785208429</v>
      </c>
      <c r="J18" s="435">
        <f>'[1]21'!J18/'[1]1'!$E$19*1000</f>
        <v>28446507.936246682</v>
      </c>
      <c r="K18" s="435">
        <f>'[1]21'!K18/'[1]1'!$E$19*1000</f>
        <v>1069052.5241449228</v>
      </c>
      <c r="L18" s="435">
        <f>'[1]21'!L18/'[1]1'!$E$19*1000</f>
        <v>78019.972878797911</v>
      </c>
      <c r="M18" s="435">
        <f>'[1]21'!M18/'[1]1'!$E$19*1000</f>
        <v>87987.335787196484</v>
      </c>
      <c r="N18" s="435">
        <f>'[1]21'!N18/'[1]1'!$E$19*1000</f>
        <v>903045.21547892829</v>
      </c>
    </row>
    <row r="19" spans="1:14" ht="18.75" hidden="1" customHeight="1">
      <c r="A19" s="1825" t="s">
        <v>1459</v>
      </c>
      <c r="B19" s="1825"/>
      <c r="C19" s="1825"/>
      <c r="D19" s="453"/>
      <c r="E19" s="435">
        <v>39096934.490936048</v>
      </c>
      <c r="F19" s="435">
        <v>38228265.658148304</v>
      </c>
      <c r="G19" s="435">
        <v>66260238.123602018</v>
      </c>
      <c r="H19" s="435">
        <v>326546.77680169232</v>
      </c>
      <c r="I19" s="435">
        <v>777166.45582599915</v>
      </c>
      <c r="J19" s="435">
        <v>29135685.698081363</v>
      </c>
      <c r="K19" s="435">
        <v>868668.83278770209</v>
      </c>
      <c r="L19" s="435">
        <v>77330.224084241898</v>
      </c>
      <c r="M19" s="435">
        <v>81063.815260754927</v>
      </c>
      <c r="N19" s="435">
        <v>710274.7934427039</v>
      </c>
    </row>
    <row r="20" spans="1:14" ht="18.75" hidden="1" customHeight="1">
      <c r="A20" s="1825" t="s">
        <v>1365</v>
      </c>
      <c r="B20" s="1825"/>
      <c r="C20" s="1825"/>
      <c r="D20" s="453"/>
      <c r="E20" s="435">
        <v>37552211.996995367</v>
      </c>
      <c r="F20" s="435">
        <v>36592047.034871571</v>
      </c>
      <c r="G20" s="435">
        <v>65720360.405909821</v>
      </c>
      <c r="H20" s="435">
        <v>518703.31944806885</v>
      </c>
      <c r="I20" s="435">
        <v>604116.02046766458</v>
      </c>
      <c r="J20" s="435">
        <v>30251132.710953962</v>
      </c>
      <c r="K20" s="435">
        <v>960164.96212380577</v>
      </c>
      <c r="L20" s="435">
        <v>79365.495135278732</v>
      </c>
      <c r="M20" s="435">
        <v>90171.153478515465</v>
      </c>
      <c r="N20" s="435">
        <v>790628.31351001363</v>
      </c>
    </row>
    <row r="21" spans="1:14" ht="18.75" hidden="1" customHeight="1">
      <c r="A21" s="1825" t="s">
        <v>1366</v>
      </c>
      <c r="B21" s="1825"/>
      <c r="C21" s="1825"/>
      <c r="D21" s="32"/>
      <c r="E21" s="435">
        <v>39670326.330035061</v>
      </c>
      <c r="F21" s="435">
        <v>38835906.446937293</v>
      </c>
      <c r="G21" s="435">
        <v>67873117.140379712</v>
      </c>
      <c r="H21" s="435">
        <v>679506.78004701179</v>
      </c>
      <c r="I21" s="435">
        <v>953297.77096545475</v>
      </c>
      <c r="J21" s="435">
        <v>30670015.244454861</v>
      </c>
      <c r="K21" s="435">
        <v>834419.88309775898</v>
      </c>
      <c r="L21" s="435">
        <v>85420.482741866159</v>
      </c>
      <c r="M21" s="435">
        <v>88324.876693380662</v>
      </c>
      <c r="N21" s="435">
        <v>660674.52366251207</v>
      </c>
    </row>
    <row r="22" spans="1:14" ht="18.75" hidden="1" customHeight="1">
      <c r="A22" s="1467" t="s">
        <v>1367</v>
      </c>
      <c r="B22" s="1468"/>
      <c r="C22" s="1468"/>
      <c r="D22" s="1469"/>
      <c r="E22" s="437">
        <v>38278.493919796383</v>
      </c>
      <c r="F22" s="437">
        <v>37319.589298189676</v>
      </c>
      <c r="G22" s="437">
        <v>67982.631940358566</v>
      </c>
      <c r="H22" s="437">
        <v>462.1247964828778</v>
      </c>
      <c r="I22" s="437">
        <v>681.44175683798107</v>
      </c>
      <c r="J22" s="437">
        <v>31806.609195489833</v>
      </c>
      <c r="K22" s="437">
        <v>958.90462160663401</v>
      </c>
      <c r="L22" s="437">
        <v>82.332207499315444</v>
      </c>
      <c r="M22" s="437">
        <v>84.41115423978124</v>
      </c>
      <c r="N22" s="437">
        <v>792.16125986754025</v>
      </c>
    </row>
    <row r="23" spans="1:14" ht="18.75" customHeight="1">
      <c r="A23" s="1467" t="s">
        <v>1308</v>
      </c>
      <c r="B23" s="1468"/>
      <c r="C23" s="1468"/>
      <c r="D23" s="1469"/>
      <c r="E23" s="437">
        <v>37922.584824932099</v>
      </c>
      <c r="F23" s="437">
        <v>37301.662497467609</v>
      </c>
      <c r="G23" s="437">
        <v>62426.165858571745</v>
      </c>
      <c r="H23" s="437">
        <v>583.86523650946378</v>
      </c>
      <c r="I23" s="437">
        <v>441.77261397827056</v>
      </c>
      <c r="J23" s="437">
        <v>26150.141211591948</v>
      </c>
      <c r="K23" s="437">
        <v>620.92232746448235</v>
      </c>
      <c r="L23" s="437">
        <v>61.14860586944841</v>
      </c>
      <c r="M23" s="437">
        <v>75.610934550964956</v>
      </c>
      <c r="N23" s="437">
        <v>484.16278704406841</v>
      </c>
    </row>
    <row r="24" spans="1:14" ht="18.75" customHeight="1">
      <c r="A24" s="1467" t="s">
        <v>1309</v>
      </c>
      <c r="B24" s="1468"/>
      <c r="C24" s="1468"/>
      <c r="D24" s="1469"/>
      <c r="E24" s="437">
        <v>34590.952917161187</v>
      </c>
      <c r="F24" s="437">
        <v>33827.326228730286</v>
      </c>
      <c r="G24" s="437">
        <v>61096.346422041628</v>
      </c>
      <c r="H24" s="437">
        <v>221.81629225732058</v>
      </c>
      <c r="I24" s="437">
        <v>891.37468833408025</v>
      </c>
      <c r="J24" s="437">
        <v>28382.211173902604</v>
      </c>
      <c r="K24" s="437">
        <v>763.62668843099493</v>
      </c>
      <c r="L24" s="437">
        <v>68.289697839853318</v>
      </c>
      <c r="M24" s="437">
        <v>77.911267637750882</v>
      </c>
      <c r="N24" s="437">
        <v>617.42572295339141</v>
      </c>
    </row>
    <row r="25" spans="1:14" ht="18.75" customHeight="1">
      <c r="A25" s="1467" t="s">
        <v>1310</v>
      </c>
      <c r="B25" s="1468"/>
      <c r="C25" s="1468"/>
      <c r="D25" s="1469"/>
      <c r="E25" s="437">
        <v>38633.573144521171</v>
      </c>
      <c r="F25" s="437">
        <v>37745.203533728447</v>
      </c>
      <c r="G25" s="437">
        <v>65437.317368981305</v>
      </c>
      <c r="H25" s="437">
        <v>476.00223168083841</v>
      </c>
      <c r="I25" s="437">
        <v>1389.0537988286658</v>
      </c>
      <c r="J25" s="437">
        <v>29557.169865762313</v>
      </c>
      <c r="K25" s="437">
        <v>888.3696107928165</v>
      </c>
      <c r="L25" s="437">
        <v>75.253167469010691</v>
      </c>
      <c r="M25" s="437">
        <v>79.165676635281415</v>
      </c>
      <c r="N25" s="437">
        <v>733.95076668852391</v>
      </c>
    </row>
    <row r="26" spans="1:14" ht="18.75" customHeight="1">
      <c r="A26" s="1467" t="s">
        <v>1311</v>
      </c>
      <c r="B26" s="1468"/>
      <c r="C26" s="1468"/>
      <c r="D26" s="1469"/>
      <c r="E26" s="437">
        <v>40640.015003846675</v>
      </c>
      <c r="F26" s="437">
        <v>39820.120628594719</v>
      </c>
      <c r="G26" s="437">
        <v>70236.365882754239</v>
      </c>
      <c r="H26" s="437">
        <v>453.02123973680546</v>
      </c>
      <c r="I26" s="437">
        <v>1297.2407817822157</v>
      </c>
      <c r="J26" s="437">
        <v>32166.507275678472</v>
      </c>
      <c r="K26" s="437">
        <v>819.89437525185133</v>
      </c>
      <c r="L26" s="437">
        <v>63.809571340417719</v>
      </c>
      <c r="M26" s="437">
        <v>87.105538488801031</v>
      </c>
      <c r="N26" s="437">
        <v>668.97926542263417</v>
      </c>
    </row>
    <row r="27" spans="1:14" ht="18.75" customHeight="1">
      <c r="A27" s="1467" t="s">
        <v>1312</v>
      </c>
      <c r="B27" s="1468"/>
      <c r="C27" s="1468"/>
      <c r="D27" s="1469"/>
      <c r="E27" s="437">
        <v>43110.097173507245</v>
      </c>
      <c r="F27" s="437">
        <v>42016.495004074379</v>
      </c>
      <c r="G27" s="437">
        <v>75521.510293589017</v>
      </c>
      <c r="H27" s="437">
        <v>864.70901991276162</v>
      </c>
      <c r="I27" s="437">
        <v>1214.8183852117866</v>
      </c>
      <c r="J27" s="437">
        <v>35584.542694639276</v>
      </c>
      <c r="K27" s="437">
        <v>1093.6021694328767</v>
      </c>
      <c r="L27" s="437">
        <v>97.097751184039794</v>
      </c>
      <c r="M27" s="437">
        <v>68.721812524336272</v>
      </c>
      <c r="N27" s="437">
        <v>927.78260572449904</v>
      </c>
    </row>
    <row r="28" spans="1:14" s="999" customFormat="1" ht="18" customHeight="1">
      <c r="A28" s="1825" t="s">
        <v>43</v>
      </c>
      <c r="B28" s="1825"/>
      <c r="C28" s="1825"/>
      <c r="D28" s="32"/>
      <c r="E28" s="125"/>
      <c r="F28" s="125"/>
      <c r="G28" s="125"/>
      <c r="H28" s="125"/>
      <c r="I28" s="125"/>
      <c r="J28" s="125"/>
      <c r="K28" s="125"/>
      <c r="L28" s="125"/>
      <c r="M28" s="125"/>
      <c r="N28" s="125"/>
    </row>
    <row r="29" spans="1:14" ht="18" customHeight="1">
      <c r="A29" s="34"/>
      <c r="B29" s="34" t="s">
        <v>44</v>
      </c>
      <c r="C29" s="34"/>
      <c r="D29" s="989"/>
      <c r="E29" s="1113">
        <v>56090.946961651811</v>
      </c>
      <c r="F29" s="1113">
        <v>54598.790607390089</v>
      </c>
      <c r="G29" s="1113">
        <v>100010.89143188897</v>
      </c>
      <c r="H29" s="1113">
        <v>1180.7206966080164</v>
      </c>
      <c r="I29" s="1113">
        <v>1533.6879330395127</v>
      </c>
      <c r="J29" s="1113">
        <v>48126.509454146442</v>
      </c>
      <c r="K29" s="1113">
        <v>1492.1563542617153</v>
      </c>
      <c r="L29" s="1113">
        <v>132.58254716558596</v>
      </c>
      <c r="M29" s="1113">
        <v>93.602956455545936</v>
      </c>
      <c r="N29" s="1113">
        <v>1265.9708506405811</v>
      </c>
    </row>
    <row r="30" spans="1:14" ht="18" customHeight="1">
      <c r="A30" s="34"/>
      <c r="B30" s="34" t="s">
        <v>12</v>
      </c>
      <c r="C30" s="34"/>
      <c r="D30" s="989"/>
      <c r="E30" s="1113">
        <v>7590.3403869070571</v>
      </c>
      <c r="F30" s="1113">
        <v>7587.3099398533514</v>
      </c>
      <c r="G30" s="1113">
        <v>8510.7308697941753</v>
      </c>
      <c r="H30" s="1114">
        <v>0</v>
      </c>
      <c r="I30" s="1113">
        <v>342.28931582541304</v>
      </c>
      <c r="J30" s="1113">
        <v>1265.7102457662372</v>
      </c>
      <c r="K30" s="1113">
        <v>3.0304470537028116</v>
      </c>
      <c r="L30" s="1114">
        <v>0</v>
      </c>
      <c r="M30" s="1113">
        <v>0.63904479859635011</v>
      </c>
      <c r="N30" s="1113">
        <v>2.3914022551064598</v>
      </c>
    </row>
    <row r="31" spans="1:14" ht="18" customHeight="1">
      <c r="A31" s="1825" t="s">
        <v>13</v>
      </c>
      <c r="B31" s="1825"/>
      <c r="C31" s="1825"/>
      <c r="D31" s="32"/>
      <c r="E31" s="1113"/>
      <c r="F31" s="1113"/>
      <c r="G31" s="1113"/>
      <c r="H31" s="1113"/>
      <c r="I31" s="1113"/>
      <c r="J31" s="1113"/>
      <c r="K31" s="1113"/>
      <c r="L31" s="1113"/>
      <c r="M31" s="1113"/>
      <c r="N31" s="1113"/>
    </row>
    <row r="32" spans="1:14" ht="18" customHeight="1">
      <c r="A32" s="34"/>
      <c r="B32" s="1330" t="s">
        <v>52</v>
      </c>
      <c r="C32" s="34"/>
      <c r="D32" s="989"/>
      <c r="E32" s="1113">
        <v>163220.50769419776</v>
      </c>
      <c r="F32" s="1113">
        <v>157856.77463569757</v>
      </c>
      <c r="G32" s="1113">
        <v>322140.28140186553</v>
      </c>
      <c r="H32" s="1113">
        <v>4239.2137851706948</v>
      </c>
      <c r="I32" s="1113">
        <v>1815.1887224354361</v>
      </c>
      <c r="J32" s="1113">
        <v>170337.90927377422</v>
      </c>
      <c r="K32" s="1113">
        <v>5363.7330585001473</v>
      </c>
      <c r="L32" s="1113">
        <v>474.36773937204578</v>
      </c>
      <c r="M32" s="1113">
        <v>359.97367682624088</v>
      </c>
      <c r="N32" s="1113">
        <v>4529.3916423018554</v>
      </c>
    </row>
    <row r="33" spans="1:17" ht="18" customHeight="1">
      <c r="A33" s="34"/>
      <c r="B33" s="1330" t="s">
        <v>53</v>
      </c>
      <c r="C33" s="34"/>
      <c r="D33" s="989"/>
      <c r="E33" s="1113">
        <v>43408.304198029764</v>
      </c>
      <c r="F33" s="1113">
        <v>43085.038189002713</v>
      </c>
      <c r="G33" s="1113">
        <v>74455.174388506261</v>
      </c>
      <c r="H33" s="1114">
        <v>72.950143821463683</v>
      </c>
      <c r="I33" s="1113">
        <v>578.21944332842895</v>
      </c>
      <c r="J33" s="1113">
        <v>32021.305786653422</v>
      </c>
      <c r="K33" s="1113">
        <v>323.26600902705633</v>
      </c>
      <c r="L33" s="1113">
        <v>185.23506753928282</v>
      </c>
      <c r="M33" s="1113">
        <v>15.139245395801966</v>
      </c>
      <c r="N33" s="1113">
        <v>122.89169609197148</v>
      </c>
    </row>
    <row r="34" spans="1:17" ht="18" customHeight="1">
      <c r="A34" s="34"/>
      <c r="B34" s="1330" t="s">
        <v>54</v>
      </c>
      <c r="C34" s="34"/>
      <c r="D34" s="989"/>
      <c r="E34" s="1113">
        <v>17486.620681757995</v>
      </c>
      <c r="F34" s="1113">
        <v>17410.183842378559</v>
      </c>
      <c r="G34" s="1113">
        <v>26763.189437331046</v>
      </c>
      <c r="H34" s="1114">
        <v>14.466593553666872</v>
      </c>
      <c r="I34" s="1113">
        <v>727.7845934158878</v>
      </c>
      <c r="J34" s="1113">
        <v>10095.256781922029</v>
      </c>
      <c r="K34" s="1113">
        <v>76.43683937942987</v>
      </c>
      <c r="L34" s="1113">
        <v>5.3909105524066945</v>
      </c>
      <c r="M34" s="1113">
        <v>8.1279585515360377</v>
      </c>
      <c r="N34" s="1113">
        <v>62.917970275487171</v>
      </c>
    </row>
    <row r="35" spans="1:17" ht="18" customHeight="1">
      <c r="A35" s="34"/>
      <c r="B35" s="1330" t="s">
        <v>257</v>
      </c>
      <c r="C35" s="34"/>
      <c r="D35" s="989"/>
      <c r="E35" s="1113">
        <v>7745.8933021450857</v>
      </c>
      <c r="F35" s="1113">
        <v>7732.9327896577879</v>
      </c>
      <c r="G35" s="1113">
        <v>8736.7023361366992</v>
      </c>
      <c r="H35" s="1114">
        <v>0</v>
      </c>
      <c r="I35" s="1113">
        <v>296.93069049354699</v>
      </c>
      <c r="J35" s="1113">
        <v>1300.700236972461</v>
      </c>
      <c r="K35" s="1113">
        <v>12.960512487300482</v>
      </c>
      <c r="L35" s="1114">
        <v>9.4698466795255745E-2</v>
      </c>
      <c r="M35" s="1113">
        <v>1.0430950791366034</v>
      </c>
      <c r="N35" s="1113">
        <v>11.822718941368622</v>
      </c>
    </row>
    <row r="36" spans="1:17" ht="13.5" customHeight="1">
      <c r="A36" s="34"/>
      <c r="B36" s="1330" t="s">
        <v>256</v>
      </c>
      <c r="C36" s="34"/>
      <c r="D36" s="989"/>
      <c r="E36" s="1113">
        <v>172247.92547804877</v>
      </c>
      <c r="F36" s="1113">
        <v>165607.43095609758</v>
      </c>
      <c r="G36" s="1113">
        <v>206584.24882682925</v>
      </c>
      <c r="H36" s="1114">
        <v>6524.9695926829272</v>
      </c>
      <c r="I36" s="1113">
        <v>19195.56893902439</v>
      </c>
      <c r="J36" s="1113">
        <v>66697.356402439022</v>
      </c>
      <c r="K36" s="1113">
        <v>6640.4945219512192</v>
      </c>
      <c r="L36" s="1113">
        <v>240.93949024390244</v>
      </c>
      <c r="M36" s="1113">
        <v>238.2395219512195</v>
      </c>
      <c r="N36" s="1113">
        <v>6161.3155097560975</v>
      </c>
    </row>
    <row r="37" spans="1:17" ht="18" customHeight="1">
      <c r="A37" s="1825" t="s">
        <v>14</v>
      </c>
      <c r="B37" s="1825"/>
      <c r="C37" s="1825"/>
      <c r="D37" s="32"/>
      <c r="E37" s="1113"/>
      <c r="F37" s="1113"/>
      <c r="G37" s="1113"/>
      <c r="H37" s="1113"/>
      <c r="I37" s="1113"/>
      <c r="J37" s="1113"/>
      <c r="K37" s="1113"/>
      <c r="L37" s="1113"/>
      <c r="M37" s="1113"/>
      <c r="N37" s="1113"/>
      <c r="Q37" s="1167"/>
    </row>
    <row r="38" spans="1:17" ht="18" customHeight="1">
      <c r="A38" s="1470" t="s">
        <v>45</v>
      </c>
      <c r="B38" s="1470"/>
      <c r="C38" s="35"/>
      <c r="D38" s="32"/>
      <c r="E38" s="1113">
        <v>43873.223648329207</v>
      </c>
      <c r="F38" s="1113">
        <v>42750.307709422217</v>
      </c>
      <c r="G38" s="1113">
        <v>76991.67549251829</v>
      </c>
      <c r="H38" s="1113">
        <v>888.37667456042595</v>
      </c>
      <c r="I38" s="1113">
        <v>1244.4804258768604</v>
      </c>
      <c r="J38" s="1113">
        <v>36374.22488353349</v>
      </c>
      <c r="K38" s="1113">
        <v>1122.9159389070351</v>
      </c>
      <c r="L38" s="1113">
        <v>99.631958156610551</v>
      </c>
      <c r="M38" s="1113">
        <v>70.358379935731847</v>
      </c>
      <c r="N38" s="1113">
        <v>952.92560081469094</v>
      </c>
    </row>
    <row r="39" spans="1:17" ht="18" customHeight="1">
      <c r="A39" s="7"/>
      <c r="B39" s="1330" t="s">
        <v>15</v>
      </c>
      <c r="C39" s="36"/>
      <c r="D39" s="32"/>
      <c r="E39" s="1113">
        <v>73025.810397269277</v>
      </c>
      <c r="F39" s="1113">
        <v>70532.044235690439</v>
      </c>
      <c r="G39" s="1113">
        <v>133119.89269499696</v>
      </c>
      <c r="H39" s="1113">
        <v>1821.8619318820142</v>
      </c>
      <c r="I39" s="1113">
        <v>2090.2541220976782</v>
      </c>
      <c r="J39" s="1113">
        <v>66499.964513286206</v>
      </c>
      <c r="K39" s="1113">
        <v>2493.7661615788966</v>
      </c>
      <c r="L39" s="1113">
        <v>111.13607363744119</v>
      </c>
      <c r="M39" s="1113">
        <v>145.77245442897936</v>
      </c>
      <c r="N39" s="1113">
        <v>2236.8576335124758</v>
      </c>
    </row>
    <row r="40" spans="1:17" ht="18" customHeight="1">
      <c r="A40" s="961"/>
      <c r="B40" s="961" t="s">
        <v>1313</v>
      </c>
      <c r="C40" s="988"/>
      <c r="D40" s="989"/>
      <c r="E40" s="1113">
        <v>57603.523130883877</v>
      </c>
      <c r="F40" s="1113">
        <v>56498.657127373546</v>
      </c>
      <c r="G40" s="1113">
        <v>103188.20282870177</v>
      </c>
      <c r="H40" s="1113">
        <v>1848.419725879864</v>
      </c>
      <c r="I40" s="1113">
        <v>986.72470138974734</v>
      </c>
      <c r="J40" s="1113">
        <v>49524.69012859786</v>
      </c>
      <c r="K40" s="1113">
        <v>1104.8660035103735</v>
      </c>
      <c r="L40" s="1113">
        <v>74.279965625935574</v>
      </c>
      <c r="M40" s="1113">
        <v>101.92440531308976</v>
      </c>
      <c r="N40" s="1113">
        <v>928.6616325713486</v>
      </c>
    </row>
    <row r="41" spans="1:17" ht="18" customHeight="1">
      <c r="A41" s="961"/>
      <c r="B41" s="961" t="s">
        <v>1314</v>
      </c>
      <c r="C41" s="988"/>
      <c r="D41" s="989"/>
      <c r="E41" s="1113">
        <v>181361.71300324702</v>
      </c>
      <c r="F41" s="1113">
        <v>172448.87178774059</v>
      </c>
      <c r="G41" s="1113">
        <v>351230.30747493642</v>
      </c>
      <c r="H41" s="1113">
        <v>4343.5564050251787</v>
      </c>
      <c r="I41" s="1113">
        <v>5376.4525822635742</v>
      </c>
      <c r="J41" s="1113">
        <v>188501.44467448464</v>
      </c>
      <c r="K41" s="1113">
        <v>8912.8412155063852</v>
      </c>
      <c r="L41" s="1113">
        <v>350.33694465994046</v>
      </c>
      <c r="M41" s="1113">
        <v>485.28242775172095</v>
      </c>
      <c r="N41" s="1113">
        <v>8077.221843094725</v>
      </c>
    </row>
    <row r="42" spans="1:17" ht="18" customHeight="1">
      <c r="A42" s="961"/>
      <c r="B42" s="961" t="s">
        <v>1315</v>
      </c>
      <c r="C42" s="988"/>
      <c r="D42" s="989"/>
      <c r="E42" s="1113">
        <v>43557.552686373267</v>
      </c>
      <c r="F42" s="1113">
        <v>42682.299079363205</v>
      </c>
      <c r="G42" s="1113">
        <v>71926.095996798715</v>
      </c>
      <c r="H42" s="1113">
        <v>1086.2206521842427</v>
      </c>
      <c r="I42" s="1113">
        <v>2089.600052613428</v>
      </c>
      <c r="J42" s="1113">
        <v>32419.617622233185</v>
      </c>
      <c r="K42" s="1113">
        <v>875.25360701005002</v>
      </c>
      <c r="L42" s="1113">
        <v>57.416468175874627</v>
      </c>
      <c r="M42" s="1113">
        <v>46.377895723627894</v>
      </c>
      <c r="N42" s="1113">
        <v>771.45924311054739</v>
      </c>
    </row>
    <row r="43" spans="1:17" ht="18" customHeight="1">
      <c r="A43" s="961"/>
      <c r="B43" s="961" t="s">
        <v>1316</v>
      </c>
      <c r="C43" s="988"/>
      <c r="D43" s="989"/>
      <c r="E43" s="1113">
        <v>32214.988289669462</v>
      </c>
      <c r="F43" s="1113">
        <v>31717.771569556295</v>
      </c>
      <c r="G43" s="1113">
        <v>51435.436324710608</v>
      </c>
      <c r="H43" s="1113">
        <v>479.33932140543573</v>
      </c>
      <c r="I43" s="1113">
        <v>737.7073316199693</v>
      </c>
      <c r="J43" s="1113">
        <v>20934.711408179715</v>
      </c>
      <c r="K43" s="1113">
        <v>497.21672011318043</v>
      </c>
      <c r="L43" s="1113">
        <v>13.56710305293603</v>
      </c>
      <c r="M43" s="1113">
        <v>19.385663830461851</v>
      </c>
      <c r="N43" s="1113">
        <v>464.2639532297826</v>
      </c>
    </row>
    <row r="44" spans="1:17" ht="18" customHeight="1">
      <c r="A44" s="961"/>
      <c r="B44" s="1330" t="s">
        <v>17</v>
      </c>
      <c r="C44" s="988"/>
      <c r="D44" s="989"/>
      <c r="E44" s="1113">
        <v>28862.256007081876</v>
      </c>
      <c r="F44" s="1113">
        <v>28349.378889546842</v>
      </c>
      <c r="G44" s="1113">
        <v>51172.759825526031</v>
      </c>
      <c r="H44" s="1113">
        <v>301.11768380701227</v>
      </c>
      <c r="I44" s="1113">
        <v>591.73786649674696</v>
      </c>
      <c r="J44" s="1113">
        <v>23716.236486282942</v>
      </c>
      <c r="K44" s="1113">
        <v>512.87711753503913</v>
      </c>
      <c r="L44" s="1113">
        <v>177.72955241752712</v>
      </c>
      <c r="M44" s="1113">
        <v>42.862939649009931</v>
      </c>
      <c r="N44" s="1113">
        <v>292.28462546850221</v>
      </c>
    </row>
    <row r="45" spans="1:17" ht="18" customHeight="1">
      <c r="A45" s="961"/>
      <c r="B45" s="961" t="s">
        <v>1317</v>
      </c>
      <c r="C45" s="988"/>
      <c r="D45" s="989"/>
      <c r="E45" s="1113">
        <v>40340.884295775788</v>
      </c>
      <c r="F45" s="1113">
        <v>39636.088018476621</v>
      </c>
      <c r="G45" s="1113">
        <v>75987.629141207246</v>
      </c>
      <c r="H45" s="1113">
        <v>546.98868596442833</v>
      </c>
      <c r="I45" s="1113">
        <v>919.74472500939589</v>
      </c>
      <c r="J45" s="1113">
        <v>37818.274533704491</v>
      </c>
      <c r="K45" s="1113">
        <v>704.7962772991873</v>
      </c>
      <c r="L45" s="1113">
        <v>124.35290332200628</v>
      </c>
      <c r="M45" s="1113">
        <v>68.914118636629993</v>
      </c>
      <c r="N45" s="1113">
        <v>511.52925534055106</v>
      </c>
    </row>
    <row r="46" spans="1:17" ht="18" customHeight="1">
      <c r="A46" s="961"/>
      <c r="B46" s="961" t="s">
        <v>1318</v>
      </c>
      <c r="C46" s="988"/>
      <c r="D46" s="989"/>
      <c r="E46" s="1113">
        <v>17585.007161677124</v>
      </c>
      <c r="F46" s="1113">
        <v>17260.682201109576</v>
      </c>
      <c r="G46" s="1113">
        <v>26793.239093525914</v>
      </c>
      <c r="H46" s="1114">
        <v>59.560207995264165</v>
      </c>
      <c r="I46" s="1113">
        <v>269.48551426315976</v>
      </c>
      <c r="J46" s="1113">
        <v>9861.6026146747645</v>
      </c>
      <c r="K46" s="1113">
        <v>324.324960567549</v>
      </c>
      <c r="L46" s="1113">
        <v>230.16976907450587</v>
      </c>
      <c r="M46" s="1113">
        <v>17.268798888398244</v>
      </c>
      <c r="N46" s="1113">
        <v>76.886392604644868</v>
      </c>
    </row>
    <row r="47" spans="1:17" ht="18" customHeight="1">
      <c r="A47" s="961"/>
      <c r="B47" s="1330" t="s">
        <v>18</v>
      </c>
      <c r="C47" s="988"/>
      <c r="D47" s="989"/>
      <c r="E47" s="1113">
        <v>31280.783036194232</v>
      </c>
      <c r="F47" s="1113">
        <v>30806.397031723169</v>
      </c>
      <c r="G47" s="1113">
        <v>51213.916564334584</v>
      </c>
      <c r="H47" s="1114">
        <v>631.35549793902555</v>
      </c>
      <c r="I47" s="1113">
        <v>1152.3580192148349</v>
      </c>
      <c r="J47" s="1113">
        <v>22191.233049765266</v>
      </c>
      <c r="K47" s="1113">
        <v>474.3860044710749</v>
      </c>
      <c r="L47" s="1113">
        <v>29.264436828164939</v>
      </c>
      <c r="M47" s="1113">
        <v>29.809708386814805</v>
      </c>
      <c r="N47" s="1113">
        <v>415.31185925609515</v>
      </c>
    </row>
    <row r="48" spans="1:17" ht="18" customHeight="1">
      <c r="A48" s="961"/>
      <c r="B48" s="961" t="s">
        <v>1319</v>
      </c>
      <c r="C48" s="35"/>
      <c r="D48" s="32"/>
      <c r="E48" s="1113">
        <v>26525.496990808639</v>
      </c>
      <c r="F48" s="1113">
        <v>26001.353303692413</v>
      </c>
      <c r="G48" s="1113">
        <v>43057.598905814433</v>
      </c>
      <c r="H48" s="1114">
        <v>365.41022434283661</v>
      </c>
      <c r="I48" s="1113">
        <v>54.687329159174837</v>
      </c>
      <c r="J48" s="1113">
        <v>17476.343155624028</v>
      </c>
      <c r="K48" s="1113">
        <v>524.1436871162299</v>
      </c>
      <c r="L48" s="1113">
        <v>17.963620383105923</v>
      </c>
      <c r="M48" s="1113">
        <v>16.684071973796751</v>
      </c>
      <c r="N48" s="1113">
        <v>489.49599475932695</v>
      </c>
    </row>
    <row r="49" spans="1:24" ht="18" customHeight="1">
      <c r="A49" s="961"/>
      <c r="B49" s="961" t="s">
        <v>1320</v>
      </c>
      <c r="C49" s="35"/>
      <c r="D49" s="32"/>
      <c r="E49" s="1113">
        <v>42982.027333469225</v>
      </c>
      <c r="F49" s="1113">
        <v>42243.342161817192</v>
      </c>
      <c r="G49" s="1113">
        <v>74286.040775671529</v>
      </c>
      <c r="H49" s="1114">
        <v>1360.4193150457347</v>
      </c>
      <c r="I49" s="1113">
        <v>2897.5681494598944</v>
      </c>
      <c r="J49" s="1113">
        <v>36300.686078359926</v>
      </c>
      <c r="K49" s="1113">
        <v>738.68517165201126</v>
      </c>
      <c r="L49" s="1113">
        <v>58.852340827778896</v>
      </c>
      <c r="M49" s="1113">
        <v>42.656574151986007</v>
      </c>
      <c r="N49" s="1113">
        <v>637.17625667224627</v>
      </c>
    </row>
    <row r="50" spans="1:24" ht="18" customHeight="1">
      <c r="A50" s="961"/>
      <c r="B50" s="961" t="s">
        <v>1321</v>
      </c>
      <c r="C50" s="35"/>
      <c r="D50" s="32"/>
      <c r="E50" s="1113">
        <v>21575.653766081003</v>
      </c>
      <c r="F50" s="1113">
        <v>21455.360488299433</v>
      </c>
      <c r="G50" s="1113">
        <v>31030.664292130619</v>
      </c>
      <c r="H50" s="1114">
        <v>0.62483604475904431</v>
      </c>
      <c r="I50" s="1113">
        <v>38.215628176842877</v>
      </c>
      <c r="J50" s="1113">
        <v>9614.144268052798</v>
      </c>
      <c r="K50" s="1113">
        <v>120.29327778155857</v>
      </c>
      <c r="L50" s="1113">
        <v>4.1030631847236299</v>
      </c>
      <c r="M50" s="1113">
        <v>25.938269058649858</v>
      </c>
      <c r="N50" s="1113">
        <v>90.251945538185083</v>
      </c>
    </row>
    <row r="51" spans="1:24" ht="18" customHeight="1">
      <c r="A51" s="961"/>
      <c r="B51" s="1330" t="s">
        <v>20</v>
      </c>
      <c r="C51" s="35"/>
      <c r="D51" s="32"/>
      <c r="E51" s="1113">
        <v>25699.469161850699</v>
      </c>
      <c r="F51" s="1113">
        <v>25656.388414080771</v>
      </c>
      <c r="G51" s="1113">
        <v>32884.45984097031</v>
      </c>
      <c r="H51" s="1114">
        <v>0</v>
      </c>
      <c r="I51" s="1113">
        <v>257.79551926563965</v>
      </c>
      <c r="J51" s="1113">
        <v>7485.8669461551754</v>
      </c>
      <c r="K51" s="1113">
        <v>43.08074776992563</v>
      </c>
      <c r="L51" s="1113">
        <v>1.4258904873563039</v>
      </c>
      <c r="M51" s="1113">
        <v>5.3914283919126653</v>
      </c>
      <c r="N51" s="1113">
        <v>36.263428890656641</v>
      </c>
    </row>
    <row r="52" spans="1:24" ht="18" customHeight="1">
      <c r="A52" s="1470" t="s">
        <v>21</v>
      </c>
      <c r="B52" s="1470"/>
      <c r="C52" s="35"/>
      <c r="D52" s="32"/>
      <c r="E52" s="1113">
        <v>15234.072905765366</v>
      </c>
      <c r="F52" s="1113">
        <v>15211.264865747597</v>
      </c>
      <c r="G52" s="1113">
        <v>21818.274833827891</v>
      </c>
      <c r="H52" s="1114">
        <v>0.1601710830634149</v>
      </c>
      <c r="I52" s="1114">
        <v>131.30235911241851</v>
      </c>
      <c r="J52" s="1113">
        <v>6738.4724982757789</v>
      </c>
      <c r="K52" s="1113">
        <v>22.808040017774861</v>
      </c>
      <c r="L52" s="1113">
        <v>4.5264443330467312</v>
      </c>
      <c r="M52" s="1113">
        <v>8.9401192126196936</v>
      </c>
      <c r="N52" s="1113">
        <v>9.3414764721084325</v>
      </c>
    </row>
    <row r="53" spans="1:24" ht="18" customHeight="1">
      <c r="A53" s="1479" t="s">
        <v>118</v>
      </c>
      <c r="B53" s="1479"/>
      <c r="C53" s="1479"/>
      <c r="D53" s="989"/>
      <c r="E53" s="1113"/>
      <c r="F53" s="1113"/>
      <c r="G53" s="1113"/>
      <c r="H53" s="1113"/>
      <c r="I53" s="1113"/>
      <c r="J53" s="1113"/>
      <c r="K53" s="1113"/>
      <c r="L53" s="1113"/>
      <c r="M53" s="1113"/>
      <c r="N53" s="1113"/>
    </row>
    <row r="54" spans="1:24" ht="18" customHeight="1">
      <c r="A54" s="1470" t="s">
        <v>22</v>
      </c>
      <c r="B54" s="1470" t="s">
        <v>22</v>
      </c>
      <c r="C54" s="1334"/>
      <c r="D54" s="989"/>
      <c r="E54" s="1113">
        <v>50900.582446116874</v>
      </c>
      <c r="F54" s="1113">
        <v>49378.595789524479</v>
      </c>
      <c r="G54" s="1113">
        <v>86470.633419036516</v>
      </c>
      <c r="H54" s="1113">
        <v>776.96382315775475</v>
      </c>
      <c r="I54" s="1113">
        <v>943.51720007846757</v>
      </c>
      <c r="J54" s="1113">
        <v>38812.518652748411</v>
      </c>
      <c r="K54" s="1113">
        <v>1521.9866565924488</v>
      </c>
      <c r="L54" s="1113">
        <v>152.2282278738418</v>
      </c>
      <c r="M54" s="1113">
        <v>75.833555367326937</v>
      </c>
      <c r="N54" s="1113">
        <v>1293.9248733512786</v>
      </c>
    </row>
    <row r="55" spans="1:24" ht="18" customHeight="1">
      <c r="A55" s="1330"/>
      <c r="B55" s="1330" t="s">
        <v>23</v>
      </c>
      <c r="C55" s="1330"/>
      <c r="D55" s="989"/>
      <c r="E55" s="1113">
        <v>36234.354447766113</v>
      </c>
      <c r="F55" s="1113">
        <v>35197.189956116679</v>
      </c>
      <c r="G55" s="1113">
        <v>54372.553437341427</v>
      </c>
      <c r="H55" s="1113">
        <v>75.150376805789449</v>
      </c>
      <c r="I55" s="1113">
        <v>490.78823512081584</v>
      </c>
      <c r="J55" s="1113">
        <v>19741.302093151364</v>
      </c>
      <c r="K55" s="1113">
        <v>1037.1644916494045</v>
      </c>
      <c r="L55" s="1113">
        <v>123.31017334182322</v>
      </c>
      <c r="M55" s="1113">
        <v>37.278113694925167</v>
      </c>
      <c r="N55" s="1113">
        <v>876.57620461265617</v>
      </c>
    </row>
    <row r="56" spans="1:24" ht="18" customHeight="1">
      <c r="A56" s="1330"/>
      <c r="B56" s="1826" t="s">
        <v>24</v>
      </c>
      <c r="C56" s="1826"/>
      <c r="D56" s="989"/>
      <c r="E56" s="1113">
        <v>64005.739052552221</v>
      </c>
      <c r="F56" s="1113">
        <v>62267.437179182867</v>
      </c>
      <c r="G56" s="1113">
        <v>114341.00957872708</v>
      </c>
      <c r="H56" s="1114">
        <v>20.017612943258314</v>
      </c>
      <c r="I56" s="1113">
        <v>507.3780573955367</v>
      </c>
      <c r="J56" s="1113">
        <v>52600.968069882962</v>
      </c>
      <c r="K56" s="1113">
        <v>1738.3018733693225</v>
      </c>
      <c r="L56" s="1113">
        <v>180.34339754844049</v>
      </c>
      <c r="M56" s="1113">
        <v>147.69082566478698</v>
      </c>
      <c r="N56" s="1113">
        <v>1410.2676501560954</v>
      </c>
    </row>
    <row r="57" spans="1:24" ht="18" customHeight="1">
      <c r="A57" s="1330"/>
      <c r="B57" s="1826" t="s">
        <v>25</v>
      </c>
      <c r="C57" s="1826"/>
      <c r="D57" s="989"/>
      <c r="E57" s="1113">
        <v>104895.59149240753</v>
      </c>
      <c r="F57" s="1113">
        <v>101373.79725160732</v>
      </c>
      <c r="G57" s="1113">
        <v>205446.20925068701</v>
      </c>
      <c r="H57" s="1113">
        <v>4731.9819759087377</v>
      </c>
      <c r="I57" s="1113">
        <v>3443.1663461477106</v>
      </c>
      <c r="J57" s="1113">
        <v>112247.56032113604</v>
      </c>
      <c r="K57" s="1113">
        <v>3521.794240800215</v>
      </c>
      <c r="L57" s="1113">
        <v>256.43852927470738</v>
      </c>
      <c r="M57" s="1113">
        <v>180.71984697468517</v>
      </c>
      <c r="N57" s="1113">
        <v>3084.635864550823</v>
      </c>
    </row>
    <row r="58" spans="1:24" ht="18" customHeight="1" thickBot="1">
      <c r="A58" s="1471" t="s">
        <v>26</v>
      </c>
      <c r="B58" s="1471"/>
      <c r="C58" s="1331"/>
      <c r="D58" s="1068"/>
      <c r="E58" s="1128">
        <v>36329.613883667866</v>
      </c>
      <c r="F58" s="1128">
        <v>35608.858046032088</v>
      </c>
      <c r="G58" s="1128">
        <v>65991.892587807582</v>
      </c>
      <c r="H58" s="1128">
        <v>941.07843972962689</v>
      </c>
      <c r="I58" s="1128">
        <v>1450.9465708047692</v>
      </c>
      <c r="J58" s="1128">
        <v>32775.05955230986</v>
      </c>
      <c r="K58" s="1128">
        <v>720.75583763576003</v>
      </c>
      <c r="L58" s="1128">
        <v>49.11469712829782</v>
      </c>
      <c r="M58" s="1128">
        <v>62.532075708059494</v>
      </c>
      <c r="N58" s="1128">
        <v>609.10906479940286</v>
      </c>
    </row>
    <row r="59" spans="1:24" s="998" customFormat="1" ht="18" customHeight="1">
      <c r="B59" s="14"/>
      <c r="C59" s="14"/>
      <c r="D59" s="15"/>
      <c r="H59" s="993"/>
      <c r="O59" s="987"/>
      <c r="P59" s="987"/>
      <c r="Q59" s="987"/>
      <c r="R59" s="987"/>
      <c r="S59" s="987"/>
      <c r="T59" s="987"/>
      <c r="U59" s="987"/>
      <c r="V59" s="987"/>
      <c r="W59" s="987"/>
      <c r="X59" s="987"/>
    </row>
    <row r="60" spans="1:24" ht="26.1" customHeight="1"/>
    <row r="61" spans="1:24" ht="26.1" customHeight="1"/>
    <row r="62" spans="1:24" ht="26.1" customHeight="1"/>
    <row r="63" spans="1:24" ht="26.1" customHeight="1"/>
    <row r="64" spans="1:24" ht="26.1" customHeight="1"/>
    <row r="65" ht="26.1" customHeight="1"/>
    <row r="66" ht="26.1" customHeight="1"/>
    <row r="67" ht="26.1" customHeight="1"/>
    <row r="68" ht="26.1" customHeight="1"/>
    <row r="69" ht="26.1" customHeight="1"/>
    <row r="70" ht="26.1" customHeight="1"/>
    <row r="71" ht="26.1" customHeight="1"/>
    <row r="72" ht="26.1" customHeight="1"/>
    <row r="73" ht="26.1" customHeight="1"/>
    <row r="74" ht="26.1" customHeight="1"/>
    <row r="75" ht="26.1" customHeight="1"/>
    <row r="76" ht="26.1" customHeight="1"/>
    <row r="77" ht="26.1" customHeight="1"/>
    <row r="78" ht="26.1" customHeight="1"/>
    <row r="79" ht="26.1" customHeight="1"/>
    <row r="80" ht="26.1" customHeight="1"/>
  </sheetData>
  <mergeCells count="44">
    <mergeCell ref="A27:D27"/>
    <mergeCell ref="A25:D25"/>
    <mergeCell ref="A58:B58"/>
    <mergeCell ref="A37:C37"/>
    <mergeCell ref="A28:C28"/>
    <mergeCell ref="A31:C31"/>
    <mergeCell ref="A38:B38"/>
    <mergeCell ref="A54:B54"/>
    <mergeCell ref="A53:C53"/>
    <mergeCell ref="A52:B52"/>
    <mergeCell ref="B56:C56"/>
    <mergeCell ref="B57:C57"/>
    <mergeCell ref="A26:D26"/>
    <mergeCell ref="A3:C5"/>
    <mergeCell ref="A7:C7"/>
    <mergeCell ref="A6:C6"/>
    <mergeCell ref="N4:N5"/>
    <mergeCell ref="E3:E5"/>
    <mergeCell ref="I4:I5"/>
    <mergeCell ref="K4:K5"/>
    <mergeCell ref="L4:L5"/>
    <mergeCell ref="M4:M5"/>
    <mergeCell ref="F4:F5"/>
    <mergeCell ref="J4:J5"/>
    <mergeCell ref="G4:G5"/>
    <mergeCell ref="H4:H5"/>
    <mergeCell ref="F3:J3"/>
    <mergeCell ref="A8:C8"/>
    <mergeCell ref="A15:C15"/>
    <mergeCell ref="A14:C14"/>
    <mergeCell ref="A18:C18"/>
    <mergeCell ref="A17:C17"/>
    <mergeCell ref="A16:C16"/>
    <mergeCell ref="A9:C9"/>
    <mergeCell ref="A10:C10"/>
    <mergeCell ref="A12:C12"/>
    <mergeCell ref="A11:C11"/>
    <mergeCell ref="A13:C13"/>
    <mergeCell ref="A22:D22"/>
    <mergeCell ref="A23:D23"/>
    <mergeCell ref="A24:D24"/>
    <mergeCell ref="A20:C20"/>
    <mergeCell ref="A19:C19"/>
    <mergeCell ref="A21:C21"/>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8" max="5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F81"/>
  <sheetViews>
    <sheetView tabSelected="1" view="pageBreakPreview" zoomScaleNormal="50" zoomScaleSheetLayoutView="100" workbookViewId="0">
      <selection activeCell="H30" sqref="H30"/>
    </sheetView>
  </sheetViews>
  <sheetFormatPr defaultColWidth="9.140625" defaultRowHeight="15.75"/>
  <cols>
    <col min="1" max="1" width="2.28515625" style="140" customWidth="1"/>
    <col min="2" max="2" width="18.7109375" style="140" customWidth="1"/>
    <col min="3" max="3" width="2.28515625" style="140" customWidth="1"/>
    <col min="4" max="4" width="1.7109375" style="141" customWidth="1"/>
    <col min="5" max="7" width="7.42578125" style="955" customWidth="1"/>
    <col min="8" max="8" width="8" style="955" customWidth="1"/>
    <col min="9" max="9" width="8.42578125" style="955" customWidth="1"/>
    <col min="10" max="10" width="7.140625" style="955" customWidth="1"/>
    <col min="11" max="13" width="8" style="955" customWidth="1"/>
    <col min="14" max="14" width="6.85546875" style="955" customWidth="1"/>
    <col min="15" max="15" width="5.5703125" style="955" customWidth="1"/>
    <col min="16" max="16" width="5.140625" style="955" customWidth="1"/>
    <col min="17" max="18" width="5.28515625" style="955" customWidth="1"/>
    <col min="19" max="19" width="5.5703125" style="955" customWidth="1"/>
    <col min="20" max="20" width="4.7109375" style="955" customWidth="1"/>
    <col min="21" max="21" width="6.85546875" style="955" customWidth="1"/>
    <col min="22" max="22" width="7.85546875" style="955" bestFit="1" customWidth="1"/>
    <col min="23" max="24" width="5.140625" style="955" customWidth="1"/>
    <col min="25" max="25" width="6.140625" style="955" customWidth="1"/>
    <col min="26" max="26" width="6.7109375" style="955" customWidth="1"/>
    <col min="27" max="27" width="5.140625" style="955" customWidth="1"/>
    <col min="28" max="28" width="6.85546875" style="955" customWidth="1"/>
    <col min="29" max="29" width="5.42578125" style="962" customWidth="1"/>
    <col min="30" max="32" width="5.28515625" style="955" customWidth="1"/>
    <col min="33" max="33" width="4.85546875" style="955" customWidth="1"/>
    <col min="34" max="34" width="2.28515625" style="140" customWidth="1"/>
    <col min="35" max="35" width="18.7109375" style="140" customWidth="1"/>
    <col min="36" max="36" width="2.28515625" style="140" customWidth="1"/>
    <col min="37" max="37" width="1.7109375" style="141" customWidth="1"/>
    <col min="38" max="38" width="7.85546875" style="955" customWidth="1"/>
    <col min="39" max="39" width="8.7109375" style="955" customWidth="1"/>
    <col min="40" max="40" width="6.140625" style="955" customWidth="1"/>
    <col min="41" max="43" width="6.28515625" style="955" customWidth="1"/>
    <col min="44" max="44" width="6.140625" style="955" customWidth="1"/>
    <col min="45" max="45" width="6.28515625" style="955" customWidth="1"/>
    <col min="46" max="46" width="5.7109375" style="955" customWidth="1"/>
    <col min="47" max="49" width="5.28515625" style="955" customWidth="1"/>
    <col min="50" max="50" width="6.140625" style="955" customWidth="1"/>
    <col min="51" max="51" width="7" style="955" customWidth="1"/>
    <col min="52" max="52" width="7.42578125" style="955" customWidth="1"/>
    <col min="53" max="53" width="6.42578125" style="955" customWidth="1"/>
    <col min="54" max="54" width="6.7109375" style="955" customWidth="1"/>
    <col min="55" max="55" width="7.140625" style="955" customWidth="1"/>
    <col min="56" max="56" width="6.85546875" style="955" customWidth="1"/>
    <col min="57" max="57" width="6.5703125" style="955" customWidth="1"/>
    <col min="58" max="58" width="5.85546875" style="955" customWidth="1"/>
    <col min="59" max="62" width="6.85546875" style="955" customWidth="1"/>
    <col min="63" max="63" width="6.28515625" style="955" customWidth="1"/>
    <col min="64" max="64" width="6.42578125" style="955" customWidth="1"/>
    <col min="65" max="65" width="7.28515625" style="955" customWidth="1"/>
    <col min="66" max="66" width="6.140625" style="955" customWidth="1"/>
    <col min="67" max="16384" width="9.140625" style="955"/>
  </cols>
  <sheetData>
    <row r="1" spans="1:74" s="116" customFormat="1" ht="35.1" customHeight="1">
      <c r="A1" s="1512" t="s">
        <v>379</v>
      </c>
      <c r="B1" s="1512"/>
      <c r="C1" s="1512"/>
      <c r="D1" s="1512"/>
      <c r="E1" s="1512"/>
      <c r="F1" s="1512"/>
      <c r="G1" s="1512"/>
      <c r="H1" s="1512"/>
      <c r="I1" s="1512"/>
      <c r="J1" s="1512"/>
      <c r="K1" s="1512"/>
      <c r="L1" s="1512"/>
      <c r="M1" s="1512"/>
      <c r="N1" s="1512"/>
      <c r="O1" s="719" t="s">
        <v>380</v>
      </c>
      <c r="P1" s="719"/>
      <c r="Q1" s="719"/>
      <c r="R1" s="719"/>
      <c r="S1" s="719"/>
      <c r="T1" s="719"/>
      <c r="U1" s="719"/>
      <c r="V1" s="719"/>
      <c r="W1" s="719"/>
      <c r="X1" s="719"/>
      <c r="Y1" s="719"/>
      <c r="Z1" s="719"/>
      <c r="AA1" s="719"/>
      <c r="AB1" s="719"/>
      <c r="AC1" s="719"/>
      <c r="AD1" s="719"/>
      <c r="AE1" s="719"/>
      <c r="AF1" s="719"/>
      <c r="AG1" s="719"/>
      <c r="AH1" s="1512" t="s">
        <v>379</v>
      </c>
      <c r="AI1" s="1512"/>
      <c r="AJ1" s="1512"/>
      <c r="AK1" s="1512"/>
      <c r="AL1" s="1512"/>
      <c r="AM1" s="1512"/>
      <c r="AN1" s="1512"/>
      <c r="AO1" s="1512"/>
      <c r="AP1" s="1512"/>
      <c r="AQ1" s="1512"/>
      <c r="AR1" s="1512"/>
      <c r="AS1" s="1512"/>
      <c r="AT1" s="1512"/>
      <c r="AU1" s="1512"/>
      <c r="AV1" s="1512"/>
      <c r="AW1" s="1512"/>
      <c r="AX1" s="1512"/>
      <c r="AY1" s="719" t="s">
        <v>381</v>
      </c>
      <c r="AZ1" s="719"/>
      <c r="BA1" s="719"/>
      <c r="BB1" s="719"/>
      <c r="BC1" s="719"/>
      <c r="BD1" s="719"/>
      <c r="BE1" s="719"/>
      <c r="BF1" s="719"/>
      <c r="BG1" s="719"/>
      <c r="BH1" s="719"/>
      <c r="BI1" s="719"/>
      <c r="BJ1" s="719"/>
      <c r="BK1" s="719"/>
      <c r="BL1" s="1342"/>
      <c r="BM1" s="1342"/>
      <c r="BN1" s="1342"/>
    </row>
    <row r="2" spans="1:74" ht="15" customHeight="1" thickBot="1">
      <c r="A2" s="955"/>
      <c r="B2" s="119"/>
      <c r="C2" s="119"/>
      <c r="D2" s="120"/>
      <c r="E2" s="956"/>
      <c r="F2" s="956"/>
      <c r="G2" s="956"/>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722" t="s">
        <v>36</v>
      </c>
      <c r="AH2" s="955"/>
      <c r="AI2" s="119"/>
      <c r="AJ2" s="119"/>
      <c r="AK2" s="120"/>
      <c r="AL2" s="956"/>
      <c r="AM2" s="956"/>
      <c r="AN2" s="956"/>
      <c r="AO2" s="956"/>
      <c r="AP2" s="956"/>
      <c r="AQ2" s="956"/>
      <c r="AR2" s="956"/>
      <c r="AS2" s="956"/>
      <c r="AT2" s="956"/>
      <c r="AU2" s="956"/>
      <c r="AV2" s="956"/>
      <c r="AW2" s="956"/>
      <c r="AX2" s="956"/>
      <c r="AY2" s="956"/>
      <c r="AZ2" s="956"/>
      <c r="BA2" s="956"/>
      <c r="BB2" s="956"/>
      <c r="BC2" s="956"/>
      <c r="BD2" s="956"/>
      <c r="BE2" s="956"/>
      <c r="BF2" s="956"/>
      <c r="BG2" s="956"/>
      <c r="BH2" s="956"/>
      <c r="BI2" s="956"/>
      <c r="BJ2" s="956"/>
      <c r="BK2" s="956"/>
      <c r="BL2" s="956"/>
      <c r="BM2" s="956"/>
      <c r="BN2" s="722" t="s">
        <v>36</v>
      </c>
    </row>
    <row r="3" spans="1:74" s="543" customFormat="1" ht="15" customHeight="1">
      <c r="A3" s="1483" t="s">
        <v>1</v>
      </c>
      <c r="B3" s="1483"/>
      <c r="C3" s="1483"/>
      <c r="D3" s="1357"/>
      <c r="E3" s="1560" t="s">
        <v>332</v>
      </c>
      <c r="F3" s="1561"/>
      <c r="G3" s="1562"/>
      <c r="H3" s="541"/>
      <c r="I3" s="542"/>
      <c r="M3" s="1570" t="s">
        <v>338</v>
      </c>
      <c r="N3" s="1570"/>
      <c r="O3" s="544" t="s">
        <v>339</v>
      </c>
      <c r="P3" s="544"/>
      <c r="Q3" s="544"/>
      <c r="R3" s="544"/>
      <c r="S3" s="544"/>
      <c r="T3" s="544"/>
      <c r="AC3" s="544"/>
      <c r="AD3" s="544"/>
      <c r="AE3" s="544"/>
      <c r="AF3" s="544"/>
      <c r="AG3" s="544"/>
      <c r="AH3" s="1557" t="s">
        <v>1</v>
      </c>
      <c r="AI3" s="1557"/>
      <c r="AJ3" s="1557"/>
      <c r="AK3" s="1357"/>
      <c r="AL3" s="541"/>
      <c r="AR3" s="544"/>
      <c r="AS3" s="544"/>
      <c r="AT3" s="544"/>
      <c r="AU3" s="544"/>
      <c r="AV3" s="544"/>
      <c r="AW3" s="544" t="s">
        <v>338</v>
      </c>
      <c r="AX3" s="544"/>
      <c r="AY3" s="544" t="s">
        <v>339</v>
      </c>
      <c r="AZ3" s="544"/>
      <c r="BG3" s="544"/>
      <c r="BH3" s="544"/>
      <c r="BI3" s="544"/>
      <c r="BJ3" s="544"/>
      <c r="BK3" s="544"/>
      <c r="BL3" s="1546" t="s">
        <v>333</v>
      </c>
      <c r="BM3" s="1546"/>
      <c r="BN3" s="1547"/>
      <c r="BV3" s="562"/>
    </row>
    <row r="4" spans="1:74" s="543" customFormat="1" ht="15" customHeight="1">
      <c r="A4" s="1484"/>
      <c r="B4" s="1484"/>
      <c r="C4" s="1484"/>
      <c r="D4" s="1358"/>
      <c r="E4" s="1563"/>
      <c r="F4" s="1564"/>
      <c r="G4" s="1565"/>
      <c r="I4" s="546"/>
      <c r="J4" s="547"/>
      <c r="K4" s="547"/>
      <c r="L4" s="547"/>
      <c r="M4" s="547"/>
      <c r="N4" s="546" t="s">
        <v>372</v>
      </c>
      <c r="O4" s="547" t="s">
        <v>371</v>
      </c>
      <c r="P4" s="547"/>
      <c r="Q4" s="547"/>
      <c r="R4" s="547"/>
      <c r="S4" s="547"/>
      <c r="T4" s="547"/>
      <c r="U4" s="547"/>
      <c r="V4" s="547"/>
      <c r="W4" s="547"/>
      <c r="X4" s="547"/>
      <c r="Y4" s="547"/>
      <c r="Z4" s="547"/>
      <c r="AA4" s="547"/>
      <c r="AB4" s="547"/>
      <c r="AC4" s="547"/>
      <c r="AD4" s="547"/>
      <c r="AE4" s="547"/>
      <c r="AF4" s="547"/>
      <c r="AG4" s="548"/>
      <c r="AH4" s="1558"/>
      <c r="AI4" s="1558"/>
      <c r="AJ4" s="1558"/>
      <c r="AK4" s="1358"/>
      <c r="AM4" s="547"/>
      <c r="AN4" s="547"/>
      <c r="AO4" s="547"/>
      <c r="AP4" s="547"/>
      <c r="AQ4" s="547"/>
      <c r="AR4" s="547"/>
      <c r="AS4" s="547"/>
      <c r="AT4" s="547"/>
      <c r="AU4" s="547"/>
      <c r="AV4" s="547"/>
      <c r="AW4" s="547"/>
      <c r="AX4" s="546" t="s">
        <v>373</v>
      </c>
      <c r="AY4" s="547" t="s">
        <v>374</v>
      </c>
      <c r="AZ4" s="547"/>
      <c r="BA4" s="547"/>
      <c r="BB4" s="547"/>
      <c r="BC4" s="547"/>
      <c r="BD4" s="547"/>
      <c r="BE4" s="547"/>
      <c r="BF4" s="547"/>
      <c r="BG4" s="547"/>
      <c r="BH4" s="547"/>
      <c r="BI4" s="547"/>
      <c r="BJ4" s="547"/>
      <c r="BK4" s="548"/>
      <c r="BL4" s="1546"/>
      <c r="BM4" s="1546"/>
      <c r="BN4" s="1547"/>
      <c r="BV4" s="562"/>
    </row>
    <row r="5" spans="1:74" s="543" customFormat="1" ht="15" customHeight="1">
      <c r="A5" s="1484"/>
      <c r="B5" s="1484"/>
      <c r="C5" s="1484"/>
      <c r="D5" s="1358"/>
      <c r="E5" s="1563"/>
      <c r="F5" s="1564"/>
      <c r="G5" s="1565"/>
      <c r="H5" s="1566" t="s">
        <v>443</v>
      </c>
      <c r="I5" s="1567"/>
      <c r="J5" s="1567"/>
      <c r="K5" s="1567"/>
      <c r="L5" s="1567"/>
      <c r="M5" s="1567"/>
      <c r="N5" s="1567"/>
      <c r="O5" s="1568" t="s">
        <v>444</v>
      </c>
      <c r="P5" s="1568"/>
      <c r="Q5" s="1568"/>
      <c r="R5" s="1568"/>
      <c r="S5" s="1568"/>
      <c r="T5" s="1569"/>
      <c r="U5" s="1547" t="s">
        <v>331</v>
      </c>
      <c r="V5" s="1548"/>
      <c r="W5" s="1548"/>
      <c r="X5" s="1548"/>
      <c r="Y5" s="1548"/>
      <c r="Z5" s="1548"/>
      <c r="AA5" s="1548"/>
      <c r="AB5" s="1548"/>
      <c r="AC5" s="1548"/>
      <c r="AD5" s="1548"/>
      <c r="AE5" s="1548"/>
      <c r="AF5" s="1548"/>
      <c r="AG5" s="1549"/>
      <c r="AH5" s="1558"/>
      <c r="AI5" s="1558"/>
      <c r="AJ5" s="1558"/>
      <c r="AK5" s="1358"/>
      <c r="AL5" s="1547" t="s">
        <v>123</v>
      </c>
      <c r="AM5" s="1548"/>
      <c r="AN5" s="1548"/>
      <c r="AO5" s="1548"/>
      <c r="AP5" s="1548"/>
      <c r="AQ5" s="1548"/>
      <c r="AR5" s="1548"/>
      <c r="AS5" s="1548"/>
      <c r="AT5" s="1548"/>
      <c r="AU5" s="1548"/>
      <c r="AV5" s="1548"/>
      <c r="AW5" s="1548"/>
      <c r="AX5" s="1548"/>
      <c r="AY5" s="1548" t="s">
        <v>124</v>
      </c>
      <c r="AZ5" s="1548"/>
      <c r="BA5" s="1548"/>
      <c r="BB5" s="1548"/>
      <c r="BC5" s="1548"/>
      <c r="BD5" s="1548"/>
      <c r="BE5" s="1548"/>
      <c r="BF5" s="1548"/>
      <c r="BG5" s="1548"/>
      <c r="BH5" s="1548"/>
      <c r="BI5" s="1548"/>
      <c r="BJ5" s="1548"/>
      <c r="BK5" s="1549"/>
      <c r="BL5" s="1546"/>
      <c r="BM5" s="1546"/>
      <c r="BN5" s="1547"/>
    </row>
    <row r="6" spans="1:74" s="543" customFormat="1" ht="15" customHeight="1">
      <c r="A6" s="1484"/>
      <c r="B6" s="1484"/>
      <c r="C6" s="1484"/>
      <c r="D6" s="1358"/>
      <c r="E6" s="1546" t="s">
        <v>47</v>
      </c>
      <c r="F6" s="1546" t="s">
        <v>329</v>
      </c>
      <c r="G6" s="1546" t="s">
        <v>330</v>
      </c>
      <c r="H6" s="1551" t="s">
        <v>146</v>
      </c>
      <c r="I6" s="1550" t="s">
        <v>329</v>
      </c>
      <c r="J6" s="1556"/>
      <c r="K6" s="1556"/>
      <c r="L6" s="1556"/>
      <c r="M6" s="1556"/>
      <c r="N6" s="1556"/>
      <c r="O6" s="1556" t="s">
        <v>330</v>
      </c>
      <c r="P6" s="1548"/>
      <c r="Q6" s="1548"/>
      <c r="R6" s="1548"/>
      <c r="S6" s="1548"/>
      <c r="T6" s="1549"/>
      <c r="U6" s="1551" t="s">
        <v>146</v>
      </c>
      <c r="V6" s="1550" t="s">
        <v>329</v>
      </c>
      <c r="W6" s="1556"/>
      <c r="X6" s="1556"/>
      <c r="Y6" s="1556"/>
      <c r="Z6" s="1556"/>
      <c r="AA6" s="1554"/>
      <c r="AB6" s="1550" t="s">
        <v>330</v>
      </c>
      <c r="AC6" s="1548"/>
      <c r="AD6" s="1548"/>
      <c r="AE6" s="1548"/>
      <c r="AF6" s="1548"/>
      <c r="AG6" s="1549"/>
      <c r="AH6" s="1558"/>
      <c r="AI6" s="1558"/>
      <c r="AJ6" s="1558"/>
      <c r="AK6" s="1358"/>
      <c r="AL6" s="1551" t="s">
        <v>146</v>
      </c>
      <c r="AM6" s="1550" t="s">
        <v>329</v>
      </c>
      <c r="AN6" s="1556"/>
      <c r="AO6" s="1556"/>
      <c r="AP6" s="1556"/>
      <c r="AQ6" s="1556"/>
      <c r="AR6" s="1554"/>
      <c r="AS6" s="1550" t="s">
        <v>330</v>
      </c>
      <c r="AT6" s="1548"/>
      <c r="AU6" s="1548"/>
      <c r="AV6" s="1548"/>
      <c r="AW6" s="1548"/>
      <c r="AX6" s="1549"/>
      <c r="AY6" s="1554" t="s">
        <v>146</v>
      </c>
      <c r="AZ6" s="1550" t="s">
        <v>329</v>
      </c>
      <c r="BA6" s="1556"/>
      <c r="BB6" s="1556"/>
      <c r="BC6" s="1556"/>
      <c r="BD6" s="1556"/>
      <c r="BE6" s="1554"/>
      <c r="BF6" s="1550" t="s">
        <v>330</v>
      </c>
      <c r="BG6" s="1548"/>
      <c r="BH6" s="1548"/>
      <c r="BI6" s="1548"/>
      <c r="BJ6" s="1548"/>
      <c r="BK6" s="1549"/>
      <c r="BL6" s="1551" t="s">
        <v>47</v>
      </c>
      <c r="BM6" s="1551" t="s">
        <v>329</v>
      </c>
      <c r="BN6" s="1550" t="s">
        <v>330</v>
      </c>
    </row>
    <row r="7" spans="1:74" s="543" customFormat="1" ht="48.75" customHeight="1">
      <c r="A7" s="1485"/>
      <c r="B7" s="1485"/>
      <c r="C7" s="1485"/>
      <c r="D7" s="1356"/>
      <c r="E7" s="1546"/>
      <c r="F7" s="1546"/>
      <c r="G7" s="1546"/>
      <c r="H7" s="1552"/>
      <c r="I7" s="1355" t="s">
        <v>47</v>
      </c>
      <c r="J7" s="1354" t="s">
        <v>673</v>
      </c>
      <c r="K7" s="1354" t="s">
        <v>674</v>
      </c>
      <c r="L7" s="1354" t="s">
        <v>675</v>
      </c>
      <c r="M7" s="1354" t="s">
        <v>676</v>
      </c>
      <c r="N7" s="1354" t="s">
        <v>677</v>
      </c>
      <c r="O7" s="1356" t="s">
        <v>47</v>
      </c>
      <c r="P7" s="1354" t="s">
        <v>673</v>
      </c>
      <c r="Q7" s="1354" t="s">
        <v>674</v>
      </c>
      <c r="R7" s="1354" t="s">
        <v>675</v>
      </c>
      <c r="S7" s="1354" t="s">
        <v>676</v>
      </c>
      <c r="T7" s="1354" t="s">
        <v>677</v>
      </c>
      <c r="U7" s="1552"/>
      <c r="V7" s="1355" t="s">
        <v>47</v>
      </c>
      <c r="W7" s="1354" t="s">
        <v>673</v>
      </c>
      <c r="X7" s="1354" t="s">
        <v>674</v>
      </c>
      <c r="Y7" s="1354" t="s">
        <v>675</v>
      </c>
      <c r="Z7" s="1354" t="s">
        <v>676</v>
      </c>
      <c r="AA7" s="1354" t="s">
        <v>677</v>
      </c>
      <c r="AB7" s="1355" t="s">
        <v>47</v>
      </c>
      <c r="AC7" s="1354" t="s">
        <v>673</v>
      </c>
      <c r="AD7" s="1354" t="s">
        <v>674</v>
      </c>
      <c r="AE7" s="1354" t="s">
        <v>675</v>
      </c>
      <c r="AF7" s="1354" t="s">
        <v>676</v>
      </c>
      <c r="AG7" s="1354" t="s">
        <v>677</v>
      </c>
      <c r="AH7" s="1559"/>
      <c r="AI7" s="1559"/>
      <c r="AJ7" s="1559"/>
      <c r="AK7" s="1356"/>
      <c r="AL7" s="1552"/>
      <c r="AM7" s="1355" t="s">
        <v>47</v>
      </c>
      <c r="AN7" s="1354" t="s">
        <v>673</v>
      </c>
      <c r="AO7" s="1354" t="s">
        <v>674</v>
      </c>
      <c r="AP7" s="1354" t="s">
        <v>675</v>
      </c>
      <c r="AQ7" s="1354" t="s">
        <v>676</v>
      </c>
      <c r="AR7" s="1354" t="s">
        <v>677</v>
      </c>
      <c r="AS7" s="1355" t="s">
        <v>47</v>
      </c>
      <c r="AT7" s="1354" t="s">
        <v>673</v>
      </c>
      <c r="AU7" s="1354" t="s">
        <v>674</v>
      </c>
      <c r="AV7" s="1354" t="s">
        <v>675</v>
      </c>
      <c r="AW7" s="1354" t="s">
        <v>676</v>
      </c>
      <c r="AX7" s="1354" t="s">
        <v>677</v>
      </c>
      <c r="AY7" s="1555"/>
      <c r="AZ7" s="1355" t="s">
        <v>47</v>
      </c>
      <c r="BA7" s="1354" t="s">
        <v>673</v>
      </c>
      <c r="BB7" s="1354" t="s">
        <v>674</v>
      </c>
      <c r="BC7" s="1354" t="s">
        <v>675</v>
      </c>
      <c r="BD7" s="1354" t="s">
        <v>676</v>
      </c>
      <c r="BE7" s="1354" t="s">
        <v>677</v>
      </c>
      <c r="BF7" s="1355" t="s">
        <v>47</v>
      </c>
      <c r="BG7" s="1354" t="s">
        <v>673</v>
      </c>
      <c r="BH7" s="1354" t="s">
        <v>674</v>
      </c>
      <c r="BI7" s="1354" t="s">
        <v>675</v>
      </c>
      <c r="BJ7" s="1354" t="s">
        <v>676</v>
      </c>
      <c r="BK7" s="1354" t="s">
        <v>677</v>
      </c>
      <c r="BL7" s="1552"/>
      <c r="BM7" s="1552"/>
      <c r="BN7" s="1553"/>
    </row>
    <row r="8" spans="1:74" s="128" customFormat="1" ht="12.75" hidden="1" customHeight="1">
      <c r="A8" s="1489" t="s">
        <v>1071</v>
      </c>
      <c r="B8" s="1489"/>
      <c r="C8" s="1489"/>
      <c r="D8" s="714"/>
      <c r="E8" s="126">
        <v>299953</v>
      </c>
      <c r="F8" s="127"/>
      <c r="G8" s="127"/>
      <c r="H8" s="127">
        <v>37490</v>
      </c>
      <c r="I8" s="127"/>
      <c r="J8" s="127"/>
      <c r="K8" s="127"/>
      <c r="L8" s="127"/>
      <c r="M8" s="127"/>
      <c r="N8" s="127"/>
      <c r="O8" s="127"/>
      <c r="P8" s="127"/>
      <c r="Q8" s="127"/>
      <c r="R8" s="127"/>
      <c r="S8" s="127"/>
      <c r="T8" s="127"/>
      <c r="U8" s="127">
        <v>37490</v>
      </c>
      <c r="V8" s="127"/>
      <c r="W8" s="127"/>
      <c r="X8" s="127"/>
      <c r="Y8" s="127"/>
      <c r="Z8" s="127"/>
      <c r="AA8" s="127"/>
      <c r="AB8" s="127"/>
      <c r="AC8" s="127"/>
      <c r="AD8" s="127"/>
      <c r="AE8" s="127"/>
      <c r="AF8" s="127"/>
      <c r="AG8" s="127"/>
      <c r="AH8" s="1489" t="s">
        <v>1071</v>
      </c>
      <c r="AI8" s="1489"/>
      <c r="AJ8" s="1489"/>
      <c r="AK8" s="714"/>
      <c r="AL8" s="127">
        <v>37490</v>
      </c>
      <c r="AM8" s="127"/>
      <c r="AN8" s="127"/>
      <c r="AO8" s="127"/>
      <c r="AP8" s="127"/>
      <c r="AQ8" s="127"/>
      <c r="AR8" s="127"/>
      <c r="AS8" s="127"/>
      <c r="AT8" s="127"/>
      <c r="AU8" s="127"/>
      <c r="AV8" s="127"/>
      <c r="AW8" s="127"/>
      <c r="AX8" s="127"/>
      <c r="AY8" s="127">
        <v>37490</v>
      </c>
      <c r="AZ8" s="127"/>
      <c r="BA8" s="127"/>
      <c r="BB8" s="127"/>
      <c r="BC8" s="127"/>
      <c r="BD8" s="127"/>
      <c r="BE8" s="127"/>
      <c r="BF8" s="127"/>
      <c r="BG8" s="127"/>
      <c r="BH8" s="127"/>
      <c r="BI8" s="127"/>
      <c r="BJ8" s="127"/>
      <c r="BK8" s="127"/>
      <c r="BL8" s="127">
        <v>4977</v>
      </c>
      <c r="BM8" s="127"/>
      <c r="BN8" s="127"/>
    </row>
    <row r="9" spans="1:74" s="128" customFormat="1" ht="12.75" hidden="1" customHeight="1">
      <c r="A9" s="1475" t="s">
        <v>1068</v>
      </c>
      <c r="B9" s="1475"/>
      <c r="C9" s="1475"/>
      <c r="D9" s="714"/>
      <c r="E9" s="129">
        <v>245028.31251835014</v>
      </c>
      <c r="F9" s="130"/>
      <c r="G9" s="130"/>
      <c r="H9" s="130">
        <v>35483.060334576927</v>
      </c>
      <c r="I9" s="130"/>
      <c r="J9" s="130"/>
      <c r="K9" s="130"/>
      <c r="L9" s="130"/>
      <c r="M9" s="130"/>
      <c r="N9" s="130"/>
      <c r="O9" s="130"/>
      <c r="P9" s="130"/>
      <c r="Q9" s="130"/>
      <c r="R9" s="130"/>
      <c r="S9" s="130"/>
      <c r="T9" s="130"/>
      <c r="U9" s="130">
        <v>35483.060334576927</v>
      </c>
      <c r="V9" s="130"/>
      <c r="W9" s="130"/>
      <c r="X9" s="130"/>
      <c r="Y9" s="130"/>
      <c r="Z9" s="130"/>
      <c r="AA9" s="130"/>
      <c r="AB9" s="130"/>
      <c r="AC9" s="130"/>
      <c r="AD9" s="130"/>
      <c r="AE9" s="130"/>
      <c r="AF9" s="130"/>
      <c r="AG9" s="130"/>
      <c r="AH9" s="1475" t="s">
        <v>1068</v>
      </c>
      <c r="AI9" s="1475"/>
      <c r="AJ9" s="1475"/>
      <c r="AK9" s="714"/>
      <c r="AL9" s="130">
        <v>35483.060334576927</v>
      </c>
      <c r="AM9" s="130"/>
      <c r="AN9" s="130"/>
      <c r="AO9" s="130"/>
      <c r="AP9" s="130"/>
      <c r="AQ9" s="130"/>
      <c r="AR9" s="130"/>
      <c r="AS9" s="130"/>
      <c r="AT9" s="130"/>
      <c r="AU9" s="130"/>
      <c r="AV9" s="130"/>
      <c r="AW9" s="130"/>
      <c r="AX9" s="130"/>
      <c r="AY9" s="130">
        <v>35483.060334576927</v>
      </c>
      <c r="AZ9" s="130"/>
      <c r="BA9" s="130"/>
      <c r="BB9" s="130"/>
      <c r="BC9" s="130"/>
      <c r="BD9" s="130"/>
      <c r="BE9" s="130"/>
      <c r="BF9" s="130"/>
      <c r="BG9" s="130"/>
      <c r="BH9" s="130"/>
      <c r="BI9" s="130"/>
      <c r="BJ9" s="130"/>
      <c r="BK9" s="130"/>
      <c r="BL9" s="130">
        <v>5633.8493498013622</v>
      </c>
      <c r="BM9" s="130"/>
      <c r="BN9" s="130"/>
    </row>
    <row r="10" spans="1:74" s="128" customFormat="1" ht="12.75" hidden="1" customHeight="1">
      <c r="A10" s="1475" t="s">
        <v>1399</v>
      </c>
      <c r="B10" s="1475"/>
      <c r="C10" s="1475"/>
      <c r="D10" s="714"/>
      <c r="E10" s="129">
        <v>227442</v>
      </c>
      <c r="F10" s="130"/>
      <c r="G10" s="130"/>
      <c r="H10" s="130">
        <v>24036.959999997744</v>
      </c>
      <c r="I10" s="130"/>
      <c r="J10" s="130"/>
      <c r="K10" s="130"/>
      <c r="L10" s="130"/>
      <c r="M10" s="130"/>
      <c r="N10" s="130"/>
      <c r="O10" s="130"/>
      <c r="P10" s="130"/>
      <c r="Q10" s="130"/>
      <c r="R10" s="130"/>
      <c r="S10" s="130"/>
      <c r="T10" s="130"/>
      <c r="U10" s="130">
        <v>24036.959999997744</v>
      </c>
      <c r="V10" s="130"/>
      <c r="W10" s="130"/>
      <c r="X10" s="130"/>
      <c r="Y10" s="130"/>
      <c r="Z10" s="130"/>
      <c r="AA10" s="130"/>
      <c r="AB10" s="130"/>
      <c r="AC10" s="130"/>
      <c r="AD10" s="130"/>
      <c r="AE10" s="130"/>
      <c r="AF10" s="130"/>
      <c r="AG10" s="130"/>
      <c r="AH10" s="1475" t="s">
        <v>1399</v>
      </c>
      <c r="AI10" s="1475"/>
      <c r="AJ10" s="1475"/>
      <c r="AK10" s="714"/>
      <c r="AL10" s="130">
        <v>24036.959999997744</v>
      </c>
      <c r="AM10" s="130"/>
      <c r="AN10" s="130"/>
      <c r="AO10" s="130"/>
      <c r="AP10" s="130"/>
      <c r="AQ10" s="130"/>
      <c r="AR10" s="130"/>
      <c r="AS10" s="130"/>
      <c r="AT10" s="130"/>
      <c r="AU10" s="130"/>
      <c r="AV10" s="130"/>
      <c r="AW10" s="130"/>
      <c r="AX10" s="130"/>
      <c r="AY10" s="130">
        <v>24036.959999997744</v>
      </c>
      <c r="AZ10" s="130"/>
      <c r="BA10" s="130"/>
      <c r="BB10" s="130"/>
      <c r="BC10" s="130"/>
      <c r="BD10" s="130"/>
      <c r="BE10" s="130"/>
      <c r="BF10" s="130"/>
      <c r="BG10" s="130"/>
      <c r="BH10" s="130"/>
      <c r="BI10" s="130"/>
      <c r="BJ10" s="130"/>
      <c r="BK10" s="130"/>
      <c r="BL10" s="130">
        <v>9139</v>
      </c>
      <c r="BM10" s="130"/>
      <c r="BN10" s="130"/>
    </row>
    <row r="11" spans="1:74" s="128" customFormat="1" ht="12.75" hidden="1" customHeight="1">
      <c r="A11" s="1475" t="s">
        <v>1400</v>
      </c>
      <c r="B11" s="1475"/>
      <c r="C11" s="1475"/>
      <c r="D11" s="714"/>
      <c r="E11" s="129">
        <v>228813.06455282218</v>
      </c>
      <c r="F11" s="130"/>
      <c r="G11" s="130"/>
      <c r="H11" s="130">
        <v>28234.936240150477</v>
      </c>
      <c r="I11" s="130"/>
      <c r="J11" s="130"/>
      <c r="K11" s="130"/>
      <c r="L11" s="130"/>
      <c r="M11" s="130"/>
      <c r="N11" s="130"/>
      <c r="O11" s="130"/>
      <c r="P11" s="130"/>
      <c r="Q11" s="130"/>
      <c r="R11" s="130"/>
      <c r="S11" s="130"/>
      <c r="T11" s="130"/>
      <c r="U11" s="130">
        <v>28234.936240150477</v>
      </c>
      <c r="V11" s="130"/>
      <c r="W11" s="130"/>
      <c r="X11" s="130"/>
      <c r="Y11" s="130"/>
      <c r="Z11" s="130"/>
      <c r="AA11" s="130"/>
      <c r="AB11" s="130"/>
      <c r="AC11" s="130"/>
      <c r="AD11" s="130"/>
      <c r="AE11" s="130"/>
      <c r="AF11" s="130"/>
      <c r="AG11" s="130"/>
      <c r="AH11" s="1475" t="s">
        <v>1400</v>
      </c>
      <c r="AI11" s="1475"/>
      <c r="AJ11" s="1475"/>
      <c r="AK11" s="714"/>
      <c r="AL11" s="130">
        <v>28234.936240150477</v>
      </c>
      <c r="AM11" s="130"/>
      <c r="AN11" s="130"/>
      <c r="AO11" s="130"/>
      <c r="AP11" s="130"/>
      <c r="AQ11" s="130"/>
      <c r="AR11" s="130"/>
      <c r="AS11" s="130"/>
      <c r="AT11" s="130"/>
      <c r="AU11" s="130"/>
      <c r="AV11" s="130"/>
      <c r="AW11" s="130"/>
      <c r="AX11" s="130"/>
      <c r="AY11" s="130">
        <v>28234.936240150477</v>
      </c>
      <c r="AZ11" s="130"/>
      <c r="BA11" s="130"/>
      <c r="BB11" s="130"/>
      <c r="BC11" s="130"/>
      <c r="BD11" s="130"/>
      <c r="BE11" s="130"/>
      <c r="BF11" s="130"/>
      <c r="BG11" s="130"/>
      <c r="BH11" s="130"/>
      <c r="BI11" s="130"/>
      <c r="BJ11" s="130"/>
      <c r="BK11" s="130"/>
      <c r="BL11" s="130">
        <v>6923.1263194148214</v>
      </c>
      <c r="BM11" s="130"/>
      <c r="BN11" s="130"/>
    </row>
    <row r="12" spans="1:74" s="128" customFormat="1" ht="12.75" hidden="1" customHeight="1">
      <c r="A12" s="1475" t="s">
        <v>1401</v>
      </c>
      <c r="B12" s="1475"/>
      <c r="C12" s="1475"/>
      <c r="D12" s="714"/>
      <c r="E12" s="129">
        <v>228948.67022142731</v>
      </c>
      <c r="F12" s="130"/>
      <c r="G12" s="130"/>
      <c r="H12" s="130">
        <v>34878.675153735967</v>
      </c>
      <c r="I12" s="130"/>
      <c r="J12" s="130"/>
      <c r="K12" s="130"/>
      <c r="L12" s="130"/>
      <c r="M12" s="130"/>
      <c r="N12" s="130"/>
      <c r="O12" s="130"/>
      <c r="P12" s="130"/>
      <c r="Q12" s="130"/>
      <c r="R12" s="130"/>
      <c r="S12" s="130"/>
      <c r="T12" s="130"/>
      <c r="U12" s="130">
        <v>34878.675153735967</v>
      </c>
      <c r="V12" s="130"/>
      <c r="W12" s="130"/>
      <c r="X12" s="130"/>
      <c r="Y12" s="130"/>
      <c r="Z12" s="130"/>
      <c r="AA12" s="130"/>
      <c r="AB12" s="130"/>
      <c r="AC12" s="130"/>
      <c r="AD12" s="130"/>
      <c r="AE12" s="130"/>
      <c r="AF12" s="130"/>
      <c r="AG12" s="130"/>
      <c r="AH12" s="1475" t="s">
        <v>1401</v>
      </c>
      <c r="AI12" s="1475"/>
      <c r="AJ12" s="1475"/>
      <c r="AK12" s="714"/>
      <c r="AL12" s="130">
        <v>34878.675153735967</v>
      </c>
      <c r="AM12" s="130"/>
      <c r="AN12" s="130"/>
      <c r="AO12" s="130"/>
      <c r="AP12" s="130"/>
      <c r="AQ12" s="130"/>
      <c r="AR12" s="130"/>
      <c r="AS12" s="130"/>
      <c r="AT12" s="130"/>
      <c r="AU12" s="130"/>
      <c r="AV12" s="130"/>
      <c r="AW12" s="130"/>
      <c r="AX12" s="130"/>
      <c r="AY12" s="130">
        <v>34878.675153735967</v>
      </c>
      <c r="AZ12" s="130"/>
      <c r="BA12" s="130"/>
      <c r="BB12" s="130"/>
      <c r="BC12" s="130"/>
      <c r="BD12" s="130"/>
      <c r="BE12" s="130"/>
      <c r="BF12" s="130"/>
      <c r="BG12" s="130"/>
      <c r="BH12" s="130"/>
      <c r="BI12" s="130"/>
      <c r="BJ12" s="130"/>
      <c r="BK12" s="130"/>
      <c r="BL12" s="130">
        <v>5710.130984917424</v>
      </c>
      <c r="BM12" s="130"/>
      <c r="BN12" s="130"/>
    </row>
    <row r="13" spans="1:74" s="128" customFormat="1" ht="13.7" hidden="1" customHeight="1">
      <c r="A13" s="1475" t="s">
        <v>1402</v>
      </c>
      <c r="B13" s="1475"/>
      <c r="C13" s="1475"/>
      <c r="D13" s="714"/>
      <c r="E13" s="129">
        <v>193925.71732453088</v>
      </c>
      <c r="F13" s="130"/>
      <c r="G13" s="130"/>
      <c r="H13" s="125">
        <v>29297.654461531027</v>
      </c>
      <c r="I13" s="125"/>
      <c r="J13" s="125"/>
      <c r="K13" s="125"/>
      <c r="L13" s="125"/>
      <c r="M13" s="125"/>
      <c r="N13" s="125"/>
      <c r="O13" s="125"/>
      <c r="P13" s="125"/>
      <c r="Q13" s="125"/>
      <c r="R13" s="125"/>
      <c r="S13" s="125"/>
      <c r="T13" s="125"/>
      <c r="U13" s="125">
        <v>29297.654461531027</v>
      </c>
      <c r="V13" s="125"/>
      <c r="W13" s="125"/>
      <c r="X13" s="125"/>
      <c r="Y13" s="125"/>
      <c r="Z13" s="125"/>
      <c r="AA13" s="125"/>
      <c r="AB13" s="125"/>
      <c r="AC13" s="125"/>
      <c r="AD13" s="125"/>
      <c r="AE13" s="125"/>
      <c r="AF13" s="125"/>
      <c r="AG13" s="125"/>
      <c r="AH13" s="1475" t="s">
        <v>1402</v>
      </c>
      <c r="AI13" s="1475"/>
      <c r="AJ13" s="1475"/>
      <c r="AK13" s="714"/>
      <c r="AL13" s="125">
        <v>29297.654461531027</v>
      </c>
      <c r="AM13" s="125"/>
      <c r="AN13" s="125"/>
      <c r="AO13" s="125"/>
      <c r="AP13" s="125"/>
      <c r="AQ13" s="125"/>
      <c r="AR13" s="125"/>
      <c r="AS13" s="125"/>
      <c r="AT13" s="125"/>
      <c r="AU13" s="125"/>
      <c r="AV13" s="125"/>
      <c r="AW13" s="125"/>
      <c r="AX13" s="125"/>
      <c r="AY13" s="125">
        <v>29297.654461531027</v>
      </c>
      <c r="AZ13" s="125"/>
      <c r="BA13" s="125"/>
      <c r="BB13" s="125"/>
      <c r="BC13" s="125"/>
      <c r="BD13" s="125"/>
      <c r="BE13" s="125"/>
      <c r="BF13" s="125"/>
      <c r="BG13" s="125"/>
      <c r="BH13" s="125"/>
      <c r="BI13" s="125"/>
      <c r="BJ13" s="125"/>
      <c r="BK13" s="125"/>
      <c r="BL13" s="125">
        <v>3740.518234924054</v>
      </c>
      <c r="BM13" s="125"/>
      <c r="BN13" s="125"/>
    </row>
    <row r="14" spans="1:74" s="128" customFormat="1" ht="0.75" hidden="1" customHeight="1">
      <c r="A14" s="1475" t="s">
        <v>1403</v>
      </c>
      <c r="B14" s="1475"/>
      <c r="C14" s="1475"/>
      <c r="D14" s="714"/>
      <c r="E14" s="129">
        <v>166140.25630622066</v>
      </c>
      <c r="F14" s="130"/>
      <c r="G14" s="130"/>
      <c r="H14" s="125">
        <v>32255.88805542449</v>
      </c>
      <c r="I14" s="125"/>
      <c r="J14" s="125"/>
      <c r="K14" s="125"/>
      <c r="L14" s="125"/>
      <c r="M14" s="125"/>
      <c r="N14" s="125"/>
      <c r="O14" s="125"/>
      <c r="P14" s="125"/>
      <c r="Q14" s="125"/>
      <c r="R14" s="125"/>
      <c r="S14" s="125"/>
      <c r="T14" s="125"/>
      <c r="U14" s="125">
        <v>32255.88805542449</v>
      </c>
      <c r="V14" s="125"/>
      <c r="W14" s="125"/>
      <c r="X14" s="125"/>
      <c r="Y14" s="125"/>
      <c r="Z14" s="125"/>
      <c r="AA14" s="125"/>
      <c r="AB14" s="125"/>
      <c r="AC14" s="125"/>
      <c r="AD14" s="125"/>
      <c r="AE14" s="125"/>
      <c r="AF14" s="125"/>
      <c r="AG14" s="125"/>
      <c r="AH14" s="1475" t="s">
        <v>1403</v>
      </c>
      <c r="AI14" s="1475"/>
      <c r="AJ14" s="1475"/>
      <c r="AK14" s="714"/>
      <c r="AL14" s="125">
        <v>32255.88805542449</v>
      </c>
      <c r="AM14" s="125"/>
      <c r="AN14" s="125"/>
      <c r="AO14" s="125"/>
      <c r="AP14" s="125"/>
      <c r="AQ14" s="125"/>
      <c r="AR14" s="125"/>
      <c r="AS14" s="125"/>
      <c r="AT14" s="125"/>
      <c r="AU14" s="125"/>
      <c r="AV14" s="125"/>
      <c r="AW14" s="125"/>
      <c r="AX14" s="125"/>
      <c r="AY14" s="125">
        <v>32255.88805542449</v>
      </c>
      <c r="AZ14" s="125"/>
      <c r="BA14" s="125"/>
      <c r="BB14" s="125"/>
      <c r="BC14" s="125"/>
      <c r="BD14" s="125"/>
      <c r="BE14" s="125"/>
      <c r="BF14" s="125"/>
      <c r="BG14" s="125"/>
      <c r="BH14" s="125"/>
      <c r="BI14" s="125"/>
      <c r="BJ14" s="125"/>
      <c r="BK14" s="125"/>
      <c r="BL14" s="125">
        <v>3477.2153088197238</v>
      </c>
      <c r="BM14" s="125"/>
      <c r="BN14" s="125"/>
    </row>
    <row r="15" spans="1:74" s="128" customFormat="1" ht="13.7" hidden="1" customHeight="1">
      <c r="A15" s="1475" t="s">
        <v>1404</v>
      </c>
      <c r="B15" s="1475"/>
      <c r="C15" s="1475"/>
      <c r="D15" s="124"/>
      <c r="E15" s="757">
        <v>155909.24169496537</v>
      </c>
      <c r="F15" s="131" t="s">
        <v>300</v>
      </c>
      <c r="G15" s="131" t="s">
        <v>300</v>
      </c>
      <c r="H15" s="757">
        <v>26183.888044999865</v>
      </c>
      <c r="I15" s="757"/>
      <c r="J15" s="757"/>
      <c r="K15" s="757"/>
      <c r="L15" s="757"/>
      <c r="M15" s="757"/>
      <c r="N15" s="757"/>
      <c r="O15" s="757"/>
      <c r="P15" s="131" t="s">
        <v>300</v>
      </c>
      <c r="Q15" s="131"/>
      <c r="R15" s="131"/>
      <c r="S15" s="131"/>
      <c r="T15" s="131" t="s">
        <v>300</v>
      </c>
      <c r="U15" s="757">
        <v>26183.888044999865</v>
      </c>
      <c r="V15" s="757"/>
      <c r="W15" s="757"/>
      <c r="X15" s="757"/>
      <c r="Y15" s="757"/>
      <c r="Z15" s="757"/>
      <c r="AA15" s="757"/>
      <c r="AB15" s="757"/>
      <c r="AC15" s="131" t="s">
        <v>300</v>
      </c>
      <c r="AD15" s="131"/>
      <c r="AE15" s="131"/>
      <c r="AF15" s="131"/>
      <c r="AG15" s="131" t="s">
        <v>300</v>
      </c>
      <c r="AH15" s="1475" t="s">
        <v>1404</v>
      </c>
      <c r="AI15" s="1475"/>
      <c r="AJ15" s="1475"/>
      <c r="AK15" s="124"/>
      <c r="AL15" s="757">
        <v>26183.888044999865</v>
      </c>
      <c r="AM15" s="757"/>
      <c r="AN15" s="757"/>
      <c r="AO15" s="757"/>
      <c r="AP15" s="757"/>
      <c r="AQ15" s="757"/>
      <c r="AR15" s="757"/>
      <c r="AS15" s="757"/>
      <c r="AT15" s="131" t="s">
        <v>300</v>
      </c>
      <c r="AU15" s="131"/>
      <c r="AV15" s="131"/>
      <c r="AW15" s="131"/>
      <c r="AX15" s="131" t="s">
        <v>300</v>
      </c>
      <c r="AY15" s="757">
        <v>26183.888044999865</v>
      </c>
      <c r="AZ15" s="757"/>
      <c r="BA15" s="757"/>
      <c r="BB15" s="757"/>
      <c r="BC15" s="757"/>
      <c r="BD15" s="757"/>
      <c r="BE15" s="757"/>
      <c r="BF15" s="757"/>
      <c r="BG15" s="131" t="s">
        <v>300</v>
      </c>
      <c r="BH15" s="131"/>
      <c r="BI15" s="131"/>
      <c r="BJ15" s="131"/>
      <c r="BK15" s="131" t="s">
        <v>300</v>
      </c>
      <c r="BL15" s="757">
        <v>3871.3262716029953</v>
      </c>
      <c r="BM15" s="131" t="s">
        <v>300</v>
      </c>
      <c r="BN15" s="131" t="s">
        <v>300</v>
      </c>
    </row>
    <row r="16" spans="1:74" s="128" customFormat="1" ht="13.7" hidden="1" customHeight="1">
      <c r="A16" s="1475" t="s">
        <v>1405</v>
      </c>
      <c r="B16" s="1475"/>
      <c r="C16" s="1475"/>
      <c r="D16" s="124"/>
      <c r="E16" s="757">
        <v>145594.46687390516</v>
      </c>
      <c r="F16" s="131" t="s">
        <v>300</v>
      </c>
      <c r="G16" s="131" t="s">
        <v>300</v>
      </c>
      <c r="H16" s="758">
        <v>36044.047107477432</v>
      </c>
      <c r="I16" s="758"/>
      <c r="J16" s="758"/>
      <c r="K16" s="758"/>
      <c r="L16" s="758"/>
      <c r="M16" s="758"/>
      <c r="N16" s="758"/>
      <c r="O16" s="758"/>
      <c r="P16" s="131" t="s">
        <v>300</v>
      </c>
      <c r="Q16" s="131"/>
      <c r="R16" s="131"/>
      <c r="S16" s="131"/>
      <c r="T16" s="131" t="s">
        <v>300</v>
      </c>
      <c r="U16" s="758">
        <v>36044.047107477432</v>
      </c>
      <c r="V16" s="758"/>
      <c r="W16" s="758"/>
      <c r="X16" s="758"/>
      <c r="Y16" s="758"/>
      <c r="Z16" s="758"/>
      <c r="AA16" s="758"/>
      <c r="AB16" s="758"/>
      <c r="AC16" s="131" t="s">
        <v>300</v>
      </c>
      <c r="AD16" s="131"/>
      <c r="AE16" s="131"/>
      <c r="AF16" s="131"/>
      <c r="AG16" s="131" t="s">
        <v>300</v>
      </c>
      <c r="AH16" s="1475" t="s">
        <v>1405</v>
      </c>
      <c r="AI16" s="1475"/>
      <c r="AJ16" s="1475"/>
      <c r="AK16" s="124"/>
      <c r="AL16" s="758">
        <v>36044.047107477432</v>
      </c>
      <c r="AM16" s="758"/>
      <c r="AN16" s="758"/>
      <c r="AO16" s="758"/>
      <c r="AP16" s="758"/>
      <c r="AQ16" s="758"/>
      <c r="AR16" s="758"/>
      <c r="AS16" s="758"/>
      <c r="AT16" s="131" t="s">
        <v>300</v>
      </c>
      <c r="AU16" s="131"/>
      <c r="AV16" s="131"/>
      <c r="AW16" s="131"/>
      <c r="AX16" s="131" t="s">
        <v>300</v>
      </c>
      <c r="AY16" s="758">
        <v>36044.047107477432</v>
      </c>
      <c r="AZ16" s="758"/>
      <c r="BA16" s="758"/>
      <c r="BB16" s="758"/>
      <c r="BC16" s="758"/>
      <c r="BD16" s="758"/>
      <c r="BE16" s="758"/>
      <c r="BF16" s="758"/>
      <c r="BG16" s="131" t="s">
        <v>300</v>
      </c>
      <c r="BH16" s="131"/>
      <c r="BI16" s="131"/>
      <c r="BJ16" s="131"/>
      <c r="BK16" s="131" t="s">
        <v>300</v>
      </c>
      <c r="BL16" s="758">
        <v>4066.1619532608825</v>
      </c>
      <c r="BM16" s="131" t="s">
        <v>300</v>
      </c>
      <c r="BN16" s="131" t="s">
        <v>300</v>
      </c>
    </row>
    <row r="17" spans="1:84" s="128" customFormat="1" ht="13.7" hidden="1" customHeight="1">
      <c r="A17" s="1475" t="s">
        <v>1406</v>
      </c>
      <c r="B17" s="1475"/>
      <c r="C17" s="1475"/>
      <c r="D17" s="124"/>
      <c r="E17" s="757">
        <v>138340.60233372761</v>
      </c>
      <c r="F17" s="131" t="s">
        <v>300</v>
      </c>
      <c r="G17" s="131" t="s">
        <v>300</v>
      </c>
      <c r="H17" s="757">
        <v>32854.434926279362</v>
      </c>
      <c r="I17" s="757"/>
      <c r="J17" s="757"/>
      <c r="K17" s="757"/>
      <c r="L17" s="757"/>
      <c r="M17" s="757"/>
      <c r="N17" s="757"/>
      <c r="O17" s="757"/>
      <c r="P17" s="131" t="s">
        <v>300</v>
      </c>
      <c r="Q17" s="131"/>
      <c r="R17" s="131"/>
      <c r="S17" s="131"/>
      <c r="T17" s="131" t="s">
        <v>300</v>
      </c>
      <c r="U17" s="757">
        <v>32854.434926279362</v>
      </c>
      <c r="V17" s="757"/>
      <c r="W17" s="757"/>
      <c r="X17" s="757"/>
      <c r="Y17" s="757"/>
      <c r="Z17" s="757"/>
      <c r="AA17" s="757"/>
      <c r="AB17" s="757"/>
      <c r="AC17" s="131" t="s">
        <v>300</v>
      </c>
      <c r="AD17" s="131"/>
      <c r="AE17" s="131"/>
      <c r="AF17" s="131"/>
      <c r="AG17" s="131" t="s">
        <v>300</v>
      </c>
      <c r="AH17" s="1475" t="s">
        <v>1406</v>
      </c>
      <c r="AI17" s="1475"/>
      <c r="AJ17" s="1475"/>
      <c r="AK17" s="124"/>
      <c r="AL17" s="757">
        <v>32854.434926279362</v>
      </c>
      <c r="AM17" s="757"/>
      <c r="AN17" s="757"/>
      <c r="AO17" s="757"/>
      <c r="AP17" s="757"/>
      <c r="AQ17" s="757"/>
      <c r="AR17" s="757"/>
      <c r="AS17" s="757"/>
      <c r="AT17" s="131" t="s">
        <v>300</v>
      </c>
      <c r="AU17" s="131"/>
      <c r="AV17" s="131"/>
      <c r="AW17" s="131"/>
      <c r="AX17" s="131" t="s">
        <v>300</v>
      </c>
      <c r="AY17" s="757">
        <v>32854.434926279362</v>
      </c>
      <c r="AZ17" s="757"/>
      <c r="BA17" s="757"/>
      <c r="BB17" s="757"/>
      <c r="BC17" s="757"/>
      <c r="BD17" s="757"/>
      <c r="BE17" s="757"/>
      <c r="BF17" s="757"/>
      <c r="BG17" s="131" t="s">
        <v>300</v>
      </c>
      <c r="BH17" s="131"/>
      <c r="BI17" s="131"/>
      <c r="BJ17" s="131"/>
      <c r="BK17" s="131" t="s">
        <v>300</v>
      </c>
      <c r="BL17" s="757">
        <v>3239.7557457732919</v>
      </c>
      <c r="BM17" s="131" t="s">
        <v>300</v>
      </c>
      <c r="BN17" s="131" t="s">
        <v>300</v>
      </c>
    </row>
    <row r="18" spans="1:84" s="128" customFormat="1" ht="14.25" hidden="1" customHeight="1">
      <c r="A18" s="1475" t="s">
        <v>1601</v>
      </c>
      <c r="B18" s="1475"/>
      <c r="C18" s="1475"/>
      <c r="D18" s="124"/>
      <c r="E18" s="759">
        <v>138234.84637123178</v>
      </c>
      <c r="F18" s="131" t="s">
        <v>300</v>
      </c>
      <c r="G18" s="131" t="s">
        <v>300</v>
      </c>
      <c r="H18" s="757">
        <v>32837.650380455758</v>
      </c>
      <c r="I18" s="757"/>
      <c r="J18" s="757"/>
      <c r="K18" s="757"/>
      <c r="L18" s="757"/>
      <c r="M18" s="757"/>
      <c r="N18" s="757"/>
      <c r="O18" s="757"/>
      <c r="P18" s="131" t="s">
        <v>300</v>
      </c>
      <c r="Q18" s="131"/>
      <c r="R18" s="131"/>
      <c r="S18" s="131"/>
      <c r="T18" s="131" t="s">
        <v>300</v>
      </c>
      <c r="U18" s="757">
        <v>32837.650380455758</v>
      </c>
      <c r="V18" s="757"/>
      <c r="W18" s="757"/>
      <c r="X18" s="757"/>
      <c r="Y18" s="757"/>
      <c r="Z18" s="757"/>
      <c r="AA18" s="757"/>
      <c r="AB18" s="757"/>
      <c r="AC18" s="131" t="s">
        <v>300</v>
      </c>
      <c r="AD18" s="131"/>
      <c r="AE18" s="131"/>
      <c r="AF18" s="131"/>
      <c r="AG18" s="131" t="s">
        <v>300</v>
      </c>
      <c r="AH18" s="1475" t="s">
        <v>1601</v>
      </c>
      <c r="AI18" s="1475"/>
      <c r="AJ18" s="1475"/>
      <c r="AK18" s="124"/>
      <c r="AL18" s="757">
        <v>32837.650380455758</v>
      </c>
      <c r="AM18" s="757"/>
      <c r="AN18" s="757"/>
      <c r="AO18" s="757"/>
      <c r="AP18" s="757"/>
      <c r="AQ18" s="757"/>
      <c r="AR18" s="757"/>
      <c r="AS18" s="757"/>
      <c r="AT18" s="131" t="s">
        <v>300</v>
      </c>
      <c r="AU18" s="131"/>
      <c r="AV18" s="131"/>
      <c r="AW18" s="131"/>
      <c r="AX18" s="131" t="s">
        <v>300</v>
      </c>
      <c r="AY18" s="757">
        <v>32837.650380455758</v>
      </c>
      <c r="AZ18" s="757"/>
      <c r="BA18" s="757"/>
      <c r="BB18" s="757"/>
      <c r="BC18" s="757"/>
      <c r="BD18" s="757"/>
      <c r="BE18" s="757"/>
      <c r="BF18" s="757"/>
      <c r="BG18" s="131" t="s">
        <v>300</v>
      </c>
      <c r="BH18" s="131"/>
      <c r="BI18" s="131"/>
      <c r="BJ18" s="131"/>
      <c r="BK18" s="131" t="s">
        <v>300</v>
      </c>
      <c r="BL18" s="757">
        <v>4486.9750885062595</v>
      </c>
      <c r="BM18" s="131" t="s">
        <v>300</v>
      </c>
      <c r="BN18" s="131" t="s">
        <v>300</v>
      </c>
      <c r="BO18" s="756"/>
      <c r="CE18" s="128" t="e">
        <f>#REF!/E18</f>
        <v>#REF!</v>
      </c>
      <c r="CF18" s="128" t="e">
        <f>CE18/12</f>
        <v>#REF!</v>
      </c>
    </row>
    <row r="19" spans="1:84" s="128" customFormat="1" ht="15.75" hidden="1" customHeight="1">
      <c r="A19" s="1475" t="s">
        <v>1623</v>
      </c>
      <c r="B19" s="1475"/>
      <c r="C19" s="1475"/>
      <c r="D19" s="124"/>
      <c r="E19" s="758">
        <v>148534.99487466394</v>
      </c>
      <c r="F19" s="131" t="s">
        <v>300</v>
      </c>
      <c r="G19" s="131" t="s">
        <v>300</v>
      </c>
      <c r="H19" s="757">
        <v>36143.985217942514</v>
      </c>
      <c r="I19" s="131" t="s">
        <v>300</v>
      </c>
      <c r="J19" s="131" t="s">
        <v>300</v>
      </c>
      <c r="K19" s="131"/>
      <c r="L19" s="131" t="s">
        <v>300</v>
      </c>
      <c r="M19" s="131" t="s">
        <v>300</v>
      </c>
      <c r="N19" s="131" t="s">
        <v>300</v>
      </c>
      <c r="O19" s="131" t="s">
        <v>300</v>
      </c>
      <c r="P19" s="131" t="s">
        <v>300</v>
      </c>
      <c r="Q19" s="131" t="s">
        <v>300</v>
      </c>
      <c r="R19" s="131"/>
      <c r="S19" s="131" t="s">
        <v>300</v>
      </c>
      <c r="T19" s="131" t="s">
        <v>300</v>
      </c>
      <c r="U19" s="757">
        <v>29886.464678443583</v>
      </c>
      <c r="V19" s="131" t="s">
        <v>112</v>
      </c>
      <c r="W19" s="131" t="s">
        <v>481</v>
      </c>
      <c r="X19" s="131" t="s">
        <v>481</v>
      </c>
      <c r="Y19" s="131"/>
      <c r="Z19" s="131" t="s">
        <v>481</v>
      </c>
      <c r="AA19" s="131" t="s">
        <v>481</v>
      </c>
      <c r="AB19" s="131" t="s">
        <v>112</v>
      </c>
      <c r="AC19" s="131" t="s">
        <v>481</v>
      </c>
      <c r="AD19" s="131" t="s">
        <v>481</v>
      </c>
      <c r="AE19" s="131"/>
      <c r="AF19" s="131" t="s">
        <v>481</v>
      </c>
      <c r="AG19" s="131" t="s">
        <v>481</v>
      </c>
      <c r="AH19" s="1475" t="s">
        <v>1623</v>
      </c>
      <c r="AI19" s="1475"/>
      <c r="AJ19" s="1475"/>
      <c r="AK19" s="124"/>
      <c r="AL19" s="760">
        <v>37649.64284563368</v>
      </c>
      <c r="AM19" s="131" t="s">
        <v>481</v>
      </c>
      <c r="AN19" s="131" t="s">
        <v>481</v>
      </c>
      <c r="AO19" s="131" t="s">
        <v>481</v>
      </c>
      <c r="AP19" s="131"/>
      <c r="AQ19" s="131" t="s">
        <v>481</v>
      </c>
      <c r="AR19" s="131" t="s">
        <v>481</v>
      </c>
      <c r="AS19" s="131" t="s">
        <v>481</v>
      </c>
      <c r="AT19" s="131" t="s">
        <v>481</v>
      </c>
      <c r="AU19" s="131"/>
      <c r="AV19" s="131" t="s">
        <v>481</v>
      </c>
      <c r="AW19" s="131" t="s">
        <v>481</v>
      </c>
      <c r="AX19" s="131" t="s">
        <v>481</v>
      </c>
      <c r="AY19" s="760">
        <v>40413.645422570175</v>
      </c>
      <c r="AZ19" s="131" t="s">
        <v>481</v>
      </c>
      <c r="BA19" s="131" t="s">
        <v>481</v>
      </c>
      <c r="BB19" s="131" t="s">
        <v>481</v>
      </c>
      <c r="BC19" s="131"/>
      <c r="BD19" s="131" t="s">
        <v>481</v>
      </c>
      <c r="BE19" s="131" t="s">
        <v>481</v>
      </c>
      <c r="BF19" s="131" t="s">
        <v>481</v>
      </c>
      <c r="BG19" s="131" t="s">
        <v>481</v>
      </c>
      <c r="BH19" s="131" t="s">
        <v>481</v>
      </c>
      <c r="BI19" s="131"/>
      <c r="BJ19" s="131" t="s">
        <v>481</v>
      </c>
      <c r="BK19" s="131" t="s">
        <v>481</v>
      </c>
      <c r="BL19" s="760">
        <v>4441.2567100746519</v>
      </c>
      <c r="BM19" s="131" t="s">
        <v>481</v>
      </c>
      <c r="BN19" s="131" t="s">
        <v>481</v>
      </c>
      <c r="BO19" s="756"/>
      <c r="CE19" s="128" t="e">
        <f>#REF!/E19</f>
        <v>#REF!</v>
      </c>
      <c r="CF19" s="128" t="e">
        <f>CE19/12</f>
        <v>#REF!</v>
      </c>
    </row>
    <row r="20" spans="1:84" s="128" customFormat="1" ht="15.75" hidden="1" customHeight="1">
      <c r="A20" s="1475" t="s">
        <v>1624</v>
      </c>
      <c r="B20" s="1475"/>
      <c r="C20" s="1475"/>
      <c r="D20" s="124"/>
      <c r="E20" s="758">
        <v>159165.50983377962</v>
      </c>
      <c r="F20" s="131" t="s">
        <v>519</v>
      </c>
      <c r="G20" s="131" t="s">
        <v>519</v>
      </c>
      <c r="H20" s="757">
        <v>24130.375383116003</v>
      </c>
      <c r="I20" s="131" t="s">
        <v>519</v>
      </c>
      <c r="J20" s="131" t="s">
        <v>519</v>
      </c>
      <c r="K20" s="131"/>
      <c r="L20" s="131" t="s">
        <v>519</v>
      </c>
      <c r="M20" s="131" t="s">
        <v>519</v>
      </c>
      <c r="N20" s="131" t="s">
        <v>519</v>
      </c>
      <c r="O20" s="131" t="s">
        <v>519</v>
      </c>
      <c r="P20" s="131" t="s">
        <v>519</v>
      </c>
      <c r="Q20" s="131" t="s">
        <v>519</v>
      </c>
      <c r="R20" s="131"/>
      <c r="S20" s="131" t="s">
        <v>519</v>
      </c>
      <c r="T20" s="131" t="s">
        <v>519</v>
      </c>
      <c r="U20" s="757">
        <v>21702.780418727059</v>
      </c>
      <c r="V20" s="131" t="s">
        <v>112</v>
      </c>
      <c r="W20" s="131" t="s">
        <v>519</v>
      </c>
      <c r="X20" s="131" t="s">
        <v>519</v>
      </c>
      <c r="Y20" s="131"/>
      <c r="Z20" s="131" t="s">
        <v>519</v>
      </c>
      <c r="AA20" s="131" t="s">
        <v>519</v>
      </c>
      <c r="AB20" s="131" t="s">
        <v>112</v>
      </c>
      <c r="AC20" s="131" t="s">
        <v>519</v>
      </c>
      <c r="AD20" s="131" t="s">
        <v>519</v>
      </c>
      <c r="AE20" s="131"/>
      <c r="AF20" s="131" t="s">
        <v>519</v>
      </c>
      <c r="AG20" s="131" t="s">
        <v>519</v>
      </c>
      <c r="AH20" s="1475" t="s">
        <v>1624</v>
      </c>
      <c r="AI20" s="1475"/>
      <c r="AJ20" s="1475"/>
      <c r="AK20" s="124"/>
      <c r="AL20" s="760">
        <v>50352.206619768607</v>
      </c>
      <c r="AM20" s="131" t="s">
        <v>519</v>
      </c>
      <c r="AN20" s="131" t="s">
        <v>519</v>
      </c>
      <c r="AO20" s="131" t="s">
        <v>519</v>
      </c>
      <c r="AP20" s="131"/>
      <c r="AQ20" s="131" t="s">
        <v>519</v>
      </c>
      <c r="AR20" s="131" t="s">
        <v>519</v>
      </c>
      <c r="AS20" s="131" t="s">
        <v>519</v>
      </c>
      <c r="AT20" s="131" t="s">
        <v>519</v>
      </c>
      <c r="AU20" s="131"/>
      <c r="AV20" s="131" t="s">
        <v>519</v>
      </c>
      <c r="AW20" s="131" t="s">
        <v>519</v>
      </c>
      <c r="AX20" s="131" t="s">
        <v>519</v>
      </c>
      <c r="AY20" s="760">
        <v>58698.583742212293</v>
      </c>
      <c r="AZ20" s="131" t="s">
        <v>519</v>
      </c>
      <c r="BA20" s="131" t="s">
        <v>519</v>
      </c>
      <c r="BB20" s="131" t="s">
        <v>519</v>
      </c>
      <c r="BC20" s="131"/>
      <c r="BD20" s="131" t="s">
        <v>519</v>
      </c>
      <c r="BE20" s="131" t="s">
        <v>519</v>
      </c>
      <c r="BF20" s="131" t="s">
        <v>519</v>
      </c>
      <c r="BG20" s="131" t="s">
        <v>519</v>
      </c>
      <c r="BH20" s="131" t="s">
        <v>519</v>
      </c>
      <c r="BI20" s="131"/>
      <c r="BJ20" s="131" t="s">
        <v>519</v>
      </c>
      <c r="BK20" s="131" t="s">
        <v>519</v>
      </c>
      <c r="BL20" s="760">
        <v>4281.5636699583802</v>
      </c>
      <c r="BM20" s="131" t="s">
        <v>519</v>
      </c>
      <c r="BN20" s="131" t="s">
        <v>519</v>
      </c>
    </row>
    <row r="21" spans="1:84" s="128" customFormat="1" ht="15.75" hidden="1" customHeight="1">
      <c r="A21" s="1475" t="s">
        <v>1625</v>
      </c>
      <c r="B21" s="1475"/>
      <c r="C21" s="1475"/>
      <c r="D21" s="124"/>
      <c r="E21" s="761">
        <v>140111.07516775819</v>
      </c>
      <c r="F21" s="761">
        <v>108761.0742814828</v>
      </c>
      <c r="G21" s="761">
        <v>31350.000886275262</v>
      </c>
      <c r="H21" s="762">
        <v>32600.239730219186</v>
      </c>
      <c r="I21" s="761">
        <v>29167.719711512444</v>
      </c>
      <c r="J21" s="763" t="s">
        <v>519</v>
      </c>
      <c r="K21" s="763" t="s">
        <v>112</v>
      </c>
      <c r="L21" s="763" t="s">
        <v>519</v>
      </c>
      <c r="M21" s="763" t="s">
        <v>519</v>
      </c>
      <c r="N21" s="763" t="s">
        <v>519</v>
      </c>
      <c r="O21" s="761">
        <v>3432.5200187067494</v>
      </c>
      <c r="P21" s="763" t="s">
        <v>519</v>
      </c>
      <c r="Q21" s="763" t="s">
        <v>519</v>
      </c>
      <c r="R21" s="763" t="s">
        <v>300</v>
      </c>
      <c r="S21" s="763" t="s">
        <v>519</v>
      </c>
      <c r="T21" s="763" t="s">
        <v>519</v>
      </c>
      <c r="U21" s="762">
        <v>33082.296229559637</v>
      </c>
      <c r="V21" s="762">
        <v>15740.066361534833</v>
      </c>
      <c r="W21" s="763" t="s">
        <v>519</v>
      </c>
      <c r="X21" s="763" t="s">
        <v>519</v>
      </c>
      <c r="Y21" s="763" t="s">
        <v>300</v>
      </c>
      <c r="Z21" s="763" t="s">
        <v>519</v>
      </c>
      <c r="AA21" s="763" t="s">
        <v>519</v>
      </c>
      <c r="AB21" s="762">
        <v>17342.22986802481</v>
      </c>
      <c r="AC21" s="763" t="s">
        <v>519</v>
      </c>
      <c r="AD21" s="763" t="s">
        <v>519</v>
      </c>
      <c r="AE21" s="763" t="s">
        <v>300</v>
      </c>
      <c r="AF21" s="763" t="s">
        <v>519</v>
      </c>
      <c r="AG21" s="763" t="s">
        <v>519</v>
      </c>
      <c r="AH21" s="1475" t="s">
        <v>1625</v>
      </c>
      <c r="AI21" s="1475"/>
      <c r="AJ21" s="1475"/>
      <c r="AK21" s="124"/>
      <c r="AL21" s="648">
        <v>33277.904155459262</v>
      </c>
      <c r="AM21" s="763">
        <v>30237.692090459135</v>
      </c>
      <c r="AN21" s="763" t="s">
        <v>519</v>
      </c>
      <c r="AO21" s="763" t="s">
        <v>519</v>
      </c>
      <c r="AP21" s="763" t="s">
        <v>300</v>
      </c>
      <c r="AQ21" s="763" t="s">
        <v>519</v>
      </c>
      <c r="AR21" s="763" t="s">
        <v>519</v>
      </c>
      <c r="AS21" s="763">
        <v>3040.212065000137</v>
      </c>
      <c r="AT21" s="763" t="s">
        <v>519</v>
      </c>
      <c r="AU21" s="763" t="s">
        <v>300</v>
      </c>
      <c r="AV21" s="763" t="s">
        <v>519</v>
      </c>
      <c r="AW21" s="763" t="s">
        <v>519</v>
      </c>
      <c r="AX21" s="763" t="s">
        <v>519</v>
      </c>
      <c r="AY21" s="648">
        <v>36129.767677020493</v>
      </c>
      <c r="AZ21" s="763">
        <v>30019.973311750262</v>
      </c>
      <c r="BA21" s="763" t="s">
        <v>519</v>
      </c>
      <c r="BB21" s="763" t="s">
        <v>519</v>
      </c>
      <c r="BC21" s="763" t="s">
        <v>300</v>
      </c>
      <c r="BD21" s="763" t="s">
        <v>519</v>
      </c>
      <c r="BE21" s="763" t="s">
        <v>519</v>
      </c>
      <c r="BF21" s="763">
        <v>6109.7943652702361</v>
      </c>
      <c r="BG21" s="763" t="s">
        <v>519</v>
      </c>
      <c r="BH21" s="763" t="s">
        <v>519</v>
      </c>
      <c r="BI21" s="763" t="s">
        <v>300</v>
      </c>
      <c r="BJ21" s="763" t="s">
        <v>519</v>
      </c>
      <c r="BK21" s="763" t="s">
        <v>519</v>
      </c>
      <c r="BL21" s="648">
        <v>5020.8673754996107</v>
      </c>
      <c r="BM21" s="763">
        <v>3605.0125349656341</v>
      </c>
      <c r="BN21" s="763">
        <v>1415.8548405339745</v>
      </c>
      <c r="BO21" s="756"/>
    </row>
    <row r="22" spans="1:84" s="128" customFormat="1" ht="15.75" hidden="1" customHeight="1">
      <c r="A22" s="1475" t="s">
        <v>1626</v>
      </c>
      <c r="B22" s="1475"/>
      <c r="C22" s="1475"/>
      <c r="D22" s="124"/>
      <c r="E22" s="761">
        <v>123945.6041718116</v>
      </c>
      <c r="F22" s="761">
        <v>96355.270638620423</v>
      </c>
      <c r="G22" s="761">
        <v>27590.333533190998</v>
      </c>
      <c r="H22" s="762">
        <v>33082.427888563296</v>
      </c>
      <c r="I22" s="762">
        <v>29776.207046652322</v>
      </c>
      <c r="J22" s="763" t="s">
        <v>519</v>
      </c>
      <c r="K22" s="763" t="s">
        <v>112</v>
      </c>
      <c r="L22" s="763" t="s">
        <v>519</v>
      </c>
      <c r="M22" s="763" t="s">
        <v>519</v>
      </c>
      <c r="N22" s="763" t="s">
        <v>519</v>
      </c>
      <c r="O22" s="762">
        <v>3306.2208419109734</v>
      </c>
      <c r="P22" s="763" t="s">
        <v>519</v>
      </c>
      <c r="Q22" s="763" t="s">
        <v>519</v>
      </c>
      <c r="R22" s="763" t="s">
        <v>300</v>
      </c>
      <c r="S22" s="763" t="s">
        <v>519</v>
      </c>
      <c r="T22" s="763" t="s">
        <v>519</v>
      </c>
      <c r="U22" s="762">
        <v>33113.970969643662</v>
      </c>
      <c r="V22" s="762">
        <v>16252.332541638199</v>
      </c>
      <c r="W22" s="763" t="s">
        <v>519</v>
      </c>
      <c r="X22" s="763" t="s">
        <v>519</v>
      </c>
      <c r="Y22" s="763" t="s">
        <v>300</v>
      </c>
      <c r="Z22" s="763" t="s">
        <v>519</v>
      </c>
      <c r="AA22" s="763" t="s">
        <v>519</v>
      </c>
      <c r="AB22" s="762">
        <v>16861.638428005441</v>
      </c>
      <c r="AC22" s="763" t="s">
        <v>519</v>
      </c>
      <c r="AD22" s="763" t="s">
        <v>519</v>
      </c>
      <c r="AE22" s="763" t="s">
        <v>300</v>
      </c>
      <c r="AF22" s="763" t="s">
        <v>519</v>
      </c>
      <c r="AG22" s="763" t="s">
        <v>519</v>
      </c>
      <c r="AH22" s="1475" t="s">
        <v>1626</v>
      </c>
      <c r="AI22" s="1475"/>
      <c r="AJ22" s="1475"/>
      <c r="AK22" s="124"/>
      <c r="AL22" s="648">
        <v>25085.795666197952</v>
      </c>
      <c r="AM22" s="648">
        <v>23365.118097132381</v>
      </c>
      <c r="AN22" s="763" t="s">
        <v>519</v>
      </c>
      <c r="AO22" s="763" t="s">
        <v>519</v>
      </c>
      <c r="AP22" s="763" t="s">
        <v>300</v>
      </c>
      <c r="AQ22" s="763" t="s">
        <v>519</v>
      </c>
      <c r="AR22" s="763" t="s">
        <v>519</v>
      </c>
      <c r="AS22" s="648">
        <v>1720.6775690655759</v>
      </c>
      <c r="AT22" s="763" t="s">
        <v>519</v>
      </c>
      <c r="AU22" s="763" t="s">
        <v>300</v>
      </c>
      <c r="AV22" s="763" t="s">
        <v>519</v>
      </c>
      <c r="AW22" s="763" t="s">
        <v>519</v>
      </c>
      <c r="AX22" s="763" t="s">
        <v>519</v>
      </c>
      <c r="AY22" s="648">
        <v>27626.240227280254</v>
      </c>
      <c r="AZ22" s="648">
        <v>23410.246201568327</v>
      </c>
      <c r="BA22" s="763" t="s">
        <v>519</v>
      </c>
      <c r="BB22" s="763" t="s">
        <v>519</v>
      </c>
      <c r="BC22" s="763" t="s">
        <v>300</v>
      </c>
      <c r="BD22" s="763" t="s">
        <v>519</v>
      </c>
      <c r="BE22" s="763" t="s">
        <v>519</v>
      </c>
      <c r="BF22" s="648">
        <v>4215.9940257119188</v>
      </c>
      <c r="BG22" s="763" t="s">
        <v>519</v>
      </c>
      <c r="BH22" s="763" t="s">
        <v>519</v>
      </c>
      <c r="BI22" s="763" t="s">
        <v>300</v>
      </c>
      <c r="BJ22" s="763" t="s">
        <v>519</v>
      </c>
      <c r="BK22" s="763" t="s">
        <v>519</v>
      </c>
      <c r="BL22" s="648">
        <v>5037.1694201263626</v>
      </c>
      <c r="BM22" s="648">
        <v>3540.6709308313625</v>
      </c>
      <c r="BN22" s="648">
        <v>1496.4984892949976</v>
      </c>
    </row>
    <row r="23" spans="1:84" s="128" customFormat="1" ht="15.75" hidden="1" customHeight="1">
      <c r="A23" s="1475" t="s">
        <v>1627</v>
      </c>
      <c r="B23" s="1475"/>
      <c r="C23" s="1475"/>
      <c r="D23" s="124"/>
      <c r="E23" s="762">
        <v>129748.91678256127</v>
      </c>
      <c r="F23" s="762">
        <v>100458.06187200011</v>
      </c>
      <c r="G23" s="762">
        <v>29290.854910561215</v>
      </c>
      <c r="H23" s="762">
        <v>34351.564106684236</v>
      </c>
      <c r="I23" s="762">
        <v>30675.988261580143</v>
      </c>
      <c r="J23" s="763" t="s">
        <v>300</v>
      </c>
      <c r="K23" s="763" t="s">
        <v>112</v>
      </c>
      <c r="L23" s="763" t="s">
        <v>300</v>
      </c>
      <c r="M23" s="763" t="s">
        <v>300</v>
      </c>
      <c r="N23" s="763" t="s">
        <v>300</v>
      </c>
      <c r="O23" s="648">
        <v>3675.5758451040906</v>
      </c>
      <c r="P23" s="763" t="s">
        <v>300</v>
      </c>
      <c r="Q23" s="763" t="s">
        <v>300</v>
      </c>
      <c r="R23" s="763" t="s">
        <v>300</v>
      </c>
      <c r="S23" s="763" t="s">
        <v>300</v>
      </c>
      <c r="T23" s="763" t="s">
        <v>300</v>
      </c>
      <c r="U23" s="648">
        <v>34030.799470842823</v>
      </c>
      <c r="V23" s="648">
        <v>16483.941524405644</v>
      </c>
      <c r="W23" s="763" t="s">
        <v>300</v>
      </c>
      <c r="X23" s="763" t="s">
        <v>300</v>
      </c>
      <c r="Y23" s="763" t="s">
        <v>300</v>
      </c>
      <c r="Z23" s="763" t="s">
        <v>300</v>
      </c>
      <c r="AA23" s="763" t="s">
        <v>300</v>
      </c>
      <c r="AB23" s="648">
        <v>17546.857946437238</v>
      </c>
      <c r="AC23" s="763" t="s">
        <v>300</v>
      </c>
      <c r="AD23" s="763" t="s">
        <v>300</v>
      </c>
      <c r="AE23" s="763" t="s">
        <v>300</v>
      </c>
      <c r="AF23" s="763" t="s">
        <v>300</v>
      </c>
      <c r="AG23" s="763" t="s">
        <v>300</v>
      </c>
      <c r="AH23" s="1475" t="s">
        <v>1627</v>
      </c>
      <c r="AI23" s="1475"/>
      <c r="AJ23" s="1475"/>
      <c r="AK23" s="124"/>
      <c r="AL23" s="648">
        <v>27941.289004003302</v>
      </c>
      <c r="AM23" s="648">
        <v>26083.955119063376</v>
      </c>
      <c r="AN23" s="763" t="s">
        <v>300</v>
      </c>
      <c r="AO23" s="763" t="s">
        <v>300</v>
      </c>
      <c r="AP23" s="763" t="s">
        <v>300</v>
      </c>
      <c r="AQ23" s="763" t="s">
        <v>300</v>
      </c>
      <c r="AR23" s="763" t="s">
        <v>300</v>
      </c>
      <c r="AS23" s="648">
        <v>1857.3338849399581</v>
      </c>
      <c r="AT23" s="763" t="s">
        <v>300</v>
      </c>
      <c r="AU23" s="763" t="s">
        <v>300</v>
      </c>
      <c r="AV23" s="763" t="s">
        <v>300</v>
      </c>
      <c r="AW23" s="763" t="s">
        <v>300</v>
      </c>
      <c r="AX23" s="763" t="s">
        <v>300</v>
      </c>
      <c r="AY23" s="648">
        <v>28001.711298150483</v>
      </c>
      <c r="AZ23" s="648">
        <v>23413.12549250829</v>
      </c>
      <c r="BA23" s="763" t="s">
        <v>300</v>
      </c>
      <c r="BB23" s="763" t="s">
        <v>300</v>
      </c>
      <c r="BC23" s="763" t="s">
        <v>300</v>
      </c>
      <c r="BD23" s="763" t="s">
        <v>300</v>
      </c>
      <c r="BE23" s="763" t="s">
        <v>300</v>
      </c>
      <c r="BF23" s="648">
        <v>4588.5858056421848</v>
      </c>
      <c r="BG23" s="763" t="s">
        <v>300</v>
      </c>
      <c r="BH23" s="763" t="s">
        <v>300</v>
      </c>
      <c r="BI23" s="763" t="s">
        <v>300</v>
      </c>
      <c r="BJ23" s="763" t="s">
        <v>300</v>
      </c>
      <c r="BK23" s="763" t="s">
        <v>300</v>
      </c>
      <c r="BL23" s="648">
        <v>5422.5529028805822</v>
      </c>
      <c r="BM23" s="763">
        <v>3784.3713361970035</v>
      </c>
      <c r="BN23" s="763">
        <v>1638.1815666835757</v>
      </c>
    </row>
    <row r="24" spans="1:84" s="128" customFormat="1" ht="17.100000000000001" hidden="1" customHeight="1">
      <c r="A24" s="1467" t="s">
        <v>1367</v>
      </c>
      <c r="B24" s="1468"/>
      <c r="C24" s="1468"/>
      <c r="D24" s="1469"/>
      <c r="E24" s="769">
        <v>130399.44559872786</v>
      </c>
      <c r="F24" s="769">
        <v>101399.88593268413</v>
      </c>
      <c r="G24" s="769">
        <v>28999.559666043951</v>
      </c>
      <c r="H24" s="769">
        <v>34413.227221651199</v>
      </c>
      <c r="I24" s="769">
        <v>30753.340979085129</v>
      </c>
      <c r="J24" s="770"/>
      <c r="K24" s="765" t="s">
        <v>112</v>
      </c>
      <c r="L24" s="765" t="s">
        <v>300</v>
      </c>
      <c r="M24" s="765" t="s">
        <v>300</v>
      </c>
      <c r="N24" s="765" t="s">
        <v>300</v>
      </c>
      <c r="O24" s="764">
        <v>3659.8862425659786</v>
      </c>
      <c r="P24" s="765" t="s">
        <v>300</v>
      </c>
      <c r="Q24" s="765" t="s">
        <v>300</v>
      </c>
      <c r="R24" s="765" t="s">
        <v>300</v>
      </c>
      <c r="S24" s="765" t="s">
        <v>300</v>
      </c>
      <c r="T24" s="765" t="s">
        <v>300</v>
      </c>
      <c r="U24" s="764">
        <v>33781.319954418243</v>
      </c>
      <c r="V24" s="764">
        <v>16414.002091678325</v>
      </c>
      <c r="W24" s="765" t="s">
        <v>300</v>
      </c>
      <c r="X24" s="765" t="s">
        <v>300</v>
      </c>
      <c r="Y24" s="765" t="s">
        <v>300</v>
      </c>
      <c r="Z24" s="765" t="s">
        <v>300</v>
      </c>
      <c r="AA24" s="765" t="s">
        <v>300</v>
      </c>
      <c r="AB24" s="764">
        <v>17367.31786273987</v>
      </c>
      <c r="AC24" s="765" t="s">
        <v>300</v>
      </c>
      <c r="AD24" s="765" t="s">
        <v>300</v>
      </c>
      <c r="AE24" s="765" t="s">
        <v>300</v>
      </c>
      <c r="AF24" s="765" t="s">
        <v>300</v>
      </c>
      <c r="AG24" s="765" t="s">
        <v>300</v>
      </c>
      <c r="AH24" s="1467" t="s">
        <v>1367</v>
      </c>
      <c r="AI24" s="1468"/>
      <c r="AJ24" s="1468"/>
      <c r="AK24" s="1469"/>
      <c r="AL24" s="764">
        <v>25770.043877025862</v>
      </c>
      <c r="AM24" s="764">
        <v>24278.674850373252</v>
      </c>
      <c r="AN24" s="765" t="s">
        <v>300</v>
      </c>
      <c r="AO24" s="765" t="s">
        <v>300</v>
      </c>
      <c r="AP24" s="765" t="s">
        <v>300</v>
      </c>
      <c r="AQ24" s="765" t="s">
        <v>300</v>
      </c>
      <c r="AR24" s="765" t="s">
        <v>300</v>
      </c>
      <c r="AS24" s="764">
        <v>1491.3690266526178</v>
      </c>
      <c r="AT24" s="765" t="s">
        <v>300</v>
      </c>
      <c r="AU24" s="765" t="s">
        <v>300</v>
      </c>
      <c r="AV24" s="765" t="s">
        <v>300</v>
      </c>
      <c r="AW24" s="765" t="s">
        <v>300</v>
      </c>
      <c r="AX24" s="765" t="s">
        <v>300</v>
      </c>
      <c r="AY24" s="764">
        <v>31545.945225797615</v>
      </c>
      <c r="AZ24" s="764">
        <v>26782.831600695208</v>
      </c>
      <c r="BA24" s="765" t="s">
        <v>300</v>
      </c>
      <c r="BB24" s="765" t="s">
        <v>300</v>
      </c>
      <c r="BC24" s="765" t="s">
        <v>300</v>
      </c>
      <c r="BD24" s="765" t="s">
        <v>300</v>
      </c>
      <c r="BE24" s="765" t="s">
        <v>300</v>
      </c>
      <c r="BF24" s="764">
        <v>4763.1136251024236</v>
      </c>
      <c r="BG24" s="765" t="s">
        <v>300</v>
      </c>
      <c r="BH24" s="765" t="s">
        <v>300</v>
      </c>
      <c r="BI24" s="765" t="s">
        <v>300</v>
      </c>
      <c r="BJ24" s="765" t="s">
        <v>300</v>
      </c>
      <c r="BK24" s="765" t="s">
        <v>300</v>
      </c>
      <c r="BL24" s="764">
        <v>4888.9093198349929</v>
      </c>
      <c r="BM24" s="765">
        <v>3171.036410851922</v>
      </c>
      <c r="BN24" s="765">
        <v>1717.8729089830676</v>
      </c>
    </row>
    <row r="25" spans="1:84" s="128" customFormat="1" ht="17.100000000000001" customHeight="1">
      <c r="A25" s="1467" t="s">
        <v>1308</v>
      </c>
      <c r="B25" s="1468"/>
      <c r="C25" s="1468"/>
      <c r="D25" s="1469"/>
      <c r="E25" s="769">
        <v>134428.16111243397</v>
      </c>
      <c r="F25" s="769">
        <v>103546.86898278544</v>
      </c>
      <c r="G25" s="769">
        <v>30881.292129648624</v>
      </c>
      <c r="H25" s="765" t="s">
        <v>300</v>
      </c>
      <c r="I25" s="765" t="s">
        <v>300</v>
      </c>
      <c r="J25" s="765" t="s">
        <v>300</v>
      </c>
      <c r="K25" s="765" t="s">
        <v>300</v>
      </c>
      <c r="L25" s="765" t="s">
        <v>300</v>
      </c>
      <c r="M25" s="765" t="s">
        <v>300</v>
      </c>
      <c r="N25" s="765" t="s">
        <v>300</v>
      </c>
      <c r="O25" s="765" t="s">
        <v>300</v>
      </c>
      <c r="P25" s="765" t="s">
        <v>300</v>
      </c>
      <c r="Q25" s="765" t="s">
        <v>300</v>
      </c>
      <c r="R25" s="765" t="s">
        <v>300</v>
      </c>
      <c r="S25" s="765" t="s">
        <v>300</v>
      </c>
      <c r="T25" s="765" t="s">
        <v>300</v>
      </c>
      <c r="U25" s="765" t="s">
        <v>300</v>
      </c>
      <c r="V25" s="765" t="s">
        <v>300</v>
      </c>
      <c r="W25" s="765" t="s">
        <v>300</v>
      </c>
      <c r="X25" s="765" t="s">
        <v>300</v>
      </c>
      <c r="Y25" s="765" t="s">
        <v>300</v>
      </c>
      <c r="Z25" s="765" t="s">
        <v>300</v>
      </c>
      <c r="AA25" s="765" t="s">
        <v>300</v>
      </c>
      <c r="AB25" s="765" t="s">
        <v>300</v>
      </c>
      <c r="AC25" s="765" t="s">
        <v>300</v>
      </c>
      <c r="AD25" s="765" t="s">
        <v>300</v>
      </c>
      <c r="AE25" s="765" t="s">
        <v>300</v>
      </c>
      <c r="AF25" s="765" t="s">
        <v>300</v>
      </c>
      <c r="AG25" s="765" t="s">
        <v>300</v>
      </c>
      <c r="AH25" s="1467" t="s">
        <v>1308</v>
      </c>
      <c r="AI25" s="1468"/>
      <c r="AJ25" s="1468"/>
      <c r="AK25" s="1469"/>
      <c r="AL25" s="764" t="s">
        <v>112</v>
      </c>
      <c r="AM25" s="764" t="s">
        <v>112</v>
      </c>
      <c r="AN25" s="765" t="s">
        <v>112</v>
      </c>
      <c r="AO25" s="765" t="s">
        <v>112</v>
      </c>
      <c r="AP25" s="765" t="s">
        <v>112</v>
      </c>
      <c r="AQ25" s="765" t="s">
        <v>112</v>
      </c>
      <c r="AR25" s="765" t="s">
        <v>112</v>
      </c>
      <c r="AS25" s="764" t="s">
        <v>112</v>
      </c>
      <c r="AT25" s="765" t="s">
        <v>112</v>
      </c>
      <c r="AU25" s="765" t="s">
        <v>112</v>
      </c>
      <c r="AV25" s="765" t="s">
        <v>112</v>
      </c>
      <c r="AW25" s="765" t="s">
        <v>112</v>
      </c>
      <c r="AX25" s="765" t="s">
        <v>112</v>
      </c>
      <c r="AY25" s="764" t="s">
        <v>112</v>
      </c>
      <c r="AZ25" s="764" t="s">
        <v>112</v>
      </c>
      <c r="BA25" s="765" t="s">
        <v>112</v>
      </c>
      <c r="BB25" s="765" t="s">
        <v>112</v>
      </c>
      <c r="BC25" s="765" t="s">
        <v>112</v>
      </c>
      <c r="BD25" s="765" t="s">
        <v>112</v>
      </c>
      <c r="BE25" s="765" t="s">
        <v>112</v>
      </c>
      <c r="BF25" s="764" t="s">
        <v>112</v>
      </c>
      <c r="BG25" s="765" t="s">
        <v>112</v>
      </c>
      <c r="BH25" s="765" t="s">
        <v>112</v>
      </c>
      <c r="BI25" s="765" t="s">
        <v>112</v>
      </c>
      <c r="BJ25" s="765" t="s">
        <v>112</v>
      </c>
      <c r="BK25" s="765" t="s">
        <v>112</v>
      </c>
      <c r="BL25" s="764">
        <v>4163.6615630261231</v>
      </c>
      <c r="BM25" s="765">
        <v>3025.1921724010258</v>
      </c>
      <c r="BN25" s="765">
        <v>1138.4693906250964</v>
      </c>
    </row>
    <row r="26" spans="1:84" s="128" customFormat="1" ht="17.100000000000001" customHeight="1">
      <c r="A26" s="1467" t="s">
        <v>1309</v>
      </c>
      <c r="B26" s="1468"/>
      <c r="C26" s="1468"/>
      <c r="D26" s="1469"/>
      <c r="E26" s="769">
        <v>133471.69626538767</v>
      </c>
      <c r="F26" s="769">
        <v>103784.429826194</v>
      </c>
      <c r="G26" s="769">
        <v>29687.266439194005</v>
      </c>
      <c r="H26" s="769">
        <v>36777.200435699982</v>
      </c>
      <c r="I26" s="769">
        <v>32622.690048071905</v>
      </c>
      <c r="J26" s="765" t="s">
        <v>300</v>
      </c>
      <c r="K26" s="765" t="s">
        <v>300</v>
      </c>
      <c r="L26" s="765" t="s">
        <v>300</v>
      </c>
      <c r="M26" s="765" t="s">
        <v>300</v>
      </c>
      <c r="N26" s="765" t="s">
        <v>300</v>
      </c>
      <c r="O26" s="764">
        <v>4154.5103876281082</v>
      </c>
      <c r="P26" s="765" t="s">
        <v>300</v>
      </c>
      <c r="Q26" s="765" t="s">
        <v>300</v>
      </c>
      <c r="R26" s="765" t="s">
        <v>300</v>
      </c>
      <c r="S26" s="765" t="s">
        <v>300</v>
      </c>
      <c r="T26" s="765" t="s">
        <v>300</v>
      </c>
      <c r="U26" s="764">
        <v>37221.85817660774</v>
      </c>
      <c r="V26" s="764">
        <v>18723.234325073427</v>
      </c>
      <c r="W26" s="765" t="s">
        <v>300</v>
      </c>
      <c r="X26" s="765" t="s">
        <v>300</v>
      </c>
      <c r="Y26" s="765" t="s">
        <v>300</v>
      </c>
      <c r="Z26" s="765" t="s">
        <v>300</v>
      </c>
      <c r="AA26" s="765" t="s">
        <v>300</v>
      </c>
      <c r="AB26" s="764">
        <v>18498.623851534325</v>
      </c>
      <c r="AC26" s="765" t="s">
        <v>300</v>
      </c>
      <c r="AD26" s="765" t="s">
        <v>300</v>
      </c>
      <c r="AE26" s="765" t="s">
        <v>300</v>
      </c>
      <c r="AF26" s="765" t="s">
        <v>300</v>
      </c>
      <c r="AG26" s="765" t="s">
        <v>300</v>
      </c>
      <c r="AH26" s="1467" t="s">
        <v>1309</v>
      </c>
      <c r="AI26" s="1468"/>
      <c r="AJ26" s="1468"/>
      <c r="AK26" s="1469"/>
      <c r="AL26" s="764">
        <v>25553.734052739797</v>
      </c>
      <c r="AM26" s="764">
        <v>23963.641039104583</v>
      </c>
      <c r="AN26" s="765" t="s">
        <v>300</v>
      </c>
      <c r="AO26" s="765" t="s">
        <v>300</v>
      </c>
      <c r="AP26" s="765" t="s">
        <v>300</v>
      </c>
      <c r="AQ26" s="765" t="s">
        <v>300</v>
      </c>
      <c r="AR26" s="765" t="s">
        <v>300</v>
      </c>
      <c r="AS26" s="764">
        <v>1590.0930136352433</v>
      </c>
      <c r="AT26" s="765" t="s">
        <v>300</v>
      </c>
      <c r="AU26" s="765" t="s">
        <v>300</v>
      </c>
      <c r="AV26" s="765" t="s">
        <v>300</v>
      </c>
      <c r="AW26" s="765" t="s">
        <v>300</v>
      </c>
      <c r="AX26" s="765" t="s">
        <v>300</v>
      </c>
      <c r="AY26" s="764">
        <v>28699.689065954655</v>
      </c>
      <c r="AZ26" s="764">
        <v>24548.998143539531</v>
      </c>
      <c r="BA26" s="765" t="s">
        <v>300</v>
      </c>
      <c r="BB26" s="765" t="s">
        <v>300</v>
      </c>
      <c r="BC26" s="765" t="s">
        <v>300</v>
      </c>
      <c r="BD26" s="765" t="s">
        <v>300</v>
      </c>
      <c r="BE26" s="765" t="s">
        <v>300</v>
      </c>
      <c r="BF26" s="764">
        <v>4150.6909224151414</v>
      </c>
      <c r="BG26" s="765" t="s">
        <v>300</v>
      </c>
      <c r="BH26" s="765" t="s">
        <v>300</v>
      </c>
      <c r="BI26" s="765" t="s">
        <v>300</v>
      </c>
      <c r="BJ26" s="765" t="s">
        <v>300</v>
      </c>
      <c r="BK26" s="765" t="s">
        <v>300</v>
      </c>
      <c r="BL26" s="764">
        <v>5219.2145343855882</v>
      </c>
      <c r="BM26" s="765">
        <v>3943.7675823572831</v>
      </c>
      <c r="BN26" s="765">
        <v>1275.446952028306</v>
      </c>
    </row>
    <row r="27" spans="1:84" s="128" customFormat="1" ht="17.100000000000001" customHeight="1">
      <c r="A27" s="1467" t="s">
        <v>1310</v>
      </c>
      <c r="B27" s="1468"/>
      <c r="C27" s="1468"/>
      <c r="D27" s="1469"/>
      <c r="E27" s="769">
        <v>131242.65344171703</v>
      </c>
      <c r="F27" s="769">
        <v>101362.41762153729</v>
      </c>
      <c r="G27" s="769">
        <v>29880.235820179703</v>
      </c>
      <c r="H27" s="769">
        <v>35738.166060879819</v>
      </c>
      <c r="I27" s="769">
        <v>31520.722917181229</v>
      </c>
      <c r="J27" s="769">
        <v>563.13652192769223</v>
      </c>
      <c r="K27" s="769">
        <v>6189.6597568765692</v>
      </c>
      <c r="L27" s="769">
        <v>11456.13340277295</v>
      </c>
      <c r="M27" s="769">
        <v>11981.805100268384</v>
      </c>
      <c r="N27" s="769">
        <v>1329.9881353357021</v>
      </c>
      <c r="O27" s="764">
        <v>4217.443143698637</v>
      </c>
      <c r="P27" s="764">
        <v>146.00364825908406</v>
      </c>
      <c r="Q27" s="764">
        <v>1312.5096055855486</v>
      </c>
      <c r="R27" s="764">
        <v>1641.8558302225567</v>
      </c>
      <c r="S27" s="764">
        <v>1066.4417437993507</v>
      </c>
      <c r="T27" s="764">
        <v>50.632315832097888</v>
      </c>
      <c r="U27" s="764">
        <v>36952.056864284896</v>
      </c>
      <c r="V27" s="764">
        <v>18007.42992330237</v>
      </c>
      <c r="W27" s="764">
        <v>299.46391409939594</v>
      </c>
      <c r="X27" s="764">
        <v>3358.7463562394632</v>
      </c>
      <c r="Y27" s="764">
        <v>5996.2304408118398</v>
      </c>
      <c r="Z27" s="764">
        <v>7662.7471868962266</v>
      </c>
      <c r="AA27" s="764">
        <v>690.24202525543592</v>
      </c>
      <c r="AB27" s="764">
        <v>18944.626940982682</v>
      </c>
      <c r="AC27" s="764">
        <v>586.4619130306005</v>
      </c>
      <c r="AD27" s="764">
        <v>5038.5874307746826</v>
      </c>
      <c r="AE27" s="764">
        <v>7232.9697450579442</v>
      </c>
      <c r="AF27" s="764">
        <v>5853.1535932033694</v>
      </c>
      <c r="AG27" s="764">
        <v>233.45425891607707</v>
      </c>
      <c r="AH27" s="1467" t="s">
        <v>1310</v>
      </c>
      <c r="AI27" s="1468"/>
      <c r="AJ27" s="1468"/>
      <c r="AK27" s="1469"/>
      <c r="AL27" s="764">
        <v>23876.272037487532</v>
      </c>
      <c r="AM27" s="764">
        <v>22464.270779284274</v>
      </c>
      <c r="AN27" s="764">
        <v>354.49535967916347</v>
      </c>
      <c r="AO27" s="764">
        <v>4259.868198624441</v>
      </c>
      <c r="AP27" s="764">
        <v>8813.9992169769466</v>
      </c>
      <c r="AQ27" s="764">
        <v>8380.5399043202178</v>
      </c>
      <c r="AR27" s="764">
        <v>655.36809968351554</v>
      </c>
      <c r="AS27" s="764">
        <v>1412.0012582032502</v>
      </c>
      <c r="AT27" s="764">
        <v>18</v>
      </c>
      <c r="AU27" s="764">
        <v>303.8673604602439</v>
      </c>
      <c r="AV27" s="764">
        <v>619.48898645932559</v>
      </c>
      <c r="AW27" s="764">
        <v>458.10913475060414</v>
      </c>
      <c r="AX27" s="764">
        <v>12.535776533076437</v>
      </c>
      <c r="AY27" s="764">
        <v>30183.563084962032</v>
      </c>
      <c r="AZ27" s="764">
        <v>26036.451963086922</v>
      </c>
      <c r="BA27" s="764">
        <v>788.88971941251805</v>
      </c>
      <c r="BB27" s="764">
        <v>4901.6899976535451</v>
      </c>
      <c r="BC27" s="764">
        <v>9372.1769850899309</v>
      </c>
      <c r="BD27" s="764">
        <v>10402.119970595784</v>
      </c>
      <c r="BE27" s="764">
        <v>571.57529033514618</v>
      </c>
      <c r="BF27" s="764">
        <v>4147.1111218751039</v>
      </c>
      <c r="BG27" s="764">
        <v>54.570277071399147</v>
      </c>
      <c r="BH27" s="764">
        <v>717.86553152190845</v>
      </c>
      <c r="BI27" s="764">
        <v>1620.3930652914469</v>
      </c>
      <c r="BJ27" s="764">
        <v>1632.4126602791048</v>
      </c>
      <c r="BK27" s="764">
        <v>121.86958771124567</v>
      </c>
      <c r="BL27" s="764">
        <v>4492.5953941025882</v>
      </c>
      <c r="BM27" s="765">
        <v>3333.5420386825185</v>
      </c>
      <c r="BN27" s="765">
        <v>1159.0533554200676</v>
      </c>
    </row>
    <row r="28" spans="1:84" s="128" customFormat="1" ht="17.100000000000001" customHeight="1">
      <c r="A28" s="1467" t="s">
        <v>1311</v>
      </c>
      <c r="B28" s="1467"/>
      <c r="C28" s="1467"/>
      <c r="D28" s="1516"/>
      <c r="E28" s="769">
        <v>141368.27721894893</v>
      </c>
      <c r="F28" s="769">
        <v>110944.81227269485</v>
      </c>
      <c r="G28" s="769">
        <v>30423.464946254113</v>
      </c>
      <c r="H28" s="769">
        <v>40376.421066085597</v>
      </c>
      <c r="I28" s="769">
        <v>35481.219288156077</v>
      </c>
      <c r="J28" s="769">
        <v>766.84876545175212</v>
      </c>
      <c r="K28" s="769">
        <v>7430.4396595193593</v>
      </c>
      <c r="L28" s="769">
        <v>11876.941514670014</v>
      </c>
      <c r="M28" s="769">
        <v>14003.729006123716</v>
      </c>
      <c r="N28" s="769">
        <v>1403.2603423912194</v>
      </c>
      <c r="O28" s="764">
        <v>4895.2017779295138</v>
      </c>
      <c r="P28" s="764">
        <v>203.90579710144925</v>
      </c>
      <c r="Q28" s="764">
        <v>1618.725244026419</v>
      </c>
      <c r="R28" s="764">
        <v>1755.9675311506728</v>
      </c>
      <c r="S28" s="764">
        <v>1287.7909992042919</v>
      </c>
      <c r="T28" s="764">
        <v>28.812206446684453</v>
      </c>
      <c r="U28" s="764">
        <v>37269.232333056541</v>
      </c>
      <c r="V28" s="764">
        <v>18920.560850909438</v>
      </c>
      <c r="W28" s="764">
        <v>421.38736193261479</v>
      </c>
      <c r="X28" s="764">
        <v>3049.4091506434647</v>
      </c>
      <c r="Y28" s="764">
        <v>6190.5230020553863</v>
      </c>
      <c r="Z28" s="764">
        <v>8429.8469094916763</v>
      </c>
      <c r="AA28" s="764">
        <v>829.39442678630144</v>
      </c>
      <c r="AB28" s="764">
        <v>18348.671482147132</v>
      </c>
      <c r="AC28" s="764">
        <v>643.92939221555935</v>
      </c>
      <c r="AD28" s="764">
        <v>4959.295271592463</v>
      </c>
      <c r="AE28" s="764">
        <v>6852.5584430575373</v>
      </c>
      <c r="AF28" s="764">
        <v>5701.1728290389619</v>
      </c>
      <c r="AG28" s="764">
        <v>191.71554624257877</v>
      </c>
      <c r="AH28" s="1467" t="s">
        <v>1311</v>
      </c>
      <c r="AI28" s="1468"/>
      <c r="AJ28" s="1468"/>
      <c r="AK28" s="1469"/>
      <c r="AL28" s="764">
        <v>28643.402879736179</v>
      </c>
      <c r="AM28" s="764">
        <v>26643.171926727355</v>
      </c>
      <c r="AN28" s="764">
        <v>494.24357764666371</v>
      </c>
      <c r="AO28" s="764">
        <v>4826.315918539316</v>
      </c>
      <c r="AP28" s="764">
        <v>9254.9034662769809</v>
      </c>
      <c r="AQ28" s="764">
        <v>11421.874418876247</v>
      </c>
      <c r="AR28" s="764">
        <v>645.83454538816466</v>
      </c>
      <c r="AS28" s="764">
        <v>2000.2309530088201</v>
      </c>
      <c r="AT28" s="764">
        <v>34</v>
      </c>
      <c r="AU28" s="764">
        <v>540.51823618249159</v>
      </c>
      <c r="AV28" s="764">
        <v>674.94620201355065</v>
      </c>
      <c r="AW28" s="764">
        <v>739.04878675770078</v>
      </c>
      <c r="AX28" s="764">
        <v>11.717728055077453</v>
      </c>
      <c r="AY28" s="764">
        <v>30371.299805590024</v>
      </c>
      <c r="AZ28" s="764">
        <v>26626.271440760323</v>
      </c>
      <c r="BA28" s="764">
        <v>585.07531434598013</v>
      </c>
      <c r="BB28" s="764">
        <v>5259.3573367819363</v>
      </c>
      <c r="BC28" s="764">
        <v>9184.8076680741306</v>
      </c>
      <c r="BD28" s="764">
        <v>10999.490456409609</v>
      </c>
      <c r="BE28" s="764">
        <v>597.54066514865542</v>
      </c>
      <c r="BF28" s="764">
        <v>3745.0283648296904</v>
      </c>
      <c r="BG28" s="764">
        <v>82.54699654452611</v>
      </c>
      <c r="BH28" s="764">
        <v>620.50558856718601</v>
      </c>
      <c r="BI28" s="764">
        <v>1103.9238295388698</v>
      </c>
      <c r="BJ28" s="764">
        <v>1844.5429029791944</v>
      </c>
      <c r="BK28" s="764">
        <v>93.50904719991604</v>
      </c>
      <c r="BL28" s="764">
        <v>4707.9211344803407</v>
      </c>
      <c r="BM28" s="765">
        <v>3300.8008873535164</v>
      </c>
      <c r="BN28" s="765">
        <v>1407.1202471268264</v>
      </c>
    </row>
    <row r="29" spans="1:84" s="128" customFormat="1" ht="17.100000000000001" customHeight="1">
      <c r="A29" s="1467" t="s">
        <v>1312</v>
      </c>
      <c r="B29" s="1467"/>
      <c r="C29" s="1467"/>
      <c r="D29" s="1516"/>
      <c r="E29" s="769">
        <v>138847.41528557913</v>
      </c>
      <c r="F29" s="769">
        <v>108691.57973497582</v>
      </c>
      <c r="G29" s="769">
        <v>30155.835550603053</v>
      </c>
      <c r="H29" s="769">
        <v>41197.054414681719</v>
      </c>
      <c r="I29" s="769">
        <v>36038.912502070314</v>
      </c>
      <c r="J29" s="769">
        <v>983.79901210529624</v>
      </c>
      <c r="K29" s="769">
        <v>6946.7841732304105</v>
      </c>
      <c r="L29" s="769">
        <v>11703.358702067888</v>
      </c>
      <c r="M29" s="769">
        <v>14699.864745677465</v>
      </c>
      <c r="N29" s="769">
        <v>1705.1058689892645</v>
      </c>
      <c r="O29" s="764">
        <v>5158.1419126114051</v>
      </c>
      <c r="P29" s="764">
        <v>309.45418184058059</v>
      </c>
      <c r="Q29" s="764">
        <v>1768.2635013987331</v>
      </c>
      <c r="R29" s="764">
        <v>1658.7305922706355</v>
      </c>
      <c r="S29" s="764">
        <v>1374.6080998577568</v>
      </c>
      <c r="T29" s="764">
        <v>47.085537243702632</v>
      </c>
      <c r="U29" s="764">
        <v>39327.460588000205</v>
      </c>
      <c r="V29" s="764">
        <v>21666.432123699178</v>
      </c>
      <c r="W29" s="764">
        <v>736.19499679151363</v>
      </c>
      <c r="X29" s="764">
        <v>3307.9935318721459</v>
      </c>
      <c r="Y29" s="764">
        <v>6619.8707735134749</v>
      </c>
      <c r="Z29" s="764">
        <v>9979.5479325617016</v>
      </c>
      <c r="AA29" s="764">
        <v>1022.8248889603675</v>
      </c>
      <c r="AB29" s="764">
        <v>17661.028464300958</v>
      </c>
      <c r="AC29" s="764">
        <v>691.05851796347542</v>
      </c>
      <c r="AD29" s="764">
        <v>4751.6715609288749</v>
      </c>
      <c r="AE29" s="764">
        <v>6287.7301288130038</v>
      </c>
      <c r="AF29" s="764">
        <v>5613.9694110910705</v>
      </c>
      <c r="AG29" s="764">
        <v>316.59884550457059</v>
      </c>
      <c r="AH29" s="1467" t="s">
        <v>1312</v>
      </c>
      <c r="AI29" s="1467"/>
      <c r="AJ29" s="1467"/>
      <c r="AK29" s="1516"/>
      <c r="AL29" s="764">
        <v>25449.632318965978</v>
      </c>
      <c r="AM29" s="764">
        <v>23590.504265429558</v>
      </c>
      <c r="AN29" s="764">
        <v>818.26278268356123</v>
      </c>
      <c r="AO29" s="764">
        <v>3884.4918864309261</v>
      </c>
      <c r="AP29" s="764">
        <v>8487.3482129311378</v>
      </c>
      <c r="AQ29" s="764">
        <v>9477.8880935104789</v>
      </c>
      <c r="AR29" s="764">
        <v>922.51328987347017</v>
      </c>
      <c r="AS29" s="764">
        <v>1859.1280535364185</v>
      </c>
      <c r="AT29" s="764">
        <v>57.960501664148509</v>
      </c>
      <c r="AU29" s="764">
        <v>443.90430637826734</v>
      </c>
      <c r="AV29" s="764">
        <v>689.10115554704794</v>
      </c>
      <c r="AW29" s="764">
        <v>552.31690643190245</v>
      </c>
      <c r="AX29" s="764">
        <v>115.84518351505164</v>
      </c>
      <c r="AY29" s="764">
        <v>29552.910665738516</v>
      </c>
      <c r="AZ29" s="764">
        <v>24685.857499703223</v>
      </c>
      <c r="BA29" s="764">
        <v>1160.9248919050633</v>
      </c>
      <c r="BB29" s="764">
        <v>5292.0101355469178</v>
      </c>
      <c r="BC29" s="764">
        <v>8271.5473102296455</v>
      </c>
      <c r="BD29" s="764">
        <v>8785.1997726120571</v>
      </c>
      <c r="BE29" s="764">
        <v>1176.175389409522</v>
      </c>
      <c r="BF29" s="764">
        <v>4867.0531660352808</v>
      </c>
      <c r="BG29" s="764">
        <v>152.00158406478926</v>
      </c>
      <c r="BH29" s="764">
        <v>1060.330367500849</v>
      </c>
      <c r="BI29" s="764">
        <v>1884.6060429531437</v>
      </c>
      <c r="BJ29" s="764">
        <v>1513.5408694068287</v>
      </c>
      <c r="BK29" s="764">
        <v>256.57430210967016</v>
      </c>
      <c r="BL29" s="764">
        <v>3320.3572981924526</v>
      </c>
      <c r="BM29" s="765">
        <v>2709.8733440734859</v>
      </c>
      <c r="BN29" s="765">
        <v>610.48395411896558</v>
      </c>
    </row>
    <row r="30" spans="1:84" ht="17.100000000000001" customHeight="1">
      <c r="A30" s="1479" t="s">
        <v>43</v>
      </c>
      <c r="B30" s="1479"/>
      <c r="C30" s="1479"/>
      <c r="D30" s="124"/>
      <c r="E30" s="771"/>
      <c r="F30" s="772"/>
      <c r="G30" s="772"/>
      <c r="H30" s="773"/>
      <c r="I30" s="773"/>
      <c r="J30" s="773"/>
      <c r="K30" s="773"/>
      <c r="L30" s="773"/>
      <c r="M30" s="773"/>
      <c r="N30" s="773"/>
      <c r="O30" s="774"/>
      <c r="P30" s="774"/>
      <c r="Q30" s="774"/>
      <c r="R30" s="774"/>
      <c r="S30" s="774"/>
      <c r="T30" s="774"/>
      <c r="U30" s="774"/>
      <c r="V30" s="774"/>
      <c r="W30" s="774"/>
      <c r="X30" s="774"/>
      <c r="Y30" s="774"/>
      <c r="Z30" s="774"/>
      <c r="AA30" s="774"/>
      <c r="AB30" s="774"/>
      <c r="AC30" s="774"/>
      <c r="AD30" s="774"/>
      <c r="AE30" s="774"/>
      <c r="AF30" s="774"/>
      <c r="AG30" s="774"/>
      <c r="AH30" s="1479" t="s">
        <v>43</v>
      </c>
      <c r="AI30" s="1479"/>
      <c r="AJ30" s="1479"/>
      <c r="AK30" s="124"/>
      <c r="AL30" s="774"/>
      <c r="AM30" s="774"/>
      <c r="AN30" s="774"/>
      <c r="AO30" s="774"/>
      <c r="AP30" s="774"/>
      <c r="AQ30" s="774"/>
      <c r="AR30" s="774"/>
      <c r="AS30" s="774"/>
      <c r="AT30" s="774"/>
      <c r="AU30" s="774"/>
      <c r="AV30" s="774"/>
      <c r="AW30" s="774"/>
      <c r="AX30" s="774"/>
      <c r="AY30" s="774"/>
      <c r="AZ30" s="774"/>
      <c r="BA30" s="774"/>
      <c r="BB30" s="774"/>
      <c r="BC30" s="774"/>
      <c r="BD30" s="774"/>
      <c r="BE30" s="774"/>
      <c r="BF30" s="774"/>
      <c r="BG30" s="774"/>
      <c r="BH30" s="774"/>
      <c r="BI30" s="774"/>
      <c r="BJ30" s="774"/>
      <c r="BK30" s="774"/>
      <c r="BL30" s="774"/>
      <c r="BM30" s="774"/>
      <c r="BN30" s="774"/>
    </row>
    <row r="31" spans="1:84" ht="17.100000000000001" customHeight="1">
      <c r="A31" s="1330"/>
      <c r="B31" s="1330" t="s">
        <v>44</v>
      </c>
      <c r="C31" s="1330"/>
      <c r="D31" s="959"/>
      <c r="E31" s="771">
        <v>125642.39109850474</v>
      </c>
      <c r="F31" s="766">
        <v>98053.131454999355</v>
      </c>
      <c r="G31" s="766">
        <v>27589.259643505105</v>
      </c>
      <c r="H31" s="773">
        <v>40430.714714948946</v>
      </c>
      <c r="I31" s="773">
        <v>35357.972735356096</v>
      </c>
      <c r="J31" s="773">
        <v>960.5990121092284</v>
      </c>
      <c r="K31" s="773">
        <v>6887.4432641376279</v>
      </c>
      <c r="L31" s="773">
        <v>11565.216186120124</v>
      </c>
      <c r="M31" s="773">
        <v>14267.210898347153</v>
      </c>
      <c r="N31" s="773">
        <v>1677.503374641977</v>
      </c>
      <c r="O31" s="774">
        <v>5072.7419795928326</v>
      </c>
      <c r="P31" s="774">
        <v>309.45418184058059</v>
      </c>
      <c r="Q31" s="774">
        <v>1768.2635013987331</v>
      </c>
      <c r="R31" s="774">
        <v>1599.1977451369009</v>
      </c>
      <c r="S31" s="774">
        <v>1348.7410139729188</v>
      </c>
      <c r="T31" s="774">
        <v>47.085537243702632</v>
      </c>
      <c r="U31" s="774">
        <v>37388.652502371551</v>
      </c>
      <c r="V31" s="774">
        <v>20540.543589922327</v>
      </c>
      <c r="W31" s="774">
        <v>638.37647275030645</v>
      </c>
      <c r="X31" s="774">
        <v>3082.1509245672546</v>
      </c>
      <c r="Y31" s="774">
        <v>6379.7099497521631</v>
      </c>
      <c r="Z31" s="774">
        <v>9440.928159680805</v>
      </c>
      <c r="AA31" s="774">
        <v>999.37808317181509</v>
      </c>
      <c r="AB31" s="774">
        <v>16848.108912449166</v>
      </c>
      <c r="AC31" s="774">
        <v>691.05851796347542</v>
      </c>
      <c r="AD31" s="774">
        <v>4542.5867745480136</v>
      </c>
      <c r="AE31" s="774">
        <v>5886.4138099836273</v>
      </c>
      <c r="AF31" s="774">
        <v>5452.8354857539061</v>
      </c>
      <c r="AG31" s="774">
        <v>275.21432420017004</v>
      </c>
      <c r="AH31" s="1330"/>
      <c r="AI31" s="1330" t="s">
        <v>44</v>
      </c>
      <c r="AJ31" s="1330"/>
      <c r="AK31" s="959"/>
      <c r="AL31" s="774">
        <v>23196.887559242808</v>
      </c>
      <c r="AM31" s="774">
        <v>21397.403147658595</v>
      </c>
      <c r="AN31" s="774">
        <v>818.26278268356123</v>
      </c>
      <c r="AO31" s="774">
        <v>3653.9203010254819</v>
      </c>
      <c r="AP31" s="774">
        <v>7969.4355915027363</v>
      </c>
      <c r="AQ31" s="774">
        <v>8179.0890733983251</v>
      </c>
      <c r="AR31" s="774">
        <v>776.69539904851013</v>
      </c>
      <c r="AS31" s="774">
        <v>1799.4844115842125</v>
      </c>
      <c r="AT31" s="774">
        <v>57.960501664148509</v>
      </c>
      <c r="AU31" s="774">
        <v>443.90430637826734</v>
      </c>
      <c r="AV31" s="774">
        <v>689.10115554704794</v>
      </c>
      <c r="AW31" s="774">
        <v>513.78437558904523</v>
      </c>
      <c r="AX31" s="774">
        <v>94.734072405702989</v>
      </c>
      <c r="AY31" s="774">
        <v>24165.036301270102</v>
      </c>
      <c r="AZ31" s="774">
        <v>20401.2255285971</v>
      </c>
      <c r="BA31" s="774">
        <v>978.03515121177168</v>
      </c>
      <c r="BB31" s="774">
        <v>4768.6603767198794</v>
      </c>
      <c r="BC31" s="774">
        <v>6953.5233424731996</v>
      </c>
      <c r="BD31" s="774">
        <v>6992.8862930365267</v>
      </c>
      <c r="BE31" s="774">
        <v>708.12036515570162</v>
      </c>
      <c r="BF31" s="774">
        <v>3763.8107726729954</v>
      </c>
      <c r="BG31" s="774">
        <v>130.22380628537096</v>
      </c>
      <c r="BH31" s="774">
        <v>948.71714114740882</v>
      </c>
      <c r="BI31" s="774">
        <v>1511.1575214770025</v>
      </c>
      <c r="BJ31" s="774">
        <v>1052.4201512557149</v>
      </c>
      <c r="BK31" s="774">
        <v>121.29215250749697</v>
      </c>
      <c r="BL31" s="766">
        <v>461.10002067109389</v>
      </c>
      <c r="BM31" s="766">
        <v>355.98645346522449</v>
      </c>
      <c r="BN31" s="766">
        <v>105.11356720586947</v>
      </c>
    </row>
    <row r="32" spans="1:84" ht="17.100000000000001" customHeight="1">
      <c r="A32" s="1330"/>
      <c r="B32" s="1330" t="s">
        <v>450</v>
      </c>
      <c r="C32" s="1330"/>
      <c r="D32" s="959"/>
      <c r="E32" s="771">
        <v>13205.024187074394</v>
      </c>
      <c r="F32" s="766">
        <v>10638.448279976423</v>
      </c>
      <c r="G32" s="766">
        <v>2566.5759070979643</v>
      </c>
      <c r="H32" s="766">
        <v>766.33969973278636</v>
      </c>
      <c r="I32" s="766">
        <v>680.93976671421399</v>
      </c>
      <c r="J32" s="766">
        <v>23.199999996067795</v>
      </c>
      <c r="K32" s="766">
        <v>59.340909092782866</v>
      </c>
      <c r="L32" s="766">
        <v>138.14251594776402</v>
      </c>
      <c r="M32" s="766">
        <v>432.65384733031163</v>
      </c>
      <c r="N32" s="766">
        <v>27.602494347287589</v>
      </c>
      <c r="O32" s="766">
        <v>85.399933018572327</v>
      </c>
      <c r="P32" s="766">
        <v>0</v>
      </c>
      <c r="Q32" s="766">
        <v>0</v>
      </c>
      <c r="R32" s="766">
        <v>59.532847133734485</v>
      </c>
      <c r="S32" s="766">
        <v>25.867085884837842</v>
      </c>
      <c r="T32" s="766">
        <v>0</v>
      </c>
      <c r="U32" s="766">
        <v>1938.8080856286592</v>
      </c>
      <c r="V32" s="766">
        <v>1125.8885337768547</v>
      </c>
      <c r="W32" s="766">
        <v>97.818524041207198</v>
      </c>
      <c r="X32" s="766">
        <v>225.84260730489143</v>
      </c>
      <c r="Y32" s="766">
        <v>240.16082376131106</v>
      </c>
      <c r="Z32" s="766">
        <v>538.6197728808927</v>
      </c>
      <c r="AA32" s="766">
        <v>23.446805788552464</v>
      </c>
      <c r="AB32" s="766">
        <v>812.91955185180393</v>
      </c>
      <c r="AC32" s="766">
        <v>0</v>
      </c>
      <c r="AD32" s="766">
        <v>209.08478638086228</v>
      </c>
      <c r="AE32" s="766">
        <v>401.3163188293766</v>
      </c>
      <c r="AF32" s="766">
        <v>161.13392533716444</v>
      </c>
      <c r="AG32" s="766">
        <v>41.384521304400536</v>
      </c>
      <c r="AH32" s="1330"/>
      <c r="AI32" s="1330" t="s">
        <v>450</v>
      </c>
      <c r="AJ32" s="1330"/>
      <c r="AK32" s="959"/>
      <c r="AL32" s="766">
        <v>2252.744759723168</v>
      </c>
      <c r="AM32" s="766">
        <v>2193.1011177709629</v>
      </c>
      <c r="AN32" s="766">
        <v>0</v>
      </c>
      <c r="AO32" s="766">
        <v>230.57158540544347</v>
      </c>
      <c r="AP32" s="766">
        <v>517.91262142840151</v>
      </c>
      <c r="AQ32" s="766">
        <v>1298.7990201121581</v>
      </c>
      <c r="AR32" s="766">
        <v>145.81789082496019</v>
      </c>
      <c r="AS32" s="766">
        <v>59.643641952205968</v>
      </c>
      <c r="AT32" s="766">
        <v>0</v>
      </c>
      <c r="AU32" s="766">
        <v>0</v>
      </c>
      <c r="AV32" s="766">
        <v>0</v>
      </c>
      <c r="AW32" s="766">
        <v>38.532530842857319</v>
      </c>
      <c r="AX32" s="766">
        <v>21.111111109348649</v>
      </c>
      <c r="AY32" s="766">
        <v>5387.8743644684128</v>
      </c>
      <c r="AZ32" s="766">
        <v>4284.6319711061269</v>
      </c>
      <c r="BA32" s="766">
        <v>182.88974069329169</v>
      </c>
      <c r="BB32" s="766">
        <v>523.34975882703952</v>
      </c>
      <c r="BC32" s="766">
        <v>1318.0239677564462</v>
      </c>
      <c r="BD32" s="766">
        <v>1792.3134795755288</v>
      </c>
      <c r="BE32" s="766">
        <v>468.05502425382036</v>
      </c>
      <c r="BF32" s="766">
        <v>1103.2423933622865</v>
      </c>
      <c r="BG32" s="766">
        <v>21.777777779418287</v>
      </c>
      <c r="BH32" s="766">
        <v>111.61322635344001</v>
      </c>
      <c r="BI32" s="766">
        <v>373.44852147614131</v>
      </c>
      <c r="BJ32" s="766">
        <v>461.12071815111364</v>
      </c>
      <c r="BK32" s="766">
        <v>135.28214960217318</v>
      </c>
      <c r="BL32" s="774">
        <v>2859.257277521358</v>
      </c>
      <c r="BM32" s="774">
        <v>2353.8868906082621</v>
      </c>
      <c r="BN32" s="774">
        <v>505.37038691309618</v>
      </c>
    </row>
    <row r="33" spans="1:66" ht="17.100000000000001" customHeight="1">
      <c r="A33" s="1479" t="s">
        <v>13</v>
      </c>
      <c r="B33" s="1479"/>
      <c r="C33" s="1479"/>
      <c r="D33" s="124"/>
      <c r="E33" s="771"/>
      <c r="F33" s="771"/>
      <c r="G33" s="771"/>
      <c r="H33" s="771"/>
      <c r="I33" s="771"/>
      <c r="J33" s="771"/>
      <c r="K33" s="771"/>
      <c r="L33" s="771"/>
      <c r="M33" s="771"/>
      <c r="N33" s="771"/>
      <c r="O33" s="771"/>
      <c r="P33" s="771"/>
      <c r="Q33" s="771"/>
      <c r="R33" s="771"/>
      <c r="S33" s="771"/>
      <c r="T33" s="771"/>
      <c r="U33" s="771"/>
      <c r="V33" s="771"/>
      <c r="W33" s="771"/>
      <c r="X33" s="771"/>
      <c r="Y33" s="771"/>
      <c r="Z33" s="771"/>
      <c r="AA33" s="771"/>
      <c r="AB33" s="771"/>
      <c r="AC33" s="771"/>
      <c r="AD33" s="771"/>
      <c r="AE33" s="771"/>
      <c r="AF33" s="771"/>
      <c r="AG33" s="771"/>
      <c r="AH33" s="1479" t="s">
        <v>13</v>
      </c>
      <c r="AI33" s="1479"/>
      <c r="AJ33" s="1479"/>
      <c r="AK33" s="124"/>
      <c r="AL33" s="771"/>
      <c r="AM33" s="771"/>
      <c r="AN33" s="771"/>
      <c r="AO33" s="771"/>
      <c r="AP33" s="771"/>
      <c r="AQ33" s="771"/>
      <c r="AR33" s="771"/>
      <c r="AS33" s="771"/>
      <c r="AT33" s="771"/>
      <c r="AU33" s="771"/>
      <c r="AV33" s="771"/>
      <c r="AW33" s="771"/>
      <c r="AX33" s="771"/>
      <c r="AY33" s="771"/>
      <c r="AZ33" s="771"/>
      <c r="BA33" s="771"/>
      <c r="BB33" s="771"/>
      <c r="BC33" s="771"/>
      <c r="BD33" s="771"/>
      <c r="BE33" s="771"/>
      <c r="BF33" s="771"/>
      <c r="BG33" s="771"/>
      <c r="BH33" s="771"/>
      <c r="BI33" s="771"/>
      <c r="BJ33" s="771"/>
      <c r="BK33" s="771"/>
      <c r="BL33" s="771"/>
      <c r="BM33" s="771"/>
      <c r="BN33" s="771"/>
    </row>
    <row r="34" spans="1:66" ht="17.100000000000001" customHeight="1">
      <c r="A34" s="1330"/>
      <c r="B34" s="1330" t="s">
        <v>52</v>
      </c>
      <c r="C34" s="1330"/>
      <c r="D34" s="959"/>
      <c r="E34" s="771">
        <v>64345.28386647084</v>
      </c>
      <c r="F34" s="766">
        <v>49338.84505739429</v>
      </c>
      <c r="G34" s="766">
        <v>15006.438809076484</v>
      </c>
      <c r="H34" s="773">
        <v>25049.651636991377</v>
      </c>
      <c r="I34" s="773">
        <v>21865.152257954418</v>
      </c>
      <c r="J34" s="773">
        <v>525.44100396705471</v>
      </c>
      <c r="K34" s="773">
        <v>4480.9635454448935</v>
      </c>
      <c r="L34" s="773">
        <v>7649.9615184279819</v>
      </c>
      <c r="M34" s="773">
        <v>8326.1563770981047</v>
      </c>
      <c r="N34" s="773">
        <v>882.62981301637888</v>
      </c>
      <c r="O34" s="774">
        <v>3184.4993790369494</v>
      </c>
      <c r="P34" s="774">
        <v>216.94643967896337</v>
      </c>
      <c r="Q34" s="774">
        <v>1065.394703169781</v>
      </c>
      <c r="R34" s="774">
        <v>1007.6466119435881</v>
      </c>
      <c r="S34" s="774">
        <v>870.82608699988828</v>
      </c>
      <c r="T34" s="774">
        <v>23.685537244730444</v>
      </c>
      <c r="U34" s="774">
        <v>20312.317216079013</v>
      </c>
      <c r="V34" s="774">
        <v>11159.519966806298</v>
      </c>
      <c r="W34" s="774">
        <v>335.60827465908847</v>
      </c>
      <c r="X34" s="774">
        <v>1509.4575597259343</v>
      </c>
      <c r="Y34" s="774">
        <v>2865.1081681129767</v>
      </c>
      <c r="Z34" s="774">
        <v>5771.2586893376829</v>
      </c>
      <c r="AA34" s="774">
        <v>678.0872749706258</v>
      </c>
      <c r="AB34" s="774">
        <v>9152.7972492726894</v>
      </c>
      <c r="AC34" s="774">
        <v>391.42422655979908</v>
      </c>
      <c r="AD34" s="774">
        <v>2290.3590186739084</v>
      </c>
      <c r="AE34" s="774">
        <v>3276.6117876940698</v>
      </c>
      <c r="AF34" s="774">
        <v>3029.3718992754793</v>
      </c>
      <c r="AG34" s="774">
        <v>165.03031706945541</v>
      </c>
      <c r="AH34" s="1330"/>
      <c r="AI34" s="1330" t="s">
        <v>52</v>
      </c>
      <c r="AJ34" s="1330"/>
      <c r="AK34" s="959"/>
      <c r="AL34" s="774">
        <v>9365.2428646921726</v>
      </c>
      <c r="AM34" s="774">
        <v>8388.2753767587274</v>
      </c>
      <c r="AN34" s="774">
        <v>206.26572669621106</v>
      </c>
      <c r="AO34" s="774">
        <v>1591.2012326119457</v>
      </c>
      <c r="AP34" s="774">
        <v>3426.1744594838578</v>
      </c>
      <c r="AQ34" s="774">
        <v>2801.6645015449881</v>
      </c>
      <c r="AR34" s="774">
        <v>362.96945642172471</v>
      </c>
      <c r="AS34" s="774">
        <v>976.96748793344671</v>
      </c>
      <c r="AT34" s="774">
        <v>8</v>
      </c>
      <c r="AU34" s="774">
        <v>275.24915163302376</v>
      </c>
      <c r="AV34" s="774">
        <v>398.22165142917436</v>
      </c>
      <c r="AW34" s="774">
        <v>268.03393029481316</v>
      </c>
      <c r="AX34" s="774">
        <v>27.462754576435557</v>
      </c>
      <c r="AY34" s="774">
        <v>9618.0721487082155</v>
      </c>
      <c r="AZ34" s="774">
        <v>7925.8974558748132</v>
      </c>
      <c r="BA34" s="774">
        <v>220.06094013074005</v>
      </c>
      <c r="BB34" s="774">
        <v>1944.0841543295412</v>
      </c>
      <c r="BC34" s="774">
        <v>2885.4558710206543</v>
      </c>
      <c r="BD34" s="774">
        <v>2635.4994148898813</v>
      </c>
      <c r="BE34" s="774">
        <v>240.7970755039988</v>
      </c>
      <c r="BF34" s="774">
        <v>1692.1746928333982</v>
      </c>
      <c r="BG34" s="774">
        <v>26.421776613697247</v>
      </c>
      <c r="BH34" s="774">
        <v>434.59260460868762</v>
      </c>
      <c r="BI34" s="774">
        <v>621.41007801005537</v>
      </c>
      <c r="BJ34" s="774">
        <v>556.91522393593232</v>
      </c>
      <c r="BK34" s="774">
        <v>52.835009665025773</v>
      </c>
      <c r="BL34" s="766">
        <v>0</v>
      </c>
      <c r="BM34" s="766">
        <v>0</v>
      </c>
      <c r="BN34" s="766">
        <v>0</v>
      </c>
    </row>
    <row r="35" spans="1:66" ht="17.100000000000001" customHeight="1">
      <c r="A35" s="1330"/>
      <c r="B35" s="1330" t="s">
        <v>53</v>
      </c>
      <c r="C35" s="1330"/>
      <c r="D35" s="959"/>
      <c r="E35" s="771">
        <v>10393.510131080031</v>
      </c>
      <c r="F35" s="766">
        <v>8052.8560448443568</v>
      </c>
      <c r="G35" s="766">
        <v>2340.6540862356683</v>
      </c>
      <c r="H35" s="773">
        <v>2466.7892833007763</v>
      </c>
      <c r="I35" s="773">
        <v>2204.2522721181649</v>
      </c>
      <c r="J35" s="773">
        <v>66.068452377632468</v>
      </c>
      <c r="K35" s="773">
        <v>292.88279472063539</v>
      </c>
      <c r="L35" s="773">
        <v>620.85282832740643</v>
      </c>
      <c r="M35" s="773">
        <v>963.30912742254225</v>
      </c>
      <c r="N35" s="773">
        <v>261.13906926994628</v>
      </c>
      <c r="O35" s="774">
        <v>262.53701118261188</v>
      </c>
      <c r="P35" s="774">
        <v>10.666666665440614</v>
      </c>
      <c r="Q35" s="774">
        <v>84.643802149230638</v>
      </c>
      <c r="R35" s="774">
        <v>97.106895060819582</v>
      </c>
      <c r="S35" s="774">
        <v>70.119647307120999</v>
      </c>
      <c r="T35" s="774">
        <v>0</v>
      </c>
      <c r="U35" s="774">
        <v>3112.3881535495402</v>
      </c>
      <c r="V35" s="774">
        <v>1492.328847672175</v>
      </c>
      <c r="W35" s="774">
        <v>38.235612444493817</v>
      </c>
      <c r="X35" s="774">
        <v>331.83346186200288</v>
      </c>
      <c r="Y35" s="774">
        <v>498.92651336139426</v>
      </c>
      <c r="Z35" s="774">
        <v>543.57692520932915</v>
      </c>
      <c r="AA35" s="774">
        <v>79.756334794956047</v>
      </c>
      <c r="AB35" s="774">
        <v>1620.0593058773636</v>
      </c>
      <c r="AC35" s="774">
        <v>78.176812209878747</v>
      </c>
      <c r="AD35" s="774">
        <v>541.16928981741103</v>
      </c>
      <c r="AE35" s="774">
        <v>491.6565184290036</v>
      </c>
      <c r="AF35" s="774">
        <v>481.61703346008721</v>
      </c>
      <c r="AG35" s="774">
        <v>27.439651960984747</v>
      </c>
      <c r="AH35" s="1330"/>
      <c r="AI35" s="1330" t="s">
        <v>53</v>
      </c>
      <c r="AJ35" s="1330"/>
      <c r="AK35" s="959"/>
      <c r="AL35" s="774">
        <v>2109.0631214356481</v>
      </c>
      <c r="AM35" s="774">
        <v>1965.436040718444</v>
      </c>
      <c r="AN35" s="774">
        <v>9.2000000000855806</v>
      </c>
      <c r="AO35" s="774">
        <v>258.90837205942756</v>
      </c>
      <c r="AP35" s="774">
        <v>709.42424087604866</v>
      </c>
      <c r="AQ35" s="774">
        <v>900.09120745553912</v>
      </c>
      <c r="AR35" s="774">
        <v>87.812220327343098</v>
      </c>
      <c r="AS35" s="774">
        <v>143.62708071720371</v>
      </c>
      <c r="AT35" s="774">
        <v>4.6000000000427903</v>
      </c>
      <c r="AU35" s="774">
        <v>31.213430546355447</v>
      </c>
      <c r="AV35" s="774">
        <v>58.547959172742701</v>
      </c>
      <c r="AW35" s="774">
        <v>49.265690998062787</v>
      </c>
      <c r="AX35" s="774">
        <v>0</v>
      </c>
      <c r="AY35" s="774">
        <v>2705.2695727940613</v>
      </c>
      <c r="AZ35" s="774">
        <v>2390.8388843355756</v>
      </c>
      <c r="BA35" s="774">
        <v>133.16329739214251</v>
      </c>
      <c r="BB35" s="774">
        <v>463.01271365945183</v>
      </c>
      <c r="BC35" s="774">
        <v>838.18202843467748</v>
      </c>
      <c r="BD35" s="774">
        <v>842.39320371323868</v>
      </c>
      <c r="BE35" s="774">
        <v>114.08764113606489</v>
      </c>
      <c r="BF35" s="774">
        <v>314.43068845848723</v>
      </c>
      <c r="BG35" s="774">
        <v>25.922882724438619</v>
      </c>
      <c r="BH35" s="774">
        <v>85.823376993316373</v>
      </c>
      <c r="BI35" s="774">
        <v>75.230411175115691</v>
      </c>
      <c r="BJ35" s="774">
        <v>111.8825889956769</v>
      </c>
      <c r="BK35" s="774">
        <v>15.571428569939684</v>
      </c>
      <c r="BL35" s="766">
        <v>0</v>
      </c>
      <c r="BM35" s="766">
        <v>0</v>
      </c>
      <c r="BN35" s="766">
        <v>0</v>
      </c>
    </row>
    <row r="36" spans="1:66" ht="17.100000000000001" customHeight="1">
      <c r="A36" s="1330"/>
      <c r="B36" s="1330" t="s">
        <v>54</v>
      </c>
      <c r="C36" s="1330"/>
      <c r="D36" s="959"/>
      <c r="E36" s="771">
        <v>31948.776215076945</v>
      </c>
      <c r="F36" s="766">
        <v>25256.937701480616</v>
      </c>
      <c r="G36" s="766">
        <v>6691.8385135963035</v>
      </c>
      <c r="H36" s="773">
        <v>7149.4987537485304</v>
      </c>
      <c r="I36" s="773">
        <v>6493.8262694953983</v>
      </c>
      <c r="J36" s="773">
        <v>193.99864667309876</v>
      </c>
      <c r="K36" s="773">
        <v>944.39193527752479</v>
      </c>
      <c r="L36" s="773">
        <v>1743.6856329899952</v>
      </c>
      <c r="M36" s="773">
        <v>3189.462367987684</v>
      </c>
      <c r="N36" s="773">
        <v>422.28768656709826</v>
      </c>
      <c r="O36" s="774">
        <v>655.67248425313096</v>
      </c>
      <c r="P36" s="774">
        <v>39.841075496176579</v>
      </c>
      <c r="Q36" s="774">
        <v>174.97499607838068</v>
      </c>
      <c r="R36" s="774">
        <v>228.44423813249264</v>
      </c>
      <c r="S36" s="774">
        <v>193.01217454710908</v>
      </c>
      <c r="T36" s="774">
        <v>19.399999998972184</v>
      </c>
      <c r="U36" s="774">
        <v>10242.136180081414</v>
      </c>
      <c r="V36" s="774">
        <v>5886.6747067988381</v>
      </c>
      <c r="W36" s="774">
        <v>70.337380178791946</v>
      </c>
      <c r="X36" s="774">
        <v>984.56562928643086</v>
      </c>
      <c r="Y36" s="774">
        <v>2355.3051578014451</v>
      </c>
      <c r="Z36" s="774">
        <v>2295.932066125938</v>
      </c>
      <c r="AA36" s="774">
        <v>180.53447340623336</v>
      </c>
      <c r="AB36" s="774">
        <v>4355.4614732825694</v>
      </c>
      <c r="AC36" s="774">
        <v>156.45747919379761</v>
      </c>
      <c r="AD36" s="774">
        <v>1230.9046261395224</v>
      </c>
      <c r="AE36" s="774">
        <v>1577.9533525795418</v>
      </c>
      <c r="AF36" s="774">
        <v>1326.4016601999763</v>
      </c>
      <c r="AG36" s="774">
        <v>63.744355169729893</v>
      </c>
      <c r="AH36" s="1330"/>
      <c r="AI36" s="1330" t="s">
        <v>54</v>
      </c>
      <c r="AJ36" s="1330"/>
      <c r="AK36" s="959"/>
      <c r="AL36" s="774">
        <v>7054.0507790971669</v>
      </c>
      <c r="AM36" s="774">
        <v>6605.1115552848096</v>
      </c>
      <c r="AN36" s="774">
        <v>331.01348114607919</v>
      </c>
      <c r="AO36" s="774">
        <v>1001.4921802377345</v>
      </c>
      <c r="AP36" s="774">
        <v>2018.085069459722</v>
      </c>
      <c r="AQ36" s="774">
        <v>3006.6071021418306</v>
      </c>
      <c r="AR36" s="774">
        <v>247.91372229944221</v>
      </c>
      <c r="AS36" s="774">
        <v>448.93922381235916</v>
      </c>
      <c r="AT36" s="774">
        <v>37.360501664105726</v>
      </c>
      <c r="AU36" s="774">
        <v>80.44172419888811</v>
      </c>
      <c r="AV36" s="774">
        <v>122.58092582392882</v>
      </c>
      <c r="AW36" s="774">
        <v>143.28475429616913</v>
      </c>
      <c r="AX36" s="774">
        <v>65.271317829267431</v>
      </c>
      <c r="AY36" s="774">
        <v>7317.1423781172462</v>
      </c>
      <c r="AZ36" s="774">
        <v>6147.6017241861</v>
      </c>
      <c r="BA36" s="774">
        <v>496.81091368888923</v>
      </c>
      <c r="BB36" s="774">
        <v>985.91551192096995</v>
      </c>
      <c r="BC36" s="774">
        <v>2050.1453001112077</v>
      </c>
      <c r="BD36" s="774">
        <v>2343.6054610587444</v>
      </c>
      <c r="BE36" s="774">
        <v>271.12453740628956</v>
      </c>
      <c r="BF36" s="774">
        <v>1169.5406539311427</v>
      </c>
      <c r="BG36" s="774">
        <v>66.879146947235085</v>
      </c>
      <c r="BH36" s="774">
        <v>203.9655832476254</v>
      </c>
      <c r="BI36" s="774">
        <v>620.98167876299476</v>
      </c>
      <c r="BJ36" s="774">
        <v>229.82853070075609</v>
      </c>
      <c r="BK36" s="774">
        <v>47.885714272531509</v>
      </c>
      <c r="BL36" s="766">
        <v>185.94812403257447</v>
      </c>
      <c r="BM36" s="766">
        <v>123.72344571547194</v>
      </c>
      <c r="BN36" s="766">
        <v>62.22467831710253</v>
      </c>
    </row>
    <row r="37" spans="1:66" ht="17.100000000000001" customHeight="1">
      <c r="A37" s="1330"/>
      <c r="B37" s="1330" t="s">
        <v>257</v>
      </c>
      <c r="C37" s="1330"/>
      <c r="D37" s="959"/>
      <c r="E37" s="771">
        <v>18285.845072951121</v>
      </c>
      <c r="F37" s="766">
        <v>14772.940931256549</v>
      </c>
      <c r="G37" s="766">
        <v>3512.9041416945843</v>
      </c>
      <c r="H37" s="773">
        <v>1805.1147406410441</v>
      </c>
      <c r="I37" s="773">
        <v>1603.6817025023308</v>
      </c>
      <c r="J37" s="774">
        <v>43.290909087510158</v>
      </c>
      <c r="K37" s="773">
        <v>114.54589778735804</v>
      </c>
      <c r="L37" s="773">
        <v>301.85872232249062</v>
      </c>
      <c r="M37" s="773">
        <v>1092.9368731691311</v>
      </c>
      <c r="N37" s="773">
        <v>51.049300135840056</v>
      </c>
      <c r="O37" s="774">
        <v>201.43303813871339</v>
      </c>
      <c r="P37" s="774">
        <v>0</v>
      </c>
      <c r="Q37" s="774">
        <v>99.25000000134051</v>
      </c>
      <c r="R37" s="774">
        <v>59.532847133734485</v>
      </c>
      <c r="S37" s="774">
        <v>42.650191003638376</v>
      </c>
      <c r="T37" s="774">
        <v>0</v>
      </c>
      <c r="U37" s="774">
        <v>2840.6190382902264</v>
      </c>
      <c r="V37" s="774">
        <v>1609.9086024218809</v>
      </c>
      <c r="W37" s="774">
        <v>251.01372950913935</v>
      </c>
      <c r="X37" s="774">
        <v>251.13688099777636</v>
      </c>
      <c r="Y37" s="774">
        <v>413.53093423766387</v>
      </c>
      <c r="Z37" s="774">
        <v>670.78025188874858</v>
      </c>
      <c r="AA37" s="774">
        <v>23.446805788552464</v>
      </c>
      <c r="AB37" s="774">
        <v>1230.7104358683466</v>
      </c>
      <c r="AC37" s="774">
        <v>0</v>
      </c>
      <c r="AD37" s="774">
        <v>318.23862629802881</v>
      </c>
      <c r="AE37" s="774">
        <v>533.50847011038752</v>
      </c>
      <c r="AF37" s="774">
        <v>337.57881815552963</v>
      </c>
      <c r="AG37" s="774">
        <v>41.384521304400536</v>
      </c>
      <c r="AH37" s="1330"/>
      <c r="AI37" s="1330" t="s">
        <v>257</v>
      </c>
      <c r="AJ37" s="1330"/>
      <c r="AK37" s="959"/>
      <c r="AL37" s="774">
        <v>3332.2755537410062</v>
      </c>
      <c r="AM37" s="774">
        <v>3231.681292667598</v>
      </c>
      <c r="AN37" s="774">
        <v>108.78357484118528</v>
      </c>
      <c r="AO37" s="774">
        <v>416.89010152181726</v>
      </c>
      <c r="AP37" s="774">
        <v>892.66444311150633</v>
      </c>
      <c r="AQ37" s="774">
        <v>1667.5252823681287</v>
      </c>
      <c r="AR37" s="774">
        <v>145.81789082496019</v>
      </c>
      <c r="AS37" s="774">
        <v>100.59426107340808</v>
      </c>
      <c r="AT37" s="774">
        <v>0</v>
      </c>
      <c r="AU37" s="774">
        <v>0</v>
      </c>
      <c r="AV37" s="774">
        <v>19.750619121202124</v>
      </c>
      <c r="AW37" s="774">
        <v>59.732530842857315</v>
      </c>
      <c r="AX37" s="774">
        <v>21.111111109348649</v>
      </c>
      <c r="AY37" s="774">
        <v>7173.4265661189647</v>
      </c>
      <c r="AZ37" s="774">
        <v>5741.5194353067145</v>
      </c>
      <c r="BA37" s="774">
        <v>182.88974069329169</v>
      </c>
      <c r="BB37" s="774">
        <v>897.99775563695584</v>
      </c>
      <c r="BC37" s="774">
        <v>1966.7641106631049</v>
      </c>
      <c r="BD37" s="774">
        <v>2204.701692950192</v>
      </c>
      <c r="BE37" s="774">
        <v>489.16613536316902</v>
      </c>
      <c r="BF37" s="774">
        <v>1431.9071308122527</v>
      </c>
      <c r="BG37" s="774">
        <v>21.777777779418287</v>
      </c>
      <c r="BH37" s="774">
        <v>272.94880265121941</v>
      </c>
      <c r="BI37" s="774">
        <v>477.98387500497824</v>
      </c>
      <c r="BJ37" s="774">
        <v>523.91452577446341</v>
      </c>
      <c r="BK37" s="774">
        <v>135.28214960217318</v>
      </c>
      <c r="BL37" s="774">
        <v>3134.4091741598772</v>
      </c>
      <c r="BM37" s="774">
        <v>2586.1498983580141</v>
      </c>
      <c r="BN37" s="774">
        <v>548.25927580186317</v>
      </c>
    </row>
    <row r="38" spans="1:66" ht="17.100000000000001" customHeight="1">
      <c r="A38" s="1330"/>
      <c r="B38" s="1330" t="s">
        <v>256</v>
      </c>
      <c r="C38" s="1330"/>
      <c r="D38" s="959"/>
      <c r="E38" s="771">
        <v>13874</v>
      </c>
      <c r="F38" s="766">
        <v>11270</v>
      </c>
      <c r="G38" s="766">
        <v>2604</v>
      </c>
      <c r="H38" s="766">
        <v>4726</v>
      </c>
      <c r="I38" s="766">
        <v>3872</v>
      </c>
      <c r="J38" s="766">
        <v>155</v>
      </c>
      <c r="K38" s="766">
        <v>1114</v>
      </c>
      <c r="L38" s="766">
        <v>1387</v>
      </c>
      <c r="M38" s="766">
        <v>1128</v>
      </c>
      <c r="N38" s="766">
        <v>88</v>
      </c>
      <c r="O38" s="766">
        <v>854</v>
      </c>
      <c r="P38" s="766">
        <v>42</v>
      </c>
      <c r="Q38" s="766">
        <v>344</v>
      </c>
      <c r="R38" s="766">
        <v>266</v>
      </c>
      <c r="S38" s="766">
        <v>198</v>
      </c>
      <c r="T38" s="774">
        <v>4</v>
      </c>
      <c r="U38" s="766">
        <v>2820</v>
      </c>
      <c r="V38" s="766">
        <v>1518</v>
      </c>
      <c r="W38" s="766">
        <v>41</v>
      </c>
      <c r="X38" s="766">
        <v>231</v>
      </c>
      <c r="Y38" s="766">
        <v>487</v>
      </c>
      <c r="Z38" s="766">
        <v>698</v>
      </c>
      <c r="AA38" s="766">
        <v>61</v>
      </c>
      <c r="AB38" s="766">
        <v>1302</v>
      </c>
      <c r="AC38" s="766">
        <v>65</v>
      </c>
      <c r="AD38" s="766">
        <v>371</v>
      </c>
      <c r="AE38" s="766">
        <v>408</v>
      </c>
      <c r="AF38" s="766">
        <v>439</v>
      </c>
      <c r="AG38" s="766">
        <v>19</v>
      </c>
      <c r="AH38" s="1330"/>
      <c r="AI38" s="1330" t="s">
        <v>256</v>
      </c>
      <c r="AJ38" s="1330"/>
      <c r="AK38" s="959"/>
      <c r="AL38" s="766">
        <v>3589</v>
      </c>
      <c r="AM38" s="766">
        <v>3400</v>
      </c>
      <c r="AN38" s="766">
        <v>163</v>
      </c>
      <c r="AO38" s="766">
        <v>616</v>
      </c>
      <c r="AP38" s="766">
        <v>1441</v>
      </c>
      <c r="AQ38" s="766">
        <v>1102</v>
      </c>
      <c r="AR38" s="766">
        <v>78</v>
      </c>
      <c r="AS38" s="766">
        <v>189</v>
      </c>
      <c r="AT38" s="766">
        <v>8</v>
      </c>
      <c r="AU38" s="766">
        <v>57</v>
      </c>
      <c r="AV38" s="766">
        <v>90</v>
      </c>
      <c r="AW38" s="766">
        <v>32</v>
      </c>
      <c r="AX38" s="766">
        <v>2</v>
      </c>
      <c r="AY38" s="766">
        <v>2739</v>
      </c>
      <c r="AZ38" s="766">
        <v>2480</v>
      </c>
      <c r="BA38" s="766">
        <v>128</v>
      </c>
      <c r="BB38" s="766">
        <v>1001</v>
      </c>
      <c r="BC38" s="766">
        <v>531</v>
      </c>
      <c r="BD38" s="766">
        <v>759</v>
      </c>
      <c r="BE38" s="766">
        <v>61</v>
      </c>
      <c r="BF38" s="766">
        <v>259</v>
      </c>
      <c r="BG38" s="766">
        <v>11</v>
      </c>
      <c r="BH38" s="766">
        <v>63</v>
      </c>
      <c r="BI38" s="766">
        <v>89</v>
      </c>
      <c r="BJ38" s="766">
        <v>91</v>
      </c>
      <c r="BK38" s="766">
        <v>5</v>
      </c>
      <c r="BL38" s="766">
        <v>0</v>
      </c>
      <c r="BM38" s="766">
        <v>0</v>
      </c>
      <c r="BN38" s="766">
        <v>0</v>
      </c>
    </row>
    <row r="39" spans="1:66" ht="17.100000000000001" customHeight="1">
      <c r="A39" s="1479" t="s">
        <v>486</v>
      </c>
      <c r="B39" s="1479"/>
      <c r="C39" s="1479"/>
      <c r="D39" s="124"/>
      <c r="E39" s="771"/>
      <c r="F39" s="772"/>
      <c r="G39" s="772"/>
      <c r="H39" s="773"/>
      <c r="I39" s="773"/>
      <c r="J39" s="773"/>
      <c r="K39" s="773"/>
      <c r="L39" s="773"/>
      <c r="M39" s="773"/>
      <c r="N39" s="773"/>
      <c r="O39" s="774"/>
      <c r="P39" s="774"/>
      <c r="Q39" s="774"/>
      <c r="R39" s="774"/>
      <c r="S39" s="774"/>
      <c r="T39" s="774"/>
      <c r="U39" s="774"/>
      <c r="V39" s="774"/>
      <c r="W39" s="774"/>
      <c r="X39" s="774"/>
      <c r="Y39" s="774"/>
      <c r="Z39" s="774"/>
      <c r="AA39" s="774"/>
      <c r="AB39" s="774"/>
      <c r="AC39" s="774"/>
      <c r="AD39" s="774"/>
      <c r="AE39" s="774"/>
      <c r="AF39" s="774"/>
      <c r="AG39" s="774"/>
      <c r="AH39" s="1479" t="s">
        <v>486</v>
      </c>
      <c r="AI39" s="1479"/>
      <c r="AJ39" s="1479"/>
      <c r="AK39" s="124"/>
      <c r="AL39" s="774"/>
      <c r="AM39" s="774"/>
      <c r="AN39" s="774"/>
      <c r="AO39" s="774"/>
      <c r="AP39" s="774"/>
      <c r="AQ39" s="774"/>
      <c r="AR39" s="774"/>
      <c r="AS39" s="774"/>
      <c r="AT39" s="774"/>
      <c r="AU39" s="774"/>
      <c r="AV39" s="774"/>
      <c r="AW39" s="774"/>
      <c r="AX39" s="774"/>
      <c r="AY39" s="774"/>
      <c r="AZ39" s="774"/>
      <c r="BA39" s="774"/>
      <c r="BB39" s="774"/>
      <c r="BC39" s="774"/>
      <c r="BD39" s="774"/>
      <c r="BE39" s="774"/>
      <c r="BF39" s="774"/>
      <c r="BG39" s="774"/>
      <c r="BH39" s="774"/>
      <c r="BI39" s="774"/>
      <c r="BJ39" s="774"/>
      <c r="BK39" s="774"/>
      <c r="BL39" s="774"/>
      <c r="BM39" s="774"/>
      <c r="BN39" s="774"/>
    </row>
    <row r="40" spans="1:66" ht="17.100000000000001" customHeight="1">
      <c r="A40" s="1470" t="s">
        <v>45</v>
      </c>
      <c r="B40" s="1470"/>
      <c r="C40" s="6"/>
      <c r="D40" s="124"/>
      <c r="E40" s="771">
        <v>136086.24018790107</v>
      </c>
      <c r="F40" s="766">
        <v>106343.98367503211</v>
      </c>
      <c r="G40" s="766">
        <v>29742.25651286868</v>
      </c>
      <c r="H40" s="773">
        <v>40662.444546836094</v>
      </c>
      <c r="I40" s="773">
        <v>35539.659518488632</v>
      </c>
      <c r="J40" s="773">
        <v>983.79901210529624</v>
      </c>
      <c r="K40" s="773">
        <v>6900.9694588457505</v>
      </c>
      <c r="L40" s="773">
        <v>11592.847183941883</v>
      </c>
      <c r="M40" s="773">
        <v>14397.636429922966</v>
      </c>
      <c r="N40" s="773">
        <v>1664.4074336727622</v>
      </c>
      <c r="O40" s="774">
        <v>5122.7850283474672</v>
      </c>
      <c r="P40" s="774">
        <v>305.81898870745539</v>
      </c>
      <c r="Q40" s="774">
        <v>1754.2867572135435</v>
      </c>
      <c r="R40" s="774">
        <v>1645.6208384581373</v>
      </c>
      <c r="S40" s="774">
        <v>1369.9729067246315</v>
      </c>
      <c r="T40" s="774">
        <v>47.085537243702632</v>
      </c>
      <c r="U40" s="774">
        <v>38739.318549619682</v>
      </c>
      <c r="V40" s="774">
        <v>21300.330160037167</v>
      </c>
      <c r="W40" s="774">
        <v>736.19499679151363</v>
      </c>
      <c r="X40" s="774">
        <v>3203.7468664735534</v>
      </c>
      <c r="Y40" s="774">
        <v>6510.9688232670851</v>
      </c>
      <c r="Z40" s="774">
        <v>9826.5945845446695</v>
      </c>
      <c r="AA40" s="774">
        <v>1022.8248889603675</v>
      </c>
      <c r="AB40" s="774">
        <v>17438.988389582468</v>
      </c>
      <c r="AC40" s="774">
        <v>687.42332483035011</v>
      </c>
      <c r="AD40" s="774">
        <v>4632.7798666316103</v>
      </c>
      <c r="AE40" s="774">
        <v>6199.792048821264</v>
      </c>
      <c r="AF40" s="774">
        <v>5606.0294969278311</v>
      </c>
      <c r="AG40" s="774">
        <v>312.96365237144539</v>
      </c>
      <c r="AH40" s="1470" t="s">
        <v>45</v>
      </c>
      <c r="AI40" s="1470"/>
      <c r="AJ40" s="6"/>
      <c r="AK40" s="124"/>
      <c r="AL40" s="774">
        <v>24540.012007619753</v>
      </c>
      <c r="AM40" s="774">
        <v>22742.555587353512</v>
      </c>
      <c r="AN40" s="774">
        <v>752.71401362107042</v>
      </c>
      <c r="AO40" s="774">
        <v>3785.1307854881411</v>
      </c>
      <c r="AP40" s="774">
        <v>8211.2172359509987</v>
      </c>
      <c r="AQ40" s="774">
        <v>9118.8865029072622</v>
      </c>
      <c r="AR40" s="774">
        <v>874.60704938606523</v>
      </c>
      <c r="AS40" s="774">
        <v>1797.4564202662277</v>
      </c>
      <c r="AT40" s="774">
        <v>57.960501664148509</v>
      </c>
      <c r="AU40" s="774">
        <v>443.90430637826734</v>
      </c>
      <c r="AV40" s="774">
        <v>627.42952227685737</v>
      </c>
      <c r="AW40" s="774">
        <v>552.31690643190245</v>
      </c>
      <c r="AX40" s="774">
        <v>115.84518351505164</v>
      </c>
      <c r="AY40" s="774">
        <v>28833.574402038888</v>
      </c>
      <c r="AZ40" s="774">
        <v>24061.031681485336</v>
      </c>
      <c r="BA40" s="774">
        <v>1085.5802972563451</v>
      </c>
      <c r="BB40" s="774">
        <v>5210.0095872101319</v>
      </c>
      <c r="BC40" s="774">
        <v>8061.0202686168868</v>
      </c>
      <c r="BD40" s="774">
        <v>8532.2461389919372</v>
      </c>
      <c r="BE40" s="774">
        <v>1172.175389410022</v>
      </c>
      <c r="BF40" s="774">
        <v>4772.5427205535352</v>
      </c>
      <c r="BG40" s="774">
        <v>123.78207643979296</v>
      </c>
      <c r="BH40" s="774">
        <v>1056.6951743677237</v>
      </c>
      <c r="BI40" s="774">
        <v>1849.1539173079493</v>
      </c>
      <c r="BJ40" s="774">
        <v>1489.9724434615241</v>
      </c>
      <c r="BK40" s="774">
        <v>252.93910897654493</v>
      </c>
      <c r="BL40" s="774">
        <v>3310.8906817863626</v>
      </c>
      <c r="BM40" s="774">
        <v>2700.4067276673964</v>
      </c>
      <c r="BN40" s="774">
        <v>610.48395411896558</v>
      </c>
    </row>
    <row r="41" spans="1:66" ht="17.100000000000001" customHeight="1">
      <c r="A41" s="7"/>
      <c r="B41" s="1330" t="s">
        <v>455</v>
      </c>
      <c r="C41" s="7"/>
      <c r="D41" s="124"/>
      <c r="E41" s="771">
        <v>67674.112613774647</v>
      </c>
      <c r="F41" s="766">
        <v>53413.380762979599</v>
      </c>
      <c r="G41" s="766">
        <v>14260.731850795077</v>
      </c>
      <c r="H41" s="773">
        <v>24115.02230895148</v>
      </c>
      <c r="I41" s="773">
        <v>20841.321003574358</v>
      </c>
      <c r="J41" s="773">
        <v>631.91727500649017</v>
      </c>
      <c r="K41" s="773">
        <v>4307.0120132892043</v>
      </c>
      <c r="L41" s="773">
        <v>6833.9078613930169</v>
      </c>
      <c r="M41" s="773">
        <v>8132.0000893387933</v>
      </c>
      <c r="N41" s="773">
        <v>936.48376454684387</v>
      </c>
      <c r="O41" s="774">
        <v>3273.7013053771366</v>
      </c>
      <c r="P41" s="774">
        <v>241.91356562345334</v>
      </c>
      <c r="Q41" s="774">
        <v>1169.2374669570163</v>
      </c>
      <c r="R41" s="774">
        <v>951.90297072373164</v>
      </c>
      <c r="S41" s="774">
        <v>873.48769075515872</v>
      </c>
      <c r="T41" s="774">
        <v>37.159611317776708</v>
      </c>
      <c r="U41" s="774">
        <v>20164.495156259643</v>
      </c>
      <c r="V41" s="774">
        <v>11589.551397907537</v>
      </c>
      <c r="W41" s="774">
        <v>312.85527792864679</v>
      </c>
      <c r="X41" s="774">
        <v>1734.5670644287891</v>
      </c>
      <c r="Y41" s="774">
        <v>3092.5183658052861</v>
      </c>
      <c r="Z41" s="774">
        <v>5869.0805096174909</v>
      </c>
      <c r="AA41" s="774">
        <v>580.53018012731945</v>
      </c>
      <c r="AB41" s="774">
        <v>8574.9437583521176</v>
      </c>
      <c r="AC41" s="774">
        <v>347.77616205995793</v>
      </c>
      <c r="AD41" s="774">
        <v>2231.6958120716185</v>
      </c>
      <c r="AE41" s="774">
        <v>3006.9737919349855</v>
      </c>
      <c r="AF41" s="774">
        <v>2830.4036695235732</v>
      </c>
      <c r="AG41" s="774">
        <v>158.09432276198473</v>
      </c>
      <c r="AH41" s="7"/>
      <c r="AI41" s="1330" t="s">
        <v>455</v>
      </c>
      <c r="AJ41" s="7"/>
      <c r="AK41" s="124"/>
      <c r="AL41" s="774">
        <v>10571.62378648859</v>
      </c>
      <c r="AM41" s="774">
        <v>10058.321209838206</v>
      </c>
      <c r="AN41" s="774">
        <v>331.92600915998321</v>
      </c>
      <c r="AO41" s="774">
        <v>1867.1051240854194</v>
      </c>
      <c r="AP41" s="774">
        <v>3650.1671231665646</v>
      </c>
      <c r="AQ41" s="774">
        <v>3820.2920164044076</v>
      </c>
      <c r="AR41" s="774">
        <v>388.83093702182362</v>
      </c>
      <c r="AS41" s="774">
        <v>513.30257665038653</v>
      </c>
      <c r="AT41" s="774">
        <v>10</v>
      </c>
      <c r="AU41" s="774">
        <v>129.22590594833224</v>
      </c>
      <c r="AV41" s="774">
        <v>214.62698786106969</v>
      </c>
      <c r="AW41" s="774">
        <v>134.42587331586176</v>
      </c>
      <c r="AX41" s="774">
        <v>25.023809525122658</v>
      </c>
      <c r="AY41" s="774">
        <v>12067.685834136666</v>
      </c>
      <c r="AZ41" s="774">
        <v>10283.52574601692</v>
      </c>
      <c r="BA41" s="774">
        <v>408.43593567092097</v>
      </c>
      <c r="BB41" s="774">
        <v>2607.2284050551611</v>
      </c>
      <c r="BC41" s="774">
        <v>3506.8909106219412</v>
      </c>
      <c r="BD41" s="774">
        <v>3392.6474539160572</v>
      </c>
      <c r="BE41" s="774">
        <v>368.32304075284026</v>
      </c>
      <c r="BF41" s="774">
        <v>1784.1600881197417</v>
      </c>
      <c r="BG41" s="774">
        <v>31.883076921455693</v>
      </c>
      <c r="BH41" s="774">
        <v>423.65332403931063</v>
      </c>
      <c r="BI41" s="774">
        <v>805.17378131043859</v>
      </c>
      <c r="BJ41" s="774">
        <v>442.3682465701803</v>
      </c>
      <c r="BK41" s="774">
        <v>81.081659278356739</v>
      </c>
      <c r="BL41" s="774">
        <v>755.28552793830477</v>
      </c>
      <c r="BM41" s="774">
        <v>640.66140564261616</v>
      </c>
      <c r="BN41" s="774">
        <v>114.62412229568875</v>
      </c>
    </row>
    <row r="42" spans="1:66" ht="17.100000000000001" customHeight="1">
      <c r="A42" s="961"/>
      <c r="B42" s="961" t="s">
        <v>1313</v>
      </c>
      <c r="C42" s="961"/>
      <c r="D42" s="959"/>
      <c r="E42" s="771">
        <v>16348.706093599958</v>
      </c>
      <c r="F42" s="766">
        <v>13067.820226453554</v>
      </c>
      <c r="G42" s="766">
        <v>3280.885867146394</v>
      </c>
      <c r="H42" s="773">
        <v>5418.5119749092391</v>
      </c>
      <c r="I42" s="773">
        <v>4915.7452884311133</v>
      </c>
      <c r="J42" s="773">
        <v>116.65923724641635</v>
      </c>
      <c r="K42" s="773">
        <v>808.11643422256373</v>
      </c>
      <c r="L42" s="773">
        <v>1650.7342895744168</v>
      </c>
      <c r="M42" s="773">
        <v>2059.2653486062113</v>
      </c>
      <c r="N42" s="773">
        <v>280.96997878150171</v>
      </c>
      <c r="O42" s="774">
        <v>502.76668647812522</v>
      </c>
      <c r="P42" s="774">
        <v>31.966898957579108</v>
      </c>
      <c r="Q42" s="774">
        <v>145.50422475227276</v>
      </c>
      <c r="R42" s="774">
        <v>191.76725265139191</v>
      </c>
      <c r="S42" s="774">
        <v>126.45513938325739</v>
      </c>
      <c r="T42" s="774">
        <v>7.0731707336241669</v>
      </c>
      <c r="U42" s="774">
        <v>5296.554194012424</v>
      </c>
      <c r="V42" s="774">
        <v>2861.5683794874831</v>
      </c>
      <c r="W42" s="774">
        <v>137.67914099258223</v>
      </c>
      <c r="X42" s="774">
        <v>614.51677967976582</v>
      </c>
      <c r="Y42" s="774">
        <v>913.27208176926638</v>
      </c>
      <c r="Z42" s="774">
        <v>1070.6253703383341</v>
      </c>
      <c r="AA42" s="774">
        <v>125.47500670753568</v>
      </c>
      <c r="AB42" s="774">
        <v>2434.9858145249395</v>
      </c>
      <c r="AC42" s="774">
        <v>100.10779617830818</v>
      </c>
      <c r="AD42" s="774">
        <v>680.8333899661036</v>
      </c>
      <c r="AE42" s="774">
        <v>942.84227219648403</v>
      </c>
      <c r="AF42" s="774">
        <v>691.41302356422671</v>
      </c>
      <c r="AG42" s="774">
        <v>19.789332619817937</v>
      </c>
      <c r="AH42" s="961"/>
      <c r="AI42" s="961" t="s">
        <v>1313</v>
      </c>
      <c r="AJ42" s="961"/>
      <c r="AK42" s="959"/>
      <c r="AL42" s="774">
        <v>2901.1310986003518</v>
      </c>
      <c r="AM42" s="774">
        <v>2819.5980846592697</v>
      </c>
      <c r="AN42" s="774">
        <v>131.18846154287615</v>
      </c>
      <c r="AO42" s="774">
        <v>567.25949563439929</v>
      </c>
      <c r="AP42" s="774">
        <v>940.41376964929032</v>
      </c>
      <c r="AQ42" s="774">
        <v>1109.5237137625566</v>
      </c>
      <c r="AR42" s="774">
        <v>71.212644070147348</v>
      </c>
      <c r="AS42" s="774">
        <v>81.533013941081109</v>
      </c>
      <c r="AT42" s="774">
        <v>1</v>
      </c>
      <c r="AU42" s="774">
        <v>12.12500000063368</v>
      </c>
      <c r="AV42" s="774">
        <v>36.850871083304575</v>
      </c>
      <c r="AW42" s="774">
        <v>28.2</v>
      </c>
      <c r="AX42" s="774">
        <v>3.3571428571428572</v>
      </c>
      <c r="AY42" s="774">
        <v>2603.7088260779419</v>
      </c>
      <c r="AZ42" s="774">
        <v>2363.708473875693</v>
      </c>
      <c r="BA42" s="774">
        <v>38.910326088173001</v>
      </c>
      <c r="BB42" s="774">
        <v>666.84179118929524</v>
      </c>
      <c r="BC42" s="774">
        <v>724.58425338077075</v>
      </c>
      <c r="BD42" s="774">
        <v>807.79623215527727</v>
      </c>
      <c r="BE42" s="774">
        <v>125.57587106217667</v>
      </c>
      <c r="BF42" s="774">
        <v>240.00035220224865</v>
      </c>
      <c r="BG42" s="774">
        <v>0</v>
      </c>
      <c r="BH42" s="774">
        <v>66.581228211439054</v>
      </c>
      <c r="BI42" s="774">
        <v>76.307538636519126</v>
      </c>
      <c r="BJ42" s="774">
        <v>56.932142858087666</v>
      </c>
      <c r="BK42" s="774">
        <v>40.17944249620281</v>
      </c>
      <c r="BL42" s="774">
        <v>128.80000000000001</v>
      </c>
      <c r="BM42" s="774">
        <v>107.20000000000002</v>
      </c>
      <c r="BN42" s="774">
        <v>21.6</v>
      </c>
    </row>
    <row r="43" spans="1:66" ht="17.100000000000001" customHeight="1">
      <c r="A43" s="961"/>
      <c r="B43" s="961" t="s">
        <v>1314</v>
      </c>
      <c r="C43" s="961"/>
      <c r="D43" s="959"/>
      <c r="E43" s="771">
        <v>31557.354444417055</v>
      </c>
      <c r="F43" s="766">
        <v>25224.288333312539</v>
      </c>
      <c r="G43" s="766">
        <v>6333.0661111044992</v>
      </c>
      <c r="H43" s="773">
        <v>13727.295000019112</v>
      </c>
      <c r="I43" s="773">
        <v>11570.491666678437</v>
      </c>
      <c r="J43" s="773">
        <v>420.91499999727341</v>
      </c>
      <c r="K43" s="773">
        <v>2649.2583333380994</v>
      </c>
      <c r="L43" s="773">
        <v>3858.0872222291846</v>
      </c>
      <c r="M43" s="773">
        <v>4268.6805555579522</v>
      </c>
      <c r="N43" s="773">
        <v>373.55055555593447</v>
      </c>
      <c r="O43" s="774">
        <v>2156.8033333406738</v>
      </c>
      <c r="P43" s="774">
        <v>181.9466666671178</v>
      </c>
      <c r="Q43" s="774">
        <v>736.24166666791291</v>
      </c>
      <c r="R43" s="774">
        <v>639.76222222494846</v>
      </c>
      <c r="S43" s="774">
        <v>595.85277778069508</v>
      </c>
      <c r="T43" s="774">
        <v>3</v>
      </c>
      <c r="U43" s="774">
        <v>9111.8127778205726</v>
      </c>
      <c r="V43" s="774">
        <v>5668.1927778116387</v>
      </c>
      <c r="W43" s="774">
        <v>134.80000000139648</v>
      </c>
      <c r="X43" s="774">
        <v>507.38944445281044</v>
      </c>
      <c r="Y43" s="774">
        <v>1173.618333353885</v>
      </c>
      <c r="Z43" s="774">
        <v>3521.3633333332236</v>
      </c>
      <c r="AA43" s="774">
        <v>331.02166667032498</v>
      </c>
      <c r="AB43" s="774">
        <v>3443.6200000089307</v>
      </c>
      <c r="AC43" s="774">
        <v>139.58277777756905</v>
      </c>
      <c r="AD43" s="774">
        <v>844.40444444426817</v>
      </c>
      <c r="AE43" s="774">
        <v>1098.4611111110951</v>
      </c>
      <c r="AF43" s="774">
        <v>1266.5061111183111</v>
      </c>
      <c r="AG43" s="774">
        <v>94.665555557686844</v>
      </c>
      <c r="AH43" s="961"/>
      <c r="AI43" s="961" t="s">
        <v>1314</v>
      </c>
      <c r="AJ43" s="961"/>
      <c r="AK43" s="959"/>
      <c r="AL43" s="774">
        <v>4196.0250000255774</v>
      </c>
      <c r="AM43" s="774">
        <v>3978.6383333562503</v>
      </c>
      <c r="AN43" s="774">
        <v>141.27000000258826</v>
      </c>
      <c r="AO43" s="774">
        <v>739.75000001325952</v>
      </c>
      <c r="AP43" s="774">
        <v>1644.5544444587924</v>
      </c>
      <c r="AQ43" s="774">
        <v>1241.6305555465358</v>
      </c>
      <c r="AR43" s="774">
        <v>211.43333333507337</v>
      </c>
      <c r="AS43" s="774">
        <v>217.38666666932721</v>
      </c>
      <c r="AT43" s="774">
        <v>9</v>
      </c>
      <c r="AU43" s="774">
        <v>64.960000000440772</v>
      </c>
      <c r="AV43" s="774">
        <v>75.880000000279523</v>
      </c>
      <c r="AW43" s="774">
        <v>45.88000000062712</v>
      </c>
      <c r="AX43" s="774">
        <v>21.666666667979801</v>
      </c>
      <c r="AY43" s="774">
        <v>4397.3049998909073</v>
      </c>
      <c r="AZ43" s="774">
        <v>3903.7988888034079</v>
      </c>
      <c r="BA43" s="774">
        <v>280.76999998705918</v>
      </c>
      <c r="BB43" s="774">
        <v>988.72000000817684</v>
      </c>
      <c r="BC43" s="774">
        <v>1195.4311110585008</v>
      </c>
      <c r="BD43" s="774">
        <v>1377.5744444155548</v>
      </c>
      <c r="BE43" s="774">
        <v>61.303333334116076</v>
      </c>
      <c r="BF43" s="774">
        <v>493.50611108750127</v>
      </c>
      <c r="BG43" s="774">
        <v>25.959999998254098</v>
      </c>
      <c r="BH43" s="774">
        <v>121.16499999535822</v>
      </c>
      <c r="BI43" s="774">
        <v>160.27777776343484</v>
      </c>
      <c r="BJ43" s="774">
        <v>155.58333332998416</v>
      </c>
      <c r="BK43" s="774">
        <v>30.520000000469988</v>
      </c>
      <c r="BL43" s="766">
        <v>124.9166666608712</v>
      </c>
      <c r="BM43" s="766">
        <v>103.16666666280302</v>
      </c>
      <c r="BN43" s="766">
        <v>21.749999998068184</v>
      </c>
    </row>
    <row r="44" spans="1:66" ht="17.100000000000001" customHeight="1">
      <c r="A44" s="961"/>
      <c r="B44" s="961" t="s">
        <v>1315</v>
      </c>
      <c r="C44" s="961"/>
      <c r="D44" s="959"/>
      <c r="E44" s="771">
        <v>9276.4880797439309</v>
      </c>
      <c r="F44" s="766">
        <v>6703.0520772473055</v>
      </c>
      <c r="G44" s="766">
        <v>2573.4360024966236</v>
      </c>
      <c r="H44" s="773">
        <v>2838.1488413233565</v>
      </c>
      <c r="I44" s="773">
        <v>2447.357655718647</v>
      </c>
      <c r="J44" s="773">
        <v>55.973262032629371</v>
      </c>
      <c r="K44" s="773">
        <v>562.64488550309875</v>
      </c>
      <c r="L44" s="773">
        <v>767.66205493433472</v>
      </c>
      <c r="M44" s="773">
        <v>938.07600208528709</v>
      </c>
      <c r="N44" s="773">
        <v>123.00145116329617</v>
      </c>
      <c r="O44" s="774">
        <v>390.79118560470903</v>
      </c>
      <c r="P44" s="774">
        <v>25.999999998756437</v>
      </c>
      <c r="Q44" s="774">
        <v>200.95072900747579</v>
      </c>
      <c r="R44" s="774">
        <v>68.937782804784462</v>
      </c>
      <c r="S44" s="774">
        <v>75.502673794720081</v>
      </c>
      <c r="T44" s="774">
        <v>19.399999998972184</v>
      </c>
      <c r="U44" s="774">
        <v>2976.6805063684205</v>
      </c>
      <c r="V44" s="774">
        <v>1507.9662690068683</v>
      </c>
      <c r="W44" s="774">
        <v>34.376136934668004</v>
      </c>
      <c r="X44" s="774">
        <v>282.3636112211704</v>
      </c>
      <c r="Y44" s="774">
        <v>533.9302961642851</v>
      </c>
      <c r="Z44" s="774">
        <v>608.24176607309198</v>
      </c>
      <c r="AA44" s="774">
        <v>49.054458613652798</v>
      </c>
      <c r="AB44" s="774">
        <v>1468.7142373615527</v>
      </c>
      <c r="AC44" s="774">
        <v>52.535227842995987</v>
      </c>
      <c r="AD44" s="774">
        <v>445.66489555198206</v>
      </c>
      <c r="AE44" s="774">
        <v>592.45842815182982</v>
      </c>
      <c r="AF44" s="774">
        <v>352.27582841753707</v>
      </c>
      <c r="AG44" s="774">
        <v>25.779857397208229</v>
      </c>
      <c r="AH44" s="961"/>
      <c r="AI44" s="961" t="s">
        <v>1315</v>
      </c>
      <c r="AJ44" s="961"/>
      <c r="AK44" s="959"/>
      <c r="AL44" s="774">
        <v>1487.6464577705315</v>
      </c>
      <c r="AM44" s="774">
        <v>1378.9699871833091</v>
      </c>
      <c r="AN44" s="774">
        <v>45.194318753427993</v>
      </c>
      <c r="AO44" s="774">
        <v>379.31404771311799</v>
      </c>
      <c r="AP44" s="774">
        <v>473.31549658461711</v>
      </c>
      <c r="AQ44" s="774">
        <v>457.39508432239103</v>
      </c>
      <c r="AR44" s="774">
        <v>23.751039809755358</v>
      </c>
      <c r="AS44" s="774">
        <v>108.67647058722221</v>
      </c>
      <c r="AT44" s="774">
        <v>0</v>
      </c>
      <c r="AU44" s="774">
        <v>13.777777777817912</v>
      </c>
      <c r="AV44" s="774">
        <v>55.383986927821432</v>
      </c>
      <c r="AW44" s="774">
        <v>39.51470588158287</v>
      </c>
      <c r="AX44" s="774">
        <v>0</v>
      </c>
      <c r="AY44" s="774">
        <v>1736.8456076149555</v>
      </c>
      <c r="AZ44" s="774">
        <v>1172.4248320051481</v>
      </c>
      <c r="BA44" s="774">
        <v>49.105614972202872</v>
      </c>
      <c r="BB44" s="774">
        <v>251.04316239021446</v>
      </c>
      <c r="BC44" s="774">
        <v>538.29292928489417</v>
      </c>
      <c r="BD44" s="774">
        <v>305.3922162692769</v>
      </c>
      <c r="BE44" s="774">
        <v>28.590909088559926</v>
      </c>
      <c r="BF44" s="774">
        <v>564.42077560980704</v>
      </c>
      <c r="BG44" s="774">
        <v>5.923076923201597</v>
      </c>
      <c r="BH44" s="774">
        <v>109.76737967687809</v>
      </c>
      <c r="BI44" s="774">
        <v>334.52575070592553</v>
      </c>
      <c r="BJ44" s="774">
        <v>108.32221536248429</v>
      </c>
      <c r="BK44" s="774">
        <v>5.8823529413174418</v>
      </c>
      <c r="BL44" s="774">
        <v>237.1666666666666</v>
      </c>
      <c r="BM44" s="774">
        <v>196.33333333333329</v>
      </c>
      <c r="BN44" s="774">
        <v>40.833333333333329</v>
      </c>
    </row>
    <row r="45" spans="1:66" ht="17.100000000000001" customHeight="1">
      <c r="A45" s="961"/>
      <c r="B45" s="961" t="s">
        <v>1316</v>
      </c>
      <c r="C45" s="961"/>
      <c r="D45" s="959"/>
      <c r="E45" s="771">
        <v>10491.563996013769</v>
      </c>
      <c r="F45" s="766">
        <v>8418.2201259662197</v>
      </c>
      <c r="G45" s="766">
        <v>2073.3438700475522</v>
      </c>
      <c r="H45" s="766">
        <v>2131.0664926997806</v>
      </c>
      <c r="I45" s="766">
        <v>1907.726392746152</v>
      </c>
      <c r="J45" s="766">
        <v>38.369775730170794</v>
      </c>
      <c r="K45" s="766">
        <v>286.9923602254417</v>
      </c>
      <c r="L45" s="766">
        <v>557.42429465508394</v>
      </c>
      <c r="M45" s="766">
        <v>865.97818308934347</v>
      </c>
      <c r="N45" s="766">
        <v>158.96177904611176</v>
      </c>
      <c r="O45" s="766">
        <v>223.34009995362842</v>
      </c>
      <c r="P45" s="766">
        <v>2</v>
      </c>
      <c r="Q45" s="766">
        <v>86.540846529354937</v>
      </c>
      <c r="R45" s="766">
        <v>51.435713042606871</v>
      </c>
      <c r="S45" s="766">
        <v>75.677099796486274</v>
      </c>
      <c r="T45" s="766">
        <v>7.6864405851803532</v>
      </c>
      <c r="U45" s="766">
        <v>2779.4476780582395</v>
      </c>
      <c r="V45" s="766">
        <v>1551.8239716015423</v>
      </c>
      <c r="W45" s="766">
        <v>6</v>
      </c>
      <c r="X45" s="766">
        <v>330.29722907504299</v>
      </c>
      <c r="Y45" s="766">
        <v>471.69765451784951</v>
      </c>
      <c r="Z45" s="766">
        <v>668.85003987284404</v>
      </c>
      <c r="AA45" s="766">
        <v>74.979048135805954</v>
      </c>
      <c r="AB45" s="766">
        <v>1227.6237064566965</v>
      </c>
      <c r="AC45" s="766">
        <v>55.550360261084727</v>
      </c>
      <c r="AD45" s="766">
        <v>260.79308210926519</v>
      </c>
      <c r="AE45" s="766">
        <v>373.21198047557738</v>
      </c>
      <c r="AF45" s="766">
        <v>520.20870642349723</v>
      </c>
      <c r="AG45" s="766">
        <v>17.85957718727169</v>
      </c>
      <c r="AH45" s="961"/>
      <c r="AI45" s="961" t="s">
        <v>1316</v>
      </c>
      <c r="AJ45" s="961"/>
      <c r="AK45" s="959"/>
      <c r="AL45" s="766">
        <v>1986.8212300921293</v>
      </c>
      <c r="AM45" s="766">
        <v>1881.1148046393732</v>
      </c>
      <c r="AN45" s="766">
        <v>14.273228861090757</v>
      </c>
      <c r="AO45" s="766">
        <v>180.78158072464345</v>
      </c>
      <c r="AP45" s="766">
        <v>591.88341247386518</v>
      </c>
      <c r="AQ45" s="766">
        <v>1011.742662772926</v>
      </c>
      <c r="AR45" s="766">
        <v>82.433919806847427</v>
      </c>
      <c r="AS45" s="766">
        <v>105.70642545275577</v>
      </c>
      <c r="AT45" s="766">
        <v>0</v>
      </c>
      <c r="AU45" s="766">
        <v>38.363128169439896</v>
      </c>
      <c r="AV45" s="766">
        <v>46.512129849664134</v>
      </c>
      <c r="AW45" s="766">
        <v>20.831167433651753</v>
      </c>
      <c r="AX45" s="766">
        <v>0</v>
      </c>
      <c r="AY45" s="766">
        <v>3329.8264005528581</v>
      </c>
      <c r="AZ45" s="766">
        <v>2843.5935513326726</v>
      </c>
      <c r="BA45" s="766">
        <v>39.64999462348591</v>
      </c>
      <c r="BB45" s="766">
        <v>700.62345146747464</v>
      </c>
      <c r="BC45" s="766">
        <v>1048.5826168977769</v>
      </c>
      <c r="BD45" s="766">
        <v>901.88456107594891</v>
      </c>
      <c r="BE45" s="766">
        <v>152.85292726798758</v>
      </c>
      <c r="BF45" s="766">
        <v>486.2328492201849</v>
      </c>
      <c r="BG45" s="766">
        <v>0</v>
      </c>
      <c r="BH45" s="766">
        <v>126.13971615563523</v>
      </c>
      <c r="BI45" s="766">
        <v>234.062714204559</v>
      </c>
      <c r="BJ45" s="766">
        <v>121.53055501962417</v>
      </c>
      <c r="BK45" s="766">
        <v>4.4998638403664817</v>
      </c>
      <c r="BL45" s="774">
        <v>264.40219461076697</v>
      </c>
      <c r="BM45" s="774">
        <v>233.96140564647973</v>
      </c>
      <c r="BN45" s="774">
        <v>30.440788964287233</v>
      </c>
    </row>
    <row r="46" spans="1:66" ht="17.100000000000001" customHeight="1">
      <c r="A46" s="961"/>
      <c r="B46" s="1330" t="s">
        <v>456</v>
      </c>
      <c r="C46" s="961"/>
      <c r="D46" s="959"/>
      <c r="E46" s="771">
        <v>31478.450319391191</v>
      </c>
      <c r="F46" s="766">
        <v>23832.64692677373</v>
      </c>
      <c r="G46" s="766">
        <v>7645.8033926174485</v>
      </c>
      <c r="H46" s="773">
        <v>7218.6301589559534</v>
      </c>
      <c r="I46" s="773">
        <v>6499.7104102667881</v>
      </c>
      <c r="J46" s="773">
        <v>178.37305982063933</v>
      </c>
      <c r="K46" s="773">
        <v>1273.3405800737746</v>
      </c>
      <c r="L46" s="773">
        <v>2246.9898924366958</v>
      </c>
      <c r="M46" s="773">
        <v>2462.5685095047688</v>
      </c>
      <c r="N46" s="773">
        <v>338.43836843091174</v>
      </c>
      <c r="O46" s="774">
        <v>718.91974868916509</v>
      </c>
      <c r="P46" s="774">
        <v>16.131578947368418</v>
      </c>
      <c r="Q46" s="774">
        <v>248.46118719941515</v>
      </c>
      <c r="R46" s="774">
        <v>248.06850319301944</v>
      </c>
      <c r="S46" s="774">
        <v>206.25847934936192</v>
      </c>
      <c r="T46" s="774">
        <v>0</v>
      </c>
      <c r="U46" s="774">
        <v>8678.9143757537604</v>
      </c>
      <c r="V46" s="774">
        <v>4358.5547924222828</v>
      </c>
      <c r="W46" s="774">
        <v>113.26684430243576</v>
      </c>
      <c r="X46" s="774">
        <v>750.30781867658106</v>
      </c>
      <c r="Y46" s="774">
        <v>1516.2662671389771</v>
      </c>
      <c r="Z46" s="774">
        <v>1821.9668977861425</v>
      </c>
      <c r="AA46" s="774">
        <v>156.74696451815012</v>
      </c>
      <c r="AB46" s="774">
        <v>4320.3595833314766</v>
      </c>
      <c r="AC46" s="774">
        <v>149.10710611094837</v>
      </c>
      <c r="AD46" s="774">
        <v>1187.1009163259891</v>
      </c>
      <c r="AE46" s="774">
        <v>1479.7725280865996</v>
      </c>
      <c r="AF46" s="774">
        <v>1426.6379139495345</v>
      </c>
      <c r="AG46" s="774">
        <v>77.741118858408655</v>
      </c>
      <c r="AH46" s="961"/>
      <c r="AI46" s="1330" t="s">
        <v>456</v>
      </c>
      <c r="AJ46" s="961"/>
      <c r="AK46" s="959"/>
      <c r="AL46" s="774">
        <v>6741.0570112012556</v>
      </c>
      <c r="AM46" s="774">
        <v>5895.986902279179</v>
      </c>
      <c r="AN46" s="774">
        <v>174.38753195183159</v>
      </c>
      <c r="AO46" s="774">
        <v>966.36562107524799</v>
      </c>
      <c r="AP46" s="774">
        <v>2278.532191989003</v>
      </c>
      <c r="AQ46" s="774">
        <v>2407.4955563569683</v>
      </c>
      <c r="AR46" s="774">
        <v>69.206000906126846</v>
      </c>
      <c r="AS46" s="774">
        <v>845.0701089220762</v>
      </c>
      <c r="AT46" s="774">
        <v>20.078350670565872</v>
      </c>
      <c r="AU46" s="774">
        <v>226.70595470278056</v>
      </c>
      <c r="AV46" s="774">
        <v>302.0834638599639</v>
      </c>
      <c r="AW46" s="774">
        <v>239.80448597842525</v>
      </c>
      <c r="AX46" s="774">
        <v>56.397853710340684</v>
      </c>
      <c r="AY46" s="774">
        <v>7930.9882602491016</v>
      </c>
      <c r="AZ46" s="774">
        <v>6292.5606683404103</v>
      </c>
      <c r="BA46" s="774">
        <v>254.23067766175777</v>
      </c>
      <c r="BB46" s="774">
        <v>1442.3278768138787</v>
      </c>
      <c r="BC46" s="774">
        <v>2243.4952419567494</v>
      </c>
      <c r="BD46" s="774">
        <v>2245.2587891474204</v>
      </c>
      <c r="BE46" s="774">
        <v>107.24808276060192</v>
      </c>
      <c r="BF46" s="774">
        <v>1638.4275919086938</v>
      </c>
      <c r="BG46" s="774">
        <v>57.151689165587719</v>
      </c>
      <c r="BH46" s="774">
        <v>370.61386168324054</v>
      </c>
      <c r="BI46" s="774">
        <v>548.76227649270095</v>
      </c>
      <c r="BJ46" s="774">
        <v>653.15365701575524</v>
      </c>
      <c r="BK46" s="774">
        <v>8.7461075514093611</v>
      </c>
      <c r="BL46" s="774">
        <v>908.8605132311277</v>
      </c>
      <c r="BM46" s="774">
        <v>785.83415346509037</v>
      </c>
      <c r="BN46" s="774">
        <v>123.02635976603732</v>
      </c>
    </row>
    <row r="47" spans="1:66" ht="17.100000000000001" customHeight="1">
      <c r="A47" s="961"/>
      <c r="B47" s="961" t="s">
        <v>1317</v>
      </c>
      <c r="C47" s="961"/>
      <c r="D47" s="959"/>
      <c r="E47" s="771">
        <v>22134.514413773781</v>
      </c>
      <c r="F47" s="766">
        <v>16436.47915036594</v>
      </c>
      <c r="G47" s="766">
        <v>5698.0352634078372</v>
      </c>
      <c r="H47" s="773">
        <v>5448.3166774058036</v>
      </c>
      <c r="I47" s="773">
        <v>4879.9024949590885</v>
      </c>
      <c r="J47" s="773">
        <v>99.578289470017268</v>
      </c>
      <c r="K47" s="773">
        <v>1120.5713772873455</v>
      </c>
      <c r="L47" s="773">
        <v>1639.1531565048197</v>
      </c>
      <c r="M47" s="773">
        <v>1798.3349105658713</v>
      </c>
      <c r="N47" s="773">
        <v>222.26476113103845</v>
      </c>
      <c r="O47" s="774">
        <v>568.41418244671411</v>
      </c>
      <c r="P47" s="774">
        <v>16.131578947368418</v>
      </c>
      <c r="Q47" s="774">
        <v>240.92936426020859</v>
      </c>
      <c r="R47" s="774">
        <v>178.7043232771112</v>
      </c>
      <c r="S47" s="774">
        <v>132.64891596202594</v>
      </c>
      <c r="T47" s="774">
        <v>0</v>
      </c>
      <c r="U47" s="774">
        <v>6143.0049293200627</v>
      </c>
      <c r="V47" s="774">
        <v>3049.5605304494893</v>
      </c>
      <c r="W47" s="774">
        <v>72.751214990309578</v>
      </c>
      <c r="X47" s="774">
        <v>552.05290150270582</v>
      </c>
      <c r="Y47" s="774">
        <v>981.04999512408165</v>
      </c>
      <c r="Z47" s="774">
        <v>1362.4694044942585</v>
      </c>
      <c r="AA47" s="774">
        <v>81.237014338137101</v>
      </c>
      <c r="AB47" s="774">
        <v>3093.4443988705721</v>
      </c>
      <c r="AC47" s="774">
        <v>119.59731780249363</v>
      </c>
      <c r="AD47" s="774">
        <v>855.4144209576956</v>
      </c>
      <c r="AE47" s="774">
        <v>1021.1786474043648</v>
      </c>
      <c r="AF47" s="774">
        <v>1062.725817225728</v>
      </c>
      <c r="AG47" s="774">
        <v>34.528195480290982</v>
      </c>
      <c r="AH47" s="961"/>
      <c r="AI47" s="961" t="s">
        <v>1317</v>
      </c>
      <c r="AJ47" s="961"/>
      <c r="AK47" s="959"/>
      <c r="AL47" s="774">
        <v>5132.2756858036873</v>
      </c>
      <c r="AM47" s="774">
        <v>4427.3821852436595</v>
      </c>
      <c r="AN47" s="774">
        <v>92.469767437011797</v>
      </c>
      <c r="AO47" s="774">
        <v>786.38230032958984</v>
      </c>
      <c r="AP47" s="774">
        <v>1649.9735955723579</v>
      </c>
      <c r="AQ47" s="774">
        <v>1868.5678001024194</v>
      </c>
      <c r="AR47" s="774">
        <v>29.988721802281837</v>
      </c>
      <c r="AS47" s="774">
        <v>704.89350056002797</v>
      </c>
      <c r="AT47" s="774">
        <v>7.6000000000427903</v>
      </c>
      <c r="AU47" s="774">
        <v>201.40505346195786</v>
      </c>
      <c r="AV47" s="774">
        <v>239.80481758058448</v>
      </c>
      <c r="AW47" s="774">
        <v>211.47897835615532</v>
      </c>
      <c r="AX47" s="774">
        <v>44.604651161287634</v>
      </c>
      <c r="AY47" s="774">
        <v>5115.2726767805079</v>
      </c>
      <c r="AZ47" s="774">
        <v>3849.3228285882365</v>
      </c>
      <c r="BA47" s="774">
        <v>164.51406197666762</v>
      </c>
      <c r="BB47" s="774">
        <v>1050.9620670603158</v>
      </c>
      <c r="BC47" s="774">
        <v>1395.2743120893233</v>
      </c>
      <c r="BD47" s="774">
        <v>1158.537801001818</v>
      </c>
      <c r="BE47" s="774">
        <v>80.034586460113601</v>
      </c>
      <c r="BF47" s="774">
        <v>1265.9498481922719</v>
      </c>
      <c r="BG47" s="774">
        <v>38.316477469820761</v>
      </c>
      <c r="BH47" s="774">
        <v>321.51200583890881</v>
      </c>
      <c r="BI47" s="774">
        <v>476.54536583991791</v>
      </c>
      <c r="BJ47" s="774">
        <v>424.57599904362422</v>
      </c>
      <c r="BK47" s="774">
        <v>5</v>
      </c>
      <c r="BL47" s="774">
        <v>295.64444446371203</v>
      </c>
      <c r="BM47" s="774">
        <v>230.31111112545722</v>
      </c>
      <c r="BN47" s="774">
        <v>65.33333333825486</v>
      </c>
    </row>
    <row r="48" spans="1:66" ht="17.100000000000001" customHeight="1">
      <c r="A48" s="961"/>
      <c r="B48" s="961" t="s">
        <v>1318</v>
      </c>
      <c r="C48" s="961"/>
      <c r="D48" s="959"/>
      <c r="E48" s="771">
        <v>9343.9359056174271</v>
      </c>
      <c r="F48" s="766">
        <v>7396.1677764078186</v>
      </c>
      <c r="G48" s="766">
        <v>1947.7681292096099</v>
      </c>
      <c r="H48" s="766">
        <v>1770.3134815501505</v>
      </c>
      <c r="I48" s="766">
        <v>1619.8079153077001</v>
      </c>
      <c r="J48" s="766">
        <v>78.794770350622088</v>
      </c>
      <c r="K48" s="766">
        <v>152.7692027864295</v>
      </c>
      <c r="L48" s="766">
        <v>607.83673593187643</v>
      </c>
      <c r="M48" s="766">
        <v>664.23359893889847</v>
      </c>
      <c r="N48" s="766">
        <v>116.1736072998733</v>
      </c>
      <c r="O48" s="766">
        <v>150.50556624245084</v>
      </c>
      <c r="P48" s="766">
        <v>0</v>
      </c>
      <c r="Q48" s="766">
        <v>7.5318229392066058</v>
      </c>
      <c r="R48" s="766">
        <v>69.364179915908267</v>
      </c>
      <c r="S48" s="766">
        <v>73.609563387335953</v>
      </c>
      <c r="T48" s="766">
        <v>0</v>
      </c>
      <c r="U48" s="766">
        <v>2535.9094464337013</v>
      </c>
      <c r="V48" s="766">
        <v>1308.9942619727949</v>
      </c>
      <c r="W48" s="766">
        <v>40.51562931212618</v>
      </c>
      <c r="X48" s="766">
        <v>198.25491717387519</v>
      </c>
      <c r="Y48" s="766">
        <v>535.21627201489525</v>
      </c>
      <c r="Z48" s="766">
        <v>459.49749329188461</v>
      </c>
      <c r="AA48" s="766">
        <v>75.509950180013021</v>
      </c>
      <c r="AB48" s="766">
        <v>1226.9151844609073</v>
      </c>
      <c r="AC48" s="766">
        <v>29.509788308454727</v>
      </c>
      <c r="AD48" s="766">
        <v>331.68649536829366</v>
      </c>
      <c r="AE48" s="766">
        <v>458.59388068223501</v>
      </c>
      <c r="AF48" s="766">
        <v>363.91209672380609</v>
      </c>
      <c r="AG48" s="766">
        <v>43.212923378117658</v>
      </c>
      <c r="AH48" s="961"/>
      <c r="AI48" s="961" t="s">
        <v>1318</v>
      </c>
      <c r="AJ48" s="961"/>
      <c r="AK48" s="959"/>
      <c r="AL48" s="766">
        <v>1608.7813253975687</v>
      </c>
      <c r="AM48" s="766">
        <v>1468.6047170355203</v>
      </c>
      <c r="AN48" s="766">
        <v>81.917764514819808</v>
      </c>
      <c r="AO48" s="766">
        <v>179.98332074565815</v>
      </c>
      <c r="AP48" s="766">
        <v>628.55859641664699</v>
      </c>
      <c r="AQ48" s="766">
        <v>538.92775625455033</v>
      </c>
      <c r="AR48" s="766">
        <v>39.217279103845016</v>
      </c>
      <c r="AS48" s="766">
        <v>140.17660836204814</v>
      </c>
      <c r="AT48" s="766">
        <v>12.478350670523081</v>
      </c>
      <c r="AU48" s="766">
        <v>25.300901240822714</v>
      </c>
      <c r="AV48" s="766">
        <v>62.278646279379323</v>
      </c>
      <c r="AW48" s="766">
        <v>28.325507622269939</v>
      </c>
      <c r="AX48" s="766">
        <v>11.793202549053049</v>
      </c>
      <c r="AY48" s="766">
        <v>2815.7155834685932</v>
      </c>
      <c r="AZ48" s="766">
        <v>2443.2378397521711</v>
      </c>
      <c r="BA48" s="766">
        <v>89.716615685090119</v>
      </c>
      <c r="BB48" s="766">
        <v>391.36580975356327</v>
      </c>
      <c r="BC48" s="766">
        <v>848.22092986742689</v>
      </c>
      <c r="BD48" s="766">
        <v>1086.7209881456035</v>
      </c>
      <c r="BE48" s="766">
        <v>27.21349630048833</v>
      </c>
      <c r="BF48" s="766">
        <v>372.47774371642203</v>
      </c>
      <c r="BG48" s="766">
        <v>18.835211695766958</v>
      </c>
      <c r="BH48" s="766">
        <v>49.101855844331688</v>
      </c>
      <c r="BI48" s="766">
        <v>72.216910652783085</v>
      </c>
      <c r="BJ48" s="766">
        <v>228.57765797213091</v>
      </c>
      <c r="BK48" s="766">
        <v>3.7461075514093611</v>
      </c>
      <c r="BL48" s="774">
        <v>613.21606876741566</v>
      </c>
      <c r="BM48" s="774">
        <v>555.52304233963321</v>
      </c>
      <c r="BN48" s="774">
        <v>57.693026427782449</v>
      </c>
    </row>
    <row r="49" spans="1:66" ht="17.100000000000001" customHeight="1">
      <c r="A49" s="961"/>
      <c r="B49" s="1330" t="s">
        <v>457</v>
      </c>
      <c r="C49" s="961"/>
      <c r="D49" s="959"/>
      <c r="E49" s="771">
        <v>32241.78399711302</v>
      </c>
      <c r="F49" s="766">
        <v>25384.34788547385</v>
      </c>
      <c r="G49" s="766">
        <v>6857.4361116391501</v>
      </c>
      <c r="H49" s="773">
        <v>8818.4758224128018</v>
      </c>
      <c r="I49" s="773">
        <v>7758.1226020617241</v>
      </c>
      <c r="J49" s="773">
        <v>172.5086772781668</v>
      </c>
      <c r="K49" s="773">
        <v>1241.266074137669</v>
      </c>
      <c r="L49" s="773">
        <v>2367.0469606073107</v>
      </c>
      <c r="M49" s="773">
        <v>3658.695974550626</v>
      </c>
      <c r="N49" s="773">
        <v>318.60491548795306</v>
      </c>
      <c r="O49" s="774">
        <v>1060.3532203510808</v>
      </c>
      <c r="P49" s="774">
        <v>44.773844136633585</v>
      </c>
      <c r="Q49" s="774">
        <v>336.58810305711182</v>
      </c>
      <c r="R49" s="774">
        <v>382.10838984512378</v>
      </c>
      <c r="S49" s="774">
        <v>286.95695738628598</v>
      </c>
      <c r="T49" s="774">
        <v>9.9259259259259256</v>
      </c>
      <c r="U49" s="774">
        <v>8610.6919348452775</v>
      </c>
      <c r="V49" s="774">
        <v>4661.6563863529545</v>
      </c>
      <c r="W49" s="774">
        <v>113.10761038737543</v>
      </c>
      <c r="X49" s="774">
        <v>615.84996966414019</v>
      </c>
      <c r="Y49" s="774">
        <v>1700.9971342346525</v>
      </c>
      <c r="Z49" s="774">
        <v>1986.2757540685263</v>
      </c>
      <c r="AA49" s="774">
        <v>245.42591799825593</v>
      </c>
      <c r="AB49" s="774">
        <v>3949.035548492318</v>
      </c>
      <c r="AC49" s="774">
        <v>185.75360599681008</v>
      </c>
      <c r="AD49" s="774">
        <v>1108.3970712944331</v>
      </c>
      <c r="AE49" s="774">
        <v>1366.9241861958933</v>
      </c>
      <c r="AF49" s="774">
        <v>1212.8324742541265</v>
      </c>
      <c r="AG49" s="774">
        <v>75.128210751051967</v>
      </c>
      <c r="AH49" s="961"/>
      <c r="AI49" s="1330" t="s">
        <v>457</v>
      </c>
      <c r="AJ49" s="961"/>
      <c r="AK49" s="959"/>
      <c r="AL49" s="774">
        <v>6323.6067508855849</v>
      </c>
      <c r="AM49" s="774">
        <v>5906.1323334936551</v>
      </c>
      <c r="AN49" s="774">
        <v>245.40047250925565</v>
      </c>
      <c r="AO49" s="774">
        <v>854.97951275080004</v>
      </c>
      <c r="AP49" s="774">
        <v>2002.463906908531</v>
      </c>
      <c r="AQ49" s="774">
        <v>2488.4493636730299</v>
      </c>
      <c r="AR49" s="774">
        <v>314.83907765203793</v>
      </c>
      <c r="AS49" s="774">
        <v>417.4744173919305</v>
      </c>
      <c r="AT49" s="774">
        <v>27.882150993582641</v>
      </c>
      <c r="AU49" s="774">
        <v>87.972445727154479</v>
      </c>
      <c r="AV49" s="774">
        <v>99.514931922437427</v>
      </c>
      <c r="AW49" s="774">
        <v>167.68136846916767</v>
      </c>
      <c r="AX49" s="774">
        <v>34.423520279588303</v>
      </c>
      <c r="AY49" s="774">
        <v>7203.7612769959978</v>
      </c>
      <c r="AZ49" s="774">
        <v>6077.4088875711204</v>
      </c>
      <c r="BA49" s="774">
        <v>320.38757959614435</v>
      </c>
      <c r="BB49" s="774">
        <v>972.87541267092251</v>
      </c>
      <c r="BC49" s="774">
        <v>1816.1508858679895</v>
      </c>
      <c r="BD49" s="774">
        <v>2521.0955833209387</v>
      </c>
      <c r="BE49" s="774">
        <v>446.89942611512294</v>
      </c>
      <c r="BF49" s="774">
        <v>1126.3523894248804</v>
      </c>
      <c r="BG49" s="774">
        <v>34.747310352749537</v>
      </c>
      <c r="BH49" s="774">
        <v>178.18073525131797</v>
      </c>
      <c r="BI49" s="774">
        <v>462.00729413178175</v>
      </c>
      <c r="BJ49" s="774">
        <v>349.82137013876542</v>
      </c>
      <c r="BK49" s="774">
        <v>101.5956795502655</v>
      </c>
      <c r="BL49" s="774">
        <v>1285.2482119733506</v>
      </c>
      <c r="BM49" s="774">
        <v>981.02767599440733</v>
      </c>
      <c r="BN49" s="774">
        <v>304.22053597894313</v>
      </c>
    </row>
    <row r="50" spans="1:66" ht="17.100000000000001" customHeight="1">
      <c r="A50" s="961"/>
      <c r="B50" s="961" t="s">
        <v>1319</v>
      </c>
      <c r="C50" s="6"/>
      <c r="D50" s="124"/>
      <c r="E50" s="771">
        <v>7366.8191842236156</v>
      </c>
      <c r="F50" s="766">
        <v>5895.9092731115725</v>
      </c>
      <c r="G50" s="766">
        <v>1470.9099111120452</v>
      </c>
      <c r="H50" s="773">
        <v>1711.1690931562423</v>
      </c>
      <c r="I50" s="773">
        <v>1501.1461608285504</v>
      </c>
      <c r="J50" s="773">
        <v>48.963089540228765</v>
      </c>
      <c r="K50" s="773">
        <v>232.0504328960198</v>
      </c>
      <c r="L50" s="773">
        <v>547.99586465181142</v>
      </c>
      <c r="M50" s="773">
        <v>620.15745043403945</v>
      </c>
      <c r="N50" s="773">
        <v>51.979323306450738</v>
      </c>
      <c r="O50" s="774">
        <v>210.02293232769216</v>
      </c>
      <c r="P50" s="774">
        <v>3</v>
      </c>
      <c r="Q50" s="774">
        <v>40.964285713993327</v>
      </c>
      <c r="R50" s="774">
        <v>62.372180448388931</v>
      </c>
      <c r="S50" s="774">
        <v>103.68646616530989</v>
      </c>
      <c r="T50" s="774">
        <v>0</v>
      </c>
      <c r="U50" s="774">
        <v>2180.7034403403572</v>
      </c>
      <c r="V50" s="774">
        <v>1323.3139666804959</v>
      </c>
      <c r="W50" s="774">
        <v>21.17857142838276</v>
      </c>
      <c r="X50" s="774">
        <v>156.01459329736267</v>
      </c>
      <c r="Y50" s="774">
        <v>597.36140346928642</v>
      </c>
      <c r="Z50" s="774">
        <v>482.11578946596239</v>
      </c>
      <c r="AA50" s="774">
        <v>66.643609019501497</v>
      </c>
      <c r="AB50" s="774">
        <v>857.38947365986223</v>
      </c>
      <c r="AC50" s="774">
        <v>14.17857142838276</v>
      </c>
      <c r="AD50" s="774">
        <v>237.31340851419924</v>
      </c>
      <c r="AE50" s="774">
        <v>286.9641603913322</v>
      </c>
      <c r="AF50" s="774">
        <v>315.71904761182168</v>
      </c>
      <c r="AG50" s="774">
        <v>3.2142857141262757</v>
      </c>
      <c r="AH50" s="961"/>
      <c r="AI50" s="961" t="s">
        <v>1319</v>
      </c>
      <c r="AJ50" s="6"/>
      <c r="AK50" s="124"/>
      <c r="AL50" s="774">
        <v>1797.7129186787306</v>
      </c>
      <c r="AM50" s="774">
        <v>1684.2648667261649</v>
      </c>
      <c r="AN50" s="774">
        <v>8.6000000003297181</v>
      </c>
      <c r="AO50" s="774">
        <v>162.71114148875876</v>
      </c>
      <c r="AP50" s="774">
        <v>698.01446799106031</v>
      </c>
      <c r="AQ50" s="774">
        <v>695.24358624649904</v>
      </c>
      <c r="AR50" s="774">
        <v>119.69567099951709</v>
      </c>
      <c r="AS50" s="774">
        <v>113.44805195256586</v>
      </c>
      <c r="AT50" s="774">
        <v>0</v>
      </c>
      <c r="AU50" s="774">
        <v>27.671428570961094</v>
      </c>
      <c r="AV50" s="774">
        <v>18.171428572540602</v>
      </c>
      <c r="AW50" s="774">
        <v>67.605194809064173</v>
      </c>
      <c r="AX50" s="774">
        <v>0</v>
      </c>
      <c r="AY50" s="774">
        <v>1290.9791865984555</v>
      </c>
      <c r="AZ50" s="774">
        <v>1102.8933697878856</v>
      </c>
      <c r="BA50" s="774">
        <v>84.963636365386094</v>
      </c>
      <c r="BB50" s="774">
        <v>111.09567099580886</v>
      </c>
      <c r="BC50" s="774">
        <v>421.08538390885417</v>
      </c>
      <c r="BD50" s="774">
        <v>404.30431761721513</v>
      </c>
      <c r="BE50" s="774">
        <v>81.444360900621689</v>
      </c>
      <c r="BF50" s="774">
        <v>188.08581681056987</v>
      </c>
      <c r="BG50" s="774">
        <v>0</v>
      </c>
      <c r="BH50" s="774">
        <v>24.090909091179203</v>
      </c>
      <c r="BI50" s="774">
        <v>63.119480515755839</v>
      </c>
      <c r="BJ50" s="774">
        <v>93.803998632728209</v>
      </c>
      <c r="BK50" s="774">
        <v>7.0714285709066189</v>
      </c>
      <c r="BL50" s="774">
        <v>386.25454544983404</v>
      </c>
      <c r="BM50" s="774">
        <v>284.29090908847917</v>
      </c>
      <c r="BN50" s="774">
        <v>101.96363636135483</v>
      </c>
    </row>
    <row r="51" spans="1:66" ht="17.100000000000001" customHeight="1">
      <c r="A51" s="961"/>
      <c r="B51" s="961" t="s">
        <v>1320</v>
      </c>
      <c r="C51" s="6"/>
      <c r="D51" s="124"/>
      <c r="E51" s="771">
        <v>16222.461512686059</v>
      </c>
      <c r="F51" s="766">
        <v>12918.175770111469</v>
      </c>
      <c r="G51" s="766">
        <v>3304.2857425745892</v>
      </c>
      <c r="H51" s="773">
        <v>5152.541760023345</v>
      </c>
      <c r="I51" s="773">
        <v>4549.8334457058745</v>
      </c>
      <c r="J51" s="773">
        <v>65.928180354401348</v>
      </c>
      <c r="K51" s="773">
        <v>868.6066473850284</v>
      </c>
      <c r="L51" s="773">
        <v>1394.9072215998299</v>
      </c>
      <c r="M51" s="773">
        <v>2038.7517226733294</v>
      </c>
      <c r="N51" s="773">
        <v>181.63967369328589</v>
      </c>
      <c r="O51" s="774">
        <v>602.70831431747035</v>
      </c>
      <c r="P51" s="774">
        <v>24.362962963591784</v>
      </c>
      <c r="Q51" s="774">
        <v>221.6384058001635</v>
      </c>
      <c r="R51" s="774">
        <v>190.40367893436857</v>
      </c>
      <c r="S51" s="774">
        <v>156.37734069342062</v>
      </c>
      <c r="T51" s="774">
        <v>9.9259259259259256</v>
      </c>
      <c r="U51" s="774">
        <v>4329.2153836833859</v>
      </c>
      <c r="V51" s="774">
        <v>2383.4912919266712</v>
      </c>
      <c r="W51" s="774">
        <v>12.975783475967145</v>
      </c>
      <c r="X51" s="774">
        <v>339.41372740063451</v>
      </c>
      <c r="Y51" s="774">
        <v>787.27024560852044</v>
      </c>
      <c r="Z51" s="774">
        <v>1090.9448266590084</v>
      </c>
      <c r="AA51" s="774">
        <v>152.88670878253902</v>
      </c>
      <c r="AB51" s="774">
        <v>1945.7240917567169</v>
      </c>
      <c r="AC51" s="774">
        <v>45.301709403122857</v>
      </c>
      <c r="AD51" s="774">
        <v>521.86073153482596</v>
      </c>
      <c r="AE51" s="774">
        <v>738.37507475519089</v>
      </c>
      <c r="AF51" s="774">
        <v>617.1302772900325</v>
      </c>
      <c r="AG51" s="774">
        <v>23.056298773543887</v>
      </c>
      <c r="AH51" s="961"/>
      <c r="AI51" s="961" t="s">
        <v>1320</v>
      </c>
      <c r="AJ51" s="6"/>
      <c r="AK51" s="124"/>
      <c r="AL51" s="774">
        <v>2908.13545501828</v>
      </c>
      <c r="AM51" s="774">
        <v>2700.2045831581186</v>
      </c>
      <c r="AN51" s="774">
        <v>92.542512077263794</v>
      </c>
      <c r="AO51" s="774">
        <v>570.34775707312656</v>
      </c>
      <c r="AP51" s="774">
        <v>851.97885897821754</v>
      </c>
      <c r="AQ51" s="774">
        <v>1060.3883650887547</v>
      </c>
      <c r="AR51" s="774">
        <v>124.94708994075542</v>
      </c>
      <c r="AS51" s="774">
        <v>207.93087186016152</v>
      </c>
      <c r="AT51" s="774">
        <v>1</v>
      </c>
      <c r="AU51" s="774">
        <v>51.357142854916361</v>
      </c>
      <c r="AV51" s="774">
        <v>58.454106279698451</v>
      </c>
      <c r="AW51" s="774">
        <v>72.045548653235102</v>
      </c>
      <c r="AX51" s="774">
        <v>25.07407407231161</v>
      </c>
      <c r="AY51" s="774">
        <v>3525.2284377752972</v>
      </c>
      <c r="AZ51" s="774">
        <v>3011.845655671932</v>
      </c>
      <c r="BA51" s="774">
        <v>79.817069243290234</v>
      </c>
      <c r="BB51" s="774">
        <v>546.73568950404876</v>
      </c>
      <c r="BC51" s="774">
        <v>935.40981930855071</v>
      </c>
      <c r="BD51" s="774">
        <v>1319.5486860891194</v>
      </c>
      <c r="BE51" s="774">
        <v>130.33439152692216</v>
      </c>
      <c r="BF51" s="774">
        <v>513.38278210336455</v>
      </c>
      <c r="BG51" s="774">
        <v>4</v>
      </c>
      <c r="BH51" s="774">
        <v>86.758852260879493</v>
      </c>
      <c r="BI51" s="774">
        <v>256.04761018952752</v>
      </c>
      <c r="BJ51" s="774">
        <v>145.81855567925845</v>
      </c>
      <c r="BK51" s="774">
        <v>20.757763973699046</v>
      </c>
      <c r="BL51" s="774">
        <v>307.3404761857463</v>
      </c>
      <c r="BM51" s="774">
        <v>272.80079364887337</v>
      </c>
      <c r="BN51" s="774">
        <v>34.539682536872931</v>
      </c>
    </row>
    <row r="52" spans="1:66" ht="17.100000000000001" customHeight="1">
      <c r="A52" s="961"/>
      <c r="B52" s="961" t="s">
        <v>1321</v>
      </c>
      <c r="C52" s="6"/>
      <c r="D52" s="124"/>
      <c r="E52" s="771">
        <v>8652.5033002033233</v>
      </c>
      <c r="F52" s="766">
        <v>6570.2628422508069</v>
      </c>
      <c r="G52" s="766">
        <v>2082.2404579525178</v>
      </c>
      <c r="H52" s="766">
        <v>1954.7649692332138</v>
      </c>
      <c r="I52" s="766">
        <v>1707.1429955272952</v>
      </c>
      <c r="J52" s="766">
        <v>57.617407383536694</v>
      </c>
      <c r="K52" s="766">
        <v>140.6089938566202</v>
      </c>
      <c r="L52" s="766">
        <v>424.14387435566852</v>
      </c>
      <c r="M52" s="766">
        <v>999.78680144325301</v>
      </c>
      <c r="N52" s="766">
        <v>84.985918488216413</v>
      </c>
      <c r="O52" s="766">
        <v>247.62197370591846</v>
      </c>
      <c r="P52" s="766">
        <v>17.410881173041801</v>
      </c>
      <c r="Q52" s="766">
        <v>73.985411542954978</v>
      </c>
      <c r="R52" s="766">
        <v>129.33253046236626</v>
      </c>
      <c r="S52" s="766">
        <v>26.89315052755542</v>
      </c>
      <c r="T52" s="766">
        <v>0</v>
      </c>
      <c r="U52" s="766">
        <v>2100.7731108215203</v>
      </c>
      <c r="V52" s="766">
        <v>954.85112774578488</v>
      </c>
      <c r="W52" s="766">
        <v>78.953255483025515</v>
      </c>
      <c r="X52" s="766">
        <v>120.42164896614307</v>
      </c>
      <c r="Y52" s="766">
        <v>316.3654851568453</v>
      </c>
      <c r="Z52" s="766">
        <v>413.21513794355582</v>
      </c>
      <c r="AA52" s="766">
        <v>25.895600196215383</v>
      </c>
      <c r="AB52" s="766">
        <v>1145.9219830757349</v>
      </c>
      <c r="AC52" s="766">
        <v>126.27332516530444</v>
      </c>
      <c r="AD52" s="766">
        <v>349.22293124540704</v>
      </c>
      <c r="AE52" s="766">
        <v>341.58495104936969</v>
      </c>
      <c r="AF52" s="766">
        <v>279.98314935227211</v>
      </c>
      <c r="AG52" s="766">
        <v>48.85762626338181</v>
      </c>
      <c r="AH52" s="961"/>
      <c r="AI52" s="961" t="s">
        <v>1321</v>
      </c>
      <c r="AJ52" s="6"/>
      <c r="AK52" s="124"/>
      <c r="AL52" s="766">
        <v>1617.7583771885734</v>
      </c>
      <c r="AM52" s="766">
        <v>1521.6628836093703</v>
      </c>
      <c r="AN52" s="766">
        <v>144.25796043166216</v>
      </c>
      <c r="AO52" s="766">
        <v>121.92061418891485</v>
      </c>
      <c r="AP52" s="766">
        <v>452.47057993925307</v>
      </c>
      <c r="AQ52" s="766">
        <v>732.81741233777507</v>
      </c>
      <c r="AR52" s="766">
        <v>70.196316711765405</v>
      </c>
      <c r="AS52" s="766">
        <v>96.095493579203136</v>
      </c>
      <c r="AT52" s="766">
        <v>26.882150993582641</v>
      </c>
      <c r="AU52" s="766">
        <v>8.9438743012770221</v>
      </c>
      <c r="AV52" s="766">
        <v>22.889397070198388</v>
      </c>
      <c r="AW52" s="766">
        <v>28.030625006868405</v>
      </c>
      <c r="AX52" s="766">
        <v>9.3494462072766886</v>
      </c>
      <c r="AY52" s="766">
        <v>2387.5536526222472</v>
      </c>
      <c r="AZ52" s="766">
        <v>1962.6698621113012</v>
      </c>
      <c r="BA52" s="766">
        <v>155.60687398746796</v>
      </c>
      <c r="BB52" s="766">
        <v>315.04405217106512</v>
      </c>
      <c r="BC52" s="766">
        <v>459.65568265058505</v>
      </c>
      <c r="BD52" s="766">
        <v>797.24257961460376</v>
      </c>
      <c r="BE52" s="766">
        <v>235.12067368757909</v>
      </c>
      <c r="BF52" s="766">
        <v>424.88379051094574</v>
      </c>
      <c r="BG52" s="766">
        <v>30.74731035274954</v>
      </c>
      <c r="BH52" s="766">
        <v>67.330973899259249</v>
      </c>
      <c r="BI52" s="766">
        <v>142.84020342649839</v>
      </c>
      <c r="BJ52" s="766">
        <v>110.19881582677874</v>
      </c>
      <c r="BK52" s="766">
        <v>73.76648700565984</v>
      </c>
      <c r="BL52" s="774">
        <v>591.65319033777064</v>
      </c>
      <c r="BM52" s="774">
        <v>423.93597325705537</v>
      </c>
      <c r="BN52" s="774">
        <v>167.71721708071533</v>
      </c>
    </row>
    <row r="53" spans="1:66" ht="17.100000000000001" customHeight="1">
      <c r="A53" s="961"/>
      <c r="B53" s="1330" t="s">
        <v>509</v>
      </c>
      <c r="C53" s="6"/>
      <c r="D53" s="124"/>
      <c r="E53" s="771">
        <v>4691.8932576218949</v>
      </c>
      <c r="F53" s="766">
        <v>3713.6080998048747</v>
      </c>
      <c r="G53" s="766">
        <v>978.28515781702197</v>
      </c>
      <c r="H53" s="766">
        <v>510.31625651588178</v>
      </c>
      <c r="I53" s="766">
        <v>440.50550258579506</v>
      </c>
      <c r="J53" s="766">
        <v>1</v>
      </c>
      <c r="K53" s="766">
        <v>79.350791345109513</v>
      </c>
      <c r="L53" s="766">
        <v>144.90246950485329</v>
      </c>
      <c r="M53" s="766">
        <v>144.37185652878017</v>
      </c>
      <c r="N53" s="766">
        <v>70.880385207052157</v>
      </c>
      <c r="O53" s="766">
        <v>69.810753930086719</v>
      </c>
      <c r="P53" s="766">
        <v>3</v>
      </c>
      <c r="Q53" s="766">
        <v>0</v>
      </c>
      <c r="R53" s="766">
        <v>63.540974696261713</v>
      </c>
      <c r="S53" s="766">
        <v>3.2697792338250036</v>
      </c>
      <c r="T53" s="766">
        <v>0</v>
      </c>
      <c r="U53" s="766">
        <v>1285.2170827610134</v>
      </c>
      <c r="V53" s="766">
        <v>690.56758335442794</v>
      </c>
      <c r="W53" s="766">
        <v>196.96526417305563</v>
      </c>
      <c r="X53" s="766">
        <v>103.02201370404129</v>
      </c>
      <c r="Y53" s="766">
        <v>201.18705608817419</v>
      </c>
      <c r="Z53" s="766">
        <v>149.27142307251475</v>
      </c>
      <c r="AA53" s="766">
        <v>40.121826316642007</v>
      </c>
      <c r="AB53" s="766">
        <v>594.64949940658539</v>
      </c>
      <c r="AC53" s="766">
        <v>4.786450662633583</v>
      </c>
      <c r="AD53" s="766">
        <v>105.58606693956521</v>
      </c>
      <c r="AE53" s="766">
        <v>346.12154260378662</v>
      </c>
      <c r="AF53" s="766">
        <v>136.15543920059983</v>
      </c>
      <c r="AG53" s="766">
        <v>2</v>
      </c>
      <c r="AH53" s="961"/>
      <c r="AI53" s="1330" t="s">
        <v>509</v>
      </c>
      <c r="AJ53" s="6"/>
      <c r="AK53" s="124"/>
      <c r="AL53" s="766">
        <v>903.72445904433221</v>
      </c>
      <c r="AM53" s="766">
        <v>882.11514174249805</v>
      </c>
      <c r="AN53" s="766">
        <v>1</v>
      </c>
      <c r="AO53" s="766">
        <v>96.680527576671722</v>
      </c>
      <c r="AP53" s="766">
        <v>280.05401388689421</v>
      </c>
      <c r="AQ53" s="766">
        <v>402.64956647285493</v>
      </c>
      <c r="AR53" s="766">
        <v>101.73103380607714</v>
      </c>
      <c r="AS53" s="766">
        <v>21.609317301834189</v>
      </c>
      <c r="AT53" s="766">
        <v>0</v>
      </c>
      <c r="AU53" s="766">
        <v>0</v>
      </c>
      <c r="AV53" s="766">
        <v>11.204138633386373</v>
      </c>
      <c r="AW53" s="766">
        <v>10.405178668447816</v>
      </c>
      <c r="AX53" s="766">
        <v>0</v>
      </c>
      <c r="AY53" s="766">
        <v>1631.1390306570897</v>
      </c>
      <c r="AZ53" s="766">
        <v>1407.5363795568701</v>
      </c>
      <c r="BA53" s="766">
        <v>102.52610432752223</v>
      </c>
      <c r="BB53" s="766">
        <v>187.57789267016943</v>
      </c>
      <c r="BC53" s="766">
        <v>494.48323017020198</v>
      </c>
      <c r="BD53" s="766">
        <v>373.24431260751959</v>
      </c>
      <c r="BE53" s="766">
        <v>249.70483978145705</v>
      </c>
      <c r="BF53" s="766">
        <v>223.60265110021925</v>
      </c>
      <c r="BG53" s="766">
        <v>0</v>
      </c>
      <c r="BH53" s="766">
        <v>84.247253393854521</v>
      </c>
      <c r="BI53" s="766">
        <v>33.210565373028295</v>
      </c>
      <c r="BJ53" s="766">
        <v>44.62916973682313</v>
      </c>
      <c r="BK53" s="766">
        <v>61.515662596513344</v>
      </c>
      <c r="BL53" s="774">
        <v>361.49642864357935</v>
      </c>
      <c r="BM53" s="774">
        <v>292.88349256528289</v>
      </c>
      <c r="BN53" s="774">
        <v>68.612936078296485</v>
      </c>
    </row>
    <row r="54" spans="1:66" ht="17.100000000000001" customHeight="1">
      <c r="A54" s="1470" t="s">
        <v>510</v>
      </c>
      <c r="B54" s="1470"/>
      <c r="C54" s="6"/>
      <c r="D54" s="124"/>
      <c r="E54" s="771">
        <v>2761.1750976780709</v>
      </c>
      <c r="F54" s="766">
        <v>2347.5960599437021</v>
      </c>
      <c r="G54" s="766">
        <v>413.5790377343688</v>
      </c>
      <c r="H54" s="766">
        <v>534.60986784560964</v>
      </c>
      <c r="I54" s="766">
        <v>499.25298358167151</v>
      </c>
      <c r="J54" s="766">
        <v>0</v>
      </c>
      <c r="K54" s="766">
        <v>45.814714384659325</v>
      </c>
      <c r="L54" s="766">
        <v>110.51151812600665</v>
      </c>
      <c r="M54" s="766">
        <v>302.22831575450311</v>
      </c>
      <c r="N54" s="766">
        <v>40.69843531650249</v>
      </c>
      <c r="O54" s="766">
        <v>35.356884263938142</v>
      </c>
      <c r="P54" s="766">
        <v>3.6351931331252194</v>
      </c>
      <c r="Q54" s="766">
        <v>13.976744185189563</v>
      </c>
      <c r="R54" s="766">
        <v>13.109753812498141</v>
      </c>
      <c r="S54" s="766">
        <v>4.6351931331252194</v>
      </c>
      <c r="T54" s="766">
        <v>0</v>
      </c>
      <c r="U54" s="766">
        <v>588.14203838050548</v>
      </c>
      <c r="V54" s="766">
        <v>366.10196366201126</v>
      </c>
      <c r="W54" s="766">
        <v>0</v>
      </c>
      <c r="X54" s="766">
        <v>104.24666539859233</v>
      </c>
      <c r="Y54" s="766">
        <v>108.90195024639129</v>
      </c>
      <c r="Z54" s="766">
        <v>152.95334801702759</v>
      </c>
      <c r="AA54" s="766">
        <v>0</v>
      </c>
      <c r="AB54" s="766">
        <v>222.04007471849422</v>
      </c>
      <c r="AC54" s="766">
        <v>3.6351931331252194</v>
      </c>
      <c r="AD54" s="766">
        <v>118.89169429726542</v>
      </c>
      <c r="AE54" s="766">
        <v>87.938079991739315</v>
      </c>
      <c r="AF54" s="766">
        <v>7.9399141632390551</v>
      </c>
      <c r="AG54" s="766">
        <v>3.6351931331252194</v>
      </c>
      <c r="AH54" s="1470" t="s">
        <v>510</v>
      </c>
      <c r="AI54" s="1470"/>
      <c r="AJ54" s="6"/>
      <c r="AK54" s="124"/>
      <c r="AL54" s="766">
        <v>909.62031134623533</v>
      </c>
      <c r="AM54" s="766">
        <v>847.94867807604464</v>
      </c>
      <c r="AN54" s="766">
        <v>65.548769062490706</v>
      </c>
      <c r="AO54" s="766">
        <v>99.361100942784702</v>
      </c>
      <c r="AP54" s="766">
        <v>276.13097698014025</v>
      </c>
      <c r="AQ54" s="766">
        <v>359.00159060322403</v>
      </c>
      <c r="AR54" s="766">
        <v>47.906240487404865</v>
      </c>
      <c r="AS54" s="766">
        <v>61.671633270190604</v>
      </c>
      <c r="AT54" s="766">
        <v>0</v>
      </c>
      <c r="AU54" s="766">
        <v>0</v>
      </c>
      <c r="AV54" s="766">
        <v>61.671633270190604</v>
      </c>
      <c r="AW54" s="766">
        <v>0</v>
      </c>
      <c r="AX54" s="766">
        <v>0</v>
      </c>
      <c r="AY54" s="766">
        <v>719.33626369963031</v>
      </c>
      <c r="AZ54" s="766">
        <v>624.82581821788472</v>
      </c>
      <c r="BA54" s="766">
        <v>75.344594648718214</v>
      </c>
      <c r="BB54" s="766">
        <v>82.000548336786551</v>
      </c>
      <c r="BC54" s="766">
        <v>210.52704161276006</v>
      </c>
      <c r="BD54" s="766">
        <v>252.95363362011977</v>
      </c>
      <c r="BE54" s="766">
        <v>3.9999999994999995</v>
      </c>
      <c r="BF54" s="766">
        <v>94.510445481745762</v>
      </c>
      <c r="BG54" s="766">
        <v>28.219507624996282</v>
      </c>
      <c r="BH54" s="766">
        <v>3.6351931331252194</v>
      </c>
      <c r="BI54" s="766">
        <v>35.452125645194322</v>
      </c>
      <c r="BJ54" s="766">
        <v>23.568425945304725</v>
      </c>
      <c r="BK54" s="766">
        <v>3.6351931331252194</v>
      </c>
      <c r="BL54" s="766">
        <v>9.466616406089754</v>
      </c>
      <c r="BM54" s="766">
        <v>9.466616406089754</v>
      </c>
      <c r="BN54" s="766">
        <v>0</v>
      </c>
    </row>
    <row r="55" spans="1:66" ht="17.100000000000001" customHeight="1">
      <c r="A55" s="1479" t="s">
        <v>118</v>
      </c>
      <c r="B55" s="1479"/>
      <c r="C55" s="1479"/>
      <c r="D55" s="124"/>
      <c r="E55" s="771"/>
      <c r="F55" s="772"/>
      <c r="G55" s="772"/>
      <c r="H55" s="773"/>
      <c r="I55" s="773"/>
      <c r="J55" s="773"/>
      <c r="K55" s="773"/>
      <c r="L55" s="773"/>
      <c r="M55" s="773"/>
      <c r="N55" s="773"/>
      <c r="O55" s="774"/>
      <c r="P55" s="774"/>
      <c r="Q55" s="774"/>
      <c r="R55" s="774"/>
      <c r="S55" s="774"/>
      <c r="T55" s="774"/>
      <c r="U55" s="774"/>
      <c r="V55" s="774"/>
      <c r="W55" s="774"/>
      <c r="X55" s="774"/>
      <c r="Y55" s="774"/>
      <c r="Z55" s="774"/>
      <c r="AA55" s="774"/>
      <c r="AB55" s="774"/>
      <c r="AC55" s="774"/>
      <c r="AD55" s="774"/>
      <c r="AE55" s="774"/>
      <c r="AF55" s="774"/>
      <c r="AG55" s="774"/>
      <c r="AH55" s="1479" t="s">
        <v>118</v>
      </c>
      <c r="AI55" s="1479"/>
      <c r="AJ55" s="1479"/>
      <c r="AK55" s="124"/>
      <c r="AL55" s="774"/>
      <c r="AM55" s="774"/>
      <c r="AN55" s="774"/>
      <c r="AO55" s="774"/>
      <c r="AP55" s="774"/>
      <c r="AQ55" s="774"/>
      <c r="AR55" s="774"/>
      <c r="AS55" s="774"/>
      <c r="AT55" s="774"/>
      <c r="AU55" s="774"/>
      <c r="AV55" s="774"/>
      <c r="AW55" s="774"/>
      <c r="AX55" s="774"/>
      <c r="AY55" s="774"/>
      <c r="AZ55" s="774"/>
      <c r="BA55" s="774"/>
      <c r="BB55" s="774"/>
      <c r="BC55" s="774"/>
      <c r="BD55" s="774"/>
      <c r="BE55" s="774"/>
      <c r="BF55" s="774"/>
      <c r="BG55" s="774"/>
      <c r="BH55" s="774"/>
      <c r="BI55" s="774"/>
      <c r="BJ55" s="774"/>
      <c r="BK55" s="774"/>
      <c r="BL55" s="774"/>
      <c r="BM55" s="774"/>
      <c r="BN55" s="774"/>
    </row>
    <row r="56" spans="1:66" ht="17.100000000000001" customHeight="1">
      <c r="A56" s="1470" t="s">
        <v>511</v>
      </c>
      <c r="B56" s="1470" t="s">
        <v>511</v>
      </c>
      <c r="C56" s="1334"/>
      <c r="D56" s="124"/>
      <c r="E56" s="771">
        <v>73500.944813774302</v>
      </c>
      <c r="F56" s="767">
        <v>58241.822587916133</v>
      </c>
      <c r="G56" s="767">
        <v>15259.12222585828</v>
      </c>
      <c r="H56" s="773">
        <v>21803.469665606193</v>
      </c>
      <c r="I56" s="773">
        <v>18735.229931207239</v>
      </c>
      <c r="J56" s="773">
        <v>493.21005159888676</v>
      </c>
      <c r="K56" s="773">
        <v>3776.8738067561694</v>
      </c>
      <c r="L56" s="773">
        <v>5815.6611582306741</v>
      </c>
      <c r="M56" s="773">
        <v>7857.2414938421371</v>
      </c>
      <c r="N56" s="773">
        <v>792.24342077939548</v>
      </c>
      <c r="O56" s="774">
        <v>3068.2397343989314</v>
      </c>
      <c r="P56" s="774">
        <v>144.19686959236523</v>
      </c>
      <c r="Q56" s="774">
        <v>1102.7228703152912</v>
      </c>
      <c r="R56" s="774">
        <v>976.36446153884924</v>
      </c>
      <c r="S56" s="774">
        <v>819.26999570769533</v>
      </c>
      <c r="T56" s="774">
        <v>25.685537244730444</v>
      </c>
      <c r="U56" s="774">
        <v>19634.829588474466</v>
      </c>
      <c r="V56" s="774">
        <v>10845.460780592735</v>
      </c>
      <c r="W56" s="774">
        <v>443.99072130088115</v>
      </c>
      <c r="X56" s="774">
        <v>1585.6651796847709</v>
      </c>
      <c r="Y56" s="774">
        <v>3439.9000303357502</v>
      </c>
      <c r="Z56" s="774">
        <v>4899.7228850352612</v>
      </c>
      <c r="AA56" s="774">
        <v>476.18196423607162</v>
      </c>
      <c r="AB56" s="774">
        <v>8789.3688078817595</v>
      </c>
      <c r="AC56" s="774">
        <v>348.025332413868</v>
      </c>
      <c r="AD56" s="774">
        <v>2379.986365435585</v>
      </c>
      <c r="AE56" s="774">
        <v>3413.9573577279789</v>
      </c>
      <c r="AF56" s="774">
        <v>2496.2430146844958</v>
      </c>
      <c r="AG56" s="774">
        <v>151.1567376198262</v>
      </c>
      <c r="AH56" s="1470" t="s">
        <v>511</v>
      </c>
      <c r="AI56" s="1470" t="s">
        <v>511</v>
      </c>
      <c r="AJ56" s="1334"/>
      <c r="AK56" s="124"/>
      <c r="AL56" s="774">
        <v>13429.256319497594</v>
      </c>
      <c r="AM56" s="774">
        <v>12577.28013697837</v>
      </c>
      <c r="AN56" s="774">
        <v>354.62429160403502</v>
      </c>
      <c r="AO56" s="774">
        <v>1808.9882314602594</v>
      </c>
      <c r="AP56" s="774">
        <v>4419.2659650079477</v>
      </c>
      <c r="AQ56" s="774">
        <v>5331.7628788354023</v>
      </c>
      <c r="AR56" s="774">
        <v>662.6387700707196</v>
      </c>
      <c r="AS56" s="774">
        <v>851.97618251922484</v>
      </c>
      <c r="AT56" s="774">
        <v>50.960501664148509</v>
      </c>
      <c r="AU56" s="774">
        <v>205.89972020316634</v>
      </c>
      <c r="AV56" s="774">
        <v>318.75338427510701</v>
      </c>
      <c r="AW56" s="774">
        <v>161.51739286175123</v>
      </c>
      <c r="AX56" s="774">
        <v>114.84518351505164</v>
      </c>
      <c r="AY56" s="774">
        <v>16849.202185947157</v>
      </c>
      <c r="AZ56" s="774">
        <v>14643.628080039693</v>
      </c>
      <c r="BA56" s="774">
        <v>579.02362120141606</v>
      </c>
      <c r="BB56" s="774">
        <v>3261.0591529207609</v>
      </c>
      <c r="BC56" s="774">
        <v>5026.3416246532061</v>
      </c>
      <c r="BD56" s="774">
        <v>5002.1309433681863</v>
      </c>
      <c r="BE56" s="774">
        <v>775.07273789612816</v>
      </c>
      <c r="BF56" s="774">
        <v>2205.5741059074612</v>
      </c>
      <c r="BG56" s="774">
        <v>48.475560035742987</v>
      </c>
      <c r="BH56" s="774">
        <v>496.5482795183753</v>
      </c>
      <c r="BI56" s="774">
        <v>914.43869728235882</v>
      </c>
      <c r="BJ56" s="774">
        <v>628.36106039912261</v>
      </c>
      <c r="BK56" s="774">
        <v>117.7505086718629</v>
      </c>
      <c r="BL56" s="774">
        <v>1784.1870542489139</v>
      </c>
      <c r="BM56" s="774">
        <v>1440.2236590980026</v>
      </c>
      <c r="BN56" s="774">
        <v>343.96339515091074</v>
      </c>
    </row>
    <row r="57" spans="1:66" ht="17.100000000000001" customHeight="1">
      <c r="A57" s="1330"/>
      <c r="B57" s="1330" t="s">
        <v>461</v>
      </c>
      <c r="C57" s="1330"/>
      <c r="D57" s="959"/>
      <c r="E57" s="771">
        <v>42493.482995512953</v>
      </c>
      <c r="F57" s="767">
        <v>33706.765917127552</v>
      </c>
      <c r="G57" s="767">
        <v>8786.7170783854053</v>
      </c>
      <c r="H57" s="773">
        <v>9141.104475729373</v>
      </c>
      <c r="I57" s="773">
        <v>7992.5872100408287</v>
      </c>
      <c r="J57" s="773">
        <v>139.143213741181</v>
      </c>
      <c r="K57" s="773">
        <v>1073.799549226773</v>
      </c>
      <c r="L57" s="773">
        <v>2429.9307528795575</v>
      </c>
      <c r="M57" s="773">
        <v>3825.9272672861021</v>
      </c>
      <c r="N57" s="773">
        <v>523.78642690722199</v>
      </c>
      <c r="O57" s="774">
        <v>1148.5172656885352</v>
      </c>
      <c r="P57" s="774">
        <v>48.375816960157465</v>
      </c>
      <c r="Q57" s="774">
        <v>372.70143793743119</v>
      </c>
      <c r="R57" s="774">
        <v>389.24313807599611</v>
      </c>
      <c r="S57" s="774">
        <v>322.19777605540003</v>
      </c>
      <c r="T57" s="774">
        <v>15.999096659550091</v>
      </c>
      <c r="U57" s="774">
        <v>11140.432662848158</v>
      </c>
      <c r="V57" s="774">
        <v>5869.0101755103806</v>
      </c>
      <c r="W57" s="774">
        <v>292.98232289140833</v>
      </c>
      <c r="X57" s="774">
        <v>946.04638058160515</v>
      </c>
      <c r="Y57" s="774">
        <v>2089.7415019062878</v>
      </c>
      <c r="Z57" s="774">
        <v>2295.0758817379938</v>
      </c>
      <c r="AA57" s="774">
        <v>245.16408839309011</v>
      </c>
      <c r="AB57" s="774">
        <v>5271.4224873377698</v>
      </c>
      <c r="AC57" s="774">
        <v>170.69474794423749</v>
      </c>
      <c r="AD57" s="774">
        <v>1418.3194037527835</v>
      </c>
      <c r="AE57" s="774">
        <v>2178.3867433993296</v>
      </c>
      <c r="AF57" s="774">
        <v>1392.289542061671</v>
      </c>
      <c r="AG57" s="774">
        <v>111.7320501797516</v>
      </c>
      <c r="AH57" s="1330"/>
      <c r="AI57" s="1330" t="s">
        <v>461</v>
      </c>
      <c r="AJ57" s="1330"/>
      <c r="AK57" s="959"/>
      <c r="AL57" s="774">
        <v>9158.4797350056106</v>
      </c>
      <c r="AM57" s="774">
        <v>8611.2006344579549</v>
      </c>
      <c r="AN57" s="774">
        <v>263.11858038269776</v>
      </c>
      <c r="AO57" s="774">
        <v>1246.8753628476129</v>
      </c>
      <c r="AP57" s="774">
        <v>2879.4038667284331</v>
      </c>
      <c r="AQ57" s="774">
        <v>3779.2336208509714</v>
      </c>
      <c r="AR57" s="774">
        <v>442.56920364823787</v>
      </c>
      <c r="AS57" s="774">
        <v>547.27910054765368</v>
      </c>
      <c r="AT57" s="774">
        <v>39.360501664105726</v>
      </c>
      <c r="AU57" s="774">
        <v>148.01841656011868</v>
      </c>
      <c r="AV57" s="774">
        <v>204.58941462649793</v>
      </c>
      <c r="AW57" s="774">
        <v>113.70686654526993</v>
      </c>
      <c r="AX57" s="774">
        <v>41.603901151661418</v>
      </c>
      <c r="AY57" s="774">
        <v>11880.153094831354</v>
      </c>
      <c r="AZ57" s="774">
        <v>10303.896970588619</v>
      </c>
      <c r="BA57" s="774">
        <v>396.48114684144093</v>
      </c>
      <c r="BB57" s="774">
        <v>2353.7088645998792</v>
      </c>
      <c r="BC57" s="774">
        <v>3163.6021736786197</v>
      </c>
      <c r="BD57" s="774">
        <v>3777.7971228742654</v>
      </c>
      <c r="BE57" s="774">
        <v>612.30766259441657</v>
      </c>
      <c r="BF57" s="774">
        <v>1576.2561242427362</v>
      </c>
      <c r="BG57" s="774">
        <v>38.417836668632191</v>
      </c>
      <c r="BH57" s="774">
        <v>340.35397790649301</v>
      </c>
      <c r="BI57" s="774">
        <v>695.33321862170635</v>
      </c>
      <c r="BJ57" s="774">
        <v>390.6148680881675</v>
      </c>
      <c r="BK57" s="774">
        <v>111.53622295773663</v>
      </c>
      <c r="BL57" s="774">
        <v>1173.3130270984698</v>
      </c>
      <c r="BM57" s="774">
        <v>930.07092652975427</v>
      </c>
      <c r="BN57" s="774">
        <v>243.24210056871533</v>
      </c>
    </row>
    <row r="58" spans="1:66" ht="17.100000000000001" customHeight="1">
      <c r="A58" s="1330"/>
      <c r="B58" s="1330" t="s">
        <v>462</v>
      </c>
      <c r="C58" s="1330"/>
      <c r="D58" s="959"/>
      <c r="E58" s="772">
        <v>14094.187400484596</v>
      </c>
      <c r="F58" s="767">
        <v>11034.535274207905</v>
      </c>
      <c r="G58" s="767">
        <v>3059.6521262766892</v>
      </c>
      <c r="H58" s="773">
        <v>4731.9489141337417</v>
      </c>
      <c r="I58" s="773">
        <v>4045.420719873272</v>
      </c>
      <c r="J58" s="773">
        <v>145.7190117698496</v>
      </c>
      <c r="K58" s="773">
        <v>797.18198095701189</v>
      </c>
      <c r="L58" s="773">
        <v>1370.9646294829322</v>
      </c>
      <c r="M58" s="773">
        <v>1583.9699543397878</v>
      </c>
      <c r="N58" s="773">
        <v>147.5851433236906</v>
      </c>
      <c r="O58" s="774">
        <v>686.52819426046869</v>
      </c>
      <c r="P58" s="774">
        <v>44.821052632207767</v>
      </c>
      <c r="Q58" s="774">
        <v>255.90192688580279</v>
      </c>
      <c r="R58" s="774">
        <v>212.58481191483668</v>
      </c>
      <c r="S58" s="774">
        <v>164.53396224244091</v>
      </c>
      <c r="T58" s="774">
        <v>8.6864405851803532</v>
      </c>
      <c r="U58" s="774">
        <v>4127.2521842426595</v>
      </c>
      <c r="V58" s="774">
        <v>2378.3956606076322</v>
      </c>
      <c r="W58" s="774">
        <v>56.014526845612338</v>
      </c>
      <c r="X58" s="774">
        <v>313.57048277575916</v>
      </c>
      <c r="Y58" s="774">
        <v>649.78114577394877</v>
      </c>
      <c r="Z58" s="774">
        <v>1228.8216788103753</v>
      </c>
      <c r="AA58" s="774">
        <v>130.20782640193659</v>
      </c>
      <c r="AB58" s="774">
        <v>1748.8565236350275</v>
      </c>
      <c r="AC58" s="774">
        <v>105.99201304290405</v>
      </c>
      <c r="AD58" s="774">
        <v>540.04658289387726</v>
      </c>
      <c r="AE58" s="774">
        <v>580.07412112752434</v>
      </c>
      <c r="AF58" s="774">
        <v>518.7438065707222</v>
      </c>
      <c r="AG58" s="774">
        <v>4</v>
      </c>
      <c r="AH58" s="1330"/>
      <c r="AI58" s="1330" t="s">
        <v>462</v>
      </c>
      <c r="AJ58" s="1330"/>
      <c r="AK58" s="959"/>
      <c r="AL58" s="774">
        <v>2108.5523907521629</v>
      </c>
      <c r="AM58" s="774">
        <v>1912.7992720154896</v>
      </c>
      <c r="AN58" s="774">
        <v>63.545711221244147</v>
      </c>
      <c r="AO58" s="774">
        <v>287.42194233954893</v>
      </c>
      <c r="AP58" s="774">
        <v>754.29463628403948</v>
      </c>
      <c r="AQ58" s="774">
        <v>654.48162941367866</v>
      </c>
      <c r="AR58" s="774">
        <v>153.05535275697844</v>
      </c>
      <c r="AS58" s="774">
        <v>195.75311873667363</v>
      </c>
      <c r="AT58" s="774">
        <v>10.60000000004279</v>
      </c>
      <c r="AU58" s="774">
        <v>27.024160786831906</v>
      </c>
      <c r="AV58" s="774">
        <v>67.582917016201321</v>
      </c>
      <c r="AW58" s="774">
        <v>21.100000000691828</v>
      </c>
      <c r="AX58" s="774">
        <v>69.446040932905788</v>
      </c>
      <c r="AY58" s="774">
        <v>2773.1147680286076</v>
      </c>
      <c r="AZ58" s="774">
        <v>2432.5717729682165</v>
      </c>
      <c r="BA58" s="774">
        <v>53.060656203037581</v>
      </c>
      <c r="BB58" s="774">
        <v>377.09301896658405</v>
      </c>
      <c r="BC58" s="774">
        <v>1155.7340523613623</v>
      </c>
      <c r="BD58" s="774">
        <v>742.0351505969893</v>
      </c>
      <c r="BE58" s="774">
        <v>104.64889484024295</v>
      </c>
      <c r="BF58" s="774">
        <v>340.54299506039121</v>
      </c>
      <c r="BG58" s="774">
        <v>3</v>
      </c>
      <c r="BH58" s="774">
        <v>65.333619958054825</v>
      </c>
      <c r="BI58" s="774">
        <v>118.80180847980301</v>
      </c>
      <c r="BJ58" s="774">
        <v>150.19328090840713</v>
      </c>
      <c r="BK58" s="774">
        <v>3.2142857141262757</v>
      </c>
      <c r="BL58" s="774">
        <v>353.31914332742457</v>
      </c>
      <c r="BM58" s="774">
        <v>265.34784874329739</v>
      </c>
      <c r="BN58" s="774">
        <v>87.971294584127222</v>
      </c>
    </row>
    <row r="59" spans="1:66" ht="17.100000000000001" customHeight="1">
      <c r="A59" s="1330"/>
      <c r="B59" s="1330" t="s">
        <v>463</v>
      </c>
      <c r="C59" s="1330"/>
      <c r="D59" s="959"/>
      <c r="E59" s="772">
        <v>16913.2744177768</v>
      </c>
      <c r="F59" s="767">
        <v>13500.521396580614</v>
      </c>
      <c r="G59" s="767">
        <v>3412.7530211961835</v>
      </c>
      <c r="H59" s="775">
        <v>7930.4162757430895</v>
      </c>
      <c r="I59" s="775">
        <v>6697.2220012931602</v>
      </c>
      <c r="J59" s="775">
        <v>208.34782608785616</v>
      </c>
      <c r="K59" s="775">
        <v>1905.8922765723828</v>
      </c>
      <c r="L59" s="775">
        <v>2014.7657758681905</v>
      </c>
      <c r="M59" s="775">
        <v>2447.3442722162486</v>
      </c>
      <c r="N59" s="775">
        <v>120.87185054848281</v>
      </c>
      <c r="O59" s="776">
        <v>1233.1942744499281</v>
      </c>
      <c r="P59" s="776">
        <v>51</v>
      </c>
      <c r="Q59" s="776">
        <v>474.11950549205716</v>
      </c>
      <c r="R59" s="776">
        <v>374.53651154801656</v>
      </c>
      <c r="S59" s="776">
        <v>332.53825740985434</v>
      </c>
      <c r="T59" s="776">
        <v>1</v>
      </c>
      <c r="U59" s="776">
        <v>4367.1447413836695</v>
      </c>
      <c r="V59" s="776">
        <v>2598.0549444747166</v>
      </c>
      <c r="W59" s="776">
        <v>94.993871563860466</v>
      </c>
      <c r="X59" s="776">
        <v>326.04831632740644</v>
      </c>
      <c r="Y59" s="776">
        <v>700.37738265551309</v>
      </c>
      <c r="Z59" s="776">
        <v>1375.8253244868913</v>
      </c>
      <c r="AA59" s="776">
        <v>100.81004944104477</v>
      </c>
      <c r="AB59" s="776">
        <v>1769.0897969089538</v>
      </c>
      <c r="AC59" s="776">
        <v>71.338571426726418</v>
      </c>
      <c r="AD59" s="776">
        <v>421.62037878892448</v>
      </c>
      <c r="AE59" s="776">
        <v>655.49649320112644</v>
      </c>
      <c r="AF59" s="776">
        <v>585.20966605210197</v>
      </c>
      <c r="AG59" s="776">
        <v>35.424687440074585</v>
      </c>
      <c r="AH59" s="1330"/>
      <c r="AI59" s="1330" t="s">
        <v>463</v>
      </c>
      <c r="AJ59" s="1330"/>
      <c r="AK59" s="959"/>
      <c r="AL59" s="776">
        <v>2162.2241937398194</v>
      </c>
      <c r="AM59" s="776">
        <v>2053.2802305049222</v>
      </c>
      <c r="AN59" s="776">
        <v>27.960000000093178</v>
      </c>
      <c r="AO59" s="776">
        <v>274.69092627309772</v>
      </c>
      <c r="AP59" s="776">
        <v>785.56746199547649</v>
      </c>
      <c r="AQ59" s="776">
        <v>898.04762857075173</v>
      </c>
      <c r="AR59" s="776">
        <v>67.014213665503362</v>
      </c>
      <c r="AS59" s="776">
        <v>108.94396323489737</v>
      </c>
      <c r="AT59" s="776">
        <v>1</v>
      </c>
      <c r="AU59" s="776">
        <v>30.857142856215745</v>
      </c>
      <c r="AV59" s="776">
        <v>46.581052632407712</v>
      </c>
      <c r="AW59" s="776">
        <v>26.710526315789473</v>
      </c>
      <c r="AX59" s="776">
        <v>3.7952414304844444</v>
      </c>
      <c r="AY59" s="776">
        <v>2195.9343230871973</v>
      </c>
      <c r="AZ59" s="776">
        <v>1907.1593364828618</v>
      </c>
      <c r="BA59" s="776">
        <v>129.48181815693761</v>
      </c>
      <c r="BB59" s="776">
        <v>530.25726935429623</v>
      </c>
      <c r="BC59" s="776">
        <v>707.00539861322534</v>
      </c>
      <c r="BD59" s="776">
        <v>482.29866989693386</v>
      </c>
      <c r="BE59" s="776">
        <v>58.116180461468616</v>
      </c>
      <c r="BF59" s="776">
        <v>288.77498660433537</v>
      </c>
      <c r="BG59" s="776">
        <v>7.0577233671107997</v>
      </c>
      <c r="BH59" s="776">
        <v>90.860681653827442</v>
      </c>
      <c r="BI59" s="776">
        <v>100.30367018084929</v>
      </c>
      <c r="BJ59" s="776">
        <v>87.552911402547835</v>
      </c>
      <c r="BK59" s="776">
        <v>3</v>
      </c>
      <c r="BL59" s="774">
        <v>257.55488382301894</v>
      </c>
      <c r="BM59" s="774">
        <v>244.80488382495076</v>
      </c>
      <c r="BN59" s="774">
        <v>12.749999998068182</v>
      </c>
    </row>
    <row r="60" spans="1:66" ht="17.100000000000001" customHeight="1" thickBot="1">
      <c r="A60" s="1471" t="s">
        <v>515</v>
      </c>
      <c r="B60" s="1471"/>
      <c r="C60" s="1331"/>
      <c r="D60" s="964"/>
      <c r="E60" s="777">
        <v>65346.470471804423</v>
      </c>
      <c r="F60" s="768">
        <v>50449.757147059696</v>
      </c>
      <c r="G60" s="768">
        <v>14896.713324744773</v>
      </c>
      <c r="H60" s="778">
        <v>19393.584749075511</v>
      </c>
      <c r="I60" s="778">
        <v>17303.682570863068</v>
      </c>
      <c r="J60" s="778">
        <v>490.58896050640936</v>
      </c>
      <c r="K60" s="778">
        <v>3169.9103664742483</v>
      </c>
      <c r="L60" s="778">
        <v>5887.6975438372046</v>
      </c>
      <c r="M60" s="778">
        <v>6842.623251835329</v>
      </c>
      <c r="N60" s="778">
        <v>912.86244820986769</v>
      </c>
      <c r="O60" s="779">
        <v>2089.902178212476</v>
      </c>
      <c r="P60" s="779">
        <v>165.25731224821533</v>
      </c>
      <c r="Q60" s="779">
        <v>665.54063108344178</v>
      </c>
      <c r="R60" s="779">
        <v>682.36613073178523</v>
      </c>
      <c r="S60" s="779">
        <v>555.33810415006121</v>
      </c>
      <c r="T60" s="779">
        <v>21.399999998972184</v>
      </c>
      <c r="U60" s="779">
        <v>19692.630999525707</v>
      </c>
      <c r="V60" s="779">
        <v>10820.971343106483</v>
      </c>
      <c r="W60" s="779">
        <v>292.20427549063243</v>
      </c>
      <c r="X60" s="779">
        <v>1722.3283521873736</v>
      </c>
      <c r="Y60" s="779">
        <v>3179.9707431777315</v>
      </c>
      <c r="Z60" s="779">
        <v>5079.8250475264467</v>
      </c>
      <c r="AA60" s="779">
        <v>546.64292472429599</v>
      </c>
      <c r="AB60" s="779">
        <v>8871.6596564192387</v>
      </c>
      <c r="AC60" s="779">
        <v>343.0331855496072</v>
      </c>
      <c r="AD60" s="779">
        <v>2371.6851954932858</v>
      </c>
      <c r="AE60" s="779">
        <v>2873.7727710850245</v>
      </c>
      <c r="AF60" s="779">
        <v>3117.7263964065764</v>
      </c>
      <c r="AG60" s="779">
        <v>165.44210788474436</v>
      </c>
      <c r="AH60" s="1471" t="s">
        <v>515</v>
      </c>
      <c r="AI60" s="1471"/>
      <c r="AJ60" s="1331"/>
      <c r="AK60" s="964"/>
      <c r="AL60" s="779">
        <v>12020.375999468406</v>
      </c>
      <c r="AM60" s="779">
        <v>11013.224128451213</v>
      </c>
      <c r="AN60" s="779">
        <v>463.63849107952609</v>
      </c>
      <c r="AO60" s="779">
        <v>2075.5036549706656</v>
      </c>
      <c r="AP60" s="779">
        <v>4068.0822479231874</v>
      </c>
      <c r="AQ60" s="779">
        <v>4146.1252146750849</v>
      </c>
      <c r="AR60" s="779">
        <v>259.87451980275063</v>
      </c>
      <c r="AS60" s="779">
        <v>1007.1518710171927</v>
      </c>
      <c r="AT60" s="779">
        <v>7</v>
      </c>
      <c r="AU60" s="779">
        <v>238.00458617510097</v>
      </c>
      <c r="AV60" s="779">
        <v>370.34777127194093</v>
      </c>
      <c r="AW60" s="779">
        <v>390.79951357015119</v>
      </c>
      <c r="AX60" s="779">
        <v>1</v>
      </c>
      <c r="AY60" s="779">
        <v>12703.708479791327</v>
      </c>
      <c r="AZ60" s="779">
        <v>10042.229419663503</v>
      </c>
      <c r="BA60" s="779">
        <v>581.90127070364724</v>
      </c>
      <c r="BB60" s="779">
        <v>2030.9509826261594</v>
      </c>
      <c r="BC60" s="779">
        <v>3245.2056855764367</v>
      </c>
      <c r="BD60" s="779">
        <v>3783.0688292438649</v>
      </c>
      <c r="BE60" s="779">
        <v>401.10265151339405</v>
      </c>
      <c r="BF60" s="779">
        <v>2661.4790601278191</v>
      </c>
      <c r="BG60" s="779">
        <v>103.52602402904624</v>
      </c>
      <c r="BH60" s="779">
        <v>563.78208798247351</v>
      </c>
      <c r="BI60" s="779">
        <v>970.16734567078515</v>
      </c>
      <c r="BJ60" s="779">
        <v>885.17980900770579</v>
      </c>
      <c r="BK60" s="779">
        <v>138.82379343780727</v>
      </c>
      <c r="BL60" s="779">
        <v>1536.1702439435396</v>
      </c>
      <c r="BM60" s="779">
        <v>1269.6496849754847</v>
      </c>
      <c r="BN60" s="779">
        <v>266.52055896805484</v>
      </c>
    </row>
    <row r="61" spans="1:66" ht="45.75" customHeight="1" thickBot="1">
      <c r="A61" s="1545" t="s">
        <v>1270</v>
      </c>
      <c r="B61" s="1545"/>
      <c r="C61" s="1545"/>
      <c r="D61" s="1545"/>
      <c r="E61" s="1545"/>
      <c r="F61" s="1545"/>
      <c r="G61" s="1545"/>
      <c r="H61" s="1545"/>
      <c r="I61" s="1545"/>
      <c r="J61" s="1545"/>
      <c r="K61" s="1545"/>
      <c r="L61" s="1545"/>
      <c r="M61" s="1545"/>
      <c r="N61" s="1545"/>
      <c r="AH61" s="955"/>
    </row>
    <row r="62" spans="1:66" ht="18" customHeight="1" thickTop="1" thickBot="1">
      <c r="B62" s="876"/>
      <c r="C62" s="876"/>
      <c r="D62" s="877"/>
      <c r="E62" s="1536" t="s">
        <v>1105</v>
      </c>
      <c r="F62" s="1375" t="s">
        <v>1203</v>
      </c>
      <c r="G62" s="1539" t="s">
        <v>1205</v>
      </c>
      <c r="H62" s="1540"/>
      <c r="I62" s="1540"/>
      <c r="J62" s="1540"/>
      <c r="K62" s="1540"/>
      <c r="L62" s="1541"/>
      <c r="M62" s="1348"/>
    </row>
    <row r="63" spans="1:66" ht="30.75" customHeight="1">
      <c r="B63" s="876"/>
      <c r="C63" s="876"/>
      <c r="D63" s="877"/>
      <c r="E63" s="1537"/>
      <c r="F63" s="798" t="s">
        <v>1204</v>
      </c>
      <c r="G63" s="1542" t="s">
        <v>1206</v>
      </c>
      <c r="H63" s="809" t="s">
        <v>1207</v>
      </c>
      <c r="I63" s="1543" t="s">
        <v>1765</v>
      </c>
      <c r="J63" s="1543" t="s">
        <v>1766</v>
      </c>
      <c r="K63" s="1543" t="s">
        <v>1767</v>
      </c>
      <c r="L63" s="970" t="s">
        <v>1209</v>
      </c>
      <c r="M63" s="1521"/>
    </row>
    <row r="64" spans="1:66" ht="16.5" customHeight="1" thickBot="1">
      <c r="B64" s="878"/>
      <c r="C64" s="878"/>
      <c r="D64" s="832"/>
      <c r="E64" s="1538"/>
      <c r="F64" s="1231"/>
      <c r="G64" s="1457"/>
      <c r="H64" s="1327" t="s">
        <v>1208</v>
      </c>
      <c r="I64" s="1544"/>
      <c r="J64" s="1544"/>
      <c r="K64" s="1544"/>
      <c r="L64" s="810" t="s">
        <v>1210</v>
      </c>
      <c r="M64" s="1521"/>
    </row>
    <row r="65" spans="2:66" ht="16.5">
      <c r="E65" s="872" t="s">
        <v>1060</v>
      </c>
      <c r="F65" s="875">
        <f>E29</f>
        <v>138847.41528557913</v>
      </c>
      <c r="G65" s="873">
        <f>H29+U29</f>
        <v>80524.515002681932</v>
      </c>
      <c r="H65" s="873">
        <f>J29+P29+W29+AC29</f>
        <v>2720.5067087008656</v>
      </c>
      <c r="I65" s="873">
        <f t="shared" ref="I65:L65" si="0">K29+Q29+X29+AD29</f>
        <v>16774.712767430166</v>
      </c>
      <c r="J65" s="873">
        <f t="shared" si="0"/>
        <v>26269.690196665</v>
      </c>
      <c r="K65" s="873">
        <f t="shared" si="0"/>
        <v>31667.990189187993</v>
      </c>
      <c r="L65" s="873">
        <f t="shared" si="0"/>
        <v>3091.6151406979052</v>
      </c>
      <c r="M65" s="1348"/>
      <c r="N65" s="1309">
        <f>G65/F65</f>
        <v>0.57994968676269854</v>
      </c>
      <c r="O65" s="1309">
        <f>F76/F65</f>
        <v>0.396136599817693</v>
      </c>
      <c r="P65" s="1309">
        <f>L76/F65</f>
        <v>2.3913713419606662E-2</v>
      </c>
    </row>
    <row r="66" spans="2:66" ht="15.75" customHeight="1">
      <c r="B66" s="1517" t="s">
        <v>52</v>
      </c>
      <c r="C66" s="1517"/>
      <c r="D66" s="1517"/>
      <c r="E66" s="1518"/>
      <c r="F66" s="1301">
        <f>E34</f>
        <v>64345.28386647084</v>
      </c>
      <c r="G66" s="1301">
        <f>H34+U34</f>
        <v>45361.968853070386</v>
      </c>
      <c r="H66" s="1301">
        <f>J34+P34+W34+AC34</f>
        <v>1469.4199448649056</v>
      </c>
      <c r="I66" s="1301">
        <f t="shared" ref="I66:L66" si="1">K34+Q34+X34+AD34</f>
        <v>9346.1748270145181</v>
      </c>
      <c r="J66" s="1301">
        <f t="shared" si="1"/>
        <v>14799.328086178615</v>
      </c>
      <c r="K66" s="1301">
        <f t="shared" si="1"/>
        <v>17997.613052711156</v>
      </c>
      <c r="L66" s="1301">
        <f t="shared" si="1"/>
        <v>1749.4329423011905</v>
      </c>
      <c r="M66" s="1348"/>
      <c r="AC66" s="955"/>
      <c r="AI66" s="969"/>
      <c r="AL66" s="955">
        <f t="shared" ref="AL66:BN66" si="2">AL44+AL45</f>
        <v>3474.4676878626606</v>
      </c>
      <c r="AM66" s="955">
        <f t="shared" si="2"/>
        <v>3260.0847918226823</v>
      </c>
      <c r="AN66" s="955">
        <f t="shared" si="2"/>
        <v>59.46754761451875</v>
      </c>
      <c r="AO66" s="955">
        <f t="shared" si="2"/>
        <v>560.09562843776143</v>
      </c>
      <c r="AQ66" s="955">
        <f t="shared" si="2"/>
        <v>1469.1377470953171</v>
      </c>
      <c r="AR66" s="955">
        <f t="shared" si="2"/>
        <v>106.18495961660278</v>
      </c>
      <c r="AS66" s="955">
        <f t="shared" si="2"/>
        <v>214.38289603997799</v>
      </c>
      <c r="AT66" s="955">
        <f t="shared" si="2"/>
        <v>0</v>
      </c>
      <c r="AV66" s="955">
        <f t="shared" si="2"/>
        <v>101.89611677748556</v>
      </c>
      <c r="AW66" s="955">
        <f t="shared" si="2"/>
        <v>60.345873315234627</v>
      </c>
      <c r="AX66" s="955">
        <f t="shared" si="2"/>
        <v>0</v>
      </c>
      <c r="AY66" s="955">
        <f t="shared" si="2"/>
        <v>5066.6720081678141</v>
      </c>
      <c r="AZ66" s="955">
        <f t="shared" si="2"/>
        <v>4016.0183833378205</v>
      </c>
      <c r="BA66" s="955">
        <f t="shared" si="2"/>
        <v>88.755609595688782</v>
      </c>
      <c r="BB66" s="955">
        <f t="shared" si="2"/>
        <v>951.66661385768907</v>
      </c>
      <c r="BD66" s="955">
        <f t="shared" si="2"/>
        <v>1207.2767773452258</v>
      </c>
      <c r="BE66" s="955">
        <f t="shared" si="2"/>
        <v>181.44383635654751</v>
      </c>
      <c r="BF66" s="955">
        <f t="shared" si="2"/>
        <v>1050.6536248299919</v>
      </c>
      <c r="BG66" s="955">
        <f t="shared" si="2"/>
        <v>5.923076923201597</v>
      </c>
      <c r="BH66" s="955">
        <f t="shared" si="2"/>
        <v>235.90709583251333</v>
      </c>
      <c r="BJ66" s="955">
        <f t="shared" si="2"/>
        <v>229.85277038210847</v>
      </c>
      <c r="BK66" s="955">
        <f t="shared" si="2"/>
        <v>10.382216781683923</v>
      </c>
      <c r="BL66" s="955">
        <f t="shared" si="2"/>
        <v>501.5688612774336</v>
      </c>
      <c r="BM66" s="955">
        <f t="shared" si="2"/>
        <v>430.29473897981302</v>
      </c>
      <c r="BN66" s="955">
        <f t="shared" si="2"/>
        <v>71.274122297620565</v>
      </c>
    </row>
    <row r="67" spans="2:66" ht="15.75" customHeight="1">
      <c r="B67" s="1517" t="s">
        <v>53</v>
      </c>
      <c r="C67" s="1517"/>
      <c r="D67" s="1517"/>
      <c r="E67" s="1518"/>
      <c r="F67" s="1301">
        <f t="shared" ref="F67:F70" si="3">E35</f>
        <v>10393.510131080031</v>
      </c>
      <c r="G67" s="1301">
        <f t="shared" ref="G67:G70" si="4">H35+U35</f>
        <v>5579.1774368503166</v>
      </c>
      <c r="H67" s="1301">
        <f t="shared" ref="H67:H70" si="5">J35+P35+W35+AC35</f>
        <v>193.14754369744566</v>
      </c>
      <c r="I67" s="1301">
        <f t="shared" ref="I67:I70" si="6">K35+Q35+X35+AD35</f>
        <v>1250.5293485492798</v>
      </c>
      <c r="J67" s="1301">
        <f t="shared" ref="J67:J70" si="7">L35+R35+Y35+AE35</f>
        <v>1708.542755178624</v>
      </c>
      <c r="K67" s="1301">
        <f t="shared" ref="K67:K70" si="8">M35+S35+Z35+AF35</f>
        <v>2058.6227333990796</v>
      </c>
      <c r="L67" s="1301">
        <f t="shared" ref="L67:L70" si="9">N35+T35+AA35+AG35</f>
        <v>368.33505602588707</v>
      </c>
      <c r="M67" s="1348"/>
    </row>
    <row r="68" spans="2:66" ht="15.75" customHeight="1">
      <c r="B68" s="1517" t="s">
        <v>1215</v>
      </c>
      <c r="C68" s="1517"/>
      <c r="D68" s="1517"/>
      <c r="E68" s="1518"/>
      <c r="F68" s="1301">
        <f t="shared" si="3"/>
        <v>31948.776215076945</v>
      </c>
      <c r="G68" s="1301">
        <f t="shared" si="4"/>
        <v>17391.634933829944</v>
      </c>
      <c r="H68" s="1301">
        <f t="shared" si="5"/>
        <v>460.63458154186492</v>
      </c>
      <c r="I68" s="1301">
        <f t="shared" si="6"/>
        <v>3334.8371867818587</v>
      </c>
      <c r="J68" s="1301">
        <f t="shared" si="7"/>
        <v>5905.3883815034751</v>
      </c>
      <c r="K68" s="1301">
        <f t="shared" si="8"/>
        <v>7004.8082688607074</v>
      </c>
      <c r="L68" s="1301">
        <f t="shared" si="9"/>
        <v>685.96651514203381</v>
      </c>
      <c r="M68" s="1348"/>
    </row>
    <row r="69" spans="2:66" ht="15.75" customHeight="1">
      <c r="B69" s="1517" t="s">
        <v>1106</v>
      </c>
      <c r="C69" s="1517"/>
      <c r="D69" s="1517"/>
      <c r="E69" s="1518"/>
      <c r="F69" s="1301">
        <f t="shared" si="3"/>
        <v>18285.845072951121</v>
      </c>
      <c r="G69" s="1301">
        <f t="shared" si="4"/>
        <v>4645.7337789312705</v>
      </c>
      <c r="H69" s="1301">
        <f t="shared" si="5"/>
        <v>294.30463859664951</v>
      </c>
      <c r="I69" s="1301">
        <f t="shared" si="6"/>
        <v>783.1714050845037</v>
      </c>
      <c r="J69" s="1301">
        <f t="shared" si="7"/>
        <v>1308.4309738042766</v>
      </c>
      <c r="K69" s="1301">
        <f t="shared" si="8"/>
        <v>2143.9461342170475</v>
      </c>
      <c r="L69" s="1301">
        <f t="shared" si="9"/>
        <v>115.88062722879306</v>
      </c>
      <c r="M69" s="1348"/>
    </row>
    <row r="70" spans="2:66" ht="16.5" customHeight="1" thickBot="1">
      <c r="B70" s="1519" t="s">
        <v>1107</v>
      </c>
      <c r="C70" s="1519"/>
      <c r="D70" s="1519"/>
      <c r="E70" s="1520"/>
      <c r="F70" s="1302">
        <f t="shared" si="3"/>
        <v>13874</v>
      </c>
      <c r="G70" s="1303">
        <f t="shared" si="4"/>
        <v>7546</v>
      </c>
      <c r="H70" s="1303">
        <f t="shared" si="5"/>
        <v>303</v>
      </c>
      <c r="I70" s="1303">
        <f t="shared" si="6"/>
        <v>2060</v>
      </c>
      <c r="J70" s="1303">
        <f t="shared" si="7"/>
        <v>2548</v>
      </c>
      <c r="K70" s="1303">
        <f t="shared" si="8"/>
        <v>2463</v>
      </c>
      <c r="L70" s="1303">
        <f t="shared" si="9"/>
        <v>172</v>
      </c>
      <c r="M70" s="1348"/>
    </row>
    <row r="71" spans="2:66" ht="16.5">
      <c r="E71" s="1522" t="s">
        <v>1211</v>
      </c>
      <c r="F71" s="1522"/>
      <c r="G71" s="1522"/>
      <c r="H71" s="1522"/>
      <c r="I71" s="1522"/>
      <c r="J71" s="1522"/>
      <c r="K71" s="1522"/>
      <c r="L71" s="1522"/>
      <c r="M71" s="1524"/>
    </row>
    <row r="72" spans="2:66" ht="17.25" thickBot="1">
      <c r="B72" s="878"/>
      <c r="C72" s="878"/>
      <c r="D72" s="832"/>
      <c r="E72" s="1523" t="s">
        <v>1212</v>
      </c>
      <c r="F72" s="1523"/>
      <c r="G72" s="1523"/>
      <c r="H72" s="1523"/>
      <c r="I72" s="1523"/>
      <c r="J72" s="1523"/>
      <c r="K72" s="1523"/>
      <c r="L72" s="1523"/>
      <c r="M72" s="1524"/>
    </row>
    <row r="73" spans="2:66" ht="46.5" customHeight="1" thickBot="1">
      <c r="B73" s="876"/>
      <c r="C73" s="876"/>
      <c r="D73" s="877"/>
      <c r="E73" s="1525" t="s">
        <v>1105</v>
      </c>
      <c r="F73" s="1527" t="s">
        <v>1213</v>
      </c>
      <c r="G73" s="1528"/>
      <c r="H73" s="1528"/>
      <c r="I73" s="1528"/>
      <c r="J73" s="1528"/>
      <c r="K73" s="1526"/>
      <c r="L73" s="1529" t="s">
        <v>1214</v>
      </c>
      <c r="M73" s="1348"/>
    </row>
    <row r="74" spans="2:66" ht="30.75" customHeight="1">
      <c r="B74" s="876"/>
      <c r="C74" s="876"/>
      <c r="D74" s="877"/>
      <c r="E74" s="1525"/>
      <c r="F74" s="1532" t="s">
        <v>1206</v>
      </c>
      <c r="G74" s="809" t="s">
        <v>1207</v>
      </c>
      <c r="H74" s="1534" t="s">
        <v>1765</v>
      </c>
      <c r="I74" s="1534" t="s">
        <v>1766</v>
      </c>
      <c r="J74" s="1534" t="s">
        <v>1767</v>
      </c>
      <c r="K74" s="970" t="s">
        <v>1209</v>
      </c>
      <c r="L74" s="1530"/>
      <c r="M74" s="1348"/>
    </row>
    <row r="75" spans="2:66" ht="16.5" thickBot="1">
      <c r="B75" s="878"/>
      <c r="C75" s="878"/>
      <c r="D75" s="832"/>
      <c r="E75" s="1526"/>
      <c r="F75" s="1533"/>
      <c r="G75" s="1304" t="s">
        <v>1208</v>
      </c>
      <c r="H75" s="1535"/>
      <c r="I75" s="1535"/>
      <c r="J75" s="1535"/>
      <c r="K75" s="874" t="s">
        <v>1210</v>
      </c>
      <c r="L75" s="1531"/>
      <c r="M75" s="1348"/>
    </row>
    <row r="76" spans="2:66" ht="16.5">
      <c r="E76" s="872" t="s">
        <v>1060</v>
      </c>
      <c r="F76" s="873">
        <f>AL29+AY29</f>
        <v>55002.542984704494</v>
      </c>
      <c r="G76" s="873">
        <f>AN29+AT29+BA29+BG29</f>
        <v>2189.1497603175621</v>
      </c>
      <c r="H76" s="873">
        <f t="shared" ref="H76:K76" si="10">AO29+AU29+BB29+BH29</f>
        <v>10680.73669585696</v>
      </c>
      <c r="I76" s="873">
        <f t="shared" si="10"/>
        <v>19332.602721660973</v>
      </c>
      <c r="J76" s="873">
        <f t="shared" si="10"/>
        <v>20328.945641961265</v>
      </c>
      <c r="K76" s="873">
        <f t="shared" si="10"/>
        <v>2471.1081649077137</v>
      </c>
      <c r="L76" s="873">
        <f>BL29</f>
        <v>3320.3572981924526</v>
      </c>
      <c r="M76" s="1348"/>
    </row>
    <row r="77" spans="2:66" ht="16.5">
      <c r="B77" s="1517" t="s">
        <v>52</v>
      </c>
      <c r="C77" s="1517"/>
      <c r="D77" s="1517"/>
      <c r="E77" s="1518"/>
      <c r="F77" s="1301">
        <f>AL34+AY34</f>
        <v>18983.315013400388</v>
      </c>
      <c r="G77" s="1305">
        <f>AN34+AT34+BA34+BG34</f>
        <v>460.74844344064837</v>
      </c>
      <c r="H77" s="1305">
        <f t="shared" ref="H77:K77" si="11">AO34+AU34+BB34+BH34</f>
        <v>4245.1271431831983</v>
      </c>
      <c r="I77" s="1305">
        <f t="shared" si="11"/>
        <v>7331.2620599437423</v>
      </c>
      <c r="J77" s="1305">
        <f t="shared" si="11"/>
        <v>6262.1130706656149</v>
      </c>
      <c r="K77" s="1305">
        <f t="shared" si="11"/>
        <v>684.06429616718481</v>
      </c>
      <c r="L77" s="1305">
        <f>BL34</f>
        <v>0</v>
      </c>
      <c r="M77" s="1348"/>
    </row>
    <row r="78" spans="2:66" ht="16.5">
      <c r="B78" s="1517" t="s">
        <v>53</v>
      </c>
      <c r="C78" s="1517"/>
      <c r="D78" s="1517"/>
      <c r="E78" s="1518"/>
      <c r="F78" s="1301">
        <f t="shared" ref="F78:F81" si="12">AL35+AY35</f>
        <v>4814.3326942297099</v>
      </c>
      <c r="G78" s="1305">
        <f t="shared" ref="G78:G81" si="13">AN35+AT35+BA35+BG35</f>
        <v>172.88618011670948</v>
      </c>
      <c r="H78" s="1305">
        <f t="shared" ref="H78:H81" si="14">AO35+AU35+BB35+BH35</f>
        <v>838.95789325855128</v>
      </c>
      <c r="I78" s="1305">
        <f t="shared" ref="I78:I81" si="15">AP35+AV35+BC35+BI35</f>
        <v>1681.3846396585845</v>
      </c>
      <c r="J78" s="1305">
        <f t="shared" ref="J78:J81" si="16">AQ35+AW35+BD35+BJ35</f>
        <v>1903.6326911625176</v>
      </c>
      <c r="K78" s="1305">
        <f t="shared" ref="K78:K81" si="17">AR35+AX35+BE35+BK35</f>
        <v>217.47129003334769</v>
      </c>
      <c r="L78" s="1305">
        <f t="shared" ref="L78:L81" si="18">BL35</f>
        <v>0</v>
      </c>
      <c r="M78" s="1348"/>
    </row>
    <row r="79" spans="2:66" ht="16.5">
      <c r="B79" s="1517" t="s">
        <v>1215</v>
      </c>
      <c r="C79" s="1517"/>
      <c r="D79" s="1517"/>
      <c r="E79" s="1518"/>
      <c r="F79" s="1301">
        <f t="shared" si="12"/>
        <v>14371.193157214413</v>
      </c>
      <c r="G79" s="1305">
        <f t="shared" si="13"/>
        <v>932.06404344630914</v>
      </c>
      <c r="H79" s="1305">
        <f t="shared" si="14"/>
        <v>2271.814999605218</v>
      </c>
      <c r="I79" s="1305">
        <f t="shared" si="15"/>
        <v>4811.7929741578537</v>
      </c>
      <c r="J79" s="1305">
        <f t="shared" si="16"/>
        <v>5723.3258481974999</v>
      </c>
      <c r="K79" s="1305">
        <f t="shared" si="17"/>
        <v>632.19529180753068</v>
      </c>
      <c r="L79" s="1305">
        <f t="shared" si="18"/>
        <v>185.94812403257447</v>
      </c>
      <c r="M79" s="1348"/>
    </row>
    <row r="80" spans="2:66" ht="16.5">
      <c r="B80" s="1517" t="s">
        <v>1106</v>
      </c>
      <c r="C80" s="1517"/>
      <c r="D80" s="1517"/>
      <c r="E80" s="1518"/>
      <c r="F80" s="1301">
        <f t="shared" si="12"/>
        <v>10505.70211985997</v>
      </c>
      <c r="G80" s="1305">
        <f t="shared" si="13"/>
        <v>313.45109331389523</v>
      </c>
      <c r="H80" s="1305">
        <f t="shared" si="14"/>
        <v>1587.8366598099926</v>
      </c>
      <c r="I80" s="1305">
        <f t="shared" si="15"/>
        <v>3357.1630479007918</v>
      </c>
      <c r="J80" s="1305">
        <f t="shared" si="16"/>
        <v>4455.8740319356411</v>
      </c>
      <c r="K80" s="1305">
        <f t="shared" si="17"/>
        <v>791.37728689965104</v>
      </c>
      <c r="L80" s="1305">
        <f t="shared" si="18"/>
        <v>3134.4091741598772</v>
      </c>
      <c r="M80" s="1348"/>
    </row>
    <row r="81" spans="2:13" ht="17.25" thickBot="1">
      <c r="B81" s="1519" t="s">
        <v>1107</v>
      </c>
      <c r="C81" s="1519"/>
      <c r="D81" s="1519"/>
      <c r="E81" s="1520"/>
      <c r="F81" s="1303">
        <f t="shared" si="12"/>
        <v>6328</v>
      </c>
      <c r="G81" s="1306">
        <f t="shared" si="13"/>
        <v>310</v>
      </c>
      <c r="H81" s="1306">
        <f t="shared" si="14"/>
        <v>1737</v>
      </c>
      <c r="I81" s="1306">
        <f t="shared" si="15"/>
        <v>2151</v>
      </c>
      <c r="J81" s="1306">
        <f t="shared" si="16"/>
        <v>1984</v>
      </c>
      <c r="K81" s="1306">
        <f t="shared" si="17"/>
        <v>146</v>
      </c>
      <c r="L81" s="1306">
        <f t="shared" si="18"/>
        <v>0</v>
      </c>
      <c r="M81" s="1348"/>
    </row>
  </sheetData>
  <mergeCells count="118">
    <mergeCell ref="AH55:AJ55"/>
    <mergeCell ref="AH56:AI56"/>
    <mergeCell ref="A33:C33"/>
    <mergeCell ref="A30:C30"/>
    <mergeCell ref="AH20:AJ20"/>
    <mergeCell ref="AH54:AI54"/>
    <mergeCell ref="A24:D24"/>
    <mergeCell ref="A21:C21"/>
    <mergeCell ref="A22:C22"/>
    <mergeCell ref="A23:C23"/>
    <mergeCell ref="A20:C20"/>
    <mergeCell ref="A28:D28"/>
    <mergeCell ref="AH24:AK24"/>
    <mergeCell ref="AH25:AK25"/>
    <mergeCell ref="AH26:AK26"/>
    <mergeCell ref="AH1:AX1"/>
    <mergeCell ref="AH22:AJ22"/>
    <mergeCell ref="AH23:AJ23"/>
    <mergeCell ref="AH30:AJ30"/>
    <mergeCell ref="AH33:AJ33"/>
    <mergeCell ref="AH39:AJ39"/>
    <mergeCell ref="AH17:AJ17"/>
    <mergeCell ref="AH40:AI40"/>
    <mergeCell ref="AH21:AJ21"/>
    <mergeCell ref="AH13:AJ13"/>
    <mergeCell ref="AH14:AJ14"/>
    <mergeCell ref="AH15:AJ15"/>
    <mergeCell ref="AH19:AJ19"/>
    <mergeCell ref="AH18:AJ18"/>
    <mergeCell ref="AH28:AK28"/>
    <mergeCell ref="AH12:AJ12"/>
    <mergeCell ref="AH16:AJ16"/>
    <mergeCell ref="A1:N1"/>
    <mergeCell ref="A3:C7"/>
    <mergeCell ref="E3:G5"/>
    <mergeCell ref="H5:N5"/>
    <mergeCell ref="O5:T5"/>
    <mergeCell ref="G6:G7"/>
    <mergeCell ref="H6:H7"/>
    <mergeCell ref="E6:E7"/>
    <mergeCell ref="F6:F7"/>
    <mergeCell ref="M3:N3"/>
    <mergeCell ref="I6:N6"/>
    <mergeCell ref="O6:T6"/>
    <mergeCell ref="BL3:BN5"/>
    <mergeCell ref="U5:AG5"/>
    <mergeCell ref="AL5:AX5"/>
    <mergeCell ref="AY5:BK5"/>
    <mergeCell ref="AB6:AG6"/>
    <mergeCell ref="BL6:BL7"/>
    <mergeCell ref="BM6:BM7"/>
    <mergeCell ref="BN6:BN7"/>
    <mergeCell ref="AY6:AY7"/>
    <mergeCell ref="AZ6:BE6"/>
    <mergeCell ref="BF6:BK6"/>
    <mergeCell ref="U6:U7"/>
    <mergeCell ref="AL6:AL7"/>
    <mergeCell ref="AM6:AR6"/>
    <mergeCell ref="AS6:AX6"/>
    <mergeCell ref="AH3:AJ7"/>
    <mergeCell ref="V6:AA6"/>
    <mergeCell ref="A19:C19"/>
    <mergeCell ref="A16:C16"/>
    <mergeCell ref="A17:C17"/>
    <mergeCell ref="A18:C18"/>
    <mergeCell ref="A13:C13"/>
    <mergeCell ref="A14:C14"/>
    <mergeCell ref="AH8:AJ8"/>
    <mergeCell ref="AH27:AK27"/>
    <mergeCell ref="A15:C15"/>
    <mergeCell ref="I63:I64"/>
    <mergeCell ref="J63:J64"/>
    <mergeCell ref="K63:K64"/>
    <mergeCell ref="AH29:AK29"/>
    <mergeCell ref="A61:N61"/>
    <mergeCell ref="A10:C10"/>
    <mergeCell ref="A12:C12"/>
    <mergeCell ref="A8:C8"/>
    <mergeCell ref="A9:C9"/>
    <mergeCell ref="A60:B60"/>
    <mergeCell ref="A55:C55"/>
    <mergeCell ref="A54:B54"/>
    <mergeCell ref="A40:B40"/>
    <mergeCell ref="A39:C39"/>
    <mergeCell ref="A56:B56"/>
    <mergeCell ref="A11:C11"/>
    <mergeCell ref="A25:D25"/>
    <mergeCell ref="A26:D26"/>
    <mergeCell ref="A27:D27"/>
    <mergeCell ref="A29:D29"/>
    <mergeCell ref="AH9:AJ9"/>
    <mergeCell ref="AH10:AJ10"/>
    <mergeCell ref="AH11:AJ11"/>
    <mergeCell ref="AH60:AI60"/>
    <mergeCell ref="B77:E77"/>
    <mergeCell ref="B78:E78"/>
    <mergeCell ref="B79:E79"/>
    <mergeCell ref="B80:E80"/>
    <mergeCell ref="B81:E81"/>
    <mergeCell ref="M63:M64"/>
    <mergeCell ref="E71:L71"/>
    <mergeCell ref="E72:L72"/>
    <mergeCell ref="M71:M72"/>
    <mergeCell ref="E73:E75"/>
    <mergeCell ref="F73:K73"/>
    <mergeCell ref="L73:L75"/>
    <mergeCell ref="F74:F75"/>
    <mergeCell ref="H74:H75"/>
    <mergeCell ref="I74:I75"/>
    <mergeCell ref="J74:J75"/>
    <mergeCell ref="B66:E66"/>
    <mergeCell ref="B67:E67"/>
    <mergeCell ref="B68:E68"/>
    <mergeCell ref="B69:E69"/>
    <mergeCell ref="B70:E70"/>
    <mergeCell ref="E62:E64"/>
    <mergeCell ref="G62:L62"/>
    <mergeCell ref="G63:G64"/>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14" max="60" man="1"/>
    <brk id="33" max="60" man="1"/>
    <brk id="50" max="60"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J68"/>
  <sheetViews>
    <sheetView tabSelected="1" view="pageBreakPreview" topLeftCell="A47" zoomScaleNormal="100" zoomScaleSheetLayoutView="100" workbookViewId="0">
      <selection activeCell="H30" sqref="H30"/>
    </sheetView>
  </sheetViews>
  <sheetFormatPr defaultColWidth="9.140625" defaultRowHeight="15.75"/>
  <cols>
    <col min="1" max="1" width="2.28515625" style="14" customWidth="1"/>
    <col min="2" max="2" width="28.7109375" style="14" customWidth="1"/>
    <col min="3" max="3" width="2.28515625" style="14" customWidth="1"/>
    <col min="4" max="4" width="1.7109375" style="15" customWidth="1"/>
    <col min="5" max="8" width="19.85546875" style="1136" customWidth="1"/>
    <col min="9" max="14" width="17.7109375" style="1136" customWidth="1"/>
    <col min="15" max="15" width="12.5703125" style="1136" bestFit="1" customWidth="1"/>
    <col min="16" max="17" width="12.85546875" style="1136" bestFit="1" customWidth="1"/>
    <col min="18" max="18" width="14.140625" style="1136" bestFit="1" customWidth="1"/>
    <col min="19" max="16384" width="9.140625" style="1136"/>
  </cols>
  <sheetData>
    <row r="1" spans="1:14" s="404" customFormat="1" ht="35.1" customHeight="1">
      <c r="A1" s="443"/>
      <c r="B1" s="443"/>
      <c r="C1" s="443"/>
      <c r="D1" s="443"/>
      <c r="E1" s="444"/>
      <c r="F1" s="444"/>
      <c r="G1" s="444"/>
      <c r="H1" s="445" t="s">
        <v>423</v>
      </c>
      <c r="I1" s="1396" t="s">
        <v>296</v>
      </c>
      <c r="J1" s="444"/>
      <c r="K1" s="444"/>
      <c r="L1" s="444"/>
      <c r="M1" s="444"/>
      <c r="N1" s="446"/>
    </row>
    <row r="2" spans="1:14" ht="15" customHeight="1" thickBot="1">
      <c r="A2" s="998"/>
      <c r="B2" s="447"/>
      <c r="C2" s="447"/>
      <c r="D2" s="448"/>
      <c r="E2" s="1135"/>
      <c r="F2" s="1135"/>
      <c r="G2" s="1135"/>
      <c r="H2" s="1135"/>
      <c r="I2" s="1135"/>
      <c r="J2" s="1135"/>
      <c r="K2" s="1135"/>
      <c r="L2" s="1135"/>
      <c r="M2" s="1135"/>
      <c r="N2" s="407" t="s">
        <v>261</v>
      </c>
    </row>
    <row r="3" spans="1:14" ht="15" customHeight="1">
      <c r="A3" s="1730" t="s">
        <v>1</v>
      </c>
      <c r="B3" s="1730"/>
      <c r="C3" s="1730"/>
      <c r="D3" s="449"/>
      <c r="E3" s="1793" t="s">
        <v>49</v>
      </c>
      <c r="F3" s="1871" t="s">
        <v>114</v>
      </c>
      <c r="G3" s="1872"/>
      <c r="H3" s="1872"/>
      <c r="I3" s="1873"/>
      <c r="J3" s="1874"/>
      <c r="K3" s="19" t="s">
        <v>696</v>
      </c>
      <c r="L3" s="19"/>
      <c r="M3" s="19"/>
      <c r="N3" s="20"/>
    </row>
    <row r="4" spans="1:14" ht="15" customHeight="1">
      <c r="A4" s="1731"/>
      <c r="B4" s="1731"/>
      <c r="C4" s="1731"/>
      <c r="D4" s="450"/>
      <c r="E4" s="1795"/>
      <c r="F4" s="1717" t="s">
        <v>146</v>
      </c>
      <c r="G4" s="1717" t="s">
        <v>766</v>
      </c>
      <c r="H4" s="1717" t="s">
        <v>209</v>
      </c>
      <c r="I4" s="1724" t="s">
        <v>767</v>
      </c>
      <c r="J4" s="1719" t="s">
        <v>1474</v>
      </c>
      <c r="K4" s="1717" t="s">
        <v>146</v>
      </c>
      <c r="L4" s="1717" t="s">
        <v>147</v>
      </c>
      <c r="M4" s="1717" t="s">
        <v>148</v>
      </c>
      <c r="N4" s="1720" t="s">
        <v>697</v>
      </c>
    </row>
    <row r="5" spans="1:14" ht="48.75" customHeight="1">
      <c r="A5" s="1732"/>
      <c r="B5" s="1732"/>
      <c r="C5" s="1732"/>
      <c r="D5" s="1407"/>
      <c r="E5" s="1725"/>
      <c r="F5" s="1718"/>
      <c r="G5" s="1718"/>
      <c r="H5" s="1718"/>
      <c r="I5" s="1725"/>
      <c r="J5" s="1666"/>
      <c r="K5" s="1718"/>
      <c r="L5" s="1718"/>
      <c r="M5" s="1718"/>
      <c r="N5" s="1721"/>
    </row>
    <row r="6" spans="1:14" s="451" customFormat="1" ht="18.75" hidden="1" customHeight="1">
      <c r="A6" s="1643" t="s">
        <v>1071</v>
      </c>
      <c r="B6" s="1643"/>
      <c r="C6" s="1643"/>
      <c r="D6" s="2"/>
      <c r="E6" s="432">
        <v>554575873</v>
      </c>
      <c r="F6" s="432">
        <v>540752397</v>
      </c>
      <c r="G6" s="432">
        <v>729981893</v>
      </c>
      <c r="H6" s="432">
        <v>6990556</v>
      </c>
      <c r="I6" s="432">
        <v>4586761</v>
      </c>
      <c r="J6" s="432">
        <v>200806813</v>
      </c>
      <c r="K6" s="432">
        <v>13823476</v>
      </c>
      <c r="L6" s="432">
        <v>1101684</v>
      </c>
      <c r="M6" s="432">
        <v>4505404</v>
      </c>
      <c r="N6" s="432">
        <v>8216388</v>
      </c>
    </row>
    <row r="7" spans="1:14" s="451" customFormat="1" ht="18.75" hidden="1" customHeight="1">
      <c r="A7" s="1479" t="s">
        <v>1068</v>
      </c>
      <c r="B7" s="1479"/>
      <c r="C7" s="1479"/>
      <c r="D7" s="2"/>
      <c r="E7" s="374">
        <v>501494769.53363603</v>
      </c>
      <c r="F7" s="374">
        <v>484619936.3037436</v>
      </c>
      <c r="G7" s="374">
        <v>746136357.95677531</v>
      </c>
      <c r="H7" s="374">
        <v>5242922.7555052396</v>
      </c>
      <c r="I7" s="374">
        <v>5053277.5783827025</v>
      </c>
      <c r="J7" s="374">
        <v>271812621.98691934</v>
      </c>
      <c r="K7" s="374">
        <v>16874833.229892705</v>
      </c>
      <c r="L7" s="374">
        <v>778317.23394817708</v>
      </c>
      <c r="M7" s="374">
        <v>7471380.3663401697</v>
      </c>
      <c r="N7" s="374">
        <v>8625135.6296043489</v>
      </c>
    </row>
    <row r="8" spans="1:14" s="451" customFormat="1" ht="18.75" hidden="1" customHeight="1">
      <c r="A8" s="1479" t="s">
        <v>1411</v>
      </c>
      <c r="B8" s="1479"/>
      <c r="C8" s="1479"/>
      <c r="D8" s="2"/>
      <c r="E8" s="374">
        <v>506459891</v>
      </c>
      <c r="F8" s="374">
        <v>493350989</v>
      </c>
      <c r="G8" s="374">
        <v>658415693</v>
      </c>
      <c r="H8" s="374">
        <v>2518499</v>
      </c>
      <c r="I8" s="374">
        <v>3863632</v>
      </c>
      <c r="J8" s="374">
        <v>171446835</v>
      </c>
      <c r="K8" s="374">
        <v>13108902</v>
      </c>
      <c r="L8" s="374">
        <v>482828</v>
      </c>
      <c r="M8" s="374">
        <v>4926538</v>
      </c>
      <c r="N8" s="374">
        <v>7699536</v>
      </c>
    </row>
    <row r="9" spans="1:14" s="451" customFormat="1" ht="18.75" hidden="1" customHeight="1">
      <c r="A9" s="1479" t="s">
        <v>1412</v>
      </c>
      <c r="B9" s="1479"/>
      <c r="C9" s="1479"/>
      <c r="D9" s="2"/>
      <c r="E9" s="374">
        <v>401820999.30479008</v>
      </c>
      <c r="F9" s="374">
        <v>388977009.02661127</v>
      </c>
      <c r="G9" s="374">
        <v>607714365.3273989</v>
      </c>
      <c r="H9" s="374">
        <v>5060478.4175694436</v>
      </c>
      <c r="I9" s="374">
        <v>5751331.0620254446</v>
      </c>
      <c r="J9" s="374">
        <v>229549165.78038287</v>
      </c>
      <c r="K9" s="374">
        <v>12843990.278179696</v>
      </c>
      <c r="L9" s="374">
        <v>753345.44892115809</v>
      </c>
      <c r="M9" s="374">
        <v>3818255.274009746</v>
      </c>
      <c r="N9" s="374">
        <v>8272389.5552487876</v>
      </c>
    </row>
    <row r="10" spans="1:14" s="451" customFormat="1" ht="18.75" hidden="1" customHeight="1">
      <c r="A10" s="1479" t="s">
        <v>1413</v>
      </c>
      <c r="B10" s="1479"/>
      <c r="C10" s="1479"/>
      <c r="D10" s="2"/>
      <c r="E10" s="374">
        <v>444122840.59282225</v>
      </c>
      <c r="F10" s="374">
        <v>425442382.2905829</v>
      </c>
      <c r="G10" s="374">
        <v>691726401.66095531</v>
      </c>
      <c r="H10" s="374">
        <v>5647583.7751952149</v>
      </c>
      <c r="I10" s="374">
        <v>5058348.5164422225</v>
      </c>
      <c r="J10" s="374">
        <v>276989951.66201019</v>
      </c>
      <c r="K10" s="374">
        <v>18680458.302239582</v>
      </c>
      <c r="L10" s="374">
        <v>728477.31160229456</v>
      </c>
      <c r="M10" s="374">
        <v>3620440.7351476639</v>
      </c>
      <c r="N10" s="374">
        <v>14331540.255489614</v>
      </c>
    </row>
    <row r="11" spans="1:14" s="452" customFormat="1" ht="18.75" hidden="1" customHeight="1">
      <c r="A11" s="1479" t="s">
        <v>1414</v>
      </c>
      <c r="B11" s="1479"/>
      <c r="C11" s="1479"/>
      <c r="D11" s="2"/>
      <c r="E11" s="50">
        <v>468911586.1162464</v>
      </c>
      <c r="F11" s="50">
        <v>456747797.40586615</v>
      </c>
      <c r="G11" s="50">
        <v>765866834.99777889</v>
      </c>
      <c r="H11" s="50">
        <v>5707650.2417943953</v>
      </c>
      <c r="I11" s="50">
        <v>3302452.8472825726</v>
      </c>
      <c r="J11" s="50">
        <v>318129140.68098992</v>
      </c>
      <c r="K11" s="50">
        <v>12163788.710381474</v>
      </c>
      <c r="L11" s="50">
        <v>793825.80181238824</v>
      </c>
      <c r="M11" s="50">
        <v>2422049.8027106239</v>
      </c>
      <c r="N11" s="50">
        <v>8947913.1058584563</v>
      </c>
    </row>
    <row r="12" spans="1:14" s="451" customFormat="1" ht="18.75" hidden="1" customHeight="1">
      <c r="A12" s="1479" t="s">
        <v>1415</v>
      </c>
      <c r="B12" s="1479"/>
      <c r="C12" s="1479"/>
      <c r="D12" s="2"/>
      <c r="E12" s="50">
        <v>500920199.75254083</v>
      </c>
      <c r="F12" s="50">
        <v>486513225.79257286</v>
      </c>
      <c r="G12" s="50">
        <v>879216100.78744769</v>
      </c>
      <c r="H12" s="50">
        <v>6591221.829683709</v>
      </c>
      <c r="I12" s="50">
        <v>8304273.7050331235</v>
      </c>
      <c r="J12" s="50">
        <v>407598370.52959192</v>
      </c>
      <c r="K12" s="50">
        <v>14406973.959968215</v>
      </c>
      <c r="L12" s="50">
        <v>1304419.7094336364</v>
      </c>
      <c r="M12" s="50">
        <v>1888012.0791411852</v>
      </c>
      <c r="N12" s="50">
        <v>11214542.171393394</v>
      </c>
    </row>
    <row r="13" spans="1:14" s="451" customFormat="1" ht="18.75" hidden="1" customHeight="1">
      <c r="A13" s="1789" t="s">
        <v>1433</v>
      </c>
      <c r="B13" s="1789"/>
      <c r="C13" s="1789"/>
      <c r="D13" s="2"/>
      <c r="E13" s="50">
        <v>43826792.517200515</v>
      </c>
      <c r="F13" s="50">
        <v>42707391.650127418</v>
      </c>
      <c r="G13" s="50">
        <v>74454591.507290483</v>
      </c>
      <c r="H13" s="50">
        <v>603122.52150919731</v>
      </c>
      <c r="I13" s="50">
        <v>638195.25280812557</v>
      </c>
      <c r="J13" s="50">
        <v>32988517.63148037</v>
      </c>
      <c r="K13" s="50">
        <v>1119400.8670730924</v>
      </c>
      <c r="L13" s="50">
        <v>90328.077827797184</v>
      </c>
      <c r="M13" s="50">
        <v>124560.87662092927</v>
      </c>
      <c r="N13" s="50">
        <v>904511.91262436588</v>
      </c>
    </row>
    <row r="14" spans="1:14" s="451" customFormat="1" ht="18.75" hidden="1" customHeight="1">
      <c r="A14" s="1825" t="s">
        <v>1434</v>
      </c>
      <c r="B14" s="1825"/>
      <c r="C14" s="1825"/>
      <c r="D14" s="2"/>
      <c r="E14" s="50">
        <v>42281520.224319451</v>
      </c>
      <c r="F14" s="50">
        <v>41163562.898208246</v>
      </c>
      <c r="G14" s="50">
        <v>71715949.750442654</v>
      </c>
      <c r="H14" s="50">
        <v>657354.55604591989</v>
      </c>
      <c r="I14" s="50">
        <v>800278.83544631395</v>
      </c>
      <c r="J14" s="50">
        <v>32010020.243726578</v>
      </c>
      <c r="K14" s="50">
        <v>1117957.3261112205</v>
      </c>
      <c r="L14" s="50">
        <v>73948.423965190101</v>
      </c>
      <c r="M14" s="50">
        <v>173070.84563356638</v>
      </c>
      <c r="N14" s="50">
        <v>870938.05651246116</v>
      </c>
    </row>
    <row r="15" spans="1:14" s="451" customFormat="1" ht="18.75" hidden="1" customHeight="1">
      <c r="A15" s="1825" t="s">
        <v>1435</v>
      </c>
      <c r="B15" s="1825"/>
      <c r="C15" s="1825"/>
      <c r="D15" s="2"/>
      <c r="E15" s="374">
        <v>41438903.097240709</v>
      </c>
      <c r="F15" s="374">
        <v>40508795.050827384</v>
      </c>
      <c r="G15" s="374">
        <v>70608156.593412459</v>
      </c>
      <c r="H15" s="374">
        <v>897135.63388862985</v>
      </c>
      <c r="I15" s="374">
        <v>817818.93199254863</v>
      </c>
      <c r="J15" s="374">
        <v>31814316.10846616</v>
      </c>
      <c r="K15" s="374">
        <v>930108.04641337227</v>
      </c>
      <c r="L15" s="374">
        <v>78975.728612209452</v>
      </c>
      <c r="M15" s="374">
        <v>129939.06762689176</v>
      </c>
      <c r="N15" s="374">
        <v>721193.25017427385</v>
      </c>
    </row>
    <row r="16" spans="1:14" s="40" customFormat="1" ht="16.5" hidden="1" customHeight="1">
      <c r="A16" s="1825" t="s">
        <v>1419</v>
      </c>
      <c r="B16" s="1825"/>
      <c r="C16" s="1825"/>
      <c r="D16" s="32"/>
      <c r="E16" s="60">
        <v>38246013.372758999</v>
      </c>
      <c r="F16" s="59">
        <v>37379270.592444606</v>
      </c>
      <c r="G16" s="59">
        <v>61975206.608392224</v>
      </c>
      <c r="H16" s="59">
        <v>937969.84337529377</v>
      </c>
      <c r="I16" s="59">
        <v>633062.88120677276</v>
      </c>
      <c r="J16" s="59">
        <v>26166968.740529701</v>
      </c>
      <c r="K16" s="59">
        <v>866742.78031446622</v>
      </c>
      <c r="L16" s="59">
        <v>84814.985839979679</v>
      </c>
      <c r="M16" s="59">
        <v>83116.845700088335</v>
      </c>
      <c r="N16" s="59">
        <v>698810.94877439819</v>
      </c>
    </row>
    <row r="17" spans="1:62" s="451" customFormat="1" ht="13.5" hidden="1" customHeight="1">
      <c r="A17" s="1825" t="s">
        <v>1420</v>
      </c>
      <c r="B17" s="1825"/>
      <c r="C17" s="1825"/>
      <c r="D17" s="2"/>
      <c r="E17" s="333">
        <v>40964835.446321748</v>
      </c>
      <c r="F17" s="333">
        <v>40029852.161319748</v>
      </c>
      <c r="G17" s="333">
        <v>65919247.596054628</v>
      </c>
      <c r="H17" s="333">
        <v>448536.17019597779</v>
      </c>
      <c r="I17" s="333">
        <v>1122119.6564317695</v>
      </c>
      <c r="J17" s="333">
        <v>27460051.261362851</v>
      </c>
      <c r="K17" s="333">
        <v>934983.28500213171</v>
      </c>
      <c r="L17" s="333">
        <v>90210.527869670492</v>
      </c>
      <c r="M17" s="333">
        <v>77043.061375499645</v>
      </c>
      <c r="N17" s="333">
        <v>767729.69575696322</v>
      </c>
    </row>
    <row r="18" spans="1:62" s="40" customFormat="1" ht="15" hidden="1" customHeight="1">
      <c r="A18" s="1825" t="s">
        <v>1421</v>
      </c>
      <c r="B18" s="1825"/>
      <c r="C18" s="1825"/>
      <c r="D18" s="32"/>
      <c r="E18" s="435">
        <f>'[1]21'!E18/'[1]1'!$E$19*1000</f>
        <v>43382558.55981715</v>
      </c>
      <c r="F18" s="435">
        <f>'[1]21'!F18/'[1]1'!$E$19*1000</f>
        <v>42313506.035672188</v>
      </c>
      <c r="G18" s="435">
        <f>'[1]21'!G18/'[1]1'!$E$19*1000</f>
        <v>69319831.213183433</v>
      </c>
      <c r="H18" s="435">
        <f>'[1]21'!H18/'[1]1'!$E$19*1000</f>
        <v>612537.07088333368</v>
      </c>
      <c r="I18" s="435">
        <f>'[1]21'!I18/'[1]1'!$E$19*1000</f>
        <v>827645.68785208429</v>
      </c>
      <c r="J18" s="435">
        <f>'[1]21'!J18/'[1]1'!$E$19*1000</f>
        <v>28446507.936246682</v>
      </c>
      <c r="K18" s="435">
        <f>'[1]21'!K18/'[1]1'!$E$19*1000</f>
        <v>1069052.5241449228</v>
      </c>
      <c r="L18" s="435">
        <f>'[1]21'!L18/'[1]1'!$E$19*1000</f>
        <v>78019.972878797911</v>
      </c>
      <c r="M18" s="435">
        <f>'[1]21'!M18/'[1]1'!$E$19*1000</f>
        <v>87987.335787196484</v>
      </c>
      <c r="N18" s="435">
        <f>'[1]21'!N18/'[1]1'!$E$19*1000</f>
        <v>903045.21547892829</v>
      </c>
    </row>
    <row r="19" spans="1:62" s="987" customFormat="1" ht="15" hidden="1" customHeight="1">
      <c r="A19" s="1825" t="s">
        <v>1457</v>
      </c>
      <c r="B19" s="1825"/>
      <c r="C19" s="1825"/>
      <c r="D19" s="453"/>
      <c r="E19" s="435">
        <v>39096934.490936048</v>
      </c>
      <c r="F19" s="435">
        <v>38228265.658148304</v>
      </c>
      <c r="G19" s="435">
        <v>66260238.123602018</v>
      </c>
      <c r="H19" s="435">
        <v>326546.77680169232</v>
      </c>
      <c r="I19" s="435">
        <v>777166.45582599915</v>
      </c>
      <c r="J19" s="435">
        <v>29135685.698081363</v>
      </c>
      <c r="K19" s="435">
        <v>868668.83278770209</v>
      </c>
      <c r="L19" s="435">
        <v>77330.224084241898</v>
      </c>
      <c r="M19" s="435">
        <v>81063.815260754927</v>
      </c>
      <c r="N19" s="435">
        <v>710274.7934427039</v>
      </c>
    </row>
    <row r="20" spans="1:62" s="987" customFormat="1" ht="15" hidden="1" customHeight="1">
      <c r="A20" s="1825" t="s">
        <v>1437</v>
      </c>
      <c r="B20" s="1825"/>
      <c r="C20" s="1825"/>
      <c r="D20" s="453"/>
      <c r="E20" s="435">
        <v>37552211.996995367</v>
      </c>
      <c r="F20" s="435">
        <v>36592047.034871571</v>
      </c>
      <c r="G20" s="435">
        <v>65720360.405909821</v>
      </c>
      <c r="H20" s="435">
        <v>518703.31944806885</v>
      </c>
      <c r="I20" s="435">
        <v>604116.02046766458</v>
      </c>
      <c r="J20" s="435">
        <v>30251132.710953962</v>
      </c>
      <c r="K20" s="435">
        <v>960164.96212380577</v>
      </c>
      <c r="L20" s="435">
        <v>79365.495135278732</v>
      </c>
      <c r="M20" s="435">
        <v>90171.153478515465</v>
      </c>
      <c r="N20" s="435">
        <v>790628.31351001363</v>
      </c>
    </row>
    <row r="21" spans="1:62" s="987" customFormat="1" ht="15.6" hidden="1" customHeight="1">
      <c r="A21" s="1825" t="s">
        <v>1424</v>
      </c>
      <c r="B21" s="1825"/>
      <c r="C21" s="1825"/>
      <c r="D21" s="32"/>
      <c r="E21" s="435">
        <v>39670326.330035061</v>
      </c>
      <c r="F21" s="435">
        <v>38835906.446937293</v>
      </c>
      <c r="G21" s="435">
        <v>67873117.140379712</v>
      </c>
      <c r="H21" s="435">
        <v>679506.78004701179</v>
      </c>
      <c r="I21" s="435">
        <v>953297.77096545475</v>
      </c>
      <c r="J21" s="435">
        <v>30670015.244454861</v>
      </c>
      <c r="K21" s="435">
        <v>834419.88309775898</v>
      </c>
      <c r="L21" s="435">
        <v>85420.482741866159</v>
      </c>
      <c r="M21" s="435">
        <v>88324.876693380662</v>
      </c>
      <c r="N21" s="435">
        <v>660674.52366251207</v>
      </c>
    </row>
    <row r="22" spans="1:62" s="987" customFormat="1" ht="14.45" hidden="1" customHeight="1">
      <c r="A22" s="1467" t="s">
        <v>1425</v>
      </c>
      <c r="B22" s="1468"/>
      <c r="C22" s="1468"/>
      <c r="D22" s="1469"/>
      <c r="E22" s="454">
        <v>38278.493919796383</v>
      </c>
      <c r="F22" s="454">
        <v>37319.589298189676</v>
      </c>
      <c r="G22" s="454">
        <v>67982.631940358566</v>
      </c>
      <c r="H22" s="454">
        <v>462.1247964828778</v>
      </c>
      <c r="I22" s="454">
        <v>681.44175683798107</v>
      </c>
      <c r="J22" s="454">
        <v>31806.609195489833</v>
      </c>
      <c r="K22" s="454">
        <v>958.90462160663401</v>
      </c>
      <c r="L22" s="454">
        <v>82.332207499315444</v>
      </c>
      <c r="M22" s="454">
        <v>84.41115423978124</v>
      </c>
      <c r="N22" s="454">
        <v>792.16125986754025</v>
      </c>
    </row>
    <row r="23" spans="1:62" s="987" customFormat="1" ht="15" customHeight="1">
      <c r="A23" s="1467" t="s">
        <v>1308</v>
      </c>
      <c r="B23" s="1468"/>
      <c r="C23" s="1468"/>
      <c r="D23" s="1469"/>
      <c r="E23" s="454">
        <v>37922.584824932099</v>
      </c>
      <c r="F23" s="454">
        <v>37301.662497467609</v>
      </c>
      <c r="G23" s="454">
        <v>62426.165858571745</v>
      </c>
      <c r="H23" s="454">
        <v>583.86523650946378</v>
      </c>
      <c r="I23" s="454">
        <v>441.77261397827056</v>
      </c>
      <c r="J23" s="454">
        <v>26150.141211591948</v>
      </c>
      <c r="K23" s="454">
        <v>620.92232746448235</v>
      </c>
      <c r="L23" s="454">
        <v>61.14860586944841</v>
      </c>
      <c r="M23" s="454">
        <v>75.610934550964956</v>
      </c>
      <c r="N23" s="454">
        <v>484.16278704406841</v>
      </c>
    </row>
    <row r="24" spans="1:62" s="987" customFormat="1" ht="15" customHeight="1">
      <c r="A24" s="1467" t="s">
        <v>1309</v>
      </c>
      <c r="B24" s="1468"/>
      <c r="C24" s="1468"/>
      <c r="D24" s="1469"/>
      <c r="E24" s="454">
        <v>34590.952917161187</v>
      </c>
      <c r="F24" s="454">
        <v>33827.326228730286</v>
      </c>
      <c r="G24" s="454">
        <v>61096.346422041628</v>
      </c>
      <c r="H24" s="454">
        <v>221.81629225732058</v>
      </c>
      <c r="I24" s="454">
        <v>891.37468833408025</v>
      </c>
      <c r="J24" s="454">
        <v>28382.211173902604</v>
      </c>
      <c r="K24" s="454">
        <v>763.62668843099493</v>
      </c>
      <c r="L24" s="454">
        <v>68.289697839853318</v>
      </c>
      <c r="M24" s="454">
        <v>77.911267637750882</v>
      </c>
      <c r="N24" s="454">
        <v>617.42572295339141</v>
      </c>
    </row>
    <row r="25" spans="1:62" s="987" customFormat="1" ht="15" customHeight="1">
      <c r="A25" s="1467" t="s">
        <v>1310</v>
      </c>
      <c r="B25" s="1468"/>
      <c r="C25" s="1468"/>
      <c r="D25" s="1469"/>
      <c r="E25" s="454">
        <v>38633.573144521171</v>
      </c>
      <c r="F25" s="454">
        <v>37745.203533728447</v>
      </c>
      <c r="G25" s="454">
        <v>65437.317368981305</v>
      </c>
      <c r="H25" s="454">
        <v>476.00223168083841</v>
      </c>
      <c r="I25" s="454">
        <v>1389.0537988286658</v>
      </c>
      <c r="J25" s="454">
        <v>29557.169865762313</v>
      </c>
      <c r="K25" s="454">
        <v>888.3696107928165</v>
      </c>
      <c r="L25" s="454">
        <v>75.253167469010691</v>
      </c>
      <c r="M25" s="454">
        <v>79.165676635281415</v>
      </c>
      <c r="N25" s="454">
        <v>733.95076668852391</v>
      </c>
    </row>
    <row r="26" spans="1:62" s="987" customFormat="1" ht="15" customHeight="1">
      <c r="A26" s="1467" t="s">
        <v>1311</v>
      </c>
      <c r="B26" s="1468"/>
      <c r="C26" s="1468"/>
      <c r="D26" s="1469"/>
      <c r="E26" s="454">
        <v>40640.015003846675</v>
      </c>
      <c r="F26" s="454">
        <v>39820.120628594719</v>
      </c>
      <c r="G26" s="454">
        <v>70236.365882754239</v>
      </c>
      <c r="H26" s="454">
        <v>453.02123973680546</v>
      </c>
      <c r="I26" s="454">
        <v>1297.2407817822157</v>
      </c>
      <c r="J26" s="454">
        <v>32166.507275678472</v>
      </c>
      <c r="K26" s="454">
        <v>819.89437525185133</v>
      </c>
      <c r="L26" s="454">
        <v>63.809571340417719</v>
      </c>
      <c r="M26" s="454">
        <v>87.105538488801031</v>
      </c>
      <c r="N26" s="454">
        <v>668.97926542263417</v>
      </c>
    </row>
    <row r="27" spans="1:62" s="987" customFormat="1" ht="15" customHeight="1">
      <c r="A27" s="1467" t="s">
        <v>1312</v>
      </c>
      <c r="B27" s="1468"/>
      <c r="C27" s="1468"/>
      <c r="D27" s="1469"/>
      <c r="E27" s="437">
        <v>43110.097173507245</v>
      </c>
      <c r="F27" s="437">
        <v>42016.495004074379</v>
      </c>
      <c r="G27" s="437">
        <v>75521.510293589017</v>
      </c>
      <c r="H27" s="437">
        <v>864.70901991276173</v>
      </c>
      <c r="I27" s="437">
        <v>1214.8183852117866</v>
      </c>
      <c r="J27" s="437">
        <v>35584.542694639276</v>
      </c>
      <c r="K27" s="437">
        <v>1093.6021694328767</v>
      </c>
      <c r="L27" s="437">
        <v>97.097751184039794</v>
      </c>
      <c r="M27" s="437">
        <v>68.721812524336272</v>
      </c>
      <c r="N27" s="437">
        <v>927.78260572449904</v>
      </c>
    </row>
    <row r="28" spans="1:62" s="1138" customFormat="1" ht="14.45" customHeight="1">
      <c r="A28" s="1479" t="s">
        <v>447</v>
      </c>
      <c r="B28" s="1479"/>
      <c r="C28" s="1479"/>
      <c r="D28" s="2"/>
      <c r="E28" s="1165"/>
      <c r="F28" s="1166"/>
      <c r="G28" s="1166"/>
      <c r="H28" s="1166"/>
      <c r="I28" s="1166"/>
      <c r="J28" s="1166"/>
      <c r="K28" s="1166"/>
      <c r="L28" s="1166"/>
      <c r="M28" s="1166"/>
      <c r="N28" s="1166"/>
    </row>
    <row r="29" spans="1:62" s="998" customFormat="1" ht="14.45" customHeight="1">
      <c r="A29" s="1330"/>
      <c r="B29" s="961" t="s">
        <v>1331</v>
      </c>
      <c r="C29" s="1330"/>
      <c r="D29" s="992"/>
      <c r="E29" s="1012">
        <v>14542.40761902884</v>
      </c>
      <c r="F29" s="1118">
        <v>14430.330291666784</v>
      </c>
      <c r="G29" s="1118">
        <v>22067.999041281109</v>
      </c>
      <c r="H29" s="1118">
        <v>297.63551413488028</v>
      </c>
      <c r="I29" s="1118">
        <v>325.49834187716471</v>
      </c>
      <c r="J29" s="1118">
        <v>8260.8026056263498</v>
      </c>
      <c r="K29" s="1118">
        <v>112.07732736204284</v>
      </c>
      <c r="L29" s="1118">
        <v>31.564171126759323</v>
      </c>
      <c r="M29" s="1118">
        <v>8.3018344655727976</v>
      </c>
      <c r="N29" s="1118">
        <v>72.211321769710565</v>
      </c>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c r="AL29" s="1334"/>
      <c r="AM29" s="1334"/>
      <c r="AN29" s="1334"/>
      <c r="AO29" s="1334"/>
      <c r="AP29" s="1117"/>
      <c r="AQ29" s="1117"/>
      <c r="AR29" s="1117"/>
      <c r="AS29" s="1117"/>
      <c r="AT29" s="1117"/>
      <c r="AU29" s="1117"/>
      <c r="AV29" s="1117"/>
      <c r="AW29" s="1117"/>
      <c r="AX29" s="1117"/>
      <c r="AY29" s="1117"/>
      <c r="AZ29" s="1117"/>
      <c r="BA29" s="1117"/>
      <c r="BB29" s="1117"/>
      <c r="BC29" s="1117"/>
      <c r="BD29" s="1117"/>
      <c r="BE29" s="1117"/>
      <c r="BF29" s="1117"/>
      <c r="BG29" s="1117"/>
      <c r="BH29" s="1117"/>
      <c r="BI29" s="1117"/>
      <c r="BJ29" s="1117"/>
    </row>
    <row r="30" spans="1:62" s="998" customFormat="1" ht="14.45" customHeight="1">
      <c r="A30" s="1330"/>
      <c r="B30" s="961" t="s">
        <v>1332</v>
      </c>
      <c r="C30" s="1330"/>
      <c r="D30" s="992"/>
      <c r="E30" s="1012">
        <v>53701.757922447592</v>
      </c>
      <c r="F30" s="1118">
        <v>52537.998190268547</v>
      </c>
      <c r="G30" s="1118">
        <v>90582.974095596423</v>
      </c>
      <c r="H30" s="1118">
        <v>325.45899817480989</v>
      </c>
      <c r="I30" s="1118">
        <v>1507.5930811112557</v>
      </c>
      <c r="J30" s="1118">
        <v>39878.027984613931</v>
      </c>
      <c r="K30" s="1118">
        <v>1163.7597321790238</v>
      </c>
      <c r="L30" s="1118">
        <v>292.57464495730432</v>
      </c>
      <c r="M30" s="1118">
        <v>100.96060043468465</v>
      </c>
      <c r="N30" s="1118">
        <v>770.22448678703563</v>
      </c>
      <c r="O30" s="1334"/>
      <c r="P30" s="1334"/>
      <c r="Q30" s="1334"/>
      <c r="R30" s="1334"/>
      <c r="S30" s="1334"/>
      <c r="T30" s="1334"/>
      <c r="U30" s="1334"/>
      <c r="V30" s="1334"/>
      <c r="W30" s="1334"/>
      <c r="X30" s="1334"/>
      <c r="Y30" s="1334"/>
      <c r="Z30" s="1334"/>
      <c r="AA30" s="1334"/>
      <c r="AB30" s="1334"/>
      <c r="AC30" s="1334"/>
      <c r="AD30" s="1334"/>
      <c r="AE30" s="1334"/>
      <c r="AF30" s="1334"/>
      <c r="AG30" s="1334"/>
      <c r="AH30" s="1334"/>
      <c r="AI30" s="1334"/>
      <c r="AJ30" s="1334"/>
      <c r="AK30" s="1334"/>
      <c r="AL30" s="1334"/>
      <c r="AM30" s="1334"/>
      <c r="AN30" s="1334"/>
      <c r="AO30" s="1334"/>
      <c r="AP30" s="1117"/>
      <c r="AQ30" s="1117"/>
      <c r="AR30" s="1117"/>
      <c r="AS30" s="1117"/>
      <c r="AT30" s="1117"/>
      <c r="AU30" s="1117"/>
      <c r="AV30" s="1117"/>
      <c r="AW30" s="1117"/>
      <c r="AX30" s="1117"/>
      <c r="AY30" s="1117"/>
      <c r="AZ30" s="1117"/>
      <c r="BA30" s="1117"/>
      <c r="BB30" s="1117"/>
      <c r="BC30" s="1117"/>
      <c r="BD30" s="1117"/>
      <c r="BE30" s="1117"/>
      <c r="BF30" s="1117"/>
      <c r="BG30" s="1117"/>
      <c r="BH30" s="1117"/>
      <c r="BI30" s="1117"/>
      <c r="BJ30" s="1117"/>
    </row>
    <row r="31" spans="1:62" s="998" customFormat="1" ht="14.45" customHeight="1">
      <c r="A31" s="1330"/>
      <c r="B31" s="961" t="s">
        <v>1333</v>
      </c>
      <c r="C31" s="1330"/>
      <c r="D31" s="992"/>
      <c r="E31" s="1012">
        <v>132872.27952497959</v>
      </c>
      <c r="F31" s="1118">
        <v>130332.59719027663</v>
      </c>
      <c r="G31" s="1118">
        <v>246972.38688326569</v>
      </c>
      <c r="H31" s="1118">
        <v>4064.7199133638751</v>
      </c>
      <c r="I31" s="1118">
        <v>2709.148699977462</v>
      </c>
      <c r="J31" s="1118">
        <v>123413.65830633038</v>
      </c>
      <c r="K31" s="1118">
        <v>2539.6823347029353</v>
      </c>
      <c r="L31" s="1118">
        <v>171.81788547455952</v>
      </c>
      <c r="M31" s="1118">
        <v>235.47207429979034</v>
      </c>
      <c r="N31" s="1118">
        <v>2132.3923749285868</v>
      </c>
      <c r="O31" s="1334"/>
      <c r="P31" s="1334"/>
      <c r="Q31" s="1334"/>
      <c r="R31" s="1334"/>
      <c r="S31" s="1334"/>
      <c r="T31" s="1334"/>
      <c r="U31" s="1334"/>
      <c r="V31" s="1334"/>
      <c r="W31" s="1334"/>
      <c r="X31" s="1334"/>
      <c r="Y31" s="1334"/>
      <c r="Z31" s="1334"/>
      <c r="AA31" s="1334"/>
      <c r="AB31" s="1334"/>
      <c r="AC31" s="1334"/>
      <c r="AD31" s="1334"/>
      <c r="AE31" s="1334"/>
      <c r="AF31" s="1334"/>
      <c r="AG31" s="1334"/>
      <c r="AH31" s="1334"/>
      <c r="AI31" s="1334"/>
      <c r="AJ31" s="1334"/>
      <c r="AK31" s="1334"/>
      <c r="AL31" s="1334"/>
      <c r="AM31" s="1334"/>
      <c r="AN31" s="1334"/>
      <c r="AO31" s="1334"/>
      <c r="AP31" s="1117"/>
      <c r="AQ31" s="1117"/>
      <c r="AR31" s="1117"/>
      <c r="AS31" s="1117"/>
      <c r="AT31" s="1117"/>
      <c r="AU31" s="1117"/>
      <c r="AV31" s="1117"/>
      <c r="AW31" s="1117"/>
      <c r="AX31" s="1117"/>
      <c r="AY31" s="1117"/>
      <c r="AZ31" s="1117"/>
      <c r="BA31" s="1117"/>
      <c r="BB31" s="1117"/>
      <c r="BC31" s="1117"/>
      <c r="BD31" s="1117"/>
      <c r="BE31" s="1117"/>
      <c r="BF31" s="1117"/>
      <c r="BG31" s="1117"/>
      <c r="BH31" s="1117"/>
      <c r="BI31" s="1117"/>
      <c r="BJ31" s="1117"/>
    </row>
    <row r="32" spans="1:62" s="998" customFormat="1" ht="14.45" customHeight="1">
      <c r="A32" s="1330"/>
      <c r="B32" s="961" t="s">
        <v>1334</v>
      </c>
      <c r="C32" s="1330"/>
      <c r="D32" s="992"/>
      <c r="E32" s="1012">
        <v>417502.12064284942</v>
      </c>
      <c r="F32" s="1118">
        <v>408809.66123859893</v>
      </c>
      <c r="G32" s="1118">
        <v>679513.14158623491</v>
      </c>
      <c r="H32" s="1118">
        <v>13815.616449681422</v>
      </c>
      <c r="I32" s="1118">
        <v>11459.661871778238</v>
      </c>
      <c r="J32" s="1118">
        <v>295978.75866909558</v>
      </c>
      <c r="K32" s="1118">
        <v>8692.459404250545</v>
      </c>
      <c r="L32" s="1118">
        <v>400.11960050651209</v>
      </c>
      <c r="M32" s="1118">
        <v>705.78279599536666</v>
      </c>
      <c r="N32" s="1118">
        <v>7586.5570077486682</v>
      </c>
      <c r="O32" s="1334"/>
      <c r="P32" s="1334"/>
      <c r="Q32" s="1334"/>
      <c r="R32" s="1334"/>
      <c r="S32" s="1334"/>
      <c r="T32" s="1334"/>
      <c r="U32" s="1334"/>
      <c r="V32" s="1334"/>
      <c r="W32" s="1334"/>
      <c r="X32" s="1334"/>
      <c r="Y32" s="1334"/>
      <c r="Z32" s="1334"/>
      <c r="AA32" s="1334"/>
      <c r="AB32" s="1334"/>
      <c r="AC32" s="1334"/>
      <c r="AD32" s="1334"/>
      <c r="AE32" s="1334"/>
      <c r="AF32" s="1334"/>
      <c r="AG32" s="1334"/>
      <c r="AH32" s="1334"/>
      <c r="AI32" s="1334"/>
      <c r="AJ32" s="1334"/>
      <c r="AK32" s="1334"/>
      <c r="AL32" s="1334"/>
      <c r="AM32" s="1334"/>
      <c r="AN32" s="1334"/>
      <c r="AO32" s="1334"/>
      <c r="AP32" s="1117"/>
      <c r="AQ32" s="1117"/>
      <c r="AR32" s="1117"/>
      <c r="AS32" s="1117"/>
      <c r="AT32" s="1117"/>
      <c r="AU32" s="1117"/>
      <c r="AV32" s="1117"/>
      <c r="AW32" s="1117"/>
      <c r="AX32" s="1117"/>
      <c r="AY32" s="1117"/>
      <c r="AZ32" s="1117"/>
      <c r="BA32" s="1117"/>
      <c r="BB32" s="1117"/>
      <c r="BC32" s="1117"/>
      <c r="BD32" s="1117"/>
      <c r="BE32" s="1117"/>
      <c r="BF32" s="1117"/>
      <c r="BG32" s="1117"/>
      <c r="BH32" s="1117"/>
      <c r="BI32" s="1117"/>
      <c r="BJ32" s="1117"/>
    </row>
    <row r="33" spans="1:62" s="998" customFormat="1" ht="14.45" customHeight="1">
      <c r="A33" s="1330"/>
      <c r="B33" s="961" t="s">
        <v>1335</v>
      </c>
      <c r="C33" s="1330"/>
      <c r="D33" s="992"/>
      <c r="E33" s="1012">
        <v>951894.94329173712</v>
      </c>
      <c r="F33" s="1118">
        <v>890165.02801691054</v>
      </c>
      <c r="G33" s="1118">
        <v>1907305.9043945586</v>
      </c>
      <c r="H33" s="1118">
        <v>3299.6275413003896</v>
      </c>
      <c r="I33" s="1118">
        <v>22874.657178966401</v>
      </c>
      <c r="J33" s="1118">
        <v>1043315.1610979151</v>
      </c>
      <c r="K33" s="1118">
        <v>61729.915274826388</v>
      </c>
      <c r="L33" s="1118">
        <v>1168.3376393184074</v>
      </c>
      <c r="M33" s="1118">
        <v>1676.1739037415305</v>
      </c>
      <c r="N33" s="1118">
        <v>58885.403731766448</v>
      </c>
      <c r="O33" s="1334"/>
      <c r="P33" s="1334"/>
      <c r="Q33" s="1334"/>
      <c r="R33" s="1334"/>
      <c r="S33" s="1334"/>
      <c r="T33" s="1334"/>
      <c r="U33" s="1334"/>
      <c r="V33" s="1334"/>
      <c r="W33" s="1334"/>
      <c r="X33" s="1334"/>
      <c r="Y33" s="1334"/>
      <c r="Z33" s="1334"/>
      <c r="AA33" s="1334"/>
      <c r="AB33" s="1334"/>
      <c r="AC33" s="1334"/>
      <c r="AD33" s="1334"/>
      <c r="AE33" s="1334"/>
      <c r="AF33" s="1334"/>
      <c r="AG33" s="1334"/>
      <c r="AH33" s="1334"/>
      <c r="AI33" s="1334"/>
      <c r="AJ33" s="1334"/>
      <c r="AK33" s="1334"/>
      <c r="AL33" s="1334"/>
      <c r="AM33" s="1334"/>
      <c r="AN33" s="1334"/>
      <c r="AO33" s="1334"/>
      <c r="AP33" s="1117"/>
      <c r="AQ33" s="1117"/>
      <c r="AR33" s="1117"/>
      <c r="AS33" s="1117"/>
      <c r="AT33" s="1117"/>
      <c r="AU33" s="1117"/>
      <c r="AV33" s="1117"/>
      <c r="AW33" s="1117"/>
      <c r="AX33" s="1117"/>
      <c r="AY33" s="1117"/>
      <c r="AZ33" s="1117"/>
      <c r="BA33" s="1117"/>
      <c r="BB33" s="1117"/>
      <c r="BC33" s="1117"/>
      <c r="BD33" s="1117"/>
      <c r="BE33" s="1117"/>
      <c r="BF33" s="1117"/>
      <c r="BG33" s="1117"/>
      <c r="BH33" s="1117"/>
      <c r="BI33" s="1117"/>
      <c r="BJ33" s="1117"/>
    </row>
    <row r="34" spans="1:62" s="998" customFormat="1" ht="14.45" customHeight="1">
      <c r="A34" s="1330"/>
      <c r="B34" s="961" t="s">
        <v>1336</v>
      </c>
      <c r="C34" s="1330"/>
      <c r="D34" s="992"/>
      <c r="E34" s="1012">
        <v>2840021.5280143665</v>
      </c>
      <c r="F34" s="1118">
        <v>2732087.5293219266</v>
      </c>
      <c r="G34" s="1118">
        <v>5672118.6706113042</v>
      </c>
      <c r="H34" s="1118">
        <v>70646.625012936347</v>
      </c>
      <c r="I34" s="1118">
        <v>151237.75860871194</v>
      </c>
      <c r="J34" s="1118">
        <v>3161915.5249110251</v>
      </c>
      <c r="K34" s="1118">
        <v>107933.99869244015</v>
      </c>
      <c r="L34" s="1118">
        <v>6443.585339447668</v>
      </c>
      <c r="M34" s="1118">
        <v>7789.4019287623951</v>
      </c>
      <c r="N34" s="1118">
        <v>93701.011424230092</v>
      </c>
      <c r="O34" s="1334"/>
      <c r="P34" s="1334"/>
      <c r="Q34" s="1334"/>
      <c r="R34" s="1334"/>
      <c r="S34" s="1334"/>
      <c r="T34" s="1334"/>
      <c r="U34" s="1334"/>
      <c r="V34" s="1334"/>
      <c r="W34" s="1334"/>
      <c r="X34" s="1334"/>
      <c r="Y34" s="1334"/>
      <c r="Z34" s="1334"/>
      <c r="AA34" s="1334"/>
      <c r="AB34" s="1334"/>
      <c r="AC34" s="1334"/>
      <c r="AD34" s="1334"/>
      <c r="AE34" s="1334"/>
      <c r="AF34" s="1334"/>
      <c r="AG34" s="1334"/>
      <c r="AH34" s="1334"/>
      <c r="AI34" s="1334"/>
      <c r="AJ34" s="1334"/>
      <c r="AK34" s="1334"/>
      <c r="AL34" s="1334"/>
      <c r="AM34" s="1334"/>
      <c r="AN34" s="1334"/>
      <c r="AO34" s="1334"/>
      <c r="AP34" s="1117"/>
      <c r="AQ34" s="1117"/>
      <c r="AR34" s="1117"/>
      <c r="AS34" s="1117"/>
      <c r="AT34" s="1117"/>
      <c r="AU34" s="1117"/>
      <c r="AV34" s="1117"/>
      <c r="AW34" s="1117"/>
      <c r="AX34" s="1117"/>
      <c r="AY34" s="1117"/>
      <c r="AZ34" s="1117"/>
      <c r="BA34" s="1117"/>
      <c r="BB34" s="1117"/>
      <c r="BC34" s="1117"/>
      <c r="BD34" s="1117"/>
      <c r="BE34" s="1117"/>
      <c r="BF34" s="1117"/>
      <c r="BG34" s="1117"/>
      <c r="BH34" s="1117"/>
      <c r="BI34" s="1117"/>
      <c r="BJ34" s="1117"/>
    </row>
    <row r="35" spans="1:62" s="998" customFormat="1" ht="14.45" customHeight="1">
      <c r="A35" s="1479" t="s">
        <v>473</v>
      </c>
      <c r="B35" s="1479"/>
      <c r="C35" s="1479"/>
      <c r="D35" s="2"/>
      <c r="E35" s="1012"/>
      <c r="F35" s="1118"/>
      <c r="G35" s="1118"/>
      <c r="H35" s="1118"/>
      <c r="I35" s="1118"/>
      <c r="J35" s="1118"/>
      <c r="K35" s="1118"/>
      <c r="L35" s="1118"/>
      <c r="M35" s="1118"/>
      <c r="N35" s="1118"/>
      <c r="O35" s="1334"/>
      <c r="P35" s="1334"/>
      <c r="Q35" s="1334"/>
      <c r="R35" s="1334"/>
      <c r="S35" s="1334"/>
      <c r="T35" s="1334"/>
      <c r="U35" s="1334"/>
      <c r="V35" s="1334"/>
      <c r="W35" s="1334"/>
      <c r="X35" s="1334"/>
      <c r="Y35" s="1334"/>
      <c r="Z35" s="1334"/>
      <c r="AA35" s="1334"/>
      <c r="AB35" s="1334"/>
      <c r="AC35" s="1334"/>
      <c r="AD35" s="1334"/>
      <c r="AE35" s="1334"/>
      <c r="AF35" s="1334"/>
      <c r="AG35" s="1334"/>
      <c r="AH35" s="1334"/>
      <c r="AI35" s="1334"/>
      <c r="AJ35" s="1334"/>
      <c r="AK35" s="1334"/>
      <c r="AL35" s="1334"/>
      <c r="AM35" s="1334"/>
      <c r="AN35" s="1334"/>
      <c r="AO35" s="1334"/>
      <c r="AP35" s="1117"/>
      <c r="AQ35" s="1117"/>
      <c r="AR35" s="1117"/>
      <c r="AS35" s="1117"/>
      <c r="AT35" s="1117"/>
      <c r="AU35" s="1117"/>
      <c r="AV35" s="1117"/>
      <c r="AW35" s="1117"/>
      <c r="AX35" s="1117"/>
      <c r="AY35" s="1117"/>
      <c r="AZ35" s="1117"/>
      <c r="BA35" s="1117"/>
      <c r="BB35" s="1117"/>
      <c r="BC35" s="1117"/>
      <c r="BD35" s="1117"/>
      <c r="BE35" s="1117"/>
      <c r="BF35" s="1117"/>
      <c r="BG35" s="1117"/>
      <c r="BH35" s="1117"/>
      <c r="BI35" s="1117"/>
      <c r="BJ35" s="1117"/>
    </row>
    <row r="36" spans="1:62" s="998" customFormat="1" ht="14.45" customHeight="1">
      <c r="A36" s="1330"/>
      <c r="B36" s="961" t="s">
        <v>1337</v>
      </c>
      <c r="C36" s="1330"/>
      <c r="D36" s="992"/>
      <c r="E36" s="1012">
        <v>850.33455029476306</v>
      </c>
      <c r="F36" s="1118">
        <v>803.04538874477669</v>
      </c>
      <c r="G36" s="1118">
        <v>5136.794249502841</v>
      </c>
      <c r="H36" s="1118">
        <v>3.1441371605123565</v>
      </c>
      <c r="I36" s="1118">
        <v>163.68149751370373</v>
      </c>
      <c r="J36" s="1118">
        <v>4500.5744954322799</v>
      </c>
      <c r="K36" s="1118">
        <v>47.289161549985955</v>
      </c>
      <c r="L36" s="1118">
        <v>11.355668003918089</v>
      </c>
      <c r="M36" s="1118">
        <v>5.9706201164250983</v>
      </c>
      <c r="N36" s="1118">
        <v>29.962873429642869</v>
      </c>
      <c r="O36" s="1334"/>
      <c r="P36" s="1334"/>
      <c r="Q36" s="1334"/>
      <c r="R36" s="1334"/>
      <c r="S36" s="1334"/>
      <c r="T36" s="1334"/>
      <c r="U36" s="1334"/>
      <c r="V36" s="1334"/>
      <c r="W36" s="1334"/>
      <c r="X36" s="1334"/>
      <c r="Y36" s="1334"/>
      <c r="Z36" s="1334"/>
      <c r="AA36" s="1334"/>
      <c r="AB36" s="1334"/>
      <c r="AC36" s="1334"/>
      <c r="AD36" s="1334"/>
      <c r="AE36" s="1334"/>
      <c r="AF36" s="1334"/>
      <c r="AG36" s="1334"/>
      <c r="AH36" s="1334"/>
      <c r="AI36" s="1334"/>
      <c r="AJ36" s="1334"/>
      <c r="AK36" s="1334"/>
      <c r="AL36" s="1334"/>
      <c r="AM36" s="1334"/>
      <c r="AN36" s="1334"/>
      <c r="AO36" s="1334"/>
      <c r="AP36" s="1117"/>
      <c r="AQ36" s="1117"/>
      <c r="AR36" s="1117"/>
      <c r="AS36" s="1117"/>
      <c r="AT36" s="1117"/>
      <c r="AU36" s="1117"/>
      <c r="AV36" s="1117"/>
      <c r="AW36" s="1117"/>
      <c r="AX36" s="1117"/>
      <c r="AY36" s="1117"/>
      <c r="AZ36" s="1117"/>
      <c r="BA36" s="1117"/>
      <c r="BB36" s="1117"/>
      <c r="BC36" s="1117"/>
      <c r="BD36" s="1117"/>
      <c r="BE36" s="1117"/>
      <c r="BF36" s="1117"/>
      <c r="BG36" s="1117"/>
      <c r="BH36" s="1117"/>
      <c r="BI36" s="1117"/>
      <c r="BJ36" s="1117"/>
    </row>
    <row r="37" spans="1:62" s="998" customFormat="1" ht="14.45" customHeight="1">
      <c r="A37" s="1330"/>
      <c r="B37" s="961" t="s">
        <v>1347</v>
      </c>
      <c r="C37" s="1330"/>
      <c r="D37" s="992"/>
      <c r="E37" s="1012">
        <v>8021.4077893268013</v>
      </c>
      <c r="F37" s="1118">
        <v>7997.0802633993881</v>
      </c>
      <c r="G37" s="1118">
        <v>14028.379957974656</v>
      </c>
      <c r="H37" s="1118">
        <v>4.5070928961303009E-3</v>
      </c>
      <c r="I37" s="1118">
        <v>109.91766148492867</v>
      </c>
      <c r="J37" s="1118">
        <v>6141.2218631530941</v>
      </c>
      <c r="K37" s="1118">
        <v>24.327525927411997</v>
      </c>
      <c r="L37" s="1118">
        <v>5.0145331727704701</v>
      </c>
      <c r="M37" s="1118">
        <v>3.2309943343896053</v>
      </c>
      <c r="N37" s="1118">
        <v>16.08199842025191</v>
      </c>
      <c r="O37" s="1334"/>
      <c r="P37" s="1334"/>
      <c r="Q37" s="1334"/>
      <c r="R37" s="1334"/>
      <c r="S37" s="1334"/>
      <c r="T37" s="1334"/>
      <c r="U37" s="1334"/>
      <c r="V37" s="1334"/>
      <c r="W37" s="1334"/>
      <c r="X37" s="1334"/>
      <c r="Y37" s="1334"/>
      <c r="Z37" s="1334"/>
      <c r="AA37" s="1334"/>
      <c r="AB37" s="1334"/>
      <c r="AC37" s="1334"/>
      <c r="AD37" s="1334"/>
      <c r="AE37" s="1334"/>
      <c r="AF37" s="1334"/>
      <c r="AG37" s="1334"/>
      <c r="AH37" s="1334"/>
      <c r="AI37" s="1334"/>
      <c r="AJ37" s="1334"/>
      <c r="AK37" s="1334"/>
      <c r="AL37" s="1334"/>
      <c r="AM37" s="1334"/>
      <c r="AN37" s="1334"/>
      <c r="AO37" s="1334"/>
      <c r="AP37" s="1117"/>
      <c r="AQ37" s="1117"/>
      <c r="AR37" s="1117"/>
      <c r="AS37" s="1117"/>
      <c r="AT37" s="1117"/>
      <c r="AU37" s="1117"/>
      <c r="AV37" s="1117"/>
      <c r="AW37" s="1117"/>
      <c r="AX37" s="1117"/>
      <c r="AY37" s="1117"/>
      <c r="AZ37" s="1117"/>
      <c r="BA37" s="1117"/>
      <c r="BB37" s="1117"/>
      <c r="BC37" s="1117"/>
      <c r="BD37" s="1117"/>
      <c r="BE37" s="1117"/>
      <c r="BF37" s="1117"/>
      <c r="BG37" s="1117"/>
      <c r="BH37" s="1117"/>
      <c r="BI37" s="1117"/>
      <c r="BJ37" s="1117"/>
    </row>
    <row r="38" spans="1:62" s="998" customFormat="1" ht="14.45" customHeight="1">
      <c r="A38" s="961"/>
      <c r="B38" s="961" t="s">
        <v>1348</v>
      </c>
      <c r="C38" s="961"/>
      <c r="D38" s="992"/>
      <c r="E38" s="1012">
        <v>14538.991558802787</v>
      </c>
      <c r="F38" s="1118">
        <v>14395.976686032918</v>
      </c>
      <c r="G38" s="1118">
        <v>23957.515789036916</v>
      </c>
      <c r="H38" s="1118">
        <v>43.870739175483848</v>
      </c>
      <c r="I38" s="1118">
        <v>351.61189849780368</v>
      </c>
      <c r="J38" s="1118">
        <v>9957.0217406772736</v>
      </c>
      <c r="K38" s="1118">
        <v>143.0148727698749</v>
      </c>
      <c r="L38" s="1118">
        <v>12.302921750875592</v>
      </c>
      <c r="M38" s="1118">
        <v>7.0551963839265133</v>
      </c>
      <c r="N38" s="1118">
        <v>123.65675463507283</v>
      </c>
      <c r="O38" s="1334"/>
      <c r="P38" s="1334"/>
      <c r="Q38" s="1334"/>
      <c r="R38" s="1334"/>
      <c r="S38" s="1334"/>
      <c r="T38" s="1334"/>
      <c r="U38" s="1334"/>
      <c r="V38" s="1334"/>
      <c r="W38" s="1334"/>
      <c r="X38" s="1334"/>
      <c r="Y38" s="1334"/>
      <c r="Z38" s="1334"/>
      <c r="AA38" s="1334"/>
      <c r="AB38" s="1334"/>
      <c r="AC38" s="1334"/>
      <c r="AD38" s="1334"/>
      <c r="AE38" s="1334"/>
      <c r="AF38" s="1334"/>
      <c r="AG38" s="1334"/>
      <c r="AH38" s="1334"/>
      <c r="AI38" s="1334"/>
      <c r="AJ38" s="1334"/>
      <c r="AK38" s="1334"/>
      <c r="AL38" s="1334"/>
      <c r="AM38" s="1334"/>
      <c r="AN38" s="1334"/>
      <c r="AO38" s="1334"/>
      <c r="AP38" s="1117"/>
      <c r="AQ38" s="1117"/>
      <c r="AR38" s="1117"/>
      <c r="AS38" s="1117"/>
      <c r="AT38" s="1117"/>
      <c r="AU38" s="1117"/>
      <c r="AV38" s="1117"/>
      <c r="AW38" s="1117"/>
      <c r="AX38" s="1117"/>
      <c r="AY38" s="1117"/>
      <c r="AZ38" s="1117"/>
      <c r="BA38" s="1117"/>
      <c r="BB38" s="1117"/>
      <c r="BC38" s="1117"/>
      <c r="BD38" s="1117"/>
      <c r="BE38" s="1117"/>
      <c r="BF38" s="1117"/>
      <c r="BG38" s="1117"/>
      <c r="BH38" s="1117"/>
      <c r="BI38" s="1117"/>
      <c r="BJ38" s="1117"/>
    </row>
    <row r="39" spans="1:62" s="998" customFormat="1" ht="14.45" customHeight="1">
      <c r="A39" s="961"/>
      <c r="B39" s="961" t="s">
        <v>1349</v>
      </c>
      <c r="C39" s="961"/>
      <c r="D39" s="992"/>
      <c r="E39" s="1012">
        <v>32111.855635539468</v>
      </c>
      <c r="F39" s="1118">
        <v>31852.289029489286</v>
      </c>
      <c r="G39" s="1118">
        <v>55275.022910326275</v>
      </c>
      <c r="H39" s="1118">
        <v>32.943160755008556</v>
      </c>
      <c r="I39" s="1118">
        <v>789.00552550009957</v>
      </c>
      <c r="J39" s="1118">
        <v>24244.682567092052</v>
      </c>
      <c r="K39" s="1118">
        <v>259.56660605017657</v>
      </c>
      <c r="L39" s="1118">
        <v>43.033765180230091</v>
      </c>
      <c r="M39" s="1118">
        <v>44.428856801143048</v>
      </c>
      <c r="N39" s="1118">
        <v>172.10398406880316</v>
      </c>
      <c r="O39" s="1334"/>
      <c r="P39" s="1334"/>
      <c r="Q39" s="1334"/>
      <c r="R39" s="1334"/>
      <c r="S39" s="1334"/>
      <c r="T39" s="1334"/>
      <c r="U39" s="1334"/>
      <c r="V39" s="1334"/>
      <c r="W39" s="1334"/>
      <c r="X39" s="1334"/>
      <c r="Y39" s="1334"/>
      <c r="Z39" s="1334"/>
      <c r="AA39" s="1334"/>
      <c r="AB39" s="1334"/>
      <c r="AC39" s="1334"/>
      <c r="AD39" s="1334"/>
      <c r="AE39" s="1334"/>
      <c r="AF39" s="1334"/>
      <c r="AG39" s="1334"/>
      <c r="AH39" s="1334"/>
      <c r="AI39" s="1334"/>
      <c r="AJ39" s="1334"/>
      <c r="AK39" s="1334"/>
      <c r="AL39" s="1334"/>
      <c r="AM39" s="1334"/>
      <c r="AN39" s="1334"/>
      <c r="AO39" s="1334"/>
      <c r="AP39" s="1117"/>
      <c r="AQ39" s="1117"/>
      <c r="AR39" s="1117"/>
      <c r="AS39" s="1117"/>
      <c r="AT39" s="1117"/>
      <c r="AU39" s="1117"/>
      <c r="AV39" s="1117"/>
      <c r="AW39" s="1117"/>
      <c r="AX39" s="1117"/>
      <c r="AY39" s="1117"/>
      <c r="AZ39" s="1117"/>
      <c r="BA39" s="1117"/>
      <c r="BB39" s="1117"/>
      <c r="BC39" s="1117"/>
      <c r="BD39" s="1117"/>
      <c r="BE39" s="1117"/>
      <c r="BF39" s="1117"/>
      <c r="BG39" s="1117"/>
      <c r="BH39" s="1117"/>
      <c r="BI39" s="1117"/>
      <c r="BJ39" s="1117"/>
    </row>
    <row r="40" spans="1:62" s="998" customFormat="1" ht="14.45" customHeight="1">
      <c r="A40" s="961"/>
      <c r="B40" s="961" t="s">
        <v>1350</v>
      </c>
      <c r="C40" s="961"/>
      <c r="D40" s="992"/>
      <c r="E40" s="1012">
        <v>69227.105759099708</v>
      </c>
      <c r="F40" s="1118">
        <v>68198.748070550631</v>
      </c>
      <c r="G40" s="1118">
        <v>114255.12233132293</v>
      </c>
      <c r="H40" s="1118">
        <v>275.76921805846013</v>
      </c>
      <c r="I40" s="1118">
        <v>1613.3667965103996</v>
      </c>
      <c r="J40" s="1118">
        <v>47945.510275341221</v>
      </c>
      <c r="K40" s="1118">
        <v>1028.3576885490443</v>
      </c>
      <c r="L40" s="1118">
        <v>230.02438649428919</v>
      </c>
      <c r="M40" s="1118">
        <v>70.971919183607554</v>
      </c>
      <c r="N40" s="1118">
        <v>727.36138287114704</v>
      </c>
      <c r="O40" s="1334"/>
      <c r="P40" s="1334"/>
      <c r="Q40" s="1334"/>
      <c r="R40" s="1334"/>
      <c r="S40" s="1334"/>
      <c r="T40" s="1334"/>
      <c r="U40" s="1334"/>
      <c r="V40" s="1334"/>
      <c r="W40" s="1334"/>
      <c r="X40" s="1334"/>
      <c r="Y40" s="1334"/>
      <c r="Z40" s="1334"/>
      <c r="AA40" s="1334"/>
      <c r="AB40" s="1334"/>
      <c r="AC40" s="1334"/>
      <c r="AD40" s="1334"/>
      <c r="AE40" s="1334"/>
      <c r="AF40" s="1334"/>
      <c r="AG40" s="1334"/>
      <c r="AH40" s="1334"/>
      <c r="AI40" s="1334"/>
      <c r="AJ40" s="1334"/>
      <c r="AK40" s="1334"/>
      <c r="AL40" s="1334"/>
      <c r="AM40" s="1334"/>
      <c r="AN40" s="1334"/>
      <c r="AO40" s="1334"/>
      <c r="AP40" s="1117"/>
      <c r="AQ40" s="1117"/>
      <c r="AR40" s="1117"/>
      <c r="AS40" s="1117"/>
      <c r="AT40" s="1117"/>
      <c r="AU40" s="1117"/>
      <c r="AV40" s="1117"/>
      <c r="AW40" s="1117"/>
      <c r="AX40" s="1117"/>
      <c r="AY40" s="1117"/>
      <c r="AZ40" s="1117"/>
      <c r="BA40" s="1117"/>
      <c r="BB40" s="1117"/>
      <c r="BC40" s="1117"/>
      <c r="BD40" s="1117"/>
      <c r="BE40" s="1117"/>
      <c r="BF40" s="1117"/>
      <c r="BG40" s="1117"/>
      <c r="BH40" s="1117"/>
      <c r="BI40" s="1117"/>
      <c r="BJ40" s="1117"/>
    </row>
    <row r="41" spans="1:62" s="998" customFormat="1" ht="14.45" customHeight="1">
      <c r="A41" s="961"/>
      <c r="B41" s="961" t="s">
        <v>1351</v>
      </c>
      <c r="C41" s="961"/>
      <c r="D41" s="992"/>
      <c r="E41" s="1012">
        <v>166802.52883747761</v>
      </c>
      <c r="F41" s="1118">
        <v>163982.29425741633</v>
      </c>
      <c r="G41" s="1118">
        <v>281746.86526061728</v>
      </c>
      <c r="H41" s="1118">
        <v>2454.073132718634</v>
      </c>
      <c r="I41" s="1118">
        <v>2170.1576825796442</v>
      </c>
      <c r="J41" s="1118">
        <v>122388.80181849924</v>
      </c>
      <c r="K41" s="1118">
        <v>2820.2345800611861</v>
      </c>
      <c r="L41" s="1118">
        <v>698.23697244213736</v>
      </c>
      <c r="M41" s="1118">
        <v>267.77093211290543</v>
      </c>
      <c r="N41" s="1118">
        <v>1854.2266755061444</v>
      </c>
      <c r="O41" s="1334"/>
      <c r="P41" s="1334"/>
      <c r="Q41" s="1334"/>
      <c r="R41" s="1334"/>
      <c r="S41" s="1334"/>
      <c r="T41" s="1334"/>
      <c r="U41" s="1334"/>
      <c r="V41" s="1334"/>
      <c r="W41" s="1334"/>
      <c r="X41" s="1334"/>
      <c r="Y41" s="1334"/>
      <c r="Z41" s="1334"/>
      <c r="AA41" s="1334"/>
      <c r="AB41" s="1334"/>
      <c r="AC41" s="1334"/>
      <c r="AD41" s="1334"/>
      <c r="AE41" s="1334"/>
      <c r="AF41" s="1334"/>
      <c r="AG41" s="1334"/>
      <c r="AH41" s="1334"/>
      <c r="AI41" s="1334"/>
      <c r="AJ41" s="1334"/>
      <c r="AK41" s="1334"/>
      <c r="AL41" s="1334"/>
      <c r="AM41" s="1334"/>
      <c r="AN41" s="1334"/>
      <c r="AO41" s="1334"/>
      <c r="AP41" s="1117"/>
      <c r="AQ41" s="1117"/>
      <c r="AR41" s="1117"/>
      <c r="AS41" s="1117"/>
      <c r="AT41" s="1117"/>
      <c r="AU41" s="1117"/>
      <c r="AV41" s="1117"/>
      <c r="AW41" s="1117"/>
      <c r="AX41" s="1117"/>
      <c r="AY41" s="1117"/>
      <c r="AZ41" s="1117"/>
      <c r="BA41" s="1117"/>
      <c r="BB41" s="1117"/>
      <c r="BC41" s="1117"/>
      <c r="BD41" s="1117"/>
      <c r="BE41" s="1117"/>
      <c r="BF41" s="1117"/>
      <c r="BG41" s="1117"/>
      <c r="BH41" s="1117"/>
      <c r="BI41" s="1117"/>
      <c r="BJ41" s="1117"/>
    </row>
    <row r="42" spans="1:62" s="998" customFormat="1" ht="14.45" customHeight="1">
      <c r="A42" s="961"/>
      <c r="B42" s="961" t="s">
        <v>1352</v>
      </c>
      <c r="C42" s="961"/>
      <c r="D42" s="992"/>
      <c r="E42" s="1012">
        <v>387980.85824082076</v>
      </c>
      <c r="F42" s="1118">
        <v>384171.8457283274</v>
      </c>
      <c r="G42" s="1118">
        <v>700871.37921370717</v>
      </c>
      <c r="H42" s="1118">
        <v>15425.283848825979</v>
      </c>
      <c r="I42" s="1118">
        <v>9050.3811759281962</v>
      </c>
      <c r="J42" s="1118">
        <v>341175.19851013389</v>
      </c>
      <c r="K42" s="1118">
        <v>3809.0125124933506</v>
      </c>
      <c r="L42" s="1118">
        <v>102.09202098033047</v>
      </c>
      <c r="M42" s="1118">
        <v>905.09429585756891</v>
      </c>
      <c r="N42" s="1118">
        <v>2801.8261956554516</v>
      </c>
      <c r="O42" s="1334"/>
      <c r="P42" s="1334"/>
      <c r="Q42" s="1334"/>
      <c r="R42" s="1334"/>
      <c r="S42" s="1334"/>
      <c r="T42" s="1334"/>
      <c r="U42" s="1334"/>
      <c r="V42" s="1334"/>
      <c r="W42" s="1334"/>
      <c r="X42" s="1334"/>
      <c r="Y42" s="1334"/>
      <c r="Z42" s="1334"/>
      <c r="AA42" s="1334"/>
      <c r="AB42" s="1334"/>
      <c r="AC42" s="1334"/>
      <c r="AD42" s="1334"/>
      <c r="AE42" s="1334"/>
      <c r="AF42" s="1334"/>
      <c r="AG42" s="1334"/>
      <c r="AH42" s="1334"/>
      <c r="AI42" s="1334"/>
      <c r="AJ42" s="1334"/>
      <c r="AK42" s="1334"/>
      <c r="AL42" s="1334"/>
      <c r="AM42" s="1334"/>
      <c r="AN42" s="1334"/>
      <c r="AO42" s="1334"/>
      <c r="AP42" s="1117"/>
      <c r="AQ42" s="1117"/>
      <c r="AR42" s="1117"/>
      <c r="AS42" s="1117"/>
      <c r="AT42" s="1117"/>
      <c r="AU42" s="1117"/>
      <c r="AV42" s="1117"/>
      <c r="AW42" s="1117"/>
      <c r="AX42" s="1117"/>
      <c r="AY42" s="1117"/>
      <c r="AZ42" s="1117"/>
      <c r="BA42" s="1117"/>
      <c r="BB42" s="1117"/>
      <c r="BC42" s="1117"/>
      <c r="BD42" s="1117"/>
      <c r="BE42" s="1117"/>
      <c r="BF42" s="1117"/>
      <c r="BG42" s="1117"/>
      <c r="BH42" s="1117"/>
      <c r="BI42" s="1117"/>
      <c r="BJ42" s="1117"/>
    </row>
    <row r="43" spans="1:62" s="998" customFormat="1" ht="14.45" customHeight="1">
      <c r="A43" s="961"/>
      <c r="B43" s="961" t="s">
        <v>1353</v>
      </c>
      <c r="C43" s="961"/>
      <c r="D43" s="992"/>
      <c r="E43" s="1012">
        <v>668025.66812249029</v>
      </c>
      <c r="F43" s="1118">
        <v>652689.72517163341</v>
      </c>
      <c r="G43" s="1118">
        <v>1269046.9395726721</v>
      </c>
      <c r="H43" s="1118">
        <v>7010.9660166306267</v>
      </c>
      <c r="I43" s="1118">
        <v>20643.612859948309</v>
      </c>
      <c r="J43" s="1118">
        <v>644011.79327761766</v>
      </c>
      <c r="K43" s="1118">
        <v>15335.942950856992</v>
      </c>
      <c r="L43" s="1118">
        <v>778.11627041960855</v>
      </c>
      <c r="M43" s="1118">
        <v>1006.7371578237018</v>
      </c>
      <c r="N43" s="1118">
        <v>13551.08952261368</v>
      </c>
      <c r="O43" s="1334"/>
      <c r="P43" s="1334"/>
      <c r="Q43" s="1334"/>
      <c r="R43" s="1334"/>
      <c r="S43" s="1334"/>
      <c r="T43" s="1334"/>
      <c r="U43" s="1334"/>
      <c r="V43" s="1334"/>
      <c r="W43" s="1334"/>
      <c r="X43" s="1334"/>
      <c r="Y43" s="1334"/>
      <c r="Z43" s="1334"/>
      <c r="AA43" s="1334"/>
      <c r="AB43" s="1334"/>
      <c r="AC43" s="1334"/>
      <c r="AD43" s="1334"/>
      <c r="AE43" s="1334"/>
      <c r="AF43" s="1334"/>
      <c r="AG43" s="1334"/>
      <c r="AH43" s="1334"/>
      <c r="AI43" s="1334"/>
      <c r="AJ43" s="1334"/>
      <c r="AK43" s="1334"/>
      <c r="AL43" s="1334"/>
      <c r="AM43" s="1334"/>
      <c r="AN43" s="1334"/>
      <c r="AO43" s="1334"/>
      <c r="AP43" s="1117"/>
      <c r="AQ43" s="1117"/>
      <c r="AR43" s="1117"/>
      <c r="AS43" s="1117"/>
      <c r="AT43" s="1117"/>
      <c r="AU43" s="1117"/>
      <c r="AV43" s="1117"/>
      <c r="AW43" s="1117"/>
      <c r="AX43" s="1117"/>
      <c r="AY43" s="1117"/>
      <c r="AZ43" s="1117"/>
      <c r="BA43" s="1117"/>
      <c r="BB43" s="1117"/>
      <c r="BC43" s="1117"/>
      <c r="BD43" s="1117"/>
      <c r="BE43" s="1117"/>
      <c r="BF43" s="1117"/>
      <c r="BG43" s="1117"/>
      <c r="BH43" s="1117"/>
      <c r="BI43" s="1117"/>
      <c r="BJ43" s="1117"/>
    </row>
    <row r="44" spans="1:62" s="998" customFormat="1" ht="14.45" customHeight="1">
      <c r="A44" s="961"/>
      <c r="B44" s="961" t="s">
        <v>1354</v>
      </c>
      <c r="C44" s="961"/>
      <c r="D44" s="992"/>
      <c r="E44" s="1012">
        <v>1778073.4572913847</v>
      </c>
      <c r="F44" s="1118">
        <v>1716231.6184669076</v>
      </c>
      <c r="G44" s="1118">
        <v>3046629.7717980584</v>
      </c>
      <c r="H44" s="1118">
        <v>53047.268276344294</v>
      </c>
      <c r="I44" s="1118">
        <v>114793.27846213401</v>
      </c>
      <c r="J44" s="1118">
        <v>1498238.7000696289</v>
      </c>
      <c r="K44" s="1118">
        <v>61841.838824476705</v>
      </c>
      <c r="L44" s="1118">
        <v>2013.5347043041784</v>
      </c>
      <c r="M44" s="1118">
        <v>2453.2058333674418</v>
      </c>
      <c r="N44" s="1118">
        <v>57375.098286805078</v>
      </c>
      <c r="O44" s="1334"/>
      <c r="P44" s="1334"/>
      <c r="Q44" s="1334"/>
      <c r="R44" s="1334"/>
      <c r="S44" s="1334"/>
      <c r="T44" s="1334"/>
      <c r="U44" s="1334"/>
      <c r="V44" s="1334"/>
      <c r="W44" s="1334"/>
      <c r="X44" s="1334"/>
      <c r="Y44" s="1334"/>
      <c r="Z44" s="1334"/>
      <c r="AA44" s="1334"/>
      <c r="AB44" s="1334"/>
      <c r="AC44" s="1334"/>
      <c r="AD44" s="1334"/>
      <c r="AE44" s="1334"/>
      <c r="AF44" s="1334"/>
      <c r="AG44" s="1334"/>
      <c r="AH44" s="1334"/>
      <c r="AI44" s="1334"/>
      <c r="AJ44" s="1334"/>
      <c r="AK44" s="1334"/>
      <c r="AL44" s="1334"/>
      <c r="AM44" s="1334"/>
      <c r="AN44" s="1334"/>
      <c r="AO44" s="1334"/>
      <c r="AP44" s="1117"/>
      <c r="AQ44" s="1117"/>
      <c r="AR44" s="1117"/>
      <c r="AS44" s="1117"/>
      <c r="AT44" s="1117"/>
      <c r="AU44" s="1117"/>
      <c r="AV44" s="1117"/>
      <c r="AW44" s="1117"/>
      <c r="AX44" s="1117"/>
      <c r="AY44" s="1117"/>
      <c r="AZ44" s="1117"/>
      <c r="BA44" s="1117"/>
      <c r="BB44" s="1117"/>
      <c r="BC44" s="1117"/>
      <c r="BD44" s="1117"/>
      <c r="BE44" s="1117"/>
      <c r="BF44" s="1117"/>
      <c r="BG44" s="1117"/>
      <c r="BH44" s="1117"/>
      <c r="BI44" s="1117"/>
      <c r="BJ44" s="1117"/>
    </row>
    <row r="45" spans="1:62" s="998" customFormat="1" ht="14.45" customHeight="1">
      <c r="A45" s="961"/>
      <c r="B45" s="961" t="s">
        <v>1355</v>
      </c>
      <c r="C45" s="961"/>
      <c r="D45" s="992"/>
      <c r="E45" s="1012">
        <v>4456488.6250454551</v>
      </c>
      <c r="F45" s="1118">
        <v>4139422.7634999999</v>
      </c>
      <c r="G45" s="1118">
        <v>7527221.1145454552</v>
      </c>
      <c r="H45" s="1118">
        <v>235364.56095454548</v>
      </c>
      <c r="I45" s="1118">
        <v>99214.484363636366</v>
      </c>
      <c r="J45" s="1118">
        <v>3722377.3963636365</v>
      </c>
      <c r="K45" s="1118">
        <v>317065.86154545454</v>
      </c>
      <c r="L45" s="1118">
        <v>9886.9359090909074</v>
      </c>
      <c r="M45" s="1118">
        <v>10622.567909090909</v>
      </c>
      <c r="N45" s="1118">
        <v>296556.35772727273</v>
      </c>
      <c r="O45" s="1334"/>
      <c r="P45" s="1334"/>
      <c r="Q45" s="1334"/>
      <c r="R45" s="1334"/>
      <c r="S45" s="1334"/>
      <c r="T45" s="1334"/>
      <c r="U45" s="1334"/>
      <c r="V45" s="1334"/>
      <c r="W45" s="1334"/>
      <c r="X45" s="1334"/>
      <c r="Y45" s="1334"/>
      <c r="Z45" s="1334"/>
      <c r="AA45" s="1334"/>
      <c r="AB45" s="1334"/>
      <c r="AC45" s="1334"/>
      <c r="AD45" s="1334"/>
      <c r="AE45" s="1334"/>
      <c r="AF45" s="1334"/>
      <c r="AG45" s="1334"/>
      <c r="AH45" s="1334"/>
      <c r="AI45" s="1334"/>
      <c r="AJ45" s="1334"/>
      <c r="AK45" s="1334"/>
      <c r="AL45" s="1334"/>
      <c r="AM45" s="1334"/>
      <c r="AN45" s="1334"/>
      <c r="AO45" s="1334"/>
      <c r="AP45" s="1117"/>
      <c r="AQ45" s="1117"/>
      <c r="AR45" s="1117"/>
      <c r="AS45" s="1117"/>
      <c r="AT45" s="1117"/>
      <c r="AU45" s="1117"/>
      <c r="AV45" s="1117"/>
      <c r="AW45" s="1117"/>
      <c r="AX45" s="1117"/>
      <c r="AY45" s="1117"/>
      <c r="AZ45" s="1117"/>
      <c r="BA45" s="1117"/>
      <c r="BB45" s="1117"/>
      <c r="BC45" s="1117"/>
      <c r="BD45" s="1117"/>
      <c r="BE45" s="1117"/>
      <c r="BF45" s="1117"/>
      <c r="BG45" s="1117"/>
      <c r="BH45" s="1117"/>
      <c r="BI45" s="1117"/>
      <c r="BJ45" s="1117"/>
    </row>
    <row r="46" spans="1:62" s="998" customFormat="1" ht="14.45" customHeight="1">
      <c r="A46" s="1479" t="s">
        <v>448</v>
      </c>
      <c r="B46" s="1479"/>
      <c r="C46" s="1479"/>
      <c r="D46" s="992"/>
      <c r="E46" s="1012"/>
      <c r="F46" s="1118"/>
      <c r="G46" s="1118"/>
      <c r="H46" s="1118"/>
      <c r="I46" s="1118"/>
      <c r="J46" s="1118"/>
      <c r="K46" s="1118"/>
      <c r="L46" s="1118"/>
      <c r="M46" s="1118"/>
      <c r="N46" s="1118"/>
      <c r="O46" s="961"/>
      <c r="P46" s="961"/>
      <c r="Q46" s="961"/>
      <c r="R46" s="961"/>
      <c r="S46" s="961"/>
      <c r="T46" s="961"/>
      <c r="U46" s="961"/>
      <c r="V46" s="961"/>
      <c r="W46" s="961"/>
      <c r="X46" s="961"/>
      <c r="Y46" s="961"/>
      <c r="Z46" s="961"/>
      <c r="AA46" s="961"/>
      <c r="AB46" s="961"/>
      <c r="AC46" s="961"/>
      <c r="AD46" s="961"/>
      <c r="AE46" s="961"/>
      <c r="AF46" s="961"/>
      <c r="AG46" s="961"/>
      <c r="AH46" s="961"/>
      <c r="AI46" s="961"/>
      <c r="AJ46" s="961"/>
      <c r="AK46" s="961"/>
      <c r="AL46" s="961"/>
      <c r="AM46" s="961"/>
      <c r="AN46" s="961"/>
      <c r="AO46" s="961"/>
      <c r="AP46" s="1117"/>
      <c r="AQ46" s="1117"/>
      <c r="AR46" s="1117"/>
      <c r="AS46" s="1117"/>
      <c r="AT46" s="1117"/>
      <c r="AU46" s="1117"/>
      <c r="AV46" s="1117"/>
      <c r="AW46" s="1117"/>
      <c r="AX46" s="1117"/>
      <c r="AY46" s="1117"/>
      <c r="AZ46" s="1117"/>
      <c r="BA46" s="1117"/>
      <c r="BB46" s="1117"/>
      <c r="BC46" s="1117"/>
      <c r="BD46" s="1117"/>
      <c r="BE46" s="1117"/>
      <c r="BF46" s="1117"/>
      <c r="BG46" s="1117"/>
      <c r="BH46" s="1117"/>
      <c r="BI46" s="1117"/>
      <c r="BJ46" s="1117"/>
    </row>
    <row r="47" spans="1:62" s="998" customFormat="1" ht="14.45" customHeight="1">
      <c r="A47" s="961"/>
      <c r="B47" s="961" t="s">
        <v>1337</v>
      </c>
      <c r="C47" s="961"/>
      <c r="D47" s="992"/>
      <c r="E47" s="1012">
        <v>2620.2941705817416</v>
      </c>
      <c r="F47" s="1118">
        <v>2460.7473912275368</v>
      </c>
      <c r="G47" s="1118">
        <v>5816.0135929908847</v>
      </c>
      <c r="H47" s="1118">
        <v>42.622835118214162</v>
      </c>
      <c r="I47" s="1118">
        <v>153.46386601750439</v>
      </c>
      <c r="J47" s="1118">
        <v>3551.3529028990642</v>
      </c>
      <c r="K47" s="1118">
        <v>159.54677935420381</v>
      </c>
      <c r="L47" s="1118">
        <v>18.464385329891098</v>
      </c>
      <c r="M47" s="1118">
        <v>19.09425935858696</v>
      </c>
      <c r="N47" s="1118">
        <v>121.98813466572571</v>
      </c>
      <c r="O47" s="1334"/>
      <c r="P47" s="1334"/>
      <c r="Q47" s="1334"/>
      <c r="R47" s="1334"/>
      <c r="S47" s="1334"/>
      <c r="T47" s="1334"/>
      <c r="U47" s="1334"/>
      <c r="V47" s="1334"/>
      <c r="W47" s="1334"/>
      <c r="X47" s="1334"/>
      <c r="Y47" s="1334"/>
      <c r="Z47" s="1334"/>
      <c r="AA47" s="1334"/>
      <c r="AB47" s="1334"/>
      <c r="AC47" s="1334"/>
      <c r="AD47" s="1334"/>
      <c r="AE47" s="1334"/>
      <c r="AF47" s="1334"/>
      <c r="AG47" s="1334"/>
      <c r="AH47" s="1334"/>
      <c r="AI47" s="1334"/>
      <c r="AJ47" s="1334"/>
      <c r="AK47" s="1334"/>
      <c r="AL47" s="1334"/>
      <c r="AM47" s="1334"/>
      <c r="AN47" s="1334"/>
      <c r="AO47" s="1334"/>
      <c r="AP47" s="1117"/>
      <c r="AQ47" s="1117"/>
      <c r="AR47" s="1117"/>
      <c r="AS47" s="1117"/>
      <c r="AT47" s="1117"/>
      <c r="AU47" s="1117"/>
      <c r="AV47" s="1117"/>
      <c r="AW47" s="1117"/>
      <c r="AX47" s="1117"/>
      <c r="AY47" s="1117"/>
      <c r="AZ47" s="1117"/>
      <c r="BA47" s="1117"/>
      <c r="BB47" s="1117"/>
      <c r="BC47" s="1117"/>
      <c r="BD47" s="1117"/>
      <c r="BE47" s="1117"/>
      <c r="BF47" s="1117"/>
      <c r="BG47" s="1117"/>
      <c r="BH47" s="1117"/>
      <c r="BI47" s="1117"/>
      <c r="BJ47" s="1117"/>
    </row>
    <row r="48" spans="1:62" s="998" customFormat="1" ht="14.45" customHeight="1">
      <c r="A48" s="961"/>
      <c r="B48" s="961" t="s">
        <v>1347</v>
      </c>
      <c r="C48" s="961"/>
      <c r="D48" s="992"/>
      <c r="E48" s="1012">
        <v>8139.7780796855504</v>
      </c>
      <c r="F48" s="1118">
        <v>8041.6680960680997</v>
      </c>
      <c r="G48" s="1118">
        <v>13532.31105476638</v>
      </c>
      <c r="H48" s="1118">
        <v>46.729959792861671</v>
      </c>
      <c r="I48" s="1118">
        <v>158.68585968995012</v>
      </c>
      <c r="J48" s="1118">
        <v>5696.0587781810946</v>
      </c>
      <c r="K48" s="1118">
        <v>98.109983617447725</v>
      </c>
      <c r="L48" s="1118">
        <v>4.1944965847458366</v>
      </c>
      <c r="M48" s="1118">
        <v>3.1915898502636724</v>
      </c>
      <c r="N48" s="1118">
        <v>90.723897182438222</v>
      </c>
      <c r="O48" s="1334"/>
      <c r="P48" s="1334"/>
      <c r="Q48" s="1334"/>
      <c r="R48" s="1334"/>
      <c r="S48" s="1334"/>
      <c r="T48" s="1334"/>
      <c r="U48" s="1334"/>
      <c r="V48" s="1334"/>
      <c r="W48" s="1334"/>
      <c r="X48" s="1334"/>
      <c r="Y48" s="1334"/>
      <c r="Z48" s="1334"/>
      <c r="AA48" s="1334"/>
      <c r="AB48" s="1334"/>
      <c r="AC48" s="1334"/>
      <c r="AD48" s="1334"/>
      <c r="AE48" s="1334"/>
      <c r="AF48" s="1334"/>
      <c r="AG48" s="1334"/>
      <c r="AH48" s="1334"/>
      <c r="AI48" s="1334"/>
      <c r="AJ48" s="1334"/>
      <c r="AK48" s="1334"/>
      <c r="AL48" s="1334"/>
      <c r="AM48" s="1334"/>
      <c r="AN48" s="1334"/>
      <c r="AO48" s="1334"/>
      <c r="AP48" s="1117"/>
      <c r="AQ48" s="1117"/>
      <c r="AR48" s="1117"/>
      <c r="AS48" s="1117"/>
      <c r="AT48" s="1117"/>
      <c r="AU48" s="1117"/>
      <c r="AV48" s="1117"/>
      <c r="AW48" s="1117"/>
      <c r="AX48" s="1117"/>
      <c r="AY48" s="1117"/>
      <c r="AZ48" s="1117"/>
      <c r="BA48" s="1117"/>
      <c r="BB48" s="1117"/>
      <c r="BC48" s="1117"/>
      <c r="BD48" s="1117"/>
      <c r="BE48" s="1117"/>
      <c r="BF48" s="1117"/>
      <c r="BG48" s="1117"/>
      <c r="BH48" s="1117"/>
      <c r="BI48" s="1117"/>
      <c r="BJ48" s="1117"/>
    </row>
    <row r="49" spans="1:62" s="998" customFormat="1" ht="14.45" customHeight="1">
      <c r="A49" s="961"/>
      <c r="B49" s="961" t="s">
        <v>1348</v>
      </c>
      <c r="C49" s="961"/>
      <c r="D49" s="992"/>
      <c r="E49" s="1012">
        <v>15278.77362015638</v>
      </c>
      <c r="F49" s="1118">
        <v>15228.631928503706</v>
      </c>
      <c r="G49" s="1118">
        <v>24581.018462233205</v>
      </c>
      <c r="H49" s="1118">
        <v>30.48510076860472</v>
      </c>
      <c r="I49" s="1118">
        <v>358.9904462210207</v>
      </c>
      <c r="J49" s="1118">
        <v>9741.8620807191146</v>
      </c>
      <c r="K49" s="1118">
        <v>50.141691652674304</v>
      </c>
      <c r="L49" s="1118">
        <v>11.608209512405208</v>
      </c>
      <c r="M49" s="1118">
        <v>7.7132336674764561</v>
      </c>
      <c r="N49" s="1118">
        <v>30.82024847279262</v>
      </c>
      <c r="O49" s="1334"/>
      <c r="P49" s="1334"/>
      <c r="Q49" s="1334"/>
      <c r="R49" s="1334"/>
      <c r="S49" s="1334"/>
      <c r="T49" s="1334"/>
      <c r="U49" s="1334"/>
      <c r="V49" s="1334"/>
      <c r="W49" s="1334"/>
      <c r="X49" s="1334"/>
      <c r="Y49" s="1334"/>
      <c r="Z49" s="1334"/>
      <c r="AA49" s="1334"/>
      <c r="AB49" s="1334"/>
      <c r="AC49" s="1334"/>
      <c r="AD49" s="1334"/>
      <c r="AE49" s="1334"/>
      <c r="AF49" s="1334"/>
      <c r="AG49" s="1334"/>
      <c r="AH49" s="1334"/>
      <c r="AI49" s="1334"/>
      <c r="AJ49" s="1334"/>
      <c r="AK49" s="1334"/>
      <c r="AL49" s="1334"/>
      <c r="AM49" s="1334"/>
      <c r="AN49" s="1334"/>
      <c r="AO49" s="1334"/>
      <c r="AP49" s="1117"/>
      <c r="AQ49" s="1117"/>
      <c r="AR49" s="1117"/>
      <c r="AS49" s="1117"/>
      <c r="AT49" s="1117"/>
      <c r="AU49" s="1117"/>
      <c r="AV49" s="1117"/>
      <c r="AW49" s="1117"/>
      <c r="AX49" s="1117"/>
      <c r="AY49" s="1117"/>
      <c r="AZ49" s="1117"/>
      <c r="BA49" s="1117"/>
      <c r="BB49" s="1117"/>
      <c r="BC49" s="1117"/>
      <c r="BD49" s="1117"/>
      <c r="BE49" s="1117"/>
      <c r="BF49" s="1117"/>
      <c r="BG49" s="1117"/>
      <c r="BH49" s="1117"/>
      <c r="BI49" s="1117"/>
      <c r="BJ49" s="1117"/>
    </row>
    <row r="50" spans="1:62" s="998" customFormat="1" ht="14.45" customHeight="1">
      <c r="A50" s="1330"/>
      <c r="B50" s="961" t="s">
        <v>1349</v>
      </c>
      <c r="C50" s="1330"/>
      <c r="D50" s="992"/>
      <c r="E50" s="1012">
        <v>30851.99867524283</v>
      </c>
      <c r="F50" s="1118">
        <v>30609.119690115942</v>
      </c>
      <c r="G50" s="1118">
        <v>50277.631625372145</v>
      </c>
      <c r="H50" s="1118">
        <v>893.16267360906113</v>
      </c>
      <c r="I50" s="1118">
        <v>1056.9651679047977</v>
      </c>
      <c r="J50" s="1118">
        <v>21618.639776770051</v>
      </c>
      <c r="K50" s="1118">
        <v>242.87898512688656</v>
      </c>
      <c r="L50" s="1118">
        <v>94.020366697299522</v>
      </c>
      <c r="M50" s="1118">
        <v>23.517118903440569</v>
      </c>
      <c r="N50" s="1118">
        <v>125.34149952614634</v>
      </c>
      <c r="O50" s="1334"/>
      <c r="P50" s="1334"/>
      <c r="Q50" s="1334"/>
      <c r="R50" s="1334"/>
      <c r="S50" s="1334"/>
      <c r="T50" s="1334"/>
      <c r="U50" s="1334"/>
      <c r="V50" s="1334"/>
      <c r="W50" s="1334"/>
      <c r="X50" s="1334"/>
      <c r="Y50" s="1334"/>
      <c r="Z50" s="1334"/>
      <c r="AA50" s="1334"/>
      <c r="AB50" s="1334"/>
      <c r="AC50" s="1334"/>
      <c r="AD50" s="1334"/>
      <c r="AE50" s="1334"/>
      <c r="AF50" s="1334"/>
      <c r="AG50" s="1334"/>
      <c r="AH50" s="1334"/>
      <c r="AI50" s="1334"/>
      <c r="AJ50" s="1334"/>
      <c r="AK50" s="1334"/>
      <c r="AL50" s="1334"/>
      <c r="AM50" s="1334"/>
      <c r="AN50" s="1334"/>
      <c r="AO50" s="1334"/>
      <c r="AP50" s="1117"/>
      <c r="AQ50" s="1117"/>
      <c r="AR50" s="1117"/>
      <c r="AS50" s="1117"/>
      <c r="AT50" s="1117"/>
      <c r="AU50" s="1117"/>
      <c r="AV50" s="1117"/>
      <c r="AW50" s="1117"/>
      <c r="AX50" s="1117"/>
      <c r="AY50" s="1117"/>
      <c r="AZ50" s="1117"/>
      <c r="BA50" s="1117"/>
      <c r="BB50" s="1117"/>
      <c r="BC50" s="1117"/>
      <c r="BD50" s="1117"/>
      <c r="BE50" s="1117"/>
      <c r="BF50" s="1117"/>
      <c r="BG50" s="1117"/>
      <c r="BH50" s="1117"/>
      <c r="BI50" s="1117"/>
      <c r="BJ50" s="1117"/>
    </row>
    <row r="51" spans="1:62" s="998" customFormat="1" ht="14.45" customHeight="1">
      <c r="A51" s="1330"/>
      <c r="B51" s="961" t="s">
        <v>1350</v>
      </c>
      <c r="C51" s="1330"/>
      <c r="D51" s="992"/>
      <c r="E51" s="1012">
        <v>67386.016737848142</v>
      </c>
      <c r="F51" s="1118">
        <v>66132.894996804578</v>
      </c>
      <c r="G51" s="1118">
        <v>109975.14365887015</v>
      </c>
      <c r="H51" s="1118">
        <v>841.95792641282401</v>
      </c>
      <c r="I51" s="1118">
        <v>721.56453299684699</v>
      </c>
      <c r="J51" s="1118">
        <v>45405.771121475271</v>
      </c>
      <c r="K51" s="1118">
        <v>1253.1217410435499</v>
      </c>
      <c r="L51" s="1118">
        <v>540.24298920328204</v>
      </c>
      <c r="M51" s="1118">
        <v>147.48151251095334</v>
      </c>
      <c r="N51" s="1118">
        <v>565.39723932931429</v>
      </c>
      <c r="O51" s="1334"/>
      <c r="P51" s="1334"/>
      <c r="Q51" s="1334"/>
      <c r="R51" s="1334"/>
      <c r="S51" s="1334"/>
      <c r="T51" s="1334"/>
      <c r="U51" s="1334"/>
      <c r="V51" s="1334"/>
      <c r="W51" s="1334"/>
      <c r="X51" s="1334"/>
      <c r="Y51" s="1334"/>
      <c r="Z51" s="1334"/>
      <c r="AA51" s="1334"/>
      <c r="AB51" s="1334"/>
      <c r="AC51" s="1334"/>
      <c r="AD51" s="1334"/>
      <c r="AE51" s="1334"/>
      <c r="AF51" s="1334"/>
      <c r="AG51" s="1334"/>
      <c r="AH51" s="1334"/>
      <c r="AI51" s="1334"/>
      <c r="AJ51" s="1334"/>
      <c r="AK51" s="1334"/>
      <c r="AL51" s="1334"/>
      <c r="AM51" s="1334"/>
      <c r="AN51" s="1334"/>
      <c r="AO51" s="1334"/>
      <c r="AP51" s="1117"/>
      <c r="AQ51" s="1117"/>
      <c r="AR51" s="1117"/>
      <c r="AS51" s="1117"/>
      <c r="AT51" s="1117"/>
      <c r="AU51" s="1117"/>
      <c r="AV51" s="1117"/>
      <c r="AW51" s="1117"/>
      <c r="AX51" s="1117"/>
      <c r="AY51" s="1117"/>
      <c r="AZ51" s="1117"/>
      <c r="BA51" s="1117"/>
      <c r="BB51" s="1117"/>
      <c r="BC51" s="1117"/>
      <c r="BD51" s="1117"/>
      <c r="BE51" s="1117"/>
      <c r="BF51" s="1117"/>
      <c r="BG51" s="1117"/>
      <c r="BH51" s="1117"/>
      <c r="BI51" s="1117"/>
      <c r="BJ51" s="1117"/>
    </row>
    <row r="52" spans="1:62" s="998" customFormat="1" ht="14.45" customHeight="1">
      <c r="A52" s="1330"/>
      <c r="B52" s="961" t="s">
        <v>1351</v>
      </c>
      <c r="C52" s="1330"/>
      <c r="D52" s="992"/>
      <c r="E52" s="1012">
        <v>163684.92000667678</v>
      </c>
      <c r="F52" s="1118">
        <v>157805.87595002729</v>
      </c>
      <c r="G52" s="1118">
        <v>278084.34053401323</v>
      </c>
      <c r="H52" s="1118">
        <v>301.65006509302924</v>
      </c>
      <c r="I52" s="1118">
        <v>1528.5451539805938</v>
      </c>
      <c r="J52" s="1118">
        <v>122108.65980305953</v>
      </c>
      <c r="K52" s="1118">
        <v>5879.0440566494535</v>
      </c>
      <c r="L52" s="1118">
        <v>168.87105749510079</v>
      </c>
      <c r="M52" s="1118">
        <v>182.27921839579301</v>
      </c>
      <c r="N52" s="1118">
        <v>5527.8937807585571</v>
      </c>
      <c r="O52" s="1334"/>
      <c r="P52" s="1334"/>
      <c r="Q52" s="1334"/>
      <c r="R52" s="1334"/>
      <c r="S52" s="1334"/>
      <c r="T52" s="1334"/>
      <c r="U52" s="1334"/>
      <c r="V52" s="1334"/>
      <c r="W52" s="1334"/>
      <c r="X52" s="1334"/>
      <c r="Y52" s="1334"/>
      <c r="Z52" s="1334"/>
      <c r="AA52" s="1334"/>
      <c r="AB52" s="1334"/>
      <c r="AC52" s="1334"/>
      <c r="AD52" s="1334"/>
      <c r="AE52" s="1334"/>
      <c r="AF52" s="1334"/>
      <c r="AG52" s="1334"/>
      <c r="AH52" s="1334"/>
      <c r="AI52" s="1334"/>
      <c r="AJ52" s="1334"/>
      <c r="AK52" s="1334"/>
      <c r="AL52" s="1334"/>
      <c r="AM52" s="1334"/>
      <c r="AN52" s="1334"/>
      <c r="AO52" s="1334"/>
      <c r="AP52" s="1117"/>
      <c r="AQ52" s="1117"/>
      <c r="AR52" s="1117"/>
      <c r="AS52" s="1117"/>
      <c r="AT52" s="1117"/>
      <c r="AU52" s="1117"/>
      <c r="AV52" s="1117"/>
      <c r="AW52" s="1117"/>
      <c r="AX52" s="1117"/>
      <c r="AY52" s="1117"/>
      <c r="AZ52" s="1117"/>
      <c r="BA52" s="1117"/>
      <c r="BB52" s="1117"/>
      <c r="BC52" s="1117"/>
      <c r="BD52" s="1117"/>
      <c r="BE52" s="1117"/>
      <c r="BF52" s="1117"/>
      <c r="BG52" s="1117"/>
      <c r="BH52" s="1117"/>
      <c r="BI52" s="1117"/>
      <c r="BJ52" s="1117"/>
    </row>
    <row r="53" spans="1:62" s="998" customFormat="1" ht="14.45" customHeight="1">
      <c r="A53" s="1330"/>
      <c r="B53" s="961" t="s">
        <v>1352</v>
      </c>
      <c r="C53" s="1330"/>
      <c r="D53" s="992"/>
      <c r="E53" s="1012">
        <v>336324.46334441722</v>
      </c>
      <c r="F53" s="1118">
        <v>333175.14464997884</v>
      </c>
      <c r="G53" s="1118">
        <v>565505.94185288565</v>
      </c>
      <c r="H53" s="1118">
        <v>9283.311660673553</v>
      </c>
      <c r="I53" s="1118">
        <v>10814.097897044314</v>
      </c>
      <c r="J53" s="1118">
        <v>252428.20676062466</v>
      </c>
      <c r="K53" s="1118">
        <v>3149.3186944382646</v>
      </c>
      <c r="L53" s="1118">
        <v>165.52338569105584</v>
      </c>
      <c r="M53" s="1118">
        <v>561.4711648795851</v>
      </c>
      <c r="N53" s="1118">
        <v>2422.3241438676241</v>
      </c>
      <c r="O53" s="1334"/>
      <c r="P53" s="1334"/>
      <c r="Q53" s="1334"/>
      <c r="R53" s="1334"/>
      <c r="S53" s="1334"/>
      <c r="T53" s="1334"/>
      <c r="U53" s="1334"/>
      <c r="V53" s="1334"/>
      <c r="W53" s="1334"/>
      <c r="X53" s="1334"/>
      <c r="Y53" s="1334"/>
      <c r="Z53" s="1334"/>
      <c r="AA53" s="1334"/>
      <c r="AB53" s="1334"/>
      <c r="AC53" s="1334"/>
      <c r="AD53" s="1334"/>
      <c r="AE53" s="1334"/>
      <c r="AF53" s="1334"/>
      <c r="AG53" s="1334"/>
      <c r="AH53" s="1334"/>
      <c r="AI53" s="1334"/>
      <c r="AJ53" s="1334"/>
      <c r="AK53" s="1334"/>
      <c r="AL53" s="1334"/>
      <c r="AM53" s="1334"/>
      <c r="AN53" s="1334"/>
      <c r="AO53" s="1334"/>
      <c r="AP53" s="1117"/>
      <c r="AQ53" s="1117"/>
      <c r="AR53" s="1117"/>
      <c r="AS53" s="1117"/>
      <c r="AT53" s="1117"/>
      <c r="AU53" s="1117"/>
      <c r="AV53" s="1117"/>
      <c r="AW53" s="1117"/>
      <c r="AX53" s="1117"/>
      <c r="AY53" s="1117"/>
      <c r="AZ53" s="1117"/>
      <c r="BA53" s="1117"/>
      <c r="BB53" s="1117"/>
      <c r="BC53" s="1117"/>
      <c r="BD53" s="1117"/>
      <c r="BE53" s="1117"/>
      <c r="BF53" s="1117"/>
      <c r="BG53" s="1117"/>
      <c r="BH53" s="1117"/>
      <c r="BI53" s="1117"/>
      <c r="BJ53" s="1117"/>
    </row>
    <row r="54" spans="1:62" s="998" customFormat="1" ht="14.45" customHeight="1">
      <c r="A54" s="1330"/>
      <c r="B54" s="961" t="s">
        <v>1353</v>
      </c>
      <c r="C54" s="1330"/>
      <c r="D54" s="992"/>
      <c r="E54" s="1012">
        <v>642543.90427330974</v>
      </c>
      <c r="F54" s="1118">
        <v>625608.09869739355</v>
      </c>
      <c r="G54" s="1118">
        <v>1336261.1135352885</v>
      </c>
      <c r="H54" s="1118">
        <v>0</v>
      </c>
      <c r="I54" s="1118">
        <v>23645.847258926609</v>
      </c>
      <c r="J54" s="1118">
        <v>734298.86209682166</v>
      </c>
      <c r="K54" s="1118">
        <v>16935.805575916187</v>
      </c>
      <c r="L54" s="1118">
        <v>673.45381261287457</v>
      </c>
      <c r="M54" s="1118">
        <v>1028.6614607346282</v>
      </c>
      <c r="N54" s="1118">
        <v>15233.690302568681</v>
      </c>
      <c r="O54" s="1334"/>
      <c r="P54" s="1334"/>
      <c r="Q54" s="1334"/>
      <c r="R54" s="1334"/>
      <c r="S54" s="1334"/>
      <c r="T54" s="1334"/>
      <c r="U54" s="1334"/>
      <c r="V54" s="1334"/>
      <c r="W54" s="1334"/>
      <c r="X54" s="1334"/>
      <c r="Y54" s="1334"/>
      <c r="Z54" s="1334"/>
      <c r="AA54" s="1334"/>
      <c r="AB54" s="1334"/>
      <c r="AC54" s="1334"/>
      <c r="AD54" s="1334"/>
      <c r="AE54" s="1334"/>
      <c r="AF54" s="1334"/>
      <c r="AG54" s="1334"/>
      <c r="AH54" s="1334"/>
      <c r="AI54" s="1334"/>
      <c r="AJ54" s="1334"/>
      <c r="AK54" s="1334"/>
      <c r="AL54" s="1334"/>
      <c r="AM54" s="1334"/>
      <c r="AN54" s="1334"/>
      <c r="AO54" s="1334"/>
      <c r="AP54" s="1117"/>
      <c r="AQ54" s="1117"/>
      <c r="AR54" s="1117"/>
      <c r="AS54" s="1117"/>
      <c r="AT54" s="1117"/>
      <c r="AU54" s="1117"/>
      <c r="AV54" s="1117"/>
      <c r="AW54" s="1117"/>
      <c r="AX54" s="1117"/>
      <c r="AY54" s="1117"/>
      <c r="AZ54" s="1117"/>
      <c r="BA54" s="1117"/>
      <c r="BB54" s="1117"/>
      <c r="BC54" s="1117"/>
      <c r="BD54" s="1117"/>
      <c r="BE54" s="1117"/>
      <c r="BF54" s="1117"/>
      <c r="BG54" s="1117"/>
      <c r="BH54" s="1117"/>
      <c r="BI54" s="1117"/>
      <c r="BJ54" s="1117"/>
    </row>
    <row r="55" spans="1:62" s="998" customFormat="1" ht="14.45" customHeight="1">
      <c r="A55" s="1330"/>
      <c r="B55" s="961" t="s">
        <v>1354</v>
      </c>
      <c r="C55" s="1330"/>
      <c r="D55" s="992"/>
      <c r="E55" s="1012">
        <v>1674411.3793333333</v>
      </c>
      <c r="F55" s="1118">
        <v>1631155.7966666666</v>
      </c>
      <c r="G55" s="1118">
        <v>3004399.6895111115</v>
      </c>
      <c r="H55" s="1118">
        <v>121717.86724444444</v>
      </c>
      <c r="I55" s="1118">
        <v>127729.34328888889</v>
      </c>
      <c r="J55" s="1118">
        <v>1622691.1033777779</v>
      </c>
      <c r="K55" s="1118">
        <v>43255.582666666662</v>
      </c>
      <c r="L55" s="1118">
        <v>2064.3606</v>
      </c>
      <c r="M55" s="1118">
        <v>3128.1132888888887</v>
      </c>
      <c r="N55" s="1118">
        <v>38063.108777777779</v>
      </c>
      <c r="O55" s="1334"/>
      <c r="P55" s="1334"/>
      <c r="Q55" s="1334"/>
      <c r="R55" s="1334"/>
      <c r="S55" s="1334"/>
      <c r="T55" s="1334"/>
      <c r="U55" s="1334"/>
      <c r="V55" s="1334"/>
      <c r="W55" s="1334"/>
      <c r="X55" s="1334"/>
      <c r="Y55" s="1334"/>
      <c r="Z55" s="1334"/>
      <c r="AA55" s="1334"/>
      <c r="AB55" s="1334"/>
      <c r="AC55" s="1334"/>
      <c r="AD55" s="1334"/>
      <c r="AE55" s="1334"/>
      <c r="AF55" s="1334"/>
      <c r="AG55" s="1334"/>
      <c r="AH55" s="1334"/>
      <c r="AI55" s="1334"/>
      <c r="AJ55" s="1334"/>
      <c r="AK55" s="1334"/>
      <c r="AL55" s="1334"/>
      <c r="AM55" s="1334"/>
      <c r="AN55" s="1334"/>
      <c r="AO55" s="1334"/>
      <c r="AP55" s="1117"/>
      <c r="AQ55" s="1117"/>
      <c r="AR55" s="1117"/>
      <c r="AS55" s="1117"/>
      <c r="AT55" s="1117"/>
      <c r="AU55" s="1117"/>
      <c r="AV55" s="1117"/>
      <c r="AW55" s="1117"/>
      <c r="AX55" s="1117"/>
      <c r="AY55" s="1117"/>
      <c r="AZ55" s="1117"/>
      <c r="BA55" s="1117"/>
      <c r="BB55" s="1117"/>
      <c r="BC55" s="1117"/>
      <c r="BD55" s="1117"/>
      <c r="BE55" s="1117"/>
      <c r="BF55" s="1117"/>
      <c r="BG55" s="1117"/>
      <c r="BH55" s="1117"/>
      <c r="BI55" s="1117"/>
      <c r="BJ55" s="1117"/>
    </row>
    <row r="56" spans="1:62" s="998" customFormat="1" ht="14.45" customHeight="1">
      <c r="A56" s="1330"/>
      <c r="B56" s="961" t="s">
        <v>1355</v>
      </c>
      <c r="C56" s="1330"/>
      <c r="D56" s="992"/>
      <c r="E56" s="1012">
        <v>4447900.4613500005</v>
      </c>
      <c r="F56" s="1118">
        <v>4257057.4527500002</v>
      </c>
      <c r="G56" s="1118">
        <v>8282568.1524</v>
      </c>
      <c r="H56" s="1118">
        <v>121729.56925</v>
      </c>
      <c r="I56" s="1118">
        <v>99031.247950000004</v>
      </c>
      <c r="J56" s="1118">
        <v>4246271.5168500002</v>
      </c>
      <c r="K56" s="1118">
        <v>190843.0086</v>
      </c>
      <c r="L56" s="1118">
        <v>10545.4709</v>
      </c>
      <c r="M56" s="1118">
        <v>10171.768599999999</v>
      </c>
      <c r="N56" s="1118">
        <v>170125.7691</v>
      </c>
      <c r="O56" s="1334"/>
      <c r="P56" s="1334"/>
      <c r="Q56" s="1334"/>
      <c r="R56" s="1334"/>
      <c r="S56" s="1334"/>
      <c r="T56" s="1334"/>
      <c r="U56" s="1334"/>
      <c r="V56" s="1334"/>
      <c r="W56" s="1334"/>
      <c r="X56" s="1334"/>
      <c r="Y56" s="1334"/>
      <c r="Z56" s="1334"/>
      <c r="AA56" s="1334"/>
      <c r="AB56" s="1334"/>
      <c r="AC56" s="1334"/>
      <c r="AD56" s="1334"/>
      <c r="AE56" s="1334"/>
      <c r="AF56" s="1334"/>
      <c r="AG56" s="1334"/>
      <c r="AH56" s="1334"/>
      <c r="AI56" s="1334"/>
      <c r="AJ56" s="1334"/>
      <c r="AK56" s="1334"/>
      <c r="AL56" s="1334"/>
      <c r="AM56" s="1334"/>
      <c r="AN56" s="1334"/>
      <c r="AO56" s="1334"/>
      <c r="AP56" s="1117"/>
      <c r="AQ56" s="1117"/>
      <c r="AR56" s="1117"/>
      <c r="AS56" s="1117"/>
      <c r="AT56" s="1117"/>
      <c r="AU56" s="1117"/>
      <c r="AV56" s="1117"/>
      <c r="AW56" s="1117"/>
      <c r="AX56" s="1117"/>
      <c r="AY56" s="1117"/>
      <c r="AZ56" s="1117"/>
      <c r="BA56" s="1117"/>
      <c r="BB56" s="1117"/>
      <c r="BC56" s="1117"/>
      <c r="BD56" s="1117"/>
      <c r="BE56" s="1117"/>
      <c r="BF56" s="1117"/>
      <c r="BG56" s="1117"/>
      <c r="BH56" s="1117"/>
      <c r="BI56" s="1117"/>
      <c r="BJ56" s="1117"/>
    </row>
    <row r="57" spans="1:62" s="998" customFormat="1" ht="14.45" customHeight="1">
      <c r="A57" s="1479" t="s">
        <v>449</v>
      </c>
      <c r="B57" s="1479"/>
      <c r="C57" s="1479"/>
      <c r="D57" s="2"/>
      <c r="E57" s="1012"/>
      <c r="F57" s="1118"/>
      <c r="G57" s="1118"/>
      <c r="H57" s="1118"/>
      <c r="I57" s="1118"/>
      <c r="J57" s="1118"/>
      <c r="K57" s="1118"/>
      <c r="L57" s="1118"/>
      <c r="M57" s="1118"/>
      <c r="N57" s="1118"/>
      <c r="O57" s="1330"/>
      <c r="P57" s="1330"/>
      <c r="Q57" s="1330"/>
      <c r="R57" s="1330"/>
      <c r="S57" s="1330"/>
      <c r="T57" s="1330"/>
      <c r="U57" s="1330"/>
      <c r="V57" s="1330"/>
      <c r="W57" s="1330"/>
      <c r="X57" s="1330"/>
      <c r="Y57" s="1330"/>
      <c r="Z57" s="1330"/>
      <c r="AA57" s="1330"/>
      <c r="AB57" s="1330"/>
      <c r="AC57" s="1330"/>
      <c r="AD57" s="1330"/>
      <c r="AE57" s="1330"/>
      <c r="AF57" s="1330"/>
      <c r="AG57" s="1330"/>
      <c r="AH57" s="1330"/>
      <c r="AI57" s="1330"/>
      <c r="AJ57" s="1330"/>
      <c r="AK57" s="1330"/>
      <c r="AL57" s="1330"/>
      <c r="AM57" s="1330"/>
      <c r="AN57" s="1330"/>
      <c r="AO57" s="1330"/>
      <c r="AP57" s="1117"/>
      <c r="AQ57" s="1117"/>
      <c r="AR57" s="1117"/>
      <c r="AS57" s="1117"/>
      <c r="AT57" s="1117"/>
      <c r="AU57" s="1117"/>
      <c r="AV57" s="1117"/>
      <c r="AW57" s="1117"/>
      <c r="AX57" s="1117"/>
      <c r="AY57" s="1117"/>
      <c r="AZ57" s="1117"/>
      <c r="BA57" s="1117"/>
      <c r="BB57" s="1117"/>
      <c r="BC57" s="1117"/>
      <c r="BD57" s="1117"/>
      <c r="BE57" s="1117"/>
      <c r="BF57" s="1117"/>
      <c r="BG57" s="1117"/>
      <c r="BH57" s="1117"/>
      <c r="BI57" s="1117"/>
      <c r="BJ57" s="1117"/>
    </row>
    <row r="58" spans="1:62" s="998" customFormat="1" ht="14.45" customHeight="1">
      <c r="A58" s="6"/>
      <c r="B58" s="961" t="s">
        <v>1337</v>
      </c>
      <c r="C58" s="6"/>
      <c r="D58" s="994"/>
      <c r="E58" s="1012">
        <v>4801.0615253558599</v>
      </c>
      <c r="F58" s="1118">
        <v>4799.4711132234215</v>
      </c>
      <c r="G58" s="1118">
        <v>5630.3287467108148</v>
      </c>
      <c r="H58" s="1118">
        <v>0</v>
      </c>
      <c r="I58" s="1118">
        <v>133.29387288643349</v>
      </c>
      <c r="J58" s="1118">
        <v>964.15150637382351</v>
      </c>
      <c r="K58" s="1118">
        <v>1.5904121324366205</v>
      </c>
      <c r="L58" s="1118">
        <v>0</v>
      </c>
      <c r="M58" s="1118">
        <v>0.4343599797002069</v>
      </c>
      <c r="N58" s="1118">
        <v>1.1560521527364138</v>
      </c>
      <c r="O58" s="1334"/>
      <c r="P58" s="1334"/>
      <c r="Q58" s="1334"/>
      <c r="R58" s="1334"/>
      <c r="S58" s="1334"/>
      <c r="T58" s="1334"/>
      <c r="U58" s="1334"/>
      <c r="V58" s="1334"/>
      <c r="W58" s="1334"/>
      <c r="X58" s="1334"/>
      <c r="Y58" s="1334"/>
      <c r="Z58" s="1334"/>
      <c r="AA58" s="1334"/>
      <c r="AB58" s="1334"/>
      <c r="AC58" s="1334"/>
      <c r="AD58" s="1334"/>
      <c r="AE58" s="1334"/>
      <c r="AF58" s="1334"/>
      <c r="AG58" s="1334"/>
      <c r="AH58" s="1334"/>
      <c r="AI58" s="1334"/>
      <c r="AJ58" s="1334"/>
      <c r="AK58" s="1334"/>
      <c r="AL58" s="1334"/>
      <c r="AM58" s="1334"/>
      <c r="AN58" s="1334"/>
      <c r="AO58" s="1334"/>
      <c r="AP58" s="1117"/>
      <c r="AQ58" s="1117"/>
      <c r="AR58" s="1117"/>
      <c r="AS58" s="1117"/>
      <c r="AT58" s="1117"/>
      <c r="AU58" s="1117"/>
      <c r="AV58" s="1117"/>
      <c r="AW58" s="1117"/>
      <c r="AX58" s="1117"/>
      <c r="AY58" s="1117"/>
      <c r="AZ58" s="1117"/>
      <c r="BA58" s="1117"/>
      <c r="BB58" s="1117"/>
      <c r="BC58" s="1117"/>
      <c r="BD58" s="1117"/>
      <c r="BE58" s="1117"/>
      <c r="BF58" s="1117"/>
      <c r="BG58" s="1117"/>
      <c r="BH58" s="1117"/>
      <c r="BI58" s="1117"/>
      <c r="BJ58" s="1117"/>
    </row>
    <row r="59" spans="1:62" s="998" customFormat="1" ht="14.45" customHeight="1">
      <c r="A59" s="6"/>
      <c r="B59" s="961" t="s">
        <v>1347</v>
      </c>
      <c r="C59" s="6"/>
      <c r="D59" s="2"/>
      <c r="E59" s="1012">
        <v>10158.264674086444</v>
      </c>
      <c r="F59" s="1118">
        <v>10122.672660954404</v>
      </c>
      <c r="G59" s="1118">
        <v>12183.0524312408</v>
      </c>
      <c r="H59" s="1118">
        <v>3.6093243094849632E-2</v>
      </c>
      <c r="I59" s="1118">
        <v>298.11601937403583</v>
      </c>
      <c r="J59" s="1118">
        <v>2358.5318829035214</v>
      </c>
      <c r="K59" s="1118">
        <v>35.592013132040364</v>
      </c>
      <c r="L59" s="1118">
        <v>0.77558965131673185</v>
      </c>
      <c r="M59" s="1118">
        <v>2.5337565408410296</v>
      </c>
      <c r="N59" s="1118">
        <v>32.282666939882603</v>
      </c>
      <c r="O59" s="1334"/>
      <c r="P59" s="1334"/>
      <c r="Q59" s="1334"/>
      <c r="R59" s="1334"/>
      <c r="S59" s="1334"/>
      <c r="T59" s="1334"/>
      <c r="U59" s="1334"/>
      <c r="V59" s="1334"/>
      <c r="W59" s="1334"/>
      <c r="X59" s="1334"/>
      <c r="Y59" s="1334"/>
      <c r="Z59" s="1334"/>
      <c r="AA59" s="1334"/>
      <c r="AB59" s="1334"/>
      <c r="AC59" s="1334"/>
      <c r="AD59" s="1334"/>
      <c r="AE59" s="1334"/>
      <c r="AF59" s="1334"/>
      <c r="AG59" s="1334"/>
      <c r="AH59" s="1334"/>
      <c r="AI59" s="1334"/>
      <c r="AJ59" s="1334"/>
      <c r="AK59" s="1334"/>
      <c r="AL59" s="1334"/>
      <c r="AM59" s="1334"/>
      <c r="AN59" s="1334"/>
      <c r="AO59" s="1334"/>
    </row>
    <row r="60" spans="1:62" s="998" customFormat="1" ht="14.45" customHeight="1">
      <c r="A60" s="1330"/>
      <c r="B60" s="961" t="s">
        <v>1348</v>
      </c>
      <c r="C60" s="1330"/>
      <c r="D60" s="992"/>
      <c r="E60" s="1012">
        <v>13569.117083711857</v>
      </c>
      <c r="F60" s="1118">
        <v>13553.344863686787</v>
      </c>
      <c r="G60" s="1118">
        <v>18008.225280504488</v>
      </c>
      <c r="H60" s="1118">
        <v>5.1096046306473401E-3</v>
      </c>
      <c r="I60" s="1118">
        <v>501.42907266732169</v>
      </c>
      <c r="J60" s="1118">
        <v>4956.314599089661</v>
      </c>
      <c r="K60" s="1118">
        <v>15.772220025070107</v>
      </c>
      <c r="L60" s="1118">
        <v>1.1284750083767634</v>
      </c>
      <c r="M60" s="1118">
        <v>4.3740597876798821</v>
      </c>
      <c r="N60" s="1118">
        <v>10.269685229013467</v>
      </c>
      <c r="O60" s="1334"/>
      <c r="P60" s="1334"/>
      <c r="Q60" s="1334"/>
      <c r="R60" s="1334"/>
      <c r="S60" s="1334"/>
      <c r="T60" s="1334"/>
      <c r="U60" s="1334"/>
      <c r="V60" s="1334"/>
      <c r="W60" s="1334"/>
      <c r="X60" s="1334"/>
      <c r="Y60" s="1334"/>
      <c r="Z60" s="1334"/>
      <c r="AA60" s="1334"/>
      <c r="AB60" s="1334"/>
      <c r="AC60" s="1334"/>
      <c r="AD60" s="1334"/>
      <c r="AE60" s="1334"/>
      <c r="AF60" s="1334"/>
      <c r="AG60" s="1334"/>
      <c r="AH60" s="1334"/>
      <c r="AI60" s="1334"/>
      <c r="AJ60" s="1334"/>
      <c r="AK60" s="1334"/>
      <c r="AL60" s="1334"/>
      <c r="AM60" s="1334"/>
      <c r="AN60" s="1334"/>
      <c r="AO60" s="1334"/>
      <c r="AP60" s="1117"/>
      <c r="AQ60" s="1117"/>
      <c r="AR60" s="1117"/>
      <c r="AS60" s="1117"/>
      <c r="AT60" s="1117"/>
      <c r="AU60" s="1117"/>
      <c r="AV60" s="1117"/>
      <c r="AW60" s="1117"/>
      <c r="AX60" s="1117"/>
      <c r="AY60" s="1117"/>
      <c r="AZ60" s="1117"/>
      <c r="BA60" s="1117"/>
      <c r="BB60" s="1117"/>
      <c r="BC60" s="1117"/>
      <c r="BD60" s="1117"/>
      <c r="BE60" s="1117"/>
      <c r="BF60" s="1117"/>
      <c r="BG60" s="1117"/>
      <c r="BH60" s="1117"/>
      <c r="BI60" s="1117"/>
      <c r="BJ60" s="1117"/>
    </row>
    <row r="61" spans="1:62" s="998" customFormat="1" ht="14.45" customHeight="1">
      <c r="A61" s="1330"/>
      <c r="B61" s="961" t="s">
        <v>1349</v>
      </c>
      <c r="C61" s="1330"/>
      <c r="D61" s="992"/>
      <c r="E61" s="1012">
        <v>21659.745067685511</v>
      </c>
      <c r="F61" s="1118">
        <v>21374.194278956111</v>
      </c>
      <c r="G61" s="1118">
        <v>32383.832396283717</v>
      </c>
      <c r="H61" s="1118">
        <v>1.346825867787492</v>
      </c>
      <c r="I61" s="1118">
        <v>593.12145315455132</v>
      </c>
      <c r="J61" s="1118">
        <v>11604.106396349925</v>
      </c>
      <c r="K61" s="1118">
        <v>285.55078872940049</v>
      </c>
      <c r="L61" s="1118">
        <v>209.1115293810627</v>
      </c>
      <c r="M61" s="1118">
        <v>5.756994824732848</v>
      </c>
      <c r="N61" s="1118">
        <v>70.682264523604701</v>
      </c>
      <c r="O61" s="1334"/>
      <c r="P61" s="1334"/>
      <c r="Q61" s="1334"/>
      <c r="R61" s="1334"/>
      <c r="S61" s="1334"/>
      <c r="T61" s="1334"/>
      <c r="U61" s="1334"/>
      <c r="V61" s="1334"/>
      <c r="W61" s="1334"/>
      <c r="X61" s="1334"/>
      <c r="Y61" s="1334"/>
      <c r="Z61" s="1334"/>
      <c r="AA61" s="1334"/>
      <c r="AB61" s="1334"/>
      <c r="AC61" s="1334"/>
      <c r="AD61" s="1334"/>
      <c r="AE61" s="1334"/>
      <c r="AF61" s="1334"/>
      <c r="AG61" s="1334"/>
      <c r="AH61" s="1334"/>
      <c r="AI61" s="1334"/>
      <c r="AJ61" s="1334"/>
      <c r="AK61" s="1334"/>
      <c r="AL61" s="1334"/>
      <c r="AM61" s="1334"/>
      <c r="AN61" s="1334"/>
      <c r="AO61" s="1334"/>
      <c r="AP61" s="1117"/>
      <c r="AQ61" s="1117"/>
      <c r="AR61" s="1117"/>
      <c r="AS61" s="1117"/>
      <c r="AT61" s="1117"/>
      <c r="AU61" s="1117"/>
      <c r="AV61" s="1117"/>
      <c r="AW61" s="1117"/>
      <c r="AX61" s="1117"/>
      <c r="AY61" s="1117"/>
      <c r="AZ61" s="1117"/>
      <c r="BA61" s="1117"/>
      <c r="BB61" s="1117"/>
      <c r="BC61" s="1117"/>
      <c r="BD61" s="1117"/>
      <c r="BE61" s="1117"/>
      <c r="BF61" s="1117"/>
      <c r="BG61" s="1117"/>
      <c r="BH61" s="1117"/>
      <c r="BI61" s="1117"/>
      <c r="BJ61" s="1117"/>
    </row>
    <row r="62" spans="1:62" s="998" customFormat="1" ht="14.45" customHeight="1">
      <c r="A62" s="1330"/>
      <c r="B62" s="961" t="s">
        <v>1350</v>
      </c>
      <c r="C62" s="1330"/>
      <c r="D62" s="992"/>
      <c r="E62" s="1012">
        <v>35371.237086576439</v>
      </c>
      <c r="F62" s="1118">
        <v>35048.008853741427</v>
      </c>
      <c r="G62" s="1118">
        <v>58022.883284973053</v>
      </c>
      <c r="H62" s="1118">
        <v>181.34413147145563</v>
      </c>
      <c r="I62" s="1118">
        <v>286.84166314652219</v>
      </c>
      <c r="J62" s="1118">
        <v>23443.06022584964</v>
      </c>
      <c r="K62" s="1118">
        <v>323.2282328350305</v>
      </c>
      <c r="L62" s="1118">
        <v>161.38576863440966</v>
      </c>
      <c r="M62" s="1118">
        <v>23.875353581206941</v>
      </c>
      <c r="N62" s="1118">
        <v>137.96711061941409</v>
      </c>
      <c r="O62" s="1334"/>
      <c r="P62" s="1334"/>
      <c r="Q62" s="1334"/>
      <c r="R62" s="1334"/>
      <c r="S62" s="1334"/>
      <c r="T62" s="1334"/>
      <c r="U62" s="1334"/>
      <c r="V62" s="1334"/>
      <c r="W62" s="1334"/>
      <c r="X62" s="1334"/>
      <c r="Y62" s="1334"/>
      <c r="Z62" s="1334"/>
      <c r="AA62" s="1334"/>
      <c r="AB62" s="1334"/>
      <c r="AC62" s="1334"/>
      <c r="AD62" s="1334"/>
      <c r="AE62" s="1334"/>
      <c r="AF62" s="1334"/>
      <c r="AG62" s="1334"/>
      <c r="AH62" s="1334"/>
      <c r="AI62" s="1334"/>
      <c r="AJ62" s="1334"/>
      <c r="AK62" s="1334"/>
      <c r="AL62" s="1334"/>
      <c r="AM62" s="1334"/>
      <c r="AN62" s="1334"/>
      <c r="AO62" s="1334"/>
      <c r="AP62" s="1117"/>
      <c r="AQ62" s="1117"/>
      <c r="AR62" s="1117"/>
      <c r="AS62" s="1117"/>
      <c r="AT62" s="1117"/>
      <c r="AU62" s="1117"/>
      <c r="AV62" s="1117"/>
      <c r="AW62" s="1117"/>
      <c r="AX62" s="1117"/>
      <c r="AY62" s="1117"/>
      <c r="AZ62" s="1117"/>
      <c r="BA62" s="1117"/>
      <c r="BB62" s="1117"/>
      <c r="BC62" s="1117"/>
      <c r="BD62" s="1117"/>
      <c r="BE62" s="1117"/>
      <c r="BF62" s="1117"/>
      <c r="BG62" s="1117"/>
      <c r="BH62" s="1117"/>
      <c r="BI62" s="1117"/>
      <c r="BJ62" s="1117"/>
    </row>
    <row r="63" spans="1:62" s="998" customFormat="1" ht="14.45" customHeight="1">
      <c r="A63" s="1330"/>
      <c r="B63" s="961" t="s">
        <v>1351</v>
      </c>
      <c r="C63" s="1330"/>
      <c r="D63" s="992"/>
      <c r="E63" s="1012">
        <v>71517.439847993737</v>
      </c>
      <c r="F63" s="1118">
        <v>70469.173588995342</v>
      </c>
      <c r="G63" s="1118">
        <v>115731.49460312948</v>
      </c>
      <c r="H63" s="1118">
        <v>1053.147220602109</v>
      </c>
      <c r="I63" s="1118">
        <v>935.31332645044506</v>
      </c>
      <c r="J63" s="1118">
        <v>47250.781561186763</v>
      </c>
      <c r="K63" s="1118">
        <v>1048.2662589983941</v>
      </c>
      <c r="L63" s="1118">
        <v>93.657962835921865</v>
      </c>
      <c r="M63" s="1118">
        <v>61.441437298569149</v>
      </c>
      <c r="N63" s="1118">
        <v>893.16685886390326</v>
      </c>
      <c r="O63" s="1334"/>
      <c r="P63" s="1334"/>
      <c r="Q63" s="1334"/>
      <c r="R63" s="1334"/>
      <c r="S63" s="1334"/>
      <c r="T63" s="1334"/>
      <c r="U63" s="1334"/>
      <c r="V63" s="1334"/>
      <c r="W63" s="1334"/>
      <c r="X63" s="1334"/>
      <c r="Y63" s="1334"/>
      <c r="Z63" s="1334"/>
      <c r="AA63" s="1334"/>
      <c r="AB63" s="1334"/>
      <c r="AC63" s="1334"/>
      <c r="AD63" s="1334"/>
      <c r="AE63" s="1334"/>
      <c r="AF63" s="1334"/>
      <c r="AG63" s="1334"/>
      <c r="AH63" s="1334"/>
      <c r="AI63" s="1334"/>
      <c r="AJ63" s="1334"/>
      <c r="AK63" s="1334"/>
      <c r="AL63" s="1334"/>
      <c r="AM63" s="1334"/>
      <c r="AN63" s="1334"/>
      <c r="AO63" s="1334"/>
      <c r="AP63" s="1117"/>
      <c r="AQ63" s="1117"/>
      <c r="AR63" s="1117"/>
      <c r="AS63" s="1117"/>
      <c r="AT63" s="1117"/>
      <c r="AU63" s="1117"/>
      <c r="AV63" s="1117"/>
      <c r="AW63" s="1117"/>
      <c r="AX63" s="1117"/>
      <c r="AY63" s="1117"/>
      <c r="AZ63" s="1117"/>
      <c r="BA63" s="1117"/>
      <c r="BB63" s="1117"/>
      <c r="BC63" s="1117"/>
      <c r="BD63" s="1117"/>
      <c r="BE63" s="1117"/>
      <c r="BF63" s="1117"/>
      <c r="BG63" s="1117"/>
      <c r="BH63" s="1117"/>
      <c r="BI63" s="1117"/>
      <c r="BJ63" s="1117"/>
    </row>
    <row r="64" spans="1:62" s="998" customFormat="1" ht="14.45" customHeight="1">
      <c r="A64" s="1330"/>
      <c r="B64" s="961" t="s">
        <v>1352</v>
      </c>
      <c r="C64" s="1330"/>
      <c r="D64" s="992"/>
      <c r="E64" s="1012">
        <v>141163.49228617112</v>
      </c>
      <c r="F64" s="1118">
        <v>139199.50370893933</v>
      </c>
      <c r="G64" s="1118">
        <v>237200.99884680475</v>
      </c>
      <c r="H64" s="1118">
        <v>8519.8355182514897</v>
      </c>
      <c r="I64" s="1118">
        <v>2755.7638078547143</v>
      </c>
      <c r="J64" s="1118">
        <v>109277.09446397149</v>
      </c>
      <c r="K64" s="1118">
        <v>1963.9885772317627</v>
      </c>
      <c r="L64" s="1118">
        <v>294.88349273881357</v>
      </c>
      <c r="M64" s="1118">
        <v>257.18440843465686</v>
      </c>
      <c r="N64" s="1118">
        <v>1411.9206760582927</v>
      </c>
      <c r="O64" s="1334"/>
      <c r="P64" s="1334"/>
      <c r="Q64" s="1334"/>
      <c r="R64" s="1334"/>
      <c r="S64" s="1334"/>
      <c r="T64" s="1334"/>
      <c r="U64" s="1334"/>
      <c r="V64" s="1334"/>
      <c r="W64" s="1334"/>
      <c r="X64" s="1334"/>
      <c r="Y64" s="1334"/>
      <c r="Z64" s="1334"/>
      <c r="AA64" s="1334"/>
      <c r="AB64" s="1334"/>
      <c r="AC64" s="1334"/>
      <c r="AD64" s="1334"/>
      <c r="AE64" s="1334"/>
      <c r="AF64" s="1334"/>
      <c r="AG64" s="1334"/>
      <c r="AH64" s="1334"/>
      <c r="AI64" s="1334"/>
      <c r="AJ64" s="1334"/>
      <c r="AK64" s="1334"/>
      <c r="AL64" s="1334"/>
      <c r="AM64" s="1334"/>
      <c r="AN64" s="1334"/>
      <c r="AO64" s="1334"/>
      <c r="AP64" s="1117"/>
      <c r="AQ64" s="1117"/>
      <c r="AR64" s="1117"/>
      <c r="AS64" s="1117"/>
      <c r="AT64" s="1117"/>
      <c r="AU64" s="1117"/>
      <c r="AV64" s="1117"/>
      <c r="AW64" s="1117"/>
      <c r="AX64" s="1117"/>
      <c r="AY64" s="1117"/>
      <c r="AZ64" s="1117"/>
      <c r="BA64" s="1117"/>
      <c r="BB64" s="1117"/>
      <c r="BC64" s="1117"/>
      <c r="BD64" s="1117"/>
      <c r="BE64" s="1117"/>
      <c r="BF64" s="1117"/>
      <c r="BG64" s="1117"/>
      <c r="BH64" s="1117"/>
      <c r="BI64" s="1117"/>
      <c r="BJ64" s="1117"/>
    </row>
    <row r="65" spans="1:62" s="998" customFormat="1" ht="14.45" customHeight="1">
      <c r="A65" s="1330"/>
      <c r="B65" s="961" t="s">
        <v>1353</v>
      </c>
      <c r="C65" s="1330"/>
      <c r="D65" s="992"/>
      <c r="E65" s="1012">
        <v>189206.11588598537</v>
      </c>
      <c r="F65" s="1118">
        <v>185669.05034405645</v>
      </c>
      <c r="G65" s="1118">
        <v>355303.29747908603</v>
      </c>
      <c r="H65" s="1118">
        <v>6705.7026734831188</v>
      </c>
      <c r="I65" s="1118">
        <v>4011.6958833121603</v>
      </c>
      <c r="J65" s="1118">
        <v>180351.64569182487</v>
      </c>
      <c r="K65" s="1118">
        <v>3537.065541928815</v>
      </c>
      <c r="L65" s="1118">
        <v>221.09326979610606</v>
      </c>
      <c r="M65" s="1118">
        <v>323.81401463233351</v>
      </c>
      <c r="N65" s="1118">
        <v>2992.1582575003758</v>
      </c>
      <c r="O65" s="1334"/>
      <c r="P65" s="1334"/>
      <c r="Q65" s="1334"/>
      <c r="R65" s="1334"/>
      <c r="S65" s="1334"/>
      <c r="T65" s="1334"/>
      <c r="U65" s="1334"/>
      <c r="V65" s="1334"/>
      <c r="W65" s="1334"/>
      <c r="X65" s="1334"/>
      <c r="Y65" s="1334"/>
      <c r="Z65" s="1334"/>
      <c r="AA65" s="1334"/>
      <c r="AB65" s="1334"/>
      <c r="AC65" s="1334"/>
      <c r="AD65" s="1334"/>
      <c r="AE65" s="1334"/>
      <c r="AF65" s="1334"/>
      <c r="AG65" s="1334"/>
      <c r="AH65" s="1334"/>
      <c r="AI65" s="1334"/>
      <c r="AJ65" s="1334"/>
      <c r="AK65" s="1334"/>
      <c r="AL65" s="1334"/>
      <c r="AM65" s="1334"/>
      <c r="AN65" s="1334"/>
      <c r="AO65" s="1334"/>
      <c r="AP65" s="1117"/>
      <c r="AQ65" s="1117"/>
      <c r="AR65" s="1117"/>
      <c r="AS65" s="1117"/>
      <c r="AT65" s="1117"/>
      <c r="AU65" s="1117"/>
      <c r="AV65" s="1117"/>
      <c r="AW65" s="1117"/>
      <c r="AX65" s="1117"/>
      <c r="AY65" s="1117"/>
      <c r="AZ65" s="1117"/>
      <c r="BA65" s="1117"/>
      <c r="BB65" s="1117"/>
      <c r="BC65" s="1117"/>
      <c r="BD65" s="1117"/>
      <c r="BE65" s="1117"/>
      <c r="BF65" s="1117"/>
      <c r="BG65" s="1117"/>
      <c r="BH65" s="1117"/>
      <c r="BI65" s="1117"/>
      <c r="BJ65" s="1117"/>
    </row>
    <row r="66" spans="1:62" s="998" customFormat="1" ht="14.45" customHeight="1">
      <c r="A66" s="1330"/>
      <c r="B66" s="961" t="s">
        <v>1354</v>
      </c>
      <c r="C66" s="1330"/>
      <c r="D66" s="992"/>
      <c r="E66" s="1012">
        <v>379509.28578493296</v>
      </c>
      <c r="F66" s="1118">
        <v>370448.6348155571</v>
      </c>
      <c r="G66" s="1118">
        <v>786950.21044809837</v>
      </c>
      <c r="H66" s="1118">
        <v>2929.3862120997337</v>
      </c>
      <c r="I66" s="1118">
        <v>13424.609112641263</v>
      </c>
      <c r="J66" s="1118">
        <v>432855.5709572825</v>
      </c>
      <c r="K66" s="1118">
        <v>9060.6509693758435</v>
      </c>
      <c r="L66" s="1118">
        <v>500.73158291915337</v>
      </c>
      <c r="M66" s="1118">
        <v>951.96119332135254</v>
      </c>
      <c r="N66" s="1118">
        <v>7607.9581931353378</v>
      </c>
      <c r="O66" s="1334"/>
      <c r="P66" s="1334"/>
      <c r="Q66" s="1334"/>
      <c r="R66" s="1334"/>
      <c r="S66" s="1334"/>
      <c r="T66" s="1334"/>
      <c r="U66" s="1334"/>
      <c r="V66" s="1334"/>
      <c r="W66" s="1334"/>
      <c r="X66" s="1334"/>
      <c r="Y66" s="1334"/>
      <c r="Z66" s="1334"/>
      <c r="AA66" s="1334"/>
      <c r="AB66" s="1334"/>
      <c r="AC66" s="1334"/>
      <c r="AD66" s="1334"/>
      <c r="AE66" s="1334"/>
      <c r="AF66" s="1334"/>
      <c r="AG66" s="1334"/>
      <c r="AH66" s="1334"/>
      <c r="AI66" s="1334"/>
      <c r="AJ66" s="1334"/>
      <c r="AK66" s="1334"/>
      <c r="AL66" s="1334"/>
      <c r="AM66" s="1334"/>
      <c r="AN66" s="1334"/>
      <c r="AO66" s="1334"/>
      <c r="AP66" s="1117"/>
      <c r="AQ66" s="1117"/>
      <c r="AR66" s="1117"/>
      <c r="AS66" s="1117"/>
      <c r="AT66" s="1117"/>
      <c r="AU66" s="1117"/>
      <c r="AV66" s="1117"/>
      <c r="AW66" s="1117"/>
      <c r="AX66" s="1117"/>
      <c r="AY66" s="1117"/>
      <c r="AZ66" s="1117"/>
      <c r="BA66" s="1117"/>
      <c r="BB66" s="1117"/>
      <c r="BC66" s="1117"/>
      <c r="BD66" s="1117"/>
      <c r="BE66" s="1117"/>
      <c r="BF66" s="1117"/>
      <c r="BG66" s="1117"/>
      <c r="BH66" s="1117"/>
      <c r="BI66" s="1117"/>
      <c r="BJ66" s="1117"/>
    </row>
    <row r="67" spans="1:62" s="993" customFormat="1" ht="14.45" customHeight="1" thickBot="1">
      <c r="A67" s="1331"/>
      <c r="B67" s="1319" t="s">
        <v>1355</v>
      </c>
      <c r="C67" s="1331"/>
      <c r="D67" s="996"/>
      <c r="E67" s="1015">
        <v>1745416.1823099225</v>
      </c>
      <c r="F67" s="1129">
        <v>1649047.2980987583</v>
      </c>
      <c r="G67" s="1129">
        <v>3401612.8932833113</v>
      </c>
      <c r="H67" s="1129">
        <v>51216.754012100653</v>
      </c>
      <c r="I67" s="1129">
        <v>74424.499674421153</v>
      </c>
      <c r="J67" s="1129">
        <v>1878206.8488710748</v>
      </c>
      <c r="K67" s="1129">
        <v>96368.884211164317</v>
      </c>
      <c r="L67" s="1129">
        <v>3120.3033394327667</v>
      </c>
      <c r="M67" s="1129">
        <v>4588.7974096037306</v>
      </c>
      <c r="N67" s="1129">
        <v>88659.783462127831</v>
      </c>
      <c r="O67" s="1334"/>
      <c r="P67" s="1334"/>
      <c r="Q67" s="1334"/>
      <c r="R67" s="1334"/>
      <c r="S67" s="1334"/>
      <c r="T67" s="1334"/>
      <c r="U67" s="1334"/>
      <c r="V67" s="1334"/>
      <c r="W67" s="1334"/>
      <c r="X67" s="1334"/>
      <c r="Y67" s="1334"/>
      <c r="Z67" s="1334"/>
      <c r="AA67" s="1334"/>
      <c r="AB67" s="1334"/>
      <c r="AC67" s="1334"/>
      <c r="AD67" s="1334"/>
      <c r="AE67" s="1334"/>
      <c r="AF67" s="1334"/>
      <c r="AG67" s="1334"/>
      <c r="AH67" s="1334"/>
      <c r="AI67" s="1334"/>
      <c r="AJ67" s="1334"/>
      <c r="AK67" s="1334"/>
      <c r="AL67" s="1334"/>
      <c r="AM67" s="1334"/>
      <c r="AN67" s="1334"/>
      <c r="AO67" s="1334"/>
      <c r="AP67" s="1131"/>
      <c r="AQ67" s="1131"/>
      <c r="AR67" s="1131"/>
      <c r="AS67" s="1131"/>
      <c r="AT67" s="1131"/>
      <c r="AU67" s="1131"/>
      <c r="AV67" s="1131"/>
      <c r="AW67" s="1131"/>
      <c r="AX67" s="1131"/>
      <c r="AY67" s="1131"/>
      <c r="AZ67" s="1131"/>
      <c r="BA67" s="1131"/>
      <c r="BB67" s="1131"/>
      <c r="BC67" s="1131"/>
      <c r="BD67" s="1131"/>
      <c r="BE67" s="1131"/>
      <c r="BF67" s="1131"/>
      <c r="BG67" s="1131"/>
      <c r="BH67" s="1131"/>
      <c r="BI67" s="1131"/>
      <c r="BJ67" s="1131"/>
    </row>
    <row r="68" spans="1:62" ht="13.7" customHeight="1"/>
  </sheetData>
  <mergeCells count="38">
    <mergeCell ref="N4:N5"/>
    <mergeCell ref="K4:K5"/>
    <mergeCell ref="A6:C6"/>
    <mergeCell ref="H4:H5"/>
    <mergeCell ref="I4:I5"/>
    <mergeCell ref="M4:M5"/>
    <mergeCell ref="F4:F5"/>
    <mergeCell ref="L4:L5"/>
    <mergeCell ref="A57:C57"/>
    <mergeCell ref="A15:C15"/>
    <mergeCell ref="A16:C16"/>
    <mergeCell ref="A28:C28"/>
    <mergeCell ref="A17:C17"/>
    <mergeCell ref="A46:C46"/>
    <mergeCell ref="A20:C20"/>
    <mergeCell ref="A18:C18"/>
    <mergeCell ref="A35:C35"/>
    <mergeCell ref="A21:C21"/>
    <mergeCell ref="A22:D22"/>
    <mergeCell ref="A23:D23"/>
    <mergeCell ref="A24:D24"/>
    <mergeCell ref="A25:D25"/>
    <mergeCell ref="A26:D26"/>
    <mergeCell ref="A27:D27"/>
    <mergeCell ref="F3:J3"/>
    <mergeCell ref="G4:G5"/>
    <mergeCell ref="E3:E5"/>
    <mergeCell ref="A19:C19"/>
    <mergeCell ref="J4:J5"/>
    <mergeCell ref="A13:C13"/>
    <mergeCell ref="A3:C5"/>
    <mergeCell ref="A7:C7"/>
    <mergeCell ref="A14:C14"/>
    <mergeCell ref="A12:C12"/>
    <mergeCell ref="A8:C8"/>
    <mergeCell ref="A11:C11"/>
    <mergeCell ref="A9:C9"/>
    <mergeCell ref="A10:C10"/>
  </mergeCells>
  <phoneticPr fontId="3" type="noConversion"/>
  <printOptions horizontalCentered="1"/>
  <pageMargins left="0.35433070866141736" right="0.39370078740157483" top="0.78740157480314965" bottom="0.78740157480314965" header="0.82677165354330717" footer="0.82677165354330717"/>
  <pageSetup paperSize="9" scale="85" fitToWidth="2" fitToHeight="2" pageOrder="overThenDown" orientation="portrait" r:id="rId1"/>
  <headerFooter alignWithMargins="0">
    <oddFooter>&amp;C&amp;P</oddFooter>
  </headerFooter>
  <colBreaks count="1" manualBreakCount="1">
    <brk id="8" max="57"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R80"/>
  <sheetViews>
    <sheetView tabSelected="1" view="pageBreakPreview" topLeftCell="A23" zoomScaleNormal="50" zoomScaleSheetLayoutView="100" workbookViewId="0">
      <selection activeCell="H30" sqref="H30"/>
    </sheetView>
  </sheetViews>
  <sheetFormatPr defaultColWidth="9.140625" defaultRowHeight="15.75"/>
  <cols>
    <col min="1" max="1" width="2.28515625" style="37" customWidth="1"/>
    <col min="2" max="2" width="18.7109375" style="37" customWidth="1"/>
    <col min="3" max="3" width="2.28515625" style="37" customWidth="1"/>
    <col min="4" max="4" width="1.7109375" style="38" customWidth="1"/>
    <col min="5" max="5" width="22.7109375" style="987" customWidth="1"/>
    <col min="6" max="6" width="3.28515625" style="987" customWidth="1"/>
    <col min="7" max="7" width="22.7109375" style="987" customWidth="1"/>
    <col min="8" max="8" width="4.28515625" style="987" customWidth="1"/>
    <col min="9" max="9" width="22.7109375" style="987" customWidth="1"/>
    <col min="10" max="10" width="4.28515625" style="987" customWidth="1"/>
    <col min="11" max="11" width="22.140625" style="987" customWidth="1"/>
    <col min="12" max="12" width="9.85546875" style="987" customWidth="1"/>
    <col min="13" max="16384" width="9.140625" style="987"/>
  </cols>
  <sheetData>
    <row r="1" spans="1:18" s="24" customFormat="1" ht="35.1" customHeight="1">
      <c r="A1" s="1875" t="s">
        <v>424</v>
      </c>
      <c r="B1" s="1875"/>
      <c r="C1" s="1875"/>
      <c r="D1" s="1875"/>
      <c r="E1" s="1875"/>
      <c r="F1" s="1875"/>
      <c r="G1" s="1875"/>
      <c r="H1" s="1875"/>
      <c r="I1" s="1875"/>
      <c r="J1" s="1875"/>
    </row>
    <row r="2" spans="1:18" ht="15" customHeight="1" thickBot="1">
      <c r="A2" s="987"/>
      <c r="B2" s="26"/>
      <c r="C2" s="340"/>
      <c r="D2" s="341"/>
      <c r="E2" s="1070"/>
      <c r="F2" s="1070"/>
      <c r="G2" s="1070"/>
      <c r="H2" s="1070"/>
      <c r="I2" s="1070"/>
      <c r="J2" s="170" t="s">
        <v>765</v>
      </c>
      <c r="L2" s="999"/>
    </row>
    <row r="3" spans="1:18" ht="15" customHeight="1">
      <c r="A3" s="1836" t="s">
        <v>10</v>
      </c>
      <c r="B3" s="1836"/>
      <c r="C3" s="1836"/>
      <c r="D3" s="439"/>
      <c r="E3" s="1792" t="s">
        <v>49</v>
      </c>
      <c r="F3" s="1793"/>
      <c r="G3" s="1792" t="s">
        <v>1473</v>
      </c>
      <c r="H3" s="1793"/>
      <c r="I3" s="1792" t="s">
        <v>149</v>
      </c>
      <c r="J3" s="1580"/>
      <c r="R3" s="296"/>
    </row>
    <row r="4" spans="1:18" ht="15" customHeight="1">
      <c r="A4" s="1837"/>
      <c r="B4" s="1837"/>
      <c r="C4" s="1837"/>
      <c r="D4" s="440"/>
      <c r="E4" s="1794"/>
      <c r="F4" s="1795"/>
      <c r="G4" s="1794"/>
      <c r="H4" s="1795"/>
      <c r="I4" s="1794"/>
      <c r="J4" s="1581"/>
    </row>
    <row r="5" spans="1:18" ht="37.5" customHeight="1">
      <c r="A5" s="1838"/>
      <c r="B5" s="1838"/>
      <c r="C5" s="1838"/>
      <c r="D5" s="441"/>
      <c r="E5" s="1721"/>
      <c r="F5" s="1725"/>
      <c r="G5" s="1721"/>
      <c r="H5" s="1725"/>
      <c r="I5" s="1721"/>
      <c r="J5" s="1582"/>
    </row>
    <row r="6" spans="1:18" s="33" customFormat="1" ht="24.6" hidden="1" customHeight="1">
      <c r="A6" s="1839" t="s">
        <v>151</v>
      </c>
      <c r="B6" s="1839"/>
      <c r="C6" s="1839"/>
      <c r="D6" s="32"/>
      <c r="E6" s="57">
        <v>20072786</v>
      </c>
      <c r="F6" s="58"/>
      <c r="G6" s="58">
        <v>18735446</v>
      </c>
      <c r="H6" s="58"/>
      <c r="I6" s="58">
        <v>1337340</v>
      </c>
    </row>
    <row r="7" spans="1:18" s="33" customFormat="1" ht="24.6" hidden="1" customHeight="1">
      <c r="A7" s="1825" t="s">
        <v>152</v>
      </c>
      <c r="B7" s="1825"/>
      <c r="C7" s="1825"/>
      <c r="D7" s="32"/>
      <c r="E7" s="60">
        <f t="shared" ref="E7:E12" si="0">G7+I7</f>
        <v>17802344</v>
      </c>
      <c r="F7" s="59"/>
      <c r="G7" s="59">
        <v>16632055</v>
      </c>
      <c r="H7" s="59"/>
      <c r="I7" s="59">
        <v>1170289</v>
      </c>
    </row>
    <row r="8" spans="1:18" s="33" customFormat="1" ht="24.6" hidden="1" customHeight="1">
      <c r="A8" s="1825" t="s">
        <v>1438</v>
      </c>
      <c r="B8" s="1825"/>
      <c r="C8" s="1825"/>
      <c r="D8" s="32"/>
      <c r="E8" s="60">
        <f t="shared" si="0"/>
        <v>18944912.015758369</v>
      </c>
      <c r="F8" s="59"/>
      <c r="G8" s="59">
        <v>18772155.554229092</v>
      </c>
      <c r="H8" s="59"/>
      <c r="I8" s="59">
        <v>172756.46152927834</v>
      </c>
    </row>
    <row r="9" spans="1:18" s="33" customFormat="1" ht="19.5" hidden="1" customHeight="1">
      <c r="A9" s="1825" t="s">
        <v>1439</v>
      </c>
      <c r="B9" s="1825"/>
      <c r="C9" s="1825"/>
      <c r="D9" s="32"/>
      <c r="E9" s="60">
        <f t="shared" si="0"/>
        <v>14007780.64326367</v>
      </c>
      <c r="F9" s="59"/>
      <c r="G9" s="59">
        <v>12882690.68080934</v>
      </c>
      <c r="H9" s="59"/>
      <c r="I9" s="59">
        <v>1125089.9624543297</v>
      </c>
    </row>
    <row r="10" spans="1:18" s="33" customFormat="1" ht="19.5" hidden="1" customHeight="1">
      <c r="A10" s="1825" t="s">
        <v>1440</v>
      </c>
      <c r="B10" s="1825"/>
      <c r="C10" s="1825"/>
      <c r="D10" s="32"/>
      <c r="E10" s="60">
        <f t="shared" si="0"/>
        <v>16928424.940177578</v>
      </c>
      <c r="F10" s="59"/>
      <c r="G10" s="59">
        <v>15872061.056433925</v>
      </c>
      <c r="H10" s="59"/>
      <c r="I10" s="59">
        <v>1056363.8837436531</v>
      </c>
    </row>
    <row r="11" spans="1:18" s="308" customFormat="1" ht="19.5" hidden="1" customHeight="1">
      <c r="A11" s="1789" t="s">
        <v>1441</v>
      </c>
      <c r="B11" s="1789"/>
      <c r="C11" s="1789"/>
      <c r="D11" s="22"/>
      <c r="E11" s="413">
        <f>G11+I11</f>
        <v>24581247.216192689</v>
      </c>
      <c r="F11" s="327"/>
      <c r="G11" s="50">
        <v>21851352.915336061</v>
      </c>
      <c r="H11" s="327"/>
      <c r="I11" s="327">
        <v>2729894.3008566289</v>
      </c>
      <c r="M11" s="1059"/>
      <c r="N11" s="1059"/>
    </row>
    <row r="12" spans="1:18" s="33" customFormat="1" ht="19.5" hidden="1" customHeight="1">
      <c r="A12" s="1825" t="s">
        <v>1442</v>
      </c>
      <c r="B12" s="1825"/>
      <c r="C12" s="1825"/>
      <c r="D12" s="32"/>
      <c r="E12" s="60">
        <f t="shared" si="0"/>
        <v>26162301.280204728</v>
      </c>
      <c r="F12" s="59"/>
      <c r="G12" s="50">
        <v>24005055.943400685</v>
      </c>
      <c r="H12" s="59"/>
      <c r="I12" s="50">
        <v>2157245.336804044</v>
      </c>
      <c r="M12" s="1059"/>
      <c r="N12" s="1059"/>
    </row>
    <row r="13" spans="1:18" s="33" customFormat="1" ht="18" hidden="1" customHeight="1">
      <c r="A13" s="1789" t="s">
        <v>1443</v>
      </c>
      <c r="B13" s="1789"/>
      <c r="C13" s="1789"/>
      <c r="D13" s="32"/>
      <c r="E13" s="60">
        <v>27292201.238484472</v>
      </c>
      <c r="F13" s="59"/>
      <c r="G13" s="50">
        <v>24484407</v>
      </c>
      <c r="H13" s="59"/>
      <c r="I13" s="50">
        <v>2807794.2384844734</v>
      </c>
      <c r="K13" s="442"/>
      <c r="L13" s="50"/>
      <c r="M13" s="442"/>
      <c r="N13" s="1059"/>
    </row>
    <row r="14" spans="1:18" s="33" customFormat="1" ht="18" hidden="1" customHeight="1">
      <c r="A14" s="1825" t="s">
        <v>1444</v>
      </c>
      <c r="B14" s="1825"/>
      <c r="C14" s="1825"/>
      <c r="D14" s="32"/>
      <c r="E14" s="60">
        <f t="shared" ref="E14:E19" si="1">G14+I14</f>
        <v>26184551.578648422</v>
      </c>
      <c r="F14" s="59"/>
      <c r="G14" s="50">
        <v>24497213.916754019</v>
      </c>
      <c r="H14" s="59"/>
      <c r="I14" s="50">
        <v>1687337.6618944022</v>
      </c>
      <c r="M14" s="1059"/>
      <c r="N14" s="1059"/>
    </row>
    <row r="15" spans="1:18" s="33" customFormat="1" ht="18" hidden="1" customHeight="1">
      <c r="A15" s="1825" t="s">
        <v>1445</v>
      </c>
      <c r="B15" s="1825"/>
      <c r="C15" s="1825"/>
      <c r="D15" s="32"/>
      <c r="E15" s="60">
        <f t="shared" si="1"/>
        <v>28014448.999924347</v>
      </c>
      <c r="F15" s="59"/>
      <c r="G15" s="59">
        <f>('23'!G15/'1'!$E$16)*1000</f>
        <v>25220554.404049248</v>
      </c>
      <c r="H15" s="59"/>
      <c r="I15" s="59">
        <f>('23'!I15/'1'!$E$16)*1000</f>
        <v>2793894.5958751007</v>
      </c>
    </row>
    <row r="16" spans="1:18" s="33" customFormat="1" ht="18" hidden="1" customHeight="1">
      <c r="A16" s="1825" t="s">
        <v>1407</v>
      </c>
      <c r="B16" s="1825"/>
      <c r="C16" s="1825"/>
      <c r="D16" s="32"/>
      <c r="E16" s="60">
        <f t="shared" si="1"/>
        <v>23491619.874196291</v>
      </c>
      <c r="F16" s="59"/>
      <c r="G16" s="59">
        <v>21903701.178061981</v>
      </c>
      <c r="H16" s="59"/>
      <c r="I16" s="59">
        <v>1587918.6961343121</v>
      </c>
      <c r="K16" s="60"/>
    </row>
    <row r="17" spans="1:16" s="33" customFormat="1" ht="17.25" hidden="1" customHeight="1">
      <c r="A17" s="1825" t="s">
        <v>1362</v>
      </c>
      <c r="B17" s="1825"/>
      <c r="C17" s="1825"/>
      <c r="D17" s="32"/>
      <c r="E17" s="434">
        <f t="shared" si="1"/>
        <v>25178158.328799512</v>
      </c>
      <c r="F17" s="435"/>
      <c r="G17" s="435">
        <v>23847461.748577144</v>
      </c>
      <c r="H17" s="435"/>
      <c r="I17" s="435">
        <v>1330696.5802223696</v>
      </c>
      <c r="J17" s="59"/>
      <c r="K17" s="40"/>
    </row>
    <row r="18" spans="1:16" s="33" customFormat="1" ht="18" hidden="1" customHeight="1">
      <c r="A18" s="1825" t="s">
        <v>1363</v>
      </c>
      <c r="B18" s="1825"/>
      <c r="C18" s="1825"/>
      <c r="D18" s="32"/>
      <c r="E18" s="434">
        <f t="shared" si="1"/>
        <v>23623319.750392452</v>
      </c>
      <c r="F18" s="435"/>
      <c r="G18" s="435">
        <f>'[1]23'!G18/'[1]1'!E19*1000</f>
        <v>23131522.16182119</v>
      </c>
      <c r="H18" s="435"/>
      <c r="I18" s="435">
        <f>'[1]23'!I18/'[1]1'!E19*1000</f>
        <v>491797.58857126185</v>
      </c>
      <c r="J18" s="59"/>
      <c r="K18" s="40"/>
    </row>
    <row r="19" spans="1:16" s="33" customFormat="1" ht="18" hidden="1" customHeight="1">
      <c r="A19" s="1825" t="s">
        <v>1364</v>
      </c>
      <c r="B19" s="1825"/>
      <c r="C19" s="1825"/>
      <c r="D19" s="32"/>
      <c r="E19" s="434">
        <f t="shared" si="1"/>
        <v>23792391.882059716</v>
      </c>
      <c r="F19" s="435"/>
      <c r="G19" s="435">
        <v>21944892.469442315</v>
      </c>
      <c r="H19" s="435"/>
      <c r="I19" s="435">
        <v>1847499.4126173984</v>
      </c>
      <c r="J19" s="59"/>
      <c r="K19" s="40"/>
    </row>
    <row r="20" spans="1:16" s="33" customFormat="1" ht="18" hidden="1" customHeight="1">
      <c r="A20" s="1825" t="s">
        <v>1365</v>
      </c>
      <c r="B20" s="1825"/>
      <c r="C20" s="1825"/>
      <c r="D20" s="32"/>
      <c r="E20" s="434">
        <f>G20+I20</f>
        <v>22760083.428847689</v>
      </c>
      <c r="F20" s="435"/>
      <c r="G20" s="435">
        <v>21430915.401220392</v>
      </c>
      <c r="H20" s="435"/>
      <c r="I20" s="435">
        <v>1329168.027627296</v>
      </c>
      <c r="J20" s="59"/>
      <c r="K20" s="40"/>
    </row>
    <row r="21" spans="1:16" s="33" customFormat="1" ht="18" hidden="1" customHeight="1">
      <c r="A21" s="1825" t="s">
        <v>1366</v>
      </c>
      <c r="B21" s="1825"/>
      <c r="C21" s="1825"/>
      <c r="D21" s="32"/>
      <c r="E21" s="434">
        <f>G21+I21</f>
        <v>24715999.157652583</v>
      </c>
      <c r="F21" s="435"/>
      <c r="G21" s="435">
        <v>23358123.538604774</v>
      </c>
      <c r="H21" s="435"/>
      <c r="I21" s="435">
        <v>1357875.6190478087</v>
      </c>
      <c r="J21" s="59"/>
      <c r="K21" s="40"/>
    </row>
    <row r="22" spans="1:16" s="33" customFormat="1" ht="18" hidden="1" customHeight="1">
      <c r="A22" s="1467" t="s">
        <v>1367</v>
      </c>
      <c r="B22" s="1468"/>
      <c r="C22" s="1468"/>
      <c r="D22" s="1469"/>
      <c r="E22" s="436">
        <v>23246.285255542807</v>
      </c>
      <c r="F22" s="437"/>
      <c r="G22" s="437">
        <v>21585.450285761792</v>
      </c>
      <c r="H22" s="437"/>
      <c r="I22" s="437">
        <v>1660.834969781017</v>
      </c>
      <c r="J22" s="437"/>
      <c r="K22" s="40"/>
      <c r="L22" s="40"/>
      <c r="M22" s="40"/>
      <c r="N22" s="40"/>
      <c r="O22" s="40"/>
    </row>
    <row r="23" spans="1:16" s="33" customFormat="1" ht="18" customHeight="1">
      <c r="A23" s="1467" t="s">
        <v>1308</v>
      </c>
      <c r="B23" s="1468"/>
      <c r="C23" s="1468"/>
      <c r="D23" s="1469"/>
      <c r="E23" s="436">
        <f>G23+I23</f>
        <v>22141.579725058404</v>
      </c>
      <c r="F23" s="437"/>
      <c r="G23" s="437">
        <v>21504.880880754568</v>
      </c>
      <c r="H23" s="437"/>
      <c r="I23" s="437">
        <v>636.69884430383365</v>
      </c>
      <c r="J23" s="437"/>
      <c r="K23" s="40"/>
      <c r="L23" s="40"/>
      <c r="M23" s="40"/>
      <c r="N23" s="40"/>
      <c r="O23" s="40"/>
    </row>
    <row r="24" spans="1:16" s="33" customFormat="1" ht="18" customHeight="1">
      <c r="A24" s="1467" t="s">
        <v>1309</v>
      </c>
      <c r="B24" s="1468"/>
      <c r="C24" s="1468"/>
      <c r="D24" s="1469"/>
      <c r="E24" s="436">
        <f>G24+I24</f>
        <v>20118.92123585226</v>
      </c>
      <c r="F24" s="437"/>
      <c r="G24" s="437">
        <v>18008.699757196755</v>
      </c>
      <c r="H24" s="437"/>
      <c r="I24" s="437">
        <v>2110.2214786555051</v>
      </c>
      <c r="J24" s="437"/>
      <c r="K24" s="40"/>
      <c r="L24" s="40"/>
      <c r="M24" s="40"/>
      <c r="N24" s="40"/>
      <c r="O24" s="40"/>
    </row>
    <row r="25" spans="1:16" s="33" customFormat="1" ht="18" customHeight="1">
      <c r="A25" s="1467" t="s">
        <v>1310</v>
      </c>
      <c r="B25" s="1468"/>
      <c r="C25" s="1468"/>
      <c r="D25" s="1469"/>
      <c r="E25" s="436">
        <f t="shared" ref="E25:E58" si="2">G25+I25</f>
        <v>21548.527287922709</v>
      </c>
      <c r="F25" s="437"/>
      <c r="G25" s="437">
        <v>20658.589825140683</v>
      </c>
      <c r="H25" s="437"/>
      <c r="I25" s="437">
        <v>889.93746278202434</v>
      </c>
      <c r="J25" s="437"/>
      <c r="K25" s="40"/>
      <c r="L25" s="40"/>
      <c r="M25" s="40"/>
      <c r="N25" s="40"/>
      <c r="O25" s="40"/>
    </row>
    <row r="26" spans="1:16" s="33" customFormat="1" ht="18" customHeight="1">
      <c r="A26" s="1467" t="s">
        <v>1311</v>
      </c>
      <c r="B26" s="1468"/>
      <c r="C26" s="1468"/>
      <c r="D26" s="1469"/>
      <c r="E26" s="436">
        <f t="shared" si="2"/>
        <v>21802.751376903321</v>
      </c>
      <c r="F26" s="437"/>
      <c r="G26" s="437">
        <v>20484.664434093444</v>
      </c>
      <c r="H26" s="437"/>
      <c r="I26" s="437">
        <v>1318.0869428098788</v>
      </c>
      <c r="J26" s="437"/>
      <c r="K26" s="40"/>
      <c r="L26" s="40"/>
      <c r="M26" s="40"/>
      <c r="N26" s="40"/>
      <c r="O26" s="40"/>
    </row>
    <row r="27" spans="1:16" s="33" customFormat="1" ht="18" customHeight="1">
      <c r="A27" s="1467" t="s">
        <v>1312</v>
      </c>
      <c r="B27" s="1468"/>
      <c r="C27" s="1468"/>
      <c r="D27" s="1469"/>
      <c r="E27" s="436">
        <f t="shared" si="2"/>
        <v>23601.420506605027</v>
      </c>
      <c r="F27" s="437"/>
      <c r="G27" s="437">
        <v>21644.296147188164</v>
      </c>
      <c r="H27" s="437"/>
      <c r="I27" s="437">
        <v>1957.1243594168623</v>
      </c>
      <c r="J27" s="437"/>
      <c r="K27" s="40"/>
      <c r="L27" s="40"/>
      <c r="M27" s="40"/>
      <c r="N27" s="40"/>
      <c r="O27" s="40"/>
    </row>
    <row r="28" spans="1:16" ht="18" customHeight="1">
      <c r="A28" s="1825" t="s">
        <v>43</v>
      </c>
      <c r="B28" s="1825"/>
      <c r="C28" s="1825"/>
      <c r="D28" s="32"/>
      <c r="E28" s="1156"/>
      <c r="F28" s="1157"/>
      <c r="G28" s="125"/>
      <c r="H28" s="125"/>
      <c r="I28" s="125"/>
      <c r="J28" s="1157"/>
      <c r="K28" s="999"/>
      <c r="L28" s="33"/>
      <c r="N28" s="1059"/>
      <c r="O28" s="1059"/>
      <c r="P28" s="1059"/>
    </row>
    <row r="29" spans="1:16" ht="18" customHeight="1">
      <c r="A29" s="34"/>
      <c r="B29" s="34" t="s">
        <v>44</v>
      </c>
      <c r="C29" s="34"/>
      <c r="D29" s="989"/>
      <c r="E29" s="1156">
        <f t="shared" si="2"/>
        <v>30720.743061911275</v>
      </c>
      <c r="F29" s="969"/>
      <c r="G29" s="1157">
        <v>28190.343496595782</v>
      </c>
      <c r="H29" s="969"/>
      <c r="I29" s="1157">
        <v>2530.399565315493</v>
      </c>
      <c r="J29" s="1157"/>
      <c r="K29" s="40"/>
      <c r="L29" s="40"/>
      <c r="M29" s="40"/>
      <c r="N29" s="40"/>
      <c r="O29" s="40"/>
      <c r="P29" s="1059"/>
    </row>
    <row r="30" spans="1:16" ht="18" customHeight="1">
      <c r="A30" s="34"/>
      <c r="B30" s="34" t="s">
        <v>12</v>
      </c>
      <c r="C30" s="34"/>
      <c r="D30" s="989"/>
      <c r="E30" s="1156">
        <f t="shared" si="2"/>
        <v>4120.676966934031</v>
      </c>
      <c r="F30" s="969"/>
      <c r="G30" s="1157">
        <v>3732.2169259275715</v>
      </c>
      <c r="H30" s="969"/>
      <c r="I30" s="1157">
        <v>388.46004100645951</v>
      </c>
      <c r="J30" s="1157"/>
      <c r="K30" s="40"/>
      <c r="L30" s="40"/>
      <c r="M30" s="40"/>
      <c r="N30" s="40"/>
      <c r="O30" s="40"/>
      <c r="P30" s="1059"/>
    </row>
    <row r="31" spans="1:16" ht="18" customHeight="1">
      <c r="A31" s="1825" t="s">
        <v>13</v>
      </c>
      <c r="B31" s="1825"/>
      <c r="C31" s="1825"/>
      <c r="D31" s="32"/>
      <c r="E31" s="969"/>
      <c r="F31" s="969"/>
      <c r="G31" s="1157"/>
      <c r="H31" s="969"/>
      <c r="I31" s="1157"/>
      <c r="J31" s="1157"/>
      <c r="K31" s="999"/>
      <c r="L31" s="33"/>
      <c r="N31" s="1059"/>
      <c r="O31" s="1059"/>
      <c r="P31" s="1059"/>
    </row>
    <row r="32" spans="1:16" ht="18" customHeight="1">
      <c r="A32" s="34"/>
      <c r="B32" s="1330" t="s">
        <v>52</v>
      </c>
      <c r="C32" s="34"/>
      <c r="D32" s="989"/>
      <c r="E32" s="1156">
        <f t="shared" si="2"/>
        <v>90071.006054637881</v>
      </c>
      <c r="F32" s="969"/>
      <c r="G32" s="1157">
        <v>83688.250418264244</v>
      </c>
      <c r="H32" s="969"/>
      <c r="I32" s="1157">
        <v>6382.7556363736385</v>
      </c>
      <c r="J32" s="1157"/>
      <c r="K32" s="40"/>
      <c r="L32" s="40"/>
      <c r="M32" s="40"/>
      <c r="N32" s="40"/>
      <c r="O32" s="40"/>
      <c r="P32" s="1059"/>
    </row>
    <row r="33" spans="1:16" ht="18" customHeight="1">
      <c r="A33" s="34"/>
      <c r="B33" s="1330" t="s">
        <v>53</v>
      </c>
      <c r="C33" s="34"/>
      <c r="D33" s="989"/>
      <c r="E33" s="1156">
        <f t="shared" si="2"/>
        <v>26770.638475878473</v>
      </c>
      <c r="F33" s="969"/>
      <c r="G33" s="1157">
        <v>24411.13844856542</v>
      </c>
      <c r="H33" s="969"/>
      <c r="I33" s="1157">
        <v>2359.500027313054</v>
      </c>
      <c r="J33" s="1157"/>
      <c r="K33" s="40"/>
      <c r="L33" s="40"/>
      <c r="M33" s="40"/>
      <c r="N33" s="40"/>
      <c r="O33" s="40"/>
      <c r="P33" s="1059"/>
    </row>
    <row r="34" spans="1:16" ht="18" customHeight="1">
      <c r="A34" s="34"/>
      <c r="B34" s="1330" t="s">
        <v>54</v>
      </c>
      <c r="C34" s="34"/>
      <c r="D34" s="989"/>
      <c r="E34" s="1156">
        <f t="shared" si="2"/>
        <v>10387.192477490695</v>
      </c>
      <c r="F34" s="969"/>
      <c r="G34" s="1157">
        <v>8887.1431317237057</v>
      </c>
      <c r="H34" s="969"/>
      <c r="I34" s="1157">
        <v>1500.04934576699</v>
      </c>
      <c r="J34" s="1157"/>
      <c r="K34" s="40"/>
      <c r="L34" s="40"/>
      <c r="M34" s="40"/>
      <c r="N34" s="40"/>
      <c r="O34" s="40"/>
      <c r="P34" s="1059"/>
    </row>
    <row r="35" spans="1:16" ht="18" customHeight="1">
      <c r="A35" s="34"/>
      <c r="B35" s="1330" t="s">
        <v>257</v>
      </c>
      <c r="C35" s="34"/>
      <c r="D35" s="989"/>
      <c r="E35" s="1156">
        <f t="shared" si="2"/>
        <v>4236.1938710175218</v>
      </c>
      <c r="F35" s="969"/>
      <c r="G35" s="1157">
        <v>3856.0633251353274</v>
      </c>
      <c r="H35" s="969"/>
      <c r="I35" s="1157">
        <v>380.13054588219478</v>
      </c>
      <c r="J35" s="1157"/>
      <c r="K35" s="40"/>
      <c r="L35" s="40"/>
      <c r="M35" s="40"/>
      <c r="N35" s="40"/>
      <c r="O35" s="40"/>
      <c r="P35" s="1059"/>
    </row>
    <row r="36" spans="1:16" ht="13.5" customHeight="1">
      <c r="A36" s="34"/>
      <c r="B36" s="1330" t="s">
        <v>256</v>
      </c>
      <c r="C36" s="34"/>
      <c r="D36" s="989"/>
      <c r="E36" s="1156">
        <f t="shared" si="2"/>
        <v>70780.748904878055</v>
      </c>
      <c r="F36" s="969"/>
      <c r="G36" s="1157">
        <v>68069.972687804882</v>
      </c>
      <c r="H36" s="969"/>
      <c r="I36" s="1157">
        <v>2710.7762170731708</v>
      </c>
      <c r="J36" s="1157"/>
      <c r="K36" s="40"/>
      <c r="L36" s="40"/>
      <c r="M36" s="40"/>
      <c r="N36" s="40"/>
      <c r="O36" s="40"/>
      <c r="P36" s="1059"/>
    </row>
    <row r="37" spans="1:16" ht="18" customHeight="1">
      <c r="A37" s="1825" t="s">
        <v>14</v>
      </c>
      <c r="B37" s="1825"/>
      <c r="C37" s="1825"/>
      <c r="D37" s="32"/>
      <c r="E37" s="969"/>
      <c r="F37" s="969"/>
      <c r="G37" s="1157"/>
      <c r="H37" s="969"/>
      <c r="I37" s="1157"/>
      <c r="J37" s="1157"/>
      <c r="K37" s="999"/>
      <c r="L37" s="33"/>
      <c r="N37" s="1059"/>
      <c r="O37" s="1059"/>
      <c r="P37" s="1059"/>
    </row>
    <row r="38" spans="1:16" ht="18" customHeight="1">
      <c r="A38" s="1470" t="s">
        <v>45</v>
      </c>
      <c r="B38" s="1470"/>
      <c r="C38" s="35"/>
      <c r="D38" s="32"/>
      <c r="E38" s="1156">
        <f t="shared" si="2"/>
        <v>24045.693460553346</v>
      </c>
      <c r="F38" s="969"/>
      <c r="G38" s="1157">
        <v>22053.26787957512</v>
      </c>
      <c r="H38" s="969"/>
      <c r="I38" s="1157">
        <v>1992.4255809782278</v>
      </c>
      <c r="J38" s="1157"/>
      <c r="K38" s="40"/>
      <c r="L38" s="40"/>
      <c r="M38" s="40"/>
      <c r="N38" s="40"/>
      <c r="O38" s="40"/>
      <c r="P38" s="1059"/>
    </row>
    <row r="39" spans="1:16" ht="18" customHeight="1">
      <c r="A39" s="7"/>
      <c r="B39" s="1330" t="s">
        <v>15</v>
      </c>
      <c r="C39" s="36"/>
      <c r="D39" s="32"/>
      <c r="E39" s="1156">
        <f t="shared" si="2"/>
        <v>38944.339553869191</v>
      </c>
      <c r="F39" s="969"/>
      <c r="G39" s="1157">
        <v>35854.827736534222</v>
      </c>
      <c r="H39" s="969"/>
      <c r="I39" s="1157">
        <v>3089.5118173349683</v>
      </c>
      <c r="J39" s="1157"/>
      <c r="K39" s="40"/>
      <c r="L39" s="40"/>
      <c r="M39" s="40"/>
      <c r="N39" s="40"/>
      <c r="O39" s="40"/>
      <c r="P39" s="1059"/>
    </row>
    <row r="40" spans="1:16" ht="18" customHeight="1">
      <c r="A40" s="961"/>
      <c r="B40" s="961" t="s">
        <v>1313</v>
      </c>
      <c r="C40" s="988"/>
      <c r="D40" s="989"/>
      <c r="E40" s="1156">
        <f t="shared" si="2"/>
        <v>27100.250963440503</v>
      </c>
      <c r="F40" s="969"/>
      <c r="G40" s="1157">
        <v>25128.654599496338</v>
      </c>
      <c r="H40" s="969"/>
      <c r="I40" s="1157">
        <v>1971.5963639441663</v>
      </c>
      <c r="J40" s="1157"/>
      <c r="K40" s="40"/>
      <c r="L40" s="40"/>
      <c r="M40" s="40"/>
      <c r="N40" s="40"/>
      <c r="O40" s="40"/>
      <c r="P40" s="1059"/>
    </row>
    <row r="41" spans="1:16" ht="18" customHeight="1">
      <c r="A41" s="961"/>
      <c r="B41" s="961" t="s">
        <v>1314</v>
      </c>
      <c r="C41" s="988"/>
      <c r="D41" s="989"/>
      <c r="E41" s="1156">
        <f t="shared" si="2"/>
        <v>99533.099369441043</v>
      </c>
      <c r="F41" s="969"/>
      <c r="G41" s="1157">
        <v>90193.640369230969</v>
      </c>
      <c r="H41" s="969"/>
      <c r="I41" s="1157">
        <v>9339.459000210074</v>
      </c>
      <c r="J41" s="1157"/>
      <c r="K41" s="40"/>
      <c r="L41" s="40"/>
      <c r="M41" s="40"/>
      <c r="N41" s="40"/>
      <c r="O41" s="40"/>
      <c r="P41" s="1059"/>
    </row>
    <row r="42" spans="1:16" ht="18" customHeight="1">
      <c r="A42" s="961"/>
      <c r="B42" s="961" t="s">
        <v>1315</v>
      </c>
      <c r="C42" s="988"/>
      <c r="D42" s="989"/>
      <c r="E42" s="1156">
        <f t="shared" si="2"/>
        <v>26111.38193660061</v>
      </c>
      <c r="F42" s="969"/>
      <c r="G42" s="1157">
        <v>25315.044055883835</v>
      </c>
      <c r="H42" s="969"/>
      <c r="I42" s="1157">
        <v>796.33788071677486</v>
      </c>
      <c r="J42" s="1157"/>
      <c r="K42" s="40"/>
      <c r="L42" s="40"/>
      <c r="M42" s="40"/>
      <c r="N42" s="40"/>
      <c r="O42" s="40"/>
      <c r="P42" s="1059"/>
    </row>
    <row r="43" spans="1:16" ht="18" customHeight="1">
      <c r="A43" s="961"/>
      <c r="B43" s="961" t="s">
        <v>1316</v>
      </c>
      <c r="C43" s="988"/>
      <c r="D43" s="989"/>
      <c r="E43" s="1156">
        <f t="shared" si="2"/>
        <v>16361.717656318702</v>
      </c>
      <c r="F43" s="969"/>
      <c r="G43" s="1157">
        <v>14809.48625223319</v>
      </c>
      <c r="H43" s="969"/>
      <c r="I43" s="1157">
        <v>1552.2314040855119</v>
      </c>
      <c r="J43" s="1157"/>
      <c r="K43" s="40"/>
      <c r="L43" s="40"/>
      <c r="M43" s="40"/>
      <c r="N43" s="40"/>
      <c r="O43" s="40"/>
      <c r="P43" s="1059"/>
    </row>
    <row r="44" spans="1:16" ht="18" customHeight="1">
      <c r="A44" s="961"/>
      <c r="B44" s="1330" t="s">
        <v>17</v>
      </c>
      <c r="C44" s="988"/>
      <c r="D44" s="989"/>
      <c r="E44" s="1156">
        <f t="shared" si="2"/>
        <v>15212.419377881886</v>
      </c>
      <c r="F44" s="969"/>
      <c r="G44" s="1157">
        <v>13972.860874262215</v>
      </c>
      <c r="H44" s="969"/>
      <c r="I44" s="1157">
        <v>1239.5585036196715</v>
      </c>
      <c r="J44" s="1157"/>
      <c r="K44" s="40"/>
      <c r="L44" s="40"/>
      <c r="M44" s="40"/>
      <c r="N44" s="40"/>
      <c r="O44" s="40"/>
      <c r="P44" s="1059"/>
    </row>
    <row r="45" spans="1:16" ht="18" customHeight="1">
      <c r="A45" s="961"/>
      <c r="B45" s="961" t="s">
        <v>1317</v>
      </c>
      <c r="C45" s="988"/>
      <c r="D45" s="989"/>
      <c r="E45" s="1156">
        <f t="shared" si="2"/>
        <v>19984.27945659103</v>
      </c>
      <c r="F45" s="969"/>
      <c r="G45" s="1157">
        <v>18853.136452538925</v>
      </c>
      <c r="H45" s="969"/>
      <c r="I45" s="1157">
        <v>1131.1430040521041</v>
      </c>
      <c r="J45" s="1157"/>
      <c r="K45" s="40"/>
      <c r="L45" s="40"/>
      <c r="M45" s="40"/>
      <c r="N45" s="40"/>
      <c r="O45" s="40"/>
      <c r="P45" s="1059"/>
    </row>
    <row r="46" spans="1:16" ht="18" customHeight="1">
      <c r="A46" s="961"/>
      <c r="B46" s="961" t="s">
        <v>1318</v>
      </c>
      <c r="C46" s="988"/>
      <c r="D46" s="989"/>
      <c r="E46" s="1156">
        <f t="shared" si="2"/>
        <v>10524.276142504177</v>
      </c>
      <c r="F46" s="969"/>
      <c r="G46" s="1157">
        <v>9178.2041656216279</v>
      </c>
      <c r="H46" s="969"/>
      <c r="I46" s="1157">
        <v>1346.07197688255</v>
      </c>
      <c r="J46" s="1157"/>
      <c r="K46" s="40"/>
      <c r="L46" s="40"/>
      <c r="M46" s="40"/>
      <c r="N46" s="40"/>
      <c r="O46" s="40"/>
      <c r="P46" s="1059"/>
    </row>
    <row r="47" spans="1:16" ht="18" customHeight="1">
      <c r="A47" s="961"/>
      <c r="B47" s="1330" t="s">
        <v>18</v>
      </c>
      <c r="C47" s="988"/>
      <c r="D47" s="989"/>
      <c r="E47" s="1156">
        <f t="shared" si="2"/>
        <v>18858.61916856073</v>
      </c>
      <c r="F47" s="969"/>
      <c r="G47" s="1157">
        <v>17169.62812920193</v>
      </c>
      <c r="H47" s="969"/>
      <c r="I47" s="1157">
        <v>1688.9910393587995</v>
      </c>
      <c r="J47" s="1157"/>
      <c r="K47" s="40"/>
      <c r="L47" s="40"/>
      <c r="M47" s="40"/>
      <c r="N47" s="40"/>
      <c r="O47" s="40"/>
      <c r="P47" s="1059"/>
    </row>
    <row r="48" spans="1:16" ht="18" customHeight="1">
      <c r="A48" s="961"/>
      <c r="B48" s="961" t="s">
        <v>1319</v>
      </c>
      <c r="C48" s="35"/>
      <c r="D48" s="32"/>
      <c r="E48" s="1156">
        <f t="shared" si="2"/>
        <v>17654.726154526583</v>
      </c>
      <c r="F48" s="969"/>
      <c r="G48" s="1157">
        <v>14702.47892595407</v>
      </c>
      <c r="H48" s="969"/>
      <c r="I48" s="1157">
        <v>2952.2472285725125</v>
      </c>
      <c r="J48" s="1157"/>
      <c r="K48" s="40"/>
      <c r="L48" s="40"/>
      <c r="M48" s="40"/>
      <c r="N48" s="40"/>
      <c r="O48" s="40"/>
      <c r="P48" s="1059"/>
    </row>
    <row r="49" spans="1:16" ht="18" customHeight="1">
      <c r="A49" s="961"/>
      <c r="B49" s="961" t="s">
        <v>1320</v>
      </c>
      <c r="C49" s="35"/>
      <c r="D49" s="32"/>
      <c r="E49" s="1156">
        <f t="shared" si="2"/>
        <v>23380.056321383316</v>
      </c>
      <c r="F49" s="969"/>
      <c r="G49" s="1157">
        <v>22553.703394522712</v>
      </c>
      <c r="H49" s="969"/>
      <c r="I49" s="1157">
        <v>826.3529268606045</v>
      </c>
      <c r="J49" s="1157"/>
      <c r="K49" s="40"/>
      <c r="L49" s="40"/>
      <c r="M49" s="40"/>
      <c r="N49" s="40"/>
      <c r="O49" s="40"/>
      <c r="P49" s="1059"/>
    </row>
    <row r="50" spans="1:16" ht="18" customHeight="1">
      <c r="A50" s="961"/>
      <c r="B50" s="961" t="s">
        <v>1321</v>
      </c>
      <c r="C50" s="35"/>
      <c r="D50" s="32"/>
      <c r="E50" s="1156">
        <f t="shared" si="2"/>
        <v>14564.755220881532</v>
      </c>
      <c r="F50" s="969"/>
      <c r="G50" s="1157">
        <v>12943.55159358421</v>
      </c>
      <c r="H50" s="969"/>
      <c r="I50" s="1157">
        <v>1621.2036272973228</v>
      </c>
      <c r="J50" s="1157"/>
      <c r="K50" s="40"/>
      <c r="L50" s="40"/>
      <c r="M50" s="40"/>
      <c r="N50" s="40"/>
      <c r="O50" s="40"/>
      <c r="P50" s="1059"/>
    </row>
    <row r="51" spans="1:16" ht="18" customHeight="1">
      <c r="A51" s="961"/>
      <c r="B51" s="1330" t="s">
        <v>20</v>
      </c>
      <c r="C51" s="35"/>
      <c r="D51" s="32"/>
      <c r="E51" s="1156">
        <f t="shared" si="2"/>
        <v>13720.399000037003</v>
      </c>
      <c r="F51" s="969"/>
      <c r="G51" s="1157">
        <v>12369.384756127347</v>
      </c>
      <c r="H51" s="969"/>
      <c r="I51" s="1157">
        <v>1351.0142439096558</v>
      </c>
      <c r="J51" s="1157"/>
      <c r="K51" s="40"/>
      <c r="L51" s="40"/>
      <c r="M51" s="40"/>
      <c r="N51" s="40"/>
      <c r="O51" s="40"/>
      <c r="P51" s="1059"/>
    </row>
    <row r="52" spans="1:16" ht="18" customHeight="1">
      <c r="A52" s="1470" t="s">
        <v>21</v>
      </c>
      <c r="B52" s="1470"/>
      <c r="C52" s="35"/>
      <c r="D52" s="32"/>
      <c r="E52" s="1156">
        <f t="shared" si="2"/>
        <v>7372.7034402059353</v>
      </c>
      <c r="F52" s="969"/>
      <c r="G52" s="1157">
        <v>6705.0870999612644</v>
      </c>
      <c r="H52" s="969"/>
      <c r="I52" s="1157">
        <v>667.61634024467116</v>
      </c>
      <c r="J52" s="1157"/>
      <c r="K52" s="40"/>
      <c r="L52" s="40"/>
      <c r="M52" s="40"/>
      <c r="N52" s="40"/>
      <c r="O52" s="40"/>
      <c r="P52" s="1059"/>
    </row>
    <row r="53" spans="1:16" ht="18" customHeight="1">
      <c r="A53" s="1479" t="s">
        <v>118</v>
      </c>
      <c r="B53" s="1479"/>
      <c r="C53" s="1479"/>
      <c r="D53" s="989"/>
      <c r="E53" s="969"/>
      <c r="F53" s="969"/>
      <c r="G53" s="1157"/>
      <c r="H53" s="969"/>
      <c r="I53" s="1157"/>
      <c r="J53" s="1157"/>
      <c r="K53" s="999"/>
      <c r="L53" s="33"/>
      <c r="N53" s="1059"/>
      <c r="O53" s="1059"/>
      <c r="P53" s="1059"/>
    </row>
    <row r="54" spans="1:16" ht="18" customHeight="1">
      <c r="A54" s="1470" t="s">
        <v>22</v>
      </c>
      <c r="B54" s="1470" t="s">
        <v>22</v>
      </c>
      <c r="C54" s="1334"/>
      <c r="D54" s="989"/>
      <c r="E54" s="1156">
        <f t="shared" si="2"/>
        <v>27228.505639004856</v>
      </c>
      <c r="F54" s="969"/>
      <c r="G54" s="1157">
        <v>25110.186261683135</v>
      </c>
      <c r="H54" s="969"/>
      <c r="I54" s="1157">
        <v>2118.3193773217226</v>
      </c>
      <c r="J54" s="1157"/>
      <c r="K54" s="40"/>
      <c r="L54" s="40"/>
      <c r="M54" s="40"/>
      <c r="N54" s="40"/>
      <c r="O54" s="40"/>
      <c r="P54" s="1059"/>
    </row>
    <row r="55" spans="1:16" ht="18" customHeight="1">
      <c r="A55" s="1330"/>
      <c r="B55" s="1330" t="s">
        <v>23</v>
      </c>
      <c r="C55" s="1330"/>
      <c r="D55" s="989"/>
      <c r="E55" s="1156">
        <f t="shared" si="2"/>
        <v>18169.234794417102</v>
      </c>
      <c r="F55" s="969"/>
      <c r="G55" s="1157">
        <v>17432.781304481356</v>
      </c>
      <c r="H55" s="969"/>
      <c r="I55" s="1157">
        <v>736.45348993574726</v>
      </c>
      <c r="J55" s="1157"/>
      <c r="K55" s="40"/>
      <c r="L55" s="40"/>
      <c r="M55" s="40"/>
      <c r="N55" s="40"/>
      <c r="O55" s="40"/>
      <c r="P55" s="1059"/>
    </row>
    <row r="56" spans="1:16" ht="18" customHeight="1">
      <c r="A56" s="1330"/>
      <c r="B56" s="1826" t="s">
        <v>24</v>
      </c>
      <c r="C56" s="1826"/>
      <c r="D56" s="989"/>
      <c r="E56" s="1156">
        <f t="shared" si="2"/>
        <v>34466.117557069032</v>
      </c>
      <c r="F56" s="969"/>
      <c r="G56" s="1157">
        <v>32062.512084333939</v>
      </c>
      <c r="H56" s="969"/>
      <c r="I56" s="1157">
        <v>2403.6054727350961</v>
      </c>
      <c r="J56" s="1157"/>
      <c r="K56" s="40"/>
      <c r="L56" s="40"/>
      <c r="M56" s="40"/>
      <c r="N56" s="40"/>
      <c r="O56" s="40"/>
      <c r="P56" s="1059"/>
    </row>
    <row r="57" spans="1:16" ht="18" customHeight="1">
      <c r="A57" s="1330"/>
      <c r="B57" s="1826" t="s">
        <v>25</v>
      </c>
      <c r="C57" s="1826"/>
      <c r="D57" s="989"/>
      <c r="E57" s="1156">
        <f t="shared" si="2"/>
        <v>61430.45284475838</v>
      </c>
      <c r="F57" s="969"/>
      <c r="G57" s="1157">
        <v>53283.97908047503</v>
      </c>
      <c r="H57" s="969"/>
      <c r="I57" s="1157">
        <v>8146.4737642833506</v>
      </c>
      <c r="J57" s="1157"/>
      <c r="K57" s="40"/>
      <c r="L57" s="40"/>
      <c r="M57" s="40"/>
      <c r="N57" s="40"/>
      <c r="O57" s="40"/>
    </row>
    <row r="58" spans="1:16" ht="18" customHeight="1" thickBot="1">
      <c r="A58" s="1471" t="s">
        <v>26</v>
      </c>
      <c r="B58" s="1471"/>
      <c r="C58" s="1331"/>
      <c r="D58" s="1068"/>
      <c r="E58" s="1163">
        <f t="shared" si="2"/>
        <v>20444.57093042662</v>
      </c>
      <c r="F58" s="1164"/>
      <c r="G58" s="1163">
        <v>18627.743367302028</v>
      </c>
      <c r="H58" s="1164"/>
      <c r="I58" s="1163">
        <v>1816.8275631245913</v>
      </c>
      <c r="J58" s="1163"/>
      <c r="K58" s="40"/>
      <c r="L58" s="40"/>
      <c r="M58" s="40"/>
      <c r="N58" s="40"/>
      <c r="O58" s="40"/>
    </row>
    <row r="59" spans="1:16" s="998" customFormat="1">
      <c r="B59" s="14"/>
      <c r="C59" s="14"/>
      <c r="D59" s="15"/>
      <c r="H59" s="993"/>
    </row>
    <row r="60" spans="1:16" ht="26.1" customHeight="1">
      <c r="A60" s="987"/>
      <c r="B60" s="987"/>
      <c r="C60" s="987"/>
      <c r="D60" s="1062"/>
    </row>
    <row r="61" spans="1:16" ht="26.1" customHeight="1">
      <c r="A61" s="987"/>
      <c r="B61" s="987"/>
      <c r="C61" s="987"/>
      <c r="D61" s="1062"/>
    </row>
    <row r="62" spans="1:16" ht="26.1" customHeight="1">
      <c r="A62" s="987"/>
      <c r="B62" s="987"/>
      <c r="C62" s="987"/>
      <c r="D62" s="1062"/>
    </row>
    <row r="63" spans="1:16" ht="26.1" customHeight="1">
      <c r="A63" s="987"/>
      <c r="B63" s="987"/>
      <c r="C63" s="987"/>
      <c r="D63" s="1062"/>
    </row>
    <row r="64" spans="1:16" ht="26.1" customHeight="1">
      <c r="A64" s="987"/>
      <c r="B64" s="987"/>
      <c r="C64" s="987"/>
      <c r="D64" s="1062"/>
    </row>
    <row r="65" spans="1:4" ht="26.1" customHeight="1">
      <c r="A65" s="987"/>
      <c r="B65" s="987"/>
      <c r="C65" s="987"/>
      <c r="D65" s="1062"/>
    </row>
    <row r="66" spans="1:4" ht="26.1" customHeight="1">
      <c r="A66" s="987"/>
      <c r="B66" s="987"/>
      <c r="C66" s="987"/>
      <c r="D66" s="1062"/>
    </row>
    <row r="67" spans="1:4" ht="26.1" customHeight="1">
      <c r="A67" s="987"/>
      <c r="B67" s="987"/>
      <c r="C67" s="987"/>
      <c r="D67" s="1062"/>
    </row>
    <row r="68" spans="1:4" ht="26.1" customHeight="1">
      <c r="A68" s="987"/>
      <c r="B68" s="987"/>
      <c r="C68" s="987"/>
      <c r="D68" s="1062"/>
    </row>
    <row r="69" spans="1:4" ht="26.1" customHeight="1">
      <c r="A69" s="987"/>
      <c r="B69" s="987"/>
      <c r="C69" s="987"/>
      <c r="D69" s="1062"/>
    </row>
    <row r="70" spans="1:4" ht="26.1" customHeight="1">
      <c r="A70" s="987"/>
      <c r="B70" s="987"/>
      <c r="C70" s="987"/>
      <c r="D70" s="1062"/>
    </row>
    <row r="71" spans="1:4" ht="26.1" customHeight="1">
      <c r="A71" s="987"/>
      <c r="B71" s="987"/>
      <c r="C71" s="987"/>
      <c r="D71" s="1062"/>
    </row>
    <row r="72" spans="1:4" ht="26.1" customHeight="1">
      <c r="A72" s="987"/>
      <c r="B72" s="987"/>
      <c r="C72" s="987"/>
      <c r="D72" s="1062"/>
    </row>
    <row r="73" spans="1:4" ht="26.1" customHeight="1">
      <c r="A73" s="987"/>
      <c r="B73" s="987"/>
      <c r="C73" s="987"/>
      <c r="D73" s="1062"/>
    </row>
    <row r="74" spans="1:4" ht="26.1" customHeight="1">
      <c r="A74" s="987"/>
      <c r="B74" s="987"/>
      <c r="C74" s="987"/>
      <c r="D74" s="1062"/>
    </row>
    <row r="75" spans="1:4" ht="26.1" customHeight="1">
      <c r="A75" s="987"/>
      <c r="B75" s="987"/>
      <c r="C75" s="987"/>
      <c r="D75" s="1062"/>
    </row>
    <row r="76" spans="1:4" ht="26.1" customHeight="1">
      <c r="A76" s="987"/>
      <c r="B76" s="987"/>
      <c r="C76" s="987"/>
      <c r="D76" s="1062"/>
    </row>
    <row r="77" spans="1:4" ht="26.1" customHeight="1">
      <c r="A77" s="987"/>
      <c r="B77" s="987"/>
      <c r="C77" s="987"/>
      <c r="D77" s="1062"/>
    </row>
    <row r="78" spans="1:4" ht="26.1" customHeight="1">
      <c r="A78" s="987"/>
      <c r="B78" s="987"/>
      <c r="C78" s="987"/>
      <c r="D78" s="1062"/>
    </row>
    <row r="79" spans="1:4" ht="26.1" customHeight="1"/>
    <row r="80" spans="1:4" ht="26.1" customHeight="1"/>
  </sheetData>
  <mergeCells count="37">
    <mergeCell ref="A22:D22"/>
    <mergeCell ref="A23:D23"/>
    <mergeCell ref="A24:D24"/>
    <mergeCell ref="A25:D25"/>
    <mergeCell ref="A26:D26"/>
    <mergeCell ref="A1:J1"/>
    <mergeCell ref="A3:C5"/>
    <mergeCell ref="I3:J5"/>
    <mergeCell ref="E3:F5"/>
    <mergeCell ref="G3:H5"/>
    <mergeCell ref="A21:C21"/>
    <mergeCell ref="A11:C11"/>
    <mergeCell ref="A6:C6"/>
    <mergeCell ref="A14:C14"/>
    <mergeCell ref="A8:C8"/>
    <mergeCell ref="A12:C12"/>
    <mergeCell ref="A13:C13"/>
    <mergeCell ref="A7:C7"/>
    <mergeCell ref="A9:C9"/>
    <mergeCell ref="A10:C10"/>
    <mergeCell ref="A16:C16"/>
    <mergeCell ref="A17:C17"/>
    <mergeCell ref="A15:C15"/>
    <mergeCell ref="A18:C18"/>
    <mergeCell ref="A20:C20"/>
    <mergeCell ref="A19:C19"/>
    <mergeCell ref="A27:D27"/>
    <mergeCell ref="A58:B58"/>
    <mergeCell ref="A28:C28"/>
    <mergeCell ref="A31:C31"/>
    <mergeCell ref="A37:C37"/>
    <mergeCell ref="A53:C53"/>
    <mergeCell ref="A54:B54"/>
    <mergeCell ref="A38:B38"/>
    <mergeCell ref="A52:B52"/>
    <mergeCell ref="B56:C56"/>
    <mergeCell ref="B57:C57"/>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F87"/>
  <sheetViews>
    <sheetView tabSelected="1" view="pageBreakPreview" topLeftCell="A50" zoomScaleNormal="50" zoomScaleSheetLayoutView="100" workbookViewId="0">
      <selection activeCell="H30" sqref="H30"/>
    </sheetView>
  </sheetViews>
  <sheetFormatPr defaultColWidth="9.140625" defaultRowHeight="15.75"/>
  <cols>
    <col min="1" max="1" width="2.28515625" style="425" customWidth="1"/>
    <col min="2" max="2" width="28.7109375" style="425" customWidth="1"/>
    <col min="3" max="3" width="2.28515625" style="425" customWidth="1"/>
    <col min="4" max="4" width="1.7109375" style="426" customWidth="1"/>
    <col min="5" max="5" width="22.42578125" style="1136" customWidth="1"/>
    <col min="6" max="6" width="4.28515625" style="1136" customWidth="1"/>
    <col min="7" max="7" width="22.42578125" style="1136" customWidth="1"/>
    <col min="8" max="8" width="4.28515625" style="1136" customWidth="1"/>
    <col min="9" max="9" width="22.42578125" style="1136" customWidth="1"/>
    <col min="10" max="10" width="4.28515625" style="1136" customWidth="1"/>
    <col min="11" max="16384" width="9.140625" style="1136"/>
  </cols>
  <sheetData>
    <row r="1" spans="1:11" s="404" customFormat="1" ht="35.1" customHeight="1">
      <c r="A1" s="1875" t="s">
        <v>425</v>
      </c>
      <c r="B1" s="1875"/>
      <c r="C1" s="1875"/>
      <c r="D1" s="1875"/>
      <c r="E1" s="1875"/>
      <c r="F1" s="1875"/>
      <c r="G1" s="1875"/>
      <c r="H1" s="1875"/>
      <c r="I1" s="1875"/>
      <c r="J1" s="1875"/>
    </row>
    <row r="2" spans="1:11" ht="15" customHeight="1" thickBot="1">
      <c r="A2" s="1136"/>
      <c r="B2" s="430"/>
      <c r="C2" s="405"/>
      <c r="D2" s="406"/>
      <c r="E2" s="1135"/>
      <c r="F2" s="1135"/>
      <c r="G2" s="1135"/>
      <c r="H2" s="1135"/>
      <c r="I2" s="1135"/>
      <c r="J2" s="431" t="s">
        <v>765</v>
      </c>
    </row>
    <row r="3" spans="1:11" ht="15" customHeight="1">
      <c r="A3" s="1714" t="s">
        <v>1</v>
      </c>
      <c r="B3" s="1714"/>
      <c r="C3" s="1714"/>
      <c r="D3" s="1402"/>
      <c r="E3" s="1792" t="s">
        <v>49</v>
      </c>
      <c r="F3" s="1793"/>
      <c r="G3" s="1792" t="s">
        <v>1473</v>
      </c>
      <c r="H3" s="1793"/>
      <c r="I3" s="1792" t="s">
        <v>149</v>
      </c>
      <c r="J3" s="1580"/>
    </row>
    <row r="4" spans="1:11" ht="15" customHeight="1">
      <c r="A4" s="1715"/>
      <c r="B4" s="1715"/>
      <c r="C4" s="1715"/>
      <c r="D4" s="1402"/>
      <c r="E4" s="1794"/>
      <c r="F4" s="1795"/>
      <c r="G4" s="1794"/>
      <c r="H4" s="1795"/>
      <c r="I4" s="1794"/>
      <c r="J4" s="1581"/>
    </row>
    <row r="5" spans="1:11" ht="36" customHeight="1">
      <c r="A5" s="1716"/>
      <c r="B5" s="1716"/>
      <c r="C5" s="1716"/>
      <c r="D5" s="1386"/>
      <c r="E5" s="1721"/>
      <c r="F5" s="1725"/>
      <c r="G5" s="1721"/>
      <c r="H5" s="1725"/>
      <c r="I5" s="1721"/>
      <c r="J5" s="1582"/>
    </row>
    <row r="6" spans="1:11" s="410" customFormat="1" ht="24.6" hidden="1" customHeight="1">
      <c r="A6" s="1696" t="s">
        <v>1071</v>
      </c>
      <c r="B6" s="1696"/>
      <c r="C6" s="1696"/>
      <c r="D6" s="18"/>
      <c r="E6" s="409">
        <f>G6+I6</f>
        <v>318535037</v>
      </c>
      <c r="F6" s="432"/>
      <c r="G6" s="432">
        <v>297312785</v>
      </c>
      <c r="H6" s="432"/>
      <c r="I6" s="432">
        <v>21222252</v>
      </c>
    </row>
    <row r="7" spans="1:11" s="410" customFormat="1" ht="24.6" hidden="1" customHeight="1">
      <c r="A7" s="1694" t="s">
        <v>1068</v>
      </c>
      <c r="B7" s="1694"/>
      <c r="C7" s="1694"/>
      <c r="D7" s="18"/>
      <c r="E7" s="411">
        <f>G7+I7</f>
        <v>273439192.06678963</v>
      </c>
      <c r="F7" s="374"/>
      <c r="G7" s="374">
        <v>255463872.03214708</v>
      </c>
      <c r="H7" s="374"/>
      <c r="I7" s="374">
        <v>17975320.034642551</v>
      </c>
    </row>
    <row r="8" spans="1:11" s="410" customFormat="1" ht="24.6" hidden="1" customHeight="1">
      <c r="A8" s="1694" t="s">
        <v>1399</v>
      </c>
      <c r="B8" s="1694"/>
      <c r="C8" s="1694"/>
      <c r="D8" s="18"/>
      <c r="E8" s="411">
        <f>G8+I8</f>
        <v>317384111</v>
      </c>
      <c r="F8" s="374"/>
      <c r="G8" s="374">
        <v>314489922</v>
      </c>
      <c r="H8" s="374"/>
      <c r="I8" s="374">
        <v>2894189</v>
      </c>
    </row>
    <row r="9" spans="1:11" s="410" customFormat="1" ht="19.5" hidden="1" customHeight="1">
      <c r="A9" s="1694" t="s">
        <v>1400</v>
      </c>
      <c r="B9" s="1694"/>
      <c r="C9" s="1694"/>
      <c r="D9" s="18"/>
      <c r="E9" s="411">
        <f>G9+I9</f>
        <v>234067363.26924813</v>
      </c>
      <c r="F9" s="374"/>
      <c r="G9" s="374">
        <v>215267322.94458571</v>
      </c>
      <c r="H9" s="374"/>
      <c r="I9" s="374">
        <v>18800040.324662428</v>
      </c>
    </row>
    <row r="10" spans="1:11" s="410" customFormat="1" ht="19.5" hidden="1" customHeight="1">
      <c r="A10" s="1694" t="s">
        <v>1401</v>
      </c>
      <c r="B10" s="1694"/>
      <c r="C10" s="1694"/>
      <c r="D10" s="18"/>
      <c r="E10" s="411">
        <f>G10+I10</f>
        <v>279894496.5474422</v>
      </c>
      <c r="F10" s="374"/>
      <c r="G10" s="374">
        <v>262428581.17396924</v>
      </c>
      <c r="H10" s="374"/>
      <c r="I10" s="374">
        <v>17465915.373472951</v>
      </c>
    </row>
    <row r="11" spans="1:11" s="414" customFormat="1" ht="13.7" hidden="1" customHeight="1">
      <c r="A11" s="1825" t="s">
        <v>1441</v>
      </c>
      <c r="B11" s="1825"/>
      <c r="C11" s="1825"/>
      <c r="D11" s="2"/>
      <c r="E11" s="413">
        <v>24581247.216192603</v>
      </c>
      <c r="F11" s="327"/>
      <c r="G11" s="50">
        <v>21851352.915335968</v>
      </c>
      <c r="H11" s="327"/>
      <c r="I11" s="327">
        <v>2729894.3008566345</v>
      </c>
      <c r="J11" s="308"/>
    </row>
    <row r="12" spans="1:11" s="410" customFormat="1" ht="13.7" hidden="1" customHeight="1">
      <c r="A12" s="1825" t="s">
        <v>1442</v>
      </c>
      <c r="B12" s="1825"/>
      <c r="C12" s="1825"/>
      <c r="D12" s="18"/>
      <c r="E12" s="413">
        <v>26162301.280204706</v>
      </c>
      <c r="F12" s="327"/>
      <c r="G12" s="50">
        <v>24005055.943400662</v>
      </c>
      <c r="H12" s="327"/>
      <c r="I12" s="327">
        <v>2157245.3368040444</v>
      </c>
      <c r="J12" s="308"/>
    </row>
    <row r="13" spans="1:11" s="410" customFormat="1" ht="13.7" hidden="1" customHeight="1">
      <c r="A13" s="1825" t="s">
        <v>1443</v>
      </c>
      <c r="B13" s="1825"/>
      <c r="C13" s="1825"/>
      <c r="D13" s="18"/>
      <c r="E13" s="60">
        <v>27292201.234774377</v>
      </c>
      <c r="F13" s="59"/>
      <c r="G13" s="50">
        <v>24484406.996289901</v>
      </c>
      <c r="H13" s="59"/>
      <c r="I13" s="50">
        <v>2807794.2384844734</v>
      </c>
      <c r="J13" s="33"/>
    </row>
    <row r="14" spans="1:11" s="410" customFormat="1" ht="13.7" hidden="1" customHeight="1">
      <c r="A14" s="1825" t="s">
        <v>1444</v>
      </c>
      <c r="B14" s="1825"/>
      <c r="C14" s="1825"/>
      <c r="D14" s="18"/>
      <c r="E14" s="60">
        <v>26184551.578648396</v>
      </c>
      <c r="F14" s="59"/>
      <c r="G14" s="50">
        <v>24497213.916753989</v>
      </c>
      <c r="H14" s="59"/>
      <c r="I14" s="50">
        <v>1687337.661894406</v>
      </c>
      <c r="J14" s="33"/>
    </row>
    <row r="15" spans="1:11" s="410" customFormat="1" ht="0.75" hidden="1" customHeight="1">
      <c r="A15" s="1825" t="s">
        <v>1445</v>
      </c>
      <c r="B15" s="1825"/>
      <c r="C15" s="1825"/>
      <c r="D15" s="18"/>
      <c r="E15" s="60">
        <v>28142670.239231907</v>
      </c>
      <c r="F15" s="59"/>
      <c r="G15" s="50">
        <v>25220554.404049248</v>
      </c>
      <c r="H15" s="59"/>
      <c r="I15" s="50">
        <v>2793894.5958751007</v>
      </c>
      <c r="J15" s="33"/>
    </row>
    <row r="16" spans="1:11" s="33" customFormat="1" ht="18" hidden="1" customHeight="1">
      <c r="A16" s="1825" t="s">
        <v>1407</v>
      </c>
      <c r="B16" s="1825"/>
      <c r="C16" s="1825"/>
      <c r="D16" s="32"/>
      <c r="E16" s="60">
        <f t="shared" ref="E16:E21" si="0">G16+I16</f>
        <v>23491619.874196291</v>
      </c>
      <c r="F16" s="59"/>
      <c r="G16" s="59">
        <v>21903701.178061981</v>
      </c>
      <c r="H16" s="59"/>
      <c r="I16" s="59">
        <v>1587918.6961343121</v>
      </c>
      <c r="K16" s="60"/>
    </row>
    <row r="17" spans="1:58" s="410" customFormat="1" ht="15" hidden="1" customHeight="1">
      <c r="A17" s="1825" t="s">
        <v>1362</v>
      </c>
      <c r="B17" s="1825"/>
      <c r="C17" s="1825"/>
      <c r="D17" s="18"/>
      <c r="E17" s="433">
        <f t="shared" si="0"/>
        <v>25178158.328799512</v>
      </c>
      <c r="F17" s="333"/>
      <c r="G17" s="333">
        <v>23847461.748577144</v>
      </c>
      <c r="H17" s="333"/>
      <c r="I17" s="333">
        <v>1330696.5802223696</v>
      </c>
      <c r="J17" s="33"/>
    </row>
    <row r="18" spans="1:58" s="33" customFormat="1" ht="14.25" hidden="1" customHeight="1">
      <c r="A18" s="1825" t="s">
        <v>1363</v>
      </c>
      <c r="B18" s="1825"/>
      <c r="C18" s="1825"/>
      <c r="D18" s="32"/>
      <c r="E18" s="434">
        <f t="shared" si="0"/>
        <v>23623319.750392452</v>
      </c>
      <c r="F18" s="435"/>
      <c r="G18" s="435">
        <f>'[1]23'!G18/'[1]1'!E19*1000</f>
        <v>23131522.16182119</v>
      </c>
      <c r="H18" s="435"/>
      <c r="I18" s="435">
        <f>'[1]23'!I18/'[1]1'!E19*1000</f>
        <v>491797.58857126185</v>
      </c>
      <c r="J18" s="59"/>
      <c r="K18" s="40"/>
    </row>
    <row r="19" spans="1:58" s="33" customFormat="1" ht="14.25" hidden="1" customHeight="1">
      <c r="A19" s="1825" t="s">
        <v>1364</v>
      </c>
      <c r="B19" s="1825"/>
      <c r="C19" s="1825"/>
      <c r="D19" s="32"/>
      <c r="E19" s="434">
        <f t="shared" si="0"/>
        <v>23792391.882059716</v>
      </c>
      <c r="F19" s="435"/>
      <c r="G19" s="435">
        <v>21944892.469442315</v>
      </c>
      <c r="H19" s="435"/>
      <c r="I19" s="435">
        <v>1847499.4126173984</v>
      </c>
      <c r="J19" s="59"/>
      <c r="K19" s="40"/>
    </row>
    <row r="20" spans="1:58" s="33" customFormat="1" ht="14.25" hidden="1" customHeight="1">
      <c r="A20" s="1825" t="s">
        <v>1365</v>
      </c>
      <c r="B20" s="1825"/>
      <c r="C20" s="1825"/>
      <c r="D20" s="32"/>
      <c r="E20" s="434">
        <f t="shared" si="0"/>
        <v>22760083.428847689</v>
      </c>
      <c r="F20" s="435"/>
      <c r="G20" s="435">
        <v>21430915.401220392</v>
      </c>
      <c r="H20" s="435"/>
      <c r="I20" s="435">
        <v>1329168.027627296</v>
      </c>
      <c r="J20" s="59"/>
      <c r="K20" s="40"/>
    </row>
    <row r="21" spans="1:58" s="33" customFormat="1" ht="14.25" hidden="1" customHeight="1">
      <c r="A21" s="1825" t="s">
        <v>1366</v>
      </c>
      <c r="B21" s="1825"/>
      <c r="C21" s="1825"/>
      <c r="D21" s="32"/>
      <c r="E21" s="434">
        <f t="shared" si="0"/>
        <v>24715999.157652583</v>
      </c>
      <c r="F21" s="435"/>
      <c r="G21" s="435">
        <v>23358123.538604774</v>
      </c>
      <c r="H21" s="435"/>
      <c r="I21" s="435">
        <v>1357875.6190478087</v>
      </c>
      <c r="J21" s="59"/>
      <c r="K21" s="40"/>
    </row>
    <row r="22" spans="1:58" s="33" customFormat="1" ht="14.45" hidden="1" customHeight="1">
      <c r="A22" s="1467" t="s">
        <v>1367</v>
      </c>
      <c r="B22" s="1468"/>
      <c r="C22" s="1468"/>
      <c r="D22" s="1469"/>
      <c r="E22" s="436">
        <v>23246.285255542807</v>
      </c>
      <c r="F22" s="437"/>
      <c r="G22" s="437">
        <v>21585.450285761792</v>
      </c>
      <c r="H22" s="437"/>
      <c r="I22" s="437">
        <v>1660.834969781017</v>
      </c>
      <c r="J22" s="437"/>
      <c r="K22" s="40"/>
    </row>
    <row r="23" spans="1:58" s="33" customFormat="1" ht="14.45" customHeight="1">
      <c r="A23" s="1467" t="s">
        <v>1308</v>
      </c>
      <c r="B23" s="1468"/>
      <c r="C23" s="1468"/>
      <c r="D23" s="1469"/>
      <c r="E23" s="436">
        <f>G23+I23</f>
        <v>22141.579725058404</v>
      </c>
      <c r="F23" s="437"/>
      <c r="G23" s="437">
        <v>21504.880880754568</v>
      </c>
      <c r="H23" s="437"/>
      <c r="I23" s="437">
        <v>636.69884430383365</v>
      </c>
      <c r="J23" s="437"/>
      <c r="K23" s="40"/>
    </row>
    <row r="24" spans="1:58" s="33" customFormat="1" ht="14.45" customHeight="1">
      <c r="A24" s="1467" t="s">
        <v>1309</v>
      </c>
      <c r="B24" s="1468"/>
      <c r="C24" s="1468"/>
      <c r="D24" s="1469"/>
      <c r="E24" s="436">
        <f>G24+I24</f>
        <v>20118.92123585226</v>
      </c>
      <c r="F24" s="437"/>
      <c r="G24" s="437">
        <v>18008.699757196755</v>
      </c>
      <c r="H24" s="437"/>
      <c r="I24" s="437">
        <v>2110.2214786555051</v>
      </c>
      <c r="J24" s="437"/>
      <c r="K24" s="40"/>
    </row>
    <row r="25" spans="1:58" s="33" customFormat="1" ht="14.45" customHeight="1">
      <c r="A25" s="1467" t="s">
        <v>1310</v>
      </c>
      <c r="B25" s="1468"/>
      <c r="C25" s="1468"/>
      <c r="D25" s="1469"/>
      <c r="E25" s="436">
        <f t="shared" ref="E25:E27" si="1">G25+I25</f>
        <v>21548.527287922709</v>
      </c>
      <c r="F25" s="437"/>
      <c r="G25" s="437">
        <v>20658.589825140683</v>
      </c>
      <c r="H25" s="437"/>
      <c r="I25" s="437">
        <v>889.93746278202434</v>
      </c>
      <c r="J25" s="437"/>
      <c r="K25" s="40"/>
    </row>
    <row r="26" spans="1:58" s="33" customFormat="1" ht="14.45" customHeight="1">
      <c r="A26" s="1467" t="s">
        <v>1311</v>
      </c>
      <c r="B26" s="1468"/>
      <c r="C26" s="1468"/>
      <c r="D26" s="1469"/>
      <c r="E26" s="436">
        <f t="shared" si="1"/>
        <v>21802.751376903321</v>
      </c>
      <c r="F26" s="437"/>
      <c r="G26" s="437">
        <v>20484.664434093444</v>
      </c>
      <c r="H26" s="437"/>
      <c r="I26" s="437">
        <v>1318.0869428098788</v>
      </c>
      <c r="J26" s="437"/>
      <c r="K26" s="40"/>
    </row>
    <row r="27" spans="1:58" s="33" customFormat="1" ht="15" customHeight="1">
      <c r="A27" s="1467" t="s">
        <v>1312</v>
      </c>
      <c r="B27" s="1468"/>
      <c r="C27" s="1468"/>
      <c r="D27" s="1469"/>
      <c r="E27" s="436">
        <f t="shared" si="1"/>
        <v>23601.420506605027</v>
      </c>
      <c r="F27" s="437"/>
      <c r="G27" s="437">
        <v>21644.296147188164</v>
      </c>
      <c r="H27" s="437"/>
      <c r="I27" s="437">
        <v>1957.1243594168623</v>
      </c>
      <c r="J27" s="437"/>
      <c r="K27" s="40"/>
      <c r="L27" s="40"/>
      <c r="M27" s="40"/>
      <c r="N27" s="40"/>
      <c r="O27" s="40"/>
    </row>
    <row r="28" spans="1:58" s="1138" customFormat="1" ht="14.45" customHeight="1">
      <c r="A28" s="1479" t="s">
        <v>447</v>
      </c>
      <c r="B28" s="1479"/>
      <c r="C28" s="1479"/>
      <c r="D28" s="2"/>
      <c r="E28" s="436"/>
      <c r="F28" s="437"/>
      <c r="G28" s="437"/>
      <c r="H28" s="437"/>
      <c r="I28" s="437"/>
      <c r="J28" s="438"/>
    </row>
    <row r="29" spans="1:58" s="998" customFormat="1" ht="14.45" customHeight="1">
      <c r="A29" s="1330"/>
      <c r="B29" s="961" t="s">
        <v>1331</v>
      </c>
      <c r="C29" s="1330"/>
      <c r="D29" s="992"/>
      <c r="E29" s="1156">
        <v>8700.6109141240941</v>
      </c>
      <c r="F29" s="1157"/>
      <c r="G29" s="1113">
        <v>7575.3918888114958</v>
      </c>
      <c r="H29" s="1113"/>
      <c r="I29" s="1113">
        <v>1125.2190253125987</v>
      </c>
      <c r="J29" s="1113"/>
      <c r="K29" s="1065"/>
      <c r="L29" s="1065"/>
      <c r="M29" s="1065"/>
      <c r="N29" s="1065"/>
      <c r="O29" s="1065"/>
      <c r="P29" s="1065"/>
      <c r="Q29" s="50"/>
      <c r="R29" s="1117"/>
      <c r="S29" s="1117"/>
      <c r="T29" s="1117"/>
      <c r="U29" s="1117"/>
      <c r="V29" s="1117"/>
      <c r="W29" s="1117"/>
      <c r="X29" s="1117"/>
      <c r="Y29" s="1117"/>
      <c r="Z29" s="1117"/>
      <c r="AA29" s="1117"/>
      <c r="AB29" s="1117"/>
      <c r="AC29" s="1117"/>
      <c r="AD29" s="1117"/>
      <c r="AE29" s="1117"/>
      <c r="AF29" s="1117"/>
      <c r="AG29" s="1117"/>
      <c r="AH29" s="1117"/>
      <c r="AI29" s="1117"/>
      <c r="AJ29" s="1117"/>
      <c r="AK29" s="1117"/>
      <c r="AL29" s="1117"/>
      <c r="AM29" s="1117"/>
      <c r="AN29" s="1117"/>
      <c r="AO29" s="1117"/>
      <c r="AP29" s="1117"/>
      <c r="AQ29" s="1117"/>
      <c r="AR29" s="1117"/>
      <c r="AS29" s="1117"/>
      <c r="AT29" s="1117"/>
      <c r="AU29" s="1117"/>
      <c r="AV29" s="1117"/>
      <c r="AW29" s="1117"/>
      <c r="AX29" s="1117"/>
      <c r="AY29" s="1117"/>
      <c r="AZ29" s="1117"/>
      <c r="BA29" s="1117"/>
      <c r="BB29" s="1117"/>
      <c r="BC29" s="1117"/>
      <c r="BD29" s="1117"/>
      <c r="BE29" s="1117"/>
      <c r="BF29" s="1117"/>
    </row>
    <row r="30" spans="1:58" s="998" customFormat="1" ht="14.45" customHeight="1">
      <c r="A30" s="1330"/>
      <c r="B30" s="961" t="s">
        <v>1332</v>
      </c>
      <c r="C30" s="1330"/>
      <c r="D30" s="992"/>
      <c r="E30" s="1156">
        <v>30939.583843921791</v>
      </c>
      <c r="F30" s="1157"/>
      <c r="G30" s="1113">
        <v>27434.258529139719</v>
      </c>
      <c r="H30" s="1113"/>
      <c r="I30" s="1113">
        <v>3505.3253147820747</v>
      </c>
      <c r="J30" s="1157"/>
      <c r="K30" s="1065"/>
      <c r="L30" s="1065"/>
      <c r="M30" s="1065"/>
      <c r="N30" s="1065"/>
      <c r="O30" s="1065"/>
      <c r="P30" s="1065"/>
      <c r="Q30" s="1065"/>
      <c r="R30" s="1117"/>
      <c r="S30" s="1117"/>
      <c r="T30" s="1117"/>
      <c r="U30" s="1117"/>
      <c r="V30" s="1117"/>
      <c r="W30" s="1117"/>
      <c r="X30" s="1117"/>
      <c r="Y30" s="1117"/>
      <c r="Z30" s="1117"/>
      <c r="AA30" s="1117"/>
      <c r="AB30" s="1117"/>
      <c r="AC30" s="1117"/>
      <c r="AD30" s="1117"/>
      <c r="AE30" s="1117"/>
      <c r="AF30" s="1117"/>
      <c r="AG30" s="1117"/>
      <c r="AH30" s="1117"/>
      <c r="AI30" s="1117"/>
      <c r="AJ30" s="1117"/>
      <c r="AK30" s="1117"/>
      <c r="AL30" s="1117"/>
      <c r="AM30" s="1117"/>
      <c r="AN30" s="1117"/>
      <c r="AO30" s="1117"/>
      <c r="AP30" s="1117"/>
      <c r="AQ30" s="1117"/>
      <c r="AR30" s="1117"/>
      <c r="AS30" s="1117"/>
      <c r="AT30" s="1117"/>
      <c r="AU30" s="1117"/>
      <c r="AV30" s="1117"/>
      <c r="AW30" s="1117"/>
      <c r="AX30" s="1117"/>
      <c r="AY30" s="1117"/>
      <c r="AZ30" s="1117"/>
      <c r="BA30" s="1117"/>
      <c r="BB30" s="1117"/>
      <c r="BC30" s="1117"/>
      <c r="BD30" s="1117"/>
      <c r="BE30" s="1117"/>
      <c r="BF30" s="1117"/>
    </row>
    <row r="31" spans="1:58" s="998" customFormat="1" ht="14.45" customHeight="1">
      <c r="A31" s="1330"/>
      <c r="B31" s="961" t="s">
        <v>1333</v>
      </c>
      <c r="C31" s="1330"/>
      <c r="D31" s="992"/>
      <c r="E31" s="1156">
        <v>73179.886757608547</v>
      </c>
      <c r="F31" s="1157"/>
      <c r="G31" s="1113">
        <v>66980.562147559205</v>
      </c>
      <c r="H31" s="1113"/>
      <c r="I31" s="1113">
        <v>1037.0335242929402</v>
      </c>
      <c r="J31" s="1157"/>
      <c r="K31" s="1065"/>
      <c r="L31" s="1065"/>
      <c r="M31" s="1065"/>
      <c r="N31" s="1065"/>
      <c r="O31" s="1065"/>
      <c r="P31" s="1065"/>
      <c r="Q31" s="1065"/>
      <c r="R31" s="1117"/>
      <c r="S31" s="1117"/>
      <c r="T31" s="1117"/>
      <c r="U31" s="1117"/>
      <c r="V31" s="1117"/>
      <c r="W31" s="1117"/>
      <c r="X31" s="1117"/>
      <c r="Y31" s="1117"/>
      <c r="Z31" s="1117"/>
      <c r="AA31" s="1117"/>
      <c r="AB31" s="1117"/>
      <c r="AC31" s="1117"/>
      <c r="AD31" s="1117"/>
      <c r="AE31" s="1117"/>
      <c r="AF31" s="1117"/>
      <c r="AG31" s="1117"/>
      <c r="AH31" s="1117"/>
      <c r="AI31" s="1117"/>
      <c r="AJ31" s="1117"/>
      <c r="AK31" s="1117"/>
      <c r="AL31" s="1117"/>
      <c r="AM31" s="1117"/>
      <c r="AN31" s="1117"/>
      <c r="AO31" s="1117"/>
      <c r="AP31" s="1117"/>
      <c r="AQ31" s="1117"/>
      <c r="AR31" s="1117"/>
      <c r="AS31" s="1117"/>
      <c r="AT31" s="1117"/>
      <c r="AU31" s="1117"/>
      <c r="AV31" s="1117"/>
      <c r="AW31" s="1117"/>
      <c r="AX31" s="1117"/>
      <c r="AY31" s="1117"/>
      <c r="AZ31" s="1117"/>
      <c r="BA31" s="1117"/>
      <c r="BB31" s="1117"/>
      <c r="BC31" s="1117"/>
      <c r="BD31" s="1117"/>
      <c r="BE31" s="1117"/>
      <c r="BF31" s="1117"/>
    </row>
    <row r="32" spans="1:58" s="998" customFormat="1" ht="14.45" customHeight="1">
      <c r="A32" s="1330"/>
      <c r="B32" s="961" t="s">
        <v>1334</v>
      </c>
      <c r="C32" s="1330"/>
      <c r="D32" s="992"/>
      <c r="E32" s="1156">
        <v>192717.13092698672</v>
      </c>
      <c r="F32" s="1157"/>
      <c r="G32" s="1113">
        <v>187883.62515457612</v>
      </c>
      <c r="H32" s="1113"/>
      <c r="I32" s="1113">
        <v>4833.5057724106027</v>
      </c>
      <c r="J32" s="1157"/>
      <c r="K32" s="1065"/>
      <c r="L32" s="1065"/>
      <c r="M32" s="1065"/>
      <c r="N32" s="1065"/>
      <c r="O32" s="1065"/>
      <c r="P32" s="1065"/>
      <c r="Q32" s="1065"/>
      <c r="R32" s="1117"/>
      <c r="S32" s="1117"/>
      <c r="T32" s="1117"/>
      <c r="U32" s="1117"/>
      <c r="V32" s="1117"/>
      <c r="W32" s="1117"/>
      <c r="X32" s="1117"/>
      <c r="Y32" s="1117"/>
      <c r="Z32" s="1117"/>
      <c r="AA32" s="1117"/>
      <c r="AB32" s="1117"/>
      <c r="AC32" s="1117"/>
      <c r="AD32" s="1117"/>
      <c r="AE32" s="1117"/>
      <c r="AF32" s="1117"/>
      <c r="AG32" s="1117"/>
      <c r="AH32" s="1117"/>
      <c r="AI32" s="1117"/>
      <c r="AJ32" s="1117"/>
      <c r="AK32" s="1117"/>
      <c r="AL32" s="1117"/>
      <c r="AM32" s="1117"/>
      <c r="AN32" s="1117"/>
      <c r="AO32" s="1117"/>
      <c r="AP32" s="1117"/>
      <c r="AQ32" s="1117"/>
      <c r="AR32" s="1117"/>
      <c r="AS32" s="1117"/>
      <c r="AT32" s="1117"/>
      <c r="AU32" s="1117"/>
      <c r="AV32" s="1117"/>
      <c r="AW32" s="1117"/>
      <c r="AX32" s="1117"/>
      <c r="AY32" s="1117"/>
      <c r="AZ32" s="1117"/>
      <c r="BA32" s="1117"/>
      <c r="BB32" s="1117"/>
      <c r="BC32" s="1117"/>
      <c r="BD32" s="1117"/>
      <c r="BE32" s="1117"/>
      <c r="BF32" s="1117"/>
    </row>
    <row r="33" spans="1:58" s="998" customFormat="1" ht="14.45" customHeight="1">
      <c r="A33" s="1330"/>
      <c r="B33" s="961" t="s">
        <v>1335</v>
      </c>
      <c r="C33" s="1330"/>
      <c r="D33" s="992"/>
      <c r="E33" s="1156">
        <v>553774.9012497454</v>
      </c>
      <c r="F33" s="1157"/>
      <c r="G33" s="1113">
        <v>541109.7258611517</v>
      </c>
      <c r="H33" s="1113"/>
      <c r="I33" s="1113">
        <v>12665.175388593738</v>
      </c>
      <c r="J33" s="1157"/>
      <c r="K33" s="1065"/>
      <c r="L33" s="1065"/>
      <c r="M33" s="1065"/>
      <c r="N33" s="1065"/>
      <c r="O33" s="1065"/>
      <c r="P33" s="1065"/>
      <c r="Q33" s="1065"/>
      <c r="R33" s="1117"/>
      <c r="S33" s="1117"/>
      <c r="T33" s="1117"/>
      <c r="U33" s="1117"/>
      <c r="V33" s="1117"/>
      <c r="W33" s="1117"/>
      <c r="X33" s="1117"/>
      <c r="Y33" s="1117"/>
      <c r="Z33" s="1117"/>
      <c r="AA33" s="1117"/>
      <c r="AB33" s="1117"/>
      <c r="AC33" s="1117"/>
      <c r="AD33" s="1117"/>
      <c r="AE33" s="1117"/>
      <c r="AF33" s="1117"/>
      <c r="AG33" s="1117"/>
      <c r="AH33" s="1117"/>
      <c r="AI33" s="1117"/>
      <c r="AJ33" s="1117"/>
      <c r="AK33" s="1117"/>
      <c r="AL33" s="1117"/>
      <c r="AM33" s="1117"/>
      <c r="AN33" s="1117"/>
      <c r="AO33" s="1117"/>
      <c r="AP33" s="1117"/>
      <c r="AQ33" s="1117"/>
      <c r="AR33" s="1117"/>
      <c r="AS33" s="1117"/>
      <c r="AT33" s="1117"/>
      <c r="AU33" s="1117"/>
      <c r="AV33" s="1117"/>
      <c r="AW33" s="1117"/>
      <c r="AX33" s="1117"/>
      <c r="AY33" s="1117"/>
      <c r="AZ33" s="1117"/>
      <c r="BA33" s="1117"/>
      <c r="BB33" s="1117"/>
      <c r="BC33" s="1117"/>
      <c r="BD33" s="1117"/>
      <c r="BE33" s="1117"/>
      <c r="BF33" s="1117"/>
    </row>
    <row r="34" spans="1:58" s="998" customFormat="1" ht="14.45" customHeight="1">
      <c r="A34" s="1330"/>
      <c r="B34" s="961" t="s">
        <v>1336</v>
      </c>
      <c r="C34" s="1330"/>
      <c r="D34" s="992"/>
      <c r="E34" s="1156">
        <v>1443340.9736983581</v>
      </c>
      <c r="F34" s="1157"/>
      <c r="G34" s="1113">
        <v>1245459.032014813</v>
      </c>
      <c r="H34" s="1113"/>
      <c r="I34" s="1114">
        <v>197881.94168354501</v>
      </c>
      <c r="J34" s="1157"/>
      <c r="K34" s="1065"/>
      <c r="L34" s="1065"/>
      <c r="M34" s="1065"/>
      <c r="N34" s="1065"/>
      <c r="O34" s="1065"/>
      <c r="P34" s="1065"/>
      <c r="Q34" s="1065"/>
      <c r="R34" s="1117"/>
      <c r="S34" s="1117"/>
      <c r="T34" s="1117"/>
      <c r="U34" s="1117"/>
      <c r="V34" s="1117"/>
      <c r="W34" s="1117"/>
      <c r="X34" s="1117"/>
      <c r="Y34" s="1117"/>
      <c r="Z34" s="1117"/>
      <c r="AA34" s="1117"/>
      <c r="AB34" s="1117"/>
      <c r="AC34" s="1117"/>
      <c r="AD34" s="1117"/>
      <c r="AE34" s="1117"/>
      <c r="AF34" s="1117"/>
      <c r="AG34" s="1117"/>
      <c r="AH34" s="1117"/>
      <c r="AI34" s="1117"/>
      <c r="AJ34" s="1117"/>
      <c r="AK34" s="1117"/>
      <c r="AL34" s="1117"/>
      <c r="AM34" s="1117"/>
      <c r="AN34" s="1117"/>
      <c r="AO34" s="1117"/>
      <c r="AP34" s="1117"/>
      <c r="AQ34" s="1117"/>
      <c r="AR34" s="1117"/>
      <c r="AS34" s="1117"/>
      <c r="AT34" s="1117"/>
      <c r="AU34" s="1117"/>
      <c r="AV34" s="1117"/>
      <c r="AW34" s="1117"/>
      <c r="AX34" s="1117"/>
      <c r="AY34" s="1117"/>
      <c r="AZ34" s="1117"/>
      <c r="BA34" s="1117"/>
      <c r="BB34" s="1117"/>
      <c r="BC34" s="1117"/>
      <c r="BD34" s="1117"/>
      <c r="BE34" s="1117"/>
      <c r="BF34" s="1117"/>
    </row>
    <row r="35" spans="1:58" s="998" customFormat="1" ht="14.45" customHeight="1">
      <c r="A35" s="1479" t="s">
        <v>473</v>
      </c>
      <c r="B35" s="1479"/>
      <c r="C35" s="1479"/>
      <c r="D35" s="2"/>
      <c r="E35" s="1156"/>
      <c r="F35" s="1157"/>
      <c r="G35" s="1113"/>
      <c r="H35" s="1113"/>
      <c r="I35" s="1113"/>
      <c r="J35" s="1157"/>
      <c r="K35" s="1065"/>
      <c r="L35" s="987"/>
      <c r="M35" s="1065"/>
      <c r="N35" s="1065"/>
      <c r="O35" s="1065"/>
      <c r="P35" s="1065"/>
      <c r="Q35" s="1065"/>
      <c r="R35" s="1117"/>
      <c r="S35" s="1117"/>
      <c r="T35" s="1117"/>
      <c r="U35" s="1117"/>
      <c r="V35" s="1117"/>
      <c r="W35" s="1117"/>
      <c r="X35" s="1117"/>
      <c r="Y35" s="1117"/>
      <c r="Z35" s="1117"/>
      <c r="AA35" s="1117"/>
      <c r="AB35" s="1117"/>
      <c r="AC35" s="1117"/>
      <c r="AD35" s="1117"/>
      <c r="AE35" s="1117"/>
      <c r="AF35" s="1117"/>
      <c r="AG35" s="1117"/>
      <c r="AH35" s="1117"/>
      <c r="AI35" s="1117"/>
      <c r="AJ35" s="1117"/>
      <c r="AK35" s="1117"/>
      <c r="AL35" s="1117"/>
      <c r="AM35" s="1117"/>
      <c r="AN35" s="1117"/>
      <c r="AO35" s="1117"/>
      <c r="AP35" s="1117"/>
      <c r="AQ35" s="1117"/>
      <c r="AR35" s="1117"/>
      <c r="AS35" s="1117"/>
      <c r="AT35" s="1117"/>
      <c r="AU35" s="1117"/>
      <c r="AV35" s="1117"/>
      <c r="AW35" s="1117"/>
      <c r="AX35" s="1117"/>
      <c r="AY35" s="1117"/>
      <c r="AZ35" s="1117"/>
      <c r="BA35" s="1117"/>
      <c r="BB35" s="1117"/>
      <c r="BC35" s="1117"/>
      <c r="BD35" s="1117"/>
      <c r="BE35" s="1117"/>
      <c r="BF35" s="1117"/>
    </row>
    <row r="36" spans="1:58" s="998" customFormat="1" ht="14.45" customHeight="1">
      <c r="A36" s="1330"/>
      <c r="B36" s="961" t="s">
        <v>1337</v>
      </c>
      <c r="C36" s="1330"/>
      <c r="D36" s="992"/>
      <c r="E36" s="1156">
        <v>2759.5751636581135</v>
      </c>
      <c r="F36" s="1157"/>
      <c r="G36" s="1113">
        <v>1560.6118201738757</v>
      </c>
      <c r="H36" s="1113"/>
      <c r="I36" s="1113">
        <v>386.20147017213475</v>
      </c>
      <c r="J36" s="1157"/>
      <c r="K36" s="1065"/>
      <c r="L36" s="1065"/>
      <c r="M36" s="1065"/>
      <c r="N36" s="1065"/>
      <c r="O36" s="1065"/>
      <c r="P36" s="1065"/>
      <c r="Q36" s="1065"/>
      <c r="R36" s="1117"/>
      <c r="S36" s="1117"/>
      <c r="T36" s="1117"/>
      <c r="U36" s="1117"/>
      <c r="V36" s="1117"/>
      <c r="W36" s="1117"/>
      <c r="X36" s="1117"/>
      <c r="Y36" s="1117"/>
      <c r="Z36" s="1117"/>
      <c r="AA36" s="1117"/>
      <c r="AB36" s="1117"/>
      <c r="AC36" s="1117"/>
      <c r="AD36" s="1117"/>
      <c r="AE36" s="1117"/>
      <c r="AF36" s="1117"/>
      <c r="AG36" s="1117"/>
      <c r="AH36" s="1117"/>
      <c r="AI36" s="1117"/>
      <c r="AJ36" s="1117"/>
      <c r="AK36" s="1117"/>
      <c r="AL36" s="1117"/>
      <c r="AM36" s="1117"/>
      <c r="AN36" s="1117"/>
      <c r="AO36" s="1117"/>
      <c r="AP36" s="1117"/>
      <c r="AQ36" s="1117"/>
      <c r="AR36" s="1117"/>
      <c r="AS36" s="1117"/>
      <c r="AT36" s="1117"/>
      <c r="AU36" s="1117"/>
      <c r="AV36" s="1117"/>
      <c r="AW36" s="1117"/>
      <c r="AX36" s="1117"/>
      <c r="AY36" s="1117"/>
      <c r="AZ36" s="1117"/>
      <c r="BA36" s="1117"/>
      <c r="BB36" s="1117"/>
      <c r="BC36" s="1117"/>
      <c r="BD36" s="1117"/>
      <c r="BE36" s="1117"/>
      <c r="BF36" s="1117"/>
    </row>
    <row r="37" spans="1:58" s="998" customFormat="1" ht="14.45" customHeight="1">
      <c r="A37" s="1330"/>
      <c r="B37" s="961" t="s">
        <v>1347</v>
      </c>
      <c r="C37" s="1330"/>
      <c r="D37" s="992"/>
      <c r="E37" s="1156">
        <v>4458.2168342129689</v>
      </c>
      <c r="F37" s="1157"/>
      <c r="G37" s="1113">
        <v>4046.778042196308</v>
      </c>
      <c r="H37" s="1113"/>
      <c r="I37" s="1113">
        <v>411.43879201666067</v>
      </c>
      <c r="J37" s="1157"/>
      <c r="K37" s="1065"/>
      <c r="L37" s="1065"/>
      <c r="M37" s="1065"/>
      <c r="N37" s="1065"/>
      <c r="O37" s="1065"/>
      <c r="P37" s="1065"/>
      <c r="Q37" s="1065"/>
      <c r="R37" s="1117"/>
      <c r="S37" s="1117"/>
      <c r="T37" s="1117"/>
      <c r="U37" s="1117"/>
      <c r="V37" s="1117"/>
      <c r="W37" s="1117"/>
      <c r="X37" s="1117"/>
      <c r="Y37" s="1117"/>
      <c r="Z37" s="1117"/>
      <c r="AA37" s="1117"/>
      <c r="AB37" s="1117"/>
      <c r="AC37" s="1117"/>
      <c r="AD37" s="1117"/>
      <c r="AE37" s="1117"/>
      <c r="AF37" s="1117"/>
      <c r="AG37" s="1117"/>
      <c r="AH37" s="1117"/>
      <c r="AI37" s="1117"/>
      <c r="AJ37" s="1117"/>
      <c r="AK37" s="1117"/>
      <c r="AL37" s="1117"/>
      <c r="AM37" s="1117"/>
      <c r="AN37" s="1117"/>
      <c r="AO37" s="1117"/>
      <c r="AP37" s="1117"/>
      <c r="AQ37" s="1117"/>
      <c r="AR37" s="1117"/>
      <c r="AS37" s="1117"/>
      <c r="AT37" s="1117"/>
      <c r="AU37" s="1117"/>
      <c r="AV37" s="1117"/>
      <c r="AW37" s="1117"/>
      <c r="AX37" s="1117"/>
      <c r="AY37" s="1117"/>
      <c r="AZ37" s="1117"/>
      <c r="BA37" s="1117"/>
      <c r="BB37" s="1117"/>
      <c r="BC37" s="1117"/>
      <c r="BD37" s="1117"/>
      <c r="BE37" s="1117"/>
      <c r="BF37" s="1117"/>
    </row>
    <row r="38" spans="1:58" s="998" customFormat="1" ht="14.45" customHeight="1">
      <c r="A38" s="961"/>
      <c r="B38" s="961" t="s">
        <v>1348</v>
      </c>
      <c r="C38" s="961"/>
      <c r="D38" s="992"/>
      <c r="E38" s="1156">
        <v>8625.8946394125251</v>
      </c>
      <c r="F38" s="1157"/>
      <c r="G38" s="1113">
        <v>6957.8595382026469</v>
      </c>
      <c r="H38" s="1113"/>
      <c r="I38" s="1113">
        <v>1668.0351012098779</v>
      </c>
      <c r="J38" s="1157"/>
      <c r="K38" s="1065"/>
      <c r="L38" s="1065"/>
      <c r="M38" s="1065"/>
      <c r="N38" s="1065"/>
      <c r="O38" s="1065"/>
      <c r="P38" s="1065"/>
      <c r="Q38" s="1065"/>
      <c r="R38" s="1117"/>
      <c r="S38" s="1117"/>
      <c r="T38" s="1117"/>
      <c r="U38" s="1117"/>
      <c r="V38" s="1117"/>
      <c r="W38" s="1117"/>
      <c r="X38" s="1117"/>
      <c r="Y38" s="1117"/>
      <c r="Z38" s="1117"/>
      <c r="AA38" s="1117"/>
      <c r="AB38" s="1117"/>
      <c r="AC38" s="1117"/>
      <c r="AD38" s="1117"/>
      <c r="AE38" s="1117"/>
      <c r="AF38" s="1117"/>
      <c r="AG38" s="1117"/>
      <c r="AH38" s="1117"/>
      <c r="AI38" s="1117"/>
      <c r="AJ38" s="1117"/>
      <c r="AK38" s="1117"/>
      <c r="AL38" s="1117"/>
      <c r="AM38" s="1117"/>
      <c r="AN38" s="1117"/>
      <c r="AO38" s="1117"/>
      <c r="AP38" s="1117"/>
      <c r="AQ38" s="1117"/>
      <c r="AR38" s="1117"/>
      <c r="AS38" s="1117"/>
      <c r="AT38" s="1117"/>
      <c r="AU38" s="1117"/>
      <c r="AV38" s="1117"/>
      <c r="AW38" s="1117"/>
      <c r="AX38" s="1117"/>
      <c r="AY38" s="1117"/>
      <c r="AZ38" s="1117"/>
      <c r="BA38" s="1117"/>
      <c r="BB38" s="1117"/>
      <c r="BC38" s="1117"/>
      <c r="BD38" s="1117"/>
      <c r="BE38" s="1117"/>
      <c r="BF38" s="1117"/>
    </row>
    <row r="39" spans="1:58" s="998" customFormat="1" ht="14.45" customHeight="1">
      <c r="A39" s="961"/>
      <c r="B39" s="961" t="s">
        <v>1349</v>
      </c>
      <c r="C39" s="961"/>
      <c r="D39" s="992"/>
      <c r="E39" s="1156">
        <v>19091.761030530572</v>
      </c>
      <c r="F39" s="1157"/>
      <c r="G39" s="1113">
        <v>16678.549931661848</v>
      </c>
      <c r="H39" s="1113"/>
      <c r="I39" s="1113">
        <v>2413.2110988687245</v>
      </c>
      <c r="J39" s="1157"/>
      <c r="K39" s="1065"/>
      <c r="L39" s="1065"/>
      <c r="M39" s="1065"/>
      <c r="N39" s="1065"/>
      <c r="O39" s="1065"/>
      <c r="P39" s="1065"/>
      <c r="Q39" s="1065"/>
      <c r="R39" s="1117"/>
      <c r="S39" s="1117"/>
      <c r="T39" s="1117"/>
      <c r="U39" s="1117"/>
      <c r="V39" s="1117"/>
      <c r="W39" s="1117"/>
      <c r="X39" s="1117"/>
      <c r="Y39" s="1117"/>
      <c r="Z39" s="1117"/>
      <c r="AA39" s="1117"/>
      <c r="AB39" s="1117"/>
      <c r="AC39" s="1117"/>
      <c r="AD39" s="1117"/>
      <c r="AE39" s="1117"/>
      <c r="AF39" s="1117"/>
      <c r="AG39" s="1117"/>
      <c r="AH39" s="1117"/>
      <c r="AI39" s="1117"/>
      <c r="AJ39" s="1117"/>
      <c r="AK39" s="1117"/>
      <c r="AL39" s="1117"/>
      <c r="AM39" s="1117"/>
      <c r="AN39" s="1117"/>
      <c r="AO39" s="1117"/>
      <c r="AP39" s="1117"/>
      <c r="AQ39" s="1117"/>
      <c r="AR39" s="1117"/>
      <c r="AS39" s="1117"/>
      <c r="AT39" s="1117"/>
      <c r="AU39" s="1117"/>
      <c r="AV39" s="1117"/>
      <c r="AW39" s="1117"/>
      <c r="AX39" s="1117"/>
      <c r="AY39" s="1117"/>
      <c r="AZ39" s="1117"/>
      <c r="BA39" s="1117"/>
      <c r="BB39" s="1117"/>
      <c r="BC39" s="1117"/>
      <c r="BD39" s="1117"/>
      <c r="BE39" s="1117"/>
      <c r="BF39" s="1117"/>
    </row>
    <row r="40" spans="1:58" s="998" customFormat="1" ht="14.45" customHeight="1">
      <c r="A40" s="961"/>
      <c r="B40" s="961" t="s">
        <v>1350</v>
      </c>
      <c r="C40" s="961"/>
      <c r="D40" s="992"/>
      <c r="E40" s="1156">
        <v>39960.972635863123</v>
      </c>
      <c r="F40" s="1157"/>
      <c r="G40" s="1113">
        <v>36760.852789968332</v>
      </c>
      <c r="H40" s="1113"/>
      <c r="I40" s="1113">
        <v>3200.1198458947897</v>
      </c>
      <c r="J40" s="1157"/>
      <c r="K40" s="1065"/>
      <c r="L40" s="1065"/>
      <c r="M40" s="1065"/>
      <c r="N40" s="1065"/>
      <c r="O40" s="1065"/>
      <c r="P40" s="1065"/>
      <c r="Q40" s="1065"/>
      <c r="R40" s="1117"/>
      <c r="S40" s="1117"/>
      <c r="T40" s="1117"/>
      <c r="U40" s="1117"/>
      <c r="V40" s="1117"/>
      <c r="W40" s="1117"/>
      <c r="X40" s="1117"/>
      <c r="Y40" s="1117"/>
      <c r="Z40" s="1117"/>
      <c r="AA40" s="1117"/>
      <c r="AB40" s="1117"/>
      <c r="AC40" s="1117"/>
      <c r="AD40" s="1117"/>
      <c r="AE40" s="1117"/>
      <c r="AF40" s="1117"/>
      <c r="AG40" s="1117"/>
      <c r="AH40" s="1117"/>
      <c r="AI40" s="1117"/>
      <c r="AJ40" s="1117"/>
      <c r="AK40" s="1117"/>
      <c r="AL40" s="1117"/>
      <c r="AM40" s="1117"/>
      <c r="AN40" s="1117"/>
      <c r="AO40" s="1117"/>
      <c r="AP40" s="1117"/>
      <c r="AQ40" s="1117"/>
      <c r="AR40" s="1117"/>
      <c r="AS40" s="1117"/>
      <c r="AT40" s="1117"/>
      <c r="AU40" s="1117"/>
      <c r="AV40" s="1117"/>
      <c r="AW40" s="1117"/>
      <c r="AX40" s="1117"/>
      <c r="AY40" s="1117"/>
      <c r="AZ40" s="1117"/>
      <c r="BA40" s="1117"/>
      <c r="BB40" s="1117"/>
      <c r="BC40" s="1117"/>
      <c r="BD40" s="1117"/>
      <c r="BE40" s="1117"/>
      <c r="BF40" s="1117"/>
    </row>
    <row r="41" spans="1:58" s="998" customFormat="1" ht="14.45" customHeight="1">
      <c r="A41" s="961"/>
      <c r="B41" s="961" t="s">
        <v>1351</v>
      </c>
      <c r="C41" s="961"/>
      <c r="D41" s="992"/>
      <c r="E41" s="1156">
        <v>84136.390360393692</v>
      </c>
      <c r="F41" s="1157"/>
      <c r="G41" s="1113">
        <v>77894.313413693177</v>
      </c>
      <c r="H41" s="1113"/>
      <c r="I41" s="1113">
        <v>6242.0769467005475</v>
      </c>
      <c r="J41" s="1157"/>
      <c r="K41" s="1065"/>
      <c r="L41" s="1065"/>
      <c r="M41" s="1065"/>
      <c r="N41" s="1065"/>
      <c r="O41" s="1065"/>
      <c r="P41" s="1065"/>
      <c r="Q41" s="1065"/>
      <c r="R41" s="1117"/>
      <c r="S41" s="1117"/>
      <c r="T41" s="1117"/>
      <c r="U41" s="1117"/>
      <c r="V41" s="1117"/>
      <c r="W41" s="1117"/>
      <c r="X41" s="1117"/>
      <c r="Y41" s="1117"/>
      <c r="Z41" s="1117"/>
      <c r="AA41" s="1117"/>
      <c r="AB41" s="1117"/>
      <c r="AC41" s="1117"/>
      <c r="AD41" s="1117"/>
      <c r="AE41" s="1117"/>
      <c r="AF41" s="1117"/>
      <c r="AG41" s="1117"/>
      <c r="AH41" s="1117"/>
      <c r="AI41" s="1117"/>
      <c r="AJ41" s="1117"/>
      <c r="AK41" s="1117"/>
      <c r="AL41" s="1117"/>
      <c r="AM41" s="1117"/>
      <c r="AN41" s="1117"/>
      <c r="AO41" s="1117"/>
      <c r="AP41" s="1117"/>
      <c r="AQ41" s="1117"/>
      <c r="AR41" s="1117"/>
      <c r="AS41" s="1117"/>
      <c r="AT41" s="1117"/>
      <c r="AU41" s="1117"/>
      <c r="AV41" s="1117"/>
      <c r="AW41" s="1117"/>
      <c r="AX41" s="1117"/>
      <c r="AY41" s="1117"/>
      <c r="AZ41" s="1117"/>
      <c r="BA41" s="1117"/>
      <c r="BB41" s="1117"/>
      <c r="BC41" s="1117"/>
      <c r="BD41" s="1117"/>
      <c r="BE41" s="1117"/>
      <c r="BF41" s="1117"/>
    </row>
    <row r="42" spans="1:58" s="998" customFormat="1" ht="14.45" customHeight="1">
      <c r="A42" s="961"/>
      <c r="B42" s="961" t="s">
        <v>1352</v>
      </c>
      <c r="C42" s="961"/>
      <c r="D42" s="992"/>
      <c r="E42" s="1156">
        <v>241254.93706977856</v>
      </c>
      <c r="F42" s="1157"/>
      <c r="G42" s="1113">
        <v>241207.24000480166</v>
      </c>
      <c r="H42" s="1113"/>
      <c r="I42" s="1113">
        <v>47.69706497695045</v>
      </c>
      <c r="J42" s="1157"/>
      <c r="K42" s="1065"/>
      <c r="L42" s="1065"/>
      <c r="M42" s="1065"/>
      <c r="N42" s="1065"/>
      <c r="O42" s="1065"/>
      <c r="P42" s="1065"/>
      <c r="Q42" s="1065"/>
      <c r="R42" s="1117"/>
      <c r="S42" s="1117"/>
      <c r="T42" s="1117"/>
      <c r="U42" s="1117"/>
      <c r="V42" s="1117"/>
      <c r="W42" s="1117"/>
      <c r="X42" s="1117"/>
      <c r="Y42" s="1117"/>
      <c r="Z42" s="1117"/>
      <c r="AA42" s="1117"/>
      <c r="AB42" s="1117"/>
      <c r="AC42" s="1117"/>
      <c r="AD42" s="1117"/>
      <c r="AE42" s="1117"/>
      <c r="AF42" s="1117"/>
      <c r="AG42" s="1117"/>
      <c r="AH42" s="1117"/>
      <c r="AI42" s="1117"/>
      <c r="AJ42" s="1117"/>
      <c r="AK42" s="1117"/>
      <c r="AL42" s="1117"/>
      <c r="AM42" s="1117"/>
      <c r="AN42" s="1117"/>
      <c r="AO42" s="1117"/>
      <c r="AP42" s="1117"/>
      <c r="AQ42" s="1117"/>
      <c r="AR42" s="1117"/>
      <c r="AS42" s="1117"/>
      <c r="AT42" s="1117"/>
      <c r="AU42" s="1117"/>
      <c r="AV42" s="1117"/>
      <c r="AW42" s="1117"/>
      <c r="AX42" s="1117"/>
      <c r="AY42" s="1117"/>
      <c r="AZ42" s="1117"/>
      <c r="BA42" s="1117"/>
      <c r="BB42" s="1117"/>
      <c r="BC42" s="1117"/>
      <c r="BD42" s="1117"/>
      <c r="BE42" s="1117"/>
      <c r="BF42" s="1117"/>
    </row>
    <row r="43" spans="1:58" s="998" customFormat="1" ht="14.45" customHeight="1">
      <c r="A43" s="961"/>
      <c r="B43" s="961" t="s">
        <v>1353</v>
      </c>
      <c r="C43" s="961"/>
      <c r="D43" s="992"/>
      <c r="E43" s="1156">
        <v>366963.18704881851</v>
      </c>
      <c r="F43" s="1157"/>
      <c r="G43" s="1113">
        <v>364612.97612696845</v>
      </c>
      <c r="H43" s="1113"/>
      <c r="I43" s="1113">
        <v>2350.2109218500314</v>
      </c>
      <c r="J43" s="1157"/>
      <c r="K43" s="1065"/>
      <c r="L43" s="1065"/>
      <c r="M43" s="1065"/>
      <c r="N43" s="1065"/>
      <c r="O43" s="1065"/>
      <c r="P43" s="1065"/>
      <c r="Q43" s="1065"/>
      <c r="R43" s="1117"/>
      <c r="S43" s="1117"/>
      <c r="T43" s="1117"/>
      <c r="U43" s="1117"/>
      <c r="V43" s="1117"/>
      <c r="W43" s="1117"/>
      <c r="X43" s="1117"/>
      <c r="Y43" s="1117"/>
      <c r="Z43" s="1117"/>
      <c r="AA43" s="1117"/>
      <c r="AB43" s="1117"/>
      <c r="AC43" s="1117"/>
      <c r="AD43" s="1117"/>
      <c r="AE43" s="1117"/>
      <c r="AF43" s="1117"/>
      <c r="AG43" s="1117"/>
      <c r="AH43" s="1117"/>
      <c r="AI43" s="1117"/>
      <c r="AJ43" s="1117"/>
      <c r="AK43" s="1117"/>
      <c r="AL43" s="1117"/>
      <c r="AM43" s="1117"/>
      <c r="AN43" s="1117"/>
      <c r="AO43" s="1117"/>
      <c r="AP43" s="1117"/>
      <c r="AQ43" s="1117"/>
      <c r="AR43" s="1117"/>
      <c r="AS43" s="1117"/>
      <c r="AT43" s="1117"/>
      <c r="AU43" s="1117"/>
      <c r="AV43" s="1117"/>
      <c r="AW43" s="1117"/>
      <c r="AX43" s="1117"/>
      <c r="AY43" s="1117"/>
      <c r="AZ43" s="1117"/>
      <c r="BA43" s="1117"/>
      <c r="BB43" s="1117"/>
      <c r="BC43" s="1117"/>
      <c r="BD43" s="1117"/>
      <c r="BE43" s="1117"/>
      <c r="BF43" s="1117"/>
    </row>
    <row r="44" spans="1:58" s="998" customFormat="1" ht="14.45" customHeight="1">
      <c r="A44" s="961"/>
      <c r="B44" s="961" t="s">
        <v>1354</v>
      </c>
      <c r="C44" s="961"/>
      <c r="D44" s="992"/>
      <c r="E44" s="1156">
        <v>737326.22024800116</v>
      </c>
      <c r="F44" s="1157"/>
      <c r="G44" s="1113">
        <v>720074.2508815449</v>
      </c>
      <c r="H44" s="1113"/>
      <c r="I44" s="1113">
        <v>17251.969366456258</v>
      </c>
      <c r="J44" s="1157"/>
      <c r="K44" s="1065"/>
      <c r="L44" s="1065"/>
      <c r="M44" s="1065"/>
      <c r="N44" s="1065"/>
      <c r="O44" s="1065"/>
      <c r="P44" s="1065"/>
      <c r="Q44" s="1065"/>
      <c r="R44" s="1117"/>
      <c r="S44" s="1117"/>
      <c r="T44" s="1117"/>
      <c r="U44" s="1117"/>
      <c r="V44" s="1117"/>
      <c r="W44" s="1117"/>
      <c r="X44" s="1117"/>
      <c r="Y44" s="1117"/>
      <c r="Z44" s="1117"/>
      <c r="AA44" s="1117"/>
      <c r="AB44" s="1117"/>
      <c r="AC44" s="1117"/>
      <c r="AD44" s="1117"/>
      <c r="AE44" s="1117"/>
      <c r="AF44" s="1117"/>
      <c r="AG44" s="1117"/>
      <c r="AH44" s="1117"/>
      <c r="AI44" s="1117"/>
      <c r="AJ44" s="1117"/>
      <c r="AK44" s="1117"/>
      <c r="AL44" s="1117"/>
      <c r="AM44" s="1117"/>
      <c r="AN44" s="1117"/>
      <c r="AO44" s="1117"/>
      <c r="AP44" s="1117"/>
      <c r="AQ44" s="1117"/>
      <c r="AR44" s="1117"/>
      <c r="AS44" s="1117"/>
      <c r="AT44" s="1117"/>
      <c r="AU44" s="1117"/>
      <c r="AV44" s="1117"/>
      <c r="AW44" s="1117"/>
      <c r="AX44" s="1117"/>
      <c r="AY44" s="1117"/>
      <c r="AZ44" s="1117"/>
      <c r="BA44" s="1117"/>
      <c r="BB44" s="1117"/>
      <c r="BC44" s="1117"/>
      <c r="BD44" s="1117"/>
      <c r="BE44" s="1117"/>
      <c r="BF44" s="1117"/>
    </row>
    <row r="45" spans="1:58" s="998" customFormat="1" ht="14.45" customHeight="1">
      <c r="A45" s="961"/>
      <c r="B45" s="961" t="s">
        <v>1355</v>
      </c>
      <c r="C45" s="961"/>
      <c r="D45" s="992"/>
      <c r="E45" s="1156">
        <v>2358003.1129999999</v>
      </c>
      <c r="F45" s="1157"/>
      <c r="G45" s="1157">
        <v>2048034.1973636362</v>
      </c>
      <c r="H45" s="1113"/>
      <c r="I45" s="1113">
        <v>309968.91563636361</v>
      </c>
      <c r="J45" s="1157"/>
      <c r="K45" s="1065"/>
      <c r="L45" s="1065"/>
      <c r="M45" s="1065"/>
      <c r="N45" s="1065"/>
      <c r="O45" s="1065"/>
      <c r="P45" s="1065"/>
      <c r="Q45" s="1065"/>
      <c r="R45" s="1117"/>
      <c r="S45" s="1117"/>
      <c r="T45" s="1117"/>
      <c r="U45" s="1117"/>
      <c r="V45" s="1117"/>
      <c r="W45" s="1117"/>
      <c r="X45" s="1117"/>
      <c r="Y45" s="1117"/>
      <c r="Z45" s="1117"/>
      <c r="AA45" s="1117"/>
      <c r="AB45" s="1117"/>
      <c r="AC45" s="1117"/>
      <c r="AD45" s="1117"/>
      <c r="AE45" s="1117"/>
      <c r="AF45" s="1117"/>
      <c r="AG45" s="1117"/>
      <c r="AH45" s="1117"/>
      <c r="AI45" s="1117"/>
      <c r="AJ45" s="1117"/>
      <c r="AK45" s="1117"/>
      <c r="AL45" s="1117"/>
      <c r="AM45" s="1117"/>
      <c r="AN45" s="1117"/>
      <c r="AO45" s="1117"/>
      <c r="AP45" s="1117"/>
      <c r="AQ45" s="1117"/>
      <c r="AR45" s="1117"/>
      <c r="AS45" s="1117"/>
      <c r="AT45" s="1117"/>
      <c r="AU45" s="1117"/>
      <c r="AV45" s="1117"/>
      <c r="AW45" s="1117"/>
      <c r="AX45" s="1117"/>
      <c r="AY45" s="1117"/>
      <c r="AZ45" s="1117"/>
      <c r="BA45" s="1117"/>
      <c r="BB45" s="1117"/>
      <c r="BC45" s="1117"/>
      <c r="BD45" s="1117"/>
      <c r="BE45" s="1117"/>
      <c r="BF45" s="1117"/>
    </row>
    <row r="46" spans="1:58" s="998" customFormat="1" ht="14.45" customHeight="1">
      <c r="A46" s="1479" t="s">
        <v>448</v>
      </c>
      <c r="B46" s="1479"/>
      <c r="C46" s="1479"/>
      <c r="D46" s="992"/>
      <c r="E46" s="1156"/>
      <c r="F46" s="1157"/>
      <c r="G46" s="1113"/>
      <c r="H46" s="1113"/>
      <c r="I46" s="1113"/>
      <c r="J46" s="1157"/>
      <c r="K46" s="1065"/>
      <c r="L46" s="987"/>
      <c r="M46" s="1065"/>
      <c r="N46" s="1065"/>
      <c r="O46" s="1065"/>
      <c r="P46" s="1065"/>
      <c r="Q46" s="1065"/>
      <c r="R46" s="1117"/>
      <c r="S46" s="1117"/>
      <c r="T46" s="1117"/>
      <c r="U46" s="1117"/>
      <c r="V46" s="1117"/>
      <c r="W46" s="1117"/>
      <c r="X46" s="1117"/>
      <c r="Y46" s="1117"/>
      <c r="Z46" s="1117"/>
      <c r="AA46" s="1117"/>
      <c r="AB46" s="1117"/>
      <c r="AC46" s="1117"/>
      <c r="AD46" s="1117"/>
      <c r="AE46" s="1117"/>
      <c r="AF46" s="1117"/>
      <c r="AG46" s="1117"/>
      <c r="AH46" s="1117"/>
      <c r="AI46" s="1117"/>
      <c r="AJ46" s="1117"/>
      <c r="AK46" s="1117"/>
      <c r="AL46" s="1117"/>
      <c r="AM46" s="1117"/>
      <c r="AN46" s="1117"/>
      <c r="AO46" s="1117"/>
      <c r="AP46" s="1117"/>
      <c r="AQ46" s="1117"/>
      <c r="AR46" s="1117"/>
      <c r="AS46" s="1117"/>
      <c r="AT46" s="1117"/>
      <c r="AU46" s="1117"/>
      <c r="AV46" s="1117"/>
      <c r="AW46" s="1117"/>
      <c r="AX46" s="1117"/>
      <c r="AY46" s="1117"/>
      <c r="AZ46" s="1117"/>
      <c r="BA46" s="1117"/>
      <c r="BB46" s="1117"/>
      <c r="BC46" s="1117"/>
      <c r="BD46" s="1117"/>
      <c r="BE46" s="1117"/>
      <c r="BF46" s="1117"/>
    </row>
    <row r="47" spans="1:58" s="998" customFormat="1" ht="14.45" customHeight="1">
      <c r="A47" s="961"/>
      <c r="B47" s="961" t="s">
        <v>1337</v>
      </c>
      <c r="C47" s="961"/>
      <c r="D47" s="992"/>
      <c r="E47" s="1156">
        <v>1764.4408698762736</v>
      </c>
      <c r="F47" s="1157"/>
      <c r="G47" s="1113">
        <v>1660.8044655929509</v>
      </c>
      <c r="H47" s="1113"/>
      <c r="I47" s="1113">
        <v>103.63640428332285</v>
      </c>
      <c r="J47" s="1157"/>
      <c r="K47" s="1065"/>
      <c r="L47" s="1065"/>
      <c r="M47" s="1065"/>
      <c r="N47" s="1065"/>
      <c r="O47" s="1065"/>
      <c r="P47" s="1065"/>
      <c r="Q47" s="1065"/>
      <c r="R47" s="1117"/>
      <c r="S47" s="1117"/>
      <c r="T47" s="1117"/>
      <c r="U47" s="1117"/>
      <c r="V47" s="1117"/>
      <c r="W47" s="1117"/>
      <c r="X47" s="1117"/>
      <c r="Y47" s="1117"/>
      <c r="Z47" s="1117"/>
      <c r="AA47" s="1117"/>
      <c r="AB47" s="1117"/>
      <c r="AC47" s="1117"/>
      <c r="AD47" s="1117"/>
      <c r="AE47" s="1117"/>
      <c r="AF47" s="1117"/>
      <c r="AG47" s="1117"/>
      <c r="AH47" s="1117"/>
      <c r="AI47" s="1117"/>
      <c r="AJ47" s="1117"/>
      <c r="AK47" s="1117"/>
      <c r="AL47" s="1117"/>
      <c r="AM47" s="1117"/>
      <c r="AN47" s="1117"/>
      <c r="AO47" s="1117"/>
      <c r="AP47" s="1117"/>
      <c r="AQ47" s="1117"/>
      <c r="AR47" s="1117"/>
      <c r="AS47" s="1117"/>
      <c r="AT47" s="1117"/>
      <c r="AU47" s="1117"/>
      <c r="AV47" s="1117"/>
      <c r="AW47" s="1117"/>
      <c r="AX47" s="1117"/>
      <c r="AY47" s="1117"/>
      <c r="AZ47" s="1117"/>
      <c r="BA47" s="1117"/>
      <c r="BB47" s="1117"/>
      <c r="BC47" s="1117"/>
      <c r="BD47" s="1117"/>
      <c r="BE47" s="1117"/>
      <c r="BF47" s="1117"/>
    </row>
    <row r="48" spans="1:58" s="998" customFormat="1" ht="14.45" customHeight="1">
      <c r="A48" s="961"/>
      <c r="B48" s="961" t="s">
        <v>1347</v>
      </c>
      <c r="C48" s="961"/>
      <c r="D48" s="992"/>
      <c r="E48" s="1156">
        <v>3686.2811972402378</v>
      </c>
      <c r="F48" s="1157"/>
      <c r="G48" s="1113">
        <v>3595.4298842856515</v>
      </c>
      <c r="H48" s="1113"/>
      <c r="I48" s="1113">
        <v>90.851312954586376</v>
      </c>
      <c r="J48" s="1157"/>
      <c r="K48" s="1065"/>
      <c r="L48" s="1065"/>
      <c r="M48" s="1065"/>
      <c r="N48" s="1065"/>
      <c r="O48" s="1065"/>
      <c r="P48" s="1065"/>
      <c r="Q48" s="1065"/>
      <c r="R48" s="1117"/>
      <c r="S48" s="1117"/>
      <c r="T48" s="1117"/>
      <c r="U48" s="1117"/>
      <c r="V48" s="1117"/>
      <c r="W48" s="1117"/>
      <c r="X48" s="1117"/>
      <c r="Y48" s="1117"/>
      <c r="Z48" s="1117"/>
      <c r="AA48" s="1117"/>
      <c r="AB48" s="1117"/>
      <c r="AC48" s="1117"/>
      <c r="AD48" s="1117"/>
      <c r="AE48" s="1117"/>
      <c r="AF48" s="1117"/>
      <c r="AG48" s="1117"/>
      <c r="AH48" s="1117"/>
      <c r="AI48" s="1117"/>
      <c r="AJ48" s="1117"/>
      <c r="AK48" s="1117"/>
      <c r="AL48" s="1117"/>
      <c r="AM48" s="1117"/>
      <c r="AN48" s="1117"/>
      <c r="AO48" s="1117"/>
      <c r="AP48" s="1117"/>
      <c r="AQ48" s="1117"/>
      <c r="AR48" s="1117"/>
      <c r="AS48" s="1117"/>
      <c r="AT48" s="1117"/>
      <c r="AU48" s="1117"/>
      <c r="AV48" s="1117"/>
      <c r="AW48" s="1117"/>
      <c r="AX48" s="1117"/>
      <c r="AY48" s="1117"/>
      <c r="AZ48" s="1117"/>
      <c r="BA48" s="1117"/>
      <c r="BB48" s="1117"/>
      <c r="BC48" s="1117"/>
      <c r="BD48" s="1117"/>
      <c r="BE48" s="1117"/>
      <c r="BF48" s="1117"/>
    </row>
    <row r="49" spans="1:58" s="998" customFormat="1" ht="14.45" customHeight="1">
      <c r="A49" s="961"/>
      <c r="B49" s="961" t="s">
        <v>1348</v>
      </c>
      <c r="C49" s="961"/>
      <c r="D49" s="992"/>
      <c r="E49" s="1156">
        <v>7615.0146588638709</v>
      </c>
      <c r="F49" s="1157"/>
      <c r="G49" s="1113">
        <v>7228.0590187898651</v>
      </c>
      <c r="H49" s="1113"/>
      <c r="I49" s="1113">
        <v>386.95564007400537</v>
      </c>
      <c r="J49" s="1157"/>
      <c r="K49" s="1065"/>
      <c r="L49" s="1065"/>
      <c r="M49" s="1065"/>
      <c r="N49" s="1065"/>
      <c r="O49" s="1065"/>
      <c r="P49" s="1065"/>
      <c r="Q49" s="1065"/>
      <c r="R49" s="1117"/>
      <c r="S49" s="1117"/>
      <c r="T49" s="1117"/>
      <c r="U49" s="1117"/>
      <c r="V49" s="1117"/>
      <c r="W49" s="1117"/>
      <c r="X49" s="1117"/>
      <c r="Y49" s="1117"/>
      <c r="Z49" s="1117"/>
      <c r="AA49" s="1117"/>
      <c r="AB49" s="1117"/>
      <c r="AC49" s="1117"/>
      <c r="AD49" s="1117"/>
      <c r="AE49" s="1117"/>
      <c r="AF49" s="1117"/>
      <c r="AG49" s="1117"/>
      <c r="AH49" s="1117"/>
      <c r="AI49" s="1117"/>
      <c r="AJ49" s="1117"/>
      <c r="AK49" s="1117"/>
      <c r="AL49" s="1117"/>
      <c r="AM49" s="1117"/>
      <c r="AN49" s="1117"/>
      <c r="AO49" s="1117"/>
      <c r="AP49" s="1117"/>
      <c r="AQ49" s="1117"/>
      <c r="AR49" s="1117"/>
      <c r="AS49" s="1117"/>
      <c r="AT49" s="1117"/>
      <c r="AU49" s="1117"/>
      <c r="AV49" s="1117"/>
      <c r="AW49" s="1117"/>
      <c r="AX49" s="1117"/>
      <c r="AY49" s="1117"/>
      <c r="AZ49" s="1117"/>
      <c r="BA49" s="1117"/>
      <c r="BB49" s="1117"/>
      <c r="BC49" s="1117"/>
      <c r="BD49" s="1117"/>
      <c r="BE49" s="1117"/>
      <c r="BF49" s="1117"/>
    </row>
    <row r="50" spans="1:58" s="998" customFormat="1" ht="14.45" customHeight="1">
      <c r="A50" s="1330"/>
      <c r="B50" s="961" t="s">
        <v>1349</v>
      </c>
      <c r="C50" s="1330"/>
      <c r="D50" s="992"/>
      <c r="E50" s="1156">
        <v>17092.812949364681</v>
      </c>
      <c r="F50" s="1157"/>
      <c r="G50" s="1113">
        <v>15392.832178836212</v>
      </c>
      <c r="H50" s="1113"/>
      <c r="I50" s="1113">
        <v>1699.9807705284672</v>
      </c>
      <c r="J50" s="1157"/>
      <c r="K50" s="1065"/>
      <c r="L50" s="1065"/>
      <c r="M50" s="1065"/>
      <c r="N50" s="1065"/>
      <c r="O50" s="1065"/>
      <c r="P50" s="1065"/>
      <c r="Q50" s="1065"/>
      <c r="R50" s="1117"/>
      <c r="S50" s="1117"/>
      <c r="T50" s="1117"/>
      <c r="U50" s="1117"/>
      <c r="V50" s="1117"/>
      <c r="W50" s="1117"/>
      <c r="X50" s="1117"/>
      <c r="Y50" s="1117"/>
      <c r="Z50" s="1117"/>
      <c r="AA50" s="1117"/>
      <c r="AB50" s="1117"/>
      <c r="AC50" s="1117"/>
      <c r="AD50" s="1117"/>
      <c r="AE50" s="1117"/>
      <c r="AF50" s="1117"/>
      <c r="AG50" s="1117"/>
      <c r="AH50" s="1117"/>
      <c r="AI50" s="1117"/>
      <c r="AJ50" s="1117"/>
      <c r="AK50" s="1117"/>
      <c r="AL50" s="1117"/>
      <c r="AM50" s="1117"/>
      <c r="AN50" s="1117"/>
      <c r="AO50" s="1117"/>
      <c r="AP50" s="1117"/>
      <c r="AQ50" s="1117"/>
      <c r="AR50" s="1117"/>
      <c r="AS50" s="1117"/>
      <c r="AT50" s="1117"/>
      <c r="AU50" s="1117"/>
      <c r="AV50" s="1117"/>
      <c r="AW50" s="1117"/>
      <c r="AX50" s="1117"/>
      <c r="AY50" s="1117"/>
      <c r="AZ50" s="1117"/>
      <c r="BA50" s="1117"/>
      <c r="BB50" s="1117"/>
      <c r="BC50" s="1117"/>
      <c r="BD50" s="1117"/>
      <c r="BE50" s="1117"/>
      <c r="BF50" s="1117"/>
    </row>
    <row r="51" spans="1:58" s="998" customFormat="1" ht="14.45" customHeight="1">
      <c r="A51" s="1330"/>
      <c r="B51" s="961" t="s">
        <v>1350</v>
      </c>
      <c r="C51" s="1330"/>
      <c r="D51" s="992"/>
      <c r="E51" s="1156">
        <v>36695.512814528171</v>
      </c>
      <c r="F51" s="1157"/>
      <c r="G51" s="1113">
        <v>33615.656317467437</v>
      </c>
      <c r="H51" s="1113"/>
      <c r="I51" s="1113">
        <v>3079.8564970607395</v>
      </c>
      <c r="J51" s="1157"/>
      <c r="K51" s="1065"/>
      <c r="L51" s="1065"/>
      <c r="M51" s="1065"/>
      <c r="N51" s="1065"/>
      <c r="O51" s="1065"/>
      <c r="P51" s="1065"/>
      <c r="Q51" s="1065"/>
      <c r="R51" s="1117"/>
      <c r="S51" s="1117"/>
      <c r="T51" s="1117"/>
      <c r="U51" s="1117"/>
      <c r="V51" s="1117"/>
      <c r="W51" s="1117"/>
      <c r="X51" s="1117"/>
      <c r="Y51" s="1117"/>
      <c r="Z51" s="1117"/>
      <c r="AA51" s="1117"/>
      <c r="AB51" s="1117"/>
      <c r="AC51" s="1117"/>
      <c r="AD51" s="1117"/>
      <c r="AE51" s="1117"/>
      <c r="AF51" s="1117"/>
      <c r="AG51" s="1117"/>
      <c r="AH51" s="1117"/>
      <c r="AI51" s="1117"/>
      <c r="AJ51" s="1117"/>
      <c r="AK51" s="1117"/>
      <c r="AL51" s="1117"/>
      <c r="AM51" s="1117"/>
      <c r="AN51" s="1117"/>
      <c r="AO51" s="1117"/>
      <c r="AP51" s="1117"/>
      <c r="AQ51" s="1117"/>
      <c r="AR51" s="1117"/>
      <c r="AS51" s="1117"/>
      <c r="AT51" s="1117"/>
      <c r="AU51" s="1117"/>
      <c r="AV51" s="1117"/>
      <c r="AW51" s="1117"/>
      <c r="AX51" s="1117"/>
      <c r="AY51" s="1117"/>
      <c r="AZ51" s="1117"/>
      <c r="BA51" s="1117"/>
      <c r="BB51" s="1117"/>
      <c r="BC51" s="1117"/>
      <c r="BD51" s="1117"/>
      <c r="BE51" s="1117"/>
      <c r="BF51" s="1117"/>
    </row>
    <row r="52" spans="1:58" s="998" customFormat="1" ht="14.45" customHeight="1">
      <c r="A52" s="1330"/>
      <c r="B52" s="961" t="s">
        <v>1351</v>
      </c>
      <c r="C52" s="1330"/>
      <c r="D52" s="992"/>
      <c r="E52" s="1156">
        <v>82532.409640588245</v>
      </c>
      <c r="F52" s="1157"/>
      <c r="G52" s="1113">
        <v>73114.80359847442</v>
      </c>
      <c r="H52" s="1113"/>
      <c r="I52" s="1113">
        <v>9417.6060421138263</v>
      </c>
      <c r="J52" s="1157"/>
      <c r="K52" s="1065"/>
      <c r="L52" s="1065"/>
      <c r="M52" s="1065"/>
      <c r="N52" s="1065"/>
      <c r="O52" s="1065"/>
      <c r="P52" s="1065"/>
      <c r="Q52" s="1065"/>
      <c r="R52" s="1117"/>
      <c r="S52" s="1117"/>
      <c r="T52" s="1117"/>
      <c r="U52" s="1117"/>
      <c r="V52" s="1117"/>
      <c r="W52" s="1117"/>
      <c r="X52" s="1117"/>
      <c r="Y52" s="1117"/>
      <c r="Z52" s="1117"/>
      <c r="AA52" s="1117"/>
      <c r="AB52" s="1117"/>
      <c r="AC52" s="1117"/>
      <c r="AD52" s="1117"/>
      <c r="AE52" s="1117"/>
      <c r="AF52" s="1117"/>
      <c r="AG52" s="1117"/>
      <c r="AH52" s="1117"/>
      <c r="AI52" s="1117"/>
      <c r="AJ52" s="1117"/>
      <c r="AK52" s="1117"/>
      <c r="AL52" s="1117"/>
      <c r="AM52" s="1117"/>
      <c r="AN52" s="1117"/>
      <c r="AO52" s="1117"/>
      <c r="AP52" s="1117"/>
      <c r="AQ52" s="1117"/>
      <c r="AR52" s="1117"/>
      <c r="AS52" s="1117"/>
      <c r="AT52" s="1117"/>
      <c r="AU52" s="1117"/>
      <c r="AV52" s="1117"/>
      <c r="AW52" s="1117"/>
      <c r="AX52" s="1117"/>
      <c r="AY52" s="1117"/>
      <c r="AZ52" s="1117"/>
      <c r="BA52" s="1117"/>
      <c r="BB52" s="1117"/>
      <c r="BC52" s="1117"/>
      <c r="BD52" s="1117"/>
      <c r="BE52" s="1117"/>
      <c r="BF52" s="1117"/>
    </row>
    <row r="53" spans="1:58" s="998" customFormat="1" ht="14.45" customHeight="1">
      <c r="A53" s="1330"/>
      <c r="B53" s="961" t="s">
        <v>1352</v>
      </c>
      <c r="C53" s="1330"/>
      <c r="D53" s="992"/>
      <c r="E53" s="1156">
        <v>198527.84838431561</v>
      </c>
      <c r="F53" s="1157"/>
      <c r="G53" s="1113">
        <v>178034.12603778363</v>
      </c>
      <c r="H53" s="1113"/>
      <c r="I53" s="1113">
        <v>20105.859076081848</v>
      </c>
      <c r="J53" s="1157"/>
      <c r="K53" s="1065"/>
      <c r="L53" s="1065"/>
      <c r="M53" s="1065"/>
      <c r="N53" s="1065"/>
      <c r="O53" s="1065"/>
      <c r="P53" s="1065"/>
      <c r="Q53" s="1065"/>
      <c r="R53" s="1117"/>
      <c r="S53" s="1117"/>
      <c r="T53" s="1117"/>
      <c r="U53" s="1117"/>
      <c r="V53" s="1117"/>
      <c r="W53" s="1117"/>
      <c r="X53" s="1117"/>
      <c r="Y53" s="1117"/>
      <c r="Z53" s="1117"/>
      <c r="AA53" s="1117"/>
      <c r="AB53" s="1117"/>
      <c r="AC53" s="1117"/>
      <c r="AD53" s="1117"/>
      <c r="AE53" s="1117"/>
      <c r="AF53" s="1117"/>
      <c r="AG53" s="1117"/>
      <c r="AH53" s="1117"/>
      <c r="AI53" s="1117"/>
      <c r="AJ53" s="1117"/>
      <c r="AK53" s="1117"/>
      <c r="AL53" s="1117"/>
      <c r="AM53" s="1117"/>
      <c r="AN53" s="1117"/>
      <c r="AO53" s="1117"/>
      <c r="AP53" s="1117"/>
      <c r="AQ53" s="1117"/>
      <c r="AR53" s="1117"/>
      <c r="AS53" s="1117"/>
      <c r="AT53" s="1117"/>
      <c r="AU53" s="1117"/>
      <c r="AV53" s="1117"/>
      <c r="AW53" s="1117"/>
      <c r="AX53" s="1117"/>
      <c r="AY53" s="1117"/>
      <c r="AZ53" s="1117"/>
      <c r="BA53" s="1117"/>
      <c r="BB53" s="1117"/>
      <c r="BC53" s="1117"/>
      <c r="BD53" s="1117"/>
      <c r="BE53" s="1117"/>
      <c r="BF53" s="1117"/>
    </row>
    <row r="54" spans="1:58" s="998" customFormat="1" ht="14.45" customHeight="1">
      <c r="A54" s="1330"/>
      <c r="B54" s="961" t="s">
        <v>1353</v>
      </c>
      <c r="C54" s="1330"/>
      <c r="D54" s="992"/>
      <c r="E54" s="1156">
        <v>368997.43913525337</v>
      </c>
      <c r="F54" s="1157"/>
      <c r="G54" s="1123">
        <v>367478.9052920168</v>
      </c>
      <c r="H54" s="1123"/>
      <c r="I54" s="1123">
        <v>1518.5338432365952</v>
      </c>
      <c r="J54" s="1157"/>
      <c r="K54" s="1065"/>
      <c r="L54" s="1065"/>
      <c r="M54" s="1065"/>
      <c r="N54" s="1065"/>
      <c r="O54" s="1065"/>
      <c r="P54" s="1065"/>
      <c r="Q54" s="1065"/>
      <c r="R54" s="1117"/>
      <c r="S54" s="1117"/>
      <c r="T54" s="1117"/>
      <c r="U54" s="1117"/>
      <c r="V54" s="1117"/>
      <c r="W54" s="1117"/>
      <c r="X54" s="1117"/>
      <c r="Y54" s="1117"/>
      <c r="Z54" s="1117"/>
      <c r="AA54" s="1117"/>
      <c r="AB54" s="1117"/>
      <c r="AC54" s="1117"/>
      <c r="AD54" s="1117"/>
      <c r="AE54" s="1117"/>
      <c r="AF54" s="1117"/>
      <c r="AG54" s="1117"/>
      <c r="AH54" s="1117"/>
      <c r="AI54" s="1117"/>
      <c r="AJ54" s="1117"/>
      <c r="AK54" s="1117"/>
      <c r="AL54" s="1117"/>
      <c r="AM54" s="1117"/>
      <c r="AN54" s="1117"/>
      <c r="AO54" s="1117"/>
      <c r="AP54" s="1117"/>
      <c r="AQ54" s="1117"/>
      <c r="AR54" s="1117"/>
      <c r="AS54" s="1117"/>
      <c r="AT54" s="1117"/>
      <c r="AU54" s="1117"/>
      <c r="AV54" s="1117"/>
      <c r="AW54" s="1117"/>
      <c r="AX54" s="1117"/>
      <c r="AY54" s="1117"/>
      <c r="AZ54" s="1117"/>
      <c r="BA54" s="1117"/>
      <c r="BB54" s="1117"/>
      <c r="BC54" s="1117"/>
      <c r="BD54" s="1117"/>
      <c r="BE54" s="1117"/>
      <c r="BF54" s="1117"/>
    </row>
    <row r="55" spans="1:58" s="998" customFormat="1" ht="14.45" customHeight="1">
      <c r="A55" s="1330"/>
      <c r="B55" s="961" t="s">
        <v>1354</v>
      </c>
      <c r="C55" s="1330"/>
      <c r="D55" s="992"/>
      <c r="E55" s="1156">
        <v>867085.72866583359</v>
      </c>
      <c r="F55" s="962"/>
      <c r="G55" s="955">
        <v>799824.61177777778</v>
      </c>
      <c r="H55" s="955"/>
      <c r="I55" s="955">
        <v>20176.718755555554</v>
      </c>
      <c r="J55" s="962"/>
      <c r="K55" s="1065"/>
      <c r="L55" s="1065"/>
      <c r="M55" s="1065"/>
      <c r="N55" s="1065"/>
      <c r="O55" s="1065"/>
      <c r="P55" s="1065"/>
      <c r="Q55" s="1065"/>
      <c r="R55" s="1117"/>
      <c r="S55" s="1117"/>
      <c r="T55" s="1117"/>
      <c r="U55" s="1117"/>
      <c r="V55" s="1117"/>
      <c r="W55" s="1117"/>
      <c r="X55" s="1117"/>
      <c r="Y55" s="1117"/>
      <c r="Z55" s="1117"/>
      <c r="AA55" s="1117"/>
      <c r="AB55" s="1117"/>
      <c r="AC55" s="1117"/>
      <c r="AD55" s="1117"/>
      <c r="AE55" s="1117"/>
      <c r="AF55" s="1117"/>
      <c r="AG55" s="1117"/>
      <c r="AH55" s="1117"/>
      <c r="AI55" s="1117"/>
      <c r="AJ55" s="1117"/>
      <c r="AK55" s="1117"/>
      <c r="AL55" s="1117"/>
      <c r="AM55" s="1117"/>
      <c r="AN55" s="1117"/>
      <c r="AO55" s="1117"/>
      <c r="AP55" s="1117"/>
      <c r="AQ55" s="1117"/>
      <c r="AR55" s="1117"/>
      <c r="AS55" s="1117"/>
      <c r="AT55" s="1117"/>
      <c r="AU55" s="1117"/>
      <c r="AV55" s="1117"/>
      <c r="AW55" s="1117"/>
      <c r="AX55" s="1117"/>
      <c r="AY55" s="1117"/>
      <c r="AZ55" s="1117"/>
      <c r="BA55" s="1117"/>
      <c r="BB55" s="1117"/>
      <c r="BC55" s="1117"/>
      <c r="BD55" s="1117"/>
      <c r="BE55" s="1117"/>
      <c r="BF55" s="1117"/>
    </row>
    <row r="56" spans="1:58" s="998" customFormat="1" ht="14.45" customHeight="1">
      <c r="A56" s="1330"/>
      <c r="B56" s="961" t="s">
        <v>1355</v>
      </c>
      <c r="C56" s="1330"/>
      <c r="D56" s="992"/>
      <c r="E56" s="1156">
        <v>2893916.8312500003</v>
      </c>
      <c r="F56" s="1157"/>
      <c r="G56" s="1157">
        <v>2552951.0240500001</v>
      </c>
      <c r="H56" s="1158"/>
      <c r="I56" s="1113">
        <v>340965.80719999998</v>
      </c>
      <c r="J56" s="1158"/>
      <c r="K56" s="1065"/>
      <c r="L56" s="1065"/>
      <c r="M56" s="1065"/>
      <c r="N56" s="1065"/>
      <c r="O56" s="1065"/>
      <c r="P56" s="1065"/>
      <c r="Q56" s="1065"/>
      <c r="R56" s="1117"/>
      <c r="S56" s="1117"/>
      <c r="T56" s="1117"/>
      <c r="U56" s="1117"/>
      <c r="V56" s="1117"/>
      <c r="W56" s="1117"/>
      <c r="X56" s="1117"/>
      <c r="Y56" s="1117"/>
      <c r="Z56" s="1117"/>
      <c r="AA56" s="1117"/>
      <c r="AB56" s="1117"/>
      <c r="AC56" s="1117"/>
      <c r="AD56" s="1117"/>
      <c r="AE56" s="1117"/>
      <c r="AF56" s="1117"/>
      <c r="AG56" s="1117"/>
      <c r="AH56" s="1117"/>
      <c r="AI56" s="1117"/>
      <c r="AJ56" s="1117"/>
      <c r="AK56" s="1117"/>
      <c r="AL56" s="1117"/>
      <c r="AM56" s="1117"/>
      <c r="AN56" s="1117"/>
      <c r="AO56" s="1117"/>
      <c r="AP56" s="1117"/>
      <c r="AQ56" s="1117"/>
      <c r="AR56" s="1117"/>
      <c r="AS56" s="1117"/>
      <c r="AT56" s="1117"/>
      <c r="AU56" s="1117"/>
      <c r="AV56" s="1117"/>
      <c r="AW56" s="1117"/>
      <c r="AX56" s="1117"/>
      <c r="AY56" s="1117"/>
      <c r="AZ56" s="1117"/>
      <c r="BA56" s="1117"/>
      <c r="BB56" s="1117"/>
      <c r="BC56" s="1117"/>
      <c r="BD56" s="1117"/>
      <c r="BE56" s="1117"/>
      <c r="BF56" s="1117"/>
    </row>
    <row r="57" spans="1:58" s="998" customFormat="1" ht="14.45" customHeight="1">
      <c r="A57" s="1479" t="s">
        <v>449</v>
      </c>
      <c r="B57" s="1479"/>
      <c r="C57" s="1479"/>
      <c r="D57" s="2"/>
      <c r="E57" s="1159"/>
      <c r="F57" s="1158"/>
      <c r="G57" s="1158"/>
      <c r="H57" s="1158"/>
      <c r="I57" s="1158"/>
      <c r="J57" s="1158"/>
      <c r="K57" s="1065"/>
      <c r="L57" s="1065"/>
      <c r="M57" s="1065"/>
      <c r="N57" s="1065"/>
      <c r="O57" s="1065"/>
      <c r="P57" s="1065"/>
      <c r="Q57" s="1065"/>
      <c r="R57" s="1117"/>
      <c r="S57" s="1117"/>
      <c r="T57" s="1117"/>
      <c r="U57" s="1117"/>
      <c r="V57" s="1117"/>
      <c r="W57" s="1117"/>
      <c r="X57" s="1117"/>
      <c r="Y57" s="1117"/>
      <c r="Z57" s="1117"/>
      <c r="AA57" s="1117"/>
      <c r="AB57" s="1117"/>
      <c r="AC57" s="1117"/>
      <c r="AD57" s="1117"/>
      <c r="AE57" s="1117"/>
      <c r="AF57" s="1117"/>
      <c r="AG57" s="1117"/>
      <c r="AH57" s="1117"/>
      <c r="AI57" s="1117"/>
      <c r="AJ57" s="1117"/>
      <c r="AK57" s="1117"/>
      <c r="AL57" s="1117"/>
      <c r="AM57" s="1117"/>
      <c r="AN57" s="1117"/>
      <c r="AO57" s="1117"/>
      <c r="AP57" s="1117"/>
      <c r="AQ57" s="1117"/>
      <c r="AR57" s="1117"/>
      <c r="AS57" s="1117"/>
      <c r="AT57" s="1117"/>
      <c r="AU57" s="1117"/>
      <c r="AV57" s="1117"/>
      <c r="AW57" s="1117"/>
      <c r="AX57" s="1117"/>
      <c r="AY57" s="1117"/>
      <c r="AZ57" s="1117"/>
      <c r="BA57" s="1117"/>
      <c r="BB57" s="1117"/>
      <c r="BC57" s="1117"/>
      <c r="BD57" s="1117"/>
      <c r="BE57" s="1117"/>
      <c r="BF57" s="1117"/>
    </row>
    <row r="58" spans="1:58" s="998" customFormat="1" ht="14.45" customHeight="1">
      <c r="A58" s="6"/>
      <c r="B58" s="961" t="s">
        <v>1337</v>
      </c>
      <c r="C58" s="6"/>
      <c r="D58" s="994"/>
      <c r="E58" s="1156">
        <v>2673.0424061301119</v>
      </c>
      <c r="F58" s="1158"/>
      <c r="G58" s="1158">
        <v>2384.4934310448216</v>
      </c>
      <c r="H58" s="1158"/>
      <c r="I58" s="1158">
        <v>288.54897508529052</v>
      </c>
      <c r="J58" s="1158"/>
      <c r="K58" s="1065"/>
      <c r="L58" s="1065"/>
      <c r="M58" s="1065"/>
      <c r="N58" s="1065"/>
      <c r="O58" s="1065"/>
      <c r="P58" s="1065"/>
      <c r="Q58" s="1065"/>
      <c r="R58" s="1117"/>
      <c r="S58" s="1117"/>
      <c r="T58" s="1117"/>
      <c r="U58" s="1117"/>
      <c r="V58" s="1117"/>
      <c r="W58" s="1117"/>
      <c r="X58" s="1117"/>
      <c r="Y58" s="1117"/>
      <c r="Z58" s="1117"/>
      <c r="AA58" s="1117"/>
      <c r="AB58" s="1117"/>
      <c r="AC58" s="1117"/>
      <c r="AD58" s="1117"/>
      <c r="AE58" s="1117"/>
      <c r="AF58" s="1117"/>
      <c r="AG58" s="1117"/>
      <c r="AH58" s="1117"/>
      <c r="AI58" s="1117"/>
      <c r="AJ58" s="1117"/>
      <c r="AK58" s="1117"/>
      <c r="AL58" s="1117"/>
      <c r="AM58" s="1117"/>
      <c r="AN58" s="1117"/>
      <c r="AO58" s="1117"/>
      <c r="AP58" s="1117"/>
      <c r="AQ58" s="1117"/>
      <c r="AR58" s="1117"/>
      <c r="AS58" s="1117"/>
      <c r="AT58" s="1117"/>
      <c r="AU58" s="1117"/>
      <c r="AV58" s="1117"/>
      <c r="AW58" s="1117"/>
      <c r="AX58" s="1117"/>
      <c r="AY58" s="1117"/>
      <c r="AZ58" s="1117"/>
      <c r="BA58" s="1117"/>
      <c r="BB58" s="1117"/>
      <c r="BC58" s="1117"/>
      <c r="BD58" s="1117"/>
      <c r="BE58" s="1117"/>
      <c r="BF58" s="1117"/>
    </row>
    <row r="59" spans="1:58" s="998" customFormat="1" ht="14.45" customHeight="1">
      <c r="A59" s="6"/>
      <c r="B59" s="961" t="s">
        <v>1347</v>
      </c>
      <c r="C59" s="6"/>
      <c r="D59" s="2"/>
      <c r="E59" s="1156">
        <v>6108.8961518908054</v>
      </c>
      <c r="F59" s="1158"/>
      <c r="G59" s="1158">
        <v>5784.0656552787896</v>
      </c>
      <c r="H59" s="1158"/>
      <c r="I59" s="1158">
        <v>324.83049661201625</v>
      </c>
      <c r="J59" s="1158"/>
      <c r="K59" s="1065"/>
      <c r="L59" s="1065"/>
      <c r="M59" s="1065"/>
      <c r="N59" s="1065"/>
      <c r="O59" s="1065"/>
      <c r="P59" s="1065"/>
      <c r="Q59" s="1065"/>
    </row>
    <row r="60" spans="1:58" s="998" customFormat="1" ht="14.45" customHeight="1">
      <c r="A60" s="1330"/>
      <c r="B60" s="961" t="s">
        <v>1348</v>
      </c>
      <c r="C60" s="1330"/>
      <c r="D60" s="992"/>
      <c r="E60" s="1156">
        <v>7565.9024185286326</v>
      </c>
      <c r="F60" s="1158"/>
      <c r="G60" s="1158">
        <v>6663.2042814773049</v>
      </c>
      <c r="H60" s="1158"/>
      <c r="I60" s="1158">
        <v>902.69813705132776</v>
      </c>
      <c r="J60" s="1158"/>
      <c r="K60" s="1065"/>
      <c r="L60" s="1065"/>
      <c r="M60" s="1065"/>
      <c r="N60" s="1065"/>
      <c r="O60" s="1065"/>
      <c r="P60" s="1065"/>
      <c r="Q60" s="1065"/>
      <c r="R60" s="1117"/>
      <c r="S60" s="1117"/>
      <c r="T60" s="1117"/>
      <c r="U60" s="1117"/>
      <c r="V60" s="1117"/>
      <c r="W60" s="1117"/>
      <c r="X60" s="1117"/>
      <c r="Y60" s="1117"/>
      <c r="Z60" s="1117"/>
      <c r="AA60" s="1117"/>
      <c r="AB60" s="1117"/>
      <c r="AC60" s="1117"/>
      <c r="AD60" s="1117"/>
      <c r="AE60" s="1117"/>
      <c r="AF60" s="1117"/>
      <c r="AG60" s="1117"/>
      <c r="AH60" s="1117"/>
      <c r="AI60" s="1117"/>
      <c r="AJ60" s="1117"/>
      <c r="AK60" s="1117"/>
      <c r="AL60" s="1117"/>
      <c r="AM60" s="1117"/>
      <c r="AN60" s="1117"/>
      <c r="AO60" s="1117"/>
      <c r="AP60" s="1117"/>
      <c r="AQ60" s="1117"/>
      <c r="AR60" s="1117"/>
      <c r="AS60" s="1117"/>
      <c r="AT60" s="1117"/>
      <c r="AU60" s="1117"/>
      <c r="AV60" s="1117"/>
      <c r="AW60" s="1117"/>
      <c r="AX60" s="1117"/>
      <c r="AY60" s="1117"/>
      <c r="AZ60" s="1117"/>
      <c r="BA60" s="1117"/>
      <c r="BB60" s="1117"/>
      <c r="BC60" s="1117"/>
      <c r="BD60" s="1117"/>
      <c r="BE60" s="1117"/>
      <c r="BF60" s="1117"/>
    </row>
    <row r="61" spans="1:58" s="998" customFormat="1" ht="14.45" customHeight="1">
      <c r="A61" s="1330"/>
      <c r="B61" s="961" t="s">
        <v>1349</v>
      </c>
      <c r="C61" s="1330"/>
      <c r="D61" s="992"/>
      <c r="E61" s="1156">
        <v>12342.286402682541</v>
      </c>
      <c r="F61" s="1158"/>
      <c r="G61" s="1158">
        <v>11027.405886877945</v>
      </c>
      <c r="H61" s="1158"/>
      <c r="I61" s="1158">
        <v>1314.8805158045973</v>
      </c>
      <c r="J61" s="1158"/>
      <c r="K61" s="1065"/>
      <c r="L61" s="1065"/>
      <c r="M61" s="1065"/>
      <c r="N61" s="1065"/>
      <c r="O61" s="1065"/>
      <c r="P61" s="1065"/>
      <c r="Q61" s="1065"/>
      <c r="R61" s="1117"/>
      <c r="S61" s="1117"/>
      <c r="T61" s="1117"/>
      <c r="U61" s="1117"/>
      <c r="V61" s="1117"/>
      <c r="W61" s="1117"/>
      <c r="X61" s="1117"/>
      <c r="Y61" s="1117"/>
      <c r="Z61" s="1117"/>
      <c r="AA61" s="1117"/>
      <c r="AB61" s="1117"/>
      <c r="AC61" s="1117"/>
      <c r="AD61" s="1117"/>
      <c r="AE61" s="1117"/>
      <c r="AF61" s="1117"/>
      <c r="AG61" s="1117"/>
      <c r="AH61" s="1117"/>
      <c r="AI61" s="1117"/>
      <c r="AJ61" s="1117"/>
      <c r="AK61" s="1117"/>
      <c r="AL61" s="1117"/>
      <c r="AM61" s="1117"/>
      <c r="AN61" s="1117"/>
      <c r="AO61" s="1117"/>
      <c r="AP61" s="1117"/>
      <c r="AQ61" s="1117"/>
      <c r="AR61" s="1117"/>
      <c r="AS61" s="1117"/>
      <c r="AT61" s="1117"/>
      <c r="AU61" s="1117"/>
      <c r="AV61" s="1117"/>
      <c r="AW61" s="1117"/>
      <c r="AX61" s="1117"/>
      <c r="AY61" s="1117"/>
      <c r="AZ61" s="1117"/>
      <c r="BA61" s="1117"/>
      <c r="BB61" s="1117"/>
      <c r="BC61" s="1117"/>
      <c r="BD61" s="1117"/>
      <c r="BE61" s="1117"/>
      <c r="BF61" s="1117"/>
    </row>
    <row r="62" spans="1:58" s="998" customFormat="1" ht="14.45" customHeight="1">
      <c r="A62" s="1330"/>
      <c r="B62" s="961" t="s">
        <v>1350</v>
      </c>
      <c r="C62" s="1330"/>
      <c r="D62" s="992"/>
      <c r="E62" s="1156">
        <v>20850.571495367207</v>
      </c>
      <c r="F62" s="1158"/>
      <c r="G62" s="1158">
        <v>17847.646194068013</v>
      </c>
      <c r="H62" s="1158"/>
      <c r="I62" s="1158">
        <v>3002.9253012991958</v>
      </c>
      <c r="J62" s="1158"/>
      <c r="K62" s="1065"/>
      <c r="L62" s="1065"/>
      <c r="M62" s="1065"/>
      <c r="N62" s="1065"/>
      <c r="O62" s="1065"/>
      <c r="P62" s="1065"/>
      <c r="Q62" s="1065"/>
      <c r="R62" s="1117"/>
      <c r="S62" s="1117"/>
      <c r="T62" s="1117"/>
      <c r="U62" s="1117"/>
      <c r="V62" s="1117"/>
      <c r="W62" s="1117"/>
      <c r="X62" s="1117"/>
      <c r="Y62" s="1117"/>
      <c r="Z62" s="1117"/>
      <c r="AA62" s="1117"/>
      <c r="AB62" s="1117"/>
      <c r="AC62" s="1117"/>
      <c r="AD62" s="1117"/>
      <c r="AE62" s="1117"/>
      <c r="AF62" s="1117"/>
      <c r="AG62" s="1117"/>
      <c r="AH62" s="1117"/>
      <c r="AI62" s="1117"/>
      <c r="AJ62" s="1117"/>
      <c r="AK62" s="1117"/>
      <c r="AL62" s="1117"/>
      <c r="AM62" s="1117"/>
      <c r="AN62" s="1117"/>
      <c r="AO62" s="1117"/>
      <c r="AP62" s="1117"/>
      <c r="AQ62" s="1117"/>
      <c r="AR62" s="1117"/>
      <c r="AS62" s="1117"/>
      <c r="AT62" s="1117"/>
      <c r="AU62" s="1117"/>
      <c r="AV62" s="1117"/>
      <c r="AW62" s="1117"/>
      <c r="AX62" s="1117"/>
      <c r="AY62" s="1117"/>
      <c r="AZ62" s="1117"/>
      <c r="BA62" s="1117"/>
      <c r="BB62" s="1117"/>
      <c r="BC62" s="1117"/>
      <c r="BD62" s="1117"/>
      <c r="BE62" s="1117"/>
      <c r="BF62" s="1117"/>
    </row>
    <row r="63" spans="1:58" s="998" customFormat="1" ht="14.45" customHeight="1">
      <c r="A63" s="1330"/>
      <c r="B63" s="961" t="s">
        <v>1351</v>
      </c>
      <c r="C63" s="1330"/>
      <c r="D63" s="992"/>
      <c r="E63" s="1156">
        <v>43175.514465261345</v>
      </c>
      <c r="F63" s="1158"/>
      <c r="G63" s="1158">
        <v>37960.263711921958</v>
      </c>
      <c r="H63" s="1158"/>
      <c r="I63" s="1158">
        <v>5215.2507533393873</v>
      </c>
      <c r="J63" s="1158"/>
      <c r="K63" s="1065"/>
      <c r="L63" s="1065"/>
      <c r="M63" s="1065"/>
      <c r="N63" s="1065"/>
      <c r="O63" s="1065"/>
      <c r="P63" s="1065"/>
      <c r="Q63" s="1065"/>
      <c r="R63" s="1117"/>
      <c r="S63" s="1117"/>
      <c r="T63" s="1117"/>
      <c r="U63" s="1117"/>
      <c r="V63" s="1117"/>
      <c r="W63" s="1117"/>
      <c r="X63" s="1117"/>
      <c r="Y63" s="1117"/>
      <c r="Z63" s="1117"/>
      <c r="AA63" s="1117"/>
      <c r="AB63" s="1117"/>
      <c r="AC63" s="1117"/>
      <c r="AD63" s="1117"/>
      <c r="AE63" s="1117"/>
      <c r="AF63" s="1117"/>
      <c r="AG63" s="1117"/>
      <c r="AH63" s="1117"/>
      <c r="AI63" s="1117"/>
      <c r="AJ63" s="1117"/>
      <c r="AK63" s="1117"/>
      <c r="AL63" s="1117"/>
      <c r="AM63" s="1117"/>
      <c r="AN63" s="1117"/>
      <c r="AO63" s="1117"/>
      <c r="AP63" s="1117"/>
      <c r="AQ63" s="1117"/>
      <c r="AR63" s="1117"/>
      <c r="AS63" s="1117"/>
      <c r="AT63" s="1117"/>
      <c r="AU63" s="1117"/>
      <c r="AV63" s="1117"/>
      <c r="AW63" s="1117"/>
      <c r="AX63" s="1117"/>
      <c r="AY63" s="1117"/>
      <c r="AZ63" s="1117"/>
      <c r="BA63" s="1117"/>
      <c r="BB63" s="1117"/>
      <c r="BC63" s="1117"/>
      <c r="BD63" s="1117"/>
      <c r="BE63" s="1117"/>
      <c r="BF63" s="1117"/>
    </row>
    <row r="64" spans="1:58" s="998" customFormat="1" ht="14.45" customHeight="1">
      <c r="A64" s="1330"/>
      <c r="B64" s="961" t="s">
        <v>1352</v>
      </c>
      <c r="C64" s="1330"/>
      <c r="D64" s="992"/>
      <c r="E64" s="1156">
        <v>66262.04787129855</v>
      </c>
      <c r="F64" s="1158"/>
      <c r="G64" s="1158">
        <v>60104.646519172151</v>
      </c>
      <c r="H64" s="1158"/>
      <c r="I64" s="1158">
        <v>6157.4013521263923</v>
      </c>
      <c r="J64" s="1158"/>
      <c r="K64" s="1065"/>
      <c r="L64" s="1065"/>
      <c r="M64" s="1065"/>
      <c r="N64" s="1065"/>
      <c r="O64" s="1065"/>
      <c r="P64" s="1065"/>
      <c r="Q64" s="1065"/>
      <c r="R64" s="1117"/>
      <c r="S64" s="1117"/>
      <c r="T64" s="1117"/>
      <c r="U64" s="1117"/>
      <c r="V64" s="1117"/>
      <c r="W64" s="1117"/>
      <c r="X64" s="1117"/>
      <c r="Y64" s="1117"/>
      <c r="Z64" s="1117"/>
      <c r="AA64" s="1117"/>
      <c r="AB64" s="1117"/>
      <c r="AC64" s="1117"/>
      <c r="AD64" s="1117"/>
      <c r="AE64" s="1117"/>
      <c r="AF64" s="1117"/>
      <c r="AG64" s="1117"/>
      <c r="AH64" s="1117"/>
      <c r="AI64" s="1117"/>
      <c r="AJ64" s="1117"/>
      <c r="AK64" s="1117"/>
      <c r="AL64" s="1117"/>
      <c r="AM64" s="1117"/>
      <c r="AN64" s="1117"/>
      <c r="AO64" s="1117"/>
      <c r="AP64" s="1117"/>
      <c r="AQ64" s="1117"/>
      <c r="AR64" s="1117"/>
      <c r="AS64" s="1117"/>
      <c r="AT64" s="1117"/>
      <c r="AU64" s="1117"/>
      <c r="AV64" s="1117"/>
      <c r="AW64" s="1117"/>
      <c r="AX64" s="1117"/>
      <c r="AY64" s="1117"/>
      <c r="AZ64" s="1117"/>
      <c r="BA64" s="1117"/>
      <c r="BB64" s="1117"/>
      <c r="BC64" s="1117"/>
      <c r="BD64" s="1117"/>
      <c r="BE64" s="1117"/>
      <c r="BF64" s="1117"/>
    </row>
    <row r="65" spans="1:58" s="998" customFormat="1" ht="14.45" customHeight="1">
      <c r="A65" s="1330"/>
      <c r="B65" s="961" t="s">
        <v>1353</v>
      </c>
      <c r="C65" s="1330"/>
      <c r="D65" s="992"/>
      <c r="E65" s="1156">
        <v>99265.070948224369</v>
      </c>
      <c r="F65" s="1158"/>
      <c r="G65" s="1158">
        <v>96337.065408675044</v>
      </c>
      <c r="H65" s="1158"/>
      <c r="I65" s="1158">
        <v>2928.0055395493287</v>
      </c>
      <c r="J65" s="1158"/>
      <c r="K65" s="1065"/>
      <c r="L65" s="1065"/>
      <c r="M65" s="1065"/>
      <c r="N65" s="1065"/>
      <c r="O65" s="1065"/>
      <c r="P65" s="1065"/>
      <c r="Q65" s="1065"/>
      <c r="R65" s="1117"/>
      <c r="S65" s="1117"/>
      <c r="T65" s="1117"/>
      <c r="U65" s="1117"/>
      <c r="V65" s="1117"/>
      <c r="W65" s="1117"/>
      <c r="X65" s="1117"/>
      <c r="Y65" s="1117"/>
      <c r="Z65" s="1117"/>
      <c r="AA65" s="1117"/>
      <c r="AB65" s="1117"/>
      <c r="AC65" s="1117"/>
      <c r="AD65" s="1117"/>
      <c r="AE65" s="1117"/>
      <c r="AF65" s="1117"/>
      <c r="AG65" s="1117"/>
      <c r="AH65" s="1117"/>
      <c r="AI65" s="1117"/>
      <c r="AJ65" s="1117"/>
      <c r="AK65" s="1117"/>
      <c r="AL65" s="1117"/>
      <c r="AM65" s="1117"/>
      <c r="AN65" s="1117"/>
      <c r="AO65" s="1117"/>
      <c r="AP65" s="1117"/>
      <c r="AQ65" s="1117"/>
      <c r="AR65" s="1117"/>
      <c r="AS65" s="1117"/>
      <c r="AT65" s="1117"/>
      <c r="AU65" s="1117"/>
      <c r="AV65" s="1117"/>
      <c r="AW65" s="1117"/>
      <c r="AX65" s="1117"/>
      <c r="AY65" s="1117"/>
      <c r="AZ65" s="1117"/>
      <c r="BA65" s="1117"/>
      <c r="BB65" s="1117"/>
      <c r="BC65" s="1117"/>
      <c r="BD65" s="1117"/>
      <c r="BE65" s="1117"/>
      <c r="BF65" s="1117"/>
    </row>
    <row r="66" spans="1:58" s="998" customFormat="1" ht="14.45" customHeight="1">
      <c r="A66" s="1330"/>
      <c r="B66" s="961" t="s">
        <v>1354</v>
      </c>
      <c r="C66" s="1330"/>
      <c r="D66" s="992"/>
      <c r="E66" s="1156">
        <v>220006.46169057966</v>
      </c>
      <c r="F66" s="1158"/>
      <c r="G66" s="1158">
        <v>198585.33390186331</v>
      </c>
      <c r="H66" s="1158"/>
      <c r="I66" s="1158">
        <v>1015.6043572069171</v>
      </c>
      <c r="J66" s="1158"/>
      <c r="K66" s="1065"/>
      <c r="L66" s="1065"/>
      <c r="M66" s="1065"/>
      <c r="N66" s="1065"/>
      <c r="O66" s="1065"/>
      <c r="P66" s="1065"/>
      <c r="Q66" s="1065"/>
      <c r="R66" s="1117"/>
      <c r="S66" s="1117"/>
      <c r="T66" s="1117"/>
      <c r="U66" s="1117"/>
      <c r="V66" s="1117"/>
      <c r="W66" s="1117"/>
      <c r="X66" s="1117"/>
      <c r="Y66" s="1117"/>
      <c r="Z66" s="1117"/>
      <c r="AA66" s="1117"/>
      <c r="AB66" s="1117"/>
      <c r="AC66" s="1117"/>
      <c r="AD66" s="1117"/>
      <c r="AE66" s="1117"/>
      <c r="AF66" s="1117"/>
      <c r="AG66" s="1117"/>
      <c r="AH66" s="1117"/>
      <c r="AI66" s="1117"/>
      <c r="AJ66" s="1117"/>
      <c r="AK66" s="1117"/>
      <c r="AL66" s="1117"/>
      <c r="AM66" s="1117"/>
      <c r="AN66" s="1117"/>
      <c r="AO66" s="1117"/>
      <c r="AP66" s="1117"/>
      <c r="AQ66" s="1117"/>
      <c r="AR66" s="1117"/>
      <c r="AS66" s="1117"/>
      <c r="AT66" s="1117"/>
      <c r="AU66" s="1117"/>
      <c r="AV66" s="1117"/>
      <c r="AW66" s="1117"/>
      <c r="AX66" s="1117"/>
      <c r="AY66" s="1117"/>
      <c r="AZ66" s="1117"/>
      <c r="BA66" s="1117"/>
      <c r="BB66" s="1117"/>
      <c r="BC66" s="1117"/>
      <c r="BD66" s="1117"/>
      <c r="BE66" s="1117"/>
      <c r="BF66" s="1117"/>
    </row>
    <row r="67" spans="1:58" s="993" customFormat="1" ht="14.45" customHeight="1" thickBot="1">
      <c r="A67" s="1331"/>
      <c r="B67" s="1319" t="s">
        <v>1355</v>
      </c>
      <c r="C67" s="1331"/>
      <c r="D67" s="996"/>
      <c r="E67" s="1160">
        <v>927469.61935880454</v>
      </c>
      <c r="F67" s="1161"/>
      <c r="G67" s="1161">
        <v>853406.83204340283</v>
      </c>
      <c r="H67" s="1161"/>
      <c r="I67" s="1161">
        <v>74062.787315401671</v>
      </c>
      <c r="J67" s="1161"/>
      <c r="K67" s="1065"/>
      <c r="L67" s="1065"/>
      <c r="M67" s="1065"/>
      <c r="N67" s="1065"/>
      <c r="O67" s="1065"/>
      <c r="P67" s="1065"/>
      <c r="Q67" s="1065"/>
      <c r="R67" s="1131"/>
      <c r="S67" s="1131"/>
      <c r="T67" s="1131"/>
      <c r="U67" s="1131"/>
      <c r="V67" s="1131"/>
      <c r="W67" s="1131"/>
      <c r="X67" s="1131"/>
      <c r="Y67" s="1131"/>
      <c r="Z67" s="1131"/>
      <c r="AA67" s="1131"/>
      <c r="AB67" s="1131"/>
      <c r="AC67" s="1131"/>
      <c r="AD67" s="1131"/>
      <c r="AE67" s="1131"/>
      <c r="AF67" s="1131"/>
      <c r="AG67" s="1131"/>
      <c r="AH67" s="1131"/>
      <c r="AI67" s="1131"/>
      <c r="AJ67" s="1131"/>
      <c r="AK67" s="1131"/>
      <c r="AL67" s="1131"/>
      <c r="AM67" s="1131"/>
      <c r="AN67" s="1131"/>
      <c r="AO67" s="1131"/>
      <c r="AP67" s="1131"/>
      <c r="AQ67" s="1131"/>
      <c r="AR67" s="1131"/>
      <c r="AS67" s="1131"/>
      <c r="AT67" s="1131"/>
      <c r="AU67" s="1131"/>
      <c r="AV67" s="1131"/>
      <c r="AW67" s="1131"/>
      <c r="AX67" s="1131"/>
      <c r="AY67" s="1131"/>
      <c r="AZ67" s="1131"/>
      <c r="BA67" s="1131"/>
      <c r="BB67" s="1131"/>
      <c r="BC67" s="1131"/>
      <c r="BD67" s="1131"/>
      <c r="BE67" s="1131"/>
      <c r="BF67" s="1131"/>
    </row>
    <row r="68" spans="1:58" s="998" customFormat="1" ht="13.7" customHeight="1">
      <c r="B68" s="14"/>
      <c r="C68" s="14"/>
      <c r="D68" s="15"/>
      <c r="H68" s="993"/>
    </row>
    <row r="69" spans="1:58" ht="15">
      <c r="A69" s="1136"/>
      <c r="B69" s="1136"/>
      <c r="C69" s="1136"/>
      <c r="D69" s="1162"/>
    </row>
    <row r="70" spans="1:58" ht="15">
      <c r="A70" s="1136"/>
      <c r="B70" s="1136"/>
      <c r="C70" s="1136"/>
      <c r="D70" s="1162"/>
    </row>
    <row r="71" spans="1:58" ht="15">
      <c r="A71" s="1136"/>
      <c r="B71" s="1136"/>
      <c r="C71" s="1136"/>
      <c r="D71" s="1162"/>
    </row>
    <row r="72" spans="1:58" ht="15">
      <c r="A72" s="1136"/>
      <c r="B72" s="1136"/>
      <c r="C72" s="1136"/>
      <c r="D72" s="1162"/>
    </row>
    <row r="73" spans="1:58" ht="15">
      <c r="A73" s="1136"/>
      <c r="B73" s="1136"/>
      <c r="C73" s="1136"/>
      <c r="D73" s="1162"/>
    </row>
    <row r="74" spans="1:58" ht="15">
      <c r="A74" s="1136"/>
      <c r="B74" s="1136"/>
      <c r="C74" s="1136"/>
      <c r="D74" s="1162"/>
    </row>
    <row r="75" spans="1:58" ht="15">
      <c r="A75" s="1136"/>
      <c r="B75" s="1136"/>
      <c r="C75" s="1136"/>
      <c r="D75" s="1162"/>
    </row>
    <row r="76" spans="1:58" ht="15">
      <c r="A76" s="1136"/>
      <c r="B76" s="1136"/>
      <c r="C76" s="1136"/>
      <c r="D76" s="1162"/>
    </row>
    <row r="77" spans="1:58" ht="15">
      <c r="A77" s="1136"/>
      <c r="B77" s="1136"/>
      <c r="C77" s="1136"/>
      <c r="D77" s="1162"/>
    </row>
    <row r="78" spans="1:58" ht="15">
      <c r="A78" s="1136"/>
      <c r="B78" s="1136"/>
      <c r="C78" s="1136"/>
      <c r="D78" s="1162"/>
    </row>
    <row r="79" spans="1:58" ht="15">
      <c r="A79" s="1136"/>
      <c r="B79" s="1136"/>
      <c r="C79" s="1136"/>
      <c r="D79" s="1162"/>
    </row>
    <row r="80" spans="1:58" ht="15">
      <c r="A80" s="1136"/>
      <c r="B80" s="1136"/>
      <c r="C80" s="1136"/>
      <c r="D80" s="1162"/>
    </row>
    <row r="81" spans="1:4" ht="15">
      <c r="A81" s="1136"/>
      <c r="B81" s="1136"/>
      <c r="C81" s="1136"/>
      <c r="D81" s="1162"/>
    </row>
    <row r="82" spans="1:4" ht="15">
      <c r="A82" s="1136"/>
      <c r="B82" s="1136"/>
      <c r="C82" s="1136"/>
      <c r="D82" s="1162"/>
    </row>
    <row r="83" spans="1:4" ht="15">
      <c r="A83" s="1136"/>
      <c r="B83" s="1136"/>
      <c r="C83" s="1136"/>
      <c r="D83" s="1162"/>
    </row>
    <row r="84" spans="1:4" ht="15">
      <c r="A84" s="1136"/>
      <c r="B84" s="1136"/>
      <c r="C84" s="1136"/>
      <c r="D84" s="1162"/>
    </row>
    <row r="85" spans="1:4" ht="15">
      <c r="A85" s="1136"/>
      <c r="B85" s="1136"/>
      <c r="C85" s="1136"/>
      <c r="D85" s="1162"/>
    </row>
    <row r="86" spans="1:4" ht="15">
      <c r="A86" s="1136"/>
      <c r="B86" s="1136"/>
      <c r="C86" s="1136"/>
      <c r="D86" s="1162"/>
    </row>
    <row r="87" spans="1:4" ht="15">
      <c r="A87" s="1136"/>
      <c r="B87" s="1136"/>
      <c r="C87" s="1136"/>
      <c r="D87" s="1162"/>
    </row>
  </sheetData>
  <mergeCells count="31">
    <mergeCell ref="A57:C57"/>
    <mergeCell ref="I3:J5"/>
    <mergeCell ref="E3:F5"/>
    <mergeCell ref="A3:C5"/>
    <mergeCell ref="A9:C9"/>
    <mergeCell ref="A14:C14"/>
    <mergeCell ref="A35:C35"/>
    <mergeCell ref="A46:C46"/>
    <mergeCell ref="A6:C6"/>
    <mergeCell ref="A11:C11"/>
    <mergeCell ref="A12:C12"/>
    <mergeCell ref="A19:C19"/>
    <mergeCell ref="A28:C28"/>
    <mergeCell ref="A13:C13"/>
    <mergeCell ref="A16:C16"/>
    <mergeCell ref="A15:C15"/>
    <mergeCell ref="A1:J1"/>
    <mergeCell ref="G3:H5"/>
    <mergeCell ref="A7:C7"/>
    <mergeCell ref="A10:C10"/>
    <mergeCell ref="A8:C8"/>
    <mergeCell ref="A27:D27"/>
    <mergeCell ref="A23:D23"/>
    <mergeCell ref="A17:C17"/>
    <mergeCell ref="A18:C18"/>
    <mergeCell ref="A20:C20"/>
    <mergeCell ref="A21:C21"/>
    <mergeCell ref="A22:D22"/>
    <mergeCell ref="A24:D24"/>
    <mergeCell ref="A25:D25"/>
    <mergeCell ref="A26:D26"/>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X60"/>
  <sheetViews>
    <sheetView tabSelected="1" view="pageBreakPreview" topLeftCell="C4" zoomScaleNormal="50" zoomScaleSheetLayoutView="100" workbookViewId="0">
      <selection activeCell="H30" sqref="H30"/>
    </sheetView>
  </sheetViews>
  <sheetFormatPr defaultColWidth="9.140625" defaultRowHeight="15.75"/>
  <cols>
    <col min="1" max="1" width="2.28515625" style="425" customWidth="1"/>
    <col min="2" max="2" width="20" style="425" customWidth="1"/>
    <col min="3" max="3" width="2.28515625" style="425" customWidth="1"/>
    <col min="4" max="4" width="1.7109375" style="426" customWidth="1"/>
    <col min="5" max="8" width="20" style="1136" customWidth="1"/>
    <col min="9" max="12" width="26.7109375" style="1136" customWidth="1"/>
    <col min="13" max="13" width="19.42578125" style="1136" customWidth="1"/>
    <col min="14" max="14" width="15.42578125" style="1136" bestFit="1" customWidth="1"/>
    <col min="15" max="15" width="17.140625" style="1136" customWidth="1"/>
    <col min="16" max="16" width="9.7109375" style="1136" customWidth="1"/>
    <col min="17" max="17" width="9.85546875" style="1136" customWidth="1"/>
    <col min="18" max="18" width="9.140625" style="1136"/>
    <col min="19" max="19" width="19.140625" style="1136" bestFit="1" customWidth="1"/>
    <col min="20" max="16384" width="9.140625" style="1136"/>
  </cols>
  <sheetData>
    <row r="1" spans="1:24" s="404" customFormat="1" ht="35.1" customHeight="1">
      <c r="A1" s="1697" t="s">
        <v>426</v>
      </c>
      <c r="B1" s="1697"/>
      <c r="C1" s="1697"/>
      <c r="D1" s="1697"/>
      <c r="E1" s="1697"/>
      <c r="F1" s="1697"/>
      <c r="G1" s="1697"/>
      <c r="H1" s="1697"/>
      <c r="I1" s="1695" t="s">
        <v>236</v>
      </c>
      <c r="J1" s="1695"/>
      <c r="K1" s="1695"/>
      <c r="L1" s="1695"/>
    </row>
    <row r="2" spans="1:24" ht="15" customHeight="1" thickBot="1">
      <c r="A2" s="1135"/>
      <c r="B2" s="405"/>
      <c r="C2" s="405"/>
      <c r="D2" s="406"/>
      <c r="E2" s="1135"/>
      <c r="F2" s="1135"/>
      <c r="G2" s="1135"/>
      <c r="H2" s="1135"/>
      <c r="I2" s="1135"/>
      <c r="J2" s="1135"/>
      <c r="K2" s="1135"/>
      <c r="L2" s="407" t="s">
        <v>765</v>
      </c>
    </row>
    <row r="3" spans="1:24" ht="15" customHeight="1">
      <c r="A3" s="1714" t="s">
        <v>10</v>
      </c>
      <c r="B3" s="1714"/>
      <c r="C3" s="1714"/>
      <c r="D3" s="1402"/>
      <c r="E3" s="1876" t="s">
        <v>1460</v>
      </c>
      <c r="F3" s="1876" t="s">
        <v>1461</v>
      </c>
      <c r="G3" s="1876" t="s">
        <v>1469</v>
      </c>
      <c r="H3" s="1876" t="s">
        <v>1470</v>
      </c>
      <c r="I3" s="1737" t="s">
        <v>1471</v>
      </c>
      <c r="J3" s="1734" t="s">
        <v>1472</v>
      </c>
      <c r="K3" s="1737" t="s">
        <v>1466</v>
      </c>
      <c r="L3" s="1734" t="s">
        <v>1467</v>
      </c>
      <c r="X3" s="408"/>
    </row>
    <row r="4" spans="1:24" ht="15" customHeight="1">
      <c r="A4" s="1715"/>
      <c r="B4" s="1715"/>
      <c r="C4" s="1715"/>
      <c r="D4" s="1402"/>
      <c r="E4" s="1877"/>
      <c r="F4" s="1877"/>
      <c r="G4" s="1877"/>
      <c r="H4" s="1877"/>
      <c r="I4" s="1738"/>
      <c r="J4" s="1735"/>
      <c r="K4" s="1738"/>
      <c r="L4" s="1735"/>
    </row>
    <row r="5" spans="1:24" ht="43.5" customHeight="1">
      <c r="A5" s="1716"/>
      <c r="B5" s="1716"/>
      <c r="C5" s="1716"/>
      <c r="D5" s="1386"/>
      <c r="E5" s="1878"/>
      <c r="F5" s="1878"/>
      <c r="G5" s="1878"/>
      <c r="H5" s="1878"/>
      <c r="I5" s="1739"/>
      <c r="J5" s="1736"/>
      <c r="K5" s="1739"/>
      <c r="L5" s="1736"/>
    </row>
    <row r="6" spans="1:24" s="410" customFormat="1" ht="24" hidden="1" customHeight="1">
      <c r="A6" s="1696" t="s">
        <v>1071</v>
      </c>
      <c r="B6" s="1696"/>
      <c r="C6" s="1696"/>
      <c r="D6" s="21"/>
      <c r="E6" s="409">
        <v>73155098.799999997</v>
      </c>
      <c r="F6" s="374">
        <v>44412873.645071842</v>
      </c>
      <c r="G6" s="374">
        <v>554575873</v>
      </c>
      <c r="H6" s="374">
        <v>526282949</v>
      </c>
      <c r="I6" s="374">
        <v>172861308</v>
      </c>
      <c r="J6" s="374">
        <v>34949323.985379376</v>
      </c>
      <c r="K6" s="374">
        <v>34078169.712629192</v>
      </c>
      <c r="L6" s="374">
        <v>217723483</v>
      </c>
    </row>
    <row r="7" spans="1:24" s="410" customFormat="1" ht="24" hidden="1" customHeight="1">
      <c r="A7" s="1694" t="s">
        <v>1068</v>
      </c>
      <c r="B7" s="1694"/>
      <c r="C7" s="1694"/>
      <c r="D7" s="21"/>
      <c r="E7" s="411">
        <v>-4822639.8211698933</v>
      </c>
      <c r="F7" s="374">
        <v>8741687.6932598669</v>
      </c>
      <c r="G7" s="374">
        <v>501494769.53363603</v>
      </c>
      <c r="H7" s="374">
        <v>500259936.87579286</v>
      </c>
      <c r="I7" s="374">
        <v>428951108.39848328</v>
      </c>
      <c r="J7" s="374">
        <v>32649973.27367295</v>
      </c>
      <c r="K7" s="374">
        <v>31551331.996783778</v>
      </c>
      <c r="L7" s="374">
        <v>422893635.91946965</v>
      </c>
    </row>
    <row r="8" spans="1:24" s="410" customFormat="1" ht="24" hidden="1" customHeight="1">
      <c r="A8" s="1694" t="s">
        <v>1411</v>
      </c>
      <c r="B8" s="1694"/>
      <c r="C8" s="1694"/>
      <c r="D8" s="21"/>
      <c r="E8" s="411">
        <v>10011827</v>
      </c>
      <c r="F8" s="374">
        <v>19663492.508804392</v>
      </c>
      <c r="G8" s="374">
        <v>506459891</v>
      </c>
      <c r="H8" s="374">
        <v>489213132</v>
      </c>
      <c r="I8" s="374">
        <v>338811661</v>
      </c>
      <c r="J8" s="374">
        <v>30230996.896078315</v>
      </c>
      <c r="K8" s="374">
        <v>29448516.026980244</v>
      </c>
      <c r="L8" s="374">
        <v>331576729</v>
      </c>
    </row>
    <row r="9" spans="1:24" s="410" customFormat="1" ht="19.5" hidden="1" customHeight="1">
      <c r="A9" s="1694" t="s">
        <v>1412</v>
      </c>
      <c r="B9" s="1694"/>
      <c r="C9" s="1694"/>
      <c r="D9" s="21"/>
      <c r="E9" s="411">
        <f>G9-H9-I9+L9</f>
        <v>-6469296.946950376</v>
      </c>
      <c r="F9" s="374">
        <v>3912222.5984979621</v>
      </c>
      <c r="G9" s="374">
        <v>401820999.30479008</v>
      </c>
      <c r="H9" s="374">
        <v>419108300.79884535</v>
      </c>
      <c r="I9" s="374">
        <v>357303752.31865996</v>
      </c>
      <c r="J9" s="374">
        <v>24047010.815616611</v>
      </c>
      <c r="K9" s="374">
        <v>23278361.159004807</v>
      </c>
      <c r="L9" s="374">
        <v>368121756.86576486</v>
      </c>
    </row>
    <row r="10" spans="1:24" s="410" customFormat="1" ht="19.5" hidden="1" customHeight="1">
      <c r="A10" s="1694" t="s">
        <v>1413</v>
      </c>
      <c r="B10" s="1694"/>
      <c r="C10" s="1694"/>
      <c r="D10" s="21"/>
      <c r="E10" s="411">
        <f>G10-H10-I10+L10</f>
        <v>7904744.8465281129</v>
      </c>
      <c r="F10" s="374">
        <v>2656423.7335556992</v>
      </c>
      <c r="G10" s="374">
        <v>444122840.59282225</v>
      </c>
      <c r="H10" s="374">
        <v>476703908.25929618</v>
      </c>
      <c r="I10" s="374">
        <v>392579056.56763297</v>
      </c>
      <c r="J10" s="374">
        <v>26861193.28509089</v>
      </c>
      <c r="K10" s="374">
        <v>25731372.084180012</v>
      </c>
      <c r="L10" s="374">
        <v>433064869.08063501</v>
      </c>
    </row>
    <row r="11" spans="1:24" s="414" customFormat="1" ht="19.5" hidden="1" customHeight="1">
      <c r="A11" s="1479" t="s">
        <v>1414</v>
      </c>
      <c r="B11" s="1479"/>
      <c r="C11" s="1479"/>
      <c r="D11" s="412"/>
      <c r="E11" s="413">
        <f>G11-H11-I11+L11</f>
        <v>13253114.243250668</v>
      </c>
      <c r="F11" s="327">
        <v>8921067.7227890547</v>
      </c>
      <c r="G11" s="50">
        <v>468911586.1162464</v>
      </c>
      <c r="H11" s="50">
        <v>496488994.83943087</v>
      </c>
      <c r="I11" s="50">
        <v>340666948.07070595</v>
      </c>
      <c r="J11" s="50">
        <v>29318916.898760412</v>
      </c>
      <c r="K11" s="50">
        <v>35102069.430312738</v>
      </c>
      <c r="L11" s="50">
        <v>381497471.03714108</v>
      </c>
    </row>
    <row r="12" spans="1:24" s="410" customFormat="1" ht="19.5" hidden="1" customHeight="1">
      <c r="A12" s="1825" t="s">
        <v>1432</v>
      </c>
      <c r="B12" s="1825"/>
      <c r="C12" s="1825"/>
      <c r="D12" s="21"/>
      <c r="E12" s="413">
        <v>1139792.1875059223</v>
      </c>
      <c r="F12" s="327">
        <v>1349651.5231102898</v>
      </c>
      <c r="G12" s="50">
        <v>39498517.644465096</v>
      </c>
      <c r="H12" s="50">
        <v>41772861.846914053</v>
      </c>
      <c r="I12" s="50">
        <v>29373001.992077466</v>
      </c>
      <c r="J12" s="50">
        <v>32787138.38203223</v>
      </c>
      <c r="K12" s="50">
        <v>38362500.140195429</v>
      </c>
      <c r="L12" s="374">
        <v>40426985.007039897</v>
      </c>
      <c r="M12" s="414"/>
      <c r="N12" s="414"/>
      <c r="P12" s="415"/>
      <c r="Q12" s="415"/>
      <c r="S12" s="416"/>
    </row>
    <row r="13" spans="1:24" s="410" customFormat="1" ht="18" hidden="1" customHeight="1">
      <c r="A13" s="1789" t="s">
        <v>1433</v>
      </c>
      <c r="B13" s="1789"/>
      <c r="C13" s="1789"/>
      <c r="D13" s="21"/>
      <c r="E13" s="413">
        <v>3769515.8957910049</v>
      </c>
      <c r="F13" s="327">
        <v>6086413.8320086608</v>
      </c>
      <c r="G13" s="50">
        <v>43826792.517200515</v>
      </c>
      <c r="H13" s="50">
        <v>42144515.372293949</v>
      </c>
      <c r="I13" s="50">
        <v>25380504.764960475</v>
      </c>
      <c r="J13" s="50">
        <v>29721658.63474188</v>
      </c>
      <c r="K13" s="50">
        <v>42707391.650127418</v>
      </c>
      <c r="L13" s="374">
        <v>40962131.687900171</v>
      </c>
      <c r="M13" s="414"/>
    </row>
    <row r="14" spans="1:24" s="410" customFormat="1" ht="18" hidden="1" customHeight="1">
      <c r="A14" s="1825" t="s">
        <v>1434</v>
      </c>
      <c r="B14" s="1825"/>
      <c r="C14" s="1825"/>
      <c r="D14" s="21"/>
      <c r="E14" s="413">
        <v>1485577.0395008971</v>
      </c>
      <c r="F14" s="327">
        <v>1269249.0596070236</v>
      </c>
      <c r="G14" s="50">
        <v>42281520.22431951</v>
      </c>
      <c r="H14" s="50">
        <v>41212179.990529239</v>
      </c>
      <c r="I14" s="50">
        <v>28109701.38377133</v>
      </c>
      <c r="J14" s="50">
        <v>28525938.1894821</v>
      </c>
      <c r="K14" s="50">
        <v>41163562.898208283</v>
      </c>
      <c r="L14" s="374">
        <v>40310550.644312032</v>
      </c>
      <c r="M14" s="414"/>
      <c r="N14" s="414"/>
    </row>
    <row r="15" spans="1:24" s="410" customFormat="1" ht="18" hidden="1" customHeight="1">
      <c r="A15" s="1825" t="s">
        <v>1435</v>
      </c>
      <c r="B15" s="1825"/>
      <c r="C15" s="1825"/>
      <c r="D15" s="21"/>
      <c r="E15" s="411">
        <f>('25'!E15/'1'!$E$16)*1000</f>
        <v>987589.31898562831</v>
      </c>
      <c r="F15" s="327">
        <f>('25'!F15/'1'!$E$16)*1000</f>
        <v>1250073.4865343026</v>
      </c>
      <c r="G15" s="374">
        <f>('25'!G15/'1'!$E$16)*1000</f>
        <v>41438903.097240709</v>
      </c>
      <c r="H15" s="374">
        <f>('25'!H15/'1'!$E$16)*1000</f>
        <v>41831884.227947295</v>
      </c>
      <c r="I15" s="374">
        <f>('25'!I15/'1'!$E$16)*1000</f>
        <v>30487707.337851115</v>
      </c>
      <c r="J15" s="374">
        <f>('25'!J15/'1'!$E$16)*1000</f>
        <v>31868277.78754333</v>
      </c>
      <c r="K15" s="374">
        <f>('25'!K15/'1'!$E$16)*1000</f>
        <v>40508795.050827384</v>
      </c>
      <c r="L15" s="374">
        <f>('25'!L15/'1'!$E$16)*1000</f>
        <v>40639292.013985299</v>
      </c>
    </row>
    <row r="16" spans="1:24" s="410" customFormat="1" ht="17.25" hidden="1" customHeight="1">
      <c r="A16" s="1825" t="s">
        <v>1419</v>
      </c>
      <c r="B16" s="1825"/>
      <c r="C16" s="1825"/>
      <c r="D16" s="21"/>
      <c r="E16" s="411">
        <v>1631484.8779611802</v>
      </c>
      <c r="F16" s="327">
        <f>('25'!F16/'1'!$E$17)*1000</f>
        <v>1367500.0562606321</v>
      </c>
      <c r="G16" s="374">
        <f>('25'!G16/'1'!$E$17)*1000</f>
        <v>38246013.372759104</v>
      </c>
      <c r="H16" s="374">
        <f>('25'!H16/'1'!$E$17)*1000</f>
        <v>36351802.774204478</v>
      </c>
      <c r="I16" s="374">
        <f>('25'!I16/'1'!$E$17)*1000</f>
        <v>37031659.553345963</v>
      </c>
      <c r="J16" s="374">
        <f>('25'!J16/'1'!$E$17)*1000</f>
        <v>36768933.832752585</v>
      </c>
      <c r="K16" s="374">
        <f>('25'!K16/'1'!$E$17)*1000</f>
        <v>37379270.592444643</v>
      </c>
      <c r="L16" s="374">
        <f>('25'!L16/'1'!$E$17)*1000</f>
        <v>35749044.815590627</v>
      </c>
    </row>
    <row r="17" spans="1:20" s="410" customFormat="1" ht="17.25" hidden="1" customHeight="1">
      <c r="A17" s="1825" t="s">
        <v>1420</v>
      </c>
      <c r="B17" s="1825"/>
      <c r="C17" s="1825"/>
      <c r="D17" s="21"/>
      <c r="E17" s="417">
        <v>2501028.4064944121</v>
      </c>
      <c r="F17" s="418">
        <f>K17-L17-I17+J17</f>
        <v>2088963.5107144862</v>
      </c>
      <c r="G17" s="418">
        <v>40964835.446321748</v>
      </c>
      <c r="H17" s="419">
        <v>39820027.144423097</v>
      </c>
      <c r="I17" s="419">
        <v>41641583.276320055</v>
      </c>
      <c r="J17" s="419">
        <v>42997803.380915791</v>
      </c>
      <c r="K17" s="419">
        <v>40029852.161319748</v>
      </c>
      <c r="L17" s="419">
        <v>39297108.755200997</v>
      </c>
    </row>
    <row r="18" spans="1:20" s="410" customFormat="1" ht="18.75" hidden="1" customHeight="1">
      <c r="A18" s="1825" t="s">
        <v>1421</v>
      </c>
      <c r="B18" s="1825"/>
      <c r="C18" s="1825"/>
      <c r="D18" s="18"/>
      <c r="E18" s="418">
        <f>'[1]25'!E18/'[1]1'!$E$19*1000</f>
        <v>4944187.5756936148</v>
      </c>
      <c r="F18" s="418">
        <f>'[1]25'!F18/'[1]1'!$E$19*1000</f>
        <v>4657622.9857177287</v>
      </c>
      <c r="G18" s="418">
        <f>'[1]25'!G18/'[1]1'!$E$19*1000</f>
        <v>43382558.55981715</v>
      </c>
      <c r="H18" s="418">
        <f>'[1]25'!H18/'[1]1'!$E$19*1000</f>
        <v>38731168.642797194</v>
      </c>
      <c r="I18" s="418">
        <f>'[1]25'!I18/'[1]1'!$E$19*1000</f>
        <v>38032440.318719901</v>
      </c>
      <c r="J18" s="418">
        <f>'[1]25'!J18/'[1]1'!$E$19*1000</f>
        <v>38325237.977393597</v>
      </c>
      <c r="K18" s="418">
        <f>'[1]25'!K18/'[1]1'!$E$19*1000</f>
        <v>42313506.035672188</v>
      </c>
      <c r="L18" s="418">
        <f>'[1]25'!L18/'[1]1'!$E$19*1000</f>
        <v>37948680.708628163</v>
      </c>
    </row>
    <row r="19" spans="1:20" s="410" customFormat="1" ht="16.5" hidden="1" customHeight="1">
      <c r="A19" s="1825" t="s">
        <v>1436</v>
      </c>
      <c r="B19" s="1825"/>
      <c r="C19" s="1825"/>
      <c r="D19" s="21"/>
      <c r="E19" s="417">
        <v>2277260.6550631449</v>
      </c>
      <c r="F19" s="418">
        <f t="shared" ref="F19:F58" si="0">K19-L19-I19+J19</f>
        <v>2006441.4721355215</v>
      </c>
      <c r="G19" s="418">
        <v>39096934.490936048</v>
      </c>
      <c r="H19" s="419">
        <v>36707776.877159506</v>
      </c>
      <c r="I19" s="419">
        <v>32802468.486434624</v>
      </c>
      <c r="J19" s="419">
        <v>32690571.527721189</v>
      </c>
      <c r="K19" s="419">
        <v>38228265.658148304</v>
      </c>
      <c r="L19" s="419">
        <v>36109927.227299348</v>
      </c>
    </row>
    <row r="20" spans="1:20" s="410" customFormat="1" ht="18" hidden="1" customHeight="1">
      <c r="A20" s="1825" t="s">
        <v>1437</v>
      </c>
      <c r="B20" s="1825"/>
      <c r="C20" s="1825"/>
      <c r="D20" s="21"/>
      <c r="E20" s="417">
        <v>2490140.8471112531</v>
      </c>
      <c r="F20" s="418">
        <f t="shared" si="0"/>
        <v>2155967.9205712304</v>
      </c>
      <c r="G20" s="418">
        <v>37552211.996995367</v>
      </c>
      <c r="H20" s="419">
        <v>36384650.840976566</v>
      </c>
      <c r="I20" s="419">
        <v>31127189.475215506</v>
      </c>
      <c r="J20" s="419">
        <v>32449769.166307982</v>
      </c>
      <c r="K20" s="419">
        <v>36592047.034871571</v>
      </c>
      <c r="L20" s="419">
        <v>35758658.805392817</v>
      </c>
    </row>
    <row r="21" spans="1:20" s="410" customFormat="1" ht="18" hidden="1" customHeight="1">
      <c r="A21" s="1825" t="s">
        <v>1424</v>
      </c>
      <c r="B21" s="1825"/>
      <c r="C21" s="1825"/>
      <c r="D21" s="32"/>
      <c r="E21" s="417">
        <v>2707313.5016021822</v>
      </c>
      <c r="F21" s="418">
        <f t="shared" si="0"/>
        <v>2490717.8346401453</v>
      </c>
      <c r="G21" s="418">
        <v>39670326.330035061</v>
      </c>
      <c r="H21" s="419">
        <v>38180245.582422793</v>
      </c>
      <c r="I21" s="419">
        <v>30300512.761823028</v>
      </c>
      <c r="J21" s="419">
        <v>31517745.515812948</v>
      </c>
      <c r="K21" s="419">
        <v>38835906.446937293</v>
      </c>
      <c r="L21" s="419">
        <v>37562421.366287068</v>
      </c>
    </row>
    <row r="22" spans="1:20" s="410" customFormat="1" ht="18" hidden="1" customHeight="1">
      <c r="A22" s="1467" t="s">
        <v>1425</v>
      </c>
      <c r="B22" s="1467"/>
      <c r="C22" s="1467"/>
      <c r="D22" s="1516"/>
      <c r="E22" s="420">
        <v>1982.2002225778513</v>
      </c>
      <c r="F22" s="130">
        <f t="shared" si="0"/>
        <v>1768.360446384715</v>
      </c>
      <c r="G22" s="130">
        <v>38278.493919796383</v>
      </c>
      <c r="H22" s="421">
        <v>37099.22531691366</v>
      </c>
      <c r="I22" s="421">
        <v>33550.100651844485</v>
      </c>
      <c r="J22" s="421">
        <v>34353.032271539647</v>
      </c>
      <c r="K22" s="421">
        <v>37319.589298189676</v>
      </c>
      <c r="L22" s="421">
        <v>36354.160471500123</v>
      </c>
    </row>
    <row r="23" spans="1:20" s="410" customFormat="1" ht="18" customHeight="1">
      <c r="A23" s="1467" t="s">
        <v>1308</v>
      </c>
      <c r="B23" s="1468"/>
      <c r="C23" s="1468"/>
      <c r="D23" s="1469"/>
      <c r="E23" s="420">
        <v>2327.4725219310703</v>
      </c>
      <c r="F23" s="130">
        <f t="shared" si="0"/>
        <v>2256.6588174030949</v>
      </c>
      <c r="G23" s="130">
        <v>37922.584824932077</v>
      </c>
      <c r="H23" s="421">
        <v>34004.943652264345</v>
      </c>
      <c r="I23" s="421">
        <v>19320.916993003113</v>
      </c>
      <c r="J23" s="421">
        <v>17730.748342266426</v>
      </c>
      <c r="K23" s="421">
        <v>37301.662497467609</v>
      </c>
      <c r="L23" s="421">
        <v>33454.835029327827</v>
      </c>
    </row>
    <row r="24" spans="1:20" s="410" customFormat="1" ht="18" customHeight="1">
      <c r="A24" s="1467" t="s">
        <v>1309</v>
      </c>
      <c r="B24" s="1468"/>
      <c r="C24" s="1468"/>
      <c r="D24" s="1469"/>
      <c r="E24" s="420">
        <v>1740.9087607042759</v>
      </c>
      <c r="F24" s="130">
        <f>K24-L24-I24+J24</f>
        <v>1501.2063276121517</v>
      </c>
      <c r="G24" s="130">
        <v>34590.952917161187</v>
      </c>
      <c r="H24" s="421">
        <v>32879.487357863698</v>
      </c>
      <c r="I24" s="421">
        <v>24120.502084302723</v>
      </c>
      <c r="J24" s="421">
        <v>24149.94528570948</v>
      </c>
      <c r="K24" s="421">
        <v>33827.326228730286</v>
      </c>
      <c r="L24" s="421">
        <v>32355.563102524891</v>
      </c>
    </row>
    <row r="25" spans="1:20" s="410" customFormat="1" ht="18" customHeight="1">
      <c r="A25" s="1467" t="s">
        <v>1310</v>
      </c>
      <c r="B25" s="1468"/>
      <c r="C25" s="1468"/>
      <c r="D25" s="1469"/>
      <c r="E25" s="420">
        <v>2663.4641739572226</v>
      </c>
      <c r="F25" s="130">
        <f>K25-L25-I25+J25</f>
        <v>2286.1902013704021</v>
      </c>
      <c r="G25" s="130">
        <v>38633.573144521171</v>
      </c>
      <c r="H25" s="421">
        <v>36089.159634324802</v>
      </c>
      <c r="I25" s="421">
        <v>25442.243643090012</v>
      </c>
      <c r="J25" s="421">
        <v>25561.294306850868</v>
      </c>
      <c r="K25" s="421">
        <v>37745.203533728447</v>
      </c>
      <c r="L25" s="421">
        <v>35578.063996118901</v>
      </c>
    </row>
    <row r="26" spans="1:20" s="410" customFormat="1" ht="18" customHeight="1">
      <c r="A26" s="1467" t="s">
        <v>1311</v>
      </c>
      <c r="B26" s="1468"/>
      <c r="C26" s="1468"/>
      <c r="D26" s="1469"/>
      <c r="E26" s="420">
        <v>2522.8192920273195</v>
      </c>
      <c r="F26" s="130">
        <f>K26-L26-I26+J26</f>
        <v>2163.1732693827289</v>
      </c>
      <c r="G26" s="130">
        <v>40640.015003846696</v>
      </c>
      <c r="H26" s="421">
        <v>38485.4890168364</v>
      </c>
      <c r="I26" s="421">
        <v>25821.90259281516</v>
      </c>
      <c r="J26" s="421">
        <v>26190.195897832142</v>
      </c>
      <c r="K26" s="421">
        <v>39820.120628594828</v>
      </c>
      <c r="L26" s="421">
        <v>38025.240664229081</v>
      </c>
    </row>
    <row r="27" spans="1:20" s="410" customFormat="1" ht="18" customHeight="1">
      <c r="A27" s="1467" t="s">
        <v>1312</v>
      </c>
      <c r="B27" s="1468"/>
      <c r="C27" s="1468"/>
      <c r="D27" s="1469"/>
      <c r="E27" s="420">
        <v>2188.836284349738</v>
      </c>
      <c r="F27" s="130">
        <f>K27-L27-I27+J27</f>
        <v>1666.3188189483262</v>
      </c>
      <c r="G27" s="130">
        <v>43110.097173507245</v>
      </c>
      <c r="H27" s="421">
        <v>41303.850307495515</v>
      </c>
      <c r="I27" s="421">
        <v>47742.238727683347</v>
      </c>
      <c r="J27" s="421">
        <v>48124.828146021428</v>
      </c>
      <c r="K27" s="421">
        <v>42016.495004074379</v>
      </c>
      <c r="L27" s="421">
        <v>40732.765603464133</v>
      </c>
    </row>
    <row r="28" spans="1:20" ht="18" customHeight="1">
      <c r="A28" s="1694" t="s">
        <v>43</v>
      </c>
      <c r="B28" s="1694"/>
      <c r="C28" s="1694"/>
      <c r="D28" s="21"/>
      <c r="E28" s="1017"/>
      <c r="F28" s="1151"/>
      <c r="G28" s="1123"/>
      <c r="H28" s="1113"/>
      <c r="I28" s="1113"/>
      <c r="J28" s="1113"/>
      <c r="K28" s="1113"/>
      <c r="L28" s="1151"/>
    </row>
    <row r="29" spans="1:20" ht="18" customHeight="1">
      <c r="A29" s="427"/>
      <c r="B29" s="427" t="s">
        <v>44</v>
      </c>
      <c r="C29" s="427"/>
      <c r="D29" s="1152"/>
      <c r="E29" s="1029">
        <v>2748.1563934310993</v>
      </c>
      <c r="F29" s="958">
        <f>K29-L29-I29+J29</f>
        <v>2029.9655256826154</v>
      </c>
      <c r="G29" s="958">
        <v>56090.946961651811</v>
      </c>
      <c r="H29" s="957">
        <v>53850.555965669751</v>
      </c>
      <c r="I29" s="957">
        <v>65130.195988371088</v>
      </c>
      <c r="J29" s="957">
        <v>65637.961385820236</v>
      </c>
      <c r="K29" s="957">
        <v>54598.790607390089</v>
      </c>
      <c r="L29" s="957">
        <v>53076.590479156621</v>
      </c>
      <c r="M29" s="410"/>
      <c r="N29" s="410"/>
      <c r="O29" s="410"/>
      <c r="P29" s="410"/>
      <c r="Q29" s="410"/>
      <c r="R29" s="410"/>
      <c r="S29" s="410"/>
      <c r="T29" s="410"/>
    </row>
    <row r="30" spans="1:20" ht="18" customHeight="1">
      <c r="A30" s="427"/>
      <c r="B30" s="427" t="s">
        <v>12</v>
      </c>
      <c r="C30" s="427"/>
      <c r="D30" s="1152"/>
      <c r="E30" s="1029">
        <v>658.35757419862978</v>
      </c>
      <c r="F30" s="958">
        <f>K30-L30-I30+J30</f>
        <v>671.26512136631641</v>
      </c>
      <c r="G30" s="958">
        <v>7590.3403869070571</v>
      </c>
      <c r="H30" s="957">
        <v>6972.0507161907444</v>
      </c>
      <c r="I30" s="957">
        <v>163.22633671482066</v>
      </c>
      <c r="J30" s="957">
        <v>203.29424019714739</v>
      </c>
      <c r="K30" s="957">
        <v>7587.3099398533514</v>
      </c>
      <c r="L30" s="957">
        <v>6956.1127219693617</v>
      </c>
      <c r="M30" s="410"/>
      <c r="N30" s="410"/>
      <c r="O30" s="410"/>
      <c r="P30" s="410"/>
      <c r="Q30" s="410"/>
      <c r="R30" s="410"/>
      <c r="S30" s="410"/>
      <c r="T30" s="410"/>
    </row>
    <row r="31" spans="1:20" ht="18" customHeight="1">
      <c r="A31" s="1694" t="s">
        <v>13</v>
      </c>
      <c r="B31" s="1694"/>
      <c r="C31" s="1694"/>
      <c r="D31" s="21"/>
      <c r="E31" s="1029"/>
      <c r="F31" s="958"/>
      <c r="G31" s="958"/>
      <c r="H31" s="957"/>
      <c r="I31" s="957"/>
      <c r="J31" s="957"/>
      <c r="K31" s="957"/>
      <c r="L31" s="957"/>
      <c r="M31" s="410"/>
      <c r="N31" s="410"/>
      <c r="O31" s="410"/>
      <c r="P31" s="410"/>
      <c r="Q31" s="410"/>
      <c r="R31" s="410"/>
      <c r="S31" s="410"/>
      <c r="T31" s="410"/>
    </row>
    <row r="32" spans="1:20" ht="18" customHeight="1">
      <c r="A32" s="427"/>
      <c r="B32" s="1330" t="s">
        <v>52</v>
      </c>
      <c r="C32" s="427"/>
      <c r="D32" s="1152"/>
      <c r="E32" s="1029">
        <v>4546.7569121186007</v>
      </c>
      <c r="F32" s="958">
        <f>K32-L32-I32+J32</f>
        <v>1888.8556173828838</v>
      </c>
      <c r="G32" s="958">
        <v>163220.50769419776</v>
      </c>
      <c r="H32" s="957">
        <v>155525.97611148201</v>
      </c>
      <c r="I32" s="957">
        <v>240174.34591661234</v>
      </c>
      <c r="J32" s="957">
        <v>237026.57124601511</v>
      </c>
      <c r="K32" s="957">
        <v>157856.77463569757</v>
      </c>
      <c r="L32" s="957">
        <v>152820.14434771746</v>
      </c>
      <c r="M32" s="410"/>
      <c r="N32" s="410"/>
      <c r="O32" s="410"/>
      <c r="P32" s="410"/>
      <c r="Q32" s="410"/>
      <c r="R32" s="410"/>
      <c r="S32" s="410"/>
      <c r="T32" s="410"/>
    </row>
    <row r="33" spans="1:20" ht="18" customHeight="1">
      <c r="A33" s="427"/>
      <c r="B33" s="1330" t="s">
        <v>53</v>
      </c>
      <c r="C33" s="427"/>
      <c r="D33" s="1152"/>
      <c r="E33" s="1029">
        <v>4254.8229990909713</v>
      </c>
      <c r="F33" s="958">
        <f t="shared" si="0"/>
        <v>4264.7361806950958</v>
      </c>
      <c r="G33" s="958">
        <v>43408.304198029764</v>
      </c>
      <c r="H33" s="957">
        <v>43374.0322456617</v>
      </c>
      <c r="I33" s="957">
        <v>11584.973642220913</v>
      </c>
      <c r="J33" s="957">
        <v>15805.524688943775</v>
      </c>
      <c r="K33" s="957">
        <v>43085.038189002713</v>
      </c>
      <c r="L33" s="957">
        <v>43040.853055030479</v>
      </c>
      <c r="M33" s="410"/>
      <c r="N33" s="410"/>
      <c r="O33" s="410"/>
      <c r="P33" s="410"/>
      <c r="Q33" s="410"/>
      <c r="R33" s="410"/>
      <c r="S33" s="410"/>
      <c r="T33" s="410"/>
    </row>
    <row r="34" spans="1:20" ht="18" customHeight="1">
      <c r="A34" s="427"/>
      <c r="B34" s="1330" t="s">
        <v>54</v>
      </c>
      <c r="C34" s="427"/>
      <c r="D34" s="1152"/>
      <c r="E34" s="1029">
        <v>1388.0768457783313</v>
      </c>
      <c r="F34" s="958">
        <f t="shared" si="0"/>
        <v>1425.332702480724</v>
      </c>
      <c r="G34" s="958">
        <v>17486.620681757995</v>
      </c>
      <c r="H34" s="957">
        <v>16479.411729914613</v>
      </c>
      <c r="I34" s="957">
        <v>5915.4607572154027</v>
      </c>
      <c r="J34" s="957">
        <v>6296.3286511503493</v>
      </c>
      <c r="K34" s="957">
        <v>17410.183842378559</v>
      </c>
      <c r="L34" s="957">
        <v>16365.719033832782</v>
      </c>
      <c r="M34" s="410"/>
      <c r="N34" s="410"/>
      <c r="O34" s="410"/>
      <c r="P34" s="410"/>
      <c r="Q34" s="410"/>
      <c r="R34" s="410"/>
      <c r="S34" s="410"/>
      <c r="T34" s="410"/>
    </row>
    <row r="35" spans="1:20" ht="18" customHeight="1">
      <c r="A35" s="427"/>
      <c r="B35" s="1330" t="s">
        <v>257</v>
      </c>
      <c r="C35" s="427"/>
      <c r="D35" s="1152"/>
      <c r="E35" s="1029">
        <v>468.81871183475323</v>
      </c>
      <c r="F35" s="958">
        <f t="shared" si="0"/>
        <v>473.15576659787928</v>
      </c>
      <c r="G35" s="958">
        <v>7745.8933021450857</v>
      </c>
      <c r="H35" s="957">
        <v>7338.3055449959702</v>
      </c>
      <c r="I35" s="957">
        <v>174.02853198417384</v>
      </c>
      <c r="J35" s="957">
        <v>235.25948666980639</v>
      </c>
      <c r="K35" s="957">
        <v>7732.9327896577879</v>
      </c>
      <c r="L35" s="957">
        <v>7321.0079777455412</v>
      </c>
      <c r="M35" s="410"/>
      <c r="N35" s="410"/>
      <c r="O35" s="410"/>
      <c r="P35" s="410"/>
      <c r="Q35" s="410"/>
      <c r="R35" s="410"/>
      <c r="S35" s="410"/>
      <c r="T35" s="410"/>
    </row>
    <row r="36" spans="1:20" ht="13.5" customHeight="1">
      <c r="A36" s="427"/>
      <c r="B36" s="1330" t="s">
        <v>256</v>
      </c>
      <c r="C36" s="427"/>
      <c r="D36" s="1152"/>
      <c r="E36" s="1029">
        <v>18451.142802439022</v>
      </c>
      <c r="F36" s="958">
        <f t="shared" si="0"/>
        <v>14248.914958536654</v>
      </c>
      <c r="G36" s="958">
        <v>172247.92547804877</v>
      </c>
      <c r="H36" s="957">
        <v>170909.83753170731</v>
      </c>
      <c r="I36" s="957">
        <v>228017.1412317073</v>
      </c>
      <c r="J36" s="957">
        <v>245130.19608780488</v>
      </c>
      <c r="K36" s="957">
        <v>165607.43095609758</v>
      </c>
      <c r="L36" s="957">
        <v>168471.57085365852</v>
      </c>
      <c r="M36" s="410"/>
      <c r="N36" s="410"/>
      <c r="O36" s="410"/>
      <c r="P36" s="410"/>
      <c r="Q36" s="410"/>
      <c r="R36" s="410"/>
      <c r="S36" s="410"/>
      <c r="T36" s="410"/>
    </row>
    <row r="37" spans="1:20" ht="18" customHeight="1">
      <c r="A37" s="1694" t="s">
        <v>14</v>
      </c>
      <c r="B37" s="1694"/>
      <c r="C37" s="1694"/>
      <c r="D37" s="21"/>
      <c r="E37" s="1029"/>
      <c r="F37" s="1153"/>
      <c r="G37" s="958"/>
      <c r="H37" s="957"/>
      <c r="I37" s="957"/>
      <c r="J37" s="957"/>
      <c r="K37" s="957"/>
      <c r="L37" s="957"/>
    </row>
    <row r="38" spans="1:20" ht="18" customHeight="1">
      <c r="A38" s="1470" t="s">
        <v>45</v>
      </c>
      <c r="B38" s="1470"/>
      <c r="C38" s="428"/>
      <c r="D38" s="21"/>
      <c r="E38" s="1029">
        <v>2202.4256745567718</v>
      </c>
      <c r="F38" s="958">
        <f t="shared" si="0"/>
        <v>1662.5420825006586</v>
      </c>
      <c r="G38" s="958">
        <v>43873.223648329207</v>
      </c>
      <c r="H38" s="957">
        <v>42064.673569737541</v>
      </c>
      <c r="I38" s="957">
        <v>49048.055214220374</v>
      </c>
      <c r="J38" s="957">
        <v>49441.930810185506</v>
      </c>
      <c r="K38" s="957">
        <v>42750.307709422217</v>
      </c>
      <c r="L38" s="957">
        <v>41481.64122288669</v>
      </c>
      <c r="M38" s="410"/>
      <c r="N38" s="410"/>
      <c r="O38" s="410"/>
      <c r="P38" s="410"/>
      <c r="Q38" s="410"/>
      <c r="R38" s="410"/>
      <c r="S38" s="410"/>
      <c r="T38" s="410"/>
    </row>
    <row r="39" spans="1:20" ht="18" customHeight="1">
      <c r="A39" s="7"/>
      <c r="B39" s="1330" t="s">
        <v>15</v>
      </c>
      <c r="C39" s="429"/>
      <c r="D39" s="21"/>
      <c r="E39" s="1029">
        <v>2913.6212563797194</v>
      </c>
      <c r="F39" s="958">
        <f t="shared" si="0"/>
        <v>1569.3559903465648</v>
      </c>
      <c r="G39" s="958">
        <v>73025.810397269277</v>
      </c>
      <c r="H39" s="957">
        <v>67487.469024129648</v>
      </c>
      <c r="I39" s="957">
        <v>91571.80464641354</v>
      </c>
      <c r="J39" s="957">
        <v>88947.084529653599</v>
      </c>
      <c r="K39" s="957">
        <v>70532.044235690439</v>
      </c>
      <c r="L39" s="957">
        <v>66337.968128583932</v>
      </c>
      <c r="M39" s="410"/>
      <c r="N39" s="410"/>
      <c r="O39" s="410"/>
      <c r="P39" s="410"/>
      <c r="Q39" s="410"/>
      <c r="R39" s="410"/>
      <c r="S39" s="410"/>
      <c r="T39" s="410"/>
    </row>
    <row r="40" spans="1:20" ht="18" customHeight="1">
      <c r="A40" s="961"/>
      <c r="B40" s="961" t="s">
        <v>1313</v>
      </c>
      <c r="C40" s="1154"/>
      <c r="D40" s="1152"/>
      <c r="E40" s="1029">
        <v>2689.6321855397709</v>
      </c>
      <c r="F40" s="958">
        <f t="shared" si="0"/>
        <v>2165.1296481119934</v>
      </c>
      <c r="G40" s="958">
        <v>57603.523130883877</v>
      </c>
      <c r="H40" s="957">
        <v>48274.855036340596</v>
      </c>
      <c r="I40" s="957">
        <v>45197.045931970519</v>
      </c>
      <c r="J40" s="957">
        <v>38558.010022967006</v>
      </c>
      <c r="K40" s="957">
        <v>56498.657127373546</v>
      </c>
      <c r="L40" s="957">
        <v>47694.49157025804</v>
      </c>
      <c r="M40" s="410"/>
      <c r="N40" s="410"/>
      <c r="O40" s="410"/>
      <c r="P40" s="410"/>
      <c r="Q40" s="410"/>
      <c r="R40" s="410"/>
      <c r="S40" s="410"/>
      <c r="T40" s="410"/>
    </row>
    <row r="41" spans="1:20" ht="18" customHeight="1">
      <c r="A41" s="961"/>
      <c r="B41" s="961" t="s">
        <v>1314</v>
      </c>
      <c r="C41" s="1154"/>
      <c r="D41" s="1152"/>
      <c r="E41" s="1029">
        <v>3880.7122163209938</v>
      </c>
      <c r="F41" s="958">
        <f t="shared" si="0"/>
        <v>-1047.2626471005497</v>
      </c>
      <c r="G41" s="958">
        <v>181361.71300324702</v>
      </c>
      <c r="H41" s="957">
        <v>172110.22933455024</v>
      </c>
      <c r="I41" s="957">
        <v>308238.18681617605</v>
      </c>
      <c r="J41" s="957">
        <v>302867.41536380019</v>
      </c>
      <c r="K41" s="957">
        <v>172448.87178774059</v>
      </c>
      <c r="L41" s="957">
        <v>168125.36298246527</v>
      </c>
      <c r="M41" s="410"/>
      <c r="N41" s="410"/>
      <c r="O41" s="410"/>
      <c r="P41" s="410"/>
      <c r="Q41" s="410"/>
      <c r="R41" s="410"/>
      <c r="S41" s="410"/>
      <c r="T41" s="410"/>
    </row>
    <row r="42" spans="1:20" ht="18" customHeight="1">
      <c r="A42" s="961"/>
      <c r="B42" s="961" t="s">
        <v>1315</v>
      </c>
      <c r="C42" s="1154"/>
      <c r="D42" s="1152"/>
      <c r="E42" s="1029">
        <v>3220.0176470820097</v>
      </c>
      <c r="F42" s="958">
        <f t="shared" si="0"/>
        <v>2804.9341193547152</v>
      </c>
      <c r="G42" s="958">
        <v>43557.552686373267</v>
      </c>
      <c r="H42" s="957">
        <v>41461.818952144997</v>
      </c>
      <c r="I42" s="957">
        <v>42268.270137873275</v>
      </c>
      <c r="J42" s="957">
        <v>43392.554050726998</v>
      </c>
      <c r="K42" s="957">
        <v>42682.299079363205</v>
      </c>
      <c r="L42" s="957">
        <v>41001.648872862213</v>
      </c>
      <c r="M42" s="410"/>
      <c r="N42" s="410"/>
      <c r="O42" s="410"/>
      <c r="P42" s="410"/>
      <c r="Q42" s="410"/>
      <c r="R42" s="410"/>
      <c r="S42" s="410"/>
      <c r="T42" s="410"/>
    </row>
    <row r="43" spans="1:20" ht="18" customHeight="1">
      <c r="A43" s="961"/>
      <c r="B43" s="961" t="s">
        <v>1316</v>
      </c>
      <c r="C43" s="1154"/>
      <c r="D43" s="1152"/>
      <c r="E43" s="1029">
        <v>2112.8028641462124</v>
      </c>
      <c r="F43" s="958">
        <f t="shared" si="0"/>
        <v>1808.6292966626061</v>
      </c>
      <c r="G43" s="958">
        <v>32214.988289669462</v>
      </c>
      <c r="H43" s="957">
        <v>30711.591092770439</v>
      </c>
      <c r="I43" s="957">
        <v>18601.886271965974</v>
      </c>
      <c r="J43" s="957">
        <v>19211.291939213152</v>
      </c>
      <c r="K43" s="957">
        <v>31717.771569556295</v>
      </c>
      <c r="L43" s="957">
        <v>30518.547940140867</v>
      </c>
      <c r="M43" s="410"/>
      <c r="N43" s="410"/>
      <c r="O43" s="410"/>
      <c r="P43" s="410"/>
      <c r="Q43" s="410"/>
      <c r="R43" s="410"/>
      <c r="S43" s="410"/>
      <c r="T43" s="410"/>
    </row>
    <row r="44" spans="1:20" ht="18" customHeight="1">
      <c r="A44" s="961"/>
      <c r="B44" s="1330" t="s">
        <v>17</v>
      </c>
      <c r="C44" s="1154"/>
      <c r="D44" s="1152"/>
      <c r="E44" s="1029">
        <v>2152.4253593115604</v>
      </c>
      <c r="F44" s="958">
        <f t="shared" si="0"/>
        <v>1984.2083718896283</v>
      </c>
      <c r="G44" s="958">
        <v>28862.256007081876</v>
      </c>
      <c r="H44" s="957">
        <v>28600.674305112261</v>
      </c>
      <c r="I44" s="957">
        <v>15818.627730925131</v>
      </c>
      <c r="J44" s="957">
        <v>17709.471388267091</v>
      </c>
      <c r="K44" s="957">
        <v>28349.378889546842</v>
      </c>
      <c r="L44" s="957">
        <v>28256.014174999174</v>
      </c>
      <c r="M44" s="410"/>
      <c r="N44" s="410"/>
      <c r="O44" s="410"/>
      <c r="P44" s="410"/>
      <c r="Q44" s="410"/>
      <c r="R44" s="410"/>
      <c r="S44" s="410"/>
      <c r="T44" s="410"/>
    </row>
    <row r="45" spans="1:20" ht="18" customHeight="1">
      <c r="A45" s="961"/>
      <c r="B45" s="961" t="s">
        <v>1317</v>
      </c>
      <c r="C45" s="1154"/>
      <c r="D45" s="1152"/>
      <c r="E45" s="1029">
        <v>3318.6304006962087</v>
      </c>
      <c r="F45" s="958">
        <f t="shared" si="0"/>
        <v>3106.2767750342573</v>
      </c>
      <c r="G45" s="958">
        <v>40340.884295775788</v>
      </c>
      <c r="H45" s="957">
        <v>40531.989456241216</v>
      </c>
      <c r="I45" s="957">
        <v>27742.671057137668</v>
      </c>
      <c r="J45" s="957">
        <v>31252.406618299301</v>
      </c>
      <c r="K45" s="957">
        <v>39636.088018476621</v>
      </c>
      <c r="L45" s="957">
        <v>40039.546804603997</v>
      </c>
      <c r="M45" s="410"/>
      <c r="N45" s="410"/>
      <c r="O45" s="410"/>
      <c r="P45" s="410"/>
      <c r="Q45" s="410"/>
      <c r="R45" s="410"/>
      <c r="S45" s="410"/>
      <c r="T45" s="410"/>
    </row>
    <row r="46" spans="1:20" ht="18" customHeight="1">
      <c r="A46" s="961"/>
      <c r="B46" s="961" t="s">
        <v>1318</v>
      </c>
      <c r="C46" s="1154"/>
      <c r="D46" s="1152"/>
      <c r="E46" s="1029">
        <v>1006.6800554572617</v>
      </c>
      <c r="F46" s="958">
        <f t="shared" si="0"/>
        <v>881.82537929012051</v>
      </c>
      <c r="G46" s="958">
        <v>17585.007161677124</v>
      </c>
      <c r="H46" s="957">
        <v>16878.680472037362</v>
      </c>
      <c r="I46" s="957">
        <v>4103.778146891168</v>
      </c>
      <c r="J46" s="957">
        <v>4404.1315127086691</v>
      </c>
      <c r="K46" s="957">
        <v>17260.682201109576</v>
      </c>
      <c r="L46" s="957">
        <v>16679.210187636956</v>
      </c>
      <c r="M46" s="410"/>
      <c r="N46" s="410"/>
      <c r="O46" s="410"/>
      <c r="P46" s="410"/>
      <c r="Q46" s="410"/>
      <c r="R46" s="410"/>
      <c r="S46" s="410"/>
      <c r="T46" s="410"/>
    </row>
    <row r="47" spans="1:20" ht="18" customHeight="1">
      <c r="A47" s="961"/>
      <c r="B47" s="1330" t="s">
        <v>18</v>
      </c>
      <c r="C47" s="1154"/>
      <c r="D47" s="1152"/>
      <c r="E47" s="1029">
        <v>1674.1597720282739</v>
      </c>
      <c r="F47" s="958">
        <f t="shared" si="0"/>
        <v>1506.6526107546815</v>
      </c>
      <c r="G47" s="958">
        <v>31280.783036194232</v>
      </c>
      <c r="H47" s="957">
        <v>31621.275960158469</v>
      </c>
      <c r="I47" s="957">
        <v>44371.555006077178</v>
      </c>
      <c r="J47" s="957">
        <v>46386.207702069718</v>
      </c>
      <c r="K47" s="957">
        <v>30806.397031723169</v>
      </c>
      <c r="L47" s="957">
        <v>31314.39711696103</v>
      </c>
      <c r="M47" s="410"/>
      <c r="N47" s="410"/>
      <c r="O47" s="410"/>
      <c r="P47" s="410"/>
      <c r="Q47" s="410"/>
      <c r="R47" s="410"/>
      <c r="S47" s="410"/>
      <c r="T47" s="410"/>
    </row>
    <row r="48" spans="1:20" ht="18" customHeight="1">
      <c r="A48" s="961"/>
      <c r="B48" s="961" t="s">
        <v>1319</v>
      </c>
      <c r="C48" s="428"/>
      <c r="D48" s="21"/>
      <c r="E48" s="1029">
        <v>2237.1989853001814</v>
      </c>
      <c r="F48" s="958">
        <f t="shared" si="0"/>
        <v>1905.8193193257757</v>
      </c>
      <c r="G48" s="958">
        <v>26525.496990808639</v>
      </c>
      <c r="H48" s="957">
        <v>24865.33950155379</v>
      </c>
      <c r="I48" s="957">
        <v>16957.996961563655</v>
      </c>
      <c r="J48" s="957">
        <v>17535.038457608996</v>
      </c>
      <c r="K48" s="957">
        <v>26001.353303692413</v>
      </c>
      <c r="L48" s="957">
        <v>24672.575480411979</v>
      </c>
      <c r="M48" s="410"/>
      <c r="N48" s="410"/>
      <c r="O48" s="410"/>
      <c r="P48" s="410"/>
      <c r="Q48" s="410"/>
      <c r="R48" s="410"/>
      <c r="S48" s="410"/>
      <c r="T48" s="410"/>
    </row>
    <row r="49" spans="1:20" ht="18" customHeight="1">
      <c r="A49" s="961"/>
      <c r="B49" s="961" t="s">
        <v>1320</v>
      </c>
      <c r="C49" s="428"/>
      <c r="D49" s="21"/>
      <c r="E49" s="1029">
        <v>1721.8627175947665</v>
      </c>
      <c r="F49" s="958">
        <f t="shared" si="0"/>
        <v>1437.1608559226006</v>
      </c>
      <c r="G49" s="958">
        <v>42982.027333469225</v>
      </c>
      <c r="H49" s="957">
        <v>45280.425087386524</v>
      </c>
      <c r="I49" s="957">
        <v>98057.456354832015</v>
      </c>
      <c r="J49" s="957">
        <v>102077.7168263441</v>
      </c>
      <c r="K49" s="957">
        <v>42243.342161817192</v>
      </c>
      <c r="L49" s="957">
        <v>44826.441777406675</v>
      </c>
      <c r="M49" s="410"/>
      <c r="N49" s="410"/>
      <c r="O49" s="410"/>
      <c r="P49" s="410"/>
      <c r="Q49" s="410"/>
      <c r="R49" s="410"/>
      <c r="S49" s="410"/>
      <c r="T49" s="410"/>
    </row>
    <row r="50" spans="1:20" ht="18" customHeight="1">
      <c r="A50" s="961"/>
      <c r="B50" s="961" t="s">
        <v>1321</v>
      </c>
      <c r="C50" s="428"/>
      <c r="D50" s="21"/>
      <c r="E50" s="1029">
        <v>1134.7572357844249</v>
      </c>
      <c r="F50" s="958">
        <f t="shared" si="0"/>
        <v>1245.9612945938843</v>
      </c>
      <c r="G50" s="958">
        <v>21575.653766081003</v>
      </c>
      <c r="H50" s="957">
        <v>21326.349677200767</v>
      </c>
      <c r="I50" s="957">
        <v>4646.471974964953</v>
      </c>
      <c r="J50" s="957">
        <v>5531.9251218691634</v>
      </c>
      <c r="K50" s="957">
        <v>21455.360488299433</v>
      </c>
      <c r="L50" s="957">
        <v>21094.852340609759</v>
      </c>
      <c r="M50" s="410"/>
      <c r="N50" s="410"/>
      <c r="O50" s="410"/>
      <c r="P50" s="410"/>
      <c r="Q50" s="410"/>
      <c r="R50" s="410"/>
      <c r="S50" s="410"/>
      <c r="T50" s="410"/>
    </row>
    <row r="51" spans="1:20" ht="18" customHeight="1">
      <c r="A51" s="961"/>
      <c r="B51" s="1330" t="s">
        <v>20</v>
      </c>
      <c r="C51" s="428"/>
      <c r="D51" s="21"/>
      <c r="E51" s="1029">
        <v>1249.2893629229609</v>
      </c>
      <c r="F51" s="958">
        <f t="shared" si="0"/>
        <v>1311.4447464079799</v>
      </c>
      <c r="G51" s="958">
        <v>25699.469161850699</v>
      </c>
      <c r="H51" s="957">
        <v>24971.015061453927</v>
      </c>
      <c r="I51" s="957">
        <v>2317.8317985000235</v>
      </c>
      <c r="J51" s="957">
        <v>2838.6670610262154</v>
      </c>
      <c r="K51" s="957">
        <v>25656.388414080771</v>
      </c>
      <c r="L51" s="957">
        <v>24865.778930198983</v>
      </c>
      <c r="M51" s="410"/>
      <c r="N51" s="410"/>
      <c r="O51" s="410"/>
      <c r="P51" s="410"/>
      <c r="Q51" s="410"/>
      <c r="R51" s="410"/>
      <c r="S51" s="410"/>
      <c r="T51" s="410"/>
    </row>
    <row r="52" spans="1:20" ht="18" customHeight="1">
      <c r="A52" s="1470" t="s">
        <v>21</v>
      </c>
      <c r="B52" s="1470"/>
      <c r="C52" s="428"/>
      <c r="D52" s="21"/>
      <c r="E52" s="1029">
        <v>1692.4334157643407</v>
      </c>
      <c r="F52" s="958">
        <f t="shared" si="0"/>
        <v>1804.2781223415334</v>
      </c>
      <c r="G52" s="958">
        <v>15234.072905765366</v>
      </c>
      <c r="H52" s="957">
        <v>13511.95941985689</v>
      </c>
      <c r="I52" s="957">
        <v>42.44941502173495</v>
      </c>
      <c r="J52" s="957">
        <v>12.769344877603476</v>
      </c>
      <c r="K52" s="957">
        <v>15211.264865747597</v>
      </c>
      <c r="L52" s="957">
        <v>13377.306673261932</v>
      </c>
      <c r="M52" s="410"/>
      <c r="N52" s="410"/>
      <c r="O52" s="410"/>
      <c r="P52" s="410"/>
      <c r="Q52" s="410"/>
      <c r="R52" s="410"/>
      <c r="S52" s="410"/>
      <c r="T52" s="410"/>
    </row>
    <row r="53" spans="1:20" ht="18" customHeight="1">
      <c r="A53" s="1479" t="s">
        <v>118</v>
      </c>
      <c r="B53" s="1479"/>
      <c r="C53" s="1479"/>
      <c r="D53" s="1152"/>
      <c r="E53" s="1029"/>
      <c r="F53" s="1153"/>
      <c r="G53" s="958"/>
      <c r="H53" s="957"/>
      <c r="I53" s="957"/>
      <c r="J53" s="957"/>
      <c r="K53" s="957"/>
      <c r="L53" s="957"/>
    </row>
    <row r="54" spans="1:20" ht="18" customHeight="1">
      <c r="A54" s="1470" t="s">
        <v>22</v>
      </c>
      <c r="B54" s="1470" t="s">
        <v>22</v>
      </c>
      <c r="C54" s="1334"/>
      <c r="D54" s="1152"/>
      <c r="E54" s="1029">
        <v>1662.2574451254973</v>
      </c>
      <c r="F54" s="958">
        <f t="shared" si="0"/>
        <v>894.12981837747793</v>
      </c>
      <c r="G54" s="958">
        <v>50900.582446116874</v>
      </c>
      <c r="H54" s="957">
        <v>49067.833420952869</v>
      </c>
      <c r="I54" s="957">
        <v>53889.617360076896</v>
      </c>
      <c r="J54" s="957">
        <v>53719.125780038368</v>
      </c>
      <c r="K54" s="957">
        <v>49378.595789524479</v>
      </c>
      <c r="L54" s="957">
        <v>48313.974391108473</v>
      </c>
      <c r="M54" s="410"/>
      <c r="N54" s="410"/>
      <c r="O54" s="410"/>
      <c r="P54" s="410"/>
      <c r="Q54" s="410"/>
      <c r="R54" s="410"/>
      <c r="S54" s="410"/>
      <c r="T54" s="410"/>
    </row>
    <row r="55" spans="1:20" ht="18" customHeight="1">
      <c r="A55" s="1330"/>
      <c r="B55" s="1330" t="s">
        <v>23</v>
      </c>
      <c r="C55" s="1330"/>
      <c r="D55" s="1152"/>
      <c r="E55" s="1029">
        <v>1921.2637567159322</v>
      </c>
      <c r="F55" s="958">
        <f t="shared" si="0"/>
        <v>1261.9794176748819</v>
      </c>
      <c r="G55" s="958">
        <v>36234.354447766113</v>
      </c>
      <c r="H55" s="957">
        <v>35254.626188935574</v>
      </c>
      <c r="I55" s="957">
        <v>10554.340472781831</v>
      </c>
      <c r="J55" s="957">
        <v>11495.875970667281</v>
      </c>
      <c r="K55" s="957">
        <v>35197.189956116679</v>
      </c>
      <c r="L55" s="957">
        <v>34876.746036327248</v>
      </c>
      <c r="M55" s="410"/>
      <c r="N55" s="410"/>
      <c r="O55" s="410"/>
      <c r="P55" s="410"/>
      <c r="Q55" s="410"/>
      <c r="R55" s="410"/>
      <c r="S55" s="410"/>
      <c r="T55" s="410"/>
    </row>
    <row r="56" spans="1:20" ht="18" customHeight="1">
      <c r="A56" s="1330"/>
      <c r="B56" s="1826" t="s">
        <v>24</v>
      </c>
      <c r="C56" s="1826"/>
      <c r="D56" s="1152"/>
      <c r="E56" s="1029">
        <v>3013.7672389779673</v>
      </c>
      <c r="F56" s="958">
        <f t="shared" si="0"/>
        <v>3363.1911074613163</v>
      </c>
      <c r="G56" s="958">
        <v>64005.739052552221</v>
      </c>
      <c r="H56" s="957">
        <v>62559.297539797575</v>
      </c>
      <c r="I56" s="957">
        <v>72937.593355760138</v>
      </c>
      <c r="J56" s="957">
        <v>74504.919081983448</v>
      </c>
      <c r="K56" s="957">
        <v>62267.437179182867</v>
      </c>
      <c r="L56" s="957">
        <v>60471.571797944867</v>
      </c>
      <c r="M56" s="410"/>
      <c r="N56" s="410"/>
      <c r="O56" s="410"/>
      <c r="P56" s="410"/>
      <c r="Q56" s="410"/>
      <c r="R56" s="410"/>
      <c r="S56" s="410"/>
      <c r="T56" s="410"/>
    </row>
    <row r="57" spans="1:20" ht="18" customHeight="1">
      <c r="A57" s="1330"/>
      <c r="B57" s="1826" t="s">
        <v>25</v>
      </c>
      <c r="C57" s="1826"/>
      <c r="D57" s="1152"/>
      <c r="E57" s="1029">
        <v>-859.57259865649598</v>
      </c>
      <c r="F57" s="958">
        <f t="shared" si="0"/>
        <v>-3231.9660823698796</v>
      </c>
      <c r="G57" s="958">
        <v>104895.59149240753</v>
      </c>
      <c r="H57" s="957">
        <v>98784.484086940603</v>
      </c>
      <c r="I57" s="957">
        <v>232924.59205738545</v>
      </c>
      <c r="J57" s="957">
        <v>225953.9120532622</v>
      </c>
      <c r="K57" s="957">
        <v>101373.79725160732</v>
      </c>
      <c r="L57" s="957">
        <v>97635.083329853966</v>
      </c>
      <c r="M57" s="410"/>
      <c r="N57" s="410"/>
      <c r="O57" s="410"/>
      <c r="P57" s="410"/>
      <c r="Q57" s="410"/>
      <c r="R57" s="410"/>
      <c r="S57" s="410"/>
      <c r="T57" s="410"/>
    </row>
    <row r="58" spans="1:20" ht="18" customHeight="1" thickBot="1">
      <c r="A58" s="1471" t="s">
        <v>26</v>
      </c>
      <c r="B58" s="1471"/>
      <c r="C58" s="1331"/>
      <c r="D58" s="1155"/>
      <c r="E58" s="1030">
        <v>2647.1465044712495</v>
      </c>
      <c r="F58" s="965">
        <f t="shared" si="0"/>
        <v>2338.3969285593776</v>
      </c>
      <c r="G58" s="965">
        <v>36329.613883667866</v>
      </c>
      <c r="H58" s="965">
        <v>34546.433289010158</v>
      </c>
      <c r="I58" s="965">
        <v>42391.84056445094</v>
      </c>
      <c r="J58" s="965">
        <v>43255.806474264456</v>
      </c>
      <c r="K58" s="965">
        <v>35608.858046032088</v>
      </c>
      <c r="L58" s="957">
        <v>34134.427027286227</v>
      </c>
      <c r="M58" s="410"/>
      <c r="N58" s="410"/>
      <c r="O58" s="410"/>
      <c r="P58" s="410"/>
      <c r="Q58" s="410"/>
      <c r="R58" s="410"/>
      <c r="S58" s="410"/>
      <c r="T58" s="410"/>
    </row>
    <row r="59" spans="1:20" s="424" customFormat="1" ht="27.75" customHeight="1">
      <c r="A59" s="1744" t="s">
        <v>1468</v>
      </c>
      <c r="B59" s="1745"/>
      <c r="C59" s="1745"/>
      <c r="D59" s="1745"/>
      <c r="E59" s="1745"/>
      <c r="F59" s="1745"/>
      <c r="G59" s="1745"/>
      <c r="H59" s="1745"/>
      <c r="I59" s="1745"/>
      <c r="J59" s="1745"/>
      <c r="K59" s="1745"/>
      <c r="L59" s="1745"/>
    </row>
    <row r="60" spans="1:20" s="998" customFormat="1">
      <c r="B60" s="14"/>
      <c r="C60" s="14"/>
      <c r="D60" s="15"/>
      <c r="I60" s="993"/>
      <c r="J60" s="993"/>
      <c r="K60" s="993"/>
    </row>
  </sheetData>
  <mergeCells count="44">
    <mergeCell ref="A9:C9"/>
    <mergeCell ref="A8:C8"/>
    <mergeCell ref="A7:C7"/>
    <mergeCell ref="I1:L1"/>
    <mergeCell ref="E3:E5"/>
    <mergeCell ref="G3:G5"/>
    <mergeCell ref="H3:H5"/>
    <mergeCell ref="I3:I5"/>
    <mergeCell ref="J3:J5"/>
    <mergeCell ref="K3:K5"/>
    <mergeCell ref="A1:H1"/>
    <mergeCell ref="F3:F5"/>
    <mergeCell ref="A59:L59"/>
    <mergeCell ref="A3:C5"/>
    <mergeCell ref="A38:B38"/>
    <mergeCell ref="A6:C6"/>
    <mergeCell ref="A28:C28"/>
    <mergeCell ref="A13:C13"/>
    <mergeCell ref="L3:L5"/>
    <mergeCell ref="A37:C37"/>
    <mergeCell ref="B56:C56"/>
    <mergeCell ref="B57:C57"/>
    <mergeCell ref="A58:B58"/>
    <mergeCell ref="A52:B52"/>
    <mergeCell ref="A17:C17"/>
    <mergeCell ref="A20:C20"/>
    <mergeCell ref="A15:C15"/>
    <mergeCell ref="A54:B54"/>
    <mergeCell ref="A53:C53"/>
    <mergeCell ref="A11:C11"/>
    <mergeCell ref="A10:C10"/>
    <mergeCell ref="A12:C12"/>
    <mergeCell ref="A31:C31"/>
    <mergeCell ref="A18:C18"/>
    <mergeCell ref="A19:C19"/>
    <mergeCell ref="A26:D26"/>
    <mergeCell ref="A21:C21"/>
    <mergeCell ref="A22:D22"/>
    <mergeCell ref="A23:D23"/>
    <mergeCell ref="A24:D24"/>
    <mergeCell ref="A25:D25"/>
    <mergeCell ref="A16:C16"/>
    <mergeCell ref="A14:C14"/>
    <mergeCell ref="A27:D27"/>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8" max="43"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D69"/>
  <sheetViews>
    <sheetView tabSelected="1" view="pageBreakPreview" topLeftCell="A47" zoomScaleNormal="50" zoomScaleSheetLayoutView="100" workbookViewId="0">
      <selection activeCell="H30" sqref="H30"/>
    </sheetView>
  </sheetViews>
  <sheetFormatPr defaultColWidth="9.140625" defaultRowHeight="15.75"/>
  <cols>
    <col min="1" max="1" width="2.28515625" style="425" customWidth="1"/>
    <col min="2" max="2" width="28.7109375" style="425" customWidth="1"/>
    <col min="3" max="3" width="2.28515625" style="425" customWidth="1"/>
    <col min="4" max="4" width="1.7109375" style="426" customWidth="1"/>
    <col min="5" max="8" width="20" style="1136" customWidth="1"/>
    <col min="9" max="12" width="26.85546875" style="1136" customWidth="1"/>
    <col min="13" max="13" width="19.42578125" style="1136" customWidth="1"/>
    <col min="14" max="14" width="15.42578125" style="1136" bestFit="1" customWidth="1"/>
    <col min="15" max="15" width="17.140625" style="1136" customWidth="1"/>
    <col min="16" max="16" width="9.7109375" style="1136" customWidth="1"/>
    <col min="17" max="17" width="9.85546875" style="1136" customWidth="1"/>
    <col min="18" max="18" width="9.140625" style="1136"/>
    <col min="19" max="19" width="19.140625" style="1136" bestFit="1" customWidth="1"/>
    <col min="20" max="16384" width="9.140625" style="1136"/>
  </cols>
  <sheetData>
    <row r="1" spans="1:24" s="404" customFormat="1" ht="35.1" customHeight="1">
      <c r="A1" s="1697" t="s">
        <v>427</v>
      </c>
      <c r="B1" s="1697"/>
      <c r="C1" s="1697"/>
      <c r="D1" s="1697"/>
      <c r="E1" s="1697"/>
      <c r="F1" s="1697"/>
      <c r="G1" s="1697"/>
      <c r="H1" s="1697"/>
      <c r="I1" s="1695" t="s">
        <v>272</v>
      </c>
      <c r="J1" s="1695"/>
      <c r="K1" s="1695"/>
      <c r="L1" s="1695"/>
    </row>
    <row r="2" spans="1:24" ht="15" customHeight="1" thickBot="1">
      <c r="A2" s="1135"/>
      <c r="B2" s="405"/>
      <c r="C2" s="405"/>
      <c r="D2" s="406"/>
      <c r="E2" s="1135"/>
      <c r="F2" s="1135"/>
      <c r="G2" s="1135"/>
      <c r="H2" s="1135"/>
      <c r="I2" s="1135"/>
      <c r="J2" s="1135"/>
      <c r="K2" s="1135"/>
      <c r="L2" s="407" t="s">
        <v>765</v>
      </c>
    </row>
    <row r="3" spans="1:24" ht="15" customHeight="1">
      <c r="A3" s="1714" t="s">
        <v>1</v>
      </c>
      <c r="B3" s="1714"/>
      <c r="C3" s="1714"/>
      <c r="D3" s="1402"/>
      <c r="E3" s="1876" t="s">
        <v>1460</v>
      </c>
      <c r="F3" s="1876" t="s">
        <v>1461</v>
      </c>
      <c r="G3" s="1876" t="s">
        <v>1462</v>
      </c>
      <c r="H3" s="1876" t="s">
        <v>1463</v>
      </c>
      <c r="I3" s="1737" t="s">
        <v>1464</v>
      </c>
      <c r="J3" s="1734" t="s">
        <v>1465</v>
      </c>
      <c r="K3" s="1737" t="s">
        <v>1466</v>
      </c>
      <c r="L3" s="1734" t="s">
        <v>1467</v>
      </c>
      <c r="X3" s="408"/>
    </row>
    <row r="4" spans="1:24" ht="15" customHeight="1">
      <c r="A4" s="1715"/>
      <c r="B4" s="1715"/>
      <c r="C4" s="1715"/>
      <c r="D4" s="1402"/>
      <c r="E4" s="1877"/>
      <c r="F4" s="1877"/>
      <c r="G4" s="1877"/>
      <c r="H4" s="1877"/>
      <c r="I4" s="1738"/>
      <c r="J4" s="1735"/>
      <c r="K4" s="1738"/>
      <c r="L4" s="1735"/>
    </row>
    <row r="5" spans="1:24" ht="42" customHeight="1">
      <c r="A5" s="1716"/>
      <c r="B5" s="1716"/>
      <c r="C5" s="1716"/>
      <c r="D5" s="1386"/>
      <c r="E5" s="1878"/>
      <c r="F5" s="1878"/>
      <c r="G5" s="1878"/>
      <c r="H5" s="1878"/>
      <c r="I5" s="1739"/>
      <c r="J5" s="1736"/>
      <c r="K5" s="1739"/>
      <c r="L5" s="1736"/>
    </row>
    <row r="6" spans="1:24" s="410" customFormat="1" ht="24" hidden="1" customHeight="1">
      <c r="A6" s="1696" t="s">
        <v>1071</v>
      </c>
      <c r="B6" s="1696"/>
      <c r="C6" s="1696"/>
      <c r="D6" s="21"/>
      <c r="E6" s="409">
        <v>73155098.799999997</v>
      </c>
      <c r="F6" s="374">
        <v>44412873.645071842</v>
      </c>
      <c r="G6" s="374">
        <v>554575873</v>
      </c>
      <c r="H6" s="374">
        <v>526282949</v>
      </c>
      <c r="I6" s="374">
        <v>172861308</v>
      </c>
      <c r="J6" s="374">
        <v>34949323.985379376</v>
      </c>
      <c r="K6" s="374">
        <v>34078169.712629192</v>
      </c>
      <c r="L6" s="374">
        <v>217723483</v>
      </c>
    </row>
    <row r="7" spans="1:24" s="410" customFormat="1" ht="24" hidden="1" customHeight="1">
      <c r="A7" s="1694" t="s">
        <v>1068</v>
      </c>
      <c r="B7" s="1694"/>
      <c r="C7" s="1694"/>
      <c r="D7" s="21"/>
      <c r="E7" s="411">
        <v>-4822639.8211698933</v>
      </c>
      <c r="F7" s="374">
        <v>8741687.6932598669</v>
      </c>
      <c r="G7" s="374">
        <v>501494769.53363603</v>
      </c>
      <c r="H7" s="374">
        <v>500259936.87579286</v>
      </c>
      <c r="I7" s="374">
        <v>428951108.39848328</v>
      </c>
      <c r="J7" s="374">
        <v>32649973.27367295</v>
      </c>
      <c r="K7" s="374">
        <v>31551331.996783778</v>
      </c>
      <c r="L7" s="374">
        <v>422893635.91946965</v>
      </c>
    </row>
    <row r="8" spans="1:24" s="410" customFormat="1" ht="24" hidden="1" customHeight="1">
      <c r="A8" s="1694" t="s">
        <v>1411</v>
      </c>
      <c r="B8" s="1694"/>
      <c r="C8" s="1694"/>
      <c r="D8" s="21"/>
      <c r="E8" s="411">
        <v>10011827</v>
      </c>
      <c r="F8" s="374">
        <v>19663492.508804392</v>
      </c>
      <c r="G8" s="374">
        <v>506459891</v>
      </c>
      <c r="H8" s="374">
        <v>489213132</v>
      </c>
      <c r="I8" s="374">
        <v>338811661</v>
      </c>
      <c r="J8" s="374">
        <v>30230996.896078315</v>
      </c>
      <c r="K8" s="374">
        <v>29448516.026980244</v>
      </c>
      <c r="L8" s="374">
        <v>331576729</v>
      </c>
    </row>
    <row r="9" spans="1:24" s="410" customFormat="1" ht="19.5" hidden="1" customHeight="1">
      <c r="A9" s="1694" t="s">
        <v>1412</v>
      </c>
      <c r="B9" s="1694"/>
      <c r="C9" s="1694"/>
      <c r="D9" s="21"/>
      <c r="E9" s="411">
        <f>G9-H9-I9+L9</f>
        <v>-6469296.946950376</v>
      </c>
      <c r="F9" s="374">
        <v>3912222.5984979621</v>
      </c>
      <c r="G9" s="374">
        <v>401820999.30479008</v>
      </c>
      <c r="H9" s="374">
        <v>419108300.79884535</v>
      </c>
      <c r="I9" s="374">
        <v>357303752.31865996</v>
      </c>
      <c r="J9" s="374">
        <v>24047010.815616611</v>
      </c>
      <c r="K9" s="374">
        <v>23278361.159004807</v>
      </c>
      <c r="L9" s="374">
        <v>368121756.86576486</v>
      </c>
    </row>
    <row r="10" spans="1:24" s="410" customFormat="1" ht="19.5" hidden="1" customHeight="1">
      <c r="A10" s="1694" t="s">
        <v>1413</v>
      </c>
      <c r="B10" s="1694"/>
      <c r="C10" s="1694"/>
      <c r="D10" s="21"/>
      <c r="E10" s="411">
        <f>G10-H10-I10+L10</f>
        <v>7904744.8465281129</v>
      </c>
      <c r="F10" s="374">
        <v>2656423.7335556992</v>
      </c>
      <c r="G10" s="374">
        <v>444122840.59282225</v>
      </c>
      <c r="H10" s="374">
        <v>476703908.25929618</v>
      </c>
      <c r="I10" s="374">
        <v>392579056.56763297</v>
      </c>
      <c r="J10" s="374">
        <v>26861193.28509089</v>
      </c>
      <c r="K10" s="374">
        <v>25731372.084180012</v>
      </c>
      <c r="L10" s="374">
        <v>433064869.08063501</v>
      </c>
    </row>
    <row r="11" spans="1:24" s="414" customFormat="1" ht="19.5" hidden="1" customHeight="1">
      <c r="A11" s="1479" t="s">
        <v>1414</v>
      </c>
      <c r="B11" s="1479"/>
      <c r="C11" s="1479"/>
      <c r="D11" s="412"/>
      <c r="E11" s="413">
        <f>G11-H11-I11+L11</f>
        <v>13253114.243250668</v>
      </c>
      <c r="F11" s="327">
        <v>8921067.7227890547</v>
      </c>
      <c r="G11" s="50">
        <v>468911586.1162464</v>
      </c>
      <c r="H11" s="50">
        <v>496488994.83943087</v>
      </c>
      <c r="I11" s="50">
        <v>340666948.07070595</v>
      </c>
      <c r="J11" s="50">
        <v>29318916.898760412</v>
      </c>
      <c r="K11" s="50">
        <v>35102069.430312738</v>
      </c>
      <c r="L11" s="50">
        <v>381497471.03714108</v>
      </c>
    </row>
    <row r="12" spans="1:24" s="410" customFormat="1" ht="19.5" hidden="1" customHeight="1">
      <c r="A12" s="1825" t="s">
        <v>1432</v>
      </c>
      <c r="B12" s="1825"/>
      <c r="C12" s="1825"/>
      <c r="D12" s="21"/>
      <c r="E12" s="413">
        <v>1139792.1875059223</v>
      </c>
      <c r="F12" s="327">
        <v>1349651.5231102898</v>
      </c>
      <c r="G12" s="50">
        <v>39498517.644465096</v>
      </c>
      <c r="H12" s="50">
        <v>41772861.846914053</v>
      </c>
      <c r="I12" s="50">
        <v>29373001.992077466</v>
      </c>
      <c r="J12" s="50">
        <v>32787138.38203223</v>
      </c>
      <c r="K12" s="50">
        <v>38362500.140195429</v>
      </c>
      <c r="L12" s="374">
        <v>40426985.007039897</v>
      </c>
      <c r="M12" s="414"/>
      <c r="N12" s="414"/>
      <c r="P12" s="415"/>
      <c r="Q12" s="415"/>
      <c r="S12" s="416"/>
    </row>
    <row r="13" spans="1:24" s="410" customFormat="1" ht="13.7" hidden="1" customHeight="1">
      <c r="A13" s="1789" t="s">
        <v>1433</v>
      </c>
      <c r="B13" s="1789"/>
      <c r="C13" s="1789"/>
      <c r="D13" s="21"/>
      <c r="E13" s="413">
        <v>3769515.8957910049</v>
      </c>
      <c r="F13" s="327">
        <v>6086413.8320086608</v>
      </c>
      <c r="G13" s="50">
        <v>43826792.517200515</v>
      </c>
      <c r="H13" s="50">
        <v>42144515.372293949</v>
      </c>
      <c r="I13" s="50">
        <v>25380504.764960475</v>
      </c>
      <c r="J13" s="50">
        <v>29721658.63474188</v>
      </c>
      <c r="K13" s="50">
        <v>42707391.650127418</v>
      </c>
      <c r="L13" s="374">
        <v>40962131.687900171</v>
      </c>
      <c r="M13" s="414"/>
    </row>
    <row r="14" spans="1:24" s="410" customFormat="1" ht="13.7" hidden="1" customHeight="1">
      <c r="A14" s="1825" t="s">
        <v>1434</v>
      </c>
      <c r="B14" s="1825"/>
      <c r="C14" s="1825"/>
      <c r="D14" s="21"/>
      <c r="E14" s="413">
        <v>1485577.0395008971</v>
      </c>
      <c r="F14" s="327">
        <v>1269249.0596070236</v>
      </c>
      <c r="G14" s="50">
        <v>42281520.22431951</v>
      </c>
      <c r="H14" s="50">
        <v>41212179.990529239</v>
      </c>
      <c r="I14" s="50">
        <v>28109701.38377133</v>
      </c>
      <c r="J14" s="50">
        <v>28525938.1894821</v>
      </c>
      <c r="K14" s="50">
        <v>41163562.898208246</v>
      </c>
      <c r="L14" s="374">
        <v>40310550.644312032</v>
      </c>
      <c r="M14" s="414"/>
      <c r="N14" s="414"/>
    </row>
    <row r="15" spans="1:24" s="410" customFormat="1" ht="13.7" hidden="1" customHeight="1">
      <c r="A15" s="1825" t="s">
        <v>1435</v>
      </c>
      <c r="B15" s="1825"/>
      <c r="C15" s="1825"/>
      <c r="D15" s="21"/>
      <c r="E15" s="411">
        <v>987589.31898562831</v>
      </c>
      <c r="F15" s="327">
        <v>1250073.4865343026</v>
      </c>
      <c r="G15" s="374">
        <v>41438903.097240709</v>
      </c>
      <c r="H15" s="374">
        <v>41831884.227947295</v>
      </c>
      <c r="I15" s="374">
        <v>30487707.337851115</v>
      </c>
      <c r="J15" s="374">
        <v>31868277.78754333</v>
      </c>
      <c r="K15" s="374">
        <v>40508795.050827384</v>
      </c>
      <c r="L15" s="374">
        <v>40639292.013985299</v>
      </c>
    </row>
    <row r="16" spans="1:24" s="410" customFormat="1" ht="17.25" hidden="1" customHeight="1">
      <c r="A16" s="1825" t="s">
        <v>1419</v>
      </c>
      <c r="B16" s="1825"/>
      <c r="C16" s="1825"/>
      <c r="D16" s="21"/>
      <c r="E16" s="411">
        <v>1631484.8779611802</v>
      </c>
      <c r="F16" s="327">
        <f>('25'!F16/'1'!$E$17)*1000</f>
        <v>1367500.0562606321</v>
      </c>
      <c r="G16" s="374">
        <f>('25'!G16/'1'!$E$17)*1000</f>
        <v>38246013.372759104</v>
      </c>
      <c r="H16" s="374">
        <f>('25'!H16/'1'!$E$17)*1000</f>
        <v>36351802.774204478</v>
      </c>
      <c r="I16" s="374">
        <f>('25'!I16/'1'!$E$17)*1000</f>
        <v>37031659.553345963</v>
      </c>
      <c r="J16" s="374">
        <f>('25'!J16/'1'!$E$17)*1000</f>
        <v>36768933.832752585</v>
      </c>
      <c r="K16" s="374">
        <f>('25'!K16/'1'!$E$17)*1000</f>
        <v>37379270.592444643</v>
      </c>
      <c r="L16" s="374">
        <f>('25'!L16/'1'!$E$17)*1000</f>
        <v>35749044.815590627</v>
      </c>
    </row>
    <row r="17" spans="1:56" s="410" customFormat="1" ht="15.75" hidden="1" customHeight="1">
      <c r="A17" s="1825" t="s">
        <v>1420</v>
      </c>
      <c r="B17" s="1825"/>
      <c r="C17" s="1825"/>
      <c r="D17" s="21"/>
      <c r="E17" s="417">
        <v>2501028.4064944121</v>
      </c>
      <c r="F17" s="418">
        <f>K17-L17-I17+J17</f>
        <v>2088963.5107144862</v>
      </c>
      <c r="G17" s="418">
        <v>40964835.446321748</v>
      </c>
      <c r="H17" s="419">
        <v>39820027.144423097</v>
      </c>
      <c r="I17" s="419">
        <v>41641583.276320055</v>
      </c>
      <c r="J17" s="419">
        <v>42997803.380915791</v>
      </c>
      <c r="K17" s="419">
        <v>40029852.161319748</v>
      </c>
      <c r="L17" s="419">
        <v>39297108.755200997</v>
      </c>
    </row>
    <row r="18" spans="1:56" s="410" customFormat="1" ht="14.25" hidden="1" customHeight="1">
      <c r="A18" s="1825" t="s">
        <v>1421</v>
      </c>
      <c r="B18" s="1825"/>
      <c r="C18" s="1825"/>
      <c r="D18" s="18"/>
      <c r="E18" s="418">
        <f>'[1]25'!E18/'[1]1'!$E$19*1000</f>
        <v>4944187.5756936148</v>
      </c>
      <c r="F18" s="418">
        <f>'[1]25'!F18/'[1]1'!$E$19*1000</f>
        <v>4657622.9857177287</v>
      </c>
      <c r="G18" s="418">
        <f>'[1]25'!G18/'[1]1'!$E$19*1000</f>
        <v>43382558.55981715</v>
      </c>
      <c r="H18" s="418">
        <f>'[1]25'!H18/'[1]1'!$E$19*1000</f>
        <v>38731168.642797194</v>
      </c>
      <c r="I18" s="418">
        <f>'[1]25'!I18/'[1]1'!$E$19*1000</f>
        <v>38032440.318719901</v>
      </c>
      <c r="J18" s="418">
        <f>'[1]25'!J18/'[1]1'!$E$19*1000</f>
        <v>38325237.977393597</v>
      </c>
      <c r="K18" s="418">
        <f>'[1]25'!K18/'[1]1'!$E$19*1000</f>
        <v>42313506.035672188</v>
      </c>
      <c r="L18" s="418">
        <f>'[1]25'!L18/'[1]1'!$E$19*1000</f>
        <v>37948680.708628163</v>
      </c>
    </row>
    <row r="19" spans="1:56" s="410" customFormat="1" ht="14.25" hidden="1" customHeight="1">
      <c r="A19" s="1825" t="s">
        <v>1436</v>
      </c>
      <c r="B19" s="1825"/>
      <c r="C19" s="1825"/>
      <c r="D19" s="21"/>
      <c r="E19" s="417">
        <v>2277260.6550631449</v>
      </c>
      <c r="F19" s="418">
        <f t="shared" ref="F19:F67" si="0">K19-L19-I19+J19</f>
        <v>2006441.4721355215</v>
      </c>
      <c r="G19" s="418">
        <v>39096934.490936048</v>
      </c>
      <c r="H19" s="419">
        <v>36707776.877159506</v>
      </c>
      <c r="I19" s="419">
        <v>32802468.486434624</v>
      </c>
      <c r="J19" s="419">
        <v>32690571.527721189</v>
      </c>
      <c r="K19" s="419">
        <v>38228265.658148304</v>
      </c>
      <c r="L19" s="419">
        <v>36109927.227299348</v>
      </c>
    </row>
    <row r="20" spans="1:56" s="410" customFormat="1" ht="14.25" hidden="1" customHeight="1">
      <c r="A20" s="1825" t="s">
        <v>1437</v>
      </c>
      <c r="B20" s="1825"/>
      <c r="C20" s="1825"/>
      <c r="D20" s="21"/>
      <c r="E20" s="417">
        <v>2490140.8471112531</v>
      </c>
      <c r="F20" s="418">
        <f t="shared" si="0"/>
        <v>2155967.9205712304</v>
      </c>
      <c r="G20" s="418">
        <v>37552211.996995367</v>
      </c>
      <c r="H20" s="419">
        <v>36384650.840976566</v>
      </c>
      <c r="I20" s="419">
        <v>31127189.475215506</v>
      </c>
      <c r="J20" s="419">
        <v>32449769.166307982</v>
      </c>
      <c r="K20" s="419">
        <v>36592047.034871571</v>
      </c>
      <c r="L20" s="419">
        <v>35758658.805392817</v>
      </c>
    </row>
    <row r="21" spans="1:56" s="410" customFormat="1" ht="14.25" hidden="1" customHeight="1">
      <c r="A21" s="1825" t="s">
        <v>1424</v>
      </c>
      <c r="B21" s="1825"/>
      <c r="C21" s="1825"/>
      <c r="D21" s="32"/>
      <c r="E21" s="417">
        <v>2707313.5016021822</v>
      </c>
      <c r="F21" s="418">
        <f t="shared" si="0"/>
        <v>2490717.8346401453</v>
      </c>
      <c r="G21" s="418">
        <v>39670326.330035061</v>
      </c>
      <c r="H21" s="419">
        <v>38180245.582422793</v>
      </c>
      <c r="I21" s="419">
        <v>30300512.761823028</v>
      </c>
      <c r="J21" s="419">
        <v>31517745.515812948</v>
      </c>
      <c r="K21" s="419">
        <v>38835906.446937293</v>
      </c>
      <c r="L21" s="419">
        <v>37562421.366287068</v>
      </c>
    </row>
    <row r="22" spans="1:56" s="410" customFormat="1" ht="14.45" hidden="1" customHeight="1">
      <c r="A22" s="1467" t="s">
        <v>1425</v>
      </c>
      <c r="B22" s="1468"/>
      <c r="C22" s="1468"/>
      <c r="D22" s="1469"/>
      <c r="E22" s="420">
        <v>1982.2002225778513</v>
      </c>
      <c r="F22" s="130">
        <f t="shared" si="0"/>
        <v>1768.360446384715</v>
      </c>
      <c r="G22" s="130">
        <v>38278.493919796383</v>
      </c>
      <c r="H22" s="421">
        <v>37099.22531691366</v>
      </c>
      <c r="I22" s="421">
        <v>33550.100651844485</v>
      </c>
      <c r="J22" s="421">
        <v>34353.032271539647</v>
      </c>
      <c r="K22" s="421">
        <v>37319.589298189676</v>
      </c>
      <c r="L22" s="421">
        <v>36354.160471500123</v>
      </c>
    </row>
    <row r="23" spans="1:56" s="410" customFormat="1" ht="14.45" customHeight="1">
      <c r="A23" s="1467" t="s">
        <v>1308</v>
      </c>
      <c r="B23" s="1468"/>
      <c r="C23" s="1468"/>
      <c r="D23" s="1469"/>
      <c r="E23" s="420">
        <v>2327.4725219310703</v>
      </c>
      <c r="F23" s="130">
        <f t="shared" si="0"/>
        <v>2256.6588174030949</v>
      </c>
      <c r="G23" s="130">
        <v>37922.584824932077</v>
      </c>
      <c r="H23" s="421">
        <v>34004.943652264345</v>
      </c>
      <c r="I23" s="421">
        <v>19320.916993003113</v>
      </c>
      <c r="J23" s="421">
        <v>17730.748342266426</v>
      </c>
      <c r="K23" s="421">
        <v>37301.662497467609</v>
      </c>
      <c r="L23" s="421">
        <v>33454.835029327827</v>
      </c>
    </row>
    <row r="24" spans="1:56" s="410" customFormat="1" ht="14.45" customHeight="1">
      <c r="A24" s="1467" t="s">
        <v>1309</v>
      </c>
      <c r="B24" s="1468"/>
      <c r="C24" s="1468"/>
      <c r="D24" s="1469"/>
      <c r="E24" s="420">
        <v>1740.9087607042759</v>
      </c>
      <c r="F24" s="130">
        <f t="shared" si="0"/>
        <v>1501.2063276121517</v>
      </c>
      <c r="G24" s="130">
        <v>34590.952917161187</v>
      </c>
      <c r="H24" s="421">
        <v>32879.487357863698</v>
      </c>
      <c r="I24" s="421">
        <v>24120.502084302723</v>
      </c>
      <c r="J24" s="421">
        <v>24149.94528570948</v>
      </c>
      <c r="K24" s="421">
        <v>33827.326228730286</v>
      </c>
      <c r="L24" s="421">
        <v>32355.563102524891</v>
      </c>
    </row>
    <row r="25" spans="1:56" s="410" customFormat="1" ht="14.45" customHeight="1">
      <c r="A25" s="1467" t="s">
        <v>1310</v>
      </c>
      <c r="B25" s="1468"/>
      <c r="C25" s="1468"/>
      <c r="D25" s="1469"/>
      <c r="E25" s="420">
        <v>2663.4641739572226</v>
      </c>
      <c r="F25" s="130">
        <f t="shared" si="0"/>
        <v>2286.1902013704021</v>
      </c>
      <c r="G25" s="130">
        <v>38633.573144521171</v>
      </c>
      <c r="H25" s="421">
        <v>36089.159634324802</v>
      </c>
      <c r="I25" s="421">
        <v>25442.243643090012</v>
      </c>
      <c r="J25" s="421">
        <v>25561.294306850868</v>
      </c>
      <c r="K25" s="421">
        <v>37745.203533728447</v>
      </c>
      <c r="L25" s="421">
        <v>35578.063996118901</v>
      </c>
    </row>
    <row r="26" spans="1:56" s="410" customFormat="1" ht="14.45" customHeight="1">
      <c r="A26" s="1467" t="s">
        <v>1311</v>
      </c>
      <c r="B26" s="1468"/>
      <c r="C26" s="1468"/>
      <c r="D26" s="1469"/>
      <c r="E26" s="420">
        <v>2522.8192920273195</v>
      </c>
      <c r="F26" s="130">
        <f t="shared" si="0"/>
        <v>2163.1732693827289</v>
      </c>
      <c r="G26" s="130">
        <v>40640.015003846696</v>
      </c>
      <c r="H26" s="421">
        <v>38485.4890168364</v>
      </c>
      <c r="I26" s="421">
        <v>25821.90259281516</v>
      </c>
      <c r="J26" s="421">
        <v>26190.195897832142</v>
      </c>
      <c r="K26" s="421">
        <v>39820.120628594828</v>
      </c>
      <c r="L26" s="421">
        <v>38025.240664229081</v>
      </c>
    </row>
    <row r="27" spans="1:56" s="410" customFormat="1" ht="12.75" customHeight="1">
      <c r="A27" s="1467" t="s">
        <v>1312</v>
      </c>
      <c r="B27" s="1468"/>
      <c r="C27" s="1468"/>
      <c r="D27" s="1469"/>
      <c r="E27" s="420">
        <v>2188.836284349738</v>
      </c>
      <c r="F27" s="130">
        <f t="shared" si="0"/>
        <v>1666.3188189483262</v>
      </c>
      <c r="G27" s="130">
        <v>43110.097173507245</v>
      </c>
      <c r="H27" s="421">
        <v>41303.850307495515</v>
      </c>
      <c r="I27" s="421">
        <v>47742.238727683347</v>
      </c>
      <c r="J27" s="421">
        <v>48124.828146021428</v>
      </c>
      <c r="K27" s="421">
        <v>42016.495004074379</v>
      </c>
      <c r="L27" s="421">
        <v>40732.765603464133</v>
      </c>
    </row>
    <row r="28" spans="1:56" s="1138" customFormat="1" ht="14.45" customHeight="1">
      <c r="A28" s="1479" t="s">
        <v>447</v>
      </c>
      <c r="B28" s="1479"/>
      <c r="C28" s="1479"/>
      <c r="D28" s="2"/>
      <c r="E28" s="422"/>
      <c r="F28" s="1071"/>
      <c r="G28" s="336"/>
      <c r="H28" s="336"/>
      <c r="I28" s="336"/>
      <c r="J28" s="423"/>
      <c r="K28" s="1137"/>
      <c r="L28" s="1137"/>
    </row>
    <row r="29" spans="1:56" s="998" customFormat="1" ht="14.45" customHeight="1">
      <c r="A29" s="1330"/>
      <c r="B29" s="961" t="s">
        <v>1331</v>
      </c>
      <c r="C29" s="1330"/>
      <c r="D29" s="992"/>
      <c r="E29" s="1139">
        <v>883.45543324021958</v>
      </c>
      <c r="F29" s="1140">
        <f t="shared" si="0"/>
        <v>890.31793349540476</v>
      </c>
      <c r="G29" s="1141">
        <v>14542.40761902884</v>
      </c>
      <c r="H29" s="1141">
        <v>13854.599911110972</v>
      </c>
      <c r="I29" s="1141">
        <v>6833.1593786723206</v>
      </c>
      <c r="J29" s="1142">
        <v>7028.8071039946981</v>
      </c>
      <c r="K29" s="1141">
        <v>14430.330291666784</v>
      </c>
      <c r="L29" s="1141">
        <v>13735.660083493756</v>
      </c>
      <c r="M29" s="50"/>
      <c r="N29" s="50"/>
      <c r="O29" s="50"/>
      <c r="P29" s="50"/>
      <c r="Q29" s="50"/>
      <c r="R29" s="50"/>
      <c r="S29" s="50"/>
      <c r="T29" s="50"/>
      <c r="U29" s="50"/>
      <c r="V29" s="50"/>
      <c r="W29" s="50"/>
      <c r="X29" s="50"/>
      <c r="Y29" s="50"/>
      <c r="Z29" s="50"/>
      <c r="AA29" s="50"/>
      <c r="AB29" s="50"/>
      <c r="AC29" s="50"/>
      <c r="AD29" s="50"/>
      <c r="AE29" s="50"/>
      <c r="AF29" s="50"/>
      <c r="AG29" s="50"/>
      <c r="AH29" s="50"/>
      <c r="AI29" s="50"/>
      <c r="AJ29" s="1117"/>
      <c r="AK29" s="1117"/>
      <c r="AL29" s="1117"/>
      <c r="AM29" s="1117"/>
      <c r="AN29" s="1117"/>
      <c r="AO29" s="1117"/>
      <c r="AP29" s="1117"/>
      <c r="AQ29" s="1117"/>
      <c r="AR29" s="1117"/>
      <c r="AS29" s="1117"/>
      <c r="AT29" s="1117"/>
      <c r="AU29" s="1117"/>
      <c r="AV29" s="1117"/>
      <c r="AW29" s="1117"/>
      <c r="AX29" s="1117"/>
      <c r="AY29" s="1117"/>
      <c r="AZ29" s="1117"/>
      <c r="BA29" s="1117"/>
      <c r="BB29" s="1117"/>
      <c r="BC29" s="1117"/>
      <c r="BD29" s="1117"/>
    </row>
    <row r="30" spans="1:56" s="998" customFormat="1" ht="14.45" customHeight="1">
      <c r="A30" s="1330"/>
      <c r="B30" s="961" t="s">
        <v>1332</v>
      </c>
      <c r="C30" s="1330"/>
      <c r="D30" s="992"/>
      <c r="E30" s="1139">
        <v>2613.7614259719294</v>
      </c>
      <c r="F30" s="1140">
        <f t="shared" si="0"/>
        <v>2184.7445997331088</v>
      </c>
      <c r="G30" s="1141">
        <v>53701.757922447592</v>
      </c>
      <c r="H30" s="1075">
        <v>53324.992079519856</v>
      </c>
      <c r="I30" s="1141">
        <v>19433.27290166766</v>
      </c>
      <c r="J30" s="1142">
        <v>21670.268484711894</v>
      </c>
      <c r="K30" s="1141">
        <v>52537.998190268547</v>
      </c>
      <c r="L30" s="1141">
        <v>52590.249173579672</v>
      </c>
      <c r="M30" s="50"/>
      <c r="N30" s="50"/>
      <c r="O30" s="50"/>
      <c r="P30" s="50"/>
      <c r="Q30" s="50"/>
      <c r="R30" s="50"/>
      <c r="S30" s="50"/>
      <c r="T30" s="50"/>
      <c r="U30" s="50"/>
      <c r="V30" s="50"/>
      <c r="W30" s="50"/>
      <c r="X30" s="50"/>
      <c r="Y30" s="50"/>
      <c r="Z30" s="50"/>
      <c r="AA30" s="50"/>
      <c r="AB30" s="50"/>
      <c r="AC30" s="50"/>
      <c r="AD30" s="50"/>
      <c r="AE30" s="50"/>
      <c r="AF30" s="50"/>
      <c r="AG30" s="50"/>
      <c r="AH30" s="50"/>
      <c r="AI30" s="50"/>
      <c r="AJ30" s="1117"/>
      <c r="AK30" s="1117"/>
      <c r="AL30" s="1117"/>
      <c r="AM30" s="1117"/>
      <c r="AN30" s="1117"/>
      <c r="AO30" s="1117"/>
      <c r="AP30" s="1117"/>
      <c r="AQ30" s="1117"/>
      <c r="AR30" s="1117"/>
      <c r="AS30" s="1117"/>
      <c r="AT30" s="1117"/>
      <c r="AU30" s="1117"/>
      <c r="AV30" s="1117"/>
      <c r="AW30" s="1117"/>
      <c r="AX30" s="1117"/>
      <c r="AY30" s="1117"/>
      <c r="AZ30" s="1117"/>
      <c r="BA30" s="1117"/>
      <c r="BB30" s="1117"/>
      <c r="BC30" s="1117"/>
      <c r="BD30" s="1117"/>
    </row>
    <row r="31" spans="1:56" s="998" customFormat="1" ht="14.45" customHeight="1">
      <c r="A31" s="1330"/>
      <c r="B31" s="961" t="s">
        <v>1333</v>
      </c>
      <c r="C31" s="1330"/>
      <c r="D31" s="992"/>
      <c r="E31" s="1139">
        <v>6432.4795519909731</v>
      </c>
      <c r="F31" s="1140">
        <f t="shared" si="0"/>
        <v>5382.4634393657325</v>
      </c>
      <c r="G31" s="1141">
        <v>132872.27952497959</v>
      </c>
      <c r="H31" s="1075">
        <v>133335.52767119522</v>
      </c>
      <c r="I31" s="1141">
        <v>106707.59076459022</v>
      </c>
      <c r="J31" s="1142">
        <v>113603.31846279677</v>
      </c>
      <c r="K31" s="1141">
        <v>130332.59719027663</v>
      </c>
      <c r="L31" s="1141">
        <v>131845.86144911745</v>
      </c>
      <c r="M31" s="50"/>
      <c r="N31" s="50"/>
      <c r="O31" s="50"/>
      <c r="P31" s="50"/>
      <c r="Q31" s="50"/>
      <c r="R31" s="50"/>
      <c r="S31" s="50"/>
      <c r="T31" s="50"/>
      <c r="U31" s="50"/>
      <c r="V31" s="50"/>
      <c r="W31" s="50"/>
      <c r="X31" s="50"/>
      <c r="Y31" s="50"/>
      <c r="Z31" s="50"/>
      <c r="AA31" s="50"/>
      <c r="AB31" s="50"/>
      <c r="AC31" s="50"/>
      <c r="AD31" s="50"/>
      <c r="AE31" s="50"/>
      <c r="AF31" s="50"/>
      <c r="AG31" s="50"/>
      <c r="AH31" s="50"/>
      <c r="AI31" s="50"/>
      <c r="AJ31" s="1117"/>
      <c r="AK31" s="1117"/>
      <c r="AL31" s="1117"/>
      <c r="AM31" s="1117"/>
      <c r="AN31" s="1117"/>
      <c r="AO31" s="1117"/>
      <c r="AP31" s="1117"/>
      <c r="AQ31" s="1117"/>
      <c r="AR31" s="1117"/>
      <c r="AS31" s="1117"/>
      <c r="AT31" s="1117"/>
      <c r="AU31" s="1117"/>
      <c r="AV31" s="1117"/>
      <c r="AW31" s="1117"/>
      <c r="AX31" s="1117"/>
      <c r="AY31" s="1117"/>
      <c r="AZ31" s="1117"/>
      <c r="BA31" s="1117"/>
      <c r="BB31" s="1117"/>
      <c r="BC31" s="1117"/>
      <c r="BD31" s="1117"/>
    </row>
    <row r="32" spans="1:56" s="998" customFormat="1" ht="14.45" customHeight="1">
      <c r="A32" s="1330"/>
      <c r="B32" s="961" t="s">
        <v>1334</v>
      </c>
      <c r="C32" s="1330"/>
      <c r="D32" s="992"/>
      <c r="E32" s="1139">
        <v>22417.125966162839</v>
      </c>
      <c r="F32" s="1140">
        <f t="shared" si="0"/>
        <v>19533.645754423225</v>
      </c>
      <c r="G32" s="1141">
        <v>417502.12064284942</v>
      </c>
      <c r="H32" s="1075">
        <v>379839.77769813075</v>
      </c>
      <c r="I32" s="1141">
        <v>433504.03583797824</v>
      </c>
      <c r="J32" s="1142">
        <v>418258.81885942235</v>
      </c>
      <c r="K32" s="1141">
        <v>408809.66123859893</v>
      </c>
      <c r="L32" s="1141">
        <v>374030.79850561981</v>
      </c>
      <c r="M32" s="50"/>
      <c r="N32" s="50"/>
      <c r="O32" s="50"/>
      <c r="P32" s="50"/>
      <c r="Q32" s="50"/>
      <c r="R32" s="50"/>
      <c r="S32" s="50"/>
      <c r="T32" s="50"/>
      <c r="U32" s="50"/>
      <c r="V32" s="50"/>
      <c r="W32" s="50"/>
      <c r="X32" s="50"/>
      <c r="Y32" s="50"/>
      <c r="Z32" s="50"/>
      <c r="AA32" s="50"/>
      <c r="AB32" s="50"/>
      <c r="AC32" s="50"/>
      <c r="AD32" s="50"/>
      <c r="AE32" s="50"/>
      <c r="AF32" s="50"/>
      <c r="AG32" s="50"/>
      <c r="AH32" s="50"/>
      <c r="AI32" s="50"/>
      <c r="AJ32" s="1117"/>
      <c r="AK32" s="1117"/>
      <c r="AL32" s="1117"/>
      <c r="AM32" s="1117"/>
      <c r="AN32" s="1117"/>
      <c r="AO32" s="1117"/>
      <c r="AP32" s="1117"/>
      <c r="AQ32" s="1117"/>
      <c r="AR32" s="1117"/>
      <c r="AS32" s="1117"/>
      <c r="AT32" s="1117"/>
      <c r="AU32" s="1117"/>
      <c r="AV32" s="1117"/>
      <c r="AW32" s="1117"/>
      <c r="AX32" s="1117"/>
      <c r="AY32" s="1117"/>
      <c r="AZ32" s="1117"/>
      <c r="BA32" s="1117"/>
      <c r="BB32" s="1117"/>
      <c r="BC32" s="1117"/>
      <c r="BD32" s="1117"/>
    </row>
    <row r="33" spans="1:56" s="998" customFormat="1" ht="14.45" customHeight="1">
      <c r="A33" s="1330"/>
      <c r="B33" s="961" t="s">
        <v>1335</v>
      </c>
      <c r="C33" s="1330"/>
      <c r="D33" s="992"/>
      <c r="E33" s="1139">
        <v>94207.870109534982</v>
      </c>
      <c r="F33" s="1140">
        <f t="shared" si="0"/>
        <v>44457.832890779711</v>
      </c>
      <c r="G33" s="1141">
        <v>951894.94329173712</v>
      </c>
      <c r="H33" s="1075">
        <v>901769.70912949624</v>
      </c>
      <c r="I33" s="1141">
        <v>2841720.9401437594</v>
      </c>
      <c r="J33" s="1142">
        <v>2885803.5760910534</v>
      </c>
      <c r="K33" s="1141">
        <v>890165.02801691054</v>
      </c>
      <c r="L33" s="1141">
        <v>889789.83107342501</v>
      </c>
      <c r="M33" s="50"/>
      <c r="N33" s="50"/>
      <c r="O33" s="50"/>
      <c r="P33" s="50"/>
      <c r="Q33" s="50"/>
      <c r="R33" s="50"/>
      <c r="S33" s="50"/>
      <c r="T33" s="50"/>
      <c r="U33" s="50"/>
      <c r="V33" s="50"/>
      <c r="W33" s="50"/>
      <c r="X33" s="50"/>
      <c r="Y33" s="50"/>
      <c r="Z33" s="50"/>
      <c r="AA33" s="50"/>
      <c r="AB33" s="50"/>
      <c r="AC33" s="50"/>
      <c r="AD33" s="50"/>
      <c r="AE33" s="50"/>
      <c r="AF33" s="50"/>
      <c r="AG33" s="50"/>
      <c r="AH33" s="50"/>
      <c r="AI33" s="50"/>
      <c r="AJ33" s="1117"/>
      <c r="AK33" s="1117"/>
      <c r="AL33" s="1117"/>
      <c r="AM33" s="1117"/>
      <c r="AN33" s="1117"/>
      <c r="AO33" s="1117"/>
      <c r="AP33" s="1117"/>
      <c r="AQ33" s="1117"/>
      <c r="AR33" s="1117"/>
      <c r="AS33" s="1117"/>
      <c r="AT33" s="1117"/>
      <c r="AU33" s="1117"/>
      <c r="AV33" s="1117"/>
      <c r="AW33" s="1117"/>
      <c r="AX33" s="1117"/>
      <c r="AY33" s="1117"/>
      <c r="AZ33" s="1117"/>
      <c r="BA33" s="1117"/>
      <c r="BB33" s="1117"/>
      <c r="BC33" s="1117"/>
      <c r="BD33" s="1117"/>
    </row>
    <row r="34" spans="1:56" s="998" customFormat="1" ht="14.45" customHeight="1">
      <c r="A34" s="1330"/>
      <c r="B34" s="961" t="s">
        <v>1336</v>
      </c>
      <c r="C34" s="1330"/>
      <c r="D34" s="992"/>
      <c r="E34" s="1139">
        <v>-24790.147355599773</v>
      </c>
      <c r="F34" s="1140">
        <f t="shared" si="0"/>
        <v>-62211.098550735041</v>
      </c>
      <c r="G34" s="1141">
        <v>2840021.5280143665</v>
      </c>
      <c r="H34" s="1075">
        <v>2625716.9728974393</v>
      </c>
      <c r="I34" s="1141">
        <v>5155179.9070938565</v>
      </c>
      <c r="J34" s="1142">
        <v>4916085.204621329</v>
      </c>
      <c r="K34" s="1141">
        <v>2732087.5293219266</v>
      </c>
      <c r="L34" s="1141">
        <v>2555203.9254001342</v>
      </c>
      <c r="M34" s="50"/>
      <c r="N34" s="50"/>
      <c r="O34" s="50"/>
      <c r="P34" s="50"/>
      <c r="Q34" s="50"/>
      <c r="R34" s="50"/>
      <c r="S34" s="50"/>
      <c r="T34" s="50"/>
      <c r="U34" s="50"/>
      <c r="V34" s="50"/>
      <c r="W34" s="50"/>
      <c r="X34" s="50"/>
      <c r="Y34" s="50"/>
      <c r="Z34" s="50"/>
      <c r="AA34" s="50"/>
      <c r="AB34" s="50"/>
      <c r="AC34" s="50"/>
      <c r="AD34" s="50"/>
      <c r="AE34" s="50"/>
      <c r="AF34" s="50"/>
      <c r="AG34" s="50"/>
      <c r="AH34" s="50"/>
      <c r="AI34" s="50"/>
      <c r="AJ34" s="1117"/>
      <c r="AK34" s="1117"/>
      <c r="AL34" s="1117"/>
      <c r="AM34" s="1117"/>
      <c r="AN34" s="1117"/>
      <c r="AO34" s="1117"/>
      <c r="AP34" s="1117"/>
      <c r="AQ34" s="1117"/>
      <c r="AR34" s="1117"/>
      <c r="AS34" s="1117"/>
      <c r="AT34" s="1117"/>
      <c r="AU34" s="1117"/>
      <c r="AV34" s="1117"/>
      <c r="AW34" s="1117"/>
      <c r="AX34" s="1117"/>
      <c r="AY34" s="1117"/>
      <c r="AZ34" s="1117"/>
      <c r="BA34" s="1117"/>
      <c r="BB34" s="1117"/>
      <c r="BC34" s="1117"/>
      <c r="BD34" s="1117"/>
    </row>
    <row r="35" spans="1:56" s="998" customFormat="1" ht="14.45" customHeight="1">
      <c r="A35" s="1479" t="s">
        <v>473</v>
      </c>
      <c r="B35" s="1479"/>
      <c r="C35" s="1479"/>
      <c r="D35" s="2"/>
      <c r="E35" s="1139"/>
      <c r="F35" s="1075"/>
      <c r="G35" s="1141"/>
      <c r="H35" s="1075"/>
      <c r="I35" s="1141"/>
      <c r="J35" s="1142"/>
      <c r="K35" s="1141"/>
      <c r="L35" s="1141"/>
      <c r="M35" s="1065"/>
      <c r="N35" s="1065"/>
      <c r="O35" s="1065"/>
      <c r="P35" s="1065"/>
      <c r="Q35" s="1065"/>
      <c r="R35" s="1065"/>
      <c r="S35" s="1065"/>
      <c r="T35" s="1065"/>
      <c r="U35" s="1065"/>
      <c r="V35" s="1065"/>
      <c r="W35" s="1065"/>
      <c r="X35" s="1065"/>
      <c r="Y35" s="1065"/>
      <c r="Z35" s="1065"/>
      <c r="AA35" s="1065"/>
      <c r="AB35" s="1065"/>
      <c r="AC35" s="1065"/>
      <c r="AD35" s="1065"/>
      <c r="AE35" s="1065"/>
      <c r="AF35" s="1065"/>
      <c r="AG35" s="1065"/>
      <c r="AH35" s="1065"/>
      <c r="AI35" s="1065"/>
      <c r="AJ35" s="1117"/>
      <c r="AK35" s="1117"/>
      <c r="AL35" s="1117"/>
      <c r="AM35" s="1117"/>
      <c r="AN35" s="1117"/>
      <c r="AO35" s="1117"/>
      <c r="AP35" s="1117"/>
      <c r="AQ35" s="1117"/>
      <c r="AR35" s="1117"/>
      <c r="AS35" s="1117"/>
      <c r="AT35" s="1117"/>
      <c r="AU35" s="1117"/>
      <c r="AV35" s="1117"/>
      <c r="AW35" s="1117"/>
      <c r="AX35" s="1117"/>
      <c r="AY35" s="1117"/>
      <c r="AZ35" s="1117"/>
      <c r="BA35" s="1117"/>
      <c r="BB35" s="1117"/>
      <c r="BC35" s="1117"/>
      <c r="BD35" s="1117"/>
    </row>
    <row r="36" spans="1:56" s="998" customFormat="1" ht="14.45" customHeight="1">
      <c r="A36" s="1330"/>
      <c r="B36" s="961" t="s">
        <v>1337</v>
      </c>
      <c r="C36" s="1330"/>
      <c r="D36" s="992"/>
      <c r="E36" s="1139">
        <v>-1419.2411301307204</v>
      </c>
      <c r="F36" s="1140">
        <f t="shared" si="0"/>
        <v>-1415.9491551413366</v>
      </c>
      <c r="G36" s="1141">
        <v>850.33455029476306</v>
      </c>
      <c r="H36" s="1075">
        <v>3886.4693832504959</v>
      </c>
      <c r="I36" s="1141">
        <v>2715.0968187557482</v>
      </c>
      <c r="J36" s="1142">
        <v>4331.9905215807585</v>
      </c>
      <c r="K36" s="1141">
        <v>803.04538874477669</v>
      </c>
      <c r="L36" s="1141">
        <v>3835.888246711123</v>
      </c>
      <c r="M36" s="50"/>
      <c r="N36" s="50"/>
      <c r="O36" s="50"/>
      <c r="P36" s="50"/>
      <c r="Q36" s="50"/>
      <c r="R36" s="50"/>
      <c r="S36" s="50"/>
      <c r="T36" s="50"/>
      <c r="U36" s="50"/>
      <c r="V36" s="50"/>
      <c r="W36" s="50"/>
      <c r="X36" s="50"/>
      <c r="Y36" s="50"/>
      <c r="Z36" s="50"/>
      <c r="AA36" s="50"/>
      <c r="AB36" s="50"/>
      <c r="AC36" s="50"/>
      <c r="AD36" s="50"/>
      <c r="AE36" s="50"/>
      <c r="AF36" s="50"/>
      <c r="AG36" s="50"/>
      <c r="AH36" s="50"/>
      <c r="AI36" s="50"/>
      <c r="AJ36" s="1117"/>
      <c r="AK36" s="1117"/>
      <c r="AL36" s="1117"/>
      <c r="AM36" s="1117"/>
      <c r="AN36" s="1117"/>
      <c r="AO36" s="1117"/>
      <c r="AP36" s="1117"/>
      <c r="AQ36" s="1117"/>
      <c r="AR36" s="1117"/>
      <c r="AS36" s="1117"/>
      <c r="AT36" s="1117"/>
      <c r="AU36" s="1117"/>
      <c r="AV36" s="1117"/>
      <c r="AW36" s="1117"/>
      <c r="AX36" s="1117"/>
      <c r="AY36" s="1117"/>
      <c r="AZ36" s="1117"/>
      <c r="BA36" s="1117"/>
      <c r="BB36" s="1117"/>
      <c r="BC36" s="1117"/>
      <c r="BD36" s="1117"/>
    </row>
    <row r="37" spans="1:56" s="998" customFormat="1" ht="14.45" customHeight="1">
      <c r="A37" s="1330"/>
      <c r="B37" s="961" t="s">
        <v>1347</v>
      </c>
      <c r="C37" s="1330"/>
      <c r="D37" s="992"/>
      <c r="E37" s="1139">
        <v>615.0087282157034</v>
      </c>
      <c r="F37" s="1140">
        <f t="shared" si="0"/>
        <v>649.61116671951413</v>
      </c>
      <c r="G37" s="1141">
        <v>8021.4077893268013</v>
      </c>
      <c r="H37" s="1075">
        <v>7943.9982633444306</v>
      </c>
      <c r="I37" s="1141">
        <v>1128.4929785821014</v>
      </c>
      <c r="J37" s="1142">
        <v>1666.0921808154367</v>
      </c>
      <c r="K37" s="1141">
        <v>7997.0802633993881</v>
      </c>
      <c r="L37" s="1141">
        <v>7885.0682989132092</v>
      </c>
      <c r="M37" s="50"/>
      <c r="N37" s="50"/>
      <c r="O37" s="50"/>
      <c r="P37" s="50"/>
      <c r="Q37" s="50"/>
      <c r="R37" s="50"/>
      <c r="S37" s="50"/>
      <c r="T37" s="50"/>
      <c r="U37" s="50"/>
      <c r="V37" s="50"/>
      <c r="W37" s="50"/>
      <c r="X37" s="50"/>
      <c r="Y37" s="50"/>
      <c r="Z37" s="50"/>
      <c r="AA37" s="50"/>
      <c r="AB37" s="50"/>
      <c r="AC37" s="50"/>
      <c r="AD37" s="50"/>
      <c r="AE37" s="50"/>
      <c r="AF37" s="50"/>
      <c r="AG37" s="50"/>
      <c r="AH37" s="50"/>
      <c r="AI37" s="50"/>
      <c r="AJ37" s="1117"/>
      <c r="AK37" s="1117"/>
      <c r="AL37" s="1117"/>
      <c r="AM37" s="1117"/>
      <c r="AN37" s="1117"/>
      <c r="AO37" s="1117"/>
      <c r="AP37" s="1117"/>
      <c r="AQ37" s="1117"/>
      <c r="AR37" s="1117"/>
      <c r="AS37" s="1117"/>
      <c r="AT37" s="1117"/>
      <c r="AU37" s="1117"/>
      <c r="AV37" s="1117"/>
      <c r="AW37" s="1117"/>
      <c r="AX37" s="1117"/>
      <c r="AY37" s="1117"/>
      <c r="AZ37" s="1117"/>
      <c r="BA37" s="1117"/>
      <c r="BB37" s="1117"/>
      <c r="BC37" s="1117"/>
      <c r="BD37" s="1117"/>
    </row>
    <row r="38" spans="1:56" s="998" customFormat="1" ht="14.45" customHeight="1">
      <c r="A38" s="961"/>
      <c r="B38" s="961" t="s">
        <v>1348</v>
      </c>
      <c r="C38" s="961"/>
      <c r="D38" s="992"/>
      <c r="E38" s="1139">
        <v>1874.000007427305</v>
      </c>
      <c r="F38" s="1140">
        <f t="shared" si="0"/>
        <v>1864.1257872005285</v>
      </c>
      <c r="G38" s="1141">
        <v>14538.991558802787</v>
      </c>
      <c r="H38" s="1075">
        <v>12995.363275112768</v>
      </c>
      <c r="I38" s="1141">
        <v>3653.9611853643232</v>
      </c>
      <c r="J38" s="1142">
        <v>3984.3329091016112</v>
      </c>
      <c r="K38" s="1141">
        <v>14395.976686032918</v>
      </c>
      <c r="L38" s="1141">
        <v>12862.222622569678</v>
      </c>
      <c r="M38" s="50"/>
      <c r="N38" s="50"/>
      <c r="O38" s="50"/>
      <c r="P38" s="50"/>
      <c r="Q38" s="50"/>
      <c r="R38" s="50"/>
      <c r="S38" s="50"/>
      <c r="T38" s="50"/>
      <c r="U38" s="50"/>
      <c r="V38" s="50"/>
      <c r="W38" s="50"/>
      <c r="X38" s="50"/>
      <c r="Y38" s="50"/>
      <c r="Z38" s="50"/>
      <c r="AA38" s="50"/>
      <c r="AB38" s="50"/>
      <c r="AC38" s="50"/>
      <c r="AD38" s="50"/>
      <c r="AE38" s="50"/>
      <c r="AF38" s="50"/>
      <c r="AG38" s="50"/>
      <c r="AH38" s="50"/>
      <c r="AI38" s="50"/>
      <c r="AJ38" s="1117"/>
      <c r="AK38" s="1117"/>
      <c r="AL38" s="1117"/>
      <c r="AM38" s="1117"/>
      <c r="AN38" s="1117"/>
      <c r="AO38" s="1117"/>
      <c r="AP38" s="1117"/>
      <c r="AQ38" s="1117"/>
      <c r="AR38" s="1117"/>
      <c r="AS38" s="1117"/>
      <c r="AT38" s="1117"/>
      <c r="AU38" s="1117"/>
      <c r="AV38" s="1117"/>
      <c r="AW38" s="1117"/>
      <c r="AX38" s="1117"/>
      <c r="AY38" s="1117"/>
      <c r="AZ38" s="1117"/>
      <c r="BA38" s="1117"/>
      <c r="BB38" s="1117"/>
      <c r="BC38" s="1117"/>
      <c r="BD38" s="1117"/>
    </row>
    <row r="39" spans="1:56" s="998" customFormat="1" ht="14.45" customHeight="1">
      <c r="A39" s="961"/>
      <c r="B39" s="961" t="s">
        <v>1349</v>
      </c>
      <c r="C39" s="961"/>
      <c r="D39" s="992"/>
      <c r="E39" s="1139">
        <v>1830.2555159955532</v>
      </c>
      <c r="F39" s="1140">
        <f t="shared" si="0"/>
        <v>1945.3976128208087</v>
      </c>
      <c r="G39" s="1141">
        <v>32111.855635539468</v>
      </c>
      <c r="H39" s="1075">
        <v>31307.140610510483</v>
      </c>
      <c r="I39" s="1141">
        <v>26256.707014943127</v>
      </c>
      <c r="J39" s="1142">
        <v>27282.24750590968</v>
      </c>
      <c r="K39" s="1141">
        <v>31852.289029489286</v>
      </c>
      <c r="L39" s="1141">
        <v>30932.431907635029</v>
      </c>
      <c r="M39" s="50"/>
      <c r="N39" s="50"/>
      <c r="O39" s="50"/>
      <c r="P39" s="50"/>
      <c r="Q39" s="50"/>
      <c r="R39" s="50"/>
      <c r="S39" s="50"/>
      <c r="T39" s="50"/>
      <c r="U39" s="50"/>
      <c r="V39" s="50"/>
      <c r="W39" s="50"/>
      <c r="X39" s="50"/>
      <c r="Y39" s="50"/>
      <c r="Z39" s="50"/>
      <c r="AA39" s="50"/>
      <c r="AB39" s="50"/>
      <c r="AC39" s="50"/>
      <c r="AD39" s="50"/>
      <c r="AE39" s="50"/>
      <c r="AF39" s="50"/>
      <c r="AG39" s="50"/>
      <c r="AH39" s="50"/>
      <c r="AI39" s="50"/>
      <c r="AJ39" s="1117"/>
      <c r="AK39" s="1117"/>
      <c r="AL39" s="1117"/>
      <c r="AM39" s="1117"/>
      <c r="AN39" s="1117"/>
      <c r="AO39" s="1117"/>
      <c r="AP39" s="1117"/>
      <c r="AQ39" s="1117"/>
      <c r="AR39" s="1117"/>
      <c r="AS39" s="1117"/>
      <c r="AT39" s="1117"/>
      <c r="AU39" s="1117"/>
      <c r="AV39" s="1117"/>
      <c r="AW39" s="1117"/>
      <c r="AX39" s="1117"/>
      <c r="AY39" s="1117"/>
      <c r="AZ39" s="1117"/>
      <c r="BA39" s="1117"/>
      <c r="BB39" s="1117"/>
      <c r="BC39" s="1117"/>
      <c r="BD39" s="1117"/>
    </row>
    <row r="40" spans="1:56" s="998" customFormat="1" ht="14.45" customHeight="1">
      <c r="A40" s="961"/>
      <c r="B40" s="961" t="s">
        <v>1350</v>
      </c>
      <c r="C40" s="961"/>
      <c r="D40" s="992"/>
      <c r="E40" s="1139">
        <v>4882.346463915188</v>
      </c>
      <c r="F40" s="1140">
        <f t="shared" si="0"/>
        <v>4484.6379356873804</v>
      </c>
      <c r="G40" s="1141">
        <v>69227.105759099708</v>
      </c>
      <c r="H40" s="1075">
        <v>67857.52823252113</v>
      </c>
      <c r="I40" s="1141">
        <v>31894.103139342798</v>
      </c>
      <c r="J40" s="1142">
        <v>35406.872076679443</v>
      </c>
      <c r="K40" s="1141">
        <v>68198.748070550631</v>
      </c>
      <c r="L40" s="1141">
        <v>67226.879072199896</v>
      </c>
      <c r="M40" s="50"/>
      <c r="N40" s="50"/>
      <c r="O40" s="50"/>
      <c r="P40" s="50"/>
      <c r="Q40" s="50"/>
      <c r="R40" s="50"/>
      <c r="S40" s="50"/>
      <c r="T40" s="50"/>
      <c r="U40" s="50"/>
      <c r="V40" s="50"/>
      <c r="W40" s="50"/>
      <c r="X40" s="50"/>
      <c r="Y40" s="50"/>
      <c r="Z40" s="50"/>
      <c r="AA40" s="50"/>
      <c r="AB40" s="50"/>
      <c r="AC40" s="50"/>
      <c r="AD40" s="50"/>
      <c r="AE40" s="50"/>
      <c r="AF40" s="50"/>
      <c r="AG40" s="50"/>
      <c r="AH40" s="50"/>
      <c r="AI40" s="50"/>
      <c r="AJ40" s="1117"/>
      <c r="AK40" s="1117"/>
      <c r="AL40" s="1117"/>
      <c r="AM40" s="1117"/>
      <c r="AN40" s="1117"/>
      <c r="AO40" s="1117"/>
      <c r="AP40" s="1117"/>
      <c r="AQ40" s="1117"/>
      <c r="AR40" s="1117"/>
      <c r="AS40" s="1117"/>
      <c r="AT40" s="1117"/>
      <c r="AU40" s="1117"/>
      <c r="AV40" s="1117"/>
      <c r="AW40" s="1117"/>
      <c r="AX40" s="1117"/>
      <c r="AY40" s="1117"/>
      <c r="AZ40" s="1117"/>
      <c r="BA40" s="1117"/>
      <c r="BB40" s="1117"/>
      <c r="BC40" s="1117"/>
      <c r="BD40" s="1117"/>
    </row>
    <row r="41" spans="1:56" s="998" customFormat="1" ht="14.45" customHeight="1">
      <c r="A41" s="961"/>
      <c r="B41" s="961" t="s">
        <v>1351</v>
      </c>
      <c r="C41" s="961"/>
      <c r="D41" s="992"/>
      <c r="E41" s="1139">
        <v>13084.003050768095</v>
      </c>
      <c r="F41" s="1140">
        <f t="shared" si="0"/>
        <v>12210.921315649903</v>
      </c>
      <c r="G41" s="1141">
        <v>166802.52883747761</v>
      </c>
      <c r="H41" s="1075">
        <v>156202.40725590358</v>
      </c>
      <c r="I41" s="1141">
        <v>108163.37917571675</v>
      </c>
      <c r="J41" s="1142">
        <v>110647.26064491086</v>
      </c>
      <c r="K41" s="1141">
        <v>163982.29425741633</v>
      </c>
      <c r="L41" s="1141">
        <v>154255.25441096054</v>
      </c>
      <c r="M41" s="50"/>
      <c r="N41" s="50"/>
      <c r="O41" s="50"/>
      <c r="P41" s="50"/>
      <c r="Q41" s="50"/>
      <c r="R41" s="50"/>
      <c r="S41" s="50"/>
      <c r="T41" s="50"/>
      <c r="U41" s="50"/>
      <c r="V41" s="50"/>
      <c r="W41" s="50"/>
      <c r="X41" s="50"/>
      <c r="Y41" s="50"/>
      <c r="Z41" s="50"/>
      <c r="AA41" s="50"/>
      <c r="AB41" s="50"/>
      <c r="AC41" s="50"/>
      <c r="AD41" s="50"/>
      <c r="AE41" s="50"/>
      <c r="AF41" s="50"/>
      <c r="AG41" s="50"/>
      <c r="AH41" s="50"/>
      <c r="AI41" s="50"/>
      <c r="AJ41" s="1117"/>
      <c r="AK41" s="1117"/>
      <c r="AL41" s="1117"/>
      <c r="AM41" s="1117"/>
      <c r="AN41" s="1117"/>
      <c r="AO41" s="1117"/>
      <c r="AP41" s="1117"/>
      <c r="AQ41" s="1117"/>
      <c r="AR41" s="1117"/>
      <c r="AS41" s="1117"/>
      <c r="AT41" s="1117"/>
      <c r="AU41" s="1117"/>
      <c r="AV41" s="1117"/>
      <c r="AW41" s="1117"/>
      <c r="AX41" s="1117"/>
      <c r="AY41" s="1117"/>
      <c r="AZ41" s="1117"/>
      <c r="BA41" s="1117"/>
      <c r="BB41" s="1117"/>
      <c r="BC41" s="1117"/>
      <c r="BD41" s="1117"/>
    </row>
    <row r="42" spans="1:56" s="998" customFormat="1" ht="14.45" customHeight="1">
      <c r="A42" s="961"/>
      <c r="B42" s="961" t="s">
        <v>1352</v>
      </c>
      <c r="C42" s="961"/>
      <c r="D42" s="992"/>
      <c r="E42" s="1139">
        <v>12792.825519799979</v>
      </c>
      <c r="F42" s="1140">
        <f t="shared" si="0"/>
        <v>13700.803479160357</v>
      </c>
      <c r="G42" s="1141">
        <v>387980.85824082076</v>
      </c>
      <c r="H42" s="1075">
        <v>425680.47981638153</v>
      </c>
      <c r="I42" s="1141">
        <v>434605.70826493966</v>
      </c>
      <c r="J42" s="1142">
        <v>485098.1553603005</v>
      </c>
      <c r="K42" s="1141">
        <v>384171.8457283274</v>
      </c>
      <c r="L42" s="1141">
        <v>420963.48934452789</v>
      </c>
      <c r="M42" s="50"/>
      <c r="N42" s="50"/>
      <c r="O42" s="50"/>
      <c r="P42" s="50"/>
      <c r="Q42" s="50"/>
      <c r="R42" s="50"/>
      <c r="S42" s="50"/>
      <c r="T42" s="50"/>
      <c r="U42" s="50"/>
      <c r="V42" s="50"/>
      <c r="W42" s="50"/>
      <c r="X42" s="50"/>
      <c r="Y42" s="50"/>
      <c r="Z42" s="50"/>
      <c r="AA42" s="50"/>
      <c r="AB42" s="50"/>
      <c r="AC42" s="50"/>
      <c r="AD42" s="50"/>
      <c r="AE42" s="50"/>
      <c r="AF42" s="50"/>
      <c r="AG42" s="50"/>
      <c r="AH42" s="50"/>
      <c r="AI42" s="50"/>
      <c r="AJ42" s="1117"/>
      <c r="AK42" s="1117"/>
      <c r="AL42" s="1117"/>
      <c r="AM42" s="1117"/>
      <c r="AN42" s="1117"/>
      <c r="AO42" s="1117"/>
      <c r="AP42" s="1117"/>
      <c r="AQ42" s="1117"/>
      <c r="AR42" s="1117"/>
      <c r="AS42" s="1117"/>
      <c r="AT42" s="1117"/>
      <c r="AU42" s="1117"/>
      <c r="AV42" s="1117"/>
      <c r="AW42" s="1117"/>
      <c r="AX42" s="1117"/>
      <c r="AY42" s="1117"/>
      <c r="AZ42" s="1117"/>
      <c r="BA42" s="1117"/>
      <c r="BB42" s="1117"/>
      <c r="BC42" s="1117"/>
      <c r="BD42" s="1117"/>
    </row>
    <row r="43" spans="1:56" s="998" customFormat="1" ht="14.45" customHeight="1">
      <c r="A43" s="961"/>
      <c r="B43" s="961" t="s">
        <v>1353</v>
      </c>
      <c r="C43" s="961"/>
      <c r="D43" s="992"/>
      <c r="E43" s="1139">
        <v>46828.108489930353</v>
      </c>
      <c r="F43" s="1140">
        <f t="shared" si="0"/>
        <v>37827.643997460837</v>
      </c>
      <c r="G43" s="1141">
        <v>668025.66812249029</v>
      </c>
      <c r="H43" s="1075">
        <v>605619.10436460166</v>
      </c>
      <c r="I43" s="1141">
        <v>1125551.4551424852</v>
      </c>
      <c r="J43" s="1142">
        <v>1109972.9998745264</v>
      </c>
      <c r="K43" s="1141">
        <v>652689.72517163341</v>
      </c>
      <c r="L43" s="1141">
        <v>599283.62590621377</v>
      </c>
      <c r="M43" s="50"/>
      <c r="N43" s="50"/>
      <c r="O43" s="50"/>
      <c r="P43" s="50"/>
      <c r="Q43" s="50"/>
      <c r="R43" s="50"/>
      <c r="S43" s="50"/>
      <c r="T43" s="50"/>
      <c r="U43" s="50"/>
      <c r="V43" s="50"/>
      <c r="W43" s="50"/>
      <c r="X43" s="50"/>
      <c r="Y43" s="50"/>
      <c r="Z43" s="50"/>
      <c r="AA43" s="50"/>
      <c r="AB43" s="50"/>
      <c r="AC43" s="50"/>
      <c r="AD43" s="50"/>
      <c r="AE43" s="50"/>
      <c r="AF43" s="50"/>
      <c r="AG43" s="50"/>
      <c r="AH43" s="50"/>
      <c r="AI43" s="50"/>
      <c r="AJ43" s="1117"/>
      <c r="AK43" s="1117"/>
      <c r="AL43" s="1117"/>
      <c r="AM43" s="1117"/>
      <c r="AN43" s="1117"/>
      <c r="AO43" s="1117"/>
      <c r="AP43" s="1117"/>
      <c r="AQ43" s="1117"/>
      <c r="AR43" s="1117"/>
      <c r="AS43" s="1117"/>
      <c r="AT43" s="1117"/>
      <c r="AU43" s="1117"/>
      <c r="AV43" s="1117"/>
      <c r="AW43" s="1117"/>
      <c r="AX43" s="1117"/>
      <c r="AY43" s="1117"/>
      <c r="AZ43" s="1117"/>
      <c r="BA43" s="1117"/>
      <c r="BB43" s="1117"/>
      <c r="BC43" s="1117"/>
      <c r="BD43" s="1117"/>
    </row>
    <row r="44" spans="1:56" s="998" customFormat="1" ht="14.45" customHeight="1">
      <c r="A44" s="961"/>
      <c r="B44" s="961" t="s">
        <v>1354</v>
      </c>
      <c r="C44" s="961"/>
      <c r="D44" s="992"/>
      <c r="E44" s="1139">
        <v>-50756.821152417448</v>
      </c>
      <c r="F44" s="1140">
        <f t="shared" si="0"/>
        <v>-91876.846470382065</v>
      </c>
      <c r="G44" s="1141">
        <v>1778073.4572913847</v>
      </c>
      <c r="H44" s="1075">
        <v>1294978.8686255948</v>
      </c>
      <c r="I44" s="1141">
        <v>3798419.5101204868</v>
      </c>
      <c r="J44" s="1142">
        <v>3264568.1003022799</v>
      </c>
      <c r="K44" s="1141">
        <v>1716231.6184669076</v>
      </c>
      <c r="L44" s="1141">
        <v>1274257.0551190826</v>
      </c>
      <c r="M44" s="50"/>
      <c r="N44" s="50"/>
      <c r="O44" s="50"/>
      <c r="P44" s="50"/>
      <c r="Q44" s="50"/>
      <c r="R44" s="50"/>
      <c r="S44" s="50"/>
      <c r="T44" s="50"/>
      <c r="U44" s="50"/>
      <c r="V44" s="50"/>
      <c r="W44" s="50"/>
      <c r="X44" s="50"/>
      <c r="Y44" s="50"/>
      <c r="Z44" s="50"/>
      <c r="AA44" s="50"/>
      <c r="AB44" s="50"/>
      <c r="AC44" s="50"/>
      <c r="AD44" s="50"/>
      <c r="AE44" s="50"/>
      <c r="AF44" s="50"/>
      <c r="AG44" s="50"/>
      <c r="AH44" s="50"/>
      <c r="AI44" s="50"/>
      <c r="AJ44" s="1117"/>
      <c r="AK44" s="1117"/>
      <c r="AL44" s="1117"/>
      <c r="AM44" s="1117"/>
      <c r="AN44" s="1117"/>
      <c r="AO44" s="1117"/>
      <c r="AP44" s="1117"/>
      <c r="AQ44" s="1117"/>
      <c r="AR44" s="1117"/>
      <c r="AS44" s="1117"/>
      <c r="AT44" s="1117"/>
      <c r="AU44" s="1117"/>
      <c r="AV44" s="1117"/>
      <c r="AW44" s="1117"/>
      <c r="AX44" s="1117"/>
      <c r="AY44" s="1117"/>
      <c r="AZ44" s="1117"/>
      <c r="BA44" s="1117"/>
      <c r="BB44" s="1117"/>
      <c r="BC44" s="1117"/>
      <c r="BD44" s="1117"/>
    </row>
    <row r="45" spans="1:56" s="998" customFormat="1" ht="14.45" customHeight="1">
      <c r="A45" s="961"/>
      <c r="B45" s="961" t="s">
        <v>1355</v>
      </c>
      <c r="C45" s="961"/>
      <c r="D45" s="992"/>
      <c r="E45" s="1139">
        <v>501049.27649999998</v>
      </c>
      <c r="F45" s="1140">
        <f t="shared" si="0"/>
        <v>294843.09504545573</v>
      </c>
      <c r="G45" s="1141">
        <v>4456488.6250454551</v>
      </c>
      <c r="H45" s="1075">
        <v>4290413.2746818177</v>
      </c>
      <c r="I45" s="1141">
        <v>7375324.1282727271</v>
      </c>
      <c r="J45" s="1142">
        <v>7710298.0544090914</v>
      </c>
      <c r="K45" s="1141">
        <v>4139422.7634999999</v>
      </c>
      <c r="L45" s="1141">
        <v>4179553.5945909088</v>
      </c>
      <c r="M45" s="50"/>
      <c r="N45" s="50"/>
      <c r="O45" s="50"/>
      <c r="P45" s="50"/>
      <c r="Q45" s="50"/>
      <c r="R45" s="50"/>
      <c r="S45" s="50"/>
      <c r="T45" s="50"/>
      <c r="U45" s="50"/>
      <c r="V45" s="50"/>
      <c r="W45" s="50"/>
      <c r="X45" s="50"/>
      <c r="Y45" s="50"/>
      <c r="Z45" s="50"/>
      <c r="AA45" s="50"/>
      <c r="AB45" s="50"/>
      <c r="AC45" s="50"/>
      <c r="AD45" s="50"/>
      <c r="AE45" s="50"/>
      <c r="AF45" s="50"/>
      <c r="AG45" s="50"/>
      <c r="AH45" s="50"/>
      <c r="AI45" s="50"/>
      <c r="AJ45" s="1117"/>
      <c r="AK45" s="1117"/>
      <c r="AL45" s="1117"/>
      <c r="AM45" s="1117"/>
      <c r="AN45" s="1117"/>
      <c r="AO45" s="1117"/>
      <c r="AP45" s="1117"/>
      <c r="AQ45" s="1117"/>
      <c r="AR45" s="1117"/>
      <c r="AS45" s="1117"/>
      <c r="AT45" s="1117"/>
      <c r="AU45" s="1117"/>
      <c r="AV45" s="1117"/>
      <c r="AW45" s="1117"/>
      <c r="AX45" s="1117"/>
      <c r="AY45" s="1117"/>
      <c r="AZ45" s="1117"/>
      <c r="BA45" s="1117"/>
      <c r="BB45" s="1117"/>
      <c r="BC45" s="1117"/>
      <c r="BD45" s="1117"/>
    </row>
    <row r="46" spans="1:56" s="998" customFormat="1" ht="14.45" customHeight="1">
      <c r="A46" s="1479" t="s">
        <v>448</v>
      </c>
      <c r="B46" s="1479"/>
      <c r="C46" s="1479"/>
      <c r="D46" s="992"/>
      <c r="E46" s="1139"/>
      <c r="F46" s="1075"/>
      <c r="G46" s="1141"/>
      <c r="H46" s="1075"/>
      <c r="I46" s="1141"/>
      <c r="J46" s="1142"/>
      <c r="K46" s="1141"/>
      <c r="L46" s="1141"/>
      <c r="M46" s="1065"/>
      <c r="N46" s="1065"/>
      <c r="O46" s="1065"/>
      <c r="P46" s="1065"/>
      <c r="Q46" s="1065"/>
      <c r="R46" s="1065"/>
      <c r="S46" s="1065"/>
      <c r="T46" s="1065"/>
      <c r="U46" s="1065"/>
      <c r="V46" s="1065"/>
      <c r="W46" s="1065"/>
      <c r="X46" s="1065"/>
      <c r="Y46" s="1065"/>
      <c r="Z46" s="1065"/>
      <c r="AA46" s="1065"/>
      <c r="AB46" s="1065"/>
      <c r="AC46" s="1065"/>
      <c r="AD46" s="1065"/>
      <c r="AE46" s="1065"/>
      <c r="AF46" s="1065"/>
      <c r="AG46" s="1065"/>
      <c r="AH46" s="1065"/>
      <c r="AI46" s="1065"/>
      <c r="AJ46" s="1117"/>
      <c r="AK46" s="1117"/>
      <c r="AL46" s="1117"/>
      <c r="AM46" s="1117"/>
      <c r="AN46" s="1117"/>
      <c r="AO46" s="1117"/>
      <c r="AP46" s="1117"/>
      <c r="AQ46" s="1117"/>
      <c r="AR46" s="1117"/>
      <c r="AS46" s="1117"/>
      <c r="AT46" s="1117"/>
      <c r="AU46" s="1117"/>
      <c r="AV46" s="1117"/>
      <c r="AW46" s="1117"/>
      <c r="AX46" s="1117"/>
      <c r="AY46" s="1117"/>
      <c r="AZ46" s="1117"/>
      <c r="BA46" s="1117"/>
      <c r="BB46" s="1117"/>
      <c r="BC46" s="1117"/>
      <c r="BD46" s="1117"/>
    </row>
    <row r="47" spans="1:56" s="998" customFormat="1" ht="14.45" customHeight="1">
      <c r="A47" s="961"/>
      <c r="B47" s="961" t="s">
        <v>1337</v>
      </c>
      <c r="C47" s="961"/>
      <c r="D47" s="992"/>
      <c r="E47" s="1139">
        <v>-4581.0134113607619</v>
      </c>
      <c r="F47" s="1140">
        <f t="shared" si="0"/>
        <v>-4652.7206775329532</v>
      </c>
      <c r="G47" s="1141">
        <v>2620.2941705817416</v>
      </c>
      <c r="H47" s="1075">
        <v>3927.929295278675</v>
      </c>
      <c r="I47" s="1141">
        <v>10707.103476759678</v>
      </c>
      <c r="J47" s="1142">
        <v>7433.7251900958463</v>
      </c>
      <c r="K47" s="1141">
        <v>2460.7473912275368</v>
      </c>
      <c r="L47" s="1141">
        <v>3840.0897820966593</v>
      </c>
      <c r="M47" s="50"/>
      <c r="N47" s="50"/>
      <c r="O47" s="50"/>
      <c r="P47" s="50"/>
      <c r="Q47" s="50"/>
      <c r="R47" s="50"/>
      <c r="S47" s="50"/>
      <c r="T47" s="50"/>
      <c r="U47" s="50"/>
      <c r="V47" s="50"/>
      <c r="W47" s="50"/>
      <c r="X47" s="50"/>
      <c r="Y47" s="50"/>
      <c r="Z47" s="50"/>
      <c r="AA47" s="50"/>
      <c r="AB47" s="50"/>
      <c r="AC47" s="50"/>
      <c r="AD47" s="50"/>
      <c r="AE47" s="50"/>
      <c r="AF47" s="50"/>
      <c r="AG47" s="50"/>
      <c r="AH47" s="50"/>
      <c r="AI47" s="50"/>
      <c r="AJ47" s="1117"/>
      <c r="AK47" s="1117"/>
      <c r="AL47" s="1117"/>
      <c r="AM47" s="1117"/>
      <c r="AN47" s="1117"/>
      <c r="AO47" s="1117"/>
      <c r="AP47" s="1117"/>
      <c r="AQ47" s="1117"/>
      <c r="AR47" s="1117"/>
      <c r="AS47" s="1117"/>
      <c r="AT47" s="1117"/>
      <c r="AU47" s="1117"/>
      <c r="AV47" s="1117"/>
      <c r="AW47" s="1117"/>
      <c r="AX47" s="1117"/>
      <c r="AY47" s="1117"/>
      <c r="AZ47" s="1117"/>
      <c r="BA47" s="1117"/>
      <c r="BB47" s="1117"/>
      <c r="BC47" s="1117"/>
      <c r="BD47" s="1117"/>
    </row>
    <row r="48" spans="1:56" s="998" customFormat="1" ht="14.45" customHeight="1">
      <c r="A48" s="961"/>
      <c r="B48" s="961" t="s">
        <v>1347</v>
      </c>
      <c r="C48" s="961"/>
      <c r="D48" s="992"/>
      <c r="E48" s="1139">
        <v>562.23358348479712</v>
      </c>
      <c r="F48" s="1140">
        <f t="shared" si="0"/>
        <v>539.27040066855989</v>
      </c>
      <c r="G48" s="1141">
        <v>8139.7780796855504</v>
      </c>
      <c r="H48" s="1075">
        <v>7443.170237030773</v>
      </c>
      <c r="I48" s="1141">
        <v>1490.0424693874684</v>
      </c>
      <c r="J48" s="1142">
        <v>1355.6682102174946</v>
      </c>
      <c r="K48" s="1141">
        <v>8041.6680960680997</v>
      </c>
      <c r="L48" s="1141">
        <v>7368.023436229566</v>
      </c>
      <c r="M48" s="50"/>
      <c r="N48" s="50"/>
      <c r="O48" s="50"/>
      <c r="P48" s="50"/>
      <c r="Q48" s="50"/>
      <c r="R48" s="50"/>
      <c r="S48" s="50"/>
      <c r="T48" s="50"/>
      <c r="U48" s="50"/>
      <c r="V48" s="50"/>
      <c r="W48" s="50"/>
      <c r="X48" s="50"/>
      <c r="Y48" s="50"/>
      <c r="Z48" s="50"/>
      <c r="AA48" s="50"/>
      <c r="AB48" s="50"/>
      <c r="AC48" s="50"/>
      <c r="AD48" s="50"/>
      <c r="AE48" s="50"/>
      <c r="AF48" s="50"/>
      <c r="AG48" s="50"/>
      <c r="AH48" s="50"/>
      <c r="AI48" s="50"/>
      <c r="AJ48" s="1117"/>
      <c r="AK48" s="1117"/>
      <c r="AL48" s="1117"/>
      <c r="AM48" s="1117"/>
      <c r="AN48" s="1117"/>
      <c r="AO48" s="1117"/>
      <c r="AP48" s="1117"/>
      <c r="AQ48" s="1117"/>
      <c r="AR48" s="1117"/>
      <c r="AS48" s="1117"/>
      <c r="AT48" s="1117"/>
      <c r="AU48" s="1117"/>
      <c r="AV48" s="1117"/>
      <c r="AW48" s="1117"/>
      <c r="AX48" s="1117"/>
      <c r="AY48" s="1117"/>
      <c r="AZ48" s="1117"/>
      <c r="BA48" s="1117"/>
      <c r="BB48" s="1117"/>
      <c r="BC48" s="1117"/>
      <c r="BD48" s="1117"/>
    </row>
    <row r="49" spans="1:56" s="998" customFormat="1" ht="14.45" customHeight="1">
      <c r="A49" s="961"/>
      <c r="B49" s="961" t="s">
        <v>1348</v>
      </c>
      <c r="C49" s="961"/>
      <c r="D49" s="992"/>
      <c r="E49" s="1139">
        <v>1068.8865818032568</v>
      </c>
      <c r="F49" s="1140">
        <f t="shared" si="0"/>
        <v>1127.0812511075724</v>
      </c>
      <c r="G49" s="1141">
        <v>15278.77362015638</v>
      </c>
      <c r="H49" s="1075">
        <v>13008.891907134654</v>
      </c>
      <c r="I49" s="1141">
        <v>4215.4967943837255</v>
      </c>
      <c r="J49" s="1142">
        <v>3014.5016631652575</v>
      </c>
      <c r="K49" s="1141">
        <v>15228.631928503706</v>
      </c>
      <c r="L49" s="1141">
        <v>12900.555546177666</v>
      </c>
      <c r="M49" s="50"/>
      <c r="N49" s="50"/>
      <c r="O49" s="50"/>
      <c r="P49" s="50"/>
      <c r="Q49" s="50"/>
      <c r="R49" s="50"/>
      <c r="S49" s="50"/>
      <c r="T49" s="50"/>
      <c r="U49" s="50"/>
      <c r="V49" s="50"/>
      <c r="W49" s="50"/>
      <c r="X49" s="50"/>
      <c r="Y49" s="50"/>
      <c r="Z49" s="50"/>
      <c r="AA49" s="50"/>
      <c r="AB49" s="50"/>
      <c r="AC49" s="50"/>
      <c r="AD49" s="50"/>
      <c r="AE49" s="50"/>
      <c r="AF49" s="50"/>
      <c r="AG49" s="50"/>
      <c r="AH49" s="50"/>
      <c r="AI49" s="50"/>
      <c r="AJ49" s="1117"/>
      <c r="AK49" s="1117"/>
      <c r="AL49" s="1117"/>
      <c r="AM49" s="1117"/>
      <c r="AN49" s="1117"/>
      <c r="AO49" s="1117"/>
      <c r="AP49" s="1117"/>
      <c r="AQ49" s="1117"/>
      <c r="AR49" s="1117"/>
      <c r="AS49" s="1117"/>
      <c r="AT49" s="1117"/>
      <c r="AU49" s="1117"/>
      <c r="AV49" s="1117"/>
      <c r="AW49" s="1117"/>
      <c r="AX49" s="1117"/>
      <c r="AY49" s="1117"/>
      <c r="AZ49" s="1117"/>
      <c r="BA49" s="1117"/>
      <c r="BB49" s="1117"/>
      <c r="BC49" s="1117"/>
      <c r="BD49" s="1117"/>
    </row>
    <row r="50" spans="1:56" s="998" customFormat="1" ht="14.45" customHeight="1">
      <c r="A50" s="1330"/>
      <c r="B50" s="961" t="s">
        <v>1349</v>
      </c>
      <c r="C50" s="1330"/>
      <c r="D50" s="992"/>
      <c r="E50" s="1139">
        <v>2342.5210156071275</v>
      </c>
      <c r="F50" s="1140">
        <f t="shared" si="0"/>
        <v>2398.6105424587149</v>
      </c>
      <c r="G50" s="1141">
        <v>30851.99867524283</v>
      </c>
      <c r="H50" s="1075">
        <v>28784.285163679266</v>
      </c>
      <c r="I50" s="1141">
        <v>25723.548603304815</v>
      </c>
      <c r="J50" s="1142">
        <v>25998.356107348365</v>
      </c>
      <c r="K50" s="1141">
        <v>30609.119690115942</v>
      </c>
      <c r="L50" s="1141">
        <v>28485.316651700778</v>
      </c>
      <c r="M50" s="50"/>
      <c r="N50" s="50"/>
      <c r="O50" s="50"/>
      <c r="P50" s="50"/>
      <c r="Q50" s="50"/>
      <c r="R50" s="50"/>
      <c r="S50" s="50"/>
      <c r="T50" s="50"/>
      <c r="U50" s="50"/>
      <c r="V50" s="50"/>
      <c r="W50" s="50"/>
      <c r="X50" s="50"/>
      <c r="Y50" s="50"/>
      <c r="Z50" s="50"/>
      <c r="AA50" s="50"/>
      <c r="AB50" s="50"/>
      <c r="AC50" s="50"/>
      <c r="AD50" s="50"/>
      <c r="AE50" s="50"/>
      <c r="AF50" s="50"/>
      <c r="AG50" s="50"/>
      <c r="AH50" s="50"/>
      <c r="AI50" s="50"/>
      <c r="AJ50" s="1117"/>
      <c r="AK50" s="1117"/>
      <c r="AL50" s="1117"/>
      <c r="AM50" s="1117"/>
      <c r="AN50" s="1117"/>
      <c r="AO50" s="1117"/>
      <c r="AP50" s="1117"/>
      <c r="AQ50" s="1117"/>
      <c r="AR50" s="1117"/>
      <c r="AS50" s="1117"/>
      <c r="AT50" s="1117"/>
      <c r="AU50" s="1117"/>
      <c r="AV50" s="1117"/>
      <c r="AW50" s="1117"/>
      <c r="AX50" s="1117"/>
      <c r="AY50" s="1117"/>
      <c r="AZ50" s="1117"/>
      <c r="BA50" s="1117"/>
      <c r="BB50" s="1117"/>
      <c r="BC50" s="1117"/>
      <c r="BD50" s="1117"/>
    </row>
    <row r="51" spans="1:56" s="998" customFormat="1" ht="14.45" customHeight="1">
      <c r="A51" s="1330"/>
      <c r="B51" s="961" t="s">
        <v>1350</v>
      </c>
      <c r="C51" s="1330"/>
      <c r="D51" s="992"/>
      <c r="E51" s="1139">
        <v>5667.8136006843388</v>
      </c>
      <c r="F51" s="1140">
        <f t="shared" si="0"/>
        <v>5212.7192942026559</v>
      </c>
      <c r="G51" s="1141">
        <v>67386.016737848142</v>
      </c>
      <c r="H51" s="1075">
        <v>62776.682176147297</v>
      </c>
      <c r="I51" s="1141">
        <v>19627.464683148901</v>
      </c>
      <c r="J51" s="1142">
        <v>20685.943722132422</v>
      </c>
      <c r="K51" s="1141">
        <v>66132.894996804578</v>
      </c>
      <c r="L51" s="1141">
        <v>61978.654741585444</v>
      </c>
      <c r="M51" s="50"/>
      <c r="N51" s="50"/>
      <c r="O51" s="50"/>
      <c r="P51" s="50"/>
      <c r="Q51" s="50"/>
      <c r="R51" s="50"/>
      <c r="S51" s="50"/>
      <c r="T51" s="50"/>
      <c r="U51" s="50"/>
      <c r="V51" s="50"/>
      <c r="W51" s="50"/>
      <c r="X51" s="50"/>
      <c r="Y51" s="50"/>
      <c r="Z51" s="50"/>
      <c r="AA51" s="50"/>
      <c r="AB51" s="50"/>
      <c r="AC51" s="50"/>
      <c r="AD51" s="50"/>
      <c r="AE51" s="50"/>
      <c r="AF51" s="50"/>
      <c r="AG51" s="50"/>
      <c r="AH51" s="50"/>
      <c r="AI51" s="50"/>
      <c r="AJ51" s="1117"/>
      <c r="AK51" s="1117"/>
      <c r="AL51" s="1117"/>
      <c r="AM51" s="1117"/>
      <c r="AN51" s="1117"/>
      <c r="AO51" s="1117"/>
      <c r="AP51" s="1117"/>
      <c r="AQ51" s="1117"/>
      <c r="AR51" s="1117"/>
      <c r="AS51" s="1117"/>
      <c r="AT51" s="1117"/>
      <c r="AU51" s="1117"/>
      <c r="AV51" s="1117"/>
      <c r="AW51" s="1117"/>
      <c r="AX51" s="1117"/>
      <c r="AY51" s="1117"/>
      <c r="AZ51" s="1117"/>
      <c r="BA51" s="1117"/>
      <c r="BB51" s="1117"/>
      <c r="BC51" s="1117"/>
      <c r="BD51" s="1117"/>
    </row>
    <row r="52" spans="1:56" s="998" customFormat="1" ht="14.45" customHeight="1">
      <c r="A52" s="1330"/>
      <c r="B52" s="961" t="s">
        <v>1351</v>
      </c>
      <c r="C52" s="1330"/>
      <c r="D52" s="992"/>
      <c r="E52" s="1139">
        <v>15132.91729663672</v>
      </c>
      <c r="F52" s="1140">
        <f t="shared" si="0"/>
        <v>10907.520807650901</v>
      </c>
      <c r="G52" s="1141">
        <v>163684.92000667678</v>
      </c>
      <c r="H52" s="1075">
        <v>143059.03199215673</v>
      </c>
      <c r="I52" s="1141">
        <v>109494.23523556175</v>
      </c>
      <c r="J52" s="1142">
        <v>104001.26451767837</v>
      </c>
      <c r="K52" s="1141">
        <v>157805.87595002729</v>
      </c>
      <c r="L52" s="1141">
        <v>141405.38442449301</v>
      </c>
      <c r="M52" s="50"/>
      <c r="N52" s="50"/>
      <c r="O52" s="50"/>
      <c r="P52" s="50"/>
      <c r="Q52" s="50"/>
      <c r="R52" s="50"/>
      <c r="S52" s="50"/>
      <c r="T52" s="50"/>
      <c r="U52" s="50"/>
      <c r="V52" s="50"/>
      <c r="W52" s="50"/>
      <c r="X52" s="50"/>
      <c r="Y52" s="50"/>
      <c r="Z52" s="50"/>
      <c r="AA52" s="50"/>
      <c r="AB52" s="50"/>
      <c r="AC52" s="50"/>
      <c r="AD52" s="50"/>
      <c r="AE52" s="50"/>
      <c r="AF52" s="50"/>
      <c r="AG52" s="50"/>
      <c r="AH52" s="50"/>
      <c r="AI52" s="50"/>
      <c r="AJ52" s="1117"/>
      <c r="AK52" s="1117"/>
      <c r="AL52" s="1117"/>
      <c r="AM52" s="1117"/>
      <c r="AN52" s="1117"/>
      <c r="AO52" s="1117"/>
      <c r="AP52" s="1117"/>
      <c r="AQ52" s="1117"/>
      <c r="AR52" s="1117"/>
      <c r="AS52" s="1117"/>
      <c r="AT52" s="1117"/>
      <c r="AU52" s="1117"/>
      <c r="AV52" s="1117"/>
      <c r="AW52" s="1117"/>
      <c r="AX52" s="1117"/>
      <c r="AY52" s="1117"/>
      <c r="AZ52" s="1117"/>
      <c r="BA52" s="1117"/>
      <c r="BB52" s="1117"/>
      <c r="BC52" s="1117"/>
      <c r="BD52" s="1117"/>
    </row>
    <row r="53" spans="1:56" s="998" customFormat="1" ht="14.45" customHeight="1">
      <c r="A53" s="1330"/>
      <c r="B53" s="961" t="s">
        <v>1352</v>
      </c>
      <c r="C53" s="1330"/>
      <c r="D53" s="992"/>
      <c r="E53" s="1139">
        <v>21474.502153829289</v>
      </c>
      <c r="F53" s="1140">
        <f t="shared" si="0"/>
        <v>22521.729139615025</v>
      </c>
      <c r="G53" s="1141">
        <v>336324.46334441722</v>
      </c>
      <c r="H53" s="1075">
        <v>349284.25648001401</v>
      </c>
      <c r="I53" s="1141">
        <v>296857.77242286078</v>
      </c>
      <c r="J53" s="1142">
        <v>331292.06771228695</v>
      </c>
      <c r="K53" s="1141">
        <v>333175.14464997884</v>
      </c>
      <c r="L53" s="1141">
        <v>345087.71079978999</v>
      </c>
      <c r="M53" s="50"/>
      <c r="N53" s="50"/>
      <c r="O53" s="50"/>
      <c r="P53" s="50"/>
      <c r="Q53" s="50"/>
      <c r="R53" s="50"/>
      <c r="S53" s="50"/>
      <c r="T53" s="50"/>
      <c r="U53" s="50"/>
      <c r="V53" s="50"/>
      <c r="W53" s="50"/>
      <c r="X53" s="50"/>
      <c r="Y53" s="50"/>
      <c r="Z53" s="50"/>
      <c r="AA53" s="50"/>
      <c r="AB53" s="50"/>
      <c r="AC53" s="50"/>
      <c r="AD53" s="50"/>
      <c r="AE53" s="50"/>
      <c r="AF53" s="50"/>
      <c r="AG53" s="50"/>
      <c r="AH53" s="50"/>
      <c r="AI53" s="50"/>
      <c r="AJ53" s="1117"/>
      <c r="AK53" s="1117"/>
      <c r="AL53" s="1117"/>
      <c r="AM53" s="1117"/>
      <c r="AN53" s="1117"/>
      <c r="AO53" s="1117"/>
      <c r="AP53" s="1117"/>
      <c r="AQ53" s="1117"/>
      <c r="AR53" s="1117"/>
      <c r="AS53" s="1117"/>
      <c r="AT53" s="1117"/>
      <c r="AU53" s="1117"/>
      <c r="AV53" s="1117"/>
      <c r="AW53" s="1117"/>
      <c r="AX53" s="1117"/>
      <c r="AY53" s="1117"/>
      <c r="AZ53" s="1117"/>
      <c r="BA53" s="1117"/>
      <c r="BB53" s="1117"/>
      <c r="BC53" s="1117"/>
      <c r="BD53" s="1117"/>
    </row>
    <row r="54" spans="1:56" s="998" customFormat="1" ht="14.45" customHeight="1">
      <c r="A54" s="1330"/>
      <c r="B54" s="961" t="s">
        <v>1353</v>
      </c>
      <c r="C54" s="1330"/>
      <c r="D54" s="992"/>
      <c r="E54" s="1139">
        <v>55957.435455251361</v>
      </c>
      <c r="F54" s="1140">
        <f t="shared" si="0"/>
        <v>46351.789866785752</v>
      </c>
      <c r="G54" s="1140">
        <v>642543.90427330974</v>
      </c>
      <c r="H54" s="1075">
        <v>652560.49894622003</v>
      </c>
      <c r="I54" s="1140">
        <v>1292343.5535190806</v>
      </c>
      <c r="J54" s="1143">
        <v>1358317.5836472423</v>
      </c>
      <c r="K54" s="1141">
        <v>625608.09869739355</v>
      </c>
      <c r="L54" s="1141">
        <v>645230.33895876945</v>
      </c>
      <c r="M54" s="50"/>
      <c r="N54" s="50"/>
      <c r="O54" s="50"/>
      <c r="P54" s="50"/>
      <c r="Q54" s="50"/>
      <c r="R54" s="50"/>
      <c r="S54" s="50"/>
      <c r="T54" s="50"/>
      <c r="U54" s="50"/>
      <c r="V54" s="50"/>
      <c r="W54" s="50"/>
      <c r="X54" s="50"/>
      <c r="Y54" s="50"/>
      <c r="Z54" s="50"/>
      <c r="AA54" s="50"/>
      <c r="AB54" s="50"/>
      <c r="AC54" s="50"/>
      <c r="AD54" s="50"/>
      <c r="AE54" s="50"/>
      <c r="AF54" s="50"/>
      <c r="AG54" s="50"/>
      <c r="AH54" s="50"/>
      <c r="AI54" s="50"/>
      <c r="AJ54" s="1117"/>
      <c r="AK54" s="1117"/>
      <c r="AL54" s="1117"/>
      <c r="AM54" s="1117"/>
      <c r="AN54" s="1117"/>
      <c r="AO54" s="1117"/>
      <c r="AP54" s="1117"/>
      <c r="AQ54" s="1117"/>
      <c r="AR54" s="1117"/>
      <c r="AS54" s="1117"/>
      <c r="AT54" s="1117"/>
      <c r="AU54" s="1117"/>
      <c r="AV54" s="1117"/>
      <c r="AW54" s="1117"/>
      <c r="AX54" s="1117"/>
      <c r="AY54" s="1117"/>
      <c r="AZ54" s="1117"/>
      <c r="BA54" s="1117"/>
      <c r="BB54" s="1117"/>
      <c r="BC54" s="1117"/>
      <c r="BD54" s="1117"/>
    </row>
    <row r="55" spans="1:56" s="998" customFormat="1" ht="14.45" customHeight="1">
      <c r="A55" s="1330"/>
      <c r="B55" s="961" t="s">
        <v>1354</v>
      </c>
      <c r="C55" s="1330"/>
      <c r="D55" s="992"/>
      <c r="E55" s="1144">
        <v>233802.19971111111</v>
      </c>
      <c r="F55" s="1140">
        <f t="shared" si="0"/>
        <v>212698.17622222239</v>
      </c>
      <c r="G55" s="1145">
        <v>1674411.3793333333</v>
      </c>
      <c r="H55" s="1146">
        <v>1511677.7209777776</v>
      </c>
      <c r="I55" s="1145">
        <v>2826291.7601111112</v>
      </c>
      <c r="J55" s="1145">
        <v>2897360.3014666666</v>
      </c>
      <c r="K55" s="1141">
        <v>1631155.7966666666</v>
      </c>
      <c r="L55" s="1141">
        <v>1489526.1617999999</v>
      </c>
      <c r="M55" s="50"/>
      <c r="N55" s="50"/>
      <c r="O55" s="50"/>
      <c r="P55" s="50"/>
      <c r="Q55" s="50"/>
      <c r="R55" s="50"/>
      <c r="S55" s="50"/>
      <c r="T55" s="50"/>
      <c r="U55" s="50"/>
      <c r="V55" s="50"/>
      <c r="W55" s="50"/>
      <c r="X55" s="50"/>
      <c r="Y55" s="50"/>
      <c r="Z55" s="50"/>
      <c r="AA55" s="50"/>
      <c r="AB55" s="50"/>
      <c r="AC55" s="50"/>
      <c r="AD55" s="50"/>
      <c r="AE55" s="50"/>
      <c r="AF55" s="50"/>
      <c r="AG55" s="50"/>
      <c r="AH55" s="50"/>
      <c r="AI55" s="50"/>
      <c r="AJ55" s="1117"/>
      <c r="AK55" s="1117"/>
      <c r="AL55" s="1117"/>
      <c r="AM55" s="1117"/>
      <c r="AN55" s="1117"/>
      <c r="AO55" s="1117"/>
      <c r="AP55" s="1117"/>
      <c r="AQ55" s="1117"/>
      <c r="AR55" s="1117"/>
      <c r="AS55" s="1117"/>
      <c r="AT55" s="1117"/>
      <c r="AU55" s="1117"/>
      <c r="AV55" s="1117"/>
      <c r="AW55" s="1117"/>
      <c r="AX55" s="1117"/>
      <c r="AY55" s="1117"/>
      <c r="AZ55" s="1117"/>
      <c r="BA55" s="1117"/>
      <c r="BB55" s="1117"/>
      <c r="BC55" s="1117"/>
      <c r="BD55" s="1117"/>
    </row>
    <row r="56" spans="1:56" s="998" customFormat="1" ht="14.45" customHeight="1">
      <c r="A56" s="1330"/>
      <c r="B56" s="961" t="s">
        <v>1355</v>
      </c>
      <c r="C56" s="1330"/>
      <c r="D56" s="992"/>
      <c r="E56" s="1147">
        <v>458564.62919999997</v>
      </c>
      <c r="F56" s="1140">
        <f t="shared" si="0"/>
        <v>380804.61264999956</v>
      </c>
      <c r="G56" s="1142">
        <v>4447900.4613500005</v>
      </c>
      <c r="H56" s="1142">
        <v>4807291.8772</v>
      </c>
      <c r="I56" s="1142">
        <v>8823550.0823500007</v>
      </c>
      <c r="J56" s="1142">
        <v>9641506.1273999996</v>
      </c>
      <c r="K56" s="1141">
        <v>4257057.4527500002</v>
      </c>
      <c r="L56" s="1141">
        <v>4694208.8851499995</v>
      </c>
      <c r="M56" s="50"/>
      <c r="N56" s="50"/>
      <c r="O56" s="50"/>
      <c r="P56" s="50"/>
      <c r="Q56" s="50"/>
      <c r="R56" s="50"/>
      <c r="S56" s="50"/>
      <c r="T56" s="50"/>
      <c r="U56" s="50"/>
      <c r="V56" s="50"/>
      <c r="W56" s="50"/>
      <c r="X56" s="50"/>
      <c r="Y56" s="50"/>
      <c r="Z56" s="50"/>
      <c r="AA56" s="50"/>
      <c r="AB56" s="50"/>
      <c r="AC56" s="50"/>
      <c r="AD56" s="50"/>
      <c r="AE56" s="50"/>
      <c r="AF56" s="50"/>
      <c r="AG56" s="50"/>
      <c r="AH56" s="50"/>
      <c r="AI56" s="50"/>
      <c r="AJ56" s="1117"/>
      <c r="AK56" s="1117"/>
      <c r="AL56" s="1117"/>
      <c r="AM56" s="1117"/>
      <c r="AN56" s="1117"/>
      <c r="AO56" s="1117"/>
      <c r="AP56" s="1117"/>
      <c r="AQ56" s="1117"/>
      <c r="AR56" s="1117"/>
      <c r="AS56" s="1117"/>
      <c r="AT56" s="1117"/>
      <c r="AU56" s="1117"/>
      <c r="AV56" s="1117"/>
      <c r="AW56" s="1117"/>
      <c r="AX56" s="1117"/>
      <c r="AY56" s="1117"/>
      <c r="AZ56" s="1117"/>
      <c r="BA56" s="1117"/>
      <c r="BB56" s="1117"/>
      <c r="BC56" s="1117"/>
      <c r="BD56" s="1117"/>
    </row>
    <row r="57" spans="1:56" s="998" customFormat="1" ht="14.45" customHeight="1">
      <c r="A57" s="1479" t="s">
        <v>449</v>
      </c>
      <c r="B57" s="1479"/>
      <c r="C57" s="1479"/>
      <c r="D57" s="2"/>
      <c r="E57" s="1147"/>
      <c r="F57" s="1142"/>
      <c r="G57" s="1142"/>
      <c r="H57" s="1142"/>
      <c r="I57" s="1142"/>
      <c r="J57" s="1142"/>
      <c r="K57" s="1141"/>
      <c r="L57" s="1141"/>
      <c r="M57" s="1065"/>
      <c r="N57" s="1065"/>
      <c r="O57" s="1065"/>
      <c r="P57" s="1065"/>
      <c r="Q57" s="1065"/>
      <c r="R57" s="1065"/>
      <c r="S57" s="1065"/>
      <c r="T57" s="1065"/>
      <c r="U57" s="1065"/>
      <c r="V57" s="1065"/>
      <c r="W57" s="1065"/>
      <c r="X57" s="1065"/>
      <c r="Y57" s="1065"/>
      <c r="Z57" s="1065"/>
      <c r="AA57" s="1065"/>
      <c r="AB57" s="1065"/>
      <c r="AC57" s="1065"/>
      <c r="AD57" s="1065"/>
      <c r="AE57" s="1065"/>
      <c r="AF57" s="1065"/>
      <c r="AG57" s="1065"/>
      <c r="AH57" s="1065"/>
      <c r="AI57" s="1065"/>
      <c r="AJ57" s="1117"/>
      <c r="AK57" s="1117"/>
      <c r="AL57" s="1117"/>
      <c r="AM57" s="1117"/>
      <c r="AN57" s="1117"/>
      <c r="AO57" s="1117"/>
      <c r="AP57" s="1117"/>
      <c r="AQ57" s="1117"/>
      <c r="AR57" s="1117"/>
      <c r="AS57" s="1117"/>
      <c r="AT57" s="1117"/>
      <c r="AU57" s="1117"/>
      <c r="AV57" s="1117"/>
      <c r="AW57" s="1117"/>
      <c r="AX57" s="1117"/>
      <c r="AY57" s="1117"/>
      <c r="AZ57" s="1117"/>
      <c r="BA57" s="1117"/>
      <c r="BB57" s="1117"/>
      <c r="BC57" s="1117"/>
      <c r="BD57" s="1117"/>
    </row>
    <row r="58" spans="1:56" s="998" customFormat="1" ht="14.45" customHeight="1">
      <c r="A58" s="6"/>
      <c r="B58" s="961" t="s">
        <v>1337</v>
      </c>
      <c r="C58" s="6"/>
      <c r="D58" s="994"/>
      <c r="E58" s="1147">
        <v>252.44459063647145</v>
      </c>
      <c r="F58" s="1140">
        <f t="shared" si="0"/>
        <v>258.92614589052874</v>
      </c>
      <c r="G58" s="1142">
        <v>4801.0615253558599</v>
      </c>
      <c r="H58" s="1142">
        <v>4537.6504402385726</v>
      </c>
      <c r="I58" s="1142">
        <v>66.196796465922745</v>
      </c>
      <c r="J58" s="1142">
        <v>55.230301985112938</v>
      </c>
      <c r="K58" s="1141">
        <v>4799.4711132234215</v>
      </c>
      <c r="L58" s="1141">
        <v>4529.578472852083</v>
      </c>
      <c r="M58" s="50"/>
      <c r="N58" s="50"/>
      <c r="O58" s="50"/>
      <c r="P58" s="50"/>
      <c r="Q58" s="50"/>
      <c r="R58" s="50"/>
      <c r="S58" s="50"/>
      <c r="T58" s="50"/>
      <c r="U58" s="50"/>
      <c r="V58" s="50"/>
      <c r="W58" s="50"/>
      <c r="X58" s="50"/>
      <c r="Y58" s="50"/>
      <c r="Z58" s="50"/>
      <c r="AA58" s="50"/>
      <c r="AB58" s="50"/>
      <c r="AC58" s="50"/>
      <c r="AD58" s="50"/>
      <c r="AE58" s="50"/>
      <c r="AF58" s="50"/>
      <c r="AG58" s="50"/>
      <c r="AH58" s="50"/>
      <c r="AI58" s="50"/>
      <c r="AJ58" s="1117"/>
      <c r="AK58" s="1117"/>
      <c r="AL58" s="1117"/>
      <c r="AM58" s="1117"/>
      <c r="AN58" s="1117"/>
      <c r="AO58" s="1117"/>
      <c r="AP58" s="1117"/>
      <c r="AQ58" s="1117"/>
      <c r="AR58" s="1117"/>
      <c r="AS58" s="1117"/>
      <c r="AT58" s="1117"/>
      <c r="AU58" s="1117"/>
      <c r="AV58" s="1117"/>
      <c r="AW58" s="1117"/>
      <c r="AX58" s="1117"/>
      <c r="AY58" s="1117"/>
      <c r="AZ58" s="1117"/>
      <c r="BA58" s="1117"/>
      <c r="BB58" s="1117"/>
      <c r="BC58" s="1117"/>
      <c r="BD58" s="1117"/>
    </row>
    <row r="59" spans="1:56" s="998" customFormat="1" ht="14.45" customHeight="1">
      <c r="A59" s="6"/>
      <c r="B59" s="961" t="s">
        <v>1347</v>
      </c>
      <c r="C59" s="6"/>
      <c r="D59" s="2"/>
      <c r="E59" s="1147">
        <v>601.70201297583128</v>
      </c>
      <c r="F59" s="1140">
        <f t="shared" si="0"/>
        <v>579.67313090468542</v>
      </c>
      <c r="G59" s="1142">
        <v>10158.264674086444</v>
      </c>
      <c r="H59" s="1142">
        <v>9497.5470478353782</v>
      </c>
      <c r="I59" s="1142">
        <v>391.78446798448357</v>
      </c>
      <c r="J59" s="1142">
        <v>332.76885470924816</v>
      </c>
      <c r="K59" s="1141">
        <v>10122.672660954404</v>
      </c>
      <c r="L59" s="1141">
        <v>9483.9839167744831</v>
      </c>
      <c r="M59" s="50"/>
      <c r="N59" s="50"/>
      <c r="O59" s="50"/>
      <c r="P59" s="50"/>
      <c r="Q59" s="50"/>
      <c r="R59" s="50"/>
      <c r="S59" s="50"/>
      <c r="T59" s="50"/>
      <c r="U59" s="50"/>
      <c r="V59" s="50"/>
      <c r="W59" s="50"/>
      <c r="X59" s="50"/>
      <c r="Y59" s="50"/>
      <c r="Z59" s="50"/>
      <c r="AA59" s="50"/>
      <c r="AB59" s="50"/>
      <c r="AC59" s="50"/>
      <c r="AD59" s="50"/>
      <c r="AE59" s="50"/>
      <c r="AF59" s="50"/>
      <c r="AG59" s="50"/>
      <c r="AH59" s="50"/>
      <c r="AI59" s="50"/>
    </row>
    <row r="60" spans="1:56" s="998" customFormat="1" ht="14.45" customHeight="1">
      <c r="A60" s="1330"/>
      <c r="B60" s="961" t="s">
        <v>1348</v>
      </c>
      <c r="C60" s="1330"/>
      <c r="D60" s="992"/>
      <c r="E60" s="1147">
        <v>709.53950860814382</v>
      </c>
      <c r="F60" s="1140">
        <f t="shared" si="0"/>
        <v>772.35428045537958</v>
      </c>
      <c r="G60" s="1142">
        <v>13569.117083711857</v>
      </c>
      <c r="H60" s="1142">
        <v>12812.719414592204</v>
      </c>
      <c r="I60" s="1142">
        <v>939.14078718095391</v>
      </c>
      <c r="J60" s="1142">
        <v>892.2826266694467</v>
      </c>
      <c r="K60" s="1141">
        <v>13553.344863686787</v>
      </c>
      <c r="L60" s="1141">
        <v>12734.1324227199</v>
      </c>
      <c r="M60" s="50"/>
      <c r="N60" s="50"/>
      <c r="O60" s="50"/>
      <c r="P60" s="50"/>
      <c r="Q60" s="50"/>
      <c r="R60" s="50"/>
      <c r="S60" s="50"/>
      <c r="T60" s="50"/>
      <c r="U60" s="50"/>
      <c r="V60" s="50"/>
      <c r="W60" s="50"/>
      <c r="X60" s="50"/>
      <c r="Y60" s="50"/>
      <c r="Z60" s="50"/>
      <c r="AA60" s="50"/>
      <c r="AB60" s="50"/>
      <c r="AC60" s="50"/>
      <c r="AD60" s="50"/>
      <c r="AE60" s="50"/>
      <c r="AF60" s="50"/>
      <c r="AG60" s="50"/>
      <c r="AH60" s="50"/>
      <c r="AI60" s="50"/>
      <c r="AJ60" s="1117"/>
      <c r="AK60" s="1117"/>
      <c r="AL60" s="1117"/>
      <c r="AM60" s="1117"/>
      <c r="AN60" s="1117"/>
      <c r="AO60" s="1117"/>
      <c r="AP60" s="1117"/>
      <c r="AQ60" s="1117"/>
      <c r="AR60" s="1117"/>
      <c r="AS60" s="1117"/>
      <c r="AT60" s="1117"/>
      <c r="AU60" s="1117"/>
      <c r="AV60" s="1117"/>
      <c r="AW60" s="1117"/>
      <c r="AX60" s="1117"/>
      <c r="AY60" s="1117"/>
      <c r="AZ60" s="1117"/>
      <c r="BA60" s="1117"/>
      <c r="BB60" s="1117"/>
      <c r="BC60" s="1117"/>
      <c r="BD60" s="1117"/>
    </row>
    <row r="61" spans="1:56" s="998" customFormat="1" ht="14.45" customHeight="1">
      <c r="A61" s="1330"/>
      <c r="B61" s="961" t="s">
        <v>1349</v>
      </c>
      <c r="C61" s="1330"/>
      <c r="D61" s="992"/>
      <c r="E61" s="1147">
        <v>1826.0010197240156</v>
      </c>
      <c r="F61" s="1140">
        <f t="shared" si="0"/>
        <v>1676.5986040531798</v>
      </c>
      <c r="G61" s="1142">
        <v>21659.745067685511</v>
      </c>
      <c r="H61" s="1142">
        <v>20067.194371044057</v>
      </c>
      <c r="I61" s="1142">
        <v>2795.9141171193937</v>
      </c>
      <c r="J61" s="1142">
        <v>3029.3644402019559</v>
      </c>
      <c r="K61" s="1141">
        <v>21374.194278956111</v>
      </c>
      <c r="L61" s="1141">
        <v>19931.045997985493</v>
      </c>
      <c r="M61" s="50"/>
      <c r="N61" s="50"/>
      <c r="O61" s="50"/>
      <c r="P61" s="50"/>
      <c r="Q61" s="50"/>
      <c r="R61" s="50"/>
      <c r="S61" s="50"/>
      <c r="T61" s="50"/>
      <c r="U61" s="50"/>
      <c r="V61" s="50"/>
      <c r="W61" s="50"/>
      <c r="X61" s="50"/>
      <c r="Y61" s="50"/>
      <c r="Z61" s="50"/>
      <c r="AA61" s="50"/>
      <c r="AB61" s="50"/>
      <c r="AC61" s="50"/>
      <c r="AD61" s="50"/>
      <c r="AE61" s="50"/>
      <c r="AF61" s="50"/>
      <c r="AG61" s="50"/>
      <c r="AH61" s="50"/>
      <c r="AI61" s="50"/>
      <c r="AJ61" s="1117"/>
      <c r="AK61" s="1117"/>
      <c r="AL61" s="1117"/>
      <c r="AM61" s="1117"/>
      <c r="AN61" s="1117"/>
      <c r="AO61" s="1117"/>
      <c r="AP61" s="1117"/>
      <c r="AQ61" s="1117"/>
      <c r="AR61" s="1117"/>
      <c r="AS61" s="1117"/>
      <c r="AT61" s="1117"/>
      <c r="AU61" s="1117"/>
      <c r="AV61" s="1117"/>
      <c r="AW61" s="1117"/>
      <c r="AX61" s="1117"/>
      <c r="AY61" s="1117"/>
      <c r="AZ61" s="1117"/>
      <c r="BA61" s="1117"/>
      <c r="BB61" s="1117"/>
      <c r="BC61" s="1117"/>
      <c r="BD61" s="1117"/>
    </row>
    <row r="62" spans="1:56" s="998" customFormat="1" ht="14.45" customHeight="1">
      <c r="A62" s="1330"/>
      <c r="B62" s="961" t="s">
        <v>1350</v>
      </c>
      <c r="C62" s="1330"/>
      <c r="D62" s="992"/>
      <c r="E62" s="1147">
        <v>1101.3039524312599</v>
      </c>
      <c r="F62" s="1140">
        <f t="shared" si="0"/>
        <v>1058.6862968944934</v>
      </c>
      <c r="G62" s="1142">
        <v>35371.237086576439</v>
      </c>
      <c r="H62" s="1142">
        <v>34937.38393092122</v>
      </c>
      <c r="I62" s="1142">
        <v>13509.16633326121</v>
      </c>
      <c r="J62" s="1142">
        <v>14176.617130037212</v>
      </c>
      <c r="K62" s="1141">
        <v>35048.008853741427</v>
      </c>
      <c r="L62" s="1141">
        <v>34656.773353622935</v>
      </c>
      <c r="M62" s="50"/>
      <c r="N62" s="50"/>
      <c r="O62" s="50"/>
      <c r="P62" s="50"/>
      <c r="Q62" s="50"/>
      <c r="R62" s="50"/>
      <c r="S62" s="50"/>
      <c r="T62" s="50"/>
      <c r="U62" s="50"/>
      <c r="V62" s="50"/>
      <c r="W62" s="50"/>
      <c r="X62" s="50"/>
      <c r="Y62" s="50"/>
      <c r="Z62" s="50"/>
      <c r="AA62" s="50"/>
      <c r="AB62" s="50"/>
      <c r="AC62" s="50"/>
      <c r="AD62" s="50"/>
      <c r="AE62" s="50"/>
      <c r="AF62" s="50"/>
      <c r="AG62" s="50"/>
      <c r="AH62" s="50"/>
      <c r="AI62" s="50"/>
      <c r="AJ62" s="1117"/>
      <c r="AK62" s="1117"/>
      <c r="AL62" s="1117"/>
      <c r="AM62" s="1117"/>
      <c r="AN62" s="1117"/>
      <c r="AO62" s="1117"/>
      <c r="AP62" s="1117"/>
      <c r="AQ62" s="1117"/>
      <c r="AR62" s="1117"/>
      <c r="AS62" s="1117"/>
      <c r="AT62" s="1117"/>
      <c r="AU62" s="1117"/>
      <c r="AV62" s="1117"/>
      <c r="AW62" s="1117"/>
      <c r="AX62" s="1117"/>
      <c r="AY62" s="1117"/>
      <c r="AZ62" s="1117"/>
      <c r="BA62" s="1117"/>
      <c r="BB62" s="1117"/>
      <c r="BC62" s="1117"/>
      <c r="BD62" s="1117"/>
    </row>
    <row r="63" spans="1:56" s="998" customFormat="1" ht="14.45" customHeight="1">
      <c r="A63" s="1330"/>
      <c r="B63" s="961" t="s">
        <v>1351</v>
      </c>
      <c r="C63" s="1330"/>
      <c r="D63" s="992"/>
      <c r="E63" s="1147">
        <v>4638.8020793394644</v>
      </c>
      <c r="F63" s="1140">
        <f t="shared" si="0"/>
        <v>4424.8638254833859</v>
      </c>
      <c r="G63" s="1142">
        <v>71517.439847993737</v>
      </c>
      <c r="H63" s="1142">
        <v>71147.504952452073</v>
      </c>
      <c r="I63" s="1142">
        <v>33137.530362707323</v>
      </c>
      <c r="J63" s="1142">
        <v>37406.397546505206</v>
      </c>
      <c r="K63" s="1141">
        <v>70469.173588995342</v>
      </c>
      <c r="L63" s="1141">
        <v>70313.176947309839</v>
      </c>
      <c r="M63" s="50"/>
      <c r="N63" s="50"/>
      <c r="O63" s="50"/>
      <c r="P63" s="50"/>
      <c r="Q63" s="50"/>
      <c r="R63" s="50"/>
      <c r="S63" s="50"/>
      <c r="T63" s="50"/>
      <c r="U63" s="50"/>
      <c r="V63" s="50"/>
      <c r="W63" s="50"/>
      <c r="X63" s="50"/>
      <c r="Y63" s="50"/>
      <c r="Z63" s="50"/>
      <c r="AA63" s="50"/>
      <c r="AB63" s="50"/>
      <c r="AC63" s="50"/>
      <c r="AD63" s="50"/>
      <c r="AE63" s="50"/>
      <c r="AF63" s="50"/>
      <c r="AG63" s="50"/>
      <c r="AH63" s="50"/>
      <c r="AI63" s="50"/>
      <c r="AJ63" s="1117"/>
      <c r="AK63" s="1117"/>
      <c r="AL63" s="1117"/>
      <c r="AM63" s="1117"/>
      <c r="AN63" s="1117"/>
      <c r="AO63" s="1117"/>
      <c r="AP63" s="1117"/>
      <c r="AQ63" s="1117"/>
      <c r="AR63" s="1117"/>
      <c r="AS63" s="1117"/>
      <c r="AT63" s="1117"/>
      <c r="AU63" s="1117"/>
      <c r="AV63" s="1117"/>
      <c r="AW63" s="1117"/>
      <c r="AX63" s="1117"/>
      <c r="AY63" s="1117"/>
      <c r="AZ63" s="1117"/>
      <c r="BA63" s="1117"/>
      <c r="BB63" s="1117"/>
      <c r="BC63" s="1117"/>
      <c r="BD63" s="1117"/>
    </row>
    <row r="64" spans="1:56" s="998" customFormat="1" ht="14.45" customHeight="1">
      <c r="A64" s="1330"/>
      <c r="B64" s="961" t="s">
        <v>1352</v>
      </c>
      <c r="C64" s="1330"/>
      <c r="D64" s="992"/>
      <c r="E64" s="1147">
        <v>6661.0237297211615</v>
      </c>
      <c r="F64" s="1140">
        <f t="shared" si="0"/>
        <v>6234.6781796886062</v>
      </c>
      <c r="G64" s="1142">
        <v>141163.49228617112</v>
      </c>
      <c r="H64" s="1142">
        <v>134666.6544274436</v>
      </c>
      <c r="I64" s="1142">
        <v>80022.677976211155</v>
      </c>
      <c r="J64" s="1142">
        <v>80186.863847204862</v>
      </c>
      <c r="K64" s="1141">
        <v>139199.50370893933</v>
      </c>
      <c r="L64" s="1141">
        <v>133129.01140024443</v>
      </c>
      <c r="M64" s="50"/>
      <c r="N64" s="50"/>
      <c r="O64" s="50"/>
      <c r="P64" s="50"/>
      <c r="Q64" s="50"/>
      <c r="R64" s="50"/>
      <c r="S64" s="50"/>
      <c r="T64" s="50"/>
      <c r="U64" s="50"/>
      <c r="V64" s="50"/>
      <c r="W64" s="50"/>
      <c r="X64" s="50"/>
      <c r="Y64" s="50"/>
      <c r="Z64" s="50"/>
      <c r="AA64" s="50"/>
      <c r="AB64" s="50"/>
      <c r="AC64" s="50"/>
      <c r="AD64" s="50"/>
      <c r="AE64" s="50"/>
      <c r="AF64" s="50"/>
      <c r="AG64" s="50"/>
      <c r="AH64" s="50"/>
      <c r="AI64" s="50"/>
      <c r="AJ64" s="1117"/>
      <c r="AK64" s="1117"/>
      <c r="AL64" s="1117"/>
      <c r="AM64" s="1117"/>
      <c r="AN64" s="1117"/>
      <c r="AO64" s="1117"/>
      <c r="AP64" s="1117"/>
      <c r="AQ64" s="1117"/>
      <c r="AR64" s="1117"/>
      <c r="AS64" s="1117"/>
      <c r="AT64" s="1117"/>
      <c r="AU64" s="1117"/>
      <c r="AV64" s="1117"/>
      <c r="AW64" s="1117"/>
      <c r="AX64" s="1117"/>
      <c r="AY64" s="1117"/>
      <c r="AZ64" s="1117"/>
      <c r="BA64" s="1117"/>
      <c r="BB64" s="1117"/>
      <c r="BC64" s="1117"/>
      <c r="BD64" s="1117"/>
    </row>
    <row r="65" spans="1:56" s="998" customFormat="1" ht="14.45" customHeight="1">
      <c r="A65" s="1330"/>
      <c r="B65" s="961" t="s">
        <v>1353</v>
      </c>
      <c r="C65" s="1330"/>
      <c r="D65" s="992"/>
      <c r="E65" s="1147">
        <v>6901.7328132022358</v>
      </c>
      <c r="F65" s="1140">
        <f t="shared" si="0"/>
        <v>6525.9848555885837</v>
      </c>
      <c r="G65" s="1142">
        <v>189206.11588598537</v>
      </c>
      <c r="H65" s="1142">
        <v>185198.37164444427</v>
      </c>
      <c r="I65" s="1142">
        <v>141123.33740990085</v>
      </c>
      <c r="J65" s="1142">
        <v>144017.32598156191</v>
      </c>
      <c r="K65" s="1141">
        <v>185669.05034405645</v>
      </c>
      <c r="L65" s="1141">
        <v>182037.05406012892</v>
      </c>
      <c r="M65" s="50"/>
      <c r="N65" s="50"/>
      <c r="O65" s="50"/>
      <c r="P65" s="50"/>
      <c r="Q65" s="50"/>
      <c r="R65" s="50"/>
      <c r="S65" s="50"/>
      <c r="T65" s="50"/>
      <c r="U65" s="50"/>
      <c r="V65" s="50"/>
      <c r="W65" s="50"/>
      <c r="X65" s="50"/>
      <c r="Y65" s="50"/>
      <c r="Z65" s="50"/>
      <c r="AA65" s="50"/>
      <c r="AB65" s="50"/>
      <c r="AC65" s="50"/>
      <c r="AD65" s="50"/>
      <c r="AE65" s="50"/>
      <c r="AF65" s="50"/>
      <c r="AG65" s="50"/>
      <c r="AH65" s="50"/>
      <c r="AI65" s="50"/>
      <c r="AJ65" s="1117"/>
      <c r="AK65" s="1117"/>
      <c r="AL65" s="1117"/>
      <c r="AM65" s="1117"/>
      <c r="AN65" s="1117"/>
      <c r="AO65" s="1117"/>
      <c r="AP65" s="1117"/>
      <c r="AQ65" s="1117"/>
      <c r="AR65" s="1117"/>
      <c r="AS65" s="1117"/>
      <c r="AT65" s="1117"/>
      <c r="AU65" s="1117"/>
      <c r="AV65" s="1117"/>
      <c r="AW65" s="1117"/>
      <c r="AX65" s="1117"/>
      <c r="AY65" s="1117"/>
      <c r="AZ65" s="1117"/>
      <c r="BA65" s="1117"/>
      <c r="BB65" s="1117"/>
      <c r="BC65" s="1117"/>
      <c r="BD65" s="1117"/>
    </row>
    <row r="66" spans="1:56" s="998" customFormat="1" ht="14.45" customHeight="1">
      <c r="A66" s="1330"/>
      <c r="B66" s="961" t="s">
        <v>1354</v>
      </c>
      <c r="C66" s="1330"/>
      <c r="D66" s="992"/>
      <c r="E66" s="1147">
        <v>19226.283327890851</v>
      </c>
      <c r="F66" s="1140">
        <f t="shared" si="0"/>
        <v>16399.984303648293</v>
      </c>
      <c r="G66" s="1142">
        <v>379509.28578493296</v>
      </c>
      <c r="H66" s="1142">
        <v>379878.38376387313</v>
      </c>
      <c r="I66" s="1142">
        <v>439030.20057022723</v>
      </c>
      <c r="J66" s="1142">
        <v>458625.58187705831</v>
      </c>
      <c r="K66" s="1141">
        <v>370448.6348155571</v>
      </c>
      <c r="L66" s="1141">
        <v>373644.0318187399</v>
      </c>
      <c r="M66" s="50"/>
      <c r="N66" s="50"/>
      <c r="O66" s="50"/>
      <c r="P66" s="50"/>
      <c r="Q66" s="50"/>
      <c r="R66" s="50"/>
      <c r="S66" s="50"/>
      <c r="T66" s="50"/>
      <c r="U66" s="50"/>
      <c r="V66" s="50"/>
      <c r="W66" s="50"/>
      <c r="X66" s="50"/>
      <c r="Y66" s="50"/>
      <c r="Z66" s="50"/>
      <c r="AA66" s="50"/>
      <c r="AB66" s="50"/>
      <c r="AC66" s="50"/>
      <c r="AD66" s="50"/>
      <c r="AE66" s="50"/>
      <c r="AF66" s="50"/>
      <c r="AG66" s="50"/>
      <c r="AH66" s="50"/>
      <c r="AI66" s="50"/>
      <c r="AJ66" s="1117"/>
      <c r="AK66" s="1117"/>
      <c r="AL66" s="1117"/>
      <c r="AM66" s="1117"/>
      <c r="AN66" s="1117"/>
      <c r="AO66" s="1117"/>
      <c r="AP66" s="1117"/>
      <c r="AQ66" s="1117"/>
      <c r="AR66" s="1117"/>
      <c r="AS66" s="1117"/>
      <c r="AT66" s="1117"/>
      <c r="AU66" s="1117"/>
      <c r="AV66" s="1117"/>
      <c r="AW66" s="1117"/>
      <c r="AX66" s="1117"/>
      <c r="AY66" s="1117"/>
      <c r="AZ66" s="1117"/>
      <c r="BA66" s="1117"/>
      <c r="BB66" s="1117"/>
      <c r="BC66" s="1117"/>
      <c r="BD66" s="1117"/>
    </row>
    <row r="67" spans="1:56" s="993" customFormat="1" ht="14.45" customHeight="1" thickBot="1">
      <c r="A67" s="1331"/>
      <c r="B67" s="1319" t="s">
        <v>1355</v>
      </c>
      <c r="C67" s="1331"/>
      <c r="D67" s="996"/>
      <c r="E67" s="1148">
        <v>76220.079466308089</v>
      </c>
      <c r="F67" s="1149">
        <f t="shared" si="0"/>
        <v>13574.859769065864</v>
      </c>
      <c r="G67" s="1150">
        <v>1745416.1823099225</v>
      </c>
      <c r="H67" s="1150">
        <v>1600742.3852150429</v>
      </c>
      <c r="I67" s="1150">
        <v>4595813.2211575108</v>
      </c>
      <c r="J67" s="1150">
        <v>4527359.5035289396</v>
      </c>
      <c r="K67" s="1141">
        <v>1649047.2980987583</v>
      </c>
      <c r="L67" s="1141">
        <v>1567018.7207011215</v>
      </c>
      <c r="M67" s="50"/>
      <c r="N67" s="50"/>
      <c r="O67" s="50"/>
      <c r="P67" s="50"/>
      <c r="Q67" s="50"/>
      <c r="R67" s="50"/>
      <c r="S67" s="50"/>
      <c r="T67" s="50"/>
      <c r="U67" s="50"/>
      <c r="V67" s="50"/>
      <c r="W67" s="50"/>
      <c r="X67" s="50"/>
      <c r="Y67" s="50"/>
      <c r="Z67" s="50"/>
      <c r="AA67" s="50"/>
      <c r="AB67" s="50"/>
      <c r="AC67" s="50"/>
      <c r="AD67" s="50"/>
      <c r="AE67" s="50"/>
      <c r="AF67" s="50"/>
      <c r="AG67" s="50"/>
      <c r="AH67" s="50"/>
      <c r="AI67" s="50"/>
      <c r="AJ67" s="1131"/>
      <c r="AK67" s="1131"/>
      <c r="AL67" s="1131"/>
      <c r="AM67" s="1131"/>
      <c r="AN67" s="1131"/>
      <c r="AO67" s="1131"/>
      <c r="AP67" s="1131"/>
      <c r="AQ67" s="1131"/>
      <c r="AR67" s="1131"/>
      <c r="AS67" s="1131"/>
      <c r="AT67" s="1131"/>
      <c r="AU67" s="1131"/>
      <c r="AV67" s="1131"/>
      <c r="AW67" s="1131"/>
      <c r="AX67" s="1131"/>
      <c r="AY67" s="1131"/>
      <c r="AZ67" s="1131"/>
      <c r="BA67" s="1131"/>
      <c r="BB67" s="1131"/>
      <c r="BC67" s="1131"/>
      <c r="BD67" s="1131"/>
    </row>
    <row r="68" spans="1:56" s="424" customFormat="1" ht="27.75" customHeight="1">
      <c r="A68" s="1744" t="s">
        <v>1468</v>
      </c>
      <c r="B68" s="1745"/>
      <c r="C68" s="1745"/>
      <c r="D68" s="1745"/>
      <c r="E68" s="1745"/>
      <c r="F68" s="1745"/>
      <c r="G68" s="1745"/>
      <c r="H68" s="1745"/>
      <c r="I68" s="1745"/>
      <c r="J68" s="1745"/>
      <c r="K68" s="1745"/>
      <c r="L68" s="1745"/>
    </row>
    <row r="69" spans="1:56" s="998" customFormat="1">
      <c r="B69" s="14"/>
      <c r="C69" s="14"/>
      <c r="D69" s="15"/>
      <c r="I69" s="993"/>
      <c r="J69" s="993"/>
      <c r="K69" s="993"/>
    </row>
  </sheetData>
  <mergeCells count="38">
    <mergeCell ref="A15:C15"/>
    <mergeCell ref="A12:C12"/>
    <mergeCell ref="A10:C10"/>
    <mergeCell ref="A20:C20"/>
    <mergeCell ref="A21:C21"/>
    <mergeCell ref="A57:C57"/>
    <mergeCell ref="A35:C35"/>
    <mergeCell ref="A17:C17"/>
    <mergeCell ref="A19:C19"/>
    <mergeCell ref="A22:D22"/>
    <mergeCell ref="A23:D23"/>
    <mergeCell ref="A24:D24"/>
    <mergeCell ref="A25:D25"/>
    <mergeCell ref="A26:D26"/>
    <mergeCell ref="A27:D27"/>
    <mergeCell ref="A68:L68"/>
    <mergeCell ref="I1:L1"/>
    <mergeCell ref="A18:C18"/>
    <mergeCell ref="A46:C46"/>
    <mergeCell ref="A9:C9"/>
    <mergeCell ref="A14:C14"/>
    <mergeCell ref="A16:C16"/>
    <mergeCell ref="A28:C28"/>
    <mergeCell ref="A13:C13"/>
    <mergeCell ref="A11:C11"/>
    <mergeCell ref="A7:C7"/>
    <mergeCell ref="G3:G5"/>
    <mergeCell ref="H3:H5"/>
    <mergeCell ref="A8:C8"/>
    <mergeCell ref="A1:H1"/>
    <mergeCell ref="E3:E5"/>
    <mergeCell ref="L3:L5"/>
    <mergeCell ref="I3:I5"/>
    <mergeCell ref="A6:C6"/>
    <mergeCell ref="A3:C5"/>
    <mergeCell ref="F3:F5"/>
    <mergeCell ref="K3:K5"/>
    <mergeCell ref="J3:J5"/>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8" max="57"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13"/>
  </sheetPr>
  <dimension ref="A1:BC73"/>
  <sheetViews>
    <sheetView view="pageBreakPreview" zoomScaleNormal="50" zoomScaleSheetLayoutView="75" workbookViewId="0">
      <selection activeCell="A16" sqref="A16:C20"/>
    </sheetView>
  </sheetViews>
  <sheetFormatPr defaultColWidth="9.140625" defaultRowHeight="15.75"/>
  <cols>
    <col min="1" max="1" width="2.28515625" style="37" customWidth="1"/>
    <col min="2" max="2" width="17.28515625" style="37" customWidth="1"/>
    <col min="3" max="3" width="2.28515625" style="37" customWidth="1"/>
    <col min="4" max="4" width="1.7109375" style="38" customWidth="1"/>
    <col min="5" max="9" width="15.28515625" style="25" customWidth="1"/>
    <col min="10" max="10" width="15.28515625" style="87" customWidth="1"/>
    <col min="11" max="13" width="15.28515625" style="25" customWidth="1"/>
    <col min="14" max="14" width="15.28515625" style="87" customWidth="1"/>
    <col min="15" max="15" width="2.28515625" style="37" customWidth="1"/>
    <col min="16" max="16" width="17.28515625" style="37" customWidth="1"/>
    <col min="17" max="17" width="2.28515625" style="37" customWidth="1"/>
    <col min="18" max="18" width="1.7109375" style="38" customWidth="1"/>
    <col min="19" max="19" width="14.140625" style="25" customWidth="1"/>
    <col min="20" max="22" width="13.85546875" style="25" customWidth="1"/>
    <col min="23" max="23" width="15.5703125" style="25" customWidth="1"/>
    <col min="24" max="24" width="23.42578125" style="25" customWidth="1"/>
    <col min="25" max="25" width="18.28515625" style="25" customWidth="1"/>
    <col min="26" max="26" width="20.85546875" style="25" customWidth="1"/>
    <col min="27" max="28" width="19.7109375" style="25" customWidth="1"/>
    <col min="29" max="29" width="11.42578125" style="25" customWidth="1"/>
    <col min="30" max="16384" width="9.140625" style="25"/>
  </cols>
  <sheetData>
    <row r="1" spans="1:55" s="24" customFormat="1" ht="35.1" customHeight="1">
      <c r="A1" s="1887" t="s">
        <v>273</v>
      </c>
      <c r="B1" s="1887"/>
      <c r="C1" s="1887"/>
      <c r="D1" s="1887"/>
      <c r="E1" s="1887"/>
      <c r="F1" s="1887"/>
      <c r="G1" s="1887"/>
      <c r="H1" s="1887"/>
      <c r="I1" s="1852" t="s">
        <v>237</v>
      </c>
      <c r="J1" s="1852"/>
      <c r="K1" s="1852"/>
      <c r="L1" s="1852"/>
      <c r="M1" s="1852"/>
      <c r="N1" s="1852"/>
      <c r="O1" s="1887" t="s">
        <v>274</v>
      </c>
      <c r="P1" s="1887"/>
      <c r="Q1" s="1887"/>
      <c r="R1" s="1887"/>
      <c r="S1" s="1887"/>
      <c r="T1" s="1887"/>
      <c r="U1" s="1887"/>
      <c r="V1" s="1887"/>
      <c r="W1" s="1887"/>
      <c r="X1" s="1852" t="s">
        <v>239</v>
      </c>
      <c r="Y1" s="1852"/>
      <c r="Z1" s="1852"/>
      <c r="AA1" s="1852"/>
      <c r="AB1" s="1852"/>
    </row>
    <row r="2" spans="1:55" ht="12.95" customHeight="1" thickBot="1">
      <c r="A2" s="25"/>
      <c r="B2" s="26"/>
      <c r="C2" s="26"/>
      <c r="D2" s="27"/>
      <c r="E2" s="39"/>
      <c r="F2" s="39"/>
      <c r="G2" s="39"/>
      <c r="H2" s="39"/>
      <c r="I2" s="39"/>
      <c r="K2" s="39"/>
      <c r="L2" s="39"/>
      <c r="M2" s="39"/>
      <c r="N2" s="28" t="s">
        <v>46</v>
      </c>
      <c r="O2" s="25"/>
      <c r="P2" s="26"/>
      <c r="Q2" s="26"/>
      <c r="R2" s="27"/>
      <c r="S2" s="39"/>
      <c r="T2" s="39"/>
      <c r="U2" s="28"/>
      <c r="V2" s="39"/>
      <c r="W2" s="39"/>
      <c r="X2" s="39"/>
      <c r="Y2" s="39"/>
      <c r="Z2" s="39"/>
      <c r="AA2" s="39"/>
      <c r="AB2" s="28" t="s">
        <v>46</v>
      </c>
    </row>
    <row r="3" spans="1:55" ht="21" customHeight="1">
      <c r="A3" s="1836" t="s">
        <v>10</v>
      </c>
      <c r="B3" s="1836"/>
      <c r="C3" s="1836"/>
      <c r="D3" s="29"/>
      <c r="E3" s="1722" t="s">
        <v>49</v>
      </c>
      <c r="F3" s="1890" t="s">
        <v>164</v>
      </c>
      <c r="G3" s="1728"/>
      <c r="H3" s="1728"/>
      <c r="I3" s="1728"/>
      <c r="J3" s="1728"/>
      <c r="K3" s="1728"/>
      <c r="L3" s="1728"/>
      <c r="M3" s="1728"/>
      <c r="N3" s="1728"/>
      <c r="O3" s="1836" t="s">
        <v>10</v>
      </c>
      <c r="P3" s="1836"/>
      <c r="Q3" s="1836"/>
      <c r="R3" s="29"/>
      <c r="S3" s="1879" t="s">
        <v>165</v>
      </c>
      <c r="T3" s="1880"/>
      <c r="U3" s="1880"/>
      <c r="V3" s="1880"/>
      <c r="W3" s="1880"/>
      <c r="X3" s="1880"/>
      <c r="Y3" s="1881"/>
      <c r="Z3" s="19" t="s">
        <v>362</v>
      </c>
      <c r="AA3" s="19"/>
      <c r="AB3" s="20"/>
    </row>
    <row r="4" spans="1:55" ht="20.25" customHeight="1">
      <c r="A4" s="1837"/>
      <c r="B4" s="1837"/>
      <c r="C4" s="1837"/>
      <c r="D4" s="30"/>
      <c r="E4" s="1723"/>
      <c r="F4" s="1717" t="s">
        <v>146</v>
      </c>
      <c r="G4" s="1891" t="s">
        <v>166</v>
      </c>
      <c r="H4" s="1892"/>
      <c r="I4" s="1892"/>
      <c r="J4" s="1892"/>
      <c r="K4" s="1892"/>
      <c r="L4" s="1892"/>
      <c r="M4" s="1892"/>
      <c r="N4" s="1893"/>
      <c r="O4" s="1837"/>
      <c r="P4" s="1837"/>
      <c r="Q4" s="1837"/>
      <c r="R4" s="30"/>
      <c r="S4" s="1882" t="s">
        <v>167</v>
      </c>
      <c r="T4" s="1883"/>
      <c r="U4" s="1883"/>
      <c r="V4" s="1883"/>
      <c r="W4" s="1883"/>
      <c r="X4" s="1883"/>
      <c r="Y4" s="1884"/>
      <c r="Z4" s="1717" t="s">
        <v>146</v>
      </c>
      <c r="AA4" s="1717" t="s">
        <v>168</v>
      </c>
      <c r="AB4" s="1720" t="s">
        <v>169</v>
      </c>
    </row>
    <row r="5" spans="1:55" ht="15" customHeight="1">
      <c r="A5" s="1837"/>
      <c r="B5" s="1837"/>
      <c r="C5" s="1837"/>
      <c r="D5" s="30"/>
      <c r="E5" s="1723"/>
      <c r="F5" s="1723"/>
      <c r="G5" s="1717" t="s">
        <v>47</v>
      </c>
      <c r="H5" s="1717" t="s">
        <v>170</v>
      </c>
      <c r="I5" s="1724" t="s">
        <v>171</v>
      </c>
      <c r="J5" s="1717" t="s">
        <v>172</v>
      </c>
      <c r="K5" s="1717" t="s">
        <v>129</v>
      </c>
      <c r="L5" s="1717" t="s">
        <v>173</v>
      </c>
      <c r="M5" s="1717" t="s">
        <v>174</v>
      </c>
      <c r="N5" s="1717" t="s">
        <v>175</v>
      </c>
      <c r="O5" s="1837"/>
      <c r="P5" s="1837"/>
      <c r="Q5" s="1837"/>
      <c r="R5" s="30"/>
      <c r="S5" s="1717" t="s">
        <v>47</v>
      </c>
      <c r="T5" s="1717" t="s">
        <v>122</v>
      </c>
      <c r="U5" s="1717" t="s">
        <v>176</v>
      </c>
      <c r="V5" s="1717" t="s">
        <v>177</v>
      </c>
      <c r="W5" s="1717" t="s">
        <v>178</v>
      </c>
      <c r="X5" s="1724" t="s">
        <v>179</v>
      </c>
      <c r="Y5" s="1717" t="s">
        <v>180</v>
      </c>
      <c r="Z5" s="1885"/>
      <c r="AA5" s="1885"/>
      <c r="AB5" s="1888"/>
    </row>
    <row r="6" spans="1:55" ht="48.75" customHeight="1">
      <c r="A6" s="1838"/>
      <c r="B6" s="1838"/>
      <c r="C6" s="1838"/>
      <c r="D6" s="31"/>
      <c r="E6" s="1718"/>
      <c r="F6" s="1718"/>
      <c r="G6" s="1718"/>
      <c r="H6" s="1718"/>
      <c r="I6" s="1725"/>
      <c r="J6" s="1718"/>
      <c r="K6" s="1718"/>
      <c r="L6" s="1718"/>
      <c r="M6" s="1718"/>
      <c r="N6" s="1718"/>
      <c r="O6" s="1838"/>
      <c r="P6" s="1838"/>
      <c r="Q6" s="1838"/>
      <c r="R6" s="31"/>
      <c r="S6" s="1718"/>
      <c r="T6" s="1718"/>
      <c r="U6" s="1718"/>
      <c r="V6" s="1718"/>
      <c r="W6" s="1718"/>
      <c r="X6" s="1725"/>
      <c r="Y6" s="1718"/>
      <c r="Z6" s="1886"/>
      <c r="AA6" s="1886"/>
      <c r="AB6" s="1889"/>
    </row>
    <row r="7" spans="1:55" s="40" customFormat="1" ht="24.6" hidden="1" customHeight="1">
      <c r="A7" s="1839" t="s">
        <v>151</v>
      </c>
      <c r="B7" s="1839"/>
      <c r="C7" s="1839"/>
      <c r="D7" s="32"/>
      <c r="E7" s="57">
        <v>33164217</v>
      </c>
      <c r="F7" s="58">
        <v>31816173</v>
      </c>
      <c r="G7" s="58"/>
      <c r="H7" s="58">
        <v>18735446</v>
      </c>
      <c r="I7" s="58">
        <v>6632984</v>
      </c>
      <c r="J7" s="58">
        <v>240112</v>
      </c>
      <c r="K7" s="58">
        <v>283593</v>
      </c>
      <c r="L7" s="58">
        <v>46955</v>
      </c>
      <c r="M7" s="58">
        <v>267556</v>
      </c>
      <c r="N7" s="58">
        <v>2209893</v>
      </c>
      <c r="O7" s="1839" t="s">
        <v>151</v>
      </c>
      <c r="P7" s="1839"/>
      <c r="Q7" s="1839"/>
      <c r="R7" s="32"/>
      <c r="S7" s="58"/>
      <c r="T7" s="57">
        <v>1558551</v>
      </c>
      <c r="U7" s="58">
        <v>85271</v>
      </c>
      <c r="V7" s="58">
        <v>97919</v>
      </c>
      <c r="W7" s="58">
        <v>198580</v>
      </c>
      <c r="X7" s="58">
        <v>110347</v>
      </c>
      <c r="Y7" s="58">
        <v>1071222</v>
      </c>
      <c r="Z7" s="58">
        <v>1348044</v>
      </c>
      <c r="AA7" s="58">
        <v>709039</v>
      </c>
      <c r="AB7" s="58">
        <v>639005</v>
      </c>
    </row>
    <row r="8" spans="1:55" s="40" customFormat="1" ht="24.6" hidden="1" customHeight="1">
      <c r="A8" s="1825" t="s">
        <v>163</v>
      </c>
      <c r="B8" s="1825"/>
      <c r="C8" s="1825"/>
      <c r="D8" s="32"/>
      <c r="E8" s="60">
        <v>32569579</v>
      </c>
      <c r="F8" s="59">
        <v>30497935</v>
      </c>
      <c r="G8" s="59"/>
      <c r="H8" s="59">
        <v>16632055</v>
      </c>
      <c r="I8" s="59">
        <v>6210973</v>
      </c>
      <c r="J8" s="59">
        <v>100491</v>
      </c>
      <c r="K8" s="59">
        <v>234783</v>
      </c>
      <c r="L8" s="59">
        <v>48324</v>
      </c>
      <c r="M8" s="59">
        <v>283747</v>
      </c>
      <c r="N8" s="59">
        <v>3743315</v>
      </c>
      <c r="O8" s="1825" t="s">
        <v>152</v>
      </c>
      <c r="P8" s="1825"/>
      <c r="Q8" s="1825"/>
      <c r="R8" s="32"/>
      <c r="S8" s="59"/>
      <c r="T8" s="60">
        <v>1497076</v>
      </c>
      <c r="U8" s="59">
        <v>79351</v>
      </c>
      <c r="V8" s="59">
        <v>95354</v>
      </c>
      <c r="W8" s="59">
        <v>176297</v>
      </c>
      <c r="X8" s="59">
        <v>158591</v>
      </c>
      <c r="Y8" s="59">
        <v>919943</v>
      </c>
      <c r="Z8" s="59">
        <v>2071644</v>
      </c>
      <c r="AA8" s="59">
        <v>1060079</v>
      </c>
      <c r="AB8" s="59">
        <v>1011565</v>
      </c>
    </row>
    <row r="9" spans="1:55" s="40" customFormat="1" ht="24.6" hidden="1" customHeight="1">
      <c r="A9" s="1825" t="s">
        <v>153</v>
      </c>
      <c r="B9" s="1825"/>
      <c r="C9" s="1825"/>
      <c r="D9" s="32"/>
      <c r="E9" s="60">
        <v>29201524.025547665</v>
      </c>
      <c r="F9" s="59">
        <v>28297136.69193577</v>
      </c>
      <c r="G9" s="59"/>
      <c r="H9" s="59">
        <v>18772155.554229092</v>
      </c>
      <c r="I9" s="59">
        <v>4216461.2054557195</v>
      </c>
      <c r="J9" s="59">
        <v>119841.52092162597</v>
      </c>
      <c r="K9" s="59">
        <v>163522.35420521698</v>
      </c>
      <c r="L9" s="59">
        <v>45199.988061839656</v>
      </c>
      <c r="M9" s="59">
        <v>184681.12934996604</v>
      </c>
      <c r="N9" s="59">
        <v>1494556.8554885692</v>
      </c>
      <c r="O9" s="1825" t="s">
        <v>153</v>
      </c>
      <c r="P9" s="1825"/>
      <c r="Q9" s="1825"/>
      <c r="R9" s="32"/>
      <c r="S9" s="59"/>
      <c r="T9" s="60">
        <v>1167945.47018445</v>
      </c>
      <c r="U9" s="59">
        <v>88504.864800334268</v>
      </c>
      <c r="V9" s="59">
        <v>85530.925804332641</v>
      </c>
      <c r="W9" s="59">
        <v>118027.9376828027</v>
      </c>
      <c r="X9" s="59">
        <v>83527.965140571832</v>
      </c>
      <c r="Y9" s="59">
        <v>1504531.7853518773</v>
      </c>
      <c r="Z9" s="59">
        <v>904387.33361189044</v>
      </c>
      <c r="AA9" s="59">
        <v>567391.69104041066</v>
      </c>
      <c r="AB9" s="59">
        <v>336995.64257147972</v>
      </c>
    </row>
    <row r="10" spans="1:55" s="40" customFormat="1" ht="19.5" hidden="1" customHeight="1">
      <c r="A10" s="1825" t="s">
        <v>154</v>
      </c>
      <c r="B10" s="1825"/>
      <c r="C10" s="1825"/>
      <c r="D10" s="32"/>
      <c r="E10" s="60">
        <v>25087212.535658658</v>
      </c>
      <c r="F10" s="59">
        <v>23737494.640367161</v>
      </c>
      <c r="G10" s="59"/>
      <c r="H10" s="59">
        <v>12882690.680809325</v>
      </c>
      <c r="I10" s="59">
        <v>4067613.3498103791</v>
      </c>
      <c r="J10" s="59">
        <v>230862.17764400443</v>
      </c>
      <c r="K10" s="59">
        <v>190551.19871767145</v>
      </c>
      <c r="L10" s="59">
        <v>49495.545086136648</v>
      </c>
      <c r="M10" s="59">
        <v>269317.19912553782</v>
      </c>
      <c r="N10" s="59">
        <v>3464463.2458956982</v>
      </c>
      <c r="O10" s="1825" t="s">
        <v>154</v>
      </c>
      <c r="P10" s="1825"/>
      <c r="Q10" s="1825"/>
      <c r="R10" s="32"/>
      <c r="S10" s="59"/>
      <c r="T10" s="60">
        <v>1399251.3642824898</v>
      </c>
      <c r="U10" s="59">
        <v>61182.034253389764</v>
      </c>
      <c r="V10" s="59">
        <v>81608.328833412612</v>
      </c>
      <c r="W10" s="59">
        <v>157574.9738807042</v>
      </c>
      <c r="X10" s="59">
        <v>206322.99131916655</v>
      </c>
      <c r="Y10" s="59">
        <v>676561.55070922768</v>
      </c>
      <c r="Z10" s="59">
        <f>AA10+AB10</f>
        <v>1344076.1577283787</v>
      </c>
      <c r="AA10" s="59">
        <v>516386.71295122779</v>
      </c>
      <c r="AB10" s="59">
        <v>827689.44477715099</v>
      </c>
    </row>
    <row r="11" spans="1:55" s="40" customFormat="1" ht="19.5" hidden="1" customHeight="1">
      <c r="A11" s="1825" t="s">
        <v>155</v>
      </c>
      <c r="B11" s="1825"/>
      <c r="C11" s="1825"/>
      <c r="D11" s="32"/>
      <c r="E11" s="60">
        <v>28831743.493352219</v>
      </c>
      <c r="F11" s="59">
        <v>27623095.609976135</v>
      </c>
      <c r="G11" s="59"/>
      <c r="H11" s="59">
        <v>15872061.056433925</v>
      </c>
      <c r="I11" s="59">
        <v>4679300.595802715</v>
      </c>
      <c r="J11" s="59">
        <v>134082.74837730234</v>
      </c>
      <c r="K11" s="59">
        <v>250388.18022977101</v>
      </c>
      <c r="L11" s="59">
        <v>60296.178449042956</v>
      </c>
      <c r="M11" s="59">
        <v>253695.57969457618</v>
      </c>
      <c r="N11" s="59">
        <v>3786891.3702023816</v>
      </c>
      <c r="O11" s="1825" t="s">
        <v>155</v>
      </c>
      <c r="P11" s="1825"/>
      <c r="Q11" s="1825"/>
      <c r="R11" s="32"/>
      <c r="S11" s="59"/>
      <c r="T11" s="60">
        <v>1415643.9064882374</v>
      </c>
      <c r="U11" s="59">
        <v>64698.294354612597</v>
      </c>
      <c r="V11" s="59">
        <v>85620.210751060702</v>
      </c>
      <c r="W11" s="59">
        <v>153108.98892748181</v>
      </c>
      <c r="X11" s="59">
        <v>129173.76020868019</v>
      </c>
      <c r="Y11" s="59">
        <v>738134.74005633092</v>
      </c>
      <c r="Z11" s="59">
        <v>1208647.8833760421</v>
      </c>
      <c r="AA11" s="59">
        <v>459899.36144985352</v>
      </c>
      <c r="AB11" s="59">
        <v>748748.52192618744</v>
      </c>
    </row>
    <row r="12" spans="1:55" s="23" customFormat="1" ht="15" hidden="1" customHeight="1">
      <c r="A12" s="1789" t="s">
        <v>156</v>
      </c>
      <c r="B12" s="1789"/>
      <c r="C12" s="1789"/>
      <c r="D12" s="22"/>
      <c r="E12" s="50">
        <v>38156267.566526264</v>
      </c>
      <c r="F12" s="50">
        <v>36992274.407296374</v>
      </c>
      <c r="G12" s="50">
        <f>SUM(H12:N12)</f>
        <v>33793534.0702032</v>
      </c>
      <c r="H12" s="50">
        <v>21851352.915336061</v>
      </c>
      <c r="I12" s="50">
        <v>6340630.3084233301</v>
      </c>
      <c r="J12" s="50">
        <v>297616.24920692848</v>
      </c>
      <c r="K12" s="50">
        <v>305068.77746287436</v>
      </c>
      <c r="L12" s="50">
        <v>60374.470641156062</v>
      </c>
      <c r="M12" s="50">
        <v>335132.7925878641</v>
      </c>
      <c r="N12" s="50">
        <v>4603358.5565449912</v>
      </c>
      <c r="O12" s="1789" t="s">
        <v>156</v>
      </c>
      <c r="P12" s="1789"/>
      <c r="Q12" s="1789"/>
      <c r="R12" s="22"/>
      <c r="S12" s="50">
        <f>SUM(T12:Y12)</f>
        <v>3198740.3370931558</v>
      </c>
      <c r="T12" s="50">
        <v>1699366.0599113428</v>
      </c>
      <c r="U12" s="50">
        <v>75157.552211297429</v>
      </c>
      <c r="V12" s="50">
        <v>95789.529005912424</v>
      </c>
      <c r="W12" s="50">
        <v>143612.43606145002</v>
      </c>
      <c r="X12" s="50">
        <v>106911.49805856984</v>
      </c>
      <c r="Y12" s="50">
        <v>1077903.2618445836</v>
      </c>
      <c r="Z12" s="50">
        <v>1163993.159229842</v>
      </c>
      <c r="AA12" s="50">
        <v>449973.81647946709</v>
      </c>
      <c r="AB12" s="50">
        <v>714019.34275037365</v>
      </c>
    </row>
    <row r="13" spans="1:55" s="40" customFormat="1" ht="19.5" hidden="1" customHeight="1">
      <c r="A13" s="1825" t="s">
        <v>157</v>
      </c>
      <c r="B13" s="1825"/>
      <c r="C13" s="1825"/>
      <c r="D13" s="32"/>
      <c r="E13" s="50">
        <v>41772861.846913978</v>
      </c>
      <c r="F13" s="50">
        <v>40426985.007039823</v>
      </c>
      <c r="G13" s="50">
        <f>SUM(H13:N13)</f>
        <v>37002088.06108851</v>
      </c>
      <c r="H13" s="50">
        <v>24005055.943400685</v>
      </c>
      <c r="I13" s="50">
        <v>6154905.2945849318</v>
      </c>
      <c r="J13" s="50">
        <v>361809.52729559422</v>
      </c>
      <c r="K13" s="50">
        <v>352598.90561494918</v>
      </c>
      <c r="L13" s="50">
        <v>87422.202595249677</v>
      </c>
      <c r="M13" s="50">
        <v>366049.22572332196</v>
      </c>
      <c r="N13" s="50">
        <v>5674246.9618737763</v>
      </c>
      <c r="O13" s="1825" t="s">
        <v>157</v>
      </c>
      <c r="P13" s="1825"/>
      <c r="Q13" s="1825"/>
      <c r="R13" s="32"/>
      <c r="S13" s="50">
        <f>SUM(T13:Y13)</f>
        <v>3424896.94595135</v>
      </c>
      <c r="T13" s="50">
        <v>1808196.2163160311</v>
      </c>
      <c r="U13" s="50">
        <v>103150.78088428869</v>
      </c>
      <c r="V13" s="50">
        <v>99743.424295973207</v>
      </c>
      <c r="W13" s="50">
        <v>159151.46510906439</v>
      </c>
      <c r="X13" s="50">
        <v>113983.73259329573</v>
      </c>
      <c r="Y13" s="50">
        <v>1140671.3267526969</v>
      </c>
      <c r="Z13" s="50">
        <v>1345876.8398741367</v>
      </c>
      <c r="AA13" s="50">
        <v>433538.30233138299</v>
      </c>
      <c r="AB13" s="50">
        <v>912338.53754275339</v>
      </c>
    </row>
    <row r="14" spans="1:55" s="40" customFormat="1" ht="19.5" hidden="1" customHeight="1">
      <c r="A14" s="1789" t="s">
        <v>158</v>
      </c>
      <c r="B14" s="1789"/>
      <c r="C14" s="1789"/>
      <c r="D14" s="32"/>
      <c r="E14" s="50">
        <f>AH14/12.737</f>
        <v>42144515.372293949</v>
      </c>
      <c r="F14" s="50">
        <f>AI14/12.737</f>
        <v>40962131.687900163</v>
      </c>
      <c r="G14" s="50">
        <f>SUM(H14:N14)</f>
        <v>37380526.309127763</v>
      </c>
      <c r="H14" s="50">
        <f t="shared" ref="H14:N14" si="0">AJ14/12.737</f>
        <v>24484406.996289901</v>
      </c>
      <c r="I14" s="50">
        <f t="shared" si="0"/>
        <v>6067686.8272438096</v>
      </c>
      <c r="J14" s="50">
        <f t="shared" si="0"/>
        <v>342940.72577496857</v>
      </c>
      <c r="K14" s="50">
        <f t="shared" si="0"/>
        <v>350158.01139242103</v>
      </c>
      <c r="L14" s="50">
        <f t="shared" si="0"/>
        <v>84428.698700957393</v>
      </c>
      <c r="M14" s="50">
        <f t="shared" si="0"/>
        <v>348477.99309986003</v>
      </c>
      <c r="N14" s="50">
        <f t="shared" si="0"/>
        <v>5702427.0566258458</v>
      </c>
      <c r="O14" s="1789" t="s">
        <v>158</v>
      </c>
      <c r="P14" s="1789"/>
      <c r="Q14" s="1789"/>
      <c r="R14" s="32"/>
      <c r="S14" s="50">
        <f>SUM(T14:Y14)</f>
        <v>3581605.3787723361</v>
      </c>
      <c r="T14" s="50">
        <f>AU14/12.737</f>
        <v>1861637.6520249746</v>
      </c>
      <c r="U14" s="50">
        <f t="shared" ref="U14:AB14" si="1">AV14/12.737</f>
        <v>107514.83306439634</v>
      </c>
      <c r="V14" s="50">
        <f t="shared" si="1"/>
        <v>106302.799081467</v>
      </c>
      <c r="W14" s="50">
        <f t="shared" si="1"/>
        <v>163918.60742565122</v>
      </c>
      <c r="X14" s="50">
        <f t="shared" si="1"/>
        <v>97849.1085441459</v>
      </c>
      <c r="Y14" s="50">
        <f t="shared" si="1"/>
        <v>1244382.3786317015</v>
      </c>
      <c r="Z14" s="50">
        <f t="shared" si="1"/>
        <v>1182383.6843938048</v>
      </c>
      <c r="AA14" s="50">
        <f t="shared" si="1"/>
        <v>325730.3815733692</v>
      </c>
      <c r="AB14" s="50">
        <f t="shared" si="1"/>
        <v>856653.30282043549</v>
      </c>
      <c r="AD14" s="1694" t="s">
        <v>5</v>
      </c>
      <c r="AE14" s="1694"/>
      <c r="AF14" s="1694"/>
      <c r="AG14" s="18"/>
      <c r="AH14" s="50">
        <v>536794692.29690802</v>
      </c>
      <c r="AI14" s="50">
        <v>521734671.30878443</v>
      </c>
      <c r="AJ14" s="50">
        <v>311857891.91174448</v>
      </c>
      <c r="AK14" s="50">
        <v>77284127.118604407</v>
      </c>
      <c r="AL14" s="50">
        <v>4368036.0241957745</v>
      </c>
      <c r="AM14" s="50">
        <v>4459962.5911052665</v>
      </c>
      <c r="AN14" s="50">
        <v>1075368.3353540944</v>
      </c>
      <c r="AO14" s="50">
        <v>4438564.1981129171</v>
      </c>
      <c r="AP14" s="50">
        <v>72631813.420243397</v>
      </c>
      <c r="AQ14" s="1694" t="s">
        <v>5</v>
      </c>
      <c r="AR14" s="1694"/>
      <c r="AS14" s="1694"/>
      <c r="AT14" s="18"/>
      <c r="AU14" s="50">
        <v>23711678.7738421</v>
      </c>
      <c r="AV14" s="50">
        <v>1369416.4287412162</v>
      </c>
      <c r="AW14" s="50">
        <v>1353978.7519006452</v>
      </c>
      <c r="AX14" s="50">
        <v>2087831.3027805197</v>
      </c>
      <c r="AY14" s="50">
        <v>1246304.0955267863</v>
      </c>
      <c r="AZ14" s="50">
        <v>15849698.356631983</v>
      </c>
      <c r="BA14" s="50">
        <v>15060020.98812389</v>
      </c>
      <c r="BB14" s="50">
        <v>4148827.8701000037</v>
      </c>
      <c r="BC14" s="50">
        <v>10911193.118023887</v>
      </c>
    </row>
    <row r="15" spans="1:55" s="40" customFormat="1" ht="19.5" hidden="1" customHeight="1">
      <c r="A15" s="1825" t="s">
        <v>159</v>
      </c>
      <c r="B15" s="1825"/>
      <c r="C15" s="1825"/>
      <c r="D15" s="32"/>
      <c r="E15" s="50">
        <v>41212179.990529262</v>
      </c>
      <c r="F15" s="50">
        <v>40310550.64431195</v>
      </c>
      <c r="G15" s="50">
        <f>SUM(H15:N15)</f>
        <v>36647606.385123342</v>
      </c>
      <c r="H15" s="50">
        <v>24497213.916754019</v>
      </c>
      <c r="I15" s="50">
        <v>4980640.586688824</v>
      </c>
      <c r="J15" s="50">
        <v>327158.18345007277</v>
      </c>
      <c r="K15" s="50">
        <v>348765.98541615397</v>
      </c>
      <c r="L15" s="50">
        <v>94584.853173746102</v>
      </c>
      <c r="M15" s="50">
        <v>302287.58616481471</v>
      </c>
      <c r="N15" s="50">
        <v>6096955.2734757094</v>
      </c>
      <c r="O15" s="1825" t="s">
        <v>159</v>
      </c>
      <c r="P15" s="1825"/>
      <c r="Q15" s="1825"/>
      <c r="R15" s="32"/>
      <c r="S15" s="50">
        <f>SUM(T15:Y15)</f>
        <v>3662944.2591885841</v>
      </c>
      <c r="T15" s="50">
        <v>1841929.5475643608</v>
      </c>
      <c r="U15" s="50">
        <v>129832.38265855687</v>
      </c>
      <c r="V15" s="50">
        <v>109694.25423688427</v>
      </c>
      <c r="W15" s="50">
        <v>168066.91310654199</v>
      </c>
      <c r="X15" s="50">
        <v>61911.98426872195</v>
      </c>
      <c r="Y15" s="50">
        <v>1351509.1773535179</v>
      </c>
      <c r="Z15" s="50">
        <v>901629.3462173657</v>
      </c>
      <c r="AA15" s="50">
        <v>408653.58576893999</v>
      </c>
      <c r="AB15" s="50">
        <v>492975.76044842595</v>
      </c>
    </row>
    <row r="16" spans="1:55" s="40" customFormat="1" ht="19.5" hidden="1" customHeight="1">
      <c r="A16" s="1825" t="s">
        <v>160</v>
      </c>
      <c r="B16" s="1825"/>
      <c r="C16" s="1825"/>
      <c r="D16" s="32"/>
      <c r="E16" s="60">
        <f>('27'!E16/'1'!$E$16)*1000</f>
        <v>41831884.227947295</v>
      </c>
      <c r="F16" s="59">
        <f>('27'!F16/'1'!$E$16)*1000</f>
        <v>40639292.013985299</v>
      </c>
      <c r="G16" s="50">
        <f>('27'!G16/'1'!$E$16)*1000</f>
        <v>37144025.03356915</v>
      </c>
      <c r="H16" s="59">
        <f>('27'!H16/'1'!$E$16)*1000</f>
        <v>25220554.404049248</v>
      </c>
      <c r="I16" s="59">
        <f>('27'!I16/'1'!$E$16)*1000</f>
        <v>4528842.5505770566</v>
      </c>
      <c r="J16" s="59">
        <f>('27'!J16/'1'!$E$16)*1000</f>
        <v>528069.32979502797</v>
      </c>
      <c r="K16" s="59">
        <f>('27'!K16/'1'!$E$16)*1000</f>
        <v>306626.31201307115</v>
      </c>
      <c r="L16" s="59">
        <f>('27'!L16/'1'!$E$16)*1000</f>
        <v>72384.646764055607</v>
      </c>
      <c r="M16" s="59">
        <f>('27'!M16/'1'!$E$16)*1000</f>
        <v>264556.71945534582</v>
      </c>
      <c r="N16" s="59">
        <f>('27'!N16/'1'!$E$16)*1000</f>
        <v>6222991.070915347</v>
      </c>
      <c r="O16" s="1825" t="s">
        <v>160</v>
      </c>
      <c r="P16" s="1825"/>
      <c r="Q16" s="1825"/>
      <c r="R16" s="32"/>
      <c r="S16" s="50">
        <f>('27'!S16/'1'!$E$16)*1000</f>
        <v>3495266.9804162392</v>
      </c>
      <c r="T16" s="50">
        <f>('27'!T16/'1'!$E$16)*1000</f>
        <v>1677890.5310544758</v>
      </c>
      <c r="U16" s="59">
        <f>('27'!U16/'1'!$E$16)*1000</f>
        <v>129480.98877031762</v>
      </c>
      <c r="V16" s="59">
        <f>('27'!V16/'1'!$E$16)*1000</f>
        <v>87704.423459701793</v>
      </c>
      <c r="W16" s="59">
        <f>('27'!X16/'1'!$E$16)*1000</f>
        <v>152052.8716760223</v>
      </c>
      <c r="X16" s="59">
        <f>('27'!Y16/'1'!$E$16)*1000</f>
        <v>120250.72469266465</v>
      </c>
      <c r="Y16" s="59">
        <f>('27'!AA16/'1'!$E$16)*1000</f>
        <v>1327887.4407630572</v>
      </c>
      <c r="Z16" s="59">
        <f>('27'!AB16/'1'!$E$16)*1000</f>
        <v>1192592.2139619431</v>
      </c>
      <c r="AA16" s="59">
        <f>('27'!AD16/'1'!$E$16)*1000</f>
        <v>432079.00909810874</v>
      </c>
      <c r="AB16" s="59">
        <f>('27'!AE16/'1'!$E$16)*1000</f>
        <v>760513.20486383454</v>
      </c>
    </row>
    <row r="17" spans="1:28" s="40" customFormat="1" ht="19.5" customHeight="1">
      <c r="A17" s="1825" t="s">
        <v>161</v>
      </c>
      <c r="B17" s="1825"/>
      <c r="C17" s="1825"/>
      <c r="D17" s="32"/>
      <c r="E17" s="60">
        <f>('27'!E17/'1'!$E$17)*1000</f>
        <v>36351802.774204478</v>
      </c>
      <c r="F17" s="59">
        <f>('27'!F17/'1'!$E$17)*1000</f>
        <v>35749044.815590627</v>
      </c>
      <c r="G17" s="50">
        <f>('27'!G17/'1'!$E$17)*1000</f>
        <v>32382352.940520994</v>
      </c>
      <c r="H17" s="59">
        <f>('27'!H17/'1'!$E$17)*1000</f>
        <v>21903701.178061981</v>
      </c>
      <c r="I17" s="59">
        <f>('27'!I17/'1'!$E$17)*1000</f>
        <v>4589259.9875735147</v>
      </c>
      <c r="J17" s="59">
        <f>('27'!J17/'1'!$E$17)*1000</f>
        <v>504252.56089278834</v>
      </c>
      <c r="K17" s="59">
        <f>('27'!K17/'1'!$E$17)*1000</f>
        <v>391515.31883234112</v>
      </c>
      <c r="L17" s="59">
        <f>('27'!L17/'1'!$E$17)*1000</f>
        <v>80222.394129865948</v>
      </c>
      <c r="M17" s="59">
        <f>('27'!M17/'1'!$E$17)*1000</f>
        <v>235464.23961526575</v>
      </c>
      <c r="N17" s="59">
        <f>('27'!N17/'1'!$E$17)*1000</f>
        <v>4677937.2614152394</v>
      </c>
      <c r="O17" s="1825" t="s">
        <v>161</v>
      </c>
      <c r="P17" s="1825"/>
      <c r="Q17" s="1825"/>
      <c r="R17" s="32"/>
      <c r="S17" s="50">
        <f>('27'!S17/'1'!$E$17)*1000</f>
        <v>3366691.8750696289</v>
      </c>
      <c r="T17" s="59">
        <f>('27'!T17/'1'!$E$17)*1000</f>
        <v>1651137.6294629036</v>
      </c>
      <c r="U17" s="59">
        <f>('27'!U17/'1'!$E$17)*1000</f>
        <v>122243.58837775503</v>
      </c>
      <c r="V17" s="59">
        <f>('27'!V17/'1'!$E$17)*1000</f>
        <v>73591.683529628674</v>
      </c>
      <c r="W17" s="59">
        <f>('27'!X17/'1'!$E$17)*1000</f>
        <v>150791.28913493079</v>
      </c>
      <c r="X17" s="59">
        <f>('27'!Y17/'1'!$E$17)*1000</f>
        <v>90016.913380786005</v>
      </c>
      <c r="Y17" s="59">
        <f>('27'!AA17/'1'!$E$17)*1000</f>
        <v>1278910.7711836249</v>
      </c>
      <c r="Z17" s="59">
        <f>('27'!AB17/'1'!$E$17)*1000</f>
        <v>602757.95861388603</v>
      </c>
      <c r="AA17" s="59">
        <f>('27'!AD17/'1'!$E$17)*1000</f>
        <v>223589.97104516241</v>
      </c>
      <c r="AB17" s="59">
        <f>('27'!AE17/'1'!$E$17)*1000</f>
        <v>379167.98756872257</v>
      </c>
    </row>
    <row r="18" spans="1:28" s="40" customFormat="1" ht="19.5" customHeight="1">
      <c r="A18" s="1825" t="s">
        <v>270</v>
      </c>
      <c r="B18" s="1825"/>
      <c r="C18" s="1825"/>
      <c r="D18" s="32"/>
      <c r="E18" s="59">
        <v>39825269.154273987</v>
      </c>
      <c r="F18" s="59">
        <v>39302350.765051894</v>
      </c>
      <c r="G18" s="50">
        <v>35703291.399792425</v>
      </c>
      <c r="H18" s="59">
        <v>23849142.040740199</v>
      </c>
      <c r="I18" s="59">
        <v>4910236.6076854467</v>
      </c>
      <c r="J18" s="59">
        <v>180815.64004306</v>
      </c>
      <c r="K18" s="59">
        <v>368448.10162745713</v>
      </c>
      <c r="L18" s="59">
        <v>75843.604297378755</v>
      </c>
      <c r="M18" s="59">
        <v>247212.02716947452</v>
      </c>
      <c r="N18" s="59">
        <v>6071593.3782294095</v>
      </c>
      <c r="O18" s="1825" t="s">
        <v>270</v>
      </c>
      <c r="P18" s="1825"/>
      <c r="Q18" s="1825"/>
      <c r="R18" s="32"/>
      <c r="S18" s="50">
        <f>SUM(T18:Y18)</f>
        <v>3599059.3652594662</v>
      </c>
      <c r="T18" s="59">
        <v>1787993.5256072467</v>
      </c>
      <c r="U18" s="59">
        <v>131020.05278732502</v>
      </c>
      <c r="V18" s="59">
        <v>84963.343937671219</v>
      </c>
      <c r="W18" s="59">
        <v>145940.21893951864</v>
      </c>
      <c r="X18" s="59">
        <v>79618.723042604106</v>
      </c>
      <c r="Y18" s="59">
        <v>1369523.5009451006</v>
      </c>
      <c r="Z18" s="59">
        <v>522918.38922212541</v>
      </c>
      <c r="AA18" s="59">
        <v>203114.99980638304</v>
      </c>
      <c r="AB18" s="59">
        <v>319803.38941574126</v>
      </c>
    </row>
    <row r="19" spans="1:28" s="40" customFormat="1" ht="19.5" customHeight="1">
      <c r="A19" s="1825" t="s">
        <v>363</v>
      </c>
      <c r="B19" s="1825"/>
      <c r="C19" s="1825"/>
      <c r="D19" s="32"/>
      <c r="E19" s="96">
        <v>44352978.76311443</v>
      </c>
      <c r="F19" s="96">
        <v>43548719.061073355</v>
      </c>
      <c r="G19" s="97"/>
      <c r="H19" s="96">
        <v>29967833.07031605</v>
      </c>
      <c r="I19" s="96"/>
      <c r="J19" s="96">
        <v>257856.71806109246</v>
      </c>
      <c r="K19" s="96">
        <v>294788.60092555027</v>
      </c>
      <c r="L19" s="96"/>
      <c r="M19" s="96"/>
      <c r="N19" s="96">
        <v>2561881.5928950659</v>
      </c>
      <c r="O19" s="1825" t="s">
        <v>363</v>
      </c>
      <c r="P19" s="1825"/>
      <c r="Q19" s="1825"/>
      <c r="R19" s="32"/>
      <c r="S19" s="95"/>
      <c r="T19" s="96"/>
      <c r="U19" s="96"/>
      <c r="V19" s="96"/>
      <c r="W19" s="96"/>
      <c r="X19" s="96">
        <v>128544.68876972097</v>
      </c>
      <c r="Y19" s="96">
        <v>2389678.895703488</v>
      </c>
      <c r="Z19" s="96">
        <v>804259.70204111806</v>
      </c>
      <c r="AA19" s="96">
        <v>443572.44996257522</v>
      </c>
      <c r="AB19" s="96">
        <v>360687.25207854365</v>
      </c>
    </row>
    <row r="20" spans="1:28" s="40" customFormat="1" ht="18.75" customHeight="1">
      <c r="A20" s="1825" t="s">
        <v>315</v>
      </c>
      <c r="B20" s="1825"/>
      <c r="C20" s="1825"/>
      <c r="D20" s="32"/>
      <c r="E20" s="59">
        <v>36731732.632571705</v>
      </c>
      <c r="F20" s="59">
        <v>36133653.330477342</v>
      </c>
      <c r="G20" s="50">
        <f>SUM(H20:N20)</f>
        <v>32605248.827396534</v>
      </c>
      <c r="H20" s="59">
        <v>21960927.876533676</v>
      </c>
      <c r="I20" s="59">
        <v>4615090.5989810536</v>
      </c>
      <c r="J20" s="59">
        <v>84306.807110393187</v>
      </c>
      <c r="K20" s="59">
        <v>349486.40811882348</v>
      </c>
      <c r="L20" s="59">
        <v>91020.618003673531</v>
      </c>
      <c r="M20" s="59">
        <v>314258.31826975686</v>
      </c>
      <c r="N20" s="59">
        <v>5190158.200379163</v>
      </c>
      <c r="O20" s="1825" t="s">
        <v>315</v>
      </c>
      <c r="P20" s="1825"/>
      <c r="Q20" s="1825"/>
      <c r="R20" s="32"/>
      <c r="S20" s="50">
        <f>SUM(T20:Y20)</f>
        <v>3528404.5030808067</v>
      </c>
      <c r="T20" s="59">
        <v>1646975.8923058347</v>
      </c>
      <c r="U20" s="59">
        <v>148865.34751934194</v>
      </c>
      <c r="V20" s="59">
        <v>75715.514360933899</v>
      </c>
      <c r="W20" s="59">
        <v>143112.05214372612</v>
      </c>
      <c r="X20" s="59">
        <v>78549.784450018138</v>
      </c>
      <c r="Y20" s="59">
        <v>1435185.912300952</v>
      </c>
      <c r="Z20" s="59">
        <v>598079.30209440691</v>
      </c>
      <c r="AA20" s="59">
        <v>235067.15917045888</v>
      </c>
      <c r="AB20" s="59">
        <v>363012.14292394748</v>
      </c>
    </row>
    <row r="21" spans="1:28" s="40" customFormat="1" ht="18.75" customHeight="1">
      <c r="A21" s="1825" t="s">
        <v>364</v>
      </c>
      <c r="B21" s="1825"/>
      <c r="C21" s="1825"/>
      <c r="D21" s="32"/>
      <c r="E21" s="59"/>
      <c r="F21" s="59"/>
      <c r="G21" s="50"/>
      <c r="H21" s="59"/>
      <c r="I21" s="59"/>
      <c r="J21" s="59"/>
      <c r="K21" s="59"/>
      <c r="L21" s="59"/>
      <c r="M21" s="59"/>
      <c r="N21" s="59"/>
      <c r="O21" s="1825" t="s">
        <v>364</v>
      </c>
      <c r="P21" s="1825"/>
      <c r="Q21" s="1825"/>
      <c r="R21" s="32"/>
      <c r="S21" s="50"/>
      <c r="T21" s="59"/>
      <c r="U21" s="59"/>
      <c r="V21" s="59"/>
      <c r="W21" s="59"/>
      <c r="X21" s="59"/>
      <c r="Y21" s="59"/>
      <c r="Z21" s="59"/>
      <c r="AA21" s="59"/>
      <c r="AB21" s="59"/>
    </row>
    <row r="22" spans="1:28" s="87" customFormat="1" ht="19.5" customHeight="1">
      <c r="A22" s="1825" t="s">
        <v>43</v>
      </c>
      <c r="B22" s="1825"/>
      <c r="C22" s="1825"/>
      <c r="D22" s="32"/>
      <c r="E22" s="50"/>
      <c r="F22" s="50"/>
      <c r="G22" s="86"/>
      <c r="H22" s="50"/>
      <c r="I22" s="50"/>
      <c r="J22" s="50"/>
      <c r="K22" s="50"/>
      <c r="L22" s="50"/>
      <c r="M22" s="50"/>
      <c r="N22" s="50"/>
      <c r="O22" s="1825" t="s">
        <v>43</v>
      </c>
      <c r="P22" s="1825"/>
      <c r="Q22" s="1825"/>
      <c r="R22" s="32"/>
      <c r="S22" s="21"/>
      <c r="T22" s="59"/>
      <c r="U22" s="50"/>
      <c r="V22" s="50"/>
      <c r="W22" s="50"/>
      <c r="X22" s="50"/>
      <c r="Y22" s="50"/>
      <c r="Z22" s="50"/>
      <c r="AA22" s="50"/>
      <c r="AB22" s="50"/>
    </row>
    <row r="23" spans="1:28" ht="19.5" customHeight="1">
      <c r="A23" s="34"/>
      <c r="B23" s="34" t="s">
        <v>44</v>
      </c>
      <c r="C23" s="34"/>
      <c r="D23" s="83"/>
      <c r="E23" s="88"/>
      <c r="F23" s="88"/>
      <c r="G23" s="88"/>
      <c r="H23" s="88"/>
      <c r="I23" s="88"/>
      <c r="J23" s="88"/>
      <c r="K23" s="88"/>
      <c r="L23" s="88"/>
      <c r="M23" s="88"/>
      <c r="N23" s="88"/>
      <c r="O23" s="34"/>
      <c r="P23" s="34" t="s">
        <v>34</v>
      </c>
      <c r="Q23" s="34"/>
      <c r="R23" s="83"/>
      <c r="S23" s="89">
        <f>SUM(T23:Y23)</f>
        <v>0</v>
      </c>
      <c r="T23" s="89"/>
      <c r="U23" s="89"/>
      <c r="V23" s="89"/>
      <c r="W23" s="89"/>
      <c r="X23" s="89"/>
      <c r="Y23" s="89"/>
      <c r="Z23" s="89"/>
      <c r="AA23" s="89"/>
      <c r="AB23" s="89"/>
    </row>
    <row r="24" spans="1:28" ht="19.5" customHeight="1">
      <c r="A24" s="34"/>
      <c r="B24" s="34" t="s">
        <v>12</v>
      </c>
      <c r="C24" s="34"/>
      <c r="D24" s="83"/>
      <c r="E24" s="88"/>
      <c r="F24" s="88"/>
      <c r="G24" s="88"/>
      <c r="H24" s="88"/>
      <c r="I24" s="88"/>
      <c r="J24" s="88"/>
      <c r="K24" s="88"/>
      <c r="L24" s="88"/>
      <c r="M24" s="88"/>
      <c r="N24" s="88"/>
      <c r="O24" s="34"/>
      <c r="P24" s="34" t="s">
        <v>12</v>
      </c>
      <c r="Q24" s="34"/>
      <c r="R24" s="83"/>
      <c r="S24" s="89">
        <f>SUM(T24:Y24)</f>
        <v>0</v>
      </c>
      <c r="T24" s="89"/>
      <c r="U24" s="89"/>
      <c r="V24" s="89"/>
      <c r="W24" s="89"/>
      <c r="X24" s="89"/>
      <c r="Y24" s="89"/>
      <c r="Z24" s="89"/>
      <c r="AA24" s="89"/>
      <c r="AB24" s="89"/>
    </row>
    <row r="25" spans="1:28" ht="19.5" customHeight="1">
      <c r="A25" s="1825" t="s">
        <v>13</v>
      </c>
      <c r="B25" s="1825"/>
      <c r="C25" s="1825"/>
      <c r="D25" s="32"/>
      <c r="E25" s="88"/>
      <c r="F25" s="88"/>
      <c r="G25" s="88"/>
      <c r="H25" s="88"/>
      <c r="I25" s="88"/>
      <c r="J25" s="88"/>
      <c r="K25" s="88"/>
      <c r="L25" s="88"/>
      <c r="M25" s="88"/>
      <c r="N25" s="88"/>
      <c r="O25" s="1825" t="s">
        <v>13</v>
      </c>
      <c r="P25" s="1825"/>
      <c r="Q25" s="1825"/>
      <c r="R25" s="32"/>
      <c r="S25" s="89"/>
      <c r="T25" s="89"/>
      <c r="U25" s="89"/>
      <c r="V25" s="89"/>
      <c r="W25" s="89"/>
      <c r="X25" s="89"/>
      <c r="Y25" s="89"/>
      <c r="Z25" s="89"/>
      <c r="AA25" s="89"/>
      <c r="AB25" s="89"/>
    </row>
    <row r="26" spans="1:28" ht="19.5" customHeight="1">
      <c r="A26" s="34"/>
      <c r="B26" s="4" t="s">
        <v>52</v>
      </c>
      <c r="C26" s="34"/>
      <c r="D26" s="83"/>
      <c r="E26" s="88"/>
      <c r="F26" s="88"/>
      <c r="G26" s="88"/>
      <c r="H26" s="88"/>
      <c r="I26" s="88"/>
      <c r="J26" s="88"/>
      <c r="K26" s="88"/>
      <c r="L26" s="88"/>
      <c r="M26" s="88"/>
      <c r="N26" s="88"/>
      <c r="O26" s="34"/>
      <c r="P26" s="34" t="s">
        <v>52</v>
      </c>
      <c r="Q26" s="34"/>
      <c r="R26" s="83"/>
      <c r="S26" s="89">
        <f>SUM(T26:Y26)</f>
        <v>0</v>
      </c>
      <c r="T26" s="89"/>
      <c r="U26" s="89"/>
      <c r="V26" s="89"/>
      <c r="W26" s="89"/>
      <c r="X26" s="89"/>
      <c r="Y26" s="89"/>
      <c r="Z26" s="89"/>
      <c r="AA26" s="89"/>
      <c r="AB26" s="89"/>
    </row>
    <row r="27" spans="1:28" ht="19.5" customHeight="1">
      <c r="A27" s="34"/>
      <c r="B27" s="4" t="s">
        <v>53</v>
      </c>
      <c r="C27" s="34"/>
      <c r="D27" s="83"/>
      <c r="E27" s="88"/>
      <c r="F27" s="88"/>
      <c r="G27" s="88"/>
      <c r="H27" s="88"/>
      <c r="I27" s="88"/>
      <c r="J27" s="88"/>
      <c r="K27" s="88"/>
      <c r="L27" s="88"/>
      <c r="M27" s="88"/>
      <c r="N27" s="88"/>
      <c r="O27" s="34"/>
      <c r="P27" s="34" t="s">
        <v>53</v>
      </c>
      <c r="Q27" s="34"/>
      <c r="R27" s="83"/>
      <c r="S27" s="89">
        <f>SUM(T27:Y27)</f>
        <v>0</v>
      </c>
      <c r="T27" s="89"/>
      <c r="U27" s="89"/>
      <c r="V27" s="89"/>
      <c r="W27" s="89"/>
      <c r="X27" s="89"/>
      <c r="Y27" s="89"/>
      <c r="Z27" s="89"/>
      <c r="AA27" s="89"/>
      <c r="AB27" s="89"/>
    </row>
    <row r="28" spans="1:28" ht="19.5" customHeight="1">
      <c r="A28" s="34"/>
      <c r="B28" s="4" t="s">
        <v>54</v>
      </c>
      <c r="C28" s="34"/>
      <c r="D28" s="83"/>
      <c r="E28" s="88"/>
      <c r="F28" s="88"/>
      <c r="G28" s="88"/>
      <c r="H28" s="88"/>
      <c r="I28" s="88"/>
      <c r="J28" s="88"/>
      <c r="K28" s="88"/>
      <c r="L28" s="88"/>
      <c r="M28" s="88"/>
      <c r="N28" s="88"/>
      <c r="O28" s="34"/>
      <c r="P28" s="34" t="s">
        <v>54</v>
      </c>
      <c r="Q28" s="34"/>
      <c r="R28" s="83"/>
      <c r="S28" s="89">
        <f>SUM(T28:Y28)</f>
        <v>0</v>
      </c>
      <c r="T28" s="89"/>
      <c r="U28" s="89"/>
      <c r="V28" s="89"/>
      <c r="W28" s="89"/>
      <c r="X28" s="89"/>
      <c r="Y28" s="89"/>
      <c r="Z28" s="89"/>
      <c r="AA28" s="89"/>
      <c r="AB28" s="89"/>
    </row>
    <row r="29" spans="1:28" ht="19.5" customHeight="1">
      <c r="A29" s="34"/>
      <c r="B29" s="4" t="s">
        <v>257</v>
      </c>
      <c r="C29" s="34"/>
      <c r="D29" s="83"/>
      <c r="E29" s="88"/>
      <c r="F29" s="88"/>
      <c r="G29" s="88"/>
      <c r="H29" s="88"/>
      <c r="I29" s="88"/>
      <c r="J29" s="88"/>
      <c r="K29" s="88"/>
      <c r="L29" s="88"/>
      <c r="M29" s="88"/>
      <c r="N29" s="88"/>
      <c r="O29" s="34"/>
      <c r="P29" s="4" t="s">
        <v>257</v>
      </c>
      <c r="Q29" s="34"/>
      <c r="R29" s="83"/>
      <c r="S29" s="89">
        <f>SUM(T29:Y29)</f>
        <v>0</v>
      </c>
      <c r="T29" s="89"/>
      <c r="U29" s="89"/>
      <c r="V29" s="89"/>
      <c r="W29" s="89"/>
      <c r="X29" s="89"/>
      <c r="Y29" s="89"/>
      <c r="Z29" s="89"/>
      <c r="AA29" s="89"/>
      <c r="AB29" s="89"/>
    </row>
    <row r="30" spans="1:28" ht="19.5" customHeight="1">
      <c r="A30" s="34"/>
      <c r="B30" s="4" t="s">
        <v>256</v>
      </c>
      <c r="C30" s="34"/>
      <c r="D30" s="83"/>
      <c r="E30" s="88"/>
      <c r="F30" s="88"/>
      <c r="G30" s="88"/>
      <c r="H30" s="88"/>
      <c r="I30" s="88"/>
      <c r="J30" s="88"/>
      <c r="K30" s="88"/>
      <c r="L30" s="88"/>
      <c r="M30" s="88"/>
      <c r="N30" s="88"/>
      <c r="O30" s="34"/>
      <c r="P30" s="4" t="s">
        <v>256</v>
      </c>
      <c r="Q30" s="34"/>
      <c r="R30" s="83"/>
      <c r="S30" s="89">
        <f>SUM(T30:Y30)</f>
        <v>0</v>
      </c>
      <c r="T30" s="89"/>
      <c r="U30" s="89"/>
      <c r="V30" s="89"/>
      <c r="W30" s="89"/>
      <c r="X30" s="89"/>
      <c r="Y30" s="89"/>
      <c r="Z30" s="89"/>
      <c r="AA30" s="89"/>
      <c r="AB30" s="89"/>
    </row>
    <row r="31" spans="1:28" ht="19.5" customHeight="1">
      <c r="A31" s="1825" t="s">
        <v>14</v>
      </c>
      <c r="B31" s="1825"/>
      <c r="C31" s="1825"/>
      <c r="D31" s="32"/>
      <c r="E31" s="88"/>
      <c r="F31" s="88"/>
      <c r="G31" s="88"/>
      <c r="H31" s="88"/>
      <c r="I31" s="88"/>
      <c r="J31" s="88"/>
      <c r="K31" s="88"/>
      <c r="L31" s="88"/>
      <c r="M31" s="88"/>
      <c r="N31" s="88"/>
      <c r="O31" s="1825" t="s">
        <v>14</v>
      </c>
      <c r="P31" s="1825"/>
      <c r="Q31" s="1825"/>
      <c r="R31" s="32"/>
      <c r="S31" s="89"/>
      <c r="T31" s="89"/>
      <c r="U31" s="89"/>
      <c r="V31" s="89"/>
      <c r="W31" s="89"/>
      <c r="X31" s="89"/>
      <c r="Y31" s="89"/>
      <c r="Z31" s="89"/>
      <c r="AA31" s="89"/>
      <c r="AB31" s="89"/>
    </row>
    <row r="32" spans="1:28" ht="19.5" customHeight="1">
      <c r="A32" s="1470" t="s">
        <v>45</v>
      </c>
      <c r="B32" s="1470"/>
      <c r="C32" s="35"/>
      <c r="D32" s="32"/>
      <c r="E32" s="88"/>
      <c r="F32" s="88"/>
      <c r="G32" s="88"/>
      <c r="H32" s="88"/>
      <c r="I32" s="88"/>
      <c r="J32" s="88"/>
      <c r="K32" s="88"/>
      <c r="L32" s="88"/>
      <c r="M32" s="88"/>
      <c r="N32" s="88"/>
      <c r="O32" s="1470" t="s">
        <v>45</v>
      </c>
      <c r="P32" s="1470"/>
      <c r="Q32" s="35"/>
      <c r="R32" s="32"/>
      <c r="S32" s="89">
        <f t="shared" ref="S32:S45" si="2">SUM(T32:Y32)</f>
        <v>0</v>
      </c>
      <c r="T32" s="89"/>
      <c r="U32" s="89"/>
      <c r="V32" s="89"/>
      <c r="W32" s="89"/>
      <c r="X32" s="89"/>
      <c r="Y32" s="89"/>
      <c r="Z32" s="89"/>
      <c r="AA32" s="89"/>
      <c r="AB32" s="89"/>
    </row>
    <row r="33" spans="1:28" ht="19.5" customHeight="1">
      <c r="A33" s="7"/>
      <c r="B33" s="4" t="s">
        <v>15</v>
      </c>
      <c r="C33" s="36"/>
      <c r="D33" s="32"/>
      <c r="E33" s="88"/>
      <c r="F33" s="88"/>
      <c r="G33" s="88"/>
      <c r="H33" s="88"/>
      <c r="I33" s="88"/>
      <c r="J33" s="88"/>
      <c r="K33" s="88"/>
      <c r="L33" s="88"/>
      <c r="M33" s="88"/>
      <c r="N33" s="88"/>
      <c r="O33" s="7"/>
      <c r="P33" s="4" t="s">
        <v>15</v>
      </c>
      <c r="Q33" s="36"/>
      <c r="R33" s="32"/>
      <c r="S33" s="89">
        <f t="shared" si="2"/>
        <v>0</v>
      </c>
      <c r="T33" s="89"/>
      <c r="U33" s="89"/>
      <c r="V33" s="89"/>
      <c r="W33" s="89"/>
      <c r="X33" s="89"/>
      <c r="Y33" s="89"/>
      <c r="Z33" s="89"/>
      <c r="AA33" s="89"/>
      <c r="AB33" s="89"/>
    </row>
    <row r="34" spans="1:28" ht="19.5" customHeight="1">
      <c r="A34" s="80"/>
      <c r="B34" s="80" t="s">
        <v>353</v>
      </c>
      <c r="C34" s="84"/>
      <c r="D34" s="83"/>
      <c r="E34" s="88"/>
      <c r="F34" s="88"/>
      <c r="G34" s="88"/>
      <c r="H34" s="88"/>
      <c r="I34" s="88"/>
      <c r="J34" s="88"/>
      <c r="K34" s="88"/>
      <c r="L34" s="88"/>
      <c r="M34" s="88"/>
      <c r="N34" s="88"/>
      <c r="O34" s="80"/>
      <c r="P34" s="80" t="s">
        <v>353</v>
      </c>
      <c r="Q34" s="84"/>
      <c r="R34" s="83"/>
      <c r="S34" s="89">
        <f t="shared" si="2"/>
        <v>0</v>
      </c>
      <c r="T34" s="89"/>
      <c r="U34" s="89"/>
      <c r="V34" s="89"/>
      <c r="W34" s="89"/>
      <c r="X34" s="89"/>
      <c r="Y34" s="89"/>
      <c r="Z34" s="89"/>
      <c r="AA34" s="89"/>
      <c r="AB34" s="89"/>
    </row>
    <row r="35" spans="1:28" ht="19.5" customHeight="1">
      <c r="A35" s="80"/>
      <c r="B35" s="80" t="s">
        <v>354</v>
      </c>
      <c r="C35" s="84"/>
      <c r="D35" s="83"/>
      <c r="E35" s="88"/>
      <c r="F35" s="88"/>
      <c r="G35" s="88"/>
      <c r="H35" s="88"/>
      <c r="I35" s="88"/>
      <c r="J35" s="88"/>
      <c r="K35" s="88"/>
      <c r="L35" s="88"/>
      <c r="M35" s="88"/>
      <c r="N35" s="88"/>
      <c r="O35" s="80"/>
      <c r="P35" s="80" t="s">
        <v>354</v>
      </c>
      <c r="Q35" s="84"/>
      <c r="R35" s="83"/>
      <c r="S35" s="89">
        <f t="shared" si="2"/>
        <v>0</v>
      </c>
      <c r="T35" s="89"/>
      <c r="U35" s="89"/>
      <c r="V35" s="89"/>
      <c r="W35" s="89"/>
      <c r="X35" s="89"/>
      <c r="Y35" s="89"/>
      <c r="Z35" s="89"/>
      <c r="AA35" s="89"/>
      <c r="AB35" s="89"/>
    </row>
    <row r="36" spans="1:28" ht="19.5" customHeight="1">
      <c r="A36" s="80"/>
      <c r="B36" s="80" t="s">
        <v>16</v>
      </c>
      <c r="C36" s="84"/>
      <c r="D36" s="83"/>
      <c r="E36" s="88"/>
      <c r="F36" s="88"/>
      <c r="G36" s="88"/>
      <c r="H36" s="88"/>
      <c r="I36" s="88"/>
      <c r="J36" s="88"/>
      <c r="K36" s="88"/>
      <c r="L36" s="88"/>
      <c r="M36" s="88"/>
      <c r="N36" s="88"/>
      <c r="O36" s="80"/>
      <c r="P36" s="80" t="s">
        <v>16</v>
      </c>
      <c r="Q36" s="84"/>
      <c r="R36" s="83"/>
      <c r="S36" s="89">
        <f t="shared" si="2"/>
        <v>0</v>
      </c>
      <c r="T36" s="89"/>
      <c r="U36" s="89"/>
      <c r="V36" s="89"/>
      <c r="W36" s="89"/>
      <c r="X36" s="89"/>
      <c r="Y36" s="89"/>
      <c r="Z36" s="89"/>
      <c r="AA36" s="89"/>
      <c r="AB36" s="89"/>
    </row>
    <row r="37" spans="1:28" ht="19.5" customHeight="1">
      <c r="A37" s="80"/>
      <c r="B37" s="4" t="s">
        <v>17</v>
      </c>
      <c r="C37" s="84"/>
      <c r="D37" s="83"/>
      <c r="E37" s="88"/>
      <c r="F37" s="88"/>
      <c r="G37" s="88"/>
      <c r="H37" s="88"/>
      <c r="I37" s="88"/>
      <c r="J37" s="88"/>
      <c r="K37" s="88"/>
      <c r="L37" s="88"/>
      <c r="M37" s="88"/>
      <c r="N37" s="88"/>
      <c r="O37" s="80"/>
      <c r="P37" s="4" t="s">
        <v>17</v>
      </c>
      <c r="Q37" s="84"/>
      <c r="R37" s="83"/>
      <c r="S37" s="89">
        <f t="shared" si="2"/>
        <v>0</v>
      </c>
      <c r="T37" s="89"/>
      <c r="U37" s="89"/>
      <c r="V37" s="89"/>
      <c r="W37" s="89"/>
      <c r="X37" s="89"/>
      <c r="Y37" s="89"/>
      <c r="Z37" s="89"/>
      <c r="AA37" s="89"/>
      <c r="AB37" s="89"/>
    </row>
    <row r="38" spans="1:28" ht="19.5" customHeight="1">
      <c r="A38" s="80"/>
      <c r="B38" s="80" t="s">
        <v>355</v>
      </c>
      <c r="C38" s="84"/>
      <c r="D38" s="83"/>
      <c r="E38" s="88"/>
      <c r="F38" s="88"/>
      <c r="G38" s="88"/>
      <c r="H38" s="88"/>
      <c r="I38" s="88"/>
      <c r="J38" s="88"/>
      <c r="K38" s="88"/>
      <c r="L38" s="88"/>
      <c r="M38" s="88"/>
      <c r="N38" s="88"/>
      <c r="O38" s="80"/>
      <c r="P38" s="80" t="s">
        <v>355</v>
      </c>
      <c r="Q38" s="84"/>
      <c r="R38" s="83"/>
      <c r="S38" s="89">
        <f t="shared" si="2"/>
        <v>0</v>
      </c>
      <c r="T38" s="89"/>
      <c r="U38" s="89"/>
      <c r="V38" s="89"/>
      <c r="W38" s="89"/>
      <c r="X38" s="89"/>
      <c r="Y38" s="89"/>
      <c r="Z38" s="89"/>
      <c r="AA38" s="89"/>
      <c r="AB38" s="89"/>
    </row>
    <row r="39" spans="1:28" ht="19.5" customHeight="1">
      <c r="A39" s="80"/>
      <c r="B39" s="80" t="s">
        <v>316</v>
      </c>
      <c r="C39" s="84"/>
      <c r="D39" s="83"/>
      <c r="E39" s="88"/>
      <c r="F39" s="88"/>
      <c r="G39" s="88"/>
      <c r="H39" s="88"/>
      <c r="I39" s="88"/>
      <c r="J39" s="88"/>
      <c r="K39" s="88"/>
      <c r="L39" s="88"/>
      <c r="M39" s="88"/>
      <c r="N39" s="88"/>
      <c r="O39" s="80"/>
      <c r="P39" s="80" t="s">
        <v>316</v>
      </c>
      <c r="Q39" s="84"/>
      <c r="R39" s="83"/>
      <c r="S39" s="89">
        <f t="shared" si="2"/>
        <v>0</v>
      </c>
      <c r="T39" s="89"/>
      <c r="U39" s="89"/>
      <c r="V39" s="89"/>
      <c r="W39" s="89"/>
      <c r="X39" s="89"/>
      <c r="Y39" s="89"/>
      <c r="Z39" s="89"/>
      <c r="AA39" s="89"/>
      <c r="AB39" s="89"/>
    </row>
    <row r="40" spans="1:28" ht="19.5" customHeight="1">
      <c r="A40" s="80"/>
      <c r="B40" s="4" t="s">
        <v>18</v>
      </c>
      <c r="C40" s="84"/>
      <c r="D40" s="83"/>
      <c r="E40" s="88"/>
      <c r="F40" s="88"/>
      <c r="G40" s="88"/>
      <c r="H40" s="88"/>
      <c r="I40" s="88"/>
      <c r="J40" s="88"/>
      <c r="K40" s="88"/>
      <c r="L40" s="88"/>
      <c r="M40" s="88"/>
      <c r="N40" s="88"/>
      <c r="O40" s="80"/>
      <c r="P40" s="4" t="s">
        <v>18</v>
      </c>
      <c r="Q40" s="84"/>
      <c r="R40" s="83"/>
      <c r="S40" s="89">
        <f t="shared" si="2"/>
        <v>0</v>
      </c>
      <c r="T40" s="89"/>
      <c r="U40" s="89"/>
      <c r="V40" s="89"/>
      <c r="W40" s="89"/>
      <c r="X40" s="89"/>
      <c r="Y40" s="89"/>
      <c r="Z40" s="89"/>
      <c r="AA40" s="89"/>
      <c r="AB40" s="89"/>
    </row>
    <row r="41" spans="1:28" ht="19.5" customHeight="1">
      <c r="A41" s="80"/>
      <c r="B41" s="80" t="s">
        <v>356</v>
      </c>
      <c r="C41" s="35"/>
      <c r="D41" s="32"/>
      <c r="E41" s="88"/>
      <c r="F41" s="88"/>
      <c r="G41" s="88"/>
      <c r="H41" s="88"/>
      <c r="I41" s="88"/>
      <c r="J41" s="88"/>
      <c r="K41" s="88"/>
      <c r="L41" s="88"/>
      <c r="M41" s="88"/>
      <c r="N41" s="88"/>
      <c r="O41" s="80"/>
      <c r="P41" s="80" t="s">
        <v>356</v>
      </c>
      <c r="Q41" s="35"/>
      <c r="R41" s="32"/>
      <c r="S41" s="89">
        <f t="shared" si="2"/>
        <v>0</v>
      </c>
      <c r="T41" s="89"/>
      <c r="U41" s="89"/>
      <c r="V41" s="89"/>
      <c r="W41" s="89"/>
      <c r="X41" s="89"/>
      <c r="Y41" s="89"/>
      <c r="Z41" s="89"/>
      <c r="AA41" s="89"/>
      <c r="AB41" s="89"/>
    </row>
    <row r="42" spans="1:28" ht="19.5" customHeight="1">
      <c r="A42" s="80"/>
      <c r="B42" s="80" t="s">
        <v>357</v>
      </c>
      <c r="C42" s="35"/>
      <c r="D42" s="32"/>
      <c r="E42" s="88"/>
      <c r="F42" s="88"/>
      <c r="G42" s="88"/>
      <c r="H42" s="88"/>
      <c r="I42" s="88"/>
      <c r="J42" s="88"/>
      <c r="K42" s="88"/>
      <c r="L42" s="88"/>
      <c r="M42" s="88"/>
      <c r="N42" s="88"/>
      <c r="O42" s="80"/>
      <c r="P42" s="80" t="s">
        <v>357</v>
      </c>
      <c r="Q42" s="35"/>
      <c r="R42" s="32"/>
      <c r="S42" s="89">
        <f t="shared" si="2"/>
        <v>0</v>
      </c>
      <c r="T42" s="89"/>
      <c r="U42" s="89"/>
      <c r="V42" s="89"/>
      <c r="W42" s="89"/>
      <c r="X42" s="89"/>
      <c r="Y42" s="89"/>
      <c r="Z42" s="89"/>
      <c r="AA42" s="89"/>
      <c r="AB42" s="89"/>
    </row>
    <row r="43" spans="1:28" ht="19.5" customHeight="1">
      <c r="A43" s="80"/>
      <c r="B43" s="80" t="s">
        <v>19</v>
      </c>
      <c r="C43" s="35"/>
      <c r="D43" s="32"/>
      <c r="E43" s="88"/>
      <c r="F43" s="88"/>
      <c r="G43" s="88"/>
      <c r="H43" s="88"/>
      <c r="I43" s="88"/>
      <c r="J43" s="88"/>
      <c r="K43" s="88"/>
      <c r="L43" s="88"/>
      <c r="M43" s="88"/>
      <c r="N43" s="88"/>
      <c r="O43" s="80"/>
      <c r="P43" s="80" t="s">
        <v>19</v>
      </c>
      <c r="Q43" s="35"/>
      <c r="R43" s="32"/>
      <c r="S43" s="89">
        <f t="shared" si="2"/>
        <v>0</v>
      </c>
      <c r="T43" s="89"/>
      <c r="U43" s="89"/>
      <c r="V43" s="89"/>
      <c r="W43" s="89"/>
      <c r="X43" s="89"/>
      <c r="Y43" s="89"/>
      <c r="Z43" s="89"/>
      <c r="AA43" s="89"/>
      <c r="AB43" s="89"/>
    </row>
    <row r="44" spans="1:28" ht="19.5" customHeight="1">
      <c r="A44" s="80"/>
      <c r="B44" s="4" t="s">
        <v>20</v>
      </c>
      <c r="C44" s="35"/>
      <c r="D44" s="32"/>
      <c r="E44" s="88"/>
      <c r="F44" s="88"/>
      <c r="G44" s="88"/>
      <c r="H44" s="88"/>
      <c r="I44" s="88"/>
      <c r="J44" s="88"/>
      <c r="K44" s="88"/>
      <c r="L44" s="88"/>
      <c r="M44" s="88"/>
      <c r="N44" s="88"/>
      <c r="O44" s="80"/>
      <c r="P44" s="4" t="s">
        <v>20</v>
      </c>
      <c r="Q44" s="35"/>
      <c r="R44" s="32"/>
      <c r="S44" s="89">
        <f t="shared" si="2"/>
        <v>0</v>
      </c>
      <c r="T44" s="89"/>
      <c r="U44" s="89"/>
      <c r="V44" s="89"/>
      <c r="W44" s="89"/>
      <c r="X44" s="89"/>
      <c r="Y44" s="89"/>
      <c r="Z44" s="89"/>
      <c r="AA44" s="89"/>
      <c r="AB44" s="89"/>
    </row>
    <row r="45" spans="1:28" ht="19.5" customHeight="1">
      <c r="A45" s="1470" t="s">
        <v>21</v>
      </c>
      <c r="B45" s="1470"/>
      <c r="C45" s="35"/>
      <c r="D45" s="32"/>
      <c r="E45" s="88"/>
      <c r="F45" s="88"/>
      <c r="G45" s="88"/>
      <c r="H45" s="88"/>
      <c r="I45" s="88"/>
      <c r="J45" s="88"/>
      <c r="K45" s="88"/>
      <c r="L45" s="88"/>
      <c r="M45" s="88"/>
      <c r="N45" s="88"/>
      <c r="O45" s="1470" t="s">
        <v>21</v>
      </c>
      <c r="P45" s="1470"/>
      <c r="Q45" s="35"/>
      <c r="R45" s="32"/>
      <c r="S45" s="89">
        <f t="shared" si="2"/>
        <v>0</v>
      </c>
      <c r="T45" s="89"/>
      <c r="U45" s="89"/>
      <c r="V45" s="89"/>
      <c r="W45" s="89"/>
      <c r="X45" s="89"/>
      <c r="Y45" s="89"/>
      <c r="Z45" s="89"/>
      <c r="AA45" s="89"/>
      <c r="AB45" s="89"/>
    </row>
    <row r="46" spans="1:28" ht="19.5" customHeight="1">
      <c r="A46" s="1479" t="s">
        <v>118</v>
      </c>
      <c r="B46" s="1479"/>
      <c r="C46" s="1479"/>
      <c r="D46" s="83"/>
      <c r="E46" s="88"/>
      <c r="F46" s="88"/>
      <c r="G46" s="88"/>
      <c r="H46" s="88"/>
      <c r="I46" s="88"/>
      <c r="J46" s="88"/>
      <c r="K46" s="88"/>
      <c r="L46" s="88"/>
      <c r="M46" s="88"/>
      <c r="N46" s="88"/>
      <c r="O46" s="1479" t="s">
        <v>118</v>
      </c>
      <c r="P46" s="1479"/>
      <c r="Q46" s="1479"/>
      <c r="R46" s="83"/>
      <c r="S46" s="89"/>
      <c r="T46" s="89"/>
      <c r="U46" s="89"/>
      <c r="V46" s="89"/>
      <c r="W46" s="89"/>
      <c r="X46" s="89"/>
      <c r="Y46" s="89"/>
      <c r="Z46" s="89"/>
      <c r="AA46" s="89"/>
      <c r="AB46" s="89"/>
    </row>
    <row r="47" spans="1:28" ht="19.5" customHeight="1">
      <c r="A47" s="1470" t="s">
        <v>22</v>
      </c>
      <c r="B47" s="1470" t="s">
        <v>22</v>
      </c>
      <c r="C47" s="3"/>
      <c r="D47" s="83"/>
      <c r="E47" s="88"/>
      <c r="F47" s="88"/>
      <c r="G47" s="90"/>
      <c r="H47" s="88"/>
      <c r="I47" s="88"/>
      <c r="J47" s="88"/>
      <c r="K47" s="88"/>
      <c r="L47" s="88"/>
      <c r="M47" s="88"/>
      <c r="N47" s="88"/>
      <c r="O47" s="1470" t="s">
        <v>22</v>
      </c>
      <c r="P47" s="1470" t="s">
        <v>22</v>
      </c>
      <c r="Q47" s="3"/>
      <c r="R47" s="83"/>
      <c r="S47" s="91">
        <f>SUM(T47:Y47)</f>
        <v>0</v>
      </c>
      <c r="T47" s="89"/>
      <c r="U47" s="89"/>
      <c r="V47" s="89"/>
      <c r="W47" s="89"/>
      <c r="X47" s="89"/>
      <c r="Y47" s="89"/>
      <c r="Z47" s="89"/>
      <c r="AA47" s="89"/>
      <c r="AB47" s="89"/>
    </row>
    <row r="48" spans="1:28" ht="19.5" customHeight="1">
      <c r="A48" s="4"/>
      <c r="B48" s="4" t="s">
        <v>23</v>
      </c>
      <c r="C48" s="4"/>
      <c r="D48" s="83"/>
      <c r="E48" s="88"/>
      <c r="F48" s="88"/>
      <c r="G48" s="90"/>
      <c r="H48" s="88"/>
      <c r="I48" s="88"/>
      <c r="J48" s="88"/>
      <c r="K48" s="88"/>
      <c r="L48" s="88"/>
      <c r="M48" s="88"/>
      <c r="N48" s="88"/>
      <c r="O48" s="4"/>
      <c r="P48" s="4" t="s">
        <v>23</v>
      </c>
      <c r="Q48" s="4"/>
      <c r="R48" s="83"/>
      <c r="S48" s="91">
        <f>SUM(T48:Y48)</f>
        <v>0</v>
      </c>
      <c r="T48" s="89"/>
      <c r="U48" s="89"/>
      <c r="V48" s="89"/>
      <c r="W48" s="89"/>
      <c r="X48" s="89"/>
      <c r="Y48" s="89"/>
      <c r="Z48" s="89"/>
      <c r="AA48" s="89"/>
      <c r="AB48" s="89"/>
    </row>
    <row r="49" spans="1:28" ht="19.5" customHeight="1">
      <c r="A49" s="4"/>
      <c r="B49" s="4" t="s">
        <v>24</v>
      </c>
      <c r="C49" s="4"/>
      <c r="D49" s="83"/>
      <c r="E49" s="88"/>
      <c r="F49" s="88"/>
      <c r="G49" s="90"/>
      <c r="H49" s="88"/>
      <c r="I49" s="88"/>
      <c r="J49" s="88"/>
      <c r="K49" s="88"/>
      <c r="L49" s="88"/>
      <c r="M49" s="88"/>
      <c r="N49" s="88"/>
      <c r="O49" s="4"/>
      <c r="P49" s="4" t="s">
        <v>24</v>
      </c>
      <c r="Q49" s="4"/>
      <c r="R49" s="83"/>
      <c r="S49" s="91">
        <f>SUM(T49:Y49)</f>
        <v>0</v>
      </c>
      <c r="T49" s="89"/>
      <c r="U49" s="89"/>
      <c r="V49" s="89"/>
      <c r="W49" s="89"/>
      <c r="X49" s="89"/>
      <c r="Y49" s="89"/>
      <c r="Z49" s="89"/>
      <c r="AA49" s="89"/>
      <c r="AB49" s="89"/>
    </row>
    <row r="50" spans="1:28" ht="19.5" customHeight="1">
      <c r="A50" s="4"/>
      <c r="B50" s="4" t="s">
        <v>25</v>
      </c>
      <c r="C50" s="4"/>
      <c r="D50" s="83"/>
      <c r="E50" s="88"/>
      <c r="F50" s="88"/>
      <c r="G50" s="90"/>
      <c r="H50" s="88"/>
      <c r="I50" s="88"/>
      <c r="J50" s="88"/>
      <c r="K50" s="88"/>
      <c r="L50" s="88"/>
      <c r="M50" s="88"/>
      <c r="N50" s="88"/>
      <c r="O50" s="4"/>
      <c r="P50" s="4" t="s">
        <v>25</v>
      </c>
      <c r="Q50" s="4"/>
      <c r="R50" s="83"/>
      <c r="S50" s="91">
        <f>SUM(T50:Y50)</f>
        <v>0</v>
      </c>
      <c r="T50" s="89"/>
      <c r="U50" s="89"/>
      <c r="V50" s="89"/>
      <c r="W50" s="89"/>
      <c r="X50" s="89"/>
      <c r="Y50" s="89"/>
      <c r="Z50" s="89"/>
      <c r="AA50" s="89"/>
      <c r="AB50" s="89"/>
    </row>
    <row r="51" spans="1:28" ht="19.5" customHeight="1" thickBot="1">
      <c r="A51" s="1471" t="s">
        <v>26</v>
      </c>
      <c r="B51" s="1471"/>
      <c r="C51" s="12"/>
      <c r="D51" s="85"/>
      <c r="E51" s="92"/>
      <c r="F51" s="92"/>
      <c r="G51" s="92"/>
      <c r="H51" s="92"/>
      <c r="I51" s="92"/>
      <c r="J51" s="92"/>
      <c r="K51" s="92"/>
      <c r="L51" s="92"/>
      <c r="M51" s="92"/>
      <c r="N51" s="92"/>
      <c r="O51" s="1471" t="s">
        <v>26</v>
      </c>
      <c r="P51" s="1471"/>
      <c r="Q51" s="12"/>
      <c r="R51" s="85"/>
      <c r="S51" s="93">
        <f>SUM(T51:Y51)</f>
        <v>0</v>
      </c>
      <c r="T51" s="94"/>
      <c r="U51" s="94"/>
      <c r="V51" s="94"/>
      <c r="W51" s="94"/>
      <c r="X51" s="94"/>
      <c r="Y51" s="94"/>
      <c r="Z51" s="94"/>
      <c r="AA51" s="94"/>
      <c r="AB51" s="94"/>
    </row>
    <row r="52" spans="1:28" s="1" customFormat="1">
      <c r="B52" s="14"/>
      <c r="C52" s="14"/>
      <c r="D52" s="15"/>
      <c r="I52" s="81"/>
    </row>
    <row r="53" spans="1:28" ht="26.1" customHeight="1"/>
    <row r="54" spans="1:28" ht="26.1" customHeight="1"/>
    <row r="55" spans="1:28" ht="26.1" customHeight="1"/>
    <row r="56" spans="1:28" ht="26.1" customHeight="1"/>
    <row r="57" spans="1:28" ht="26.1" customHeight="1"/>
    <row r="58" spans="1:28" ht="26.1" customHeight="1"/>
    <row r="59" spans="1:28" ht="26.1" customHeight="1"/>
    <row r="60" spans="1:28" ht="26.1" customHeight="1"/>
    <row r="61" spans="1:28" ht="26.1" customHeight="1"/>
    <row r="62" spans="1:28" ht="26.1" customHeight="1"/>
    <row r="63" spans="1:28" ht="26.1" customHeight="1"/>
    <row r="64" spans="1:28" ht="26.1" customHeight="1"/>
    <row r="65" ht="26.1" customHeight="1"/>
    <row r="66" ht="26.1" customHeight="1"/>
    <row r="67" ht="26.1" customHeight="1"/>
    <row r="68" ht="26.1" customHeight="1"/>
    <row r="69" ht="26.1" customHeight="1"/>
    <row r="70" ht="26.1" customHeight="1"/>
    <row r="71" ht="26.1" customHeight="1"/>
    <row r="72" ht="26.1" customHeight="1"/>
    <row r="73" ht="26.1" customHeight="1"/>
  </sheetData>
  <mergeCells count="78">
    <mergeCell ref="N5:N6"/>
    <mergeCell ref="O16:Q16"/>
    <mergeCell ref="O18:Q18"/>
    <mergeCell ref="O20:Q20"/>
    <mergeCell ref="O22:Q22"/>
    <mergeCell ref="O3:Q6"/>
    <mergeCell ref="X1:AB1"/>
    <mergeCell ref="O15:Q15"/>
    <mergeCell ref="A1:H1"/>
    <mergeCell ref="I1:N1"/>
    <mergeCell ref="O1:W1"/>
    <mergeCell ref="AB4:AB6"/>
    <mergeCell ref="X5:X6"/>
    <mergeCell ref="T5:T6"/>
    <mergeCell ref="A3:C6"/>
    <mergeCell ref="U5:U6"/>
    <mergeCell ref="V5:V6"/>
    <mergeCell ref="F3:N3"/>
    <mergeCell ref="E3:E6"/>
    <mergeCell ref="F4:F6"/>
    <mergeCell ref="G4:N4"/>
    <mergeCell ref="O7:Q7"/>
    <mergeCell ref="AA4:AA6"/>
    <mergeCell ref="Z4:Z6"/>
    <mergeCell ref="O8:Q8"/>
    <mergeCell ref="AQ14:AS14"/>
    <mergeCell ref="O14:Q14"/>
    <mergeCell ref="O9:Q9"/>
    <mergeCell ref="O13:Q13"/>
    <mergeCell ref="O12:Q12"/>
    <mergeCell ref="AD14:AF14"/>
    <mergeCell ref="O10:Q10"/>
    <mergeCell ref="S3:Y3"/>
    <mergeCell ref="Y5:Y6"/>
    <mergeCell ref="S4:Y4"/>
    <mergeCell ref="O51:P51"/>
    <mergeCell ref="O11:Q11"/>
    <mergeCell ref="O31:Q31"/>
    <mergeCell ref="O25:Q25"/>
    <mergeCell ref="O46:Q46"/>
    <mergeCell ref="O45:P45"/>
    <mergeCell ref="O19:Q19"/>
    <mergeCell ref="O21:Q21"/>
    <mergeCell ref="O47:P47"/>
    <mergeCell ref="W5:W6"/>
    <mergeCell ref="S5:S6"/>
    <mergeCell ref="O32:P32"/>
    <mergeCell ref="O17:Q17"/>
    <mergeCell ref="A51:B51"/>
    <mergeCell ref="A10:C10"/>
    <mergeCell ref="A11:C11"/>
    <mergeCell ref="A12:C12"/>
    <mergeCell ref="A14:C14"/>
    <mergeCell ref="A18:C18"/>
    <mergeCell ref="A46:C46"/>
    <mergeCell ref="A45:B45"/>
    <mergeCell ref="A20:C20"/>
    <mergeCell ref="A15:C15"/>
    <mergeCell ref="A17:C17"/>
    <mergeCell ref="A16:C16"/>
    <mergeCell ref="A19:C19"/>
    <mergeCell ref="A13:C13"/>
    <mergeCell ref="A31:C31"/>
    <mergeCell ref="A22:C22"/>
    <mergeCell ref="A21:C21"/>
    <mergeCell ref="A32:B32"/>
    <mergeCell ref="M5:M6"/>
    <mergeCell ref="I5:I6"/>
    <mergeCell ref="A47:B47"/>
    <mergeCell ref="A9:C9"/>
    <mergeCell ref="A8:C8"/>
    <mergeCell ref="A7:C7"/>
    <mergeCell ref="A25:C25"/>
    <mergeCell ref="J5:J6"/>
    <mergeCell ref="G5:G6"/>
    <mergeCell ref="H5:H6"/>
    <mergeCell ref="L5:L6"/>
    <mergeCell ref="K5:K6"/>
  </mergeCells>
  <phoneticPr fontId="3" type="noConversion"/>
  <printOptions horizontalCentered="1"/>
  <pageMargins left="0.36" right="0.45" top="0.78740157480314965" bottom="0.78740157480314965" header="0.82" footer="0.81"/>
  <pageSetup paperSize="9" scale="90" firstPageNumber="71" pageOrder="overThenDown" orientation="portrait" r:id="rId1"/>
  <headerFooter alignWithMargins="0">
    <oddFooter>&amp;C&amp;P</oddFooter>
  </headerFooter>
  <colBreaks count="3" manualBreakCount="3">
    <brk id="8" max="43" man="1"/>
    <brk id="14" max="1048575" man="1"/>
    <brk id="23"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13"/>
  </sheetPr>
  <dimension ref="A1:BD83"/>
  <sheetViews>
    <sheetView view="pageBreakPreview" topLeftCell="P1" zoomScaleNormal="50" zoomScaleSheetLayoutView="75" workbookViewId="0">
      <selection activeCell="A16" sqref="A16:C20"/>
    </sheetView>
  </sheetViews>
  <sheetFormatPr defaultColWidth="9.140625" defaultRowHeight="15.75"/>
  <cols>
    <col min="1" max="1" width="2.28515625" style="37" customWidth="1"/>
    <col min="2" max="2" width="17.28515625" style="37" customWidth="1"/>
    <col min="3" max="3" width="2.28515625" style="37" customWidth="1"/>
    <col min="4" max="4" width="1.7109375" style="38" customWidth="1"/>
    <col min="5" max="8" width="15.85546875" style="48" customWidth="1"/>
    <col min="9" max="9" width="15.28515625" style="48" customWidth="1"/>
    <col min="10" max="10" width="15.28515625" style="49" customWidth="1"/>
    <col min="11" max="13" width="15.28515625" style="48" customWidth="1"/>
    <col min="14" max="14" width="15.28515625" style="49" customWidth="1"/>
    <col min="15" max="15" width="2.28515625" style="37" customWidth="1"/>
    <col min="16" max="16" width="17.28515625" style="37" customWidth="1"/>
    <col min="17" max="17" width="2.28515625" style="37" customWidth="1"/>
    <col min="18" max="18" width="1.7109375" style="38" customWidth="1"/>
    <col min="19" max="19" width="14.140625" style="48" customWidth="1"/>
    <col min="20" max="22" width="13.85546875" style="48" customWidth="1"/>
    <col min="23" max="23" width="13.28515625" style="48" customWidth="1"/>
    <col min="24" max="24" width="20.85546875" style="48" customWidth="1"/>
    <col min="25" max="25" width="19.28515625" style="48" customWidth="1"/>
    <col min="26" max="28" width="18.28515625" style="48" customWidth="1"/>
    <col min="29" max="29" width="11.42578125" style="48" customWidth="1"/>
    <col min="30" max="33" width="9.140625" style="48"/>
    <col min="34" max="36" width="13.5703125" style="48" bestFit="1" customWidth="1"/>
    <col min="37" max="37" width="12.28515625" style="48" bestFit="1" customWidth="1"/>
    <col min="38" max="41" width="11" style="48" bestFit="1" customWidth="1"/>
    <col min="42" max="42" width="12.28515625" style="48" bestFit="1" customWidth="1"/>
    <col min="43" max="46" width="9.140625" style="48"/>
    <col min="47" max="47" width="12.28515625" style="48" bestFit="1" customWidth="1"/>
    <col min="48" max="51" width="11" style="48" bestFit="1" customWidth="1"/>
    <col min="52" max="53" width="12.28515625" style="48" bestFit="1" customWidth="1"/>
    <col min="54" max="54" width="11" style="48" bestFit="1" customWidth="1"/>
    <col min="55" max="55" width="12.28515625" style="48" bestFit="1" customWidth="1"/>
    <col min="56" max="16384" width="9.140625" style="48"/>
  </cols>
  <sheetData>
    <row r="1" spans="1:55" s="24" customFormat="1" ht="35.1" customHeight="1">
      <c r="A1" s="1887" t="s">
        <v>294</v>
      </c>
      <c r="B1" s="1887"/>
      <c r="C1" s="1887"/>
      <c r="D1" s="1887"/>
      <c r="E1" s="1887"/>
      <c r="F1" s="1887"/>
      <c r="G1" s="1887"/>
      <c r="H1" s="1887"/>
      <c r="I1" s="1852" t="s">
        <v>297</v>
      </c>
      <c r="J1" s="1852"/>
      <c r="K1" s="1852"/>
      <c r="L1" s="1852"/>
      <c r="M1" s="1852"/>
      <c r="N1" s="1852"/>
      <c r="O1" s="1887" t="s">
        <v>9</v>
      </c>
      <c r="P1" s="1887"/>
      <c r="Q1" s="1887"/>
      <c r="R1" s="1887"/>
      <c r="S1" s="1887"/>
      <c r="T1" s="1887"/>
      <c r="U1" s="1887"/>
      <c r="V1" s="1887"/>
      <c r="W1" s="1887"/>
      <c r="X1" s="1852" t="s">
        <v>298</v>
      </c>
      <c r="Y1" s="1852"/>
      <c r="Z1" s="1852"/>
      <c r="AA1" s="1852"/>
      <c r="AB1" s="1852"/>
    </row>
    <row r="2" spans="1:55" ht="12.95" customHeight="1" thickBot="1">
      <c r="A2" s="48"/>
      <c r="B2" s="26"/>
      <c r="C2" s="26"/>
      <c r="D2" s="27"/>
      <c r="E2" s="51"/>
      <c r="F2" s="51"/>
      <c r="G2" s="51"/>
      <c r="H2" s="51"/>
      <c r="I2" s="51"/>
      <c r="K2" s="51"/>
      <c r="L2" s="51"/>
      <c r="M2" s="51"/>
      <c r="N2" s="28" t="s">
        <v>46</v>
      </c>
      <c r="O2" s="48"/>
      <c r="P2" s="26"/>
      <c r="Q2" s="26"/>
      <c r="R2" s="27"/>
      <c r="S2" s="51"/>
      <c r="T2" s="51"/>
      <c r="U2" s="28"/>
      <c r="V2" s="51"/>
      <c r="W2" s="51"/>
      <c r="X2" s="51"/>
      <c r="Y2" s="51"/>
      <c r="Z2" s="51"/>
      <c r="AA2" s="51"/>
      <c r="AB2" s="28" t="s">
        <v>46</v>
      </c>
    </row>
    <row r="3" spans="1:55" ht="15" customHeight="1">
      <c r="A3" s="1836" t="s">
        <v>42</v>
      </c>
      <c r="B3" s="1836"/>
      <c r="C3" s="1836"/>
      <c r="D3" s="29"/>
      <c r="E3" s="1722" t="s">
        <v>49</v>
      </c>
      <c r="F3" s="1890" t="s">
        <v>275</v>
      </c>
      <c r="G3" s="1728"/>
      <c r="H3" s="1728"/>
      <c r="I3" s="1728"/>
      <c r="J3" s="1728"/>
      <c r="K3" s="1728"/>
      <c r="L3" s="1728"/>
      <c r="M3" s="1728"/>
      <c r="N3" s="1728"/>
      <c r="O3" s="1836" t="s">
        <v>42</v>
      </c>
      <c r="P3" s="1836"/>
      <c r="Q3" s="1836"/>
      <c r="R3" s="29"/>
      <c r="S3" s="1879" t="s">
        <v>276</v>
      </c>
      <c r="T3" s="1898"/>
      <c r="U3" s="1898"/>
      <c r="V3" s="1898"/>
      <c r="W3" s="1898"/>
      <c r="X3" s="1898"/>
      <c r="Y3" s="1899"/>
      <c r="Z3" s="19" t="s">
        <v>277</v>
      </c>
      <c r="AA3" s="19"/>
      <c r="AB3" s="20"/>
    </row>
    <row r="4" spans="1:55" ht="15" customHeight="1">
      <c r="A4" s="1837"/>
      <c r="B4" s="1837"/>
      <c r="C4" s="1837"/>
      <c r="D4" s="30"/>
      <c r="E4" s="1723"/>
      <c r="F4" s="1717" t="s">
        <v>146</v>
      </c>
      <c r="G4" s="1902" t="s">
        <v>278</v>
      </c>
      <c r="H4" s="1903"/>
      <c r="I4" s="1903"/>
      <c r="J4" s="1903"/>
      <c r="K4" s="1903"/>
      <c r="L4" s="1903"/>
      <c r="M4" s="1903"/>
      <c r="N4" s="1904"/>
      <c r="O4" s="1837"/>
      <c r="P4" s="1837"/>
      <c r="Q4" s="1837"/>
      <c r="R4" s="30"/>
      <c r="S4" s="1882" t="s">
        <v>279</v>
      </c>
      <c r="T4" s="1900"/>
      <c r="U4" s="1900"/>
      <c r="V4" s="1900"/>
      <c r="W4" s="1900"/>
      <c r="X4" s="1900"/>
      <c r="Y4" s="1901"/>
      <c r="Z4" s="1717" t="s">
        <v>146</v>
      </c>
      <c r="AA4" s="1717" t="s">
        <v>280</v>
      </c>
      <c r="AB4" s="1720" t="s">
        <v>281</v>
      </c>
    </row>
    <row r="5" spans="1:55" ht="15" customHeight="1">
      <c r="A5" s="1837"/>
      <c r="B5" s="1837"/>
      <c r="C5" s="1837"/>
      <c r="D5" s="30"/>
      <c r="E5" s="1723"/>
      <c r="F5" s="1723"/>
      <c r="G5" s="1717" t="s">
        <v>47</v>
      </c>
      <c r="H5" s="1717" t="s">
        <v>282</v>
      </c>
      <c r="I5" s="1724" t="s">
        <v>283</v>
      </c>
      <c r="J5" s="1717" t="s">
        <v>284</v>
      </c>
      <c r="K5" s="1717" t="s">
        <v>129</v>
      </c>
      <c r="L5" s="1717" t="s">
        <v>285</v>
      </c>
      <c r="M5" s="1717" t="s">
        <v>286</v>
      </c>
      <c r="N5" s="1717" t="s">
        <v>287</v>
      </c>
      <c r="O5" s="1837"/>
      <c r="P5" s="1837"/>
      <c r="Q5" s="1837"/>
      <c r="R5" s="30"/>
      <c r="S5" s="1717" t="s">
        <v>47</v>
      </c>
      <c r="T5" s="1717" t="s">
        <v>122</v>
      </c>
      <c r="U5" s="1717" t="s">
        <v>288</v>
      </c>
      <c r="V5" s="1717" t="s">
        <v>289</v>
      </c>
      <c r="W5" s="1717" t="s">
        <v>290</v>
      </c>
      <c r="X5" s="1724" t="s">
        <v>291</v>
      </c>
      <c r="Y5" s="1717" t="s">
        <v>292</v>
      </c>
      <c r="Z5" s="1894"/>
      <c r="AA5" s="1894"/>
      <c r="AB5" s="1896"/>
    </row>
    <row r="6" spans="1:55" ht="48.75" customHeight="1">
      <c r="A6" s="1838"/>
      <c r="B6" s="1838"/>
      <c r="C6" s="1838"/>
      <c r="D6" s="31"/>
      <c r="E6" s="1718"/>
      <c r="F6" s="1718"/>
      <c r="G6" s="1718"/>
      <c r="H6" s="1718"/>
      <c r="I6" s="1725"/>
      <c r="J6" s="1718"/>
      <c r="K6" s="1718"/>
      <c r="L6" s="1718"/>
      <c r="M6" s="1718"/>
      <c r="N6" s="1718"/>
      <c r="O6" s="1838"/>
      <c r="P6" s="1838"/>
      <c r="Q6" s="1838"/>
      <c r="R6" s="31"/>
      <c r="S6" s="1718"/>
      <c r="T6" s="1718"/>
      <c r="U6" s="1718"/>
      <c r="V6" s="1718"/>
      <c r="W6" s="1718"/>
      <c r="X6" s="1725"/>
      <c r="Y6" s="1718"/>
      <c r="Z6" s="1895"/>
      <c r="AA6" s="1895"/>
      <c r="AB6" s="1897"/>
    </row>
    <row r="7" spans="1:55" s="40" customFormat="1" ht="24.6" hidden="1" customHeight="1">
      <c r="A7" s="1839" t="s">
        <v>151</v>
      </c>
      <c r="B7" s="1839"/>
      <c r="C7" s="1839"/>
      <c r="D7" s="32"/>
      <c r="E7" s="57">
        <v>33164217</v>
      </c>
      <c r="F7" s="58">
        <v>31816173</v>
      </c>
      <c r="G7" s="58"/>
      <c r="H7" s="58">
        <v>18735446</v>
      </c>
      <c r="I7" s="58">
        <v>6632984</v>
      </c>
      <c r="J7" s="58">
        <v>240112</v>
      </c>
      <c r="K7" s="58">
        <v>283593</v>
      </c>
      <c r="L7" s="58">
        <v>46955</v>
      </c>
      <c r="M7" s="58">
        <v>267556</v>
      </c>
      <c r="N7" s="58">
        <v>2209893</v>
      </c>
      <c r="O7" s="1839" t="s">
        <v>151</v>
      </c>
      <c r="P7" s="1839"/>
      <c r="Q7" s="1839"/>
      <c r="R7" s="32"/>
      <c r="S7" s="58"/>
      <c r="T7" s="57">
        <v>1558551</v>
      </c>
      <c r="U7" s="58">
        <v>85271</v>
      </c>
      <c r="V7" s="58">
        <v>97919</v>
      </c>
      <c r="W7" s="58">
        <v>198580</v>
      </c>
      <c r="X7" s="58">
        <v>110347</v>
      </c>
      <c r="Y7" s="58">
        <v>1071222</v>
      </c>
      <c r="Z7" s="58">
        <v>1348044</v>
      </c>
      <c r="AA7" s="58">
        <v>709039</v>
      </c>
      <c r="AB7" s="58">
        <v>639005</v>
      </c>
    </row>
    <row r="8" spans="1:55" s="40" customFormat="1" ht="24.6" hidden="1" customHeight="1">
      <c r="A8" s="1825" t="s">
        <v>293</v>
      </c>
      <c r="B8" s="1825"/>
      <c r="C8" s="1825"/>
      <c r="D8" s="32"/>
      <c r="E8" s="60">
        <v>32569579</v>
      </c>
      <c r="F8" s="59">
        <v>30497935</v>
      </c>
      <c r="G8" s="59"/>
      <c r="H8" s="59">
        <v>16632055</v>
      </c>
      <c r="I8" s="59">
        <v>6210973</v>
      </c>
      <c r="J8" s="59">
        <v>100491</v>
      </c>
      <c r="K8" s="59">
        <v>234783</v>
      </c>
      <c r="L8" s="59">
        <v>48324</v>
      </c>
      <c r="M8" s="59">
        <v>283747</v>
      </c>
      <c r="N8" s="59">
        <v>3743315</v>
      </c>
      <c r="O8" s="1825" t="s">
        <v>152</v>
      </c>
      <c r="P8" s="1825"/>
      <c r="Q8" s="1825"/>
      <c r="R8" s="32"/>
      <c r="S8" s="59"/>
      <c r="T8" s="60">
        <v>1497076</v>
      </c>
      <c r="U8" s="59">
        <v>79351</v>
      </c>
      <c r="V8" s="59">
        <v>95354</v>
      </c>
      <c r="W8" s="59">
        <v>176297</v>
      </c>
      <c r="X8" s="59">
        <v>158591</v>
      </c>
      <c r="Y8" s="59">
        <v>919943</v>
      </c>
      <c r="Z8" s="59">
        <v>2071644</v>
      </c>
      <c r="AA8" s="59">
        <v>1060079</v>
      </c>
      <c r="AB8" s="59">
        <v>1011565</v>
      </c>
    </row>
    <row r="9" spans="1:55" s="40" customFormat="1" ht="24.6" hidden="1" customHeight="1">
      <c r="A9" s="1825" t="s">
        <v>258</v>
      </c>
      <c r="B9" s="1825"/>
      <c r="C9" s="1825"/>
      <c r="D9" s="32"/>
      <c r="E9" s="60">
        <v>29201524.025547665</v>
      </c>
      <c r="F9" s="59">
        <v>28297136.69193577</v>
      </c>
      <c r="G9" s="59"/>
      <c r="H9" s="59">
        <v>18772155.554229092</v>
      </c>
      <c r="I9" s="59">
        <v>4216461.2054557195</v>
      </c>
      <c r="J9" s="59">
        <v>119841.52092162597</v>
      </c>
      <c r="K9" s="59">
        <v>163522.35420521698</v>
      </c>
      <c r="L9" s="59">
        <v>45199.988061839656</v>
      </c>
      <c r="M9" s="59">
        <v>184681.12934996604</v>
      </c>
      <c r="N9" s="59">
        <v>1494556.8554885692</v>
      </c>
      <c r="O9" s="1825" t="s">
        <v>258</v>
      </c>
      <c r="P9" s="1825"/>
      <c r="Q9" s="1825"/>
      <c r="R9" s="32"/>
      <c r="S9" s="59"/>
      <c r="T9" s="60">
        <v>1167945.47018445</v>
      </c>
      <c r="U9" s="59">
        <v>88504.864800334268</v>
      </c>
      <c r="V9" s="59">
        <v>85530.925804332641</v>
      </c>
      <c r="W9" s="59">
        <v>118027.9376828027</v>
      </c>
      <c r="X9" s="59">
        <v>83527.965140571832</v>
      </c>
      <c r="Y9" s="59">
        <v>1504531.7853518773</v>
      </c>
      <c r="Z9" s="59">
        <v>904387.33361189044</v>
      </c>
      <c r="AA9" s="59">
        <v>567391.69104041066</v>
      </c>
      <c r="AB9" s="59">
        <v>336995.64257147972</v>
      </c>
    </row>
    <row r="10" spans="1:55" s="40" customFormat="1" ht="19.5" hidden="1" customHeight="1">
      <c r="A10" s="1825" t="s">
        <v>259</v>
      </c>
      <c r="B10" s="1825"/>
      <c r="C10" s="1825"/>
      <c r="D10" s="32"/>
      <c r="E10" s="60">
        <v>25087212.535658658</v>
      </c>
      <c r="F10" s="59">
        <v>23737494.640367161</v>
      </c>
      <c r="G10" s="59"/>
      <c r="H10" s="59">
        <v>12882690.680809325</v>
      </c>
      <c r="I10" s="59">
        <v>4067613.3498103791</v>
      </c>
      <c r="J10" s="59">
        <v>230862.17764400443</v>
      </c>
      <c r="K10" s="59">
        <v>190551.19871767145</v>
      </c>
      <c r="L10" s="59">
        <v>49495.545086136648</v>
      </c>
      <c r="M10" s="59">
        <v>269317.19912553782</v>
      </c>
      <c r="N10" s="59">
        <v>3464463.2458956982</v>
      </c>
      <c r="O10" s="1825" t="s">
        <v>259</v>
      </c>
      <c r="P10" s="1825"/>
      <c r="Q10" s="1825"/>
      <c r="R10" s="32"/>
      <c r="S10" s="59"/>
      <c r="T10" s="60">
        <v>1399251.3642824898</v>
      </c>
      <c r="U10" s="59">
        <v>61182.034253389764</v>
      </c>
      <c r="V10" s="59">
        <v>81608.328833412612</v>
      </c>
      <c r="W10" s="59">
        <v>157574.9738807042</v>
      </c>
      <c r="X10" s="59">
        <v>206322.99131916655</v>
      </c>
      <c r="Y10" s="59">
        <v>676561.55070922768</v>
      </c>
      <c r="Z10" s="59">
        <f>AA10+AB10</f>
        <v>1344076.1577283787</v>
      </c>
      <c r="AA10" s="59">
        <v>516386.71295122779</v>
      </c>
      <c r="AB10" s="59">
        <v>827689.44477715099</v>
      </c>
    </row>
    <row r="11" spans="1:55" s="40" customFormat="1" ht="19.5" hidden="1" customHeight="1">
      <c r="A11" s="1825" t="s">
        <v>260</v>
      </c>
      <c r="B11" s="1825"/>
      <c r="C11" s="1825"/>
      <c r="D11" s="32"/>
      <c r="E11" s="60">
        <v>28831743.493352219</v>
      </c>
      <c r="F11" s="59">
        <v>27623095.609976135</v>
      </c>
      <c r="G11" s="59"/>
      <c r="H11" s="59">
        <v>15872061.056433925</v>
      </c>
      <c r="I11" s="59">
        <v>4679300.595802715</v>
      </c>
      <c r="J11" s="59">
        <v>134082.74837730234</v>
      </c>
      <c r="K11" s="59">
        <v>250388.18022977101</v>
      </c>
      <c r="L11" s="59">
        <v>60296.178449042956</v>
      </c>
      <c r="M11" s="59">
        <v>253695.57969457618</v>
      </c>
      <c r="N11" s="59">
        <v>3786891.3702023816</v>
      </c>
      <c r="O11" s="1825" t="s">
        <v>260</v>
      </c>
      <c r="P11" s="1825"/>
      <c r="Q11" s="1825"/>
      <c r="R11" s="32"/>
      <c r="S11" s="59"/>
      <c r="T11" s="60">
        <v>1415643.9064882374</v>
      </c>
      <c r="U11" s="59">
        <v>64698.294354612597</v>
      </c>
      <c r="V11" s="59">
        <v>85620.210751060702</v>
      </c>
      <c r="W11" s="59">
        <v>153108.98892748181</v>
      </c>
      <c r="X11" s="59">
        <v>129173.76020868019</v>
      </c>
      <c r="Y11" s="59">
        <v>738134.74005633092</v>
      </c>
      <c r="Z11" s="59">
        <v>1208647.8833760421</v>
      </c>
      <c r="AA11" s="59">
        <v>459899.36144985352</v>
      </c>
      <c r="AB11" s="59">
        <v>748748.52192618744</v>
      </c>
    </row>
    <row r="12" spans="1:55" s="23" customFormat="1" ht="15" hidden="1" customHeight="1">
      <c r="A12" s="1789" t="s">
        <v>252</v>
      </c>
      <c r="B12" s="1789"/>
      <c r="C12" s="1789"/>
      <c r="D12" s="22"/>
      <c r="E12" s="50">
        <v>38156267.566526264</v>
      </c>
      <c r="F12" s="50">
        <v>36992274.407296374</v>
      </c>
      <c r="G12" s="50">
        <f t="shared" ref="G12:G20" si="0">SUM(H12:N12)</f>
        <v>33793534.0702032</v>
      </c>
      <c r="H12" s="50">
        <v>21851352.915336061</v>
      </c>
      <c r="I12" s="50">
        <v>6340630.3084233301</v>
      </c>
      <c r="J12" s="50">
        <v>297616.24920692848</v>
      </c>
      <c r="K12" s="50">
        <v>305068.77746287436</v>
      </c>
      <c r="L12" s="50">
        <v>60374.470641156062</v>
      </c>
      <c r="M12" s="50">
        <v>335132.7925878641</v>
      </c>
      <c r="N12" s="50">
        <v>4603358.5565449912</v>
      </c>
      <c r="O12" s="1789" t="s">
        <v>252</v>
      </c>
      <c r="P12" s="1789"/>
      <c r="Q12" s="1789"/>
      <c r="R12" s="22"/>
      <c r="S12" s="50">
        <f t="shared" ref="S12:S20" si="1">SUM(T12:Y12)</f>
        <v>3198740.3370931558</v>
      </c>
      <c r="T12" s="50">
        <v>1699366.0599113428</v>
      </c>
      <c r="U12" s="50">
        <v>75157.552211297429</v>
      </c>
      <c r="V12" s="50">
        <v>95789.529005912424</v>
      </c>
      <c r="W12" s="50">
        <v>143612.43606145002</v>
      </c>
      <c r="X12" s="50">
        <v>106911.49805856984</v>
      </c>
      <c r="Y12" s="50">
        <v>1077903.2618445836</v>
      </c>
      <c r="Z12" s="50">
        <v>1163993.159229842</v>
      </c>
      <c r="AA12" s="50">
        <v>449973.81647946709</v>
      </c>
      <c r="AB12" s="50">
        <v>714019.34275037365</v>
      </c>
    </row>
    <row r="13" spans="1:55" s="40" customFormat="1" ht="19.5" hidden="1" customHeight="1">
      <c r="A13" s="1825" t="s">
        <v>162</v>
      </c>
      <c r="B13" s="1825"/>
      <c r="C13" s="1825"/>
      <c r="D13" s="32"/>
      <c r="E13" s="50">
        <v>41772861.846913978</v>
      </c>
      <c r="F13" s="50">
        <v>40426985.007039823</v>
      </c>
      <c r="G13" s="50">
        <f t="shared" si="0"/>
        <v>37002088.06108851</v>
      </c>
      <c r="H13" s="50">
        <v>24005055.943400685</v>
      </c>
      <c r="I13" s="50">
        <v>6154905.2945849318</v>
      </c>
      <c r="J13" s="50">
        <v>361809.52729559422</v>
      </c>
      <c r="K13" s="50">
        <v>352598.90561494918</v>
      </c>
      <c r="L13" s="50">
        <v>87422.202595249677</v>
      </c>
      <c r="M13" s="50">
        <v>366049.22572332196</v>
      </c>
      <c r="N13" s="50">
        <v>5674246.9618737763</v>
      </c>
      <c r="O13" s="1825" t="s">
        <v>162</v>
      </c>
      <c r="P13" s="1825"/>
      <c r="Q13" s="1825"/>
      <c r="R13" s="32"/>
      <c r="S13" s="50">
        <f t="shared" si="1"/>
        <v>3424896.94595135</v>
      </c>
      <c r="T13" s="50">
        <v>1808196.2163160311</v>
      </c>
      <c r="U13" s="50">
        <v>103150.78088428869</v>
      </c>
      <c r="V13" s="50">
        <v>99743.424295973207</v>
      </c>
      <c r="W13" s="50">
        <v>159151.46510906439</v>
      </c>
      <c r="X13" s="50">
        <v>113983.73259329573</v>
      </c>
      <c r="Y13" s="50">
        <v>1140671.3267526969</v>
      </c>
      <c r="Z13" s="50">
        <v>1345876.8398741367</v>
      </c>
      <c r="AA13" s="50">
        <v>433538.30233138299</v>
      </c>
      <c r="AB13" s="50">
        <v>912338.53754275339</v>
      </c>
    </row>
    <row r="14" spans="1:55" s="40" customFormat="1" ht="13.7" hidden="1" customHeight="1">
      <c r="A14" s="1789" t="s">
        <v>253</v>
      </c>
      <c r="B14" s="1789"/>
      <c r="C14" s="1789"/>
      <c r="D14" s="32"/>
      <c r="E14" s="50">
        <f>AH14/12.737</f>
        <v>42144515.372293949</v>
      </c>
      <c r="F14" s="50">
        <f>AI14/12.737</f>
        <v>40962131.687900163</v>
      </c>
      <c r="G14" s="50">
        <f t="shared" si="0"/>
        <v>37380526.309127763</v>
      </c>
      <c r="H14" s="50">
        <f t="shared" ref="H14:N14" si="2">AJ14/12.737</f>
        <v>24484406.996289901</v>
      </c>
      <c r="I14" s="50">
        <f t="shared" si="2"/>
        <v>6067686.8272438096</v>
      </c>
      <c r="J14" s="50">
        <f t="shared" si="2"/>
        <v>342940.72577496857</v>
      </c>
      <c r="K14" s="50">
        <f t="shared" si="2"/>
        <v>350158.01139242103</v>
      </c>
      <c r="L14" s="50">
        <f t="shared" si="2"/>
        <v>84428.698700957393</v>
      </c>
      <c r="M14" s="50">
        <f t="shared" si="2"/>
        <v>348477.99309986003</v>
      </c>
      <c r="N14" s="50">
        <f t="shared" si="2"/>
        <v>5702427.0566258458</v>
      </c>
      <c r="O14" s="1789" t="s">
        <v>253</v>
      </c>
      <c r="P14" s="1789"/>
      <c r="Q14" s="1789"/>
      <c r="R14" s="32"/>
      <c r="S14" s="50">
        <f t="shared" si="1"/>
        <v>3581605.3787723361</v>
      </c>
      <c r="T14" s="50">
        <f t="shared" ref="T14:AB14" si="3">AU14/12.737</f>
        <v>1861637.6520249746</v>
      </c>
      <c r="U14" s="50">
        <f t="shared" si="3"/>
        <v>107514.83306439634</v>
      </c>
      <c r="V14" s="50">
        <f t="shared" si="3"/>
        <v>106302.799081467</v>
      </c>
      <c r="W14" s="50">
        <f t="shared" si="3"/>
        <v>163918.60742565122</v>
      </c>
      <c r="X14" s="50">
        <f t="shared" si="3"/>
        <v>97849.1085441459</v>
      </c>
      <c r="Y14" s="50">
        <f t="shared" si="3"/>
        <v>1244382.3786317015</v>
      </c>
      <c r="Z14" s="50">
        <f t="shared" si="3"/>
        <v>1182383.6843938048</v>
      </c>
      <c r="AA14" s="50">
        <f t="shared" si="3"/>
        <v>325730.3815733692</v>
      </c>
      <c r="AB14" s="50">
        <f t="shared" si="3"/>
        <v>856653.30282043549</v>
      </c>
      <c r="AD14" s="1694" t="s">
        <v>222</v>
      </c>
      <c r="AE14" s="1694"/>
      <c r="AF14" s="1694"/>
      <c r="AG14" s="18"/>
      <c r="AH14" s="50">
        <v>536794692.29690802</v>
      </c>
      <c r="AI14" s="50">
        <v>521734671.30878443</v>
      </c>
      <c r="AJ14" s="50">
        <v>311857891.91174448</v>
      </c>
      <c r="AK14" s="50">
        <v>77284127.118604407</v>
      </c>
      <c r="AL14" s="50">
        <v>4368036.0241957745</v>
      </c>
      <c r="AM14" s="50">
        <v>4459962.5911052665</v>
      </c>
      <c r="AN14" s="50">
        <v>1075368.3353540944</v>
      </c>
      <c r="AO14" s="50">
        <v>4438564.1981129171</v>
      </c>
      <c r="AP14" s="50">
        <v>72631813.420243397</v>
      </c>
      <c r="AQ14" s="1694" t="s">
        <v>222</v>
      </c>
      <c r="AR14" s="1694"/>
      <c r="AS14" s="1694"/>
      <c r="AT14" s="18"/>
      <c r="AU14" s="50">
        <v>23711678.7738421</v>
      </c>
      <c r="AV14" s="50">
        <v>1369416.4287412162</v>
      </c>
      <c r="AW14" s="50">
        <v>1353978.7519006452</v>
      </c>
      <c r="AX14" s="50">
        <v>2087831.3027805197</v>
      </c>
      <c r="AY14" s="50">
        <v>1246304.0955267863</v>
      </c>
      <c r="AZ14" s="50">
        <v>15849698.356631983</v>
      </c>
      <c r="BA14" s="50">
        <v>15060020.98812389</v>
      </c>
      <c r="BB14" s="50">
        <v>4148827.8701000037</v>
      </c>
      <c r="BC14" s="50">
        <v>10911193.118023887</v>
      </c>
    </row>
    <row r="15" spans="1:55" s="40" customFormat="1" ht="13.7" hidden="1" customHeight="1">
      <c r="A15" s="1825" t="s">
        <v>254</v>
      </c>
      <c r="B15" s="1825"/>
      <c r="C15" s="1825"/>
      <c r="D15" s="32"/>
      <c r="E15" s="50">
        <v>41212179.990529262</v>
      </c>
      <c r="F15" s="50">
        <v>40310550.64431195</v>
      </c>
      <c r="G15" s="50">
        <f t="shared" si="0"/>
        <v>36647606.385123342</v>
      </c>
      <c r="H15" s="50">
        <v>24497213.916754019</v>
      </c>
      <c r="I15" s="50">
        <v>4980640.586688824</v>
      </c>
      <c r="J15" s="50">
        <v>327158.18345007277</v>
      </c>
      <c r="K15" s="50">
        <v>348765.98541615397</v>
      </c>
      <c r="L15" s="50">
        <v>94584.853173746102</v>
      </c>
      <c r="M15" s="50">
        <v>302287.58616481471</v>
      </c>
      <c r="N15" s="50">
        <v>6096955.2734757094</v>
      </c>
      <c r="O15" s="1825" t="s">
        <v>254</v>
      </c>
      <c r="P15" s="1825"/>
      <c r="Q15" s="1825"/>
      <c r="R15" s="32"/>
      <c r="S15" s="50">
        <f t="shared" si="1"/>
        <v>3662944.2591885841</v>
      </c>
      <c r="T15" s="50">
        <v>1841929.5475643608</v>
      </c>
      <c r="U15" s="50">
        <v>129832.38265855687</v>
      </c>
      <c r="V15" s="50">
        <v>109694.25423688427</v>
      </c>
      <c r="W15" s="50">
        <v>168066.91310654199</v>
      </c>
      <c r="X15" s="50">
        <v>61911.98426872195</v>
      </c>
      <c r="Y15" s="50">
        <v>1351509.1773535179</v>
      </c>
      <c r="Z15" s="50">
        <v>901629.3462173657</v>
      </c>
      <c r="AA15" s="50">
        <v>408653.58576893999</v>
      </c>
      <c r="AB15" s="50">
        <v>492975.76044842595</v>
      </c>
    </row>
    <row r="16" spans="1:55" s="40" customFormat="1" ht="13.7" hidden="1" customHeight="1">
      <c r="A16" s="1825" t="s">
        <v>255</v>
      </c>
      <c r="B16" s="1825"/>
      <c r="C16" s="1825"/>
      <c r="D16" s="32"/>
      <c r="E16" s="60">
        <v>41831884.227947295</v>
      </c>
      <c r="F16" s="59">
        <v>40639292.013985299</v>
      </c>
      <c r="G16" s="50">
        <v>37144025.03356915</v>
      </c>
      <c r="H16" s="59">
        <v>25220554.404049248</v>
      </c>
      <c r="I16" s="59">
        <v>4528842.5505770566</v>
      </c>
      <c r="J16" s="59">
        <v>528069.32979502797</v>
      </c>
      <c r="K16" s="59">
        <v>306626.31201307115</v>
      </c>
      <c r="L16" s="59">
        <v>72384.646764055607</v>
      </c>
      <c r="M16" s="59">
        <v>264556.71945534582</v>
      </c>
      <c r="N16" s="59">
        <v>6222991.070915347</v>
      </c>
      <c r="O16" s="1825" t="s">
        <v>255</v>
      </c>
      <c r="P16" s="1825"/>
      <c r="Q16" s="1825"/>
      <c r="R16" s="32"/>
      <c r="S16" s="50">
        <v>3495266.9804162392</v>
      </c>
      <c r="T16" s="50">
        <v>1677890.5310544758</v>
      </c>
      <c r="U16" s="59">
        <v>129480.98877031762</v>
      </c>
      <c r="V16" s="59">
        <v>87704.423459701793</v>
      </c>
      <c r="W16" s="59">
        <v>152052.8716760223</v>
      </c>
      <c r="X16" s="59">
        <v>120250.72469266465</v>
      </c>
      <c r="Y16" s="59">
        <v>1327887.4407630572</v>
      </c>
      <c r="Z16" s="59">
        <v>1192592.2139619431</v>
      </c>
      <c r="AA16" s="59">
        <v>432079.00909810874</v>
      </c>
      <c r="AB16" s="59">
        <v>760513.20486383454</v>
      </c>
    </row>
    <row r="17" spans="1:56" s="40" customFormat="1" ht="13.7" customHeight="1">
      <c r="A17" s="1825" t="s">
        <v>161</v>
      </c>
      <c r="B17" s="1825"/>
      <c r="C17" s="1825"/>
      <c r="D17" s="32"/>
      <c r="E17" s="60">
        <v>36376242.909838632</v>
      </c>
      <c r="F17" s="59">
        <v>35773239.451012492</v>
      </c>
      <c r="G17" s="50">
        <v>32405128.740367115</v>
      </c>
      <c r="H17" s="59">
        <v>21903726.373412509</v>
      </c>
      <c r="I17" s="59">
        <v>4592732.9363400592</v>
      </c>
      <c r="J17" s="59">
        <v>504252.56089278572</v>
      </c>
      <c r="K17" s="59">
        <v>391515.31883233914</v>
      </c>
      <c r="L17" s="59">
        <v>80222.394129865468</v>
      </c>
      <c r="M17" s="59">
        <v>238160.53161438598</v>
      </c>
      <c r="N17" s="59">
        <v>4694518.6251451718</v>
      </c>
      <c r="O17" s="1825" t="s">
        <v>161</v>
      </c>
      <c r="P17" s="1825"/>
      <c r="Q17" s="1825"/>
      <c r="R17" s="32"/>
      <c r="S17" s="50">
        <v>3368110.7106453422</v>
      </c>
      <c r="T17" s="59">
        <v>1651852.8242656188</v>
      </c>
      <c r="U17" s="59">
        <v>122243.58837775457</v>
      </c>
      <c r="V17" s="59">
        <v>73718.152909615339</v>
      </c>
      <c r="W17" s="59">
        <v>150867.21065604856</v>
      </c>
      <c r="X17" s="59">
        <v>90016.913380785554</v>
      </c>
      <c r="Y17" s="59">
        <v>1279412.0210555189</v>
      </c>
      <c r="Z17" s="59">
        <v>603003.45882616553</v>
      </c>
      <c r="AA17" s="59">
        <v>223775.2757519914</v>
      </c>
      <c r="AB17" s="59">
        <v>379228.18307417422</v>
      </c>
    </row>
    <row r="18" spans="1:56" s="40" customFormat="1" ht="13.7" customHeight="1">
      <c r="A18" s="1825" t="s">
        <v>270</v>
      </c>
      <c r="B18" s="1825"/>
      <c r="C18" s="1825"/>
      <c r="D18" s="32"/>
      <c r="E18" s="59">
        <v>39825269.154273987</v>
      </c>
      <c r="F18" s="59">
        <v>39302350.765051894</v>
      </c>
      <c r="G18" s="50">
        <v>35703291.399792425</v>
      </c>
      <c r="H18" s="59">
        <v>23849142.040740199</v>
      </c>
      <c r="I18" s="59">
        <v>4910236.6076854467</v>
      </c>
      <c r="J18" s="59">
        <v>180815.64004306</v>
      </c>
      <c r="K18" s="59">
        <v>368448.10162745713</v>
      </c>
      <c r="L18" s="59">
        <v>75843.604297378755</v>
      </c>
      <c r="M18" s="59">
        <v>247212.02716947452</v>
      </c>
      <c r="N18" s="59">
        <v>6071593.3782294095</v>
      </c>
      <c r="O18" s="1825" t="s">
        <v>270</v>
      </c>
      <c r="P18" s="1825"/>
      <c r="Q18" s="1825"/>
      <c r="R18" s="32"/>
      <c r="S18" s="50">
        <f t="shared" si="1"/>
        <v>3599059.3652594662</v>
      </c>
      <c r="T18" s="59">
        <v>1787993.5256072467</v>
      </c>
      <c r="U18" s="59">
        <v>131020.05278732502</v>
      </c>
      <c r="V18" s="59">
        <v>84963.343937671219</v>
      </c>
      <c r="W18" s="59">
        <v>145940.21893951864</v>
      </c>
      <c r="X18" s="59">
        <v>79618.723042604106</v>
      </c>
      <c r="Y18" s="59">
        <v>1369523.5009451006</v>
      </c>
      <c r="Z18" s="59">
        <v>522918.38922212541</v>
      </c>
      <c r="AA18" s="59">
        <v>203114.99980638304</v>
      </c>
      <c r="AB18" s="59">
        <v>319803.38941574126</v>
      </c>
    </row>
    <row r="19" spans="1:56" s="40" customFormat="1" ht="13.7" customHeight="1">
      <c r="A19" s="1825" t="s">
        <v>363</v>
      </c>
      <c r="B19" s="1825"/>
      <c r="C19" s="1825"/>
      <c r="D19" s="32"/>
      <c r="E19" s="59"/>
      <c r="F19" s="59"/>
      <c r="G19" s="50"/>
      <c r="H19" s="59"/>
      <c r="I19" s="59"/>
      <c r="J19" s="59"/>
      <c r="K19" s="59"/>
      <c r="L19" s="59"/>
      <c r="M19" s="59"/>
      <c r="N19" s="59"/>
      <c r="O19" s="1825" t="s">
        <v>363</v>
      </c>
      <c r="P19" s="1825"/>
      <c r="Q19" s="1825"/>
      <c r="R19" s="32"/>
      <c r="S19" s="50"/>
      <c r="T19" s="59"/>
      <c r="U19" s="59"/>
      <c r="V19" s="59"/>
      <c r="W19" s="59"/>
      <c r="X19" s="59"/>
      <c r="Y19" s="59"/>
      <c r="Z19" s="59"/>
      <c r="AA19" s="59"/>
      <c r="AB19" s="59"/>
    </row>
    <row r="20" spans="1:56" s="40" customFormat="1" ht="13.7" customHeight="1">
      <c r="A20" s="1825" t="s">
        <v>315</v>
      </c>
      <c r="B20" s="1825"/>
      <c r="C20" s="1825"/>
      <c r="D20" s="32"/>
      <c r="E20" s="59">
        <v>36731732.632571705</v>
      </c>
      <c r="F20" s="59">
        <v>36133653.330477342</v>
      </c>
      <c r="G20" s="50">
        <f t="shared" si="0"/>
        <v>32605248.827396534</v>
      </c>
      <c r="H20" s="59">
        <v>21960927.876533676</v>
      </c>
      <c r="I20" s="59">
        <v>4615090.5989810536</v>
      </c>
      <c r="J20" s="59">
        <v>84306.807110393187</v>
      </c>
      <c r="K20" s="59">
        <v>349486.40811882348</v>
      </c>
      <c r="L20" s="59">
        <v>91020.618003673531</v>
      </c>
      <c r="M20" s="59">
        <v>314258.31826975686</v>
      </c>
      <c r="N20" s="59">
        <v>5190158.200379163</v>
      </c>
      <c r="O20" s="1825" t="s">
        <v>315</v>
      </c>
      <c r="P20" s="1825"/>
      <c r="Q20" s="1825"/>
      <c r="R20" s="32"/>
      <c r="S20" s="50">
        <f t="shared" si="1"/>
        <v>3528404.5030808067</v>
      </c>
      <c r="T20" s="59">
        <v>1646975.8923058347</v>
      </c>
      <c r="U20" s="59">
        <v>148865.34751934194</v>
      </c>
      <c r="V20" s="59">
        <v>75715.514360933899</v>
      </c>
      <c r="W20" s="59">
        <v>143112.05214372612</v>
      </c>
      <c r="X20" s="59">
        <v>78549.784450018138</v>
      </c>
      <c r="Y20" s="59">
        <v>1435185.912300952</v>
      </c>
      <c r="Z20" s="59">
        <v>598079.30209440691</v>
      </c>
      <c r="AA20" s="59">
        <v>235067.15917045888</v>
      </c>
      <c r="AB20" s="59">
        <v>363012.14292394748</v>
      </c>
    </row>
    <row r="21" spans="1:56" s="40" customFormat="1" ht="13.7" customHeight="1">
      <c r="A21" s="1825" t="s">
        <v>364</v>
      </c>
      <c r="B21" s="1825"/>
      <c r="C21" s="1825"/>
      <c r="D21" s="32"/>
      <c r="E21" s="59"/>
      <c r="F21" s="59"/>
      <c r="G21" s="50"/>
      <c r="H21" s="59"/>
      <c r="I21" s="59"/>
      <c r="J21" s="59"/>
      <c r="K21" s="59"/>
      <c r="L21" s="59"/>
      <c r="M21" s="59"/>
      <c r="N21" s="59"/>
      <c r="O21" s="1825" t="s">
        <v>364</v>
      </c>
      <c r="P21" s="1825"/>
      <c r="Q21" s="1825"/>
      <c r="R21" s="32"/>
      <c r="S21" s="50"/>
      <c r="T21" s="59"/>
      <c r="U21" s="59"/>
      <c r="V21" s="59"/>
      <c r="W21" s="59"/>
      <c r="X21" s="59"/>
      <c r="Y21" s="59"/>
      <c r="Z21" s="59"/>
      <c r="AA21" s="59"/>
      <c r="AB21" s="59"/>
    </row>
    <row r="22" spans="1:56" s="41" customFormat="1" ht="13.7" customHeight="1">
      <c r="A22" s="1479" t="s">
        <v>226</v>
      </c>
      <c r="B22" s="1479"/>
      <c r="C22" s="1479"/>
      <c r="D22" s="2"/>
      <c r="E22" s="60"/>
      <c r="F22" s="59"/>
      <c r="G22" s="59"/>
      <c r="H22" s="59"/>
      <c r="I22" s="59"/>
      <c r="J22" s="33"/>
      <c r="O22" s="1479" t="s">
        <v>226</v>
      </c>
      <c r="P22" s="1479"/>
      <c r="Q22" s="1479"/>
      <c r="R22" s="52"/>
    </row>
    <row r="23" spans="1:56" s="43" customFormat="1" ht="13.7" customHeight="1">
      <c r="A23" s="4"/>
      <c r="B23" s="42" t="s">
        <v>227</v>
      </c>
      <c r="C23" s="4"/>
      <c r="D23" s="46"/>
      <c r="E23" s="64"/>
      <c r="F23" s="65"/>
      <c r="G23" s="66"/>
      <c r="H23" s="66"/>
      <c r="I23" s="66"/>
      <c r="J23" s="56"/>
      <c r="K23" s="66"/>
      <c r="L23" s="66"/>
      <c r="M23" s="66"/>
      <c r="N23" s="66"/>
      <c r="O23" s="4"/>
      <c r="P23" s="42" t="s">
        <v>227</v>
      </c>
      <c r="Q23" s="4"/>
      <c r="R23" s="53"/>
      <c r="S23" s="67">
        <f t="shared" ref="S23:S28" si="4">SUM(T23:Y23)</f>
        <v>0</v>
      </c>
      <c r="T23" s="61"/>
      <c r="U23" s="61"/>
      <c r="V23" s="61"/>
      <c r="W23" s="61"/>
      <c r="X23" s="61"/>
      <c r="Y23" s="61"/>
      <c r="Z23" s="61"/>
      <c r="AA23" s="61"/>
      <c r="AB23" s="61"/>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row>
    <row r="24" spans="1:56" s="43" customFormat="1" ht="13.7" customHeight="1">
      <c r="A24" s="4"/>
      <c r="B24" s="42" t="s">
        <v>228</v>
      </c>
      <c r="C24" s="4"/>
      <c r="D24" s="46"/>
      <c r="E24" s="64"/>
      <c r="F24" s="65"/>
      <c r="G24" s="66"/>
      <c r="H24" s="65"/>
      <c r="I24" s="66"/>
      <c r="J24" s="56"/>
      <c r="K24" s="66"/>
      <c r="L24" s="66"/>
      <c r="M24" s="66"/>
      <c r="N24" s="66"/>
      <c r="O24" s="4"/>
      <c r="P24" s="42" t="s">
        <v>228</v>
      </c>
      <c r="Q24" s="4"/>
      <c r="R24" s="53"/>
      <c r="S24" s="67">
        <f t="shared" si="4"/>
        <v>0</v>
      </c>
      <c r="T24" s="61"/>
      <c r="U24" s="61"/>
      <c r="V24" s="61"/>
      <c r="W24" s="61"/>
      <c r="X24" s="61"/>
      <c r="Y24" s="61"/>
      <c r="Z24" s="61"/>
      <c r="AA24" s="61"/>
      <c r="AB24" s="61"/>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row>
    <row r="25" spans="1:56" s="43" customFormat="1" ht="13.7" customHeight="1">
      <c r="A25" s="4"/>
      <c r="B25" s="42" t="s">
        <v>229</v>
      </c>
      <c r="C25" s="4"/>
      <c r="D25" s="46"/>
      <c r="E25" s="64"/>
      <c r="F25" s="65"/>
      <c r="G25" s="66"/>
      <c r="H25" s="65"/>
      <c r="I25" s="66"/>
      <c r="J25" s="56"/>
      <c r="K25" s="66"/>
      <c r="L25" s="66"/>
      <c r="M25" s="66"/>
      <c r="N25" s="66"/>
      <c r="O25" s="4"/>
      <c r="P25" s="42" t="s">
        <v>229</v>
      </c>
      <c r="Q25" s="4"/>
      <c r="R25" s="53"/>
      <c r="S25" s="67">
        <f t="shared" si="4"/>
        <v>0</v>
      </c>
      <c r="T25" s="61"/>
      <c r="U25" s="61"/>
      <c r="V25" s="61"/>
      <c r="W25" s="61"/>
      <c r="X25" s="61"/>
      <c r="Y25" s="61"/>
      <c r="Z25" s="61"/>
      <c r="AA25" s="61"/>
      <c r="AB25" s="61"/>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row>
    <row r="26" spans="1:56" s="43" customFormat="1" ht="13.7" customHeight="1">
      <c r="A26" s="4"/>
      <c r="B26" s="42" t="s">
        <v>230</v>
      </c>
      <c r="C26" s="4"/>
      <c r="D26" s="46"/>
      <c r="E26" s="64"/>
      <c r="F26" s="65"/>
      <c r="G26" s="66"/>
      <c r="H26" s="65"/>
      <c r="I26" s="66"/>
      <c r="J26" s="66"/>
      <c r="K26" s="66"/>
      <c r="L26" s="66"/>
      <c r="M26" s="66"/>
      <c r="N26" s="66"/>
      <c r="O26" s="4"/>
      <c r="P26" s="42" t="s">
        <v>230</v>
      </c>
      <c r="Q26" s="4"/>
      <c r="R26" s="53"/>
      <c r="S26" s="67">
        <f t="shared" si="4"/>
        <v>0</v>
      </c>
      <c r="T26" s="61"/>
      <c r="U26" s="61"/>
      <c r="V26" s="61"/>
      <c r="W26" s="61"/>
      <c r="X26" s="61"/>
      <c r="Y26" s="61"/>
      <c r="Z26" s="61"/>
      <c r="AA26" s="61"/>
      <c r="AB26" s="61"/>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row>
    <row r="27" spans="1:56" s="43" customFormat="1" ht="13.7" customHeight="1">
      <c r="A27" s="4"/>
      <c r="B27" s="42" t="s">
        <v>231</v>
      </c>
      <c r="C27" s="4"/>
      <c r="D27" s="46"/>
      <c r="E27" s="64"/>
      <c r="F27" s="65"/>
      <c r="G27" s="66"/>
      <c r="H27" s="65"/>
      <c r="I27" s="66"/>
      <c r="J27" s="66"/>
      <c r="K27" s="66"/>
      <c r="L27" s="66"/>
      <c r="M27" s="66"/>
      <c r="N27" s="66"/>
      <c r="O27" s="4"/>
      <c r="P27" s="42" t="s">
        <v>231</v>
      </c>
      <c r="Q27" s="4"/>
      <c r="R27" s="53"/>
      <c r="S27" s="67">
        <f t="shared" si="4"/>
        <v>0</v>
      </c>
      <c r="T27" s="61"/>
      <c r="U27" s="61"/>
      <c r="V27" s="61"/>
      <c r="W27" s="61"/>
      <c r="X27" s="61"/>
      <c r="Y27" s="61"/>
      <c r="Z27" s="61"/>
      <c r="AA27" s="61"/>
      <c r="AB27" s="61"/>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row>
    <row r="28" spans="1:56" s="43" customFormat="1" ht="13.7" customHeight="1">
      <c r="A28" s="4"/>
      <c r="B28" s="42" t="s">
        <v>232</v>
      </c>
      <c r="C28" s="4"/>
      <c r="D28" s="46"/>
      <c r="E28" s="64"/>
      <c r="F28" s="65"/>
      <c r="G28" s="66"/>
      <c r="H28" s="65"/>
      <c r="I28" s="66"/>
      <c r="J28" s="66"/>
      <c r="K28" s="66"/>
      <c r="L28" s="66"/>
      <c r="M28" s="66"/>
      <c r="N28" s="66"/>
      <c r="O28" s="4"/>
      <c r="P28" s="42" t="s">
        <v>232</v>
      </c>
      <c r="Q28" s="4"/>
      <c r="R28" s="53"/>
      <c r="S28" s="67">
        <f t="shared" si="4"/>
        <v>0</v>
      </c>
      <c r="T28" s="61"/>
      <c r="U28" s="61"/>
      <c r="V28" s="61"/>
      <c r="W28" s="61"/>
      <c r="X28" s="61"/>
      <c r="Y28" s="61"/>
      <c r="Z28" s="61"/>
      <c r="AA28" s="61"/>
      <c r="AB28" s="61"/>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row>
    <row r="29" spans="1:56" s="43" customFormat="1" ht="13.7" customHeight="1">
      <c r="A29" s="1479" t="s">
        <v>6</v>
      </c>
      <c r="B29" s="1479"/>
      <c r="C29" s="1479"/>
      <c r="D29" s="2"/>
      <c r="E29" s="64"/>
      <c r="F29" s="65"/>
      <c r="G29" s="66"/>
      <c r="H29" s="65"/>
      <c r="I29" s="66"/>
      <c r="J29" s="66"/>
      <c r="K29" s="66"/>
      <c r="L29" s="66"/>
      <c r="M29" s="66"/>
      <c r="N29" s="66"/>
      <c r="O29" s="1479" t="s">
        <v>6</v>
      </c>
      <c r="P29" s="1479"/>
      <c r="Q29" s="1479"/>
      <c r="R29" s="53"/>
      <c r="S29" s="61"/>
      <c r="T29" s="61"/>
      <c r="U29" s="61"/>
      <c r="V29" s="61"/>
      <c r="W29" s="61"/>
      <c r="X29" s="61"/>
      <c r="Y29" s="61"/>
      <c r="Z29" s="61"/>
      <c r="AA29" s="61"/>
      <c r="AB29" s="61"/>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row>
    <row r="30" spans="1:56" s="43" customFormat="1" ht="13.7" customHeight="1">
      <c r="A30" s="4"/>
      <c r="B30" s="62" t="s">
        <v>343</v>
      </c>
      <c r="C30" s="4"/>
      <c r="D30" s="5"/>
      <c r="E30" s="64"/>
      <c r="F30" s="65"/>
      <c r="G30" s="66"/>
      <c r="H30" s="65"/>
      <c r="I30" s="66"/>
      <c r="J30" s="66"/>
      <c r="K30" s="66"/>
      <c r="L30" s="66"/>
      <c r="M30" s="66"/>
      <c r="N30" s="66"/>
      <c r="O30" s="4"/>
      <c r="P30" s="62" t="s">
        <v>343</v>
      </c>
      <c r="Q30" s="4"/>
      <c r="R30" s="53"/>
      <c r="S30" s="67">
        <f t="shared" ref="S30:S39" si="5">SUM(T30:Y30)</f>
        <v>0</v>
      </c>
      <c r="T30" s="61"/>
      <c r="U30" s="61"/>
      <c r="V30" s="61"/>
      <c r="W30" s="61"/>
      <c r="X30" s="61"/>
      <c r="Y30" s="61"/>
      <c r="Z30" s="61"/>
      <c r="AA30" s="61"/>
      <c r="AB30" s="61"/>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row>
    <row r="31" spans="1:56" s="43" customFormat="1" ht="13.7" customHeight="1">
      <c r="A31" s="4"/>
      <c r="B31" s="62" t="s">
        <v>344</v>
      </c>
      <c r="C31" s="4"/>
      <c r="D31" s="5"/>
      <c r="E31" s="64"/>
      <c r="F31" s="65"/>
      <c r="G31" s="66"/>
      <c r="H31" s="65"/>
      <c r="I31" s="66"/>
      <c r="J31" s="66"/>
      <c r="K31" s="66"/>
      <c r="L31" s="66"/>
      <c r="M31" s="66"/>
      <c r="N31" s="66"/>
      <c r="O31" s="4"/>
      <c r="P31" s="62" t="s">
        <v>344</v>
      </c>
      <c r="Q31" s="4"/>
      <c r="R31" s="53"/>
      <c r="S31" s="67">
        <f t="shared" si="5"/>
        <v>0</v>
      </c>
      <c r="T31" s="61"/>
      <c r="U31" s="61"/>
      <c r="V31" s="61"/>
      <c r="W31" s="61"/>
      <c r="X31" s="61"/>
      <c r="Y31" s="61"/>
      <c r="Z31" s="61"/>
      <c r="AA31" s="61"/>
      <c r="AB31" s="61"/>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row>
    <row r="32" spans="1:56" s="43" customFormat="1" ht="13.7" customHeight="1">
      <c r="A32" s="10"/>
      <c r="B32" s="62" t="s">
        <v>345</v>
      </c>
      <c r="C32" s="10"/>
      <c r="D32" s="5"/>
      <c r="E32" s="64"/>
      <c r="F32" s="65"/>
      <c r="G32" s="66"/>
      <c r="H32" s="65"/>
      <c r="I32" s="66"/>
      <c r="J32" s="66"/>
      <c r="K32" s="66"/>
      <c r="L32" s="66"/>
      <c r="M32" s="66"/>
      <c r="N32" s="66"/>
      <c r="O32" s="10"/>
      <c r="P32" s="62" t="s">
        <v>345</v>
      </c>
      <c r="Q32" s="10"/>
      <c r="R32" s="53"/>
      <c r="S32" s="67">
        <f t="shared" si="5"/>
        <v>0</v>
      </c>
      <c r="T32" s="61"/>
      <c r="U32" s="61"/>
      <c r="V32" s="61"/>
      <c r="W32" s="61"/>
      <c r="X32" s="61"/>
      <c r="Y32" s="61"/>
      <c r="Z32" s="61"/>
      <c r="AA32" s="61"/>
      <c r="AB32" s="61"/>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row>
    <row r="33" spans="1:56" s="43" customFormat="1" ht="13.7" customHeight="1">
      <c r="A33" s="10"/>
      <c r="B33" s="62" t="s">
        <v>346</v>
      </c>
      <c r="C33" s="10"/>
      <c r="D33" s="5"/>
      <c r="E33" s="64"/>
      <c r="F33" s="65"/>
      <c r="G33" s="66"/>
      <c r="H33" s="65"/>
      <c r="I33" s="66"/>
      <c r="J33" s="66"/>
      <c r="K33" s="66"/>
      <c r="L33" s="66"/>
      <c r="M33" s="66"/>
      <c r="N33" s="66"/>
      <c r="O33" s="10"/>
      <c r="P33" s="62" t="s">
        <v>346</v>
      </c>
      <c r="Q33" s="10"/>
      <c r="R33" s="53"/>
      <c r="S33" s="67">
        <f t="shared" si="5"/>
        <v>0</v>
      </c>
      <c r="T33" s="61"/>
      <c r="U33" s="61"/>
      <c r="V33" s="61"/>
      <c r="W33" s="61"/>
      <c r="X33" s="61"/>
      <c r="Y33" s="61"/>
      <c r="Z33" s="61"/>
      <c r="AA33" s="61"/>
      <c r="AB33" s="61"/>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row>
    <row r="34" spans="1:56" s="43" customFormat="1" ht="13.7" customHeight="1">
      <c r="A34" s="10"/>
      <c r="B34" s="62" t="s">
        <v>347</v>
      </c>
      <c r="C34" s="10"/>
      <c r="D34" s="5"/>
      <c r="E34" s="64"/>
      <c r="F34" s="65"/>
      <c r="G34" s="66"/>
      <c r="H34" s="65"/>
      <c r="I34" s="66"/>
      <c r="J34" s="66"/>
      <c r="K34" s="66"/>
      <c r="L34" s="66"/>
      <c r="M34" s="66"/>
      <c r="N34" s="66"/>
      <c r="O34" s="10"/>
      <c r="P34" s="62" t="s">
        <v>347</v>
      </c>
      <c r="Q34" s="10"/>
      <c r="R34" s="53"/>
      <c r="S34" s="67">
        <f t="shared" si="5"/>
        <v>0</v>
      </c>
      <c r="T34" s="61"/>
      <c r="U34" s="61"/>
      <c r="V34" s="61"/>
      <c r="W34" s="61"/>
      <c r="X34" s="61"/>
      <c r="Y34" s="61"/>
      <c r="Z34" s="61"/>
      <c r="AA34" s="61"/>
      <c r="AB34" s="61"/>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row>
    <row r="35" spans="1:56" s="43" customFormat="1" ht="13.7" customHeight="1">
      <c r="A35" s="10"/>
      <c r="B35" s="62" t="s">
        <v>348</v>
      </c>
      <c r="C35" s="10"/>
      <c r="D35" s="5"/>
      <c r="E35" s="64"/>
      <c r="F35" s="65"/>
      <c r="G35" s="66"/>
      <c r="H35" s="65"/>
      <c r="I35" s="66"/>
      <c r="J35" s="66"/>
      <c r="K35" s="66"/>
      <c r="L35" s="66"/>
      <c r="M35" s="66"/>
      <c r="N35" s="66"/>
      <c r="O35" s="10"/>
      <c r="P35" s="62" t="s">
        <v>348</v>
      </c>
      <c r="Q35" s="10"/>
      <c r="R35" s="53"/>
      <c r="S35" s="67">
        <f t="shared" si="5"/>
        <v>0</v>
      </c>
      <c r="T35" s="61"/>
      <c r="U35" s="61"/>
      <c r="V35" s="61"/>
      <c r="W35" s="61"/>
      <c r="X35" s="61"/>
      <c r="Y35" s="61"/>
      <c r="Z35" s="61"/>
      <c r="AA35" s="61"/>
      <c r="AB35" s="61"/>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row>
    <row r="36" spans="1:56" s="43" customFormat="1" ht="13.7" customHeight="1">
      <c r="A36" s="10"/>
      <c r="B36" s="62" t="s">
        <v>349</v>
      </c>
      <c r="C36" s="10"/>
      <c r="D36" s="5"/>
      <c r="E36" s="64"/>
      <c r="F36" s="65"/>
      <c r="G36" s="66"/>
      <c r="H36" s="65"/>
      <c r="I36" s="66"/>
      <c r="J36" s="66"/>
      <c r="K36" s="66"/>
      <c r="L36" s="66"/>
      <c r="M36" s="66"/>
      <c r="N36" s="66"/>
      <c r="O36" s="10"/>
      <c r="P36" s="62" t="s">
        <v>349</v>
      </c>
      <c r="Q36" s="10"/>
      <c r="R36" s="53"/>
      <c r="S36" s="67">
        <f t="shared" si="5"/>
        <v>0</v>
      </c>
      <c r="T36" s="61"/>
      <c r="U36" s="61"/>
      <c r="V36" s="61"/>
      <c r="W36" s="61"/>
      <c r="X36" s="61"/>
      <c r="Y36" s="61"/>
      <c r="Z36" s="61"/>
      <c r="AA36" s="61"/>
      <c r="AB36" s="61"/>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row>
    <row r="37" spans="1:56" s="43" customFormat="1" ht="13.7" customHeight="1">
      <c r="A37" s="10"/>
      <c r="B37" s="62" t="s">
        <v>350</v>
      </c>
      <c r="C37" s="10"/>
      <c r="D37" s="5"/>
      <c r="E37" s="64"/>
      <c r="F37" s="65"/>
      <c r="G37" s="66"/>
      <c r="H37" s="65"/>
      <c r="I37" s="66"/>
      <c r="J37" s="66"/>
      <c r="K37" s="66"/>
      <c r="L37" s="66"/>
      <c r="M37" s="66"/>
      <c r="N37" s="66"/>
      <c r="O37" s="10"/>
      <c r="P37" s="62" t="s">
        <v>350</v>
      </c>
      <c r="Q37" s="10"/>
      <c r="R37" s="53"/>
      <c r="S37" s="67">
        <f t="shared" si="5"/>
        <v>0</v>
      </c>
      <c r="T37" s="61"/>
      <c r="U37" s="61"/>
      <c r="V37" s="61"/>
      <c r="W37" s="61"/>
      <c r="X37" s="61"/>
      <c r="Y37" s="61"/>
      <c r="Z37" s="61"/>
      <c r="AA37" s="61"/>
      <c r="AB37" s="61"/>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row>
    <row r="38" spans="1:56" s="43" customFormat="1" ht="13.7" customHeight="1">
      <c r="A38" s="10"/>
      <c r="B38" s="62" t="s">
        <v>351</v>
      </c>
      <c r="C38" s="10"/>
      <c r="D38" s="5"/>
      <c r="E38" s="64"/>
      <c r="F38" s="65"/>
      <c r="G38" s="66"/>
      <c r="H38" s="65"/>
      <c r="I38" s="66"/>
      <c r="J38" s="66"/>
      <c r="K38" s="66"/>
      <c r="L38" s="66"/>
      <c r="M38" s="66"/>
      <c r="N38" s="66"/>
      <c r="O38" s="10"/>
      <c r="P38" s="62" t="s">
        <v>351</v>
      </c>
      <c r="Q38" s="10"/>
      <c r="R38" s="53"/>
      <c r="S38" s="67">
        <f t="shared" si="5"/>
        <v>0</v>
      </c>
      <c r="T38" s="61"/>
      <c r="U38" s="61"/>
      <c r="V38" s="61"/>
      <c r="W38" s="61"/>
      <c r="X38" s="61"/>
      <c r="Y38" s="61"/>
      <c r="Z38" s="61"/>
      <c r="AA38" s="61"/>
      <c r="AB38" s="61"/>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row>
    <row r="39" spans="1:56" s="43" customFormat="1" ht="13.7" customHeight="1">
      <c r="A39" s="10"/>
      <c r="B39" s="62" t="s">
        <v>342</v>
      </c>
      <c r="C39" s="10"/>
      <c r="D39" s="5"/>
      <c r="E39" s="64"/>
      <c r="F39" s="65"/>
      <c r="G39" s="66"/>
      <c r="H39" s="65"/>
      <c r="I39" s="66"/>
      <c r="J39" s="66"/>
      <c r="K39" s="66"/>
      <c r="L39" s="66"/>
      <c r="M39" s="66"/>
      <c r="N39" s="66"/>
      <c r="O39" s="10"/>
      <c r="P39" s="62" t="s">
        <v>342</v>
      </c>
      <c r="Q39" s="10"/>
      <c r="R39" s="53"/>
      <c r="S39" s="67">
        <f t="shared" si="5"/>
        <v>0</v>
      </c>
      <c r="T39" s="61"/>
      <c r="U39" s="61"/>
      <c r="V39" s="61"/>
      <c r="W39" s="61"/>
      <c r="X39" s="61"/>
      <c r="Y39" s="61"/>
      <c r="Z39" s="61"/>
      <c r="AA39" s="61"/>
      <c r="AB39" s="61"/>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row>
    <row r="40" spans="1:56" s="43" customFormat="1" ht="13.7" customHeight="1">
      <c r="A40" s="1479" t="s">
        <v>7</v>
      </c>
      <c r="B40" s="1479"/>
      <c r="C40" s="1479"/>
      <c r="D40" s="9"/>
      <c r="E40" s="64"/>
      <c r="F40" s="65"/>
      <c r="G40" s="66"/>
      <c r="H40" s="65"/>
      <c r="I40" s="66"/>
      <c r="J40" s="66"/>
      <c r="K40" s="66"/>
      <c r="L40" s="66"/>
      <c r="M40" s="66"/>
      <c r="N40" s="66"/>
      <c r="O40" s="1479" t="s">
        <v>7</v>
      </c>
      <c r="P40" s="1479"/>
      <c r="Q40" s="1479"/>
      <c r="R40" s="53"/>
      <c r="S40" s="67"/>
      <c r="T40" s="61"/>
      <c r="U40" s="61"/>
      <c r="V40" s="61"/>
      <c r="W40" s="61"/>
      <c r="X40" s="61"/>
      <c r="Y40" s="61"/>
      <c r="Z40" s="61"/>
      <c r="AA40" s="61"/>
      <c r="AB40" s="61"/>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row>
    <row r="41" spans="1:56" s="43" customFormat="1" ht="13.7" customHeight="1">
      <c r="A41" s="8"/>
      <c r="B41" s="62" t="s">
        <v>343</v>
      </c>
      <c r="C41" s="10"/>
      <c r="D41" s="5"/>
      <c r="E41" s="64"/>
      <c r="F41" s="65"/>
      <c r="G41" s="66"/>
      <c r="H41" s="65"/>
      <c r="I41" s="66"/>
      <c r="J41" s="66"/>
      <c r="K41" s="66"/>
      <c r="L41" s="66"/>
      <c r="M41" s="66"/>
      <c r="N41" s="66"/>
      <c r="O41" s="8"/>
      <c r="P41" s="62" t="s">
        <v>343</v>
      </c>
      <c r="Q41" s="10"/>
      <c r="R41" s="53"/>
      <c r="S41" s="67">
        <f t="shared" ref="S41:S50" si="6">SUM(T41:Y41)</f>
        <v>0</v>
      </c>
      <c r="T41" s="61"/>
      <c r="U41" s="61"/>
      <c r="V41" s="61"/>
      <c r="W41" s="61"/>
      <c r="X41" s="61"/>
      <c r="Y41" s="61"/>
      <c r="Z41" s="61"/>
      <c r="AA41" s="61"/>
      <c r="AB41" s="61"/>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row>
    <row r="42" spans="1:56" s="43" customFormat="1" ht="13.7" customHeight="1">
      <c r="A42" s="10"/>
      <c r="B42" s="62" t="s">
        <v>344</v>
      </c>
      <c r="C42" s="10"/>
      <c r="D42" s="5"/>
      <c r="E42" s="64"/>
      <c r="F42" s="65"/>
      <c r="G42" s="66"/>
      <c r="H42" s="65"/>
      <c r="I42" s="66"/>
      <c r="J42" s="66"/>
      <c r="K42" s="66"/>
      <c r="L42" s="66"/>
      <c r="M42" s="66"/>
      <c r="N42" s="66"/>
      <c r="O42" s="10"/>
      <c r="P42" s="62" t="s">
        <v>344</v>
      </c>
      <c r="Q42" s="10"/>
      <c r="R42" s="53"/>
      <c r="S42" s="67">
        <f t="shared" si="6"/>
        <v>0</v>
      </c>
      <c r="T42" s="61"/>
      <c r="U42" s="61"/>
      <c r="V42" s="61"/>
      <c r="W42" s="61"/>
      <c r="X42" s="61"/>
      <c r="Y42" s="61"/>
      <c r="Z42" s="61"/>
      <c r="AA42" s="61"/>
      <c r="AB42" s="61"/>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row>
    <row r="43" spans="1:56" s="43" customFormat="1" ht="13.7" customHeight="1">
      <c r="A43" s="10"/>
      <c r="B43" s="62" t="s">
        <v>345</v>
      </c>
      <c r="C43" s="10"/>
      <c r="D43" s="5"/>
      <c r="E43" s="64"/>
      <c r="F43" s="65"/>
      <c r="G43" s="66"/>
      <c r="H43" s="65"/>
      <c r="I43" s="66"/>
      <c r="J43" s="66"/>
      <c r="K43" s="66"/>
      <c r="L43" s="66"/>
      <c r="M43" s="66"/>
      <c r="N43" s="66"/>
      <c r="O43" s="10"/>
      <c r="P43" s="62" t="s">
        <v>345</v>
      </c>
      <c r="Q43" s="10"/>
      <c r="R43" s="53"/>
      <c r="S43" s="67">
        <f t="shared" si="6"/>
        <v>0</v>
      </c>
      <c r="T43" s="61"/>
      <c r="U43" s="61"/>
      <c r="V43" s="61"/>
      <c r="W43" s="61"/>
      <c r="X43" s="61"/>
      <c r="Y43" s="61"/>
      <c r="Z43" s="61"/>
      <c r="AA43" s="61"/>
      <c r="AB43" s="61"/>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row>
    <row r="44" spans="1:56" s="43" customFormat="1" ht="13.7" customHeight="1">
      <c r="A44" s="4"/>
      <c r="B44" s="62" t="s">
        <v>346</v>
      </c>
      <c r="C44" s="4"/>
      <c r="D44" s="5"/>
      <c r="E44" s="64"/>
      <c r="F44" s="65"/>
      <c r="G44" s="66"/>
      <c r="H44" s="65"/>
      <c r="I44" s="66"/>
      <c r="J44" s="66"/>
      <c r="K44" s="66"/>
      <c r="L44" s="66"/>
      <c r="M44" s="66"/>
      <c r="N44" s="66"/>
      <c r="O44" s="4"/>
      <c r="P44" s="62" t="s">
        <v>346</v>
      </c>
      <c r="Q44" s="4"/>
      <c r="R44" s="53"/>
      <c r="S44" s="67">
        <f t="shared" si="6"/>
        <v>0</v>
      </c>
      <c r="T44" s="61"/>
      <c r="U44" s="61"/>
      <c r="V44" s="61"/>
      <c r="W44" s="61"/>
      <c r="X44" s="61"/>
      <c r="Y44" s="61"/>
      <c r="Z44" s="61"/>
      <c r="AA44" s="61"/>
      <c r="AB44" s="61"/>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row>
    <row r="45" spans="1:56" s="43" customFormat="1" ht="13.7" customHeight="1">
      <c r="A45" s="4"/>
      <c r="B45" s="62" t="s">
        <v>347</v>
      </c>
      <c r="C45" s="4"/>
      <c r="D45" s="5"/>
      <c r="E45" s="64"/>
      <c r="F45" s="65"/>
      <c r="G45" s="66"/>
      <c r="H45" s="65"/>
      <c r="I45" s="66"/>
      <c r="J45" s="66"/>
      <c r="K45" s="66"/>
      <c r="L45" s="66"/>
      <c r="M45" s="66"/>
      <c r="N45" s="66"/>
      <c r="O45" s="4"/>
      <c r="P45" s="62" t="s">
        <v>347</v>
      </c>
      <c r="Q45" s="4"/>
      <c r="R45" s="53"/>
      <c r="S45" s="67">
        <f t="shared" si="6"/>
        <v>0</v>
      </c>
      <c r="T45" s="61"/>
      <c r="U45" s="61"/>
      <c r="V45" s="61"/>
      <c r="W45" s="61"/>
      <c r="X45" s="61"/>
      <c r="Y45" s="61"/>
      <c r="Z45" s="61"/>
      <c r="AA45" s="61"/>
      <c r="AB45" s="61"/>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row>
    <row r="46" spans="1:56" s="43" customFormat="1" ht="13.7" customHeight="1">
      <c r="A46" s="4"/>
      <c r="B46" s="62" t="s">
        <v>348</v>
      </c>
      <c r="C46" s="4"/>
      <c r="D46" s="5"/>
      <c r="E46" s="64"/>
      <c r="F46" s="65"/>
      <c r="G46" s="66"/>
      <c r="H46" s="65"/>
      <c r="I46" s="66"/>
      <c r="J46" s="66"/>
      <c r="K46" s="66"/>
      <c r="L46" s="66"/>
      <c r="M46" s="66"/>
      <c r="N46" s="66"/>
      <c r="O46" s="4"/>
      <c r="P46" s="62" t="s">
        <v>348</v>
      </c>
      <c r="Q46" s="4"/>
      <c r="R46" s="53"/>
      <c r="S46" s="67">
        <f t="shared" si="6"/>
        <v>0</v>
      </c>
      <c r="T46" s="61"/>
      <c r="U46" s="61"/>
      <c r="V46" s="61"/>
      <c r="W46" s="61"/>
      <c r="X46" s="61"/>
      <c r="Y46" s="61"/>
      <c r="Z46" s="61"/>
      <c r="AA46" s="61"/>
      <c r="AB46" s="61"/>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row>
    <row r="47" spans="1:56" s="43" customFormat="1" ht="13.7" customHeight="1">
      <c r="A47" s="4"/>
      <c r="B47" s="62" t="s">
        <v>349</v>
      </c>
      <c r="C47" s="4"/>
      <c r="D47" s="5"/>
      <c r="E47" s="64"/>
      <c r="F47" s="65"/>
      <c r="G47" s="66"/>
      <c r="H47" s="65"/>
      <c r="I47" s="66"/>
      <c r="J47" s="66"/>
      <c r="K47" s="66"/>
      <c r="L47" s="66"/>
      <c r="M47" s="66"/>
      <c r="N47" s="66"/>
      <c r="O47" s="4"/>
      <c r="P47" s="62" t="s">
        <v>349</v>
      </c>
      <c r="Q47" s="4"/>
      <c r="R47" s="53"/>
      <c r="S47" s="67">
        <f t="shared" si="6"/>
        <v>0</v>
      </c>
      <c r="T47" s="61"/>
      <c r="U47" s="61"/>
      <c r="V47" s="61"/>
      <c r="W47" s="61"/>
      <c r="X47" s="61"/>
      <c r="Y47" s="61"/>
      <c r="Z47" s="61"/>
      <c r="AA47" s="61"/>
      <c r="AB47" s="61"/>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row>
    <row r="48" spans="1:56" s="43" customFormat="1" ht="13.7" customHeight="1">
      <c r="A48" s="4"/>
      <c r="B48" s="62" t="s">
        <v>350</v>
      </c>
      <c r="C48" s="4"/>
      <c r="D48" s="5"/>
      <c r="E48" s="64"/>
      <c r="F48" s="65"/>
      <c r="G48" s="66"/>
      <c r="H48" s="65"/>
      <c r="I48" s="68"/>
      <c r="J48" s="66"/>
      <c r="K48" s="66"/>
      <c r="L48" s="66"/>
      <c r="M48" s="66"/>
      <c r="N48" s="66"/>
      <c r="O48" s="4"/>
      <c r="P48" s="62" t="s">
        <v>350</v>
      </c>
      <c r="Q48" s="4"/>
      <c r="R48" s="53"/>
      <c r="S48" s="67">
        <f t="shared" si="6"/>
        <v>0</v>
      </c>
      <c r="T48" s="61"/>
      <c r="U48" s="61"/>
      <c r="V48" s="61"/>
      <c r="W48" s="61"/>
      <c r="X48" s="61"/>
      <c r="Y48" s="61"/>
      <c r="Z48" s="61"/>
      <c r="AA48" s="61"/>
      <c r="AB48" s="61"/>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row>
    <row r="49" spans="1:56" s="43" customFormat="1" ht="13.7" customHeight="1">
      <c r="A49" s="4"/>
      <c r="B49" s="62" t="s">
        <v>351</v>
      </c>
      <c r="C49" s="4"/>
      <c r="D49" s="5"/>
      <c r="E49" s="69"/>
      <c r="F49" s="70"/>
      <c r="G49" s="66"/>
      <c r="H49" s="71"/>
      <c r="I49" s="70"/>
      <c r="J49" s="66"/>
      <c r="K49" s="66"/>
      <c r="L49" s="66"/>
      <c r="M49" s="66"/>
      <c r="N49" s="66"/>
      <c r="O49" s="4"/>
      <c r="P49" s="62" t="s">
        <v>351</v>
      </c>
      <c r="Q49" s="4"/>
      <c r="R49" s="53"/>
      <c r="S49" s="67">
        <f t="shared" si="6"/>
        <v>0</v>
      </c>
      <c r="T49" s="61"/>
      <c r="U49" s="61"/>
      <c r="V49" s="61"/>
      <c r="W49" s="61"/>
      <c r="X49" s="61"/>
      <c r="Y49" s="61"/>
      <c r="Z49" s="61"/>
      <c r="AA49" s="61"/>
      <c r="AB49" s="61"/>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row>
    <row r="50" spans="1:56" s="43" customFormat="1" ht="13.7" customHeight="1">
      <c r="A50" s="4"/>
      <c r="B50" s="62" t="s">
        <v>342</v>
      </c>
      <c r="C50" s="4"/>
      <c r="D50" s="5"/>
      <c r="E50" s="72"/>
      <c r="F50" s="56"/>
      <c r="G50" s="66"/>
      <c r="H50" s="56"/>
      <c r="I50" s="56"/>
      <c r="J50" s="66"/>
      <c r="K50" s="66"/>
      <c r="L50" s="66"/>
      <c r="M50" s="66"/>
      <c r="N50" s="66"/>
      <c r="O50" s="4"/>
      <c r="P50" s="62" t="s">
        <v>342</v>
      </c>
      <c r="Q50" s="4"/>
      <c r="R50" s="53"/>
      <c r="S50" s="67">
        <f t="shared" si="6"/>
        <v>0</v>
      </c>
      <c r="T50" s="61"/>
      <c r="U50" s="61"/>
      <c r="V50" s="61"/>
      <c r="W50" s="61"/>
      <c r="X50" s="61"/>
      <c r="Y50" s="61"/>
      <c r="Z50" s="61"/>
      <c r="AA50" s="61"/>
      <c r="AB50" s="61"/>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row>
    <row r="51" spans="1:56" s="43" customFormat="1" ht="13.7" customHeight="1">
      <c r="A51" s="1479" t="s">
        <v>8</v>
      </c>
      <c r="B51" s="1479"/>
      <c r="C51" s="1479"/>
      <c r="D51" s="2"/>
      <c r="E51" s="82"/>
      <c r="F51" s="56"/>
      <c r="G51" s="56"/>
      <c r="H51" s="56"/>
      <c r="I51" s="56"/>
      <c r="J51" s="66"/>
      <c r="K51" s="66"/>
      <c r="L51" s="66"/>
      <c r="M51" s="66"/>
      <c r="N51" s="66"/>
      <c r="O51" s="1479" t="s">
        <v>8</v>
      </c>
      <c r="P51" s="1479"/>
      <c r="Q51" s="1479"/>
      <c r="R51" s="53"/>
      <c r="S51" s="61"/>
      <c r="T51" s="61"/>
      <c r="U51" s="61"/>
      <c r="V51" s="61"/>
      <c r="W51" s="61"/>
      <c r="X51" s="61"/>
      <c r="Y51" s="61"/>
      <c r="Z51" s="61"/>
      <c r="AA51" s="61"/>
      <c r="AB51" s="61"/>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row>
    <row r="52" spans="1:56" s="43" customFormat="1" ht="13.7" customHeight="1">
      <c r="A52" s="17"/>
      <c r="B52" s="62" t="s">
        <v>343</v>
      </c>
      <c r="C52" s="11"/>
      <c r="D52" s="16"/>
      <c r="E52" s="72"/>
      <c r="F52" s="56"/>
      <c r="G52" s="68"/>
      <c r="H52" s="56"/>
      <c r="I52" s="56"/>
      <c r="J52" s="66"/>
      <c r="K52" s="66"/>
      <c r="L52" s="66"/>
      <c r="M52" s="66"/>
      <c r="N52" s="66"/>
      <c r="O52" s="17"/>
      <c r="P52" s="62" t="s">
        <v>343</v>
      </c>
      <c r="Q52" s="11"/>
      <c r="R52" s="53"/>
      <c r="S52" s="67">
        <f t="shared" ref="S52:S61" si="7">SUM(T52:Y52)</f>
        <v>0</v>
      </c>
      <c r="T52" s="61"/>
      <c r="U52" s="61"/>
      <c r="V52" s="61"/>
      <c r="W52" s="61"/>
      <c r="X52" s="61"/>
      <c r="Y52" s="61"/>
      <c r="Z52" s="61"/>
      <c r="AA52" s="61"/>
      <c r="AB52" s="61"/>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row>
    <row r="53" spans="1:56" s="43" customFormat="1" ht="13.7" customHeight="1">
      <c r="A53" s="6"/>
      <c r="B53" s="62" t="s">
        <v>344</v>
      </c>
      <c r="C53" s="6"/>
      <c r="D53" s="2"/>
      <c r="E53" s="72"/>
      <c r="F53" s="56"/>
      <c r="G53" s="68"/>
      <c r="H53" s="56"/>
      <c r="I53" s="56"/>
      <c r="J53" s="66"/>
      <c r="K53" s="66"/>
      <c r="L53" s="66"/>
      <c r="M53" s="66"/>
      <c r="N53" s="66"/>
      <c r="O53" s="6"/>
      <c r="P53" s="62" t="s">
        <v>344</v>
      </c>
      <c r="Q53" s="6"/>
      <c r="R53" s="54"/>
      <c r="S53" s="67">
        <f t="shared" si="7"/>
        <v>0</v>
      </c>
      <c r="T53" s="73"/>
      <c r="U53" s="73"/>
      <c r="V53" s="73"/>
      <c r="W53" s="73"/>
      <c r="X53" s="73"/>
      <c r="Y53" s="73"/>
      <c r="Z53" s="73"/>
      <c r="AA53" s="73"/>
      <c r="AB53" s="73"/>
    </row>
    <row r="54" spans="1:56" s="43" customFormat="1" ht="13.7" customHeight="1">
      <c r="A54" s="4"/>
      <c r="B54" s="62" t="s">
        <v>345</v>
      </c>
      <c r="C54" s="4"/>
      <c r="D54" s="5"/>
      <c r="E54" s="72"/>
      <c r="F54" s="56"/>
      <c r="G54" s="68"/>
      <c r="H54" s="56"/>
      <c r="I54" s="56"/>
      <c r="J54" s="66"/>
      <c r="K54" s="66"/>
      <c r="L54" s="66"/>
      <c r="M54" s="66"/>
      <c r="N54" s="66"/>
      <c r="O54" s="4"/>
      <c r="P54" s="62" t="s">
        <v>345</v>
      </c>
      <c r="Q54" s="4"/>
      <c r="R54" s="53"/>
      <c r="S54" s="67">
        <f t="shared" si="7"/>
        <v>0</v>
      </c>
      <c r="T54" s="61"/>
      <c r="U54" s="61"/>
      <c r="V54" s="61"/>
      <c r="W54" s="61"/>
      <c r="X54" s="61"/>
      <c r="Y54" s="61"/>
      <c r="Z54" s="61"/>
      <c r="AA54" s="61"/>
      <c r="AB54" s="61"/>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row>
    <row r="55" spans="1:56" s="43" customFormat="1" ht="13.7" customHeight="1">
      <c r="A55" s="4"/>
      <c r="B55" s="62" t="s">
        <v>346</v>
      </c>
      <c r="C55" s="4"/>
      <c r="D55" s="5"/>
      <c r="E55" s="72"/>
      <c r="F55" s="56"/>
      <c r="G55" s="68"/>
      <c r="H55" s="56"/>
      <c r="I55" s="56"/>
      <c r="J55" s="66"/>
      <c r="K55" s="66"/>
      <c r="L55" s="66"/>
      <c r="M55" s="66"/>
      <c r="N55" s="66"/>
      <c r="O55" s="4"/>
      <c r="P55" s="62" t="s">
        <v>346</v>
      </c>
      <c r="Q55" s="4"/>
      <c r="R55" s="53"/>
      <c r="S55" s="67">
        <f t="shared" si="7"/>
        <v>0</v>
      </c>
      <c r="T55" s="61"/>
      <c r="U55" s="61"/>
      <c r="V55" s="61"/>
      <c r="W55" s="61"/>
      <c r="X55" s="61"/>
      <c r="Y55" s="61"/>
      <c r="Z55" s="61"/>
      <c r="AA55" s="61"/>
      <c r="AB55" s="61"/>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row>
    <row r="56" spans="1:56" s="43" customFormat="1" ht="13.7" customHeight="1">
      <c r="A56" s="4"/>
      <c r="B56" s="62" t="s">
        <v>347</v>
      </c>
      <c r="C56" s="4"/>
      <c r="D56" s="5"/>
      <c r="E56" s="72"/>
      <c r="F56" s="56"/>
      <c r="G56" s="68"/>
      <c r="H56" s="56"/>
      <c r="I56" s="56"/>
      <c r="J56" s="66"/>
      <c r="K56" s="66"/>
      <c r="L56" s="66"/>
      <c r="M56" s="66"/>
      <c r="N56" s="66"/>
      <c r="O56" s="4"/>
      <c r="P56" s="62" t="s">
        <v>347</v>
      </c>
      <c r="Q56" s="4"/>
      <c r="R56" s="53"/>
      <c r="S56" s="67">
        <f t="shared" si="7"/>
        <v>0</v>
      </c>
      <c r="T56" s="61"/>
      <c r="U56" s="61"/>
      <c r="V56" s="61"/>
      <c r="W56" s="61"/>
      <c r="X56" s="61"/>
      <c r="Y56" s="61"/>
      <c r="Z56" s="61"/>
      <c r="AA56" s="61"/>
      <c r="AB56" s="61"/>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row>
    <row r="57" spans="1:56" s="43" customFormat="1" ht="13.7" customHeight="1">
      <c r="A57" s="4"/>
      <c r="B57" s="62" t="s">
        <v>348</v>
      </c>
      <c r="C57" s="4"/>
      <c r="D57" s="5"/>
      <c r="E57" s="72"/>
      <c r="F57" s="56"/>
      <c r="G57" s="68"/>
      <c r="H57" s="56"/>
      <c r="I57" s="56"/>
      <c r="J57" s="66"/>
      <c r="K57" s="66"/>
      <c r="L57" s="66"/>
      <c r="M57" s="66"/>
      <c r="N57" s="66"/>
      <c r="O57" s="4"/>
      <c r="P57" s="62" t="s">
        <v>348</v>
      </c>
      <c r="Q57" s="4"/>
      <c r="R57" s="53"/>
      <c r="S57" s="67">
        <f t="shared" si="7"/>
        <v>0</v>
      </c>
      <c r="T57" s="61"/>
      <c r="U57" s="61"/>
      <c r="V57" s="61"/>
      <c r="W57" s="61"/>
      <c r="X57" s="61"/>
      <c r="Y57" s="61"/>
      <c r="Z57" s="61"/>
      <c r="AA57" s="61"/>
      <c r="AB57" s="61"/>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row>
    <row r="58" spans="1:56" s="43" customFormat="1" ht="13.7" customHeight="1">
      <c r="A58" s="4"/>
      <c r="B58" s="62" t="s">
        <v>349</v>
      </c>
      <c r="C58" s="4"/>
      <c r="D58" s="5"/>
      <c r="E58" s="72"/>
      <c r="F58" s="56"/>
      <c r="G58" s="68"/>
      <c r="H58" s="56"/>
      <c r="I58" s="56"/>
      <c r="J58" s="56"/>
      <c r="K58" s="66"/>
      <c r="L58" s="66"/>
      <c r="M58" s="66"/>
      <c r="N58" s="66"/>
      <c r="O58" s="4"/>
      <c r="P58" s="62" t="s">
        <v>349</v>
      </c>
      <c r="Q58" s="4"/>
      <c r="R58" s="53"/>
      <c r="S58" s="67">
        <f t="shared" si="7"/>
        <v>0</v>
      </c>
      <c r="T58" s="61"/>
      <c r="U58" s="61"/>
      <c r="V58" s="61"/>
      <c r="W58" s="61"/>
      <c r="X58" s="61"/>
      <c r="Y58" s="61"/>
      <c r="Z58" s="61"/>
      <c r="AA58" s="61"/>
      <c r="AB58" s="61"/>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row>
    <row r="59" spans="1:56" s="43" customFormat="1" ht="13.7" customHeight="1">
      <c r="A59" s="4"/>
      <c r="B59" s="62" t="s">
        <v>350</v>
      </c>
      <c r="C59" s="4"/>
      <c r="D59" s="5"/>
      <c r="E59" s="72"/>
      <c r="F59" s="56"/>
      <c r="G59" s="68"/>
      <c r="H59" s="56"/>
      <c r="I59" s="56"/>
      <c r="J59" s="56"/>
      <c r="K59" s="66"/>
      <c r="L59" s="66"/>
      <c r="M59" s="66"/>
      <c r="N59" s="66"/>
      <c r="O59" s="4"/>
      <c r="P59" s="62" t="s">
        <v>350</v>
      </c>
      <c r="Q59" s="4"/>
      <c r="R59" s="53"/>
      <c r="S59" s="67">
        <f t="shared" si="7"/>
        <v>0</v>
      </c>
      <c r="T59" s="61"/>
      <c r="U59" s="61"/>
      <c r="V59" s="61"/>
      <c r="W59" s="61"/>
      <c r="X59" s="61"/>
      <c r="Y59" s="61"/>
      <c r="Z59" s="61"/>
      <c r="AA59" s="61"/>
      <c r="AB59" s="61"/>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row>
    <row r="60" spans="1:56" s="43" customFormat="1" ht="13.7" customHeight="1">
      <c r="A60" s="4"/>
      <c r="B60" s="62" t="s">
        <v>351</v>
      </c>
      <c r="C60" s="4"/>
      <c r="D60" s="5"/>
      <c r="E60" s="72"/>
      <c r="F60" s="56"/>
      <c r="G60" s="68"/>
      <c r="H60" s="56"/>
      <c r="I60" s="56"/>
      <c r="J60" s="56"/>
      <c r="K60" s="68"/>
      <c r="L60" s="68"/>
      <c r="M60" s="68"/>
      <c r="N60" s="68"/>
      <c r="O60" s="4"/>
      <c r="P60" s="62" t="s">
        <v>351</v>
      </c>
      <c r="Q60" s="4"/>
      <c r="R60" s="53"/>
      <c r="S60" s="67">
        <f t="shared" si="7"/>
        <v>0</v>
      </c>
      <c r="T60" s="74"/>
      <c r="U60" s="74"/>
      <c r="V60" s="74"/>
      <c r="W60" s="74"/>
      <c r="X60" s="74"/>
      <c r="Y60" s="74"/>
      <c r="Z60" s="74"/>
      <c r="AA60" s="74"/>
      <c r="AB60" s="74"/>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row>
    <row r="61" spans="1:56" s="44" customFormat="1" ht="13.7" customHeight="1" thickBot="1">
      <c r="A61" s="12"/>
      <c r="B61" s="63" t="s">
        <v>342</v>
      </c>
      <c r="C61" s="12"/>
      <c r="D61" s="13"/>
      <c r="E61" s="75"/>
      <c r="F61" s="76"/>
      <c r="G61" s="77"/>
      <c r="H61" s="76"/>
      <c r="I61" s="76"/>
      <c r="J61" s="76"/>
      <c r="K61" s="77"/>
      <c r="L61" s="77"/>
      <c r="M61" s="77"/>
      <c r="N61" s="77"/>
      <c r="O61" s="12"/>
      <c r="P61" s="63" t="s">
        <v>342</v>
      </c>
      <c r="Q61" s="12"/>
      <c r="R61" s="55"/>
      <c r="S61" s="78">
        <f t="shared" si="7"/>
        <v>0</v>
      </c>
      <c r="T61" s="79"/>
      <c r="U61" s="79"/>
      <c r="V61" s="79"/>
      <c r="W61" s="79"/>
      <c r="X61" s="79"/>
      <c r="Y61" s="79"/>
      <c r="Z61" s="79"/>
      <c r="AA61" s="79"/>
      <c r="AB61" s="79"/>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row>
    <row r="62" spans="1:56" s="43" customFormat="1">
      <c r="B62" s="14"/>
      <c r="C62" s="14"/>
      <c r="D62" s="15"/>
      <c r="I62" s="44"/>
    </row>
    <row r="63" spans="1:56" ht="26.1" customHeight="1"/>
    <row r="64" spans="1:56" ht="26.1" customHeight="1"/>
    <row r="65" ht="26.1" customHeight="1"/>
    <row r="66" ht="26.1" customHeight="1"/>
    <row r="67" ht="26.1" customHeight="1"/>
    <row r="68" ht="26.1" customHeight="1"/>
    <row r="69" ht="26.1" customHeight="1"/>
    <row r="70" ht="26.1" customHeight="1"/>
    <row r="71" ht="26.1" customHeight="1"/>
    <row r="72" ht="26.1" customHeight="1"/>
    <row r="73" ht="26.1" customHeight="1"/>
    <row r="74" ht="26.1" customHeight="1"/>
    <row r="75" ht="26.1" customHeight="1"/>
    <row r="76" ht="26.1" customHeight="1"/>
    <row r="77" ht="26.1" customHeight="1"/>
    <row r="78" ht="26.1" customHeight="1"/>
    <row r="79" ht="26.1" customHeight="1"/>
    <row r="80" ht="26.1" customHeight="1"/>
    <row r="81" ht="26.1" customHeight="1"/>
    <row r="82" ht="26.1" customHeight="1"/>
    <row r="83" ht="26.1" customHeight="1"/>
  </sheetData>
  <mergeCells count="70">
    <mergeCell ref="O51:Q51"/>
    <mergeCell ref="A29:C29"/>
    <mergeCell ref="A14:C14"/>
    <mergeCell ref="A9:C9"/>
    <mergeCell ref="A40:C40"/>
    <mergeCell ref="A51:C51"/>
    <mergeCell ref="A21:C21"/>
    <mergeCell ref="A19:C19"/>
    <mergeCell ref="A12:C12"/>
    <mergeCell ref="A10:C10"/>
    <mergeCell ref="O29:Q29"/>
    <mergeCell ref="O40:Q40"/>
    <mergeCell ref="O22:Q22"/>
    <mergeCell ref="O12:Q12"/>
    <mergeCell ref="O17:Q17"/>
    <mergeCell ref="O18:Q18"/>
    <mergeCell ref="AD14:AF14"/>
    <mergeCell ref="O10:Q10"/>
    <mergeCell ref="O11:Q11"/>
    <mergeCell ref="AQ14:AS14"/>
    <mergeCell ref="O14:Q14"/>
    <mergeCell ref="O19:Q19"/>
    <mergeCell ref="A11:C11"/>
    <mergeCell ref="E3:E6"/>
    <mergeCell ref="H5:H6"/>
    <mergeCell ref="A7:C7"/>
    <mergeCell ref="A3:C6"/>
    <mergeCell ref="G5:G6"/>
    <mergeCell ref="F3:N3"/>
    <mergeCell ref="M5:M6"/>
    <mergeCell ref="G4:N4"/>
    <mergeCell ref="L5:L6"/>
    <mergeCell ref="O3:Q6"/>
    <mergeCell ref="O7:Q7"/>
    <mergeCell ref="O8:Q8"/>
    <mergeCell ref="A22:C22"/>
    <mergeCell ref="A18:C18"/>
    <mergeCell ref="A17:C17"/>
    <mergeCell ref="A20:C20"/>
    <mergeCell ref="A13:C13"/>
    <mergeCell ref="X1:AB1"/>
    <mergeCell ref="Z4:Z6"/>
    <mergeCell ref="AA4:AA6"/>
    <mergeCell ref="N5:N6"/>
    <mergeCell ref="U5:U6"/>
    <mergeCell ref="Y5:Y6"/>
    <mergeCell ref="AB4:AB6"/>
    <mergeCell ref="X5:X6"/>
    <mergeCell ref="V5:V6"/>
    <mergeCell ref="W5:W6"/>
    <mergeCell ref="S3:Y3"/>
    <mergeCell ref="S4:Y4"/>
    <mergeCell ref="S5:S6"/>
    <mergeCell ref="T5:T6"/>
    <mergeCell ref="O21:Q21"/>
    <mergeCell ref="A1:H1"/>
    <mergeCell ref="I1:N1"/>
    <mergeCell ref="O1:W1"/>
    <mergeCell ref="O9:Q9"/>
    <mergeCell ref="O16:Q16"/>
    <mergeCell ref="A15:C15"/>
    <mergeCell ref="O15:Q15"/>
    <mergeCell ref="A16:C16"/>
    <mergeCell ref="K5:K6"/>
    <mergeCell ref="A8:C8"/>
    <mergeCell ref="I5:I6"/>
    <mergeCell ref="J5:J6"/>
    <mergeCell ref="F4:F6"/>
    <mergeCell ref="O13:Q13"/>
    <mergeCell ref="O20:Q20"/>
  </mergeCells>
  <phoneticPr fontId="3" type="noConversion"/>
  <printOptions horizontalCentered="1"/>
  <pageMargins left="0.36" right="0.45" top="0.78740157480314965" bottom="0.78740157480314965" header="0.82" footer="0.81"/>
  <pageSetup paperSize="9" scale="90" firstPageNumber="71" pageOrder="overThenDown" orientation="portrait" r:id="rId1"/>
  <headerFooter alignWithMargins="0">
    <oddFooter>&amp;C&amp;P</oddFooter>
  </headerFooter>
  <colBreaks count="3" manualBreakCount="3">
    <brk id="8" max="43" man="1"/>
    <brk id="14" max="1048575" man="1"/>
    <brk id="23"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5" tint="0.39997558519241921"/>
  </sheetPr>
  <dimension ref="A1:BF81"/>
  <sheetViews>
    <sheetView tabSelected="1" view="pageBreakPreview" zoomScaleNormal="50" zoomScaleSheetLayoutView="100" workbookViewId="0">
      <selection activeCell="H30" sqref="H30"/>
    </sheetView>
  </sheetViews>
  <sheetFormatPr defaultColWidth="9.140625" defaultRowHeight="15.75"/>
  <cols>
    <col min="1" max="1" width="2.28515625" style="398" customWidth="1"/>
    <col min="2" max="2" width="17.28515625" style="398" customWidth="1"/>
    <col min="3" max="3" width="2.28515625" style="398" customWidth="1"/>
    <col min="4" max="4" width="1.7109375" style="399" customWidth="1"/>
    <col min="5" max="8" width="20.5703125" style="1105" customWidth="1"/>
    <col min="9" max="9" width="17.5703125" style="1105" customWidth="1"/>
    <col min="10" max="10" width="17.5703125" style="1107" customWidth="1"/>
    <col min="11" max="13" width="17.5703125" style="1105" customWidth="1"/>
    <col min="14" max="14" width="17.5703125" style="1107" customWidth="1"/>
    <col min="15" max="15" width="2.28515625" style="398" customWidth="1"/>
    <col min="16" max="16" width="17.28515625" style="398" customWidth="1"/>
    <col min="17" max="17" width="2.28515625" style="398" customWidth="1"/>
    <col min="18" max="18" width="1.7109375" style="399" customWidth="1"/>
    <col min="19" max="24" width="13.5703125" style="1105" customWidth="1"/>
    <col min="25" max="31" width="15" style="1105" customWidth="1"/>
    <col min="32" max="32" width="11.42578125" style="1105" customWidth="1"/>
    <col min="33" max="36" width="9.140625" style="1105"/>
    <col min="37" max="39" width="13.5703125" style="1105" bestFit="1" customWidth="1"/>
    <col min="40" max="40" width="12.28515625" style="1105" bestFit="1" customWidth="1"/>
    <col min="41" max="44" width="11" style="1105" bestFit="1" customWidth="1"/>
    <col min="45" max="45" width="12.28515625" style="1105" bestFit="1" customWidth="1"/>
    <col min="46" max="49" width="9.140625" style="1105"/>
    <col min="50" max="50" width="12.28515625" style="1105" bestFit="1" customWidth="1"/>
    <col min="51" max="54" width="11" style="1105" bestFit="1" customWidth="1"/>
    <col min="55" max="56" width="12.28515625" style="1105" bestFit="1" customWidth="1"/>
    <col min="57" max="57" width="11" style="1105" bestFit="1" customWidth="1"/>
    <col min="58" max="58" width="12.28515625" style="1105" bestFit="1" customWidth="1"/>
    <col min="59" max="16384" width="9.140625" style="1105"/>
  </cols>
  <sheetData>
    <row r="1" spans="1:58" s="375" customFormat="1" ht="35.1" customHeight="1">
      <c r="A1" s="1909" t="s">
        <v>428</v>
      </c>
      <c r="B1" s="1909"/>
      <c r="C1" s="1909"/>
      <c r="D1" s="1909"/>
      <c r="E1" s="1909"/>
      <c r="F1" s="1909"/>
      <c r="G1" s="1909"/>
      <c r="H1" s="1909"/>
      <c r="I1" s="1910" t="s">
        <v>237</v>
      </c>
      <c r="J1" s="1910"/>
      <c r="K1" s="1910"/>
      <c r="L1" s="1910"/>
      <c r="M1" s="1910"/>
      <c r="N1" s="1910"/>
      <c r="O1" s="1909" t="s">
        <v>429</v>
      </c>
      <c r="P1" s="1909"/>
      <c r="Q1" s="1909"/>
      <c r="R1" s="1909"/>
      <c r="S1" s="1909"/>
      <c r="T1" s="1909"/>
      <c r="U1" s="1909"/>
      <c r="V1" s="1909"/>
      <c r="W1" s="1909"/>
      <c r="X1" s="1909"/>
      <c r="Y1" s="1910" t="s">
        <v>239</v>
      </c>
      <c r="Z1" s="1910"/>
      <c r="AA1" s="1910"/>
      <c r="AB1" s="1910"/>
      <c r="AC1" s="1910"/>
      <c r="AD1" s="1910"/>
      <c r="AE1" s="1910"/>
    </row>
    <row r="2" spans="1:58" ht="15" customHeight="1" thickBot="1">
      <c r="A2" s="1105"/>
      <c r="B2" s="376"/>
      <c r="C2" s="376"/>
      <c r="D2" s="377"/>
      <c r="E2" s="1106"/>
      <c r="F2" s="1106"/>
      <c r="G2" s="1106"/>
      <c r="H2" s="1106"/>
      <c r="I2" s="1106"/>
      <c r="K2" s="1106"/>
      <c r="L2" s="1106"/>
      <c r="M2" s="1106"/>
      <c r="N2" s="378" t="s">
        <v>764</v>
      </c>
      <c r="O2" s="1105"/>
      <c r="P2" s="376"/>
      <c r="Q2" s="376"/>
      <c r="R2" s="377"/>
      <c r="S2" s="1106"/>
      <c r="T2" s="1106"/>
      <c r="U2" s="378"/>
      <c r="V2" s="1106"/>
      <c r="W2" s="1106"/>
      <c r="X2" s="1106"/>
      <c r="Y2" s="1106"/>
      <c r="Z2" s="1106"/>
      <c r="AA2" s="1106"/>
      <c r="AB2" s="1106"/>
      <c r="AC2" s="1106"/>
      <c r="AD2" s="1106"/>
      <c r="AE2" s="378" t="s">
        <v>764</v>
      </c>
      <c r="AF2" s="1107"/>
    </row>
    <row r="3" spans="1:58" ht="21" customHeight="1">
      <c r="A3" s="1911" t="s">
        <v>10</v>
      </c>
      <c r="B3" s="1911"/>
      <c r="C3" s="1911"/>
      <c r="D3" s="379"/>
      <c r="E3" s="1914" t="s">
        <v>49</v>
      </c>
      <c r="F3" s="1935" t="s">
        <v>164</v>
      </c>
      <c r="G3" s="1936"/>
      <c r="H3" s="1936"/>
      <c r="I3" s="1937"/>
      <c r="J3" s="1938"/>
      <c r="K3" s="1936"/>
      <c r="L3" s="1936"/>
      <c r="M3" s="1936"/>
      <c r="N3" s="1936"/>
      <c r="O3" s="1911" t="s">
        <v>10</v>
      </c>
      <c r="P3" s="1911"/>
      <c r="Q3" s="1911"/>
      <c r="R3" s="379"/>
      <c r="S3" s="1923" t="s">
        <v>165</v>
      </c>
      <c r="T3" s="1924"/>
      <c r="U3" s="1924"/>
      <c r="V3" s="1924"/>
      <c r="W3" s="1924"/>
      <c r="X3" s="1924"/>
      <c r="Y3" s="1924"/>
      <c r="Z3" s="1924"/>
      <c r="AA3" s="1925"/>
      <c r="AB3" s="380" t="s">
        <v>1455</v>
      </c>
      <c r="AC3" s="380"/>
      <c r="AD3" s="380"/>
      <c r="AE3" s="381"/>
      <c r="AF3" s="1107"/>
    </row>
    <row r="4" spans="1:58" ht="20.25" customHeight="1">
      <c r="A4" s="1912"/>
      <c r="B4" s="1912"/>
      <c r="C4" s="1912"/>
      <c r="D4" s="382"/>
      <c r="E4" s="1915"/>
      <c r="F4" s="1906" t="s">
        <v>146</v>
      </c>
      <c r="G4" s="1926" t="s">
        <v>166</v>
      </c>
      <c r="H4" s="1927"/>
      <c r="I4" s="1928"/>
      <c r="J4" s="1929"/>
      <c r="K4" s="1927"/>
      <c r="L4" s="1927"/>
      <c r="M4" s="1927"/>
      <c r="N4" s="1930"/>
      <c r="O4" s="1912"/>
      <c r="P4" s="1912"/>
      <c r="Q4" s="1912"/>
      <c r="R4" s="382"/>
      <c r="S4" s="1932" t="s">
        <v>167</v>
      </c>
      <c r="T4" s="1933"/>
      <c r="U4" s="1933"/>
      <c r="V4" s="1933"/>
      <c r="W4" s="1933"/>
      <c r="X4" s="1933"/>
      <c r="Y4" s="1933"/>
      <c r="Z4" s="1933"/>
      <c r="AA4" s="1934"/>
      <c r="AB4" s="1906" t="s">
        <v>146</v>
      </c>
      <c r="AC4" s="1773" t="s">
        <v>704</v>
      </c>
      <c r="AD4" s="1761"/>
      <c r="AE4" s="1916" t="s">
        <v>370</v>
      </c>
      <c r="AF4" s="1107"/>
    </row>
    <row r="5" spans="1:58" ht="15" customHeight="1">
      <c r="A5" s="1912"/>
      <c r="B5" s="1912"/>
      <c r="C5" s="1912"/>
      <c r="D5" s="382"/>
      <c r="E5" s="1915"/>
      <c r="F5" s="1915"/>
      <c r="G5" s="1906" t="s">
        <v>47</v>
      </c>
      <c r="H5" s="1906" t="s">
        <v>170</v>
      </c>
      <c r="I5" s="1919" t="s">
        <v>762</v>
      </c>
      <c r="J5" s="1931" t="s">
        <v>172</v>
      </c>
      <c r="K5" s="1906" t="s">
        <v>129</v>
      </c>
      <c r="L5" s="1906" t="s">
        <v>173</v>
      </c>
      <c r="M5" s="1906" t="s">
        <v>174</v>
      </c>
      <c r="N5" s="1906" t="s">
        <v>175</v>
      </c>
      <c r="O5" s="1912"/>
      <c r="P5" s="1912"/>
      <c r="Q5" s="1912"/>
      <c r="R5" s="382"/>
      <c r="S5" s="1906" t="s">
        <v>47</v>
      </c>
      <c r="T5" s="1906" t="s">
        <v>122</v>
      </c>
      <c r="U5" s="1906" t="s">
        <v>176</v>
      </c>
      <c r="V5" s="1906" t="s">
        <v>177</v>
      </c>
      <c r="W5" s="1778" t="s">
        <v>178</v>
      </c>
      <c r="X5" s="1779"/>
      <c r="Y5" s="1919" t="s">
        <v>179</v>
      </c>
      <c r="Z5" s="1906" t="s">
        <v>717</v>
      </c>
      <c r="AA5" s="1906" t="s">
        <v>763</v>
      </c>
      <c r="AB5" s="1921"/>
      <c r="AC5" s="1578"/>
      <c r="AD5" s="1579"/>
      <c r="AE5" s="1917"/>
      <c r="AF5" s="1107"/>
    </row>
    <row r="6" spans="1:58" ht="39" customHeight="1">
      <c r="A6" s="1913"/>
      <c r="B6" s="1913"/>
      <c r="C6" s="1913"/>
      <c r="D6" s="383"/>
      <c r="E6" s="1907"/>
      <c r="F6" s="1907"/>
      <c r="G6" s="1907"/>
      <c r="H6" s="1907"/>
      <c r="I6" s="1920"/>
      <c r="J6" s="1907"/>
      <c r="K6" s="1907"/>
      <c r="L6" s="1907"/>
      <c r="M6" s="1907"/>
      <c r="N6" s="1907"/>
      <c r="O6" s="1913"/>
      <c r="P6" s="1913"/>
      <c r="Q6" s="1913"/>
      <c r="R6" s="383"/>
      <c r="S6" s="1907"/>
      <c r="T6" s="1907"/>
      <c r="U6" s="1907"/>
      <c r="V6" s="1907"/>
      <c r="W6" s="1393" t="s">
        <v>807</v>
      </c>
      <c r="X6" s="1393" t="s">
        <v>808</v>
      </c>
      <c r="Y6" s="1920"/>
      <c r="Z6" s="1907"/>
      <c r="AA6" s="1907"/>
      <c r="AB6" s="1922"/>
      <c r="AC6" s="1393" t="s">
        <v>809</v>
      </c>
      <c r="AD6" s="1393" t="s">
        <v>810</v>
      </c>
      <c r="AE6" s="1918"/>
      <c r="AF6" s="1107"/>
    </row>
    <row r="7" spans="1:58" s="387" customFormat="1" ht="24.6" hidden="1" customHeight="1">
      <c r="A7" s="1908" t="s">
        <v>151</v>
      </c>
      <c r="B7" s="1908"/>
      <c r="C7" s="1908"/>
      <c r="D7" s="384"/>
      <c r="E7" s="385">
        <v>33164217</v>
      </c>
      <c r="F7" s="386">
        <v>31816173</v>
      </c>
      <c r="G7" s="386"/>
      <c r="H7" s="386">
        <v>18735446</v>
      </c>
      <c r="I7" s="386">
        <v>6632984</v>
      </c>
      <c r="J7" s="386">
        <v>240112</v>
      </c>
      <c r="K7" s="386">
        <v>283593</v>
      </c>
      <c r="L7" s="386">
        <v>46955</v>
      </c>
      <c r="M7" s="386">
        <v>267556</v>
      </c>
      <c r="N7" s="386">
        <v>2209893</v>
      </c>
      <c r="O7" s="1908" t="s">
        <v>151</v>
      </c>
      <c r="P7" s="1908"/>
      <c r="Q7" s="1908"/>
      <c r="R7" s="384"/>
      <c r="S7" s="386"/>
      <c r="T7" s="385">
        <v>1558551</v>
      </c>
      <c r="U7" s="386">
        <v>85271</v>
      </c>
      <c r="V7" s="386">
        <v>97919</v>
      </c>
      <c r="W7" s="386"/>
      <c r="X7" s="386">
        <v>198580</v>
      </c>
      <c r="Y7" s="386">
        <v>110347</v>
      </c>
      <c r="Z7" s="386"/>
      <c r="AA7" s="386">
        <v>1071222</v>
      </c>
      <c r="AB7" s="386">
        <v>1348044</v>
      </c>
      <c r="AC7" s="386"/>
      <c r="AD7" s="386">
        <v>709039</v>
      </c>
      <c r="AE7" s="386">
        <v>639005</v>
      </c>
    </row>
    <row r="8" spans="1:58" s="387" customFormat="1" ht="24.6" hidden="1" customHeight="1">
      <c r="A8" s="1905" t="s">
        <v>1458</v>
      </c>
      <c r="B8" s="1905"/>
      <c r="C8" s="1905"/>
      <c r="D8" s="384"/>
      <c r="E8" s="388">
        <v>32569579</v>
      </c>
      <c r="F8" s="389">
        <v>30497935</v>
      </c>
      <c r="G8" s="389"/>
      <c r="H8" s="389">
        <v>16632055</v>
      </c>
      <c r="I8" s="389">
        <v>6210973</v>
      </c>
      <c r="J8" s="389">
        <v>100491</v>
      </c>
      <c r="K8" s="389">
        <v>234783</v>
      </c>
      <c r="L8" s="389">
        <v>48324</v>
      </c>
      <c r="M8" s="389">
        <v>283747</v>
      </c>
      <c r="N8" s="389">
        <v>3743315</v>
      </c>
      <c r="O8" s="1905" t="s">
        <v>152</v>
      </c>
      <c r="P8" s="1905"/>
      <c r="Q8" s="1905"/>
      <c r="R8" s="384"/>
      <c r="S8" s="389"/>
      <c r="T8" s="388">
        <v>1497076</v>
      </c>
      <c r="U8" s="389">
        <v>79351</v>
      </c>
      <c r="V8" s="389">
        <v>95354</v>
      </c>
      <c r="W8" s="389"/>
      <c r="X8" s="389">
        <v>176297</v>
      </c>
      <c r="Y8" s="389">
        <v>158591</v>
      </c>
      <c r="Z8" s="389"/>
      <c r="AA8" s="389">
        <v>919943</v>
      </c>
      <c r="AB8" s="389">
        <v>2071644</v>
      </c>
      <c r="AC8" s="389"/>
      <c r="AD8" s="389">
        <v>1060079</v>
      </c>
      <c r="AE8" s="389">
        <v>1011565</v>
      </c>
    </row>
    <row r="9" spans="1:58" s="387" customFormat="1" ht="24.6" hidden="1" customHeight="1">
      <c r="A9" s="1905" t="s">
        <v>1438</v>
      </c>
      <c r="B9" s="1905"/>
      <c r="C9" s="1905"/>
      <c r="D9" s="384"/>
      <c r="E9" s="388">
        <v>29201524.025547665</v>
      </c>
      <c r="F9" s="389">
        <v>28297136.69193577</v>
      </c>
      <c r="G9" s="389"/>
      <c r="H9" s="389">
        <v>18772155.554229092</v>
      </c>
      <c r="I9" s="389">
        <v>4216461.2054557195</v>
      </c>
      <c r="J9" s="389">
        <v>119841.52092162597</v>
      </c>
      <c r="K9" s="389">
        <v>163522.35420521698</v>
      </c>
      <c r="L9" s="389">
        <v>45199.988061839656</v>
      </c>
      <c r="M9" s="389">
        <v>184681.12934996604</v>
      </c>
      <c r="N9" s="389">
        <v>1494556.8554885692</v>
      </c>
      <c r="O9" s="1905" t="s">
        <v>1438</v>
      </c>
      <c r="P9" s="1905"/>
      <c r="Q9" s="1905"/>
      <c r="R9" s="384"/>
      <c r="S9" s="389"/>
      <c r="T9" s="388">
        <v>1167945.47018445</v>
      </c>
      <c r="U9" s="389">
        <v>88504.864800334268</v>
      </c>
      <c r="V9" s="389">
        <v>85530.925804332641</v>
      </c>
      <c r="W9" s="389"/>
      <c r="X9" s="389">
        <v>118027.9376828027</v>
      </c>
      <c r="Y9" s="389">
        <v>83527.965140571832</v>
      </c>
      <c r="Z9" s="389"/>
      <c r="AA9" s="389">
        <v>1504531.7853518773</v>
      </c>
      <c r="AB9" s="389">
        <v>904387.33361189044</v>
      </c>
      <c r="AC9" s="389"/>
      <c r="AD9" s="389">
        <v>567391.69104041066</v>
      </c>
      <c r="AE9" s="389">
        <v>336995.64257147972</v>
      </c>
    </row>
    <row r="10" spans="1:58" s="387" customFormat="1" ht="19.5" hidden="1" customHeight="1">
      <c r="A10" s="1905" t="s">
        <v>1439</v>
      </c>
      <c r="B10" s="1905"/>
      <c r="C10" s="1905"/>
      <c r="D10" s="384"/>
      <c r="E10" s="388">
        <v>25087212.535658658</v>
      </c>
      <c r="F10" s="389">
        <v>23737494.640367161</v>
      </c>
      <c r="G10" s="389"/>
      <c r="H10" s="389">
        <v>12882690.680809325</v>
      </c>
      <c r="I10" s="389">
        <v>4067613.3498103791</v>
      </c>
      <c r="J10" s="389">
        <v>230862.17764400443</v>
      </c>
      <c r="K10" s="389">
        <v>190551.19871767145</v>
      </c>
      <c r="L10" s="389">
        <v>49495.545086136648</v>
      </c>
      <c r="M10" s="389">
        <v>269317.19912553782</v>
      </c>
      <c r="N10" s="389">
        <v>3464463.2458956982</v>
      </c>
      <c r="O10" s="1905" t="s">
        <v>1439</v>
      </c>
      <c r="P10" s="1905"/>
      <c r="Q10" s="1905"/>
      <c r="R10" s="384"/>
      <c r="S10" s="389"/>
      <c r="T10" s="388">
        <v>1399251.3642824898</v>
      </c>
      <c r="U10" s="389">
        <v>61182.034253389764</v>
      </c>
      <c r="V10" s="389">
        <v>81608.328833412612</v>
      </c>
      <c r="W10" s="389"/>
      <c r="X10" s="389">
        <v>157574.9738807042</v>
      </c>
      <c r="Y10" s="389">
        <v>206322.99131916655</v>
      </c>
      <c r="Z10" s="389"/>
      <c r="AA10" s="389">
        <v>676561.55070922768</v>
      </c>
      <c r="AB10" s="389">
        <f>AD10+AE10</f>
        <v>1344076.1577283787</v>
      </c>
      <c r="AC10" s="389"/>
      <c r="AD10" s="389">
        <v>516386.71295122779</v>
      </c>
      <c r="AE10" s="389">
        <v>827689.44477715099</v>
      </c>
    </row>
    <row r="11" spans="1:58" s="387" customFormat="1" ht="19.5" hidden="1" customHeight="1">
      <c r="A11" s="1905" t="s">
        <v>1440</v>
      </c>
      <c r="B11" s="1905"/>
      <c r="C11" s="1905"/>
      <c r="D11" s="384"/>
      <c r="E11" s="388">
        <v>28831743.493352219</v>
      </c>
      <c r="F11" s="389">
        <v>27623095.609976135</v>
      </c>
      <c r="G11" s="389"/>
      <c r="H11" s="389">
        <v>15872061.056433925</v>
      </c>
      <c r="I11" s="389">
        <v>4679300.595802715</v>
      </c>
      <c r="J11" s="389">
        <v>134082.74837730234</v>
      </c>
      <c r="K11" s="389">
        <v>250388.18022977101</v>
      </c>
      <c r="L11" s="389">
        <v>60296.178449042956</v>
      </c>
      <c r="M11" s="389">
        <v>253695.57969457618</v>
      </c>
      <c r="N11" s="389">
        <v>3786891.3702023816</v>
      </c>
      <c r="O11" s="1905" t="s">
        <v>1440</v>
      </c>
      <c r="P11" s="1905"/>
      <c r="Q11" s="1905"/>
      <c r="R11" s="384"/>
      <c r="S11" s="389"/>
      <c r="T11" s="388">
        <v>1415643.9064882374</v>
      </c>
      <c r="U11" s="389">
        <v>64698.294354612597</v>
      </c>
      <c r="V11" s="389">
        <v>85620.210751060702</v>
      </c>
      <c r="W11" s="389"/>
      <c r="X11" s="389">
        <v>153108.98892748181</v>
      </c>
      <c r="Y11" s="389">
        <v>129173.76020868019</v>
      </c>
      <c r="Z11" s="389"/>
      <c r="AA11" s="389">
        <v>738134.74005633092</v>
      </c>
      <c r="AB11" s="389">
        <v>1208647.8833760421</v>
      </c>
      <c r="AC11" s="389"/>
      <c r="AD11" s="389">
        <v>459899.36144985352</v>
      </c>
      <c r="AE11" s="389">
        <v>748748.52192618744</v>
      </c>
    </row>
    <row r="12" spans="1:58" s="23" customFormat="1" ht="15" hidden="1" customHeight="1">
      <c r="A12" s="1789" t="s">
        <v>1441</v>
      </c>
      <c r="B12" s="1789"/>
      <c r="C12" s="1789"/>
      <c r="D12" s="22"/>
      <c r="E12" s="50">
        <v>38156267.566526264</v>
      </c>
      <c r="F12" s="50">
        <v>36992274.407296374</v>
      </c>
      <c r="G12" s="50">
        <f>SUM(H12:N12)</f>
        <v>33793534.0702032</v>
      </c>
      <c r="H12" s="50">
        <v>21851352.915336061</v>
      </c>
      <c r="I12" s="50">
        <v>6340630.3084233301</v>
      </c>
      <c r="J12" s="50">
        <v>297616.24920692848</v>
      </c>
      <c r="K12" s="50">
        <v>305068.77746287436</v>
      </c>
      <c r="L12" s="50">
        <v>60374.470641156062</v>
      </c>
      <c r="M12" s="50">
        <v>335132.7925878641</v>
      </c>
      <c r="N12" s="50">
        <v>4603358.5565449912</v>
      </c>
      <c r="O12" s="1789" t="s">
        <v>1441</v>
      </c>
      <c r="P12" s="1789"/>
      <c r="Q12" s="1789"/>
      <c r="R12" s="22"/>
      <c r="S12" s="50">
        <f>SUM(T12:AA12)</f>
        <v>3198740.3370931558</v>
      </c>
      <c r="T12" s="50">
        <v>1699366.0599113428</v>
      </c>
      <c r="U12" s="50">
        <v>75157.552211297429</v>
      </c>
      <c r="V12" s="50">
        <v>95789.529005912424</v>
      </c>
      <c r="W12" s="50"/>
      <c r="X12" s="50">
        <v>143612.43606145002</v>
      </c>
      <c r="Y12" s="50">
        <v>106911.49805856984</v>
      </c>
      <c r="Z12" s="50"/>
      <c r="AA12" s="50">
        <v>1077903.2618445836</v>
      </c>
      <c r="AB12" s="50">
        <v>1163993.159229842</v>
      </c>
      <c r="AC12" s="50"/>
      <c r="AD12" s="50">
        <v>449973.81647946709</v>
      </c>
      <c r="AE12" s="50">
        <v>714019.34275037365</v>
      </c>
    </row>
    <row r="13" spans="1:58" s="387" customFormat="1" ht="19.5" hidden="1" customHeight="1">
      <c r="A13" s="1905" t="s">
        <v>1442</v>
      </c>
      <c r="B13" s="1905"/>
      <c r="C13" s="1905"/>
      <c r="D13" s="384"/>
      <c r="E13" s="50">
        <v>41772861.846913978</v>
      </c>
      <c r="F13" s="50">
        <v>40426985.007039823</v>
      </c>
      <c r="G13" s="50">
        <f>SUM(H13:N13)</f>
        <v>37002088.06108851</v>
      </c>
      <c r="H13" s="50">
        <v>24005055.943400685</v>
      </c>
      <c r="I13" s="50">
        <v>6154905.2945849318</v>
      </c>
      <c r="J13" s="50">
        <v>361809.52729559422</v>
      </c>
      <c r="K13" s="50">
        <v>352598.90561494918</v>
      </c>
      <c r="L13" s="50">
        <v>87422.202595249677</v>
      </c>
      <c r="M13" s="50">
        <v>366049.22572332196</v>
      </c>
      <c r="N13" s="50">
        <v>5674246.9618737763</v>
      </c>
      <c r="O13" s="1905" t="s">
        <v>1442</v>
      </c>
      <c r="P13" s="1905"/>
      <c r="Q13" s="1905"/>
      <c r="R13" s="384"/>
      <c r="S13" s="50">
        <f>SUM(T13:AA13)</f>
        <v>3424896.94595135</v>
      </c>
      <c r="T13" s="50">
        <v>1808196.2163160311</v>
      </c>
      <c r="U13" s="50">
        <v>103150.78088428869</v>
      </c>
      <c r="V13" s="50">
        <v>99743.424295973207</v>
      </c>
      <c r="W13" s="50"/>
      <c r="X13" s="50">
        <v>159151.46510906439</v>
      </c>
      <c r="Y13" s="50">
        <v>113983.73259329573</v>
      </c>
      <c r="Z13" s="50"/>
      <c r="AA13" s="50">
        <v>1140671.3267526969</v>
      </c>
      <c r="AB13" s="50">
        <v>1345876.8398741367</v>
      </c>
      <c r="AC13" s="50"/>
      <c r="AD13" s="50">
        <v>433538.30233138299</v>
      </c>
      <c r="AE13" s="50">
        <v>912338.53754275339</v>
      </c>
    </row>
    <row r="14" spans="1:58" s="387" customFormat="1" ht="18" hidden="1" customHeight="1">
      <c r="A14" s="1789" t="s">
        <v>1443</v>
      </c>
      <c r="B14" s="1789"/>
      <c r="C14" s="1789"/>
      <c r="D14" s="384"/>
      <c r="E14" s="50">
        <f>AK14/12.737</f>
        <v>0</v>
      </c>
      <c r="F14" s="50">
        <f>AL14/12.737</f>
        <v>0</v>
      </c>
      <c r="G14" s="50">
        <f>SUM(H14:N14)</f>
        <v>0</v>
      </c>
      <c r="H14" s="50">
        <f t="shared" ref="H14:N14" si="0">AM14/12.737</f>
        <v>0</v>
      </c>
      <c r="I14" s="50">
        <f t="shared" si="0"/>
        <v>0</v>
      </c>
      <c r="J14" s="50">
        <f t="shared" si="0"/>
        <v>0</v>
      </c>
      <c r="K14" s="50">
        <f t="shared" si="0"/>
        <v>0</v>
      </c>
      <c r="L14" s="50">
        <f t="shared" si="0"/>
        <v>0</v>
      </c>
      <c r="M14" s="50">
        <f t="shared" si="0"/>
        <v>0</v>
      </c>
      <c r="N14" s="50">
        <f t="shared" si="0"/>
        <v>0</v>
      </c>
      <c r="O14" s="1789" t="s">
        <v>1443</v>
      </c>
      <c r="P14" s="1789"/>
      <c r="Q14" s="1789"/>
      <c r="R14" s="384"/>
      <c r="S14" s="50">
        <f>SUM(T14:AA14)</f>
        <v>1719967.7267473619</v>
      </c>
      <c r="T14" s="50">
        <f>AX14/12.737</f>
        <v>0</v>
      </c>
      <c r="U14" s="50">
        <f>AY14/12.737</f>
        <v>107514.83306439634</v>
      </c>
      <c r="V14" s="50">
        <f>AZ14/12.737</f>
        <v>106302.799081467</v>
      </c>
      <c r="W14" s="50"/>
      <c r="X14" s="50">
        <f>BA14/12.737</f>
        <v>163918.60742565122</v>
      </c>
      <c r="Y14" s="50">
        <f>BB14/12.737</f>
        <v>97849.1085441459</v>
      </c>
      <c r="Z14" s="50"/>
      <c r="AA14" s="50">
        <f>BC14/12.737</f>
        <v>1244382.3786317015</v>
      </c>
      <c r="AB14" s="50">
        <f>BD14/12.737</f>
        <v>1182383.6843938048</v>
      </c>
      <c r="AC14" s="50"/>
      <c r="AD14" s="50">
        <f t="shared" ref="AD14:AE14" si="1">BE14/12.737</f>
        <v>325730.3815733692</v>
      </c>
      <c r="AE14" s="50">
        <f t="shared" si="1"/>
        <v>856653.30282043549</v>
      </c>
      <c r="AG14" s="1700"/>
      <c r="AH14" s="1700"/>
      <c r="AI14" s="1700"/>
      <c r="AJ14" s="390"/>
      <c r="AK14" s="50"/>
      <c r="AL14" s="50"/>
      <c r="AM14" s="50"/>
      <c r="AN14" s="50"/>
      <c r="AO14" s="50"/>
      <c r="AP14" s="50"/>
      <c r="AQ14" s="50"/>
      <c r="AR14" s="50"/>
      <c r="AS14" s="50"/>
      <c r="AT14" s="1700"/>
      <c r="AU14" s="1700"/>
      <c r="AV14" s="1700"/>
      <c r="AW14" s="390"/>
      <c r="AX14" s="50"/>
      <c r="AY14" s="50">
        <v>1369416.4287412162</v>
      </c>
      <c r="AZ14" s="50">
        <v>1353978.7519006452</v>
      </c>
      <c r="BA14" s="50">
        <v>2087831.3027805197</v>
      </c>
      <c r="BB14" s="50">
        <v>1246304.0955267863</v>
      </c>
      <c r="BC14" s="50">
        <v>15849698.356631983</v>
      </c>
      <c r="BD14" s="50">
        <v>15060020.98812389</v>
      </c>
      <c r="BE14" s="50">
        <v>4148827.8701000037</v>
      </c>
      <c r="BF14" s="50">
        <v>10911193.118023887</v>
      </c>
    </row>
    <row r="15" spans="1:58" s="387" customFormat="1" ht="18" hidden="1" customHeight="1">
      <c r="A15" s="1905" t="s">
        <v>1444</v>
      </c>
      <c r="B15" s="1905"/>
      <c r="C15" s="1905"/>
      <c r="D15" s="384"/>
      <c r="E15" s="50">
        <v>41212179.990529262</v>
      </c>
      <c r="F15" s="50">
        <v>40310550.64431195</v>
      </c>
      <c r="G15" s="50">
        <f>SUM(H15:N15)</f>
        <v>36647606.385123342</v>
      </c>
      <c r="H15" s="50">
        <v>24497213.916754019</v>
      </c>
      <c r="I15" s="50">
        <v>4980640.586688824</v>
      </c>
      <c r="J15" s="50">
        <v>327158.18345007277</v>
      </c>
      <c r="K15" s="50">
        <v>348765.98541615397</v>
      </c>
      <c r="L15" s="50">
        <v>94584.853173746102</v>
      </c>
      <c r="M15" s="50">
        <v>302287.58616481471</v>
      </c>
      <c r="N15" s="50">
        <v>6096955.2734757094</v>
      </c>
      <c r="O15" s="1905" t="s">
        <v>1444</v>
      </c>
      <c r="P15" s="1905"/>
      <c r="Q15" s="1905"/>
      <c r="R15" s="384"/>
      <c r="S15" s="50">
        <f>SUM(T15:AA15)</f>
        <v>3662944.2591885841</v>
      </c>
      <c r="T15" s="50">
        <v>1841929.5475643608</v>
      </c>
      <c r="U15" s="50">
        <v>129832.38265855687</v>
      </c>
      <c r="V15" s="50">
        <v>109694.25423688427</v>
      </c>
      <c r="W15" s="50"/>
      <c r="X15" s="50">
        <v>168066.91310654199</v>
      </c>
      <c r="Y15" s="50">
        <v>61911.98426872195</v>
      </c>
      <c r="Z15" s="50"/>
      <c r="AA15" s="50">
        <v>1351509.1773535179</v>
      </c>
      <c r="AB15" s="50">
        <v>901629.3462173657</v>
      </c>
      <c r="AC15" s="50"/>
      <c r="AD15" s="50">
        <v>408653.58576893999</v>
      </c>
      <c r="AE15" s="50">
        <v>492975.76044842595</v>
      </c>
    </row>
    <row r="16" spans="1:58" s="387" customFormat="1" ht="18" hidden="1" customHeight="1">
      <c r="A16" s="1905" t="s">
        <v>1445</v>
      </c>
      <c r="B16" s="1905"/>
      <c r="C16" s="1905"/>
      <c r="D16" s="384"/>
      <c r="E16" s="388">
        <v>41831884.227947295</v>
      </c>
      <c r="F16" s="389">
        <v>40639292.013985299</v>
      </c>
      <c r="G16" s="50">
        <v>37144025.03356915</v>
      </c>
      <c r="H16" s="389">
        <v>25220554.404049248</v>
      </c>
      <c r="I16" s="389">
        <v>4528842.5505770566</v>
      </c>
      <c r="J16" s="389">
        <v>528069.32979502797</v>
      </c>
      <c r="K16" s="389">
        <v>306626.31201307115</v>
      </c>
      <c r="L16" s="389">
        <v>72384.646764055607</v>
      </c>
      <c r="M16" s="389">
        <v>264556.71945534582</v>
      </c>
      <c r="N16" s="389">
        <v>6222991.070915347</v>
      </c>
      <c r="O16" s="1905" t="s">
        <v>1445</v>
      </c>
      <c r="P16" s="1905"/>
      <c r="Q16" s="1905"/>
      <c r="R16" s="384"/>
      <c r="S16" s="50">
        <v>3495266.9804162392</v>
      </c>
      <c r="T16" s="50">
        <v>1677890.5310544758</v>
      </c>
      <c r="U16" s="389">
        <v>129480.98877031762</v>
      </c>
      <c r="V16" s="389">
        <v>87704.423459701793</v>
      </c>
      <c r="W16" s="389"/>
      <c r="X16" s="389">
        <v>152052.8716760223</v>
      </c>
      <c r="Y16" s="389">
        <v>120250.72469266465</v>
      </c>
      <c r="Z16" s="389"/>
      <c r="AA16" s="389">
        <v>1327887.4407630572</v>
      </c>
      <c r="AB16" s="389">
        <v>1192592.2139619431</v>
      </c>
      <c r="AC16" s="389"/>
      <c r="AD16" s="389">
        <v>432079.00909810874</v>
      </c>
      <c r="AE16" s="389">
        <v>760513.20486383454</v>
      </c>
    </row>
    <row r="17" spans="1:41" s="387" customFormat="1" ht="17.25" hidden="1" customHeight="1">
      <c r="A17" s="1905" t="s">
        <v>1407</v>
      </c>
      <c r="B17" s="1905"/>
      <c r="C17" s="1905"/>
      <c r="D17" s="384"/>
      <c r="E17" s="388">
        <v>36351802.774204522</v>
      </c>
      <c r="F17" s="389">
        <v>35749044.815590635</v>
      </c>
      <c r="G17" s="50">
        <f>H17+I17+J17+K17+L17+M17+N17</f>
        <v>32382352.940521002</v>
      </c>
      <c r="H17" s="389">
        <v>21903701.178061981</v>
      </c>
      <c r="I17" s="389">
        <v>4589259.9875735166</v>
      </c>
      <c r="J17" s="389">
        <v>504252.56089278834</v>
      </c>
      <c r="K17" s="389">
        <v>391515.31883234152</v>
      </c>
      <c r="L17" s="389">
        <v>80222.394129865919</v>
      </c>
      <c r="M17" s="389">
        <v>235464.23961526551</v>
      </c>
      <c r="N17" s="389">
        <v>4677937.261415245</v>
      </c>
      <c r="O17" s="1905" t="s">
        <v>1407</v>
      </c>
      <c r="P17" s="1905"/>
      <c r="Q17" s="1905"/>
      <c r="R17" s="384"/>
      <c r="S17" s="50">
        <f>T17+U17+V17+X17+Y17+AA17</f>
        <v>3366691.8750696299</v>
      </c>
      <c r="T17" s="389">
        <v>1651137.6294629022</v>
      </c>
      <c r="U17" s="389">
        <v>122243.5883777549</v>
      </c>
      <c r="V17" s="389">
        <v>73591.683529628717</v>
      </c>
      <c r="W17" s="389"/>
      <c r="X17" s="389">
        <v>150791.28913493053</v>
      </c>
      <c r="Y17" s="389">
        <v>90016.913380786063</v>
      </c>
      <c r="Z17" s="389"/>
      <c r="AA17" s="389">
        <v>1278910.7711836274</v>
      </c>
      <c r="AB17" s="389">
        <v>602757.95861388464</v>
      </c>
      <c r="AC17" s="389"/>
      <c r="AD17" s="389">
        <v>223589.97104516294</v>
      </c>
      <c r="AE17" s="389">
        <v>379167.98756872257</v>
      </c>
    </row>
    <row r="18" spans="1:41" s="387" customFormat="1" ht="18.75" hidden="1" customHeight="1">
      <c r="A18" s="1905" t="s">
        <v>1362</v>
      </c>
      <c r="B18" s="1905"/>
      <c r="C18" s="1905"/>
      <c r="D18" s="384"/>
      <c r="E18" s="391">
        <v>39820027.144423097</v>
      </c>
      <c r="F18" s="391">
        <v>39297108.755200997</v>
      </c>
      <c r="G18" s="392">
        <f>SUM(H18:N18)</f>
        <v>35698591.665724911</v>
      </c>
      <c r="H18" s="391">
        <v>23847461.748577144</v>
      </c>
      <c r="I18" s="391">
        <v>4910125.0430121087</v>
      </c>
      <c r="J18" s="391">
        <v>180815.64004305933</v>
      </c>
      <c r="K18" s="391">
        <v>368448.10162745614</v>
      </c>
      <c r="L18" s="391">
        <v>75843.604297378479</v>
      </c>
      <c r="M18" s="391">
        <v>247212.02716947367</v>
      </c>
      <c r="N18" s="391">
        <v>6068685.5009982921</v>
      </c>
      <c r="O18" s="1905" t="s">
        <v>1362</v>
      </c>
      <c r="P18" s="1905"/>
      <c r="Q18" s="1905"/>
      <c r="R18" s="384"/>
      <c r="S18" s="393">
        <f>SUM(T18:AA18)</f>
        <v>3598517.089476089</v>
      </c>
      <c r="T18" s="391">
        <v>1787945.0079228687</v>
      </c>
      <c r="U18" s="391">
        <v>131014.24712993942</v>
      </c>
      <c r="V18" s="391">
        <v>84957.940175508556</v>
      </c>
      <c r="W18" s="391"/>
      <c r="X18" s="391">
        <v>145924.7944457572</v>
      </c>
      <c r="Y18" s="391">
        <v>79615.45602337498</v>
      </c>
      <c r="Z18" s="391"/>
      <c r="AA18" s="391">
        <v>1369059.6437786401</v>
      </c>
      <c r="AB18" s="391">
        <v>522918.38922212279</v>
      </c>
      <c r="AC18" s="391"/>
      <c r="AD18" s="391">
        <v>203114.99980638223</v>
      </c>
      <c r="AE18" s="391">
        <v>319803.38941573998</v>
      </c>
    </row>
    <row r="19" spans="1:41" s="387" customFormat="1" ht="18" hidden="1" customHeight="1">
      <c r="A19" s="1905" t="s">
        <v>1363</v>
      </c>
      <c r="B19" s="1905"/>
      <c r="C19" s="1905"/>
      <c r="D19" s="384"/>
      <c r="E19" s="391">
        <f>'[1]27'!E19/'[1]1'!$E$19*1000</f>
        <v>38731168.642797194</v>
      </c>
      <c r="F19" s="391">
        <f>'[1]27'!F19/'[1]1'!$E$19*1000</f>
        <v>37948680.708628163</v>
      </c>
      <c r="G19" s="391">
        <f>'[1]27'!G19/'[1]1'!$E$19*1000</f>
        <v>34390071.643255785</v>
      </c>
      <c r="H19" s="391">
        <f>'[1]27'!H19/'[1]1'!$E$19*1000</f>
        <v>23131522.16182119</v>
      </c>
      <c r="I19" s="391">
        <f>'[1]27'!I19/'[1]1'!$E$19*1000</f>
        <v>4811458.786175698</v>
      </c>
      <c r="J19" s="391">
        <f>'[1]27'!J19/'[1]1'!$E$19*1000</f>
        <v>268320.21658502525</v>
      </c>
      <c r="K19" s="391">
        <f>'[1]27'!K19/'[1]1'!$E$19*1000</f>
        <v>379357.30632263271</v>
      </c>
      <c r="L19" s="391">
        <f>'[1]27'!L19/'[1]1'!$E$19*1000</f>
        <v>84419.453244180826</v>
      </c>
      <c r="M19" s="391">
        <f>'[1]27'!M19/'[1]1'!$E$19*1000</f>
        <v>272357.22414207767</v>
      </c>
      <c r="N19" s="391">
        <f>'[1]27'!N19/'[1]1'!$E$19*1000</f>
        <v>5442636.4949649787</v>
      </c>
      <c r="O19" s="1905" t="s">
        <v>1363</v>
      </c>
      <c r="P19" s="1905"/>
      <c r="Q19" s="1905"/>
      <c r="R19" s="384"/>
      <c r="S19" s="391">
        <f>'[1]27'!S19/'[1]1'!$E$19*1000</f>
        <v>3558609.0653724414</v>
      </c>
      <c r="T19" s="391">
        <f>'[1]27'!T19/'[1]1'!$E$19*1000</f>
        <v>1729083.0239460042</v>
      </c>
      <c r="U19" s="391">
        <f>'[1]27'!U19/'[1]1'!$E$19*1000</f>
        <v>137004.3743022258</v>
      </c>
      <c r="V19" s="391">
        <f>'[1]27'!V19/'[1]1'!$E$19*1000</f>
        <v>79589.772452883422</v>
      </c>
      <c r="W19" s="391"/>
      <c r="X19" s="391">
        <f>'[1]27'!W19/'[1]1'!$E$19*1000</f>
        <v>150021.32611465079</v>
      </c>
      <c r="Y19" s="391">
        <f>'[1]27'!X19/'[1]1'!$E$19*1000</f>
        <v>85494.679066022261</v>
      </c>
      <c r="Z19" s="391"/>
      <c r="AA19" s="391">
        <f>'[1]27'!Y19/'[1]1'!$E$19*1000</f>
        <v>1377415.8894906547</v>
      </c>
      <c r="AB19" s="391">
        <f>'[1]27'!Z19/'[1]1'!$E$19*1000</f>
        <v>782487.93416902062</v>
      </c>
      <c r="AC19" s="391"/>
      <c r="AD19" s="391">
        <f>'[1]27'!AA19/'[1]1'!$E$19*1000</f>
        <v>321935.26692492998</v>
      </c>
      <c r="AE19" s="391">
        <f>'[1]27'!AB19/'[1]1'!$E$19*1000</f>
        <v>460552.6672440907</v>
      </c>
    </row>
    <row r="20" spans="1:41" s="387" customFormat="1" ht="18" hidden="1" customHeight="1">
      <c r="A20" s="1905" t="s">
        <v>1459</v>
      </c>
      <c r="B20" s="1905"/>
      <c r="C20" s="1905"/>
      <c r="D20" s="384"/>
      <c r="E20" s="391">
        <v>36707776.877159506</v>
      </c>
      <c r="F20" s="391">
        <v>36109927.227299348</v>
      </c>
      <c r="G20" s="393">
        <f>SUM(H20:N20)</f>
        <v>32582708.048462242</v>
      </c>
      <c r="H20" s="391">
        <v>21944892.469442315</v>
      </c>
      <c r="I20" s="391">
        <v>4613387.0277209803</v>
      </c>
      <c r="J20" s="391">
        <v>84306.807110392983</v>
      </c>
      <c r="K20" s="391">
        <v>349479.779129092</v>
      </c>
      <c r="L20" s="391">
        <v>90965.499421935863</v>
      </c>
      <c r="M20" s="391">
        <v>312094.9100682576</v>
      </c>
      <c r="N20" s="391">
        <v>5187581.5555692697</v>
      </c>
      <c r="O20" s="1905" t="s">
        <v>1459</v>
      </c>
      <c r="P20" s="1905"/>
      <c r="Q20" s="1905"/>
      <c r="R20" s="384"/>
      <c r="S20" s="393">
        <f>SUM(T20:AA20)</f>
        <v>3527219.1788371084</v>
      </c>
      <c r="T20" s="391">
        <v>1646567.00131221</v>
      </c>
      <c r="U20" s="391">
        <v>148853.27875719883</v>
      </c>
      <c r="V20" s="391">
        <v>75704.177905202319</v>
      </c>
      <c r="W20" s="391"/>
      <c r="X20" s="391">
        <v>143084.10321228</v>
      </c>
      <c r="Y20" s="391">
        <v>78544.680508857826</v>
      </c>
      <c r="Z20" s="391"/>
      <c r="AA20" s="391">
        <v>1434465.9371413596</v>
      </c>
      <c r="AB20" s="391">
        <v>597849.64986015542</v>
      </c>
      <c r="AC20" s="391"/>
      <c r="AD20" s="391">
        <v>234897.5389928284</v>
      </c>
      <c r="AE20" s="391">
        <v>362952.11086732667</v>
      </c>
    </row>
    <row r="21" spans="1:41" s="387" customFormat="1" ht="18" hidden="1" customHeight="1">
      <c r="A21" s="1905" t="s">
        <v>1365</v>
      </c>
      <c r="B21" s="1905"/>
      <c r="C21" s="1905"/>
      <c r="D21" s="384"/>
      <c r="E21" s="389">
        <v>36384650.84097667</v>
      </c>
      <c r="F21" s="389">
        <v>35758658.805392958</v>
      </c>
      <c r="G21" s="393">
        <f>SUM(H21:N21)</f>
        <v>32424972.655164994</v>
      </c>
      <c r="H21" s="389">
        <v>21430915.401220392</v>
      </c>
      <c r="I21" s="389">
        <v>4206994.3103250666</v>
      </c>
      <c r="J21" s="389">
        <v>254589.81023957525</v>
      </c>
      <c r="K21" s="389">
        <v>552082.55035323929</v>
      </c>
      <c r="L21" s="389">
        <v>133107.384415523</v>
      </c>
      <c r="M21" s="389">
        <v>463525.75636522658</v>
      </c>
      <c r="N21" s="389">
        <v>5383757.4422459686</v>
      </c>
      <c r="O21" s="1905" t="s">
        <v>1365</v>
      </c>
      <c r="P21" s="1905"/>
      <c r="Q21" s="1905"/>
      <c r="R21" s="384"/>
      <c r="S21" s="50">
        <f>SUM(T21:AA21)</f>
        <v>3333686.1502279462</v>
      </c>
      <c r="T21" s="389">
        <v>1545780.9203717569</v>
      </c>
      <c r="U21" s="389">
        <v>142785.79705631375</v>
      </c>
      <c r="V21" s="389">
        <v>67652.575744273257</v>
      </c>
      <c r="W21" s="389"/>
      <c r="X21" s="389">
        <v>154443.40886367502</v>
      </c>
      <c r="Y21" s="389">
        <v>68985.155228734351</v>
      </c>
      <c r="Z21" s="389"/>
      <c r="AA21" s="389">
        <v>1354038.2929631926</v>
      </c>
      <c r="AB21" s="389">
        <v>625992.03558372671</v>
      </c>
      <c r="AC21" s="389"/>
      <c r="AD21" s="389">
        <v>256469.74629398581</v>
      </c>
      <c r="AE21" s="389">
        <v>369522.28928974055</v>
      </c>
    </row>
    <row r="22" spans="1:41" s="387" customFormat="1" ht="18" hidden="1" customHeight="1">
      <c r="A22" s="1825" t="s">
        <v>1366</v>
      </c>
      <c r="B22" s="1825"/>
      <c r="C22" s="1825"/>
      <c r="D22" s="32"/>
      <c r="E22" s="391">
        <v>38180245.582422793</v>
      </c>
      <c r="F22" s="391">
        <v>37562421.366287068</v>
      </c>
      <c r="G22" s="393">
        <f>SUM(H22:N22)</f>
        <v>34040341.959376939</v>
      </c>
      <c r="H22" s="391">
        <v>23358123.538604774</v>
      </c>
      <c r="I22" s="391">
        <v>4471807.5374186626</v>
      </c>
      <c r="J22" s="391">
        <v>200045.66643148119</v>
      </c>
      <c r="K22" s="391">
        <v>372284.03011080495</v>
      </c>
      <c r="L22" s="391">
        <v>124354.28463366062</v>
      </c>
      <c r="M22" s="391">
        <v>351175.06538276246</v>
      </c>
      <c r="N22" s="391">
        <v>5162551.8367947908</v>
      </c>
      <c r="O22" s="1825" t="s">
        <v>1366</v>
      </c>
      <c r="P22" s="1825"/>
      <c r="Q22" s="1825"/>
      <c r="R22" s="32"/>
      <c r="S22" s="393">
        <f>SUM(T22:AA22)</f>
        <v>3522079.4069100781</v>
      </c>
      <c r="T22" s="391">
        <v>1641694.440087311</v>
      </c>
      <c r="U22" s="391">
        <v>149953.67267053155</v>
      </c>
      <c r="V22" s="391">
        <v>72570.890879590399</v>
      </c>
      <c r="W22" s="391"/>
      <c r="X22" s="391">
        <v>168760.46264781919</v>
      </c>
      <c r="Y22" s="391">
        <v>73403.46386352976</v>
      </c>
      <c r="Z22" s="391"/>
      <c r="AA22" s="391">
        <v>1415696.4767612964</v>
      </c>
      <c r="AB22" s="391">
        <v>617824.21613576845</v>
      </c>
      <c r="AC22" s="391"/>
      <c r="AD22" s="391">
        <v>263277.42664065841</v>
      </c>
      <c r="AE22" s="391">
        <v>354546.78949511022</v>
      </c>
    </row>
    <row r="23" spans="1:41" s="387" customFormat="1" ht="18" hidden="1" customHeight="1">
      <c r="A23" s="1467" t="s">
        <v>1367</v>
      </c>
      <c r="B23" s="1468"/>
      <c r="C23" s="1468"/>
      <c r="D23" s="1469"/>
      <c r="E23" s="394">
        <v>37099.22531691366</v>
      </c>
      <c r="F23" s="394">
        <v>36354.160471500123</v>
      </c>
      <c r="G23" s="125">
        <f>SUM(H23:N23)</f>
        <v>32810.34342095616</v>
      </c>
      <c r="H23" s="394">
        <v>21585.450285761792</v>
      </c>
      <c r="I23" s="394">
        <v>4530.2441227941799</v>
      </c>
      <c r="J23" s="394">
        <v>169.70353043394127</v>
      </c>
      <c r="K23" s="394">
        <v>627.46632409185588</v>
      </c>
      <c r="L23" s="394">
        <v>167.92025383174527</v>
      </c>
      <c r="M23" s="394">
        <v>303.34207626955953</v>
      </c>
      <c r="N23" s="394">
        <v>5426.2168277730862</v>
      </c>
      <c r="O23" s="1467" t="s">
        <v>1367</v>
      </c>
      <c r="P23" s="1468"/>
      <c r="Q23" s="1468"/>
      <c r="R23" s="1469"/>
      <c r="S23" s="125">
        <f>SUM(T23:AA23)</f>
        <v>3543.8170505438911</v>
      </c>
      <c r="T23" s="394">
        <v>1603.8739874431142</v>
      </c>
      <c r="U23" s="394">
        <v>166.631727788652</v>
      </c>
      <c r="V23" s="394">
        <v>74.963177167108029</v>
      </c>
      <c r="W23" s="394"/>
      <c r="X23" s="394">
        <v>153.10663195481149</v>
      </c>
      <c r="Y23" s="394">
        <v>94.979457404389422</v>
      </c>
      <c r="Z23" s="395" t="s">
        <v>744</v>
      </c>
      <c r="AA23" s="394">
        <v>1450.2620687858162</v>
      </c>
      <c r="AB23" s="394">
        <v>745.06484541356474</v>
      </c>
      <c r="AC23" s="394"/>
      <c r="AD23" s="394">
        <v>243.71667051033876</v>
      </c>
      <c r="AE23" s="394">
        <v>501.34817490322592</v>
      </c>
    </row>
    <row r="24" spans="1:41" s="387" customFormat="1" ht="18" customHeight="1">
      <c r="A24" s="1467" t="s">
        <v>1308</v>
      </c>
      <c r="B24" s="1468"/>
      <c r="C24" s="1468"/>
      <c r="D24" s="1469"/>
      <c r="E24" s="394">
        <v>34004.943652264345</v>
      </c>
      <c r="F24" s="394">
        <v>33454.835029327827</v>
      </c>
      <c r="G24" s="131" t="s">
        <v>687</v>
      </c>
      <c r="H24" s="394">
        <v>21504.880880754568</v>
      </c>
      <c r="I24" s="395" t="s">
        <v>744</v>
      </c>
      <c r="J24" s="394">
        <v>337.68353250726454</v>
      </c>
      <c r="K24" s="394">
        <v>164.57344105603497</v>
      </c>
      <c r="L24" s="395" t="s">
        <v>744</v>
      </c>
      <c r="M24" s="395" t="s">
        <v>744</v>
      </c>
      <c r="N24" s="394">
        <v>2494.2482196030828</v>
      </c>
      <c r="O24" s="1467" t="s">
        <v>1308</v>
      </c>
      <c r="P24" s="1468"/>
      <c r="Q24" s="1468"/>
      <c r="R24" s="1469"/>
      <c r="S24" s="131" t="s">
        <v>687</v>
      </c>
      <c r="T24" s="395" t="s">
        <v>745</v>
      </c>
      <c r="U24" s="394">
        <v>217.67487556841911</v>
      </c>
      <c r="V24" s="395" t="s">
        <v>744</v>
      </c>
      <c r="W24" s="395"/>
      <c r="X24" s="395" t="s">
        <v>744</v>
      </c>
      <c r="Y24" s="394">
        <v>50.74640679316726</v>
      </c>
      <c r="Z24" s="395" t="s">
        <v>744</v>
      </c>
      <c r="AA24" s="394">
        <v>2676.9406431461689</v>
      </c>
      <c r="AB24" s="394">
        <v>550.10862293654282</v>
      </c>
      <c r="AC24" s="395" t="s">
        <v>744</v>
      </c>
      <c r="AD24" s="394">
        <v>280.23671153844401</v>
      </c>
      <c r="AE24" s="394">
        <v>269.87191139809801</v>
      </c>
    </row>
    <row r="25" spans="1:41" s="387" customFormat="1" ht="18" customHeight="1">
      <c r="A25" s="1467" t="s">
        <v>1309</v>
      </c>
      <c r="B25" s="1468"/>
      <c r="C25" s="1468"/>
      <c r="D25" s="1469"/>
      <c r="E25" s="394">
        <v>32879.487357863698</v>
      </c>
      <c r="F25" s="394">
        <v>32355.563102524891</v>
      </c>
      <c r="G25" s="125">
        <f>H25+I25+J25+K25+L25+M25+N25</f>
        <v>28703.566439601331</v>
      </c>
      <c r="H25" s="394">
        <v>18008.699757196755</v>
      </c>
      <c r="I25" s="394">
        <v>4288.9581596180642</v>
      </c>
      <c r="J25" s="394">
        <v>140.1901484238935</v>
      </c>
      <c r="K25" s="394">
        <v>434.86036959829232</v>
      </c>
      <c r="L25" s="394">
        <v>90.164078689305796</v>
      </c>
      <c r="M25" s="394">
        <v>376.5322600289312</v>
      </c>
      <c r="N25" s="394">
        <v>5364.1616660460859</v>
      </c>
      <c r="O25" s="1467" t="s">
        <v>1309</v>
      </c>
      <c r="P25" s="1468"/>
      <c r="Q25" s="1468"/>
      <c r="R25" s="1469"/>
      <c r="S25" s="125">
        <f>SUM(T25:AA25)</f>
        <v>3651.9966629235687</v>
      </c>
      <c r="T25" s="394">
        <v>1665.0431022418027</v>
      </c>
      <c r="U25" s="394">
        <v>178.65092964955204</v>
      </c>
      <c r="V25" s="394">
        <v>75.208991680984553</v>
      </c>
      <c r="W25" s="394"/>
      <c r="X25" s="394">
        <v>163.53089444353475</v>
      </c>
      <c r="Y25" s="394">
        <v>73.236329913088795</v>
      </c>
      <c r="Z25" s="395" t="s">
        <v>746</v>
      </c>
      <c r="AA25" s="394">
        <v>1496.3264149946056</v>
      </c>
      <c r="AB25" s="394">
        <v>523.92425533883431</v>
      </c>
      <c r="AC25" s="395" t="s">
        <v>744</v>
      </c>
      <c r="AD25" s="394">
        <v>219.07400121149189</v>
      </c>
      <c r="AE25" s="394">
        <v>304.85025412734308</v>
      </c>
    </row>
    <row r="26" spans="1:41" s="387" customFormat="1" ht="18" customHeight="1">
      <c r="A26" s="1467" t="s">
        <v>1310</v>
      </c>
      <c r="B26" s="1468"/>
      <c r="C26" s="1468"/>
      <c r="D26" s="1469"/>
      <c r="E26" s="394">
        <v>36089.159634324802</v>
      </c>
      <c r="F26" s="394">
        <v>35578.063996118901</v>
      </c>
      <c r="G26" s="125">
        <f>H26+I26+J26+K26+L26+M26+N26</f>
        <v>31715.607474386899</v>
      </c>
      <c r="H26" s="394">
        <v>20658.589825140683</v>
      </c>
      <c r="I26" s="394">
        <v>4485.8600602269225</v>
      </c>
      <c r="J26" s="394">
        <v>289.21378778406381</v>
      </c>
      <c r="K26" s="394">
        <v>379.7729587015279</v>
      </c>
      <c r="L26" s="394">
        <v>111.44581535444749</v>
      </c>
      <c r="M26" s="394">
        <v>427.54748774392556</v>
      </c>
      <c r="N26" s="394">
        <v>5363.177539435329</v>
      </c>
      <c r="O26" s="1467" t="s">
        <v>1310</v>
      </c>
      <c r="P26" s="1468"/>
      <c r="Q26" s="1468"/>
      <c r="R26" s="1469"/>
      <c r="S26" s="125">
        <f>SUM(T26:AA26)</f>
        <v>3862.456521732016</v>
      </c>
      <c r="T26" s="394">
        <v>1881.0563449551073</v>
      </c>
      <c r="U26" s="394">
        <v>184.09914489970731</v>
      </c>
      <c r="V26" s="394">
        <v>82.33131696358808</v>
      </c>
      <c r="W26" s="394"/>
      <c r="X26" s="394">
        <v>171.91826759178241</v>
      </c>
      <c r="Y26" s="394">
        <v>61.718295614210675</v>
      </c>
      <c r="Z26" s="395" t="s">
        <v>744</v>
      </c>
      <c r="AA26" s="394">
        <v>1481.3331517076201</v>
      </c>
      <c r="AB26" s="394">
        <v>511.0956382059199</v>
      </c>
      <c r="AC26" s="395" t="s">
        <v>746</v>
      </c>
      <c r="AD26" s="394">
        <v>242.73515315804582</v>
      </c>
      <c r="AE26" s="394">
        <v>268.36048504787408</v>
      </c>
    </row>
    <row r="27" spans="1:41" s="387" customFormat="1" ht="18" customHeight="1">
      <c r="A27" s="1467" t="s">
        <v>1311</v>
      </c>
      <c r="B27" s="1468"/>
      <c r="C27" s="1468"/>
      <c r="D27" s="1469"/>
      <c r="E27" s="394">
        <v>38485.489016836385</v>
      </c>
      <c r="F27" s="394">
        <v>38025.240664228979</v>
      </c>
      <c r="G27" s="125">
        <f>H27+I27+J27+K27+L27+M27+N27</f>
        <v>33833.34733406976</v>
      </c>
      <c r="H27" s="394">
        <v>20484.664434093444</v>
      </c>
      <c r="I27" s="394">
        <v>5219.9432034120591</v>
      </c>
      <c r="J27" s="394">
        <v>272.63773253313235</v>
      </c>
      <c r="K27" s="394">
        <v>355.2348374669802</v>
      </c>
      <c r="L27" s="394">
        <v>96.010287186366071</v>
      </c>
      <c r="M27" s="394">
        <v>413.33922441374392</v>
      </c>
      <c r="N27" s="394">
        <v>6991.5176149640301</v>
      </c>
      <c r="O27" s="1467" t="s">
        <v>1311</v>
      </c>
      <c r="P27" s="1468"/>
      <c r="Q27" s="1468"/>
      <c r="R27" s="1469"/>
      <c r="S27" s="125">
        <f>SUM(T27:AA27)</f>
        <v>4191.8933301592624</v>
      </c>
      <c r="T27" s="394">
        <v>2015.2179927114153</v>
      </c>
      <c r="U27" s="394">
        <v>174.7812068264204</v>
      </c>
      <c r="V27" s="394">
        <v>84.802482218214195</v>
      </c>
      <c r="W27" s="394"/>
      <c r="X27" s="394">
        <v>196.90508542187101</v>
      </c>
      <c r="Y27" s="394">
        <v>67.809137668314122</v>
      </c>
      <c r="Z27" s="394">
        <v>18.784893408062004</v>
      </c>
      <c r="AA27" s="394">
        <v>1633.5925319049654</v>
      </c>
      <c r="AB27" s="394">
        <v>460.24835260731436</v>
      </c>
      <c r="AC27" s="395" t="s">
        <v>744</v>
      </c>
      <c r="AD27" s="394">
        <v>242.3156432722287</v>
      </c>
      <c r="AE27" s="394">
        <v>217.93270933508552</v>
      </c>
    </row>
    <row r="28" spans="1:41" s="387" customFormat="1" ht="18" customHeight="1">
      <c r="A28" s="1467" t="s">
        <v>1312</v>
      </c>
      <c r="B28" s="1468"/>
      <c r="C28" s="1468"/>
      <c r="D28" s="1469"/>
      <c r="E28" s="394">
        <v>41303.850307495515</v>
      </c>
      <c r="F28" s="394">
        <v>40732.765603464133</v>
      </c>
      <c r="G28" s="125">
        <f>H28+I28+J28+K28+L28+M28+N28</f>
        <v>36375.695461538067</v>
      </c>
      <c r="H28" s="394">
        <v>21644.296147188164</v>
      </c>
      <c r="I28" s="394">
        <v>5353.97154792317</v>
      </c>
      <c r="J28" s="394">
        <v>495.06749848625066</v>
      </c>
      <c r="K28" s="394">
        <v>369.26158046569077</v>
      </c>
      <c r="L28" s="394">
        <v>111.68187262441054</v>
      </c>
      <c r="M28" s="394">
        <v>445.41471000671044</v>
      </c>
      <c r="N28" s="394">
        <v>7956.0021048436711</v>
      </c>
      <c r="O28" s="1467" t="s">
        <v>1312</v>
      </c>
      <c r="P28" s="1468"/>
      <c r="Q28" s="1468"/>
      <c r="R28" s="1469"/>
      <c r="S28" s="125">
        <f>SUM(T28:AA28)</f>
        <v>4357.0701419260749</v>
      </c>
      <c r="T28" s="394">
        <v>2191.2812190675518</v>
      </c>
      <c r="U28" s="394">
        <v>171.19275139035932</v>
      </c>
      <c r="V28" s="394">
        <v>92.262699982900401</v>
      </c>
      <c r="W28" s="394">
        <v>199.18404225555338</v>
      </c>
      <c r="X28" s="394">
        <v>16.003152451674772</v>
      </c>
      <c r="Y28" s="394">
        <v>51.329994192521994</v>
      </c>
      <c r="Z28" s="394">
        <v>26.816464043230738</v>
      </c>
      <c r="AA28" s="394">
        <v>1608.999818542283</v>
      </c>
      <c r="AB28" s="394">
        <v>571.08470403143133</v>
      </c>
      <c r="AC28" s="394">
        <v>43.752375419225359</v>
      </c>
      <c r="AD28" s="394">
        <v>182.10665297518659</v>
      </c>
      <c r="AE28" s="394">
        <v>345.22567563701961</v>
      </c>
    </row>
    <row r="29" spans="1:41" s="1107" customFormat="1" ht="18" customHeight="1">
      <c r="A29" s="1905" t="s">
        <v>43</v>
      </c>
      <c r="B29" s="1905"/>
      <c r="C29" s="1905"/>
      <c r="D29" s="384"/>
      <c r="E29" s="125"/>
      <c r="F29" s="125"/>
      <c r="G29" s="1113"/>
      <c r="H29" s="125"/>
      <c r="I29" s="125"/>
      <c r="J29" s="125"/>
      <c r="K29" s="125"/>
      <c r="L29" s="125"/>
      <c r="M29" s="125"/>
      <c r="N29" s="125"/>
      <c r="O29" s="1905" t="s">
        <v>43</v>
      </c>
      <c r="P29" s="1905"/>
      <c r="Q29" s="1905"/>
      <c r="R29" s="384"/>
      <c r="S29" s="400"/>
      <c r="T29" s="394"/>
      <c r="U29" s="125"/>
      <c r="V29" s="125"/>
      <c r="W29" s="125"/>
      <c r="X29" s="125"/>
      <c r="Y29" s="125"/>
      <c r="Z29" s="125"/>
      <c r="AA29" s="125"/>
      <c r="AB29" s="125"/>
      <c r="AC29" s="125"/>
      <c r="AD29" s="125"/>
      <c r="AE29" s="125"/>
    </row>
    <row r="30" spans="1:41" ht="18" customHeight="1">
      <c r="A30" s="401"/>
      <c r="B30" s="401" t="s">
        <v>44</v>
      </c>
      <c r="C30" s="401"/>
      <c r="D30" s="1132"/>
      <c r="E30" s="1114">
        <v>53850.555965669751</v>
      </c>
      <c r="F30" s="1114">
        <v>53076.590479156621</v>
      </c>
      <c r="G30" s="1113">
        <f t="shared" ref="G30:G31" si="2">H30+I30+J30+K30+L30+M30+N30</f>
        <v>47534.042018377368</v>
      </c>
      <c r="H30" s="1114">
        <v>28190.343496595782</v>
      </c>
      <c r="I30" s="1114">
        <v>7079.616643472149</v>
      </c>
      <c r="J30" s="1114">
        <v>675.98496561864818</v>
      </c>
      <c r="K30" s="1114">
        <v>483.8997830411418</v>
      </c>
      <c r="L30" s="1114">
        <v>141.73000551084428</v>
      </c>
      <c r="M30" s="1114">
        <v>582.3511972713203</v>
      </c>
      <c r="N30" s="1114">
        <v>10380.115926867486</v>
      </c>
      <c r="O30" s="401"/>
      <c r="P30" s="401" t="s">
        <v>34</v>
      </c>
      <c r="Q30" s="401"/>
      <c r="R30" s="1132"/>
      <c r="S30" s="1113">
        <f t="shared" ref="S30:S59" si="3">SUM(T30:AA30)</f>
        <v>5542.5484607792214</v>
      </c>
      <c r="T30" s="1113">
        <v>2831.2962674231603</v>
      </c>
      <c r="U30" s="1113">
        <v>228.30487742267684</v>
      </c>
      <c r="V30" s="1113">
        <v>111.10600456318637</v>
      </c>
      <c r="W30" s="1113">
        <v>256.3018089360981</v>
      </c>
      <c r="X30" s="1113">
        <v>21.851574200731736</v>
      </c>
      <c r="Y30" s="1113">
        <v>68.284973197417415</v>
      </c>
      <c r="Z30" s="1113">
        <v>34.389004177924107</v>
      </c>
      <c r="AA30" s="1113">
        <v>1991.0139508580271</v>
      </c>
      <c r="AB30" s="1113">
        <v>773.96548651318074</v>
      </c>
      <c r="AC30" s="1113">
        <v>58.987367030490248</v>
      </c>
      <c r="AD30" s="1113">
        <v>246.46273895936724</v>
      </c>
      <c r="AE30" s="1113">
        <v>468.51538052332364</v>
      </c>
      <c r="AF30" s="387"/>
      <c r="AG30" s="387"/>
      <c r="AH30" s="387"/>
      <c r="AI30" s="387"/>
      <c r="AJ30" s="387"/>
      <c r="AK30" s="387"/>
      <c r="AL30" s="387"/>
      <c r="AM30" s="387"/>
      <c r="AN30" s="387"/>
      <c r="AO30" s="387"/>
    </row>
    <row r="31" spans="1:41" ht="18" customHeight="1">
      <c r="A31" s="401"/>
      <c r="B31" s="401" t="s">
        <v>12</v>
      </c>
      <c r="C31" s="401"/>
      <c r="D31" s="1132"/>
      <c r="E31" s="1114">
        <v>6972.0507161907444</v>
      </c>
      <c r="F31" s="1114">
        <v>6956.1127219693617</v>
      </c>
      <c r="G31" s="1113">
        <f t="shared" si="2"/>
        <v>5842.8904211845502</v>
      </c>
      <c r="H31" s="1114">
        <v>3732.2169259275715</v>
      </c>
      <c r="I31" s="1114">
        <v>632.05463999701681</v>
      </c>
      <c r="J31" s="1114">
        <v>1.944417014953493E-2</v>
      </c>
      <c r="K31" s="1114">
        <v>55.57479259052834</v>
      </c>
      <c r="L31" s="1114">
        <v>29.46057051887772</v>
      </c>
      <c r="M31" s="1114">
        <v>70.712683388036311</v>
      </c>
      <c r="N31" s="1114">
        <v>1322.8513645923692</v>
      </c>
      <c r="O31" s="401"/>
      <c r="P31" s="401" t="s">
        <v>12</v>
      </c>
      <c r="Q31" s="401"/>
      <c r="R31" s="1132"/>
      <c r="S31" s="1113">
        <f t="shared" si="3"/>
        <v>1113.2223007848183</v>
      </c>
      <c r="T31" s="1113">
        <v>439.99534577150894</v>
      </c>
      <c r="U31" s="1113">
        <v>14.915707950081789</v>
      </c>
      <c r="V31" s="1113">
        <v>40.701391850448864</v>
      </c>
      <c r="W31" s="1113">
        <v>42.89156419763394</v>
      </c>
      <c r="X31" s="1113">
        <v>0</v>
      </c>
      <c r="Y31" s="1113">
        <v>4.9357487922073249</v>
      </c>
      <c r="Z31" s="1113">
        <v>6.0955722502501581</v>
      </c>
      <c r="AA31" s="1113">
        <v>563.68696997268751</v>
      </c>
      <c r="AB31" s="1113">
        <v>15.937994221381954</v>
      </c>
      <c r="AC31" s="1113">
        <v>2.0645656448411374</v>
      </c>
      <c r="AD31" s="1113">
        <v>6.0078182145095127</v>
      </c>
      <c r="AE31" s="1113">
        <v>7.865610362031302</v>
      </c>
      <c r="AF31" s="387"/>
      <c r="AG31" s="387"/>
      <c r="AH31" s="387"/>
      <c r="AI31" s="387"/>
      <c r="AJ31" s="387"/>
      <c r="AK31" s="387"/>
      <c r="AL31" s="387"/>
      <c r="AM31" s="387"/>
      <c r="AN31" s="387"/>
      <c r="AO31" s="387"/>
    </row>
    <row r="32" spans="1:41" ht="18" customHeight="1">
      <c r="A32" s="1905" t="s">
        <v>13</v>
      </c>
      <c r="B32" s="1905"/>
      <c r="C32" s="1905"/>
      <c r="D32" s="384"/>
      <c r="E32" s="1114"/>
      <c r="F32" s="1114"/>
      <c r="G32" s="1113"/>
      <c r="H32" s="1114"/>
      <c r="I32" s="1114"/>
      <c r="J32" s="1114"/>
      <c r="K32" s="1114"/>
      <c r="L32" s="1114"/>
      <c r="M32" s="1114"/>
      <c r="N32" s="1114"/>
      <c r="O32" s="1905" t="s">
        <v>13</v>
      </c>
      <c r="P32" s="1905"/>
      <c r="Q32" s="1905"/>
      <c r="R32" s="384"/>
      <c r="S32" s="1113"/>
      <c r="T32" s="1113"/>
      <c r="U32" s="1113"/>
      <c r="V32" s="1113"/>
      <c r="W32" s="1113"/>
      <c r="X32" s="1113"/>
      <c r="Y32" s="1113"/>
      <c r="Z32" s="1113"/>
      <c r="AA32" s="1113"/>
      <c r="AB32" s="1113"/>
      <c r="AC32" s="1113"/>
      <c r="AD32" s="1113"/>
      <c r="AE32" s="1113"/>
    </row>
    <row r="33" spans="1:41" ht="18" customHeight="1">
      <c r="A33" s="401"/>
      <c r="B33" s="1330" t="s">
        <v>52</v>
      </c>
      <c r="C33" s="401"/>
      <c r="D33" s="1132"/>
      <c r="E33" s="1114">
        <v>155525.97611148201</v>
      </c>
      <c r="F33" s="1114">
        <v>152820.14434771746</v>
      </c>
      <c r="G33" s="1113">
        <f t="shared" ref="G33:G37" si="4">H33+I33+J33+K33+L33+M33+N33</f>
        <v>138711.39510991317</v>
      </c>
      <c r="H33" s="1114">
        <v>83688.250418264244</v>
      </c>
      <c r="I33" s="1114">
        <v>21945.726295155251</v>
      </c>
      <c r="J33" s="1114">
        <v>2076.5146654853538</v>
      </c>
      <c r="K33" s="1114">
        <v>1518.1494979403274</v>
      </c>
      <c r="L33" s="1114">
        <v>446.82795711562574</v>
      </c>
      <c r="M33" s="1114">
        <v>1480.9154583575607</v>
      </c>
      <c r="N33" s="1114">
        <v>27555.010817594801</v>
      </c>
      <c r="O33" s="401"/>
      <c r="P33" s="401" t="s">
        <v>52</v>
      </c>
      <c r="Q33" s="401"/>
      <c r="R33" s="1132"/>
      <c r="S33" s="1113">
        <f t="shared" si="3"/>
        <v>14108.749237804432</v>
      </c>
      <c r="T33" s="1113">
        <v>7666.6624404316763</v>
      </c>
      <c r="U33" s="1113">
        <v>564.6080593395917</v>
      </c>
      <c r="V33" s="1113">
        <v>267.66550228755193</v>
      </c>
      <c r="W33" s="1113">
        <v>615.75653788434659</v>
      </c>
      <c r="X33" s="1113">
        <v>73.539282905774442</v>
      </c>
      <c r="Y33" s="1113">
        <v>201.67794208249427</v>
      </c>
      <c r="Z33" s="1113">
        <v>72.927343971368344</v>
      </c>
      <c r="AA33" s="1113">
        <v>4645.9121289016275</v>
      </c>
      <c r="AB33" s="1113">
        <v>2705.8317637643086</v>
      </c>
      <c r="AC33" s="1113">
        <v>184.56810891370409</v>
      </c>
      <c r="AD33" s="1113">
        <v>768.27752174880186</v>
      </c>
      <c r="AE33" s="1113">
        <v>1752.9861331018019</v>
      </c>
      <c r="AF33" s="387"/>
      <c r="AG33" s="387"/>
      <c r="AH33" s="387"/>
      <c r="AI33" s="387"/>
      <c r="AJ33" s="387"/>
      <c r="AK33" s="387"/>
      <c r="AL33" s="387"/>
      <c r="AM33" s="387"/>
      <c r="AN33" s="387"/>
      <c r="AO33" s="387"/>
    </row>
    <row r="34" spans="1:41" ht="18" customHeight="1">
      <c r="A34" s="401"/>
      <c r="B34" s="1330" t="s">
        <v>53</v>
      </c>
      <c r="C34" s="401"/>
      <c r="D34" s="1132"/>
      <c r="E34" s="1114">
        <v>43374.0322456617</v>
      </c>
      <c r="F34" s="1114">
        <v>43040.853055030479</v>
      </c>
      <c r="G34" s="1113">
        <f t="shared" si="4"/>
        <v>38697.519822247246</v>
      </c>
      <c r="H34" s="1114">
        <v>24411.13844856542</v>
      </c>
      <c r="I34" s="1114">
        <v>4029.5048552651429</v>
      </c>
      <c r="J34" s="1114">
        <v>301.21326651928979</v>
      </c>
      <c r="K34" s="1114">
        <v>333.5801282430852</v>
      </c>
      <c r="L34" s="1114">
        <v>99.640756899065707</v>
      </c>
      <c r="M34" s="1114">
        <v>368.22615676584513</v>
      </c>
      <c r="N34" s="1114">
        <v>9154.2162099893994</v>
      </c>
      <c r="O34" s="401"/>
      <c r="P34" s="401" t="s">
        <v>53</v>
      </c>
      <c r="Q34" s="401"/>
      <c r="R34" s="1132"/>
      <c r="S34" s="1113">
        <f t="shared" si="3"/>
        <v>4343.3332327832159</v>
      </c>
      <c r="T34" s="1113">
        <v>1963.6305304462285</v>
      </c>
      <c r="U34" s="1113">
        <v>199.88465811993586</v>
      </c>
      <c r="V34" s="1113">
        <v>128.55797988264902</v>
      </c>
      <c r="W34" s="1113">
        <v>194.12051579048824</v>
      </c>
      <c r="X34" s="1113">
        <v>22.444841221311933</v>
      </c>
      <c r="Y34" s="1113">
        <v>32.67401846811282</v>
      </c>
      <c r="Z34" s="1113">
        <v>15.53517288108819</v>
      </c>
      <c r="AA34" s="1113">
        <v>1786.4855159734009</v>
      </c>
      <c r="AB34" s="1113">
        <v>333.17919063120212</v>
      </c>
      <c r="AC34" s="1113">
        <v>70.60152575824084</v>
      </c>
      <c r="AD34" s="1113">
        <v>116.28595318434753</v>
      </c>
      <c r="AE34" s="1113">
        <v>146.29171168861379</v>
      </c>
      <c r="AF34" s="387"/>
      <c r="AG34" s="387"/>
      <c r="AH34" s="387"/>
      <c r="AI34" s="387"/>
      <c r="AJ34" s="387"/>
      <c r="AK34" s="387"/>
      <c r="AL34" s="387"/>
      <c r="AM34" s="387"/>
      <c r="AN34" s="387"/>
      <c r="AO34" s="387"/>
    </row>
    <row r="35" spans="1:41" ht="18" customHeight="1">
      <c r="A35" s="401"/>
      <c r="B35" s="1330" t="s">
        <v>54</v>
      </c>
      <c r="C35" s="401"/>
      <c r="D35" s="1132"/>
      <c r="E35" s="1114">
        <v>16479.411729914613</v>
      </c>
      <c r="F35" s="1114">
        <v>16365.719033832782</v>
      </c>
      <c r="G35" s="1113">
        <f t="shared" si="4"/>
        <v>13913.529939920598</v>
      </c>
      <c r="H35" s="1114">
        <v>8887.1431317237057</v>
      </c>
      <c r="I35" s="1114">
        <v>2046.1307725982647</v>
      </c>
      <c r="J35" s="1114">
        <v>9.5037910858929191</v>
      </c>
      <c r="K35" s="1114">
        <v>106.71119612900171</v>
      </c>
      <c r="L35" s="1114">
        <v>39.815585789580673</v>
      </c>
      <c r="M35" s="1114">
        <v>218.20057050170769</v>
      </c>
      <c r="N35" s="1114">
        <v>2606.024892092446</v>
      </c>
      <c r="O35" s="401"/>
      <c r="P35" s="401" t="s">
        <v>54</v>
      </c>
      <c r="Q35" s="401"/>
      <c r="R35" s="1132"/>
      <c r="S35" s="1113">
        <f t="shared" si="3"/>
        <v>2452.1890939121736</v>
      </c>
      <c r="T35" s="1113">
        <v>1131.7410649390647</v>
      </c>
      <c r="U35" s="1113">
        <v>108.11197290395535</v>
      </c>
      <c r="V35" s="1113">
        <v>59.081890329391229</v>
      </c>
      <c r="W35" s="1113">
        <v>125.66967928559025</v>
      </c>
      <c r="X35" s="1113">
        <v>2.0134300300807366</v>
      </c>
      <c r="Y35" s="1113">
        <v>13.912277235321275</v>
      </c>
      <c r="Z35" s="1113">
        <v>16.545820586440726</v>
      </c>
      <c r="AA35" s="1113">
        <v>995.11295860232951</v>
      </c>
      <c r="AB35" s="1113">
        <v>113.69269608183774</v>
      </c>
      <c r="AC35" s="1113">
        <v>16.328559555919014</v>
      </c>
      <c r="AD35" s="1113">
        <v>39.477600474888142</v>
      </c>
      <c r="AE35" s="1113">
        <v>57.886536051030561</v>
      </c>
      <c r="AF35" s="387"/>
      <c r="AG35" s="387"/>
      <c r="AH35" s="387"/>
      <c r="AI35" s="387"/>
      <c r="AJ35" s="387"/>
      <c r="AK35" s="387"/>
      <c r="AL35" s="387"/>
      <c r="AM35" s="387"/>
      <c r="AN35" s="387"/>
      <c r="AO35" s="387"/>
    </row>
    <row r="36" spans="1:41" ht="13.5" customHeight="1">
      <c r="A36" s="401"/>
      <c r="B36" s="1330" t="s">
        <v>257</v>
      </c>
      <c r="C36" s="401"/>
      <c r="D36" s="1132"/>
      <c r="E36" s="1114">
        <v>7338.3055449959702</v>
      </c>
      <c r="F36" s="1114">
        <v>7321.0079777455412</v>
      </c>
      <c r="G36" s="1113">
        <f t="shared" si="4"/>
        <v>6156.6223346038159</v>
      </c>
      <c r="H36" s="1114">
        <v>3856.0633251353274</v>
      </c>
      <c r="I36" s="1114">
        <v>716.27502554529053</v>
      </c>
      <c r="J36" s="1114">
        <v>0.9790854629572151</v>
      </c>
      <c r="K36" s="1114">
        <v>54.269405461373339</v>
      </c>
      <c r="L36" s="1114">
        <v>28.031387288653519</v>
      </c>
      <c r="M36" s="1114">
        <v>70.916646018449043</v>
      </c>
      <c r="N36" s="1114">
        <v>1430.0874596917656</v>
      </c>
      <c r="O36" s="401"/>
      <c r="P36" s="1330" t="s">
        <v>257</v>
      </c>
      <c r="Q36" s="401"/>
      <c r="R36" s="1132"/>
      <c r="S36" s="1113">
        <f t="shared" si="3"/>
        <v>1164.3856431417244</v>
      </c>
      <c r="T36" s="1113">
        <v>462.75292913394077</v>
      </c>
      <c r="U36" s="1113">
        <v>22.971630656831348</v>
      </c>
      <c r="V36" s="1113">
        <v>33.857130789641381</v>
      </c>
      <c r="W36" s="1113">
        <v>45.539518891667377</v>
      </c>
      <c r="X36" s="1113">
        <v>0</v>
      </c>
      <c r="Y36" s="1113">
        <v>5.52193169124169</v>
      </c>
      <c r="Z36" s="1113">
        <v>4.4107716989802102</v>
      </c>
      <c r="AA36" s="1113">
        <v>589.33173027942155</v>
      </c>
      <c r="AB36" s="1113">
        <v>17.297567250427925</v>
      </c>
      <c r="AC36" s="1113">
        <v>1.6287221471034632</v>
      </c>
      <c r="AD36" s="1113">
        <v>7.3072992680175677</v>
      </c>
      <c r="AE36" s="1113">
        <v>8.3615458353068917</v>
      </c>
      <c r="AF36" s="387"/>
      <c r="AG36" s="387"/>
      <c r="AH36" s="387"/>
      <c r="AI36" s="387"/>
      <c r="AJ36" s="387"/>
      <c r="AK36" s="387"/>
      <c r="AL36" s="387"/>
      <c r="AM36" s="387"/>
      <c r="AN36" s="387"/>
      <c r="AO36" s="387"/>
    </row>
    <row r="37" spans="1:41" ht="18" customHeight="1">
      <c r="A37" s="401"/>
      <c r="B37" s="1330" t="s">
        <v>256</v>
      </c>
      <c r="C37" s="401"/>
      <c r="D37" s="1132"/>
      <c r="E37" s="1114">
        <v>170909.83753170731</v>
      </c>
      <c r="F37" s="1114">
        <v>168471.57085365852</v>
      </c>
      <c r="G37" s="1113">
        <f t="shared" si="4"/>
        <v>151431.11993658537</v>
      </c>
      <c r="H37" s="1114">
        <v>68069.972687804882</v>
      </c>
      <c r="I37" s="1114">
        <v>19796.57719512195</v>
      </c>
      <c r="J37" s="1114">
        <v>5213.2942048780487</v>
      </c>
      <c r="K37" s="1114">
        <v>1617.2026682926828</v>
      </c>
      <c r="L37" s="1114">
        <v>294.62612926829269</v>
      </c>
      <c r="M37" s="1114">
        <v>2846.632229268293</v>
      </c>
      <c r="N37" s="1114">
        <v>53592.814821951215</v>
      </c>
      <c r="O37" s="401"/>
      <c r="P37" s="1330" t="s">
        <v>256</v>
      </c>
      <c r="Q37" s="401"/>
      <c r="R37" s="1132"/>
      <c r="S37" s="1113">
        <f t="shared" si="3"/>
        <v>17040.450917073169</v>
      </c>
      <c r="T37" s="1113">
        <v>8807.5341292682915</v>
      </c>
      <c r="U37" s="1113">
        <v>690.90625853658537</v>
      </c>
      <c r="V37" s="1113">
        <v>226.74975609756098</v>
      </c>
      <c r="W37" s="1113">
        <v>887.44382195121943</v>
      </c>
      <c r="X37" s="1113">
        <v>72.982126829268296</v>
      </c>
      <c r="Y37" s="1113">
        <v>359.20436097560975</v>
      </c>
      <c r="Z37" s="1113">
        <v>237.74754146341465</v>
      </c>
      <c r="AA37" s="1113">
        <v>5757.882921951219</v>
      </c>
      <c r="AB37" s="1113">
        <v>2438.2666780487807</v>
      </c>
      <c r="AC37" s="1113">
        <v>100.47154878048781</v>
      </c>
      <c r="AD37" s="1113">
        <v>1264.2882560975611</v>
      </c>
      <c r="AE37" s="1113">
        <v>1073.5068731707318</v>
      </c>
      <c r="AF37" s="387"/>
      <c r="AG37" s="387"/>
      <c r="AH37" s="387"/>
      <c r="AI37" s="387"/>
      <c r="AJ37" s="387"/>
      <c r="AK37" s="387"/>
      <c r="AL37" s="387"/>
      <c r="AM37" s="387"/>
      <c r="AN37" s="387"/>
      <c r="AO37" s="387"/>
    </row>
    <row r="38" spans="1:41" ht="18" customHeight="1">
      <c r="A38" s="1905" t="s">
        <v>14</v>
      </c>
      <c r="B38" s="1905"/>
      <c r="C38" s="1905"/>
      <c r="D38" s="384"/>
      <c r="E38" s="1114"/>
      <c r="F38" s="1114"/>
      <c r="G38" s="1114"/>
      <c r="H38" s="1114"/>
      <c r="I38" s="1114"/>
      <c r="J38" s="1114"/>
      <c r="K38" s="1114"/>
      <c r="L38" s="1114"/>
      <c r="M38" s="1114"/>
      <c r="N38" s="1114"/>
      <c r="O38" s="1905" t="s">
        <v>14</v>
      </c>
      <c r="P38" s="1905"/>
      <c r="Q38" s="1905"/>
      <c r="R38" s="384"/>
      <c r="S38" s="1113"/>
      <c r="T38" s="1113"/>
      <c r="U38" s="1113"/>
      <c r="V38" s="1113"/>
      <c r="W38" s="1113"/>
      <c r="X38" s="1113"/>
      <c r="Y38" s="1113"/>
      <c r="Z38" s="1113"/>
      <c r="AA38" s="1113"/>
      <c r="AB38" s="1113"/>
      <c r="AC38" s="1113"/>
      <c r="AD38" s="1113"/>
      <c r="AE38" s="1113"/>
      <c r="AF38" s="387"/>
      <c r="AG38" s="387"/>
      <c r="AH38" s="387"/>
      <c r="AI38" s="387"/>
      <c r="AJ38" s="387"/>
      <c r="AK38" s="387"/>
      <c r="AL38" s="387"/>
      <c r="AM38" s="387"/>
      <c r="AN38" s="387"/>
      <c r="AO38" s="387"/>
    </row>
    <row r="39" spans="1:41" ht="18" customHeight="1">
      <c r="A39" s="1470" t="s">
        <v>45</v>
      </c>
      <c r="B39" s="1470"/>
      <c r="C39" s="402"/>
      <c r="D39" s="384"/>
      <c r="E39" s="1114">
        <v>42064.673569737541</v>
      </c>
      <c r="F39" s="1114">
        <v>41481.64122288669</v>
      </c>
      <c r="G39" s="1113">
        <f t="shared" ref="G39:G53" si="5">H39+I39+J39+K39+L39+M39+N39</f>
        <v>37080.180777720539</v>
      </c>
      <c r="H39" s="1114">
        <v>22053.26787957512</v>
      </c>
      <c r="I39" s="1114">
        <v>5449.7866283554986</v>
      </c>
      <c r="J39" s="1114">
        <v>508.61164478795206</v>
      </c>
      <c r="K39" s="1114">
        <v>377.14590163931791</v>
      </c>
      <c r="L39" s="1114">
        <v>113.35343344695214</v>
      </c>
      <c r="M39" s="1114">
        <v>452.72326435744151</v>
      </c>
      <c r="N39" s="1114">
        <v>8125.2920255582612</v>
      </c>
      <c r="O39" s="1470" t="s">
        <v>45</v>
      </c>
      <c r="P39" s="1470"/>
      <c r="Q39" s="402"/>
      <c r="R39" s="384"/>
      <c r="S39" s="1113">
        <f t="shared" si="3"/>
        <v>4401.4604451661507</v>
      </c>
      <c r="T39" s="1113">
        <v>2217.0869705247346</v>
      </c>
      <c r="U39" s="1113">
        <v>174.42559139817081</v>
      </c>
      <c r="V39" s="1113">
        <v>88.81776620458993</v>
      </c>
      <c r="W39" s="1113">
        <v>202.06663896781834</v>
      </c>
      <c r="X39" s="1113">
        <v>16.441250409948463</v>
      </c>
      <c r="Y39" s="1113">
        <v>52.545381123350509</v>
      </c>
      <c r="Z39" s="1113">
        <v>27.539457006803588</v>
      </c>
      <c r="AA39" s="1113">
        <v>1622.5373895307341</v>
      </c>
      <c r="AB39" s="1113">
        <v>583.03234685091184</v>
      </c>
      <c r="AC39" s="1113">
        <v>44.398131218365037</v>
      </c>
      <c r="AD39" s="1113">
        <v>185.5317391190749</v>
      </c>
      <c r="AE39" s="1113">
        <v>353.1024765134722</v>
      </c>
      <c r="AF39" s="387"/>
      <c r="AG39" s="387"/>
      <c r="AH39" s="387"/>
      <c r="AI39" s="387"/>
      <c r="AJ39" s="387"/>
      <c r="AK39" s="387"/>
      <c r="AL39" s="387"/>
      <c r="AM39" s="387"/>
      <c r="AN39" s="387"/>
      <c r="AO39" s="387"/>
    </row>
    <row r="40" spans="1:41" ht="18" customHeight="1">
      <c r="A40" s="7"/>
      <c r="B40" s="1330" t="s">
        <v>15</v>
      </c>
      <c r="C40" s="403"/>
      <c r="D40" s="384"/>
      <c r="E40" s="1114">
        <v>67487.469024129648</v>
      </c>
      <c r="F40" s="1114">
        <v>66337.968128583932</v>
      </c>
      <c r="G40" s="1113">
        <f t="shared" si="5"/>
        <v>59166.558260157923</v>
      </c>
      <c r="H40" s="1114">
        <v>35854.827736534222</v>
      </c>
      <c r="I40" s="1114">
        <v>9349.1486685953059</v>
      </c>
      <c r="J40" s="1114">
        <v>1146.3419690489332</v>
      </c>
      <c r="K40" s="1114">
        <v>609.86270033770506</v>
      </c>
      <c r="L40" s="1114">
        <v>181.15110539060674</v>
      </c>
      <c r="M40" s="1114">
        <v>542.25051365277363</v>
      </c>
      <c r="N40" s="1114">
        <v>11482.975566598378</v>
      </c>
      <c r="O40" s="7"/>
      <c r="P40" s="1330" t="s">
        <v>15</v>
      </c>
      <c r="Q40" s="403"/>
      <c r="R40" s="384"/>
      <c r="S40" s="1113">
        <f t="shared" si="3"/>
        <v>7171.4098684259498</v>
      </c>
      <c r="T40" s="1113">
        <v>3865.258137001214</v>
      </c>
      <c r="U40" s="1113">
        <v>294.2169928137792</v>
      </c>
      <c r="V40" s="1113">
        <v>134.43088547133237</v>
      </c>
      <c r="W40" s="1113">
        <v>297.42279740066107</v>
      </c>
      <c r="X40" s="1113">
        <v>40.61708463670778</v>
      </c>
      <c r="Y40" s="1113">
        <v>88.762969963671978</v>
      </c>
      <c r="Z40" s="1113">
        <v>58.753644110636145</v>
      </c>
      <c r="AA40" s="1113">
        <v>2391.9473570279479</v>
      </c>
      <c r="AB40" s="1113">
        <v>1149.5008955456826</v>
      </c>
      <c r="AC40" s="1113">
        <v>68.895016677763564</v>
      </c>
      <c r="AD40" s="1113">
        <v>344.7463098313915</v>
      </c>
      <c r="AE40" s="1113">
        <v>735.85956903652777</v>
      </c>
      <c r="AF40" s="387"/>
      <c r="AG40" s="387"/>
      <c r="AH40" s="387"/>
      <c r="AI40" s="387"/>
      <c r="AJ40" s="387"/>
      <c r="AK40" s="387"/>
      <c r="AL40" s="387"/>
      <c r="AM40" s="387"/>
      <c r="AN40" s="387"/>
      <c r="AO40" s="387"/>
    </row>
    <row r="41" spans="1:41" ht="18" customHeight="1">
      <c r="A41" s="961"/>
      <c r="B41" s="961" t="s">
        <v>1313</v>
      </c>
      <c r="C41" s="1133"/>
      <c r="D41" s="1132"/>
      <c r="E41" s="1114">
        <v>48274.855036340596</v>
      </c>
      <c r="F41" s="1114">
        <v>47694.49157025804</v>
      </c>
      <c r="G41" s="1113">
        <f t="shared" si="5"/>
        <v>41658.372650527323</v>
      </c>
      <c r="H41" s="1114">
        <v>25128.654599496338</v>
      </c>
      <c r="I41" s="1114">
        <v>7038.971928422764</v>
      </c>
      <c r="J41" s="1114">
        <v>1577.4979058082206</v>
      </c>
      <c r="K41" s="1114">
        <v>506.85806973543799</v>
      </c>
      <c r="L41" s="1114">
        <v>131.0669345842596</v>
      </c>
      <c r="M41" s="1114">
        <v>441.45839570585343</v>
      </c>
      <c r="N41" s="1114">
        <v>6833.8648167744377</v>
      </c>
      <c r="O41" s="961"/>
      <c r="P41" s="961" t="s">
        <v>1313</v>
      </c>
      <c r="Q41" s="1133"/>
      <c r="R41" s="1132"/>
      <c r="S41" s="1113">
        <f t="shared" si="3"/>
        <v>6036.1189197307094</v>
      </c>
      <c r="T41" s="1113">
        <v>2811.3494988990064</v>
      </c>
      <c r="U41" s="1113">
        <v>296.92654611666734</v>
      </c>
      <c r="V41" s="1113">
        <v>110.92387556482723</v>
      </c>
      <c r="W41" s="1113">
        <v>271.20910485885202</v>
      </c>
      <c r="X41" s="1113">
        <v>13.686868892313361</v>
      </c>
      <c r="Y41" s="1113">
        <v>69.626279864347708</v>
      </c>
      <c r="Z41" s="1113">
        <v>85.354745661508829</v>
      </c>
      <c r="AA41" s="1113">
        <v>2377.0419998731863</v>
      </c>
      <c r="AB41" s="1113">
        <v>580.363466082581</v>
      </c>
      <c r="AC41" s="1113">
        <v>42.435896982328806</v>
      </c>
      <c r="AD41" s="1113">
        <v>237.20190310995466</v>
      </c>
      <c r="AE41" s="1113">
        <v>300.72566599029761</v>
      </c>
      <c r="AF41" s="387"/>
      <c r="AG41" s="387"/>
      <c r="AH41" s="387"/>
      <c r="AI41" s="387"/>
      <c r="AJ41" s="387"/>
      <c r="AK41" s="387"/>
      <c r="AL41" s="387"/>
      <c r="AM41" s="387"/>
      <c r="AN41" s="387"/>
      <c r="AO41" s="387"/>
    </row>
    <row r="42" spans="1:41" ht="18" customHeight="1">
      <c r="A42" s="961"/>
      <c r="B42" s="961" t="s">
        <v>1314</v>
      </c>
      <c r="C42" s="1133"/>
      <c r="D42" s="1132"/>
      <c r="E42" s="1114">
        <v>172110.22933455024</v>
      </c>
      <c r="F42" s="1114">
        <v>168125.36298246527</v>
      </c>
      <c r="G42" s="1113">
        <f t="shared" si="5"/>
        <v>151071.34423730566</v>
      </c>
      <c r="H42" s="1114">
        <v>90193.640369230969</v>
      </c>
      <c r="I42" s="1114">
        <v>24399.997235909388</v>
      </c>
      <c r="J42" s="1114">
        <v>2897.6732325734142</v>
      </c>
      <c r="K42" s="1114">
        <v>1746.4324928689941</v>
      </c>
      <c r="L42" s="1114">
        <v>484.81522874360803</v>
      </c>
      <c r="M42" s="1114">
        <v>1366.0671643716362</v>
      </c>
      <c r="N42" s="1114">
        <v>29982.718513607651</v>
      </c>
      <c r="O42" s="961"/>
      <c r="P42" s="961" t="s">
        <v>1314</v>
      </c>
      <c r="Q42" s="1133"/>
      <c r="R42" s="1132"/>
      <c r="S42" s="1113">
        <f t="shared" si="3"/>
        <v>17054.018745159556</v>
      </c>
      <c r="T42" s="1113">
        <v>10330.659052049283</v>
      </c>
      <c r="U42" s="1113">
        <v>668.25050657855672</v>
      </c>
      <c r="V42" s="1113">
        <v>292.09715492880821</v>
      </c>
      <c r="W42" s="1113">
        <v>570.46743150704526</v>
      </c>
      <c r="X42" s="1113">
        <v>167.02781921579489</v>
      </c>
      <c r="Y42" s="1113">
        <v>229.2628300104362</v>
      </c>
      <c r="Z42" s="1113">
        <v>110.18363231374586</v>
      </c>
      <c r="AA42" s="1113">
        <v>4686.0703185558859</v>
      </c>
      <c r="AB42" s="1113">
        <v>3984.8663520850268</v>
      </c>
      <c r="AC42" s="1113">
        <v>183.01854230921947</v>
      </c>
      <c r="AD42" s="1113">
        <v>1021.8770489443533</v>
      </c>
      <c r="AE42" s="1113">
        <v>2779.9707608314548</v>
      </c>
      <c r="AF42" s="387"/>
      <c r="AG42" s="387"/>
      <c r="AH42" s="387"/>
      <c r="AI42" s="387"/>
      <c r="AJ42" s="387"/>
      <c r="AK42" s="387"/>
      <c r="AL42" s="387"/>
      <c r="AM42" s="387"/>
      <c r="AN42" s="387"/>
      <c r="AO42" s="387"/>
    </row>
    <row r="43" spans="1:41" ht="18" customHeight="1">
      <c r="A43" s="961"/>
      <c r="B43" s="961" t="s">
        <v>1315</v>
      </c>
      <c r="C43" s="1133"/>
      <c r="D43" s="1132"/>
      <c r="E43" s="1114">
        <v>41461.818952144997</v>
      </c>
      <c r="F43" s="1114">
        <v>41001.648872862213</v>
      </c>
      <c r="G43" s="1113">
        <f t="shared" si="5"/>
        <v>36568.105643774259</v>
      </c>
      <c r="H43" s="1114">
        <v>25315.044055883835</v>
      </c>
      <c r="I43" s="1114">
        <v>4348.4593588136395</v>
      </c>
      <c r="J43" s="1114">
        <v>202.20558309237663</v>
      </c>
      <c r="K43" s="1114">
        <v>208.49990686318648</v>
      </c>
      <c r="L43" s="1114">
        <v>81.803884093625797</v>
      </c>
      <c r="M43" s="1114">
        <v>226.10955610193909</v>
      </c>
      <c r="N43" s="1114">
        <v>6185.9832989256556</v>
      </c>
      <c r="O43" s="961"/>
      <c r="P43" s="961" t="s">
        <v>1315</v>
      </c>
      <c r="Q43" s="1133"/>
      <c r="R43" s="1132"/>
      <c r="S43" s="1113">
        <f t="shared" si="3"/>
        <v>4433.5432290879562</v>
      </c>
      <c r="T43" s="1113">
        <v>2186.979426142972</v>
      </c>
      <c r="U43" s="1113">
        <v>182.60505948060162</v>
      </c>
      <c r="V43" s="1113">
        <v>103.45810604083968</v>
      </c>
      <c r="W43" s="1113">
        <v>271.93077219401408</v>
      </c>
      <c r="X43" s="1113">
        <v>2.5239709785008424</v>
      </c>
      <c r="Y43" s="1113">
        <v>43.774247365442115</v>
      </c>
      <c r="Z43" s="1113">
        <v>32.030167236617281</v>
      </c>
      <c r="AA43" s="1113">
        <v>1610.2414796489688</v>
      </c>
      <c r="AB43" s="1113">
        <v>460.17007928277826</v>
      </c>
      <c r="AC43" s="1113">
        <v>62.198210029685193</v>
      </c>
      <c r="AD43" s="1113">
        <v>181.07685918825075</v>
      </c>
      <c r="AE43" s="1113">
        <v>216.89501006484244</v>
      </c>
      <c r="AF43" s="387"/>
      <c r="AG43" s="387"/>
      <c r="AH43" s="387"/>
      <c r="AI43" s="387"/>
      <c r="AJ43" s="387"/>
      <c r="AK43" s="387"/>
      <c r="AL43" s="387"/>
      <c r="AM43" s="387"/>
      <c r="AN43" s="387"/>
      <c r="AO43" s="387"/>
    </row>
    <row r="44" spans="1:41" ht="18" customHeight="1">
      <c r="A44" s="961"/>
      <c r="B44" s="961" t="s">
        <v>1316</v>
      </c>
      <c r="C44" s="1133"/>
      <c r="D44" s="1132"/>
      <c r="E44" s="1114">
        <v>30711.591092770439</v>
      </c>
      <c r="F44" s="1114">
        <v>30518.547940140867</v>
      </c>
      <c r="G44" s="1113">
        <f t="shared" si="5"/>
        <v>27332.701334258396</v>
      </c>
      <c r="H44" s="1114">
        <v>14809.48625223319</v>
      </c>
      <c r="I44" s="1114">
        <v>4722.0103040982485</v>
      </c>
      <c r="J44" s="1114">
        <v>150.61724725190805</v>
      </c>
      <c r="K44" s="1114">
        <v>201.32540682849654</v>
      </c>
      <c r="L44" s="1114">
        <v>90.301015793506863</v>
      </c>
      <c r="M44" s="1114">
        <v>299.59621430444332</v>
      </c>
      <c r="N44" s="1114">
        <v>7059.3648937486059</v>
      </c>
      <c r="O44" s="961"/>
      <c r="P44" s="961" t="s">
        <v>1316</v>
      </c>
      <c r="Q44" s="1133"/>
      <c r="R44" s="1132"/>
      <c r="S44" s="1113">
        <f t="shared" si="3"/>
        <v>3185.8466058824461</v>
      </c>
      <c r="T44" s="1113">
        <v>1506.3512285916001</v>
      </c>
      <c r="U44" s="1113">
        <v>98.832048176605099</v>
      </c>
      <c r="V44" s="1113">
        <v>65.057312763735339</v>
      </c>
      <c r="W44" s="1113">
        <v>134.32971937010939</v>
      </c>
      <c r="X44" s="1113">
        <v>6.6608941668027484</v>
      </c>
      <c r="Y44" s="1113">
        <v>41.211194124874666</v>
      </c>
      <c r="Z44" s="1113">
        <v>12.688623530706275</v>
      </c>
      <c r="AA44" s="1113">
        <v>1320.7155851580123</v>
      </c>
      <c r="AB44" s="1113">
        <v>193.04315262958443</v>
      </c>
      <c r="AC44" s="1113">
        <v>14.673867761453733</v>
      </c>
      <c r="AD44" s="1113">
        <v>83.102595366280497</v>
      </c>
      <c r="AE44" s="1113">
        <v>95.266689501850195</v>
      </c>
      <c r="AF44" s="387"/>
      <c r="AG44" s="387"/>
      <c r="AH44" s="387"/>
      <c r="AI44" s="387"/>
      <c r="AJ44" s="387"/>
      <c r="AK44" s="387"/>
      <c r="AL44" s="387"/>
      <c r="AM44" s="387"/>
      <c r="AN44" s="387"/>
      <c r="AO44" s="387"/>
    </row>
    <row r="45" spans="1:41" ht="18" customHeight="1">
      <c r="A45" s="961"/>
      <c r="B45" s="1330" t="s">
        <v>17</v>
      </c>
      <c r="C45" s="1133"/>
      <c r="D45" s="1132"/>
      <c r="E45" s="1114">
        <v>28600.674305112261</v>
      </c>
      <c r="F45" s="1114">
        <v>28256.014174999174</v>
      </c>
      <c r="G45" s="1113">
        <f t="shared" si="5"/>
        <v>25093.00036273654</v>
      </c>
      <c r="H45" s="1114">
        <v>13972.860874262215</v>
      </c>
      <c r="I45" s="1114">
        <v>3914.5886430068713</v>
      </c>
      <c r="J45" s="1114">
        <v>208.09691438428229</v>
      </c>
      <c r="K45" s="1114">
        <v>187.523795083572</v>
      </c>
      <c r="L45" s="1114">
        <v>72.057353930050837</v>
      </c>
      <c r="M45" s="1114">
        <v>324.56247755948806</v>
      </c>
      <c r="N45" s="1114">
        <v>6413.3103045100625</v>
      </c>
      <c r="O45" s="961"/>
      <c r="P45" s="1330" t="s">
        <v>17</v>
      </c>
      <c r="Q45" s="1133"/>
      <c r="R45" s="1132"/>
      <c r="S45" s="1113">
        <f t="shared" si="3"/>
        <v>3163.0138122626304</v>
      </c>
      <c r="T45" s="1113">
        <v>1472.44262719837</v>
      </c>
      <c r="U45" s="1113">
        <v>135.2358594696378</v>
      </c>
      <c r="V45" s="1113">
        <v>67.544327759248759</v>
      </c>
      <c r="W45" s="1113">
        <v>171.24611500172671</v>
      </c>
      <c r="X45" s="1113">
        <v>5.8910365771507935</v>
      </c>
      <c r="Y45" s="1113">
        <v>50.352657937657725</v>
      </c>
      <c r="Z45" s="1113">
        <v>6.7327391477964511</v>
      </c>
      <c r="AA45" s="1113">
        <v>1253.5684491710419</v>
      </c>
      <c r="AB45" s="1113">
        <v>344.66013011311395</v>
      </c>
      <c r="AC45" s="1113">
        <v>32.127588847720759</v>
      </c>
      <c r="AD45" s="1113">
        <v>109.20275217809051</v>
      </c>
      <c r="AE45" s="1113">
        <v>203.32978908730271</v>
      </c>
      <c r="AF45" s="387"/>
      <c r="AG45" s="387"/>
      <c r="AH45" s="387"/>
      <c r="AI45" s="387"/>
      <c r="AJ45" s="387"/>
      <c r="AK45" s="387"/>
      <c r="AL45" s="387"/>
      <c r="AM45" s="387"/>
      <c r="AN45" s="387"/>
      <c r="AO45" s="387"/>
    </row>
    <row r="46" spans="1:41" ht="18" customHeight="1">
      <c r="A46" s="961"/>
      <c r="B46" s="961" t="s">
        <v>1317</v>
      </c>
      <c r="C46" s="1133"/>
      <c r="D46" s="1132"/>
      <c r="E46" s="1114">
        <v>40531.989456241216</v>
      </c>
      <c r="F46" s="1114">
        <v>40039.546804603997</v>
      </c>
      <c r="G46" s="1113">
        <f t="shared" si="5"/>
        <v>35737.811491414293</v>
      </c>
      <c r="H46" s="1114">
        <v>18853.136452538922</v>
      </c>
      <c r="I46" s="1114">
        <v>6045.4866252137208</v>
      </c>
      <c r="J46" s="1114">
        <v>264.63382476144653</v>
      </c>
      <c r="K46" s="1114">
        <v>264.07297277603436</v>
      </c>
      <c r="L46" s="1114">
        <v>109.1711202594317</v>
      </c>
      <c r="M46" s="1114">
        <v>457.82874905395522</v>
      </c>
      <c r="N46" s="1114">
        <v>9743.4817468107813</v>
      </c>
      <c r="O46" s="961"/>
      <c r="P46" s="961" t="s">
        <v>1317</v>
      </c>
      <c r="Q46" s="1133"/>
      <c r="R46" s="1132"/>
      <c r="S46" s="1113">
        <f t="shared" si="3"/>
        <v>4301.7353131897171</v>
      </c>
      <c r="T46" s="1113">
        <v>2108.2154810862057</v>
      </c>
      <c r="U46" s="1113">
        <v>210.73806719580426</v>
      </c>
      <c r="V46" s="1113">
        <v>86.374357898945505</v>
      </c>
      <c r="W46" s="1113">
        <v>237.8520864498868</v>
      </c>
      <c r="X46" s="1113">
        <v>9.0976829262937677</v>
      </c>
      <c r="Y46" s="1113">
        <v>91.74354565503279</v>
      </c>
      <c r="Z46" s="1113">
        <v>9.8717142416123789</v>
      </c>
      <c r="AA46" s="1113">
        <v>1547.842377735936</v>
      </c>
      <c r="AB46" s="1113">
        <v>492.44265163724106</v>
      </c>
      <c r="AC46" s="1113">
        <v>52.529513851815437</v>
      </c>
      <c r="AD46" s="1113">
        <v>145.67275084847324</v>
      </c>
      <c r="AE46" s="1113">
        <v>294.24038693695212</v>
      </c>
      <c r="AF46" s="387"/>
      <c r="AG46" s="387"/>
      <c r="AH46" s="387"/>
      <c r="AI46" s="387"/>
      <c r="AJ46" s="387"/>
      <c r="AK46" s="387"/>
      <c r="AL46" s="387"/>
      <c r="AM46" s="387"/>
      <c r="AN46" s="387"/>
      <c r="AO46" s="387"/>
    </row>
    <row r="47" spans="1:41" ht="18" customHeight="1">
      <c r="A47" s="961"/>
      <c r="B47" s="961" t="s">
        <v>1318</v>
      </c>
      <c r="C47" s="1133"/>
      <c r="D47" s="1132"/>
      <c r="E47" s="1114">
        <v>16878.680472037362</v>
      </c>
      <c r="F47" s="1114">
        <v>16679.210187636956</v>
      </c>
      <c r="G47" s="1113">
        <f t="shared" si="5"/>
        <v>14634.940306146636</v>
      </c>
      <c r="H47" s="1114">
        <v>9178.2041656216279</v>
      </c>
      <c r="I47" s="1114">
        <v>1821.0748358573749</v>
      </c>
      <c r="J47" s="1114">
        <v>152.55187962593712</v>
      </c>
      <c r="K47" s="1114">
        <v>112.31758541832025</v>
      </c>
      <c r="L47" s="1114">
        <v>35.594706306999832</v>
      </c>
      <c r="M47" s="1114">
        <v>193.63421082376075</v>
      </c>
      <c r="N47" s="1114">
        <v>3141.5629224926165</v>
      </c>
      <c r="O47" s="961"/>
      <c r="P47" s="961" t="s">
        <v>1318</v>
      </c>
      <c r="Q47" s="1133"/>
      <c r="R47" s="1132"/>
      <c r="S47" s="1113">
        <f t="shared" si="3"/>
        <v>2044.2698814903292</v>
      </c>
      <c r="T47" s="1113">
        <v>847.82368300725341</v>
      </c>
      <c r="U47" s="1113">
        <v>61.058251876570374</v>
      </c>
      <c r="V47" s="1113">
        <v>49.044649024901233</v>
      </c>
      <c r="W47" s="1113">
        <v>105.80866936628729</v>
      </c>
      <c r="X47" s="1113">
        <v>2.7406471813975974</v>
      </c>
      <c r="Y47" s="1113">
        <v>9.6879261438069815</v>
      </c>
      <c r="Z47" s="1113">
        <v>3.6488337923667551</v>
      </c>
      <c r="AA47" s="1113">
        <v>964.45722109774522</v>
      </c>
      <c r="AB47" s="1113">
        <v>199.47028440040867</v>
      </c>
      <c r="AC47" s="1113">
        <v>12.083592351808411</v>
      </c>
      <c r="AD47" s="1113">
        <v>73.372578044602264</v>
      </c>
      <c r="AE47" s="1113">
        <v>114.01411400399792</v>
      </c>
      <c r="AF47" s="387"/>
      <c r="AG47" s="387"/>
      <c r="AH47" s="387"/>
      <c r="AI47" s="387"/>
      <c r="AJ47" s="387"/>
      <c r="AK47" s="387"/>
      <c r="AL47" s="387"/>
      <c r="AM47" s="387"/>
      <c r="AN47" s="387"/>
      <c r="AO47" s="387"/>
    </row>
    <row r="48" spans="1:41" ht="18" customHeight="1">
      <c r="A48" s="961"/>
      <c r="B48" s="1330" t="s">
        <v>18</v>
      </c>
      <c r="C48" s="1133"/>
      <c r="D48" s="1132"/>
      <c r="E48" s="1114">
        <v>31621.275960158469</v>
      </c>
      <c r="F48" s="1114">
        <v>31314.39711696103</v>
      </c>
      <c r="G48" s="1113">
        <f t="shared" si="5"/>
        <v>28252.335203352261</v>
      </c>
      <c r="H48" s="1114">
        <v>17169.62812920193</v>
      </c>
      <c r="I48" s="1114">
        <v>3398.6390483032387</v>
      </c>
      <c r="J48" s="1114">
        <v>223.57758126626806</v>
      </c>
      <c r="K48" s="1114">
        <v>363.30190924676782</v>
      </c>
      <c r="L48" s="1114">
        <v>94.20888199532844</v>
      </c>
      <c r="M48" s="1114">
        <v>520.04544663634283</v>
      </c>
      <c r="N48" s="1114">
        <v>6482.9342067023845</v>
      </c>
      <c r="O48" s="961"/>
      <c r="P48" s="1330" t="s">
        <v>18</v>
      </c>
      <c r="Q48" s="1133"/>
      <c r="R48" s="1132"/>
      <c r="S48" s="1113">
        <f t="shared" si="3"/>
        <v>3062.0619136088194</v>
      </c>
      <c r="T48" s="1113">
        <v>1428.6022521869947</v>
      </c>
      <c r="U48" s="1113">
        <v>109.20167528122091</v>
      </c>
      <c r="V48" s="1113">
        <v>65.909435419642847</v>
      </c>
      <c r="W48" s="1113">
        <v>147.43511090425301</v>
      </c>
      <c r="X48" s="1113">
        <v>4.418176273151083</v>
      </c>
      <c r="Y48" s="1113">
        <v>25.720957206221993</v>
      </c>
      <c r="Z48" s="1113">
        <v>19.684138070293333</v>
      </c>
      <c r="AA48" s="1113">
        <v>1261.0901682670412</v>
      </c>
      <c r="AB48" s="1113">
        <v>306.87884319740817</v>
      </c>
      <c r="AC48" s="1113">
        <v>36.439832963392071</v>
      </c>
      <c r="AD48" s="1113">
        <v>119.37481700715267</v>
      </c>
      <c r="AE48" s="1113">
        <v>151.06419322686352</v>
      </c>
      <c r="AF48" s="387"/>
      <c r="AG48" s="387"/>
      <c r="AH48" s="387"/>
      <c r="AI48" s="387"/>
      <c r="AJ48" s="387"/>
      <c r="AK48" s="387"/>
      <c r="AL48" s="387"/>
      <c r="AM48" s="387"/>
      <c r="AN48" s="387"/>
      <c r="AO48" s="387"/>
    </row>
    <row r="49" spans="1:41" ht="18" customHeight="1">
      <c r="A49" s="961"/>
      <c r="B49" s="961" t="s">
        <v>1319</v>
      </c>
      <c r="C49" s="402"/>
      <c r="D49" s="384"/>
      <c r="E49" s="1114">
        <v>24865.33950155379</v>
      </c>
      <c r="F49" s="1114">
        <v>24672.575480411979</v>
      </c>
      <c r="G49" s="1113">
        <f t="shared" si="5"/>
        <v>22200.339854426406</v>
      </c>
      <c r="H49" s="1114">
        <v>14702.47892595407</v>
      </c>
      <c r="I49" s="1114">
        <v>2659.9272154375012</v>
      </c>
      <c r="J49" s="1114">
        <v>95.347623383647061</v>
      </c>
      <c r="K49" s="1114">
        <v>205.74879339990659</v>
      </c>
      <c r="L49" s="1114">
        <v>100.48764136909215</v>
      </c>
      <c r="M49" s="1114">
        <v>385.40891830091681</v>
      </c>
      <c r="N49" s="1114">
        <v>4050.9407365812731</v>
      </c>
      <c r="O49" s="961"/>
      <c r="P49" s="961" t="s">
        <v>1319</v>
      </c>
      <c r="Q49" s="402"/>
      <c r="R49" s="384"/>
      <c r="S49" s="1113">
        <f t="shared" si="3"/>
        <v>2472.2356259855842</v>
      </c>
      <c r="T49" s="1113">
        <v>1017.767683400329</v>
      </c>
      <c r="U49" s="1113">
        <v>114.12354564093137</v>
      </c>
      <c r="V49" s="1113">
        <v>38.252144420919421</v>
      </c>
      <c r="W49" s="1113">
        <v>114.70678421392587</v>
      </c>
      <c r="X49" s="1113">
        <v>4.9734193009551797</v>
      </c>
      <c r="Y49" s="1113">
        <v>20.422547430197259</v>
      </c>
      <c r="Z49" s="1113">
        <v>26.216072705353042</v>
      </c>
      <c r="AA49" s="1113">
        <v>1135.7734288729728</v>
      </c>
      <c r="AB49" s="1113">
        <v>192.76402114181221</v>
      </c>
      <c r="AC49" s="1113">
        <v>33.150890599327489</v>
      </c>
      <c r="AD49" s="1113">
        <v>84.546606082608804</v>
      </c>
      <c r="AE49" s="1113">
        <v>75.066524459875893</v>
      </c>
      <c r="AF49" s="387"/>
      <c r="AG49" s="387"/>
      <c r="AH49" s="387"/>
      <c r="AI49" s="387"/>
      <c r="AJ49" s="387"/>
      <c r="AK49" s="387"/>
      <c r="AL49" s="387"/>
      <c r="AM49" s="387"/>
      <c r="AN49" s="387"/>
      <c r="AO49" s="387"/>
    </row>
    <row r="50" spans="1:41" ht="18" customHeight="1">
      <c r="A50" s="961"/>
      <c r="B50" s="961" t="s">
        <v>1320</v>
      </c>
      <c r="C50" s="402"/>
      <c r="D50" s="384"/>
      <c r="E50" s="1114">
        <v>45280.425087386524</v>
      </c>
      <c r="F50" s="1114">
        <v>44826.441777406675</v>
      </c>
      <c r="G50" s="1113">
        <f t="shared" si="5"/>
        <v>40869.158573853245</v>
      </c>
      <c r="H50" s="1114">
        <v>22553.703394522712</v>
      </c>
      <c r="I50" s="1114">
        <v>5103.9853842401808</v>
      </c>
      <c r="J50" s="1114">
        <v>500.24752167887084</v>
      </c>
      <c r="K50" s="1114">
        <v>461.0164747678478</v>
      </c>
      <c r="L50" s="1114">
        <v>129.38057225065222</v>
      </c>
      <c r="M50" s="1114">
        <v>895.04604083508286</v>
      </c>
      <c r="N50" s="1114">
        <v>11225.7791855579</v>
      </c>
      <c r="O50" s="961"/>
      <c r="P50" s="961" t="s">
        <v>1320</v>
      </c>
      <c r="Q50" s="402"/>
      <c r="R50" s="384"/>
      <c r="S50" s="1113">
        <f t="shared" si="3"/>
        <v>3957.2832035534602</v>
      </c>
      <c r="T50" s="1113">
        <v>2033.74726307833</v>
      </c>
      <c r="U50" s="1113">
        <v>144.46224527866079</v>
      </c>
      <c r="V50" s="1113">
        <v>89.188620810565183</v>
      </c>
      <c r="W50" s="1113">
        <v>214.17915736414662</v>
      </c>
      <c r="X50" s="1113">
        <v>5.0478965389334638</v>
      </c>
      <c r="Y50" s="1113">
        <v>37.090110195983812</v>
      </c>
      <c r="Z50" s="1113">
        <v>26.31630163894954</v>
      </c>
      <c r="AA50" s="1113">
        <v>1407.2516086478911</v>
      </c>
      <c r="AB50" s="1113">
        <v>453.98330997982316</v>
      </c>
      <c r="AC50" s="1113">
        <v>59.694217550708579</v>
      </c>
      <c r="AD50" s="1113">
        <v>175.6004371361054</v>
      </c>
      <c r="AE50" s="1113">
        <v>218.68865529300916</v>
      </c>
      <c r="AF50" s="387"/>
      <c r="AG50" s="387"/>
      <c r="AH50" s="387"/>
      <c r="AI50" s="387"/>
      <c r="AJ50" s="387"/>
      <c r="AK50" s="387"/>
      <c r="AL50" s="387"/>
      <c r="AM50" s="387"/>
      <c r="AN50" s="387"/>
      <c r="AO50" s="387"/>
    </row>
    <row r="51" spans="1:41" ht="18" customHeight="1">
      <c r="A51" s="961"/>
      <c r="B51" s="961" t="s">
        <v>1321</v>
      </c>
      <c r="C51" s="402"/>
      <c r="D51" s="384"/>
      <c r="E51" s="1114">
        <v>21326.349677200767</v>
      </c>
      <c r="F51" s="1114">
        <v>21094.852340609759</v>
      </c>
      <c r="G51" s="1113">
        <f t="shared" si="5"/>
        <v>18581.329078465693</v>
      </c>
      <c r="H51" s="1114">
        <v>12943.55159358421</v>
      </c>
      <c r="I51" s="1114">
        <v>2023.4047841134845</v>
      </c>
      <c r="J51" s="1114">
        <v>7.6588668773549351</v>
      </c>
      <c r="K51" s="1114">
        <v>383.38908713965361</v>
      </c>
      <c r="L51" s="1114">
        <v>47.382042832778083</v>
      </c>
      <c r="M51" s="1114">
        <v>193.77412231844519</v>
      </c>
      <c r="N51" s="1114">
        <v>2982.1685815997662</v>
      </c>
      <c r="O51" s="961"/>
      <c r="P51" s="961" t="s">
        <v>1321</v>
      </c>
      <c r="Q51" s="402"/>
      <c r="R51" s="384"/>
      <c r="S51" s="1113">
        <f t="shared" si="3"/>
        <v>2513.5232621440564</v>
      </c>
      <c r="T51" s="1113">
        <v>1068.2135986489566</v>
      </c>
      <c r="U51" s="1113">
        <v>63.434602037440541</v>
      </c>
      <c r="V51" s="1113">
        <v>62.217959333225423</v>
      </c>
      <c r="W51" s="1113">
        <v>96.886379690939478</v>
      </c>
      <c r="X51" s="1113">
        <v>3.1997461113228458</v>
      </c>
      <c r="Y51" s="1113">
        <v>16.873198294686691</v>
      </c>
      <c r="Z51" s="1113">
        <v>6.2645834523617703</v>
      </c>
      <c r="AA51" s="1113">
        <v>1196.433194575123</v>
      </c>
      <c r="AB51" s="1113">
        <v>231.49733659101673</v>
      </c>
      <c r="AC51" s="1113">
        <v>11.864665778828794</v>
      </c>
      <c r="AD51" s="1113">
        <v>83.020753840125039</v>
      </c>
      <c r="AE51" s="1113">
        <v>136.6119169720628</v>
      </c>
      <c r="AF51" s="387"/>
      <c r="AG51" s="387"/>
      <c r="AH51" s="387"/>
      <c r="AI51" s="387"/>
      <c r="AJ51" s="387"/>
      <c r="AK51" s="387"/>
      <c r="AL51" s="387"/>
      <c r="AM51" s="387"/>
      <c r="AN51" s="387"/>
      <c r="AO51" s="387"/>
    </row>
    <row r="52" spans="1:41" ht="18" customHeight="1">
      <c r="A52" s="961"/>
      <c r="B52" s="1330" t="s">
        <v>20</v>
      </c>
      <c r="C52" s="402"/>
      <c r="D52" s="384"/>
      <c r="E52" s="1114">
        <v>24971.015061453927</v>
      </c>
      <c r="F52" s="1114">
        <v>24865.778930198983</v>
      </c>
      <c r="G52" s="1113">
        <f t="shared" si="5"/>
        <v>22416.483070624708</v>
      </c>
      <c r="H52" s="1114">
        <v>12369.384756127347</v>
      </c>
      <c r="I52" s="1114">
        <v>2499.8498684119381</v>
      </c>
      <c r="J52" s="1114">
        <v>0</v>
      </c>
      <c r="K52" s="1114">
        <v>91.780376198136523</v>
      </c>
      <c r="L52" s="1114">
        <v>43.507674249127042</v>
      </c>
      <c r="M52" s="1114">
        <v>204.73975044746223</v>
      </c>
      <c r="N52" s="1114">
        <v>7207.2206451906959</v>
      </c>
      <c r="O52" s="961"/>
      <c r="P52" s="1330" t="s">
        <v>20</v>
      </c>
      <c r="Q52" s="402"/>
      <c r="R52" s="384"/>
      <c r="S52" s="1113">
        <f t="shared" si="3"/>
        <v>2449.295859574273</v>
      </c>
      <c r="T52" s="1113">
        <v>1047.5331348649345</v>
      </c>
      <c r="U52" s="1113">
        <v>48.505775197864025</v>
      </c>
      <c r="V52" s="1113">
        <v>67.881895353472913</v>
      </c>
      <c r="W52" s="1113">
        <v>117.57556491365447</v>
      </c>
      <c r="X52" s="1113">
        <v>0</v>
      </c>
      <c r="Y52" s="1113">
        <v>1.2704556559563396</v>
      </c>
      <c r="Z52" s="1113">
        <v>0.24517127410704717</v>
      </c>
      <c r="AA52" s="1113">
        <v>1166.2838623142836</v>
      </c>
      <c r="AB52" s="1113">
        <v>105.23613125494339</v>
      </c>
      <c r="AC52" s="1113">
        <v>9.4672779868005641</v>
      </c>
      <c r="AD52" s="1113">
        <v>33.337941990729469</v>
      </c>
      <c r="AE52" s="1113">
        <v>62.430911277413358</v>
      </c>
      <c r="AF52" s="387"/>
      <c r="AG52" s="387"/>
      <c r="AH52" s="387"/>
      <c r="AI52" s="387"/>
      <c r="AJ52" s="387"/>
      <c r="AK52" s="387"/>
      <c r="AL52" s="387"/>
      <c r="AM52" s="387"/>
      <c r="AN52" s="387"/>
      <c r="AO52" s="387"/>
    </row>
    <row r="53" spans="1:41" ht="18" customHeight="1">
      <c r="A53" s="1470" t="s">
        <v>21</v>
      </c>
      <c r="B53" s="1470"/>
      <c r="C53" s="402"/>
      <c r="D53" s="384"/>
      <c r="E53" s="1114">
        <v>13511.95941985689</v>
      </c>
      <c r="F53" s="1114">
        <v>13377.306673261932</v>
      </c>
      <c r="G53" s="1113">
        <f t="shared" si="5"/>
        <v>10641.756962351405</v>
      </c>
      <c r="H53" s="1114">
        <v>6705.0870999612644</v>
      </c>
      <c r="I53" s="1114">
        <v>1853.9704400199782</v>
      </c>
      <c r="J53" s="1114">
        <v>0.31733131357658739</v>
      </c>
      <c r="K53" s="1114">
        <v>81.257513483257028</v>
      </c>
      <c r="L53" s="1114">
        <v>50.621915210346437</v>
      </c>
      <c r="M53" s="1114">
        <v>178.44266125082075</v>
      </c>
      <c r="N53" s="1114">
        <v>1772.0600011121624</v>
      </c>
      <c r="O53" s="1470" t="s">
        <v>21</v>
      </c>
      <c r="P53" s="1470"/>
      <c r="Q53" s="402"/>
      <c r="R53" s="384"/>
      <c r="S53" s="1113">
        <f t="shared" si="3"/>
        <v>2735.5497109105254</v>
      </c>
      <c r="T53" s="1113">
        <v>1248.630455921734</v>
      </c>
      <c r="U53" s="1113">
        <v>53.101282302617079</v>
      </c>
      <c r="V53" s="1113">
        <v>218.10168051014119</v>
      </c>
      <c r="W53" s="1113">
        <v>93.886508286553706</v>
      </c>
      <c r="X53" s="1113">
        <v>0</v>
      </c>
      <c r="Y53" s="1113">
        <v>6.9334797269812087</v>
      </c>
      <c r="Z53" s="1113">
        <v>0.4064650942827211</v>
      </c>
      <c r="AA53" s="1113">
        <v>1114.4898390682154</v>
      </c>
      <c r="AB53" s="1113">
        <v>134.65274659496265</v>
      </c>
      <c r="AC53" s="1113">
        <v>20.163750306918242</v>
      </c>
      <c r="AD53" s="1113">
        <v>56.992680892893254</v>
      </c>
      <c r="AE53" s="1113">
        <v>57.496315395151171</v>
      </c>
      <c r="AF53" s="387"/>
      <c r="AG53" s="387"/>
      <c r="AH53" s="387"/>
      <c r="AI53" s="387"/>
      <c r="AJ53" s="387"/>
      <c r="AK53" s="387"/>
      <c r="AL53" s="387"/>
      <c r="AM53" s="387"/>
      <c r="AN53" s="387"/>
      <c r="AO53" s="387"/>
    </row>
    <row r="54" spans="1:41" ht="18" customHeight="1">
      <c r="A54" s="1479" t="s">
        <v>118</v>
      </c>
      <c r="B54" s="1479"/>
      <c r="C54" s="1479"/>
      <c r="D54" s="1132"/>
      <c r="E54" s="1114"/>
      <c r="F54" s="1114"/>
      <c r="G54" s="1114"/>
      <c r="H54" s="1114"/>
      <c r="I54" s="1114"/>
      <c r="J54" s="1114"/>
      <c r="K54" s="1114"/>
      <c r="L54" s="1114"/>
      <c r="M54" s="1114"/>
      <c r="N54" s="1114"/>
      <c r="O54" s="1479" t="s">
        <v>118</v>
      </c>
      <c r="P54" s="1479"/>
      <c r="Q54" s="1479"/>
      <c r="R54" s="1132"/>
      <c r="S54" s="1113"/>
      <c r="T54" s="1113"/>
      <c r="U54" s="1113"/>
      <c r="V54" s="1113"/>
      <c r="W54" s="1113"/>
      <c r="X54" s="1113"/>
      <c r="Y54" s="1113"/>
      <c r="Z54" s="1113"/>
      <c r="AA54" s="1113"/>
      <c r="AB54" s="1113"/>
      <c r="AC54" s="1113"/>
      <c r="AD54" s="1113"/>
      <c r="AE54" s="1113"/>
    </row>
    <row r="55" spans="1:41" ht="18" customHeight="1">
      <c r="A55" s="1470" t="s">
        <v>22</v>
      </c>
      <c r="B55" s="1470" t="s">
        <v>22</v>
      </c>
      <c r="C55" s="1334"/>
      <c r="D55" s="1132"/>
      <c r="E55" s="1114">
        <v>49067.833420952869</v>
      </c>
      <c r="F55" s="1114">
        <v>48313.974391108473</v>
      </c>
      <c r="G55" s="1123">
        <f t="shared" ref="G55:G59" si="6">H55+I55+J55+K55+L55+M55+N55</f>
        <v>43522.528443306357</v>
      </c>
      <c r="H55" s="1114">
        <v>25110.186261683135</v>
      </c>
      <c r="I55" s="1114">
        <v>6611.42980321092</v>
      </c>
      <c r="J55" s="1114">
        <v>603.12622157148826</v>
      </c>
      <c r="K55" s="1114">
        <v>493.37205762035546</v>
      </c>
      <c r="L55" s="1114">
        <v>145.62487947425964</v>
      </c>
      <c r="M55" s="1114">
        <v>675.23258724501432</v>
      </c>
      <c r="N55" s="1114">
        <v>9883.5566325011805</v>
      </c>
      <c r="O55" s="1470" t="s">
        <v>22</v>
      </c>
      <c r="P55" s="1470" t="s">
        <v>22</v>
      </c>
      <c r="Q55" s="1334"/>
      <c r="R55" s="1132"/>
      <c r="S55" s="1017">
        <f t="shared" si="3"/>
        <v>4791.4459478020808</v>
      </c>
      <c r="T55" s="1113">
        <v>2337.6781133380882</v>
      </c>
      <c r="U55" s="1113">
        <v>162.73408458101633</v>
      </c>
      <c r="V55" s="1113">
        <v>114.3539374775153</v>
      </c>
      <c r="W55" s="1113">
        <v>235.16115770383769</v>
      </c>
      <c r="X55" s="1113">
        <v>23.87320868442762</v>
      </c>
      <c r="Y55" s="1113">
        <v>57.263171869260063</v>
      </c>
      <c r="Z55" s="1113">
        <v>39.533386964770408</v>
      </c>
      <c r="AA55" s="1113">
        <v>1820.8488871831657</v>
      </c>
      <c r="AB55" s="1113">
        <v>753.85902984441066</v>
      </c>
      <c r="AC55" s="1113">
        <v>42.153421273234869</v>
      </c>
      <c r="AD55" s="1113">
        <v>218.79102122578286</v>
      </c>
      <c r="AE55" s="1113">
        <v>492.91458734539327</v>
      </c>
      <c r="AF55" s="387"/>
      <c r="AG55" s="387"/>
      <c r="AH55" s="387"/>
      <c r="AI55" s="387"/>
      <c r="AJ55" s="387"/>
      <c r="AK55" s="387"/>
      <c r="AL55" s="387"/>
      <c r="AM55" s="387"/>
      <c r="AN55" s="387"/>
      <c r="AO55" s="387"/>
    </row>
    <row r="56" spans="1:41" ht="18" customHeight="1">
      <c r="A56" s="1330"/>
      <c r="B56" s="1330" t="s">
        <v>23</v>
      </c>
      <c r="C56" s="1330"/>
      <c r="D56" s="1132"/>
      <c r="E56" s="1114">
        <v>35254.626188935574</v>
      </c>
      <c r="F56" s="1114">
        <v>34876.746036327248</v>
      </c>
      <c r="G56" s="1123">
        <f t="shared" si="6"/>
        <v>30987.659318541431</v>
      </c>
      <c r="H56" s="1114">
        <v>17432.781304481356</v>
      </c>
      <c r="I56" s="1114">
        <v>4414.337348221693</v>
      </c>
      <c r="J56" s="1114">
        <v>38.052356394041581</v>
      </c>
      <c r="K56" s="1114">
        <v>409.20366733477925</v>
      </c>
      <c r="L56" s="1114">
        <v>89.653873948727991</v>
      </c>
      <c r="M56" s="1114">
        <v>513.75165567884517</v>
      </c>
      <c r="N56" s="1114">
        <v>8089.8791124819882</v>
      </c>
      <c r="O56" s="1330"/>
      <c r="P56" s="1330" t="s">
        <v>23</v>
      </c>
      <c r="Q56" s="1330"/>
      <c r="R56" s="1132"/>
      <c r="S56" s="1017">
        <f t="shared" si="3"/>
        <v>3889.0867177858045</v>
      </c>
      <c r="T56" s="1113">
        <v>1732.1860704271728</v>
      </c>
      <c r="U56" s="1113">
        <v>138.4297250726456</v>
      </c>
      <c r="V56" s="1113">
        <v>96.746446081740544</v>
      </c>
      <c r="W56" s="1113">
        <v>207.34241171384681</v>
      </c>
      <c r="X56" s="1113">
        <v>8.0562097506333714</v>
      </c>
      <c r="Y56" s="1113">
        <v>25.792840946989127</v>
      </c>
      <c r="Z56" s="1113">
        <v>41.585701290233672</v>
      </c>
      <c r="AA56" s="1113">
        <v>1638.9473125025418</v>
      </c>
      <c r="AB56" s="1113">
        <v>377.88015260834868</v>
      </c>
      <c r="AC56" s="1113">
        <v>37.347219459465798</v>
      </c>
      <c r="AD56" s="1113">
        <v>113.9300499582702</v>
      </c>
      <c r="AE56" s="1113">
        <v>226.60288319061294</v>
      </c>
      <c r="AF56" s="387"/>
      <c r="AG56" s="387"/>
      <c r="AH56" s="387"/>
      <c r="AI56" s="387"/>
      <c r="AJ56" s="387"/>
      <c r="AK56" s="387"/>
      <c r="AL56" s="387"/>
      <c r="AM56" s="387"/>
      <c r="AN56" s="387"/>
      <c r="AO56" s="387"/>
    </row>
    <row r="57" spans="1:41" ht="18" customHeight="1">
      <c r="A57" s="1330"/>
      <c r="B57" s="1826" t="s">
        <v>24</v>
      </c>
      <c r="C57" s="1826"/>
      <c r="D57" s="1132"/>
      <c r="E57" s="1114">
        <v>62559.297539797575</v>
      </c>
      <c r="F57" s="1114">
        <v>60471.571797944867</v>
      </c>
      <c r="G57" s="1123">
        <f t="shared" si="6"/>
        <v>54451.667993932475</v>
      </c>
      <c r="H57" s="1114">
        <v>32062.512084333939</v>
      </c>
      <c r="I57" s="1114">
        <v>10122.053701047333</v>
      </c>
      <c r="J57" s="1114">
        <v>13.586204510629527</v>
      </c>
      <c r="K57" s="1114">
        <v>604.14858263619055</v>
      </c>
      <c r="L57" s="1114">
        <v>198.19246068131062</v>
      </c>
      <c r="M57" s="1114">
        <v>998.30678694433675</v>
      </c>
      <c r="N57" s="1114">
        <v>10452.868173778736</v>
      </c>
      <c r="O57" s="1330"/>
      <c r="P57" s="1330" t="s">
        <v>24</v>
      </c>
      <c r="Q57" s="1330"/>
      <c r="R57" s="1132"/>
      <c r="S57" s="1017">
        <f t="shared" si="3"/>
        <v>6019.9038040123869</v>
      </c>
      <c r="T57" s="1113">
        <v>3100.9244135297536</v>
      </c>
      <c r="U57" s="1113">
        <v>213.21954427975248</v>
      </c>
      <c r="V57" s="1113">
        <v>122.50206161263309</v>
      </c>
      <c r="W57" s="1113">
        <v>313.15901602506221</v>
      </c>
      <c r="X57" s="1113">
        <v>51.621572984251941</v>
      </c>
      <c r="Y57" s="1113">
        <v>37.715981532291764</v>
      </c>
      <c r="Z57" s="1113">
        <v>22.168463421929289</v>
      </c>
      <c r="AA57" s="1113">
        <v>2158.5927506267135</v>
      </c>
      <c r="AB57" s="1113">
        <v>2087.7257418527079</v>
      </c>
      <c r="AC57" s="1113">
        <v>67.091346272685172</v>
      </c>
      <c r="AD57" s="1113">
        <v>515.62641013329426</v>
      </c>
      <c r="AE57" s="1113">
        <v>1505.0079854467283</v>
      </c>
      <c r="AF57" s="387"/>
      <c r="AG57" s="387"/>
      <c r="AH57" s="387"/>
      <c r="AI57" s="387"/>
      <c r="AJ57" s="387"/>
      <c r="AK57" s="387"/>
      <c r="AL57" s="387"/>
      <c r="AM57" s="387"/>
      <c r="AN57" s="387"/>
      <c r="AO57" s="387"/>
    </row>
    <row r="58" spans="1:41" ht="18" customHeight="1">
      <c r="A58" s="1330"/>
      <c r="B58" s="1826" t="s">
        <v>25</v>
      </c>
      <c r="C58" s="1826"/>
      <c r="D58" s="1132"/>
      <c r="E58" s="1114">
        <v>98784.484086940603</v>
      </c>
      <c r="F58" s="1114">
        <v>97635.083329853966</v>
      </c>
      <c r="G58" s="1123">
        <f t="shared" si="6"/>
        <v>89939.755316101669</v>
      </c>
      <c r="H58" s="1114">
        <v>53283.97908047503</v>
      </c>
      <c r="I58" s="1114">
        <v>13167.17176542014</v>
      </c>
      <c r="J58" s="1114">
        <v>3767.8184991572166</v>
      </c>
      <c r="K58" s="1114">
        <v>768.00804910826037</v>
      </c>
      <c r="L58" s="1114">
        <v>349.15661332791882</v>
      </c>
      <c r="M58" s="1114">
        <v>1092.6146546351172</v>
      </c>
      <c r="N58" s="1114">
        <v>17511.00665397798</v>
      </c>
      <c r="O58" s="1330"/>
      <c r="P58" s="1330" t="s">
        <v>25</v>
      </c>
      <c r="Q58" s="1330"/>
      <c r="R58" s="1132"/>
      <c r="S58" s="1017">
        <f t="shared" si="3"/>
        <v>7695.3280137523361</v>
      </c>
      <c r="T58" s="1113">
        <v>4346.707151689181</v>
      </c>
      <c r="U58" s="1113">
        <v>223.71131469527435</v>
      </c>
      <c r="V58" s="1113">
        <v>186.69238892246619</v>
      </c>
      <c r="W58" s="1113">
        <v>284.93072743696786</v>
      </c>
      <c r="X58" s="1113">
        <v>68.616151284114977</v>
      </c>
      <c r="Y58" s="1113">
        <v>220.34996539174401</v>
      </c>
      <c r="Z58" s="1113">
        <v>47.364714489851174</v>
      </c>
      <c r="AA58" s="1113">
        <v>2316.9555998427359</v>
      </c>
      <c r="AB58" s="1113">
        <v>1149.4007570866463</v>
      </c>
      <c r="AC58" s="1113">
        <v>39.395919700318792</v>
      </c>
      <c r="AD58" s="1113">
        <v>403.59293050545051</v>
      </c>
      <c r="AE58" s="1113">
        <v>706.41190688087659</v>
      </c>
      <c r="AF58" s="387"/>
      <c r="AG58" s="387"/>
      <c r="AH58" s="387"/>
      <c r="AI58" s="387"/>
      <c r="AJ58" s="387"/>
      <c r="AK58" s="387"/>
      <c r="AL58" s="387"/>
      <c r="AM58" s="387"/>
      <c r="AN58" s="387"/>
      <c r="AO58" s="387"/>
    </row>
    <row r="59" spans="1:41" ht="18" customHeight="1" thickBot="1">
      <c r="A59" s="1471" t="s">
        <v>26</v>
      </c>
      <c r="B59" s="1471"/>
      <c r="C59" s="1331"/>
      <c r="D59" s="1134"/>
      <c r="E59" s="1129">
        <v>34546.433289010158</v>
      </c>
      <c r="F59" s="1129">
        <v>34134.427027286227</v>
      </c>
      <c r="G59" s="1128">
        <f t="shared" si="6"/>
        <v>30155.417787882918</v>
      </c>
      <c r="H59" s="1129">
        <v>18627.743367302024</v>
      </c>
      <c r="I59" s="1129">
        <v>4259.5371976489669</v>
      </c>
      <c r="J59" s="1129">
        <v>401.01811124501023</v>
      </c>
      <c r="K59" s="1129">
        <v>261.24147812368011</v>
      </c>
      <c r="L59" s="1129">
        <v>82.139426589439097</v>
      </c>
      <c r="M59" s="1129">
        <v>245.39170479040939</v>
      </c>
      <c r="N59" s="1129">
        <v>6278.3465021833872</v>
      </c>
      <c r="O59" s="1471" t="s">
        <v>26</v>
      </c>
      <c r="P59" s="1471"/>
      <c r="Q59" s="1331"/>
      <c r="R59" s="1134"/>
      <c r="S59" s="1020">
        <f t="shared" si="3"/>
        <v>3979.0092394033536</v>
      </c>
      <c r="T59" s="1128">
        <v>2063.8640350859905</v>
      </c>
      <c r="U59" s="1128">
        <v>178.55478943396116</v>
      </c>
      <c r="V59" s="1128">
        <v>73.035493789372055</v>
      </c>
      <c r="W59" s="1128">
        <v>167.8712008114677</v>
      </c>
      <c r="X59" s="1128">
        <v>9.1534142249824217</v>
      </c>
      <c r="Y59" s="1128">
        <v>46.166026777781696</v>
      </c>
      <c r="Z59" s="1128">
        <v>15.748233971499571</v>
      </c>
      <c r="AA59" s="1128">
        <v>1424.6160453082985</v>
      </c>
      <c r="AB59" s="1128">
        <v>412.00626172388917</v>
      </c>
      <c r="AC59" s="1128">
        <v>45.144032227335593</v>
      </c>
      <c r="AD59" s="1128">
        <v>150.17825092865215</v>
      </c>
      <c r="AE59" s="1128">
        <v>216.68397856790153</v>
      </c>
      <c r="AF59" s="387"/>
      <c r="AG59" s="387"/>
      <c r="AH59" s="387"/>
      <c r="AI59" s="387"/>
      <c r="AJ59" s="387"/>
      <c r="AK59" s="387"/>
      <c r="AL59" s="387"/>
      <c r="AM59" s="387"/>
      <c r="AN59" s="387"/>
      <c r="AO59" s="387"/>
    </row>
    <row r="60" spans="1:41" s="998" customFormat="1">
      <c r="B60" s="14"/>
      <c r="C60" s="14"/>
      <c r="D60" s="15"/>
      <c r="I60" s="993"/>
    </row>
    <row r="61" spans="1:41" ht="26.1" customHeight="1"/>
    <row r="62" spans="1:41" ht="26.1" customHeight="1"/>
    <row r="63" spans="1:41" ht="26.1" customHeight="1"/>
    <row r="64" spans="1:41" ht="26.1" customHeight="1"/>
    <row r="65" ht="26.1" customHeight="1"/>
    <row r="66" ht="26.1" customHeight="1"/>
    <row r="67" ht="26.1" customHeight="1"/>
    <row r="68" ht="26.1" customHeight="1"/>
    <row r="69" ht="26.1" customHeight="1"/>
    <row r="70" ht="26.1" customHeight="1"/>
    <row r="71" ht="26.1" customHeight="1"/>
    <row r="72" ht="26.1" customHeight="1"/>
    <row r="73" ht="26.1" customHeight="1"/>
    <row r="74" ht="26.1" customHeight="1"/>
    <row r="75" ht="26.1" customHeight="1"/>
    <row r="76" ht="26.1" customHeight="1"/>
    <row r="77" ht="26.1" customHeight="1"/>
    <row r="78" ht="26.1" customHeight="1"/>
    <row r="79" ht="26.1" customHeight="1"/>
    <row r="80" ht="26.1" customHeight="1"/>
    <row r="81" ht="26.1" customHeight="1"/>
  </sheetData>
  <mergeCells count="95">
    <mergeCell ref="AC4:AD5"/>
    <mergeCell ref="Y5:Y6"/>
    <mergeCell ref="N5:N6"/>
    <mergeCell ref="T5:T6"/>
    <mergeCell ref="V5:V6"/>
    <mergeCell ref="Z5:Z6"/>
    <mergeCell ref="K5:K6"/>
    <mergeCell ref="O10:Q10"/>
    <mergeCell ref="A17:C17"/>
    <mergeCell ref="O17:Q17"/>
    <mergeCell ref="A16:C16"/>
    <mergeCell ref="O16:Q16"/>
    <mergeCell ref="A12:C12"/>
    <mergeCell ref="O12:Q12"/>
    <mergeCell ref="O13:Q13"/>
    <mergeCell ref="A13:C13"/>
    <mergeCell ref="Y1:AE1"/>
    <mergeCell ref="AE4:AE6"/>
    <mergeCell ref="G5:G6"/>
    <mergeCell ref="H5:H6"/>
    <mergeCell ref="I5:I6"/>
    <mergeCell ref="AB4:AB6"/>
    <mergeCell ref="S3:AA3"/>
    <mergeCell ref="G4:N4"/>
    <mergeCell ref="J5:J6"/>
    <mergeCell ref="S4:AA4"/>
    <mergeCell ref="F3:N3"/>
    <mergeCell ref="W5:X5"/>
    <mergeCell ref="AA5:AA6"/>
    <mergeCell ref="S5:S6"/>
    <mergeCell ref="O3:Q6"/>
    <mergeCell ref="F4:F6"/>
    <mergeCell ref="A28:D28"/>
    <mergeCell ref="O28:R28"/>
    <mergeCell ref="A1:H1"/>
    <mergeCell ref="I1:N1"/>
    <mergeCell ref="O1:X1"/>
    <mergeCell ref="A3:C6"/>
    <mergeCell ref="E3:E6"/>
    <mergeCell ref="A11:C11"/>
    <mergeCell ref="O11:Q11"/>
    <mergeCell ref="A7:C7"/>
    <mergeCell ref="A9:C9"/>
    <mergeCell ref="O9:Q9"/>
    <mergeCell ref="A10:C10"/>
    <mergeCell ref="A8:C8"/>
    <mergeCell ref="U5:U6"/>
    <mergeCell ref="O8:Q8"/>
    <mergeCell ref="A27:D27"/>
    <mergeCell ref="O23:R23"/>
    <mergeCell ref="O24:R24"/>
    <mergeCell ref="O25:R25"/>
    <mergeCell ref="O26:R26"/>
    <mergeCell ref="O27:R27"/>
    <mergeCell ref="O22:Q22"/>
    <mergeCell ref="A23:D23"/>
    <mergeCell ref="A24:D24"/>
    <mergeCell ref="A25:D25"/>
    <mergeCell ref="A26:D26"/>
    <mergeCell ref="AT14:AV14"/>
    <mergeCell ref="A14:C14"/>
    <mergeCell ref="O14:Q14"/>
    <mergeCell ref="A15:C15"/>
    <mergeCell ref="O15:Q15"/>
    <mergeCell ref="AG14:AI14"/>
    <mergeCell ref="A59:B59"/>
    <mergeCell ref="O59:P59"/>
    <mergeCell ref="A38:C38"/>
    <mergeCell ref="O38:Q38"/>
    <mergeCell ref="A39:B39"/>
    <mergeCell ref="O39:P39"/>
    <mergeCell ref="A53:B53"/>
    <mergeCell ref="O53:P53"/>
    <mergeCell ref="A55:B55"/>
    <mergeCell ref="O55:P55"/>
    <mergeCell ref="A54:C54"/>
    <mergeCell ref="O54:Q54"/>
    <mergeCell ref="B57:C57"/>
    <mergeCell ref="B58:C58"/>
    <mergeCell ref="A32:C32"/>
    <mergeCell ref="O32:Q32"/>
    <mergeCell ref="A29:C29"/>
    <mergeCell ref="L5:L6"/>
    <mergeCell ref="M5:M6"/>
    <mergeCell ref="A22:C22"/>
    <mergeCell ref="A19:C19"/>
    <mergeCell ref="O19:Q19"/>
    <mergeCell ref="A18:C18"/>
    <mergeCell ref="O18:Q18"/>
    <mergeCell ref="A21:C21"/>
    <mergeCell ref="O21:Q21"/>
    <mergeCell ref="O7:Q7"/>
    <mergeCell ref="O29:Q29"/>
    <mergeCell ref="A20:C20"/>
    <mergeCell ref="O20:Q20"/>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8" max="43" man="1"/>
    <brk id="14" max="1048575" man="1"/>
    <brk id="24"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5" tint="0.39997558519241921"/>
  </sheetPr>
  <dimension ref="A1:BG90"/>
  <sheetViews>
    <sheetView tabSelected="1" view="pageBreakPreview" topLeftCell="A39" zoomScaleNormal="50" zoomScaleSheetLayoutView="100" workbookViewId="0">
      <selection activeCell="H30" sqref="H30"/>
    </sheetView>
  </sheetViews>
  <sheetFormatPr defaultColWidth="9.140625" defaultRowHeight="15.75"/>
  <cols>
    <col min="1" max="1" width="2.28515625" style="398" customWidth="1"/>
    <col min="2" max="2" width="28.7109375" style="398" customWidth="1"/>
    <col min="3" max="3" width="2.28515625" style="398" customWidth="1"/>
    <col min="4" max="4" width="1.7109375" style="399" customWidth="1"/>
    <col min="5" max="8" width="19.42578125" style="1105" customWidth="1"/>
    <col min="9" max="9" width="18.28515625" style="1105" customWidth="1"/>
    <col min="10" max="10" width="17.85546875" style="1107" customWidth="1"/>
    <col min="11" max="13" width="17.85546875" style="1105" customWidth="1"/>
    <col min="14" max="14" width="17.85546875" style="1107" customWidth="1"/>
    <col min="15" max="15" width="2.28515625" style="398" customWidth="1"/>
    <col min="16" max="16" width="28.7109375" style="398" customWidth="1"/>
    <col min="17" max="17" width="2.28515625" style="398" customWidth="1"/>
    <col min="18" max="18" width="1.7109375" style="399" customWidth="1"/>
    <col min="19" max="24" width="13.28515625" style="1105" customWidth="1"/>
    <col min="25" max="31" width="15.42578125" style="1105" customWidth="1"/>
    <col min="32" max="32" width="11.42578125" style="1105" customWidth="1"/>
    <col min="33" max="36" width="9.140625" style="1105"/>
    <col min="37" max="39" width="13.5703125" style="1105" bestFit="1" customWidth="1"/>
    <col min="40" max="40" width="12.28515625" style="1105" bestFit="1" customWidth="1"/>
    <col min="41" max="44" width="11" style="1105" bestFit="1" customWidth="1"/>
    <col min="45" max="45" width="12.28515625" style="1105" bestFit="1" customWidth="1"/>
    <col min="46" max="49" width="9.140625" style="1105"/>
    <col min="50" max="50" width="12.28515625" style="1105" bestFit="1" customWidth="1"/>
    <col min="51" max="54" width="11" style="1105" bestFit="1" customWidth="1"/>
    <col min="55" max="56" width="12.28515625" style="1105" bestFit="1" customWidth="1"/>
    <col min="57" max="57" width="11" style="1105" bestFit="1" customWidth="1"/>
    <col min="58" max="58" width="12.28515625" style="1105" bestFit="1" customWidth="1"/>
    <col min="59" max="16384" width="9.140625" style="1105"/>
  </cols>
  <sheetData>
    <row r="1" spans="1:58" s="375" customFormat="1" ht="35.1" customHeight="1">
      <c r="A1" s="1909" t="s">
        <v>430</v>
      </c>
      <c r="B1" s="1909"/>
      <c r="C1" s="1909"/>
      <c r="D1" s="1909"/>
      <c r="E1" s="1909"/>
      <c r="F1" s="1909"/>
      <c r="G1" s="1909"/>
      <c r="H1" s="1909"/>
      <c r="I1" s="1910" t="s">
        <v>297</v>
      </c>
      <c r="J1" s="1910"/>
      <c r="K1" s="1910"/>
      <c r="L1" s="1910"/>
      <c r="M1" s="1910"/>
      <c r="N1" s="1910"/>
      <c r="O1" s="1909" t="s">
        <v>431</v>
      </c>
      <c r="P1" s="1909"/>
      <c r="Q1" s="1909"/>
      <c r="R1" s="1909"/>
      <c r="S1" s="1909"/>
      <c r="T1" s="1909"/>
      <c r="U1" s="1909"/>
      <c r="V1" s="1909"/>
      <c r="W1" s="1909"/>
      <c r="X1" s="1909"/>
      <c r="Y1" s="1910" t="s">
        <v>298</v>
      </c>
      <c r="Z1" s="1910"/>
      <c r="AA1" s="1910"/>
      <c r="AB1" s="1910"/>
      <c r="AC1" s="1910"/>
      <c r="AD1" s="1910"/>
      <c r="AE1" s="1910"/>
    </row>
    <row r="2" spans="1:58" ht="15" customHeight="1" thickBot="1">
      <c r="A2" s="1105"/>
      <c r="B2" s="376"/>
      <c r="C2" s="376"/>
      <c r="D2" s="377"/>
      <c r="E2" s="1106"/>
      <c r="F2" s="1106"/>
      <c r="G2" s="1106"/>
      <c r="H2" s="1106"/>
      <c r="I2" s="1106"/>
      <c r="K2" s="1106"/>
      <c r="L2" s="1106"/>
      <c r="M2" s="1106"/>
      <c r="N2" s="378" t="s">
        <v>764</v>
      </c>
      <c r="O2" s="1105"/>
      <c r="P2" s="376"/>
      <c r="Q2" s="376"/>
      <c r="R2" s="377"/>
      <c r="S2" s="1106"/>
      <c r="T2" s="1106"/>
      <c r="U2" s="378"/>
      <c r="V2" s="1106"/>
      <c r="W2" s="1106"/>
      <c r="X2" s="1106"/>
      <c r="Y2" s="1106"/>
      <c r="Z2" s="1106"/>
      <c r="AA2" s="1106"/>
      <c r="AB2" s="1106"/>
      <c r="AC2" s="1106"/>
      <c r="AD2" s="1106"/>
      <c r="AE2" s="378" t="s">
        <v>764</v>
      </c>
    </row>
    <row r="3" spans="1:58" ht="15" customHeight="1">
      <c r="A3" s="1911" t="s">
        <v>10</v>
      </c>
      <c r="B3" s="1911"/>
      <c r="C3" s="1911"/>
      <c r="D3" s="379"/>
      <c r="E3" s="1914" t="s">
        <v>49</v>
      </c>
      <c r="F3" s="1935" t="s">
        <v>164</v>
      </c>
      <c r="G3" s="1936"/>
      <c r="H3" s="1936"/>
      <c r="I3" s="1937"/>
      <c r="J3" s="1938"/>
      <c r="K3" s="1936"/>
      <c r="L3" s="1936"/>
      <c r="M3" s="1936"/>
      <c r="N3" s="1936"/>
      <c r="O3" s="1911" t="s">
        <v>10</v>
      </c>
      <c r="P3" s="1911"/>
      <c r="Q3" s="1911"/>
      <c r="R3" s="379"/>
      <c r="S3" s="1923" t="s">
        <v>165</v>
      </c>
      <c r="T3" s="1924"/>
      <c r="U3" s="1924"/>
      <c r="V3" s="1924"/>
      <c r="W3" s="1924"/>
      <c r="X3" s="1924"/>
      <c r="Y3" s="1924"/>
      <c r="Z3" s="1924"/>
      <c r="AA3" s="1925"/>
      <c r="AB3" s="380" t="s">
        <v>1455</v>
      </c>
      <c r="AC3" s="380"/>
      <c r="AD3" s="380"/>
      <c r="AE3" s="381"/>
    </row>
    <row r="4" spans="1:58" ht="15" customHeight="1">
      <c r="A4" s="1912"/>
      <c r="B4" s="1912"/>
      <c r="C4" s="1912"/>
      <c r="D4" s="382"/>
      <c r="E4" s="1915"/>
      <c r="F4" s="1906" t="s">
        <v>146</v>
      </c>
      <c r="G4" s="1926" t="s">
        <v>166</v>
      </c>
      <c r="H4" s="1927"/>
      <c r="I4" s="1928"/>
      <c r="J4" s="1929"/>
      <c r="K4" s="1927"/>
      <c r="L4" s="1927"/>
      <c r="M4" s="1927"/>
      <c r="N4" s="1930"/>
      <c r="O4" s="1912"/>
      <c r="P4" s="1912"/>
      <c r="Q4" s="1912"/>
      <c r="R4" s="382"/>
      <c r="S4" s="1932" t="s">
        <v>167</v>
      </c>
      <c r="T4" s="1933"/>
      <c r="U4" s="1933"/>
      <c r="V4" s="1933"/>
      <c r="W4" s="1933"/>
      <c r="X4" s="1933"/>
      <c r="Y4" s="1933"/>
      <c r="Z4" s="1933"/>
      <c r="AA4" s="1934"/>
      <c r="AB4" s="1906" t="s">
        <v>146</v>
      </c>
      <c r="AC4" s="1773" t="s">
        <v>704</v>
      </c>
      <c r="AD4" s="1761"/>
      <c r="AE4" s="1916" t="s">
        <v>370</v>
      </c>
    </row>
    <row r="5" spans="1:58" ht="15" customHeight="1">
      <c r="A5" s="1912"/>
      <c r="B5" s="1912"/>
      <c r="C5" s="1912"/>
      <c r="D5" s="382"/>
      <c r="E5" s="1915"/>
      <c r="F5" s="1915"/>
      <c r="G5" s="1906" t="s">
        <v>47</v>
      </c>
      <c r="H5" s="1906" t="s">
        <v>170</v>
      </c>
      <c r="I5" s="1919" t="s">
        <v>762</v>
      </c>
      <c r="J5" s="1931" t="s">
        <v>172</v>
      </c>
      <c r="K5" s="1906" t="s">
        <v>129</v>
      </c>
      <c r="L5" s="1906" t="s">
        <v>173</v>
      </c>
      <c r="M5" s="1906" t="s">
        <v>174</v>
      </c>
      <c r="N5" s="1906" t="s">
        <v>175</v>
      </c>
      <c r="O5" s="1912"/>
      <c r="P5" s="1912"/>
      <c r="Q5" s="1912"/>
      <c r="R5" s="382"/>
      <c r="S5" s="1906" t="s">
        <v>47</v>
      </c>
      <c r="T5" s="1906" t="s">
        <v>122</v>
      </c>
      <c r="U5" s="1906" t="s">
        <v>176</v>
      </c>
      <c r="V5" s="1906" t="s">
        <v>177</v>
      </c>
      <c r="W5" s="1778" t="s">
        <v>178</v>
      </c>
      <c r="X5" s="1779"/>
      <c r="Y5" s="1919" t="s">
        <v>179</v>
      </c>
      <c r="Z5" s="1906" t="s">
        <v>717</v>
      </c>
      <c r="AA5" s="1906" t="s">
        <v>763</v>
      </c>
      <c r="AB5" s="1921"/>
      <c r="AC5" s="1578"/>
      <c r="AD5" s="1579"/>
      <c r="AE5" s="1917"/>
    </row>
    <row r="6" spans="1:58" ht="36.75" customHeight="1">
      <c r="A6" s="1913"/>
      <c r="B6" s="1913"/>
      <c r="C6" s="1913"/>
      <c r="D6" s="383"/>
      <c r="E6" s="1907"/>
      <c r="F6" s="1907"/>
      <c r="G6" s="1907"/>
      <c r="H6" s="1907"/>
      <c r="I6" s="1920"/>
      <c r="J6" s="1907"/>
      <c r="K6" s="1907"/>
      <c r="L6" s="1907"/>
      <c r="M6" s="1907"/>
      <c r="N6" s="1907"/>
      <c r="O6" s="1913"/>
      <c r="P6" s="1913"/>
      <c r="Q6" s="1913"/>
      <c r="R6" s="383"/>
      <c r="S6" s="1907"/>
      <c r="T6" s="1907"/>
      <c r="U6" s="1907"/>
      <c r="V6" s="1907"/>
      <c r="W6" s="1393" t="s">
        <v>807</v>
      </c>
      <c r="X6" s="1393" t="s">
        <v>808</v>
      </c>
      <c r="Y6" s="1920"/>
      <c r="Z6" s="1907"/>
      <c r="AA6" s="1907"/>
      <c r="AB6" s="1922"/>
      <c r="AC6" s="1393" t="s">
        <v>809</v>
      </c>
      <c r="AD6" s="1393" t="s">
        <v>810</v>
      </c>
      <c r="AE6" s="1918"/>
    </row>
    <row r="7" spans="1:58" s="387" customFormat="1" ht="24.6" hidden="1" customHeight="1">
      <c r="A7" s="1908" t="s">
        <v>151</v>
      </c>
      <c r="B7" s="1908"/>
      <c r="C7" s="1908"/>
      <c r="D7" s="384"/>
      <c r="E7" s="385">
        <v>33164217</v>
      </c>
      <c r="F7" s="386">
        <v>31816173</v>
      </c>
      <c r="G7" s="386"/>
      <c r="H7" s="386">
        <v>18735446</v>
      </c>
      <c r="I7" s="386">
        <v>6632984</v>
      </c>
      <c r="J7" s="386">
        <v>240112</v>
      </c>
      <c r="K7" s="386">
        <v>283593</v>
      </c>
      <c r="L7" s="386">
        <v>46955</v>
      </c>
      <c r="M7" s="386">
        <v>267556</v>
      </c>
      <c r="N7" s="386">
        <v>2209893</v>
      </c>
      <c r="O7" s="1908" t="s">
        <v>151</v>
      </c>
      <c r="P7" s="1908"/>
      <c r="Q7" s="1908"/>
      <c r="R7" s="384"/>
      <c r="S7" s="386"/>
      <c r="T7" s="385">
        <v>1558551</v>
      </c>
      <c r="U7" s="386">
        <v>85271</v>
      </c>
      <c r="V7" s="386">
        <v>97919</v>
      </c>
      <c r="W7" s="386"/>
      <c r="X7" s="386">
        <v>198580</v>
      </c>
      <c r="Y7" s="386">
        <v>110347</v>
      </c>
      <c r="Z7" s="386"/>
      <c r="AA7" s="386">
        <v>1071222</v>
      </c>
      <c r="AB7" s="386">
        <v>1348044</v>
      </c>
      <c r="AC7" s="386"/>
      <c r="AD7" s="386">
        <v>709039</v>
      </c>
      <c r="AE7" s="386">
        <v>639005</v>
      </c>
    </row>
    <row r="8" spans="1:58" s="387" customFormat="1" ht="24.6" hidden="1" customHeight="1">
      <c r="A8" s="1905" t="s">
        <v>1456</v>
      </c>
      <c r="B8" s="1905"/>
      <c r="C8" s="1905"/>
      <c r="D8" s="384"/>
      <c r="E8" s="388">
        <v>32569579</v>
      </c>
      <c r="F8" s="389">
        <v>30497935</v>
      </c>
      <c r="G8" s="389"/>
      <c r="H8" s="389">
        <v>16632055</v>
      </c>
      <c r="I8" s="389">
        <v>6210973</v>
      </c>
      <c r="J8" s="389">
        <v>100491</v>
      </c>
      <c r="K8" s="389">
        <v>234783</v>
      </c>
      <c r="L8" s="389">
        <v>48324</v>
      </c>
      <c r="M8" s="389">
        <v>283747</v>
      </c>
      <c r="N8" s="389">
        <v>3743315</v>
      </c>
      <c r="O8" s="1905" t="s">
        <v>152</v>
      </c>
      <c r="P8" s="1905"/>
      <c r="Q8" s="1905"/>
      <c r="R8" s="384"/>
      <c r="S8" s="389"/>
      <c r="T8" s="388">
        <v>1497076</v>
      </c>
      <c r="U8" s="389">
        <v>79351</v>
      </c>
      <c r="V8" s="389">
        <v>95354</v>
      </c>
      <c r="W8" s="389"/>
      <c r="X8" s="389">
        <v>176297</v>
      </c>
      <c r="Y8" s="389">
        <v>158591</v>
      </c>
      <c r="Z8" s="389"/>
      <c r="AA8" s="389">
        <v>919943</v>
      </c>
      <c r="AB8" s="389">
        <v>2071644</v>
      </c>
      <c r="AC8" s="389"/>
      <c r="AD8" s="389">
        <v>1060079</v>
      </c>
      <c r="AE8" s="389">
        <v>1011565</v>
      </c>
    </row>
    <row r="9" spans="1:58" s="387" customFormat="1" ht="24.6" hidden="1" customHeight="1">
      <c r="A9" s="1905" t="s">
        <v>1428</v>
      </c>
      <c r="B9" s="1905"/>
      <c r="C9" s="1905"/>
      <c r="D9" s="384"/>
      <c r="E9" s="388">
        <v>29201524.025547665</v>
      </c>
      <c r="F9" s="389">
        <v>28297136.69193577</v>
      </c>
      <c r="G9" s="389"/>
      <c r="H9" s="389">
        <v>18772155.554229092</v>
      </c>
      <c r="I9" s="389">
        <v>4216461.2054557195</v>
      </c>
      <c r="J9" s="389">
        <v>119841.52092162597</v>
      </c>
      <c r="K9" s="389">
        <v>163522.35420521698</v>
      </c>
      <c r="L9" s="389">
        <v>45199.988061839656</v>
      </c>
      <c r="M9" s="389">
        <v>184681.12934996604</v>
      </c>
      <c r="N9" s="389">
        <v>1494556.8554885692</v>
      </c>
      <c r="O9" s="1905" t="s">
        <v>1428</v>
      </c>
      <c r="P9" s="1905"/>
      <c r="Q9" s="1905"/>
      <c r="R9" s="384"/>
      <c r="S9" s="389"/>
      <c r="T9" s="388">
        <v>1167945.47018445</v>
      </c>
      <c r="U9" s="389">
        <v>88504.864800334268</v>
      </c>
      <c r="V9" s="389">
        <v>85530.925804332641</v>
      </c>
      <c r="W9" s="389"/>
      <c r="X9" s="389">
        <v>118027.9376828027</v>
      </c>
      <c r="Y9" s="389">
        <v>83527.965140571832</v>
      </c>
      <c r="Z9" s="389"/>
      <c r="AA9" s="389">
        <v>1504531.7853518773</v>
      </c>
      <c r="AB9" s="389">
        <v>904387.33361189044</v>
      </c>
      <c r="AC9" s="389"/>
      <c r="AD9" s="389">
        <v>567391.69104041066</v>
      </c>
      <c r="AE9" s="389">
        <v>336995.64257147972</v>
      </c>
    </row>
    <row r="10" spans="1:58" s="387" customFormat="1" ht="19.5" hidden="1" customHeight="1">
      <c r="A10" s="1905" t="s">
        <v>1429</v>
      </c>
      <c r="B10" s="1905"/>
      <c r="C10" s="1905"/>
      <c r="D10" s="384"/>
      <c r="E10" s="388">
        <v>25087212.535658658</v>
      </c>
      <c r="F10" s="389">
        <v>23737494.640367161</v>
      </c>
      <c r="G10" s="389"/>
      <c r="H10" s="389">
        <v>12882690.680809325</v>
      </c>
      <c r="I10" s="389">
        <v>4067613.3498103791</v>
      </c>
      <c r="J10" s="389">
        <v>230862.17764400443</v>
      </c>
      <c r="K10" s="389">
        <v>190551.19871767145</v>
      </c>
      <c r="L10" s="389">
        <v>49495.545086136648</v>
      </c>
      <c r="M10" s="389">
        <v>269317.19912553782</v>
      </c>
      <c r="N10" s="389">
        <v>3464463.2458956982</v>
      </c>
      <c r="O10" s="1905" t="s">
        <v>1429</v>
      </c>
      <c r="P10" s="1905"/>
      <c r="Q10" s="1905"/>
      <c r="R10" s="384"/>
      <c r="S10" s="389"/>
      <c r="T10" s="388">
        <v>1399251.3642824898</v>
      </c>
      <c r="U10" s="389">
        <v>61182.034253389764</v>
      </c>
      <c r="V10" s="389">
        <v>81608.328833412612</v>
      </c>
      <c r="W10" s="389"/>
      <c r="X10" s="389">
        <v>157574.9738807042</v>
      </c>
      <c r="Y10" s="389">
        <v>206322.99131916655</v>
      </c>
      <c r="Z10" s="389"/>
      <c r="AA10" s="389">
        <v>676561.55070922768</v>
      </c>
      <c r="AB10" s="389">
        <f>AD10+AE10</f>
        <v>1344076.1577283787</v>
      </c>
      <c r="AC10" s="389"/>
      <c r="AD10" s="389">
        <v>516386.71295122779</v>
      </c>
      <c r="AE10" s="389">
        <v>827689.44477715099</v>
      </c>
    </row>
    <row r="11" spans="1:58" s="387" customFormat="1" ht="19.5" hidden="1" customHeight="1">
      <c r="A11" s="1905" t="s">
        <v>1430</v>
      </c>
      <c r="B11" s="1905"/>
      <c r="C11" s="1905"/>
      <c r="D11" s="384"/>
      <c r="E11" s="388">
        <v>28831743.493352219</v>
      </c>
      <c r="F11" s="389">
        <v>27623095.609976135</v>
      </c>
      <c r="G11" s="389"/>
      <c r="H11" s="389">
        <v>15872061.056433925</v>
      </c>
      <c r="I11" s="389">
        <v>4679300.595802715</v>
      </c>
      <c r="J11" s="389">
        <v>134082.74837730234</v>
      </c>
      <c r="K11" s="389">
        <v>250388.18022977101</v>
      </c>
      <c r="L11" s="389">
        <v>60296.178449042956</v>
      </c>
      <c r="M11" s="389">
        <v>253695.57969457618</v>
      </c>
      <c r="N11" s="389">
        <v>3786891.3702023816</v>
      </c>
      <c r="O11" s="1905" t="s">
        <v>1430</v>
      </c>
      <c r="P11" s="1905"/>
      <c r="Q11" s="1905"/>
      <c r="R11" s="384"/>
      <c r="S11" s="389"/>
      <c r="T11" s="388">
        <v>1415643.9064882374</v>
      </c>
      <c r="U11" s="389">
        <v>64698.294354612597</v>
      </c>
      <c r="V11" s="389">
        <v>85620.210751060702</v>
      </c>
      <c r="W11" s="389"/>
      <c r="X11" s="389">
        <v>153108.98892748181</v>
      </c>
      <c r="Y11" s="389">
        <v>129173.76020868019</v>
      </c>
      <c r="Z11" s="389"/>
      <c r="AA11" s="389">
        <v>738134.74005633092</v>
      </c>
      <c r="AB11" s="389">
        <v>1208647.8833760421</v>
      </c>
      <c r="AC11" s="389"/>
      <c r="AD11" s="389">
        <v>459899.36144985352</v>
      </c>
      <c r="AE11" s="389">
        <v>748748.52192618744</v>
      </c>
    </row>
    <row r="12" spans="1:58" s="23" customFormat="1" ht="15" hidden="1" customHeight="1">
      <c r="A12" s="1789" t="s">
        <v>1431</v>
      </c>
      <c r="B12" s="1789"/>
      <c r="C12" s="1789"/>
      <c r="D12" s="22"/>
      <c r="E12" s="50">
        <v>38156267.566526264</v>
      </c>
      <c r="F12" s="50">
        <v>36992274.407296374</v>
      </c>
      <c r="G12" s="50">
        <f>SUM(H12:N12)</f>
        <v>33793534.0702032</v>
      </c>
      <c r="H12" s="50">
        <v>21851352.915336061</v>
      </c>
      <c r="I12" s="50">
        <v>6340630.3084233301</v>
      </c>
      <c r="J12" s="50">
        <v>297616.24920692848</v>
      </c>
      <c r="K12" s="50">
        <v>305068.77746287436</v>
      </c>
      <c r="L12" s="50">
        <v>60374.470641156062</v>
      </c>
      <c r="M12" s="50">
        <v>335132.7925878641</v>
      </c>
      <c r="N12" s="50">
        <v>4603358.5565449912</v>
      </c>
      <c r="O12" s="1789" t="s">
        <v>1431</v>
      </c>
      <c r="P12" s="1789"/>
      <c r="Q12" s="1789"/>
      <c r="R12" s="22"/>
      <c r="S12" s="50">
        <f>SUM(T12:AA12)</f>
        <v>3198740.3370931558</v>
      </c>
      <c r="T12" s="50">
        <v>1699366.0599113428</v>
      </c>
      <c r="U12" s="50">
        <v>75157.552211297429</v>
      </c>
      <c r="V12" s="50">
        <v>95789.529005912424</v>
      </c>
      <c r="W12" s="50"/>
      <c r="X12" s="50">
        <v>143612.43606145002</v>
      </c>
      <c r="Y12" s="50">
        <v>106911.49805856984</v>
      </c>
      <c r="Z12" s="50"/>
      <c r="AA12" s="50">
        <v>1077903.2618445836</v>
      </c>
      <c r="AB12" s="50">
        <v>1163993.159229842</v>
      </c>
      <c r="AC12" s="50"/>
      <c r="AD12" s="50">
        <v>449973.81647946709</v>
      </c>
      <c r="AE12" s="50">
        <v>714019.34275037365</v>
      </c>
    </row>
    <row r="13" spans="1:58" s="387" customFormat="1" ht="19.5" hidden="1" customHeight="1">
      <c r="A13" s="1905" t="s">
        <v>1432</v>
      </c>
      <c r="B13" s="1905"/>
      <c r="C13" s="1905"/>
      <c r="D13" s="384"/>
      <c r="E13" s="50">
        <v>41772861.846913978</v>
      </c>
      <c r="F13" s="50">
        <v>40426985.007039823</v>
      </c>
      <c r="G13" s="50">
        <f>SUM(H13:N13)</f>
        <v>37002088.06108851</v>
      </c>
      <c r="H13" s="50">
        <v>24005055.943400685</v>
      </c>
      <c r="I13" s="50">
        <v>6154905.2945849318</v>
      </c>
      <c r="J13" s="50">
        <v>361809.52729559422</v>
      </c>
      <c r="K13" s="50">
        <v>352598.90561494918</v>
      </c>
      <c r="L13" s="50">
        <v>87422.202595249677</v>
      </c>
      <c r="M13" s="50">
        <v>366049.22572332196</v>
      </c>
      <c r="N13" s="50">
        <v>5674246.9618737763</v>
      </c>
      <c r="O13" s="1905" t="s">
        <v>1432</v>
      </c>
      <c r="P13" s="1905"/>
      <c r="Q13" s="1905"/>
      <c r="R13" s="384"/>
      <c r="S13" s="50">
        <f>SUM(T13:AA13)</f>
        <v>3424896.94595135</v>
      </c>
      <c r="T13" s="50">
        <v>1808196.2163160311</v>
      </c>
      <c r="U13" s="50">
        <v>103150.78088428869</v>
      </c>
      <c r="V13" s="50">
        <v>99743.424295973207</v>
      </c>
      <c r="W13" s="50"/>
      <c r="X13" s="50">
        <v>159151.46510906439</v>
      </c>
      <c r="Y13" s="50">
        <v>113983.73259329573</v>
      </c>
      <c r="Z13" s="50"/>
      <c r="AA13" s="50">
        <v>1140671.3267526969</v>
      </c>
      <c r="AB13" s="50">
        <v>1345876.8398741367</v>
      </c>
      <c r="AC13" s="50"/>
      <c r="AD13" s="50">
        <v>433538.30233138299</v>
      </c>
      <c r="AE13" s="50">
        <v>912338.53754275339</v>
      </c>
    </row>
    <row r="14" spans="1:58" s="387" customFormat="1" ht="13.7" hidden="1" customHeight="1">
      <c r="A14" s="1789" t="s">
        <v>1433</v>
      </c>
      <c r="B14" s="1789"/>
      <c r="C14" s="1789"/>
      <c r="D14" s="384"/>
      <c r="E14" s="50">
        <f>AK14/12.737</f>
        <v>0</v>
      </c>
      <c r="F14" s="50">
        <f>AL14/12.737</f>
        <v>0</v>
      </c>
      <c r="G14" s="50">
        <f>SUM(H14:N14)</f>
        <v>0</v>
      </c>
      <c r="H14" s="50">
        <f t="shared" ref="H14:N14" si="0">AM14/12.737</f>
        <v>0</v>
      </c>
      <c r="I14" s="50">
        <f t="shared" si="0"/>
        <v>0</v>
      </c>
      <c r="J14" s="50">
        <f t="shared" si="0"/>
        <v>0</v>
      </c>
      <c r="K14" s="50">
        <f t="shared" si="0"/>
        <v>0</v>
      </c>
      <c r="L14" s="50">
        <f t="shared" si="0"/>
        <v>0</v>
      </c>
      <c r="M14" s="50">
        <f t="shared" si="0"/>
        <v>0</v>
      </c>
      <c r="N14" s="50">
        <f t="shared" si="0"/>
        <v>0</v>
      </c>
      <c r="O14" s="1789" t="s">
        <v>1433</v>
      </c>
      <c r="P14" s="1789"/>
      <c r="Q14" s="1789"/>
      <c r="R14" s="384"/>
      <c r="S14" s="50">
        <f>SUM(T14:AA14)</f>
        <v>3581605.3787723361</v>
      </c>
      <c r="T14" s="50">
        <f>AX14/12.737</f>
        <v>1861637.6520249746</v>
      </c>
      <c r="U14" s="50">
        <f>AY14/12.737</f>
        <v>107514.83306439634</v>
      </c>
      <c r="V14" s="50">
        <f>AZ14/12.737</f>
        <v>106302.799081467</v>
      </c>
      <c r="W14" s="50"/>
      <c r="X14" s="50">
        <f>BA14/12.737</f>
        <v>163918.60742565122</v>
      </c>
      <c r="Y14" s="50">
        <f>BB14/12.737</f>
        <v>97849.1085441459</v>
      </c>
      <c r="Z14" s="50"/>
      <c r="AA14" s="50">
        <f>BC14/12.737</f>
        <v>1244382.3786317015</v>
      </c>
      <c r="AB14" s="50">
        <f>BD14/12.737</f>
        <v>1182383.6843938048</v>
      </c>
      <c r="AC14" s="50"/>
      <c r="AD14" s="50">
        <f t="shared" ref="AD14:AE14" si="1">BE14/12.737</f>
        <v>325730.3815733692</v>
      </c>
      <c r="AE14" s="50">
        <f t="shared" si="1"/>
        <v>856653.30282043549</v>
      </c>
      <c r="AG14" s="1700"/>
      <c r="AH14" s="1700"/>
      <c r="AI14" s="1700"/>
      <c r="AJ14" s="390"/>
      <c r="AK14" s="50"/>
      <c r="AL14" s="50"/>
      <c r="AM14" s="50"/>
      <c r="AN14" s="50"/>
      <c r="AO14" s="50"/>
      <c r="AP14" s="50"/>
      <c r="AQ14" s="50"/>
      <c r="AR14" s="50"/>
      <c r="AS14" s="50"/>
      <c r="AT14" s="1700" t="s">
        <v>1416</v>
      </c>
      <c r="AU14" s="1700"/>
      <c r="AV14" s="1700"/>
      <c r="AW14" s="390"/>
      <c r="AX14" s="50">
        <v>23711678.7738421</v>
      </c>
      <c r="AY14" s="50">
        <v>1369416.4287412162</v>
      </c>
      <c r="AZ14" s="50">
        <v>1353978.7519006452</v>
      </c>
      <c r="BA14" s="50">
        <v>2087831.3027805197</v>
      </c>
      <c r="BB14" s="50">
        <v>1246304.0955267863</v>
      </c>
      <c r="BC14" s="50">
        <v>15849698.356631983</v>
      </c>
      <c r="BD14" s="50">
        <v>15060020.98812389</v>
      </c>
      <c r="BE14" s="50">
        <v>4148827.8701000037</v>
      </c>
      <c r="BF14" s="50">
        <v>10911193.118023887</v>
      </c>
    </row>
    <row r="15" spans="1:58" s="387" customFormat="1" ht="13.7" hidden="1" customHeight="1">
      <c r="A15" s="1905" t="s">
        <v>1434</v>
      </c>
      <c r="B15" s="1905"/>
      <c r="C15" s="1905"/>
      <c r="D15" s="384"/>
      <c r="E15" s="50">
        <v>41212179.990529262</v>
      </c>
      <c r="F15" s="50">
        <v>40310550.64431195</v>
      </c>
      <c r="G15" s="50">
        <f>SUM(H15:N15)</f>
        <v>36647606.385123342</v>
      </c>
      <c r="H15" s="50">
        <v>24497213.916754019</v>
      </c>
      <c r="I15" s="50">
        <v>4980640.586688824</v>
      </c>
      <c r="J15" s="50">
        <v>327158.18345007277</v>
      </c>
      <c r="K15" s="50">
        <v>348765.98541615397</v>
      </c>
      <c r="L15" s="50">
        <v>94584.853173746102</v>
      </c>
      <c r="M15" s="50">
        <v>302287.58616481471</v>
      </c>
      <c r="N15" s="50">
        <v>6096955.2734757094</v>
      </c>
      <c r="O15" s="1905" t="s">
        <v>1434</v>
      </c>
      <c r="P15" s="1905"/>
      <c r="Q15" s="1905"/>
      <c r="R15" s="384"/>
      <c r="S15" s="50">
        <f>SUM(T15:AA15)</f>
        <v>3662944.2591885841</v>
      </c>
      <c r="T15" s="50">
        <v>1841929.5475643608</v>
      </c>
      <c r="U15" s="50">
        <v>129832.38265855687</v>
      </c>
      <c r="V15" s="50">
        <v>109694.25423688427</v>
      </c>
      <c r="W15" s="50"/>
      <c r="X15" s="50">
        <v>168066.91310654199</v>
      </c>
      <c r="Y15" s="50">
        <v>61911.98426872195</v>
      </c>
      <c r="Z15" s="50"/>
      <c r="AA15" s="50">
        <v>1351509.1773535179</v>
      </c>
      <c r="AB15" s="50">
        <v>901629.3462173657</v>
      </c>
      <c r="AC15" s="50"/>
      <c r="AD15" s="50">
        <v>408653.58576893999</v>
      </c>
      <c r="AE15" s="50">
        <v>492975.76044842595</v>
      </c>
    </row>
    <row r="16" spans="1:58" s="387" customFormat="1" ht="13.7" hidden="1" customHeight="1">
      <c r="A16" s="1905" t="s">
        <v>1435</v>
      </c>
      <c r="B16" s="1905"/>
      <c r="C16" s="1905"/>
      <c r="D16" s="384"/>
      <c r="E16" s="388">
        <v>41831884.227947295</v>
      </c>
      <c r="F16" s="389">
        <v>40639292.013985299</v>
      </c>
      <c r="G16" s="50">
        <v>37144025.03356915</v>
      </c>
      <c r="H16" s="389">
        <v>25220554.404049248</v>
      </c>
      <c r="I16" s="389">
        <v>4528842.5505770566</v>
      </c>
      <c r="J16" s="389">
        <v>528069.32979502797</v>
      </c>
      <c r="K16" s="389">
        <v>306626.31201307115</v>
      </c>
      <c r="L16" s="389">
        <v>72384.646764055607</v>
      </c>
      <c r="M16" s="389">
        <v>264556.71945534582</v>
      </c>
      <c r="N16" s="389">
        <v>6222991.070915347</v>
      </c>
      <c r="O16" s="1905" t="s">
        <v>1435</v>
      </c>
      <c r="P16" s="1905"/>
      <c r="Q16" s="1905"/>
      <c r="R16" s="384"/>
      <c r="S16" s="50">
        <v>3495266.9804162392</v>
      </c>
      <c r="T16" s="50">
        <v>1677890.5310544758</v>
      </c>
      <c r="U16" s="389">
        <v>129480.98877031762</v>
      </c>
      <c r="V16" s="389">
        <v>87704.423459701793</v>
      </c>
      <c r="W16" s="389"/>
      <c r="X16" s="389">
        <v>152052.8716760223</v>
      </c>
      <c r="Y16" s="389">
        <v>120250.72469266465</v>
      </c>
      <c r="Z16" s="389"/>
      <c r="AA16" s="389">
        <v>1327887.4407630572</v>
      </c>
      <c r="AB16" s="389">
        <v>1192592.2139619431</v>
      </c>
      <c r="AC16" s="389"/>
      <c r="AD16" s="389">
        <v>432079.00909810874</v>
      </c>
      <c r="AE16" s="389">
        <v>760513.20486383454</v>
      </c>
    </row>
    <row r="17" spans="1:59" s="387" customFormat="1" ht="17.25" hidden="1" customHeight="1">
      <c r="A17" s="1905" t="s">
        <v>1419</v>
      </c>
      <c r="B17" s="1905"/>
      <c r="C17" s="1905"/>
      <c r="D17" s="384"/>
      <c r="E17" s="388">
        <v>36351802.774204522</v>
      </c>
      <c r="F17" s="389">
        <v>35749044.815590635</v>
      </c>
      <c r="G17" s="50">
        <f>H17+I17+J17+K17+L17+M17+N17</f>
        <v>32382352.940521002</v>
      </c>
      <c r="H17" s="389">
        <v>21903701.178061981</v>
      </c>
      <c r="I17" s="389">
        <v>4589259.9875735166</v>
      </c>
      <c r="J17" s="389">
        <v>504252.56089278834</v>
      </c>
      <c r="K17" s="389">
        <v>391515.31883234152</v>
      </c>
      <c r="L17" s="389">
        <v>80222.394129865919</v>
      </c>
      <c r="M17" s="389">
        <v>235464.23961526551</v>
      </c>
      <c r="N17" s="389">
        <v>4677937.261415245</v>
      </c>
      <c r="O17" s="1905" t="s">
        <v>1419</v>
      </c>
      <c r="P17" s="1905"/>
      <c r="Q17" s="1905"/>
      <c r="R17" s="384"/>
      <c r="S17" s="50">
        <f>T17+U17+V17+X17+Y17+AA17</f>
        <v>3366691.8750696299</v>
      </c>
      <c r="T17" s="389">
        <v>1651137.6294629022</v>
      </c>
      <c r="U17" s="389">
        <v>122243.5883777549</v>
      </c>
      <c r="V17" s="389">
        <v>73591.683529628717</v>
      </c>
      <c r="W17" s="389"/>
      <c r="X17" s="389">
        <v>150791.28913493053</v>
      </c>
      <c r="Y17" s="389">
        <v>90016.913380786063</v>
      </c>
      <c r="Z17" s="389"/>
      <c r="AA17" s="389">
        <v>1278910.7711836274</v>
      </c>
      <c r="AB17" s="389">
        <v>602757.95861388464</v>
      </c>
      <c r="AC17" s="389"/>
      <c r="AD17" s="389">
        <v>223589.97104516294</v>
      </c>
      <c r="AE17" s="389">
        <v>379167.98756872257</v>
      </c>
    </row>
    <row r="18" spans="1:59" s="387" customFormat="1" ht="15" hidden="1" customHeight="1">
      <c r="A18" s="1905" t="s">
        <v>1420</v>
      </c>
      <c r="B18" s="1905"/>
      <c r="C18" s="1905"/>
      <c r="D18" s="384"/>
      <c r="E18" s="391">
        <v>39820027.144423097</v>
      </c>
      <c r="F18" s="391">
        <v>39297108.755200997</v>
      </c>
      <c r="G18" s="392">
        <f>SUM(H18:N18)</f>
        <v>35698591.665724911</v>
      </c>
      <c r="H18" s="391">
        <v>23847461.748577144</v>
      </c>
      <c r="I18" s="391">
        <v>4910125.0430121087</v>
      </c>
      <c r="J18" s="391">
        <v>180815.64004305933</v>
      </c>
      <c r="K18" s="391">
        <v>368448.10162745614</v>
      </c>
      <c r="L18" s="391">
        <v>75843.604297378479</v>
      </c>
      <c r="M18" s="391">
        <v>247212.02716947367</v>
      </c>
      <c r="N18" s="391">
        <v>6068685.5009982921</v>
      </c>
      <c r="O18" s="1905" t="s">
        <v>1420</v>
      </c>
      <c r="P18" s="1905"/>
      <c r="Q18" s="1905"/>
      <c r="R18" s="384"/>
      <c r="S18" s="393">
        <f>SUM(T18:AA18)</f>
        <v>3598517.089476089</v>
      </c>
      <c r="T18" s="391">
        <v>1787945.0079228687</v>
      </c>
      <c r="U18" s="391">
        <v>131014.24712993942</v>
      </c>
      <c r="V18" s="391">
        <v>84957.940175508556</v>
      </c>
      <c r="W18" s="391"/>
      <c r="X18" s="391">
        <v>145924.7944457572</v>
      </c>
      <c r="Y18" s="391">
        <v>79615.45602337498</v>
      </c>
      <c r="Z18" s="391"/>
      <c r="AA18" s="391">
        <v>1369059.6437786401</v>
      </c>
      <c r="AB18" s="391">
        <v>522918.38922212279</v>
      </c>
      <c r="AC18" s="391"/>
      <c r="AD18" s="391">
        <v>203114.99980638223</v>
      </c>
      <c r="AE18" s="391">
        <v>319803.38941573998</v>
      </c>
    </row>
    <row r="19" spans="1:59" s="387" customFormat="1" ht="15" hidden="1" customHeight="1">
      <c r="A19" s="1905" t="s">
        <v>1421</v>
      </c>
      <c r="B19" s="1905"/>
      <c r="C19" s="1905"/>
      <c r="D19" s="384"/>
      <c r="E19" s="391">
        <f>'[1]27'!E19/'[1]1'!$E$19*1000</f>
        <v>38731168.642797194</v>
      </c>
      <c r="F19" s="391">
        <f>'[1]27'!F19/'[1]1'!$E$19*1000</f>
        <v>37948680.708628163</v>
      </c>
      <c r="G19" s="391">
        <f>'[1]27'!G19/'[1]1'!$E$19*1000</f>
        <v>34390071.643255785</v>
      </c>
      <c r="H19" s="391">
        <f>'[1]27'!H19/'[1]1'!$E$19*1000</f>
        <v>23131522.16182119</v>
      </c>
      <c r="I19" s="391">
        <f>'[1]27'!I19/'[1]1'!$E$19*1000</f>
        <v>4811458.786175698</v>
      </c>
      <c r="J19" s="391">
        <f>'[1]27'!J19/'[1]1'!$E$19*1000</f>
        <v>268320.21658502525</v>
      </c>
      <c r="K19" s="391">
        <f>'[1]27'!K19/'[1]1'!$E$19*1000</f>
        <v>379357.30632263271</v>
      </c>
      <c r="L19" s="391">
        <f>'[1]27'!L19/'[1]1'!$E$19*1000</f>
        <v>84419.453244180826</v>
      </c>
      <c r="M19" s="391">
        <f>'[1]27'!M19/'[1]1'!$E$19*1000</f>
        <v>272357.22414207767</v>
      </c>
      <c r="N19" s="391">
        <f>'[1]27'!N19/'[1]1'!$E$19*1000</f>
        <v>5442636.4949649787</v>
      </c>
      <c r="O19" s="1905" t="s">
        <v>1421</v>
      </c>
      <c r="P19" s="1905"/>
      <c r="Q19" s="1905"/>
      <c r="R19" s="384"/>
      <c r="S19" s="391">
        <f>'[1]27'!S19/'[1]1'!$E$19*1000</f>
        <v>3558609.0653724414</v>
      </c>
      <c r="T19" s="391">
        <f>'[1]27'!T19/'[1]1'!$E$19*1000</f>
        <v>1729083.0239460042</v>
      </c>
      <c r="U19" s="391">
        <f>'[1]27'!U19/'[1]1'!$E$19*1000</f>
        <v>137004.3743022258</v>
      </c>
      <c r="V19" s="391">
        <f>'[1]27'!V19/'[1]1'!$E$19*1000</f>
        <v>79589.772452883422</v>
      </c>
      <c r="W19" s="391"/>
      <c r="X19" s="391">
        <f>'[1]27'!W19/'[1]1'!$E$19*1000</f>
        <v>150021.32611465079</v>
      </c>
      <c r="Y19" s="391">
        <f>'[1]27'!X19/'[1]1'!$E$19*1000</f>
        <v>85494.679066022261</v>
      </c>
      <c r="Z19" s="391"/>
      <c r="AA19" s="391">
        <f>'[1]27'!Y19/'[1]1'!$E$19*1000</f>
        <v>1377415.8894906547</v>
      </c>
      <c r="AB19" s="391">
        <f>'[1]27'!Z19/'[1]1'!$E$19*1000</f>
        <v>782487.93416902062</v>
      </c>
      <c r="AC19" s="391"/>
      <c r="AD19" s="391">
        <f>'[1]27'!AA19/'[1]1'!$E$19*1000</f>
        <v>321935.26692492998</v>
      </c>
      <c r="AE19" s="391">
        <f>'[1]27'!AB19/'[1]1'!$E$19*1000</f>
        <v>460552.6672440907</v>
      </c>
    </row>
    <row r="20" spans="1:59" s="387" customFormat="1" ht="15" hidden="1" customHeight="1">
      <c r="A20" s="1905" t="s">
        <v>1457</v>
      </c>
      <c r="B20" s="1905"/>
      <c r="C20" s="1905"/>
      <c r="D20" s="384"/>
      <c r="E20" s="391">
        <v>36707776.877159506</v>
      </c>
      <c r="F20" s="391">
        <v>36109927.227299348</v>
      </c>
      <c r="G20" s="393">
        <f>SUM(H20:N20)</f>
        <v>32582708.048462242</v>
      </c>
      <c r="H20" s="391">
        <v>21944892.469442315</v>
      </c>
      <c r="I20" s="391">
        <v>4613387.0277209803</v>
      </c>
      <c r="J20" s="391">
        <v>84306.807110392983</v>
      </c>
      <c r="K20" s="391">
        <v>349479.779129092</v>
      </c>
      <c r="L20" s="391">
        <v>90965.499421935863</v>
      </c>
      <c r="M20" s="391">
        <v>312094.9100682576</v>
      </c>
      <c r="N20" s="391">
        <v>5187581.5555692697</v>
      </c>
      <c r="O20" s="1905" t="s">
        <v>1457</v>
      </c>
      <c r="P20" s="1905"/>
      <c r="Q20" s="1905"/>
      <c r="R20" s="384"/>
      <c r="S20" s="393">
        <f>SUM(T20:AA20)</f>
        <v>3527219.1788371084</v>
      </c>
      <c r="T20" s="391">
        <v>1646567.00131221</v>
      </c>
      <c r="U20" s="391">
        <v>148853.27875719883</v>
      </c>
      <c r="V20" s="391">
        <v>75704.177905202319</v>
      </c>
      <c r="W20" s="391"/>
      <c r="X20" s="391">
        <v>143084.10321228</v>
      </c>
      <c r="Y20" s="391">
        <v>78544.680508857826</v>
      </c>
      <c r="Z20" s="391"/>
      <c r="AA20" s="391">
        <v>1434465.9371413596</v>
      </c>
      <c r="AB20" s="391">
        <v>597849.64986015542</v>
      </c>
      <c r="AC20" s="391"/>
      <c r="AD20" s="391">
        <v>234897.5389928284</v>
      </c>
      <c r="AE20" s="391">
        <v>362952.11086732667</v>
      </c>
    </row>
    <row r="21" spans="1:59" s="387" customFormat="1" ht="15" hidden="1" customHeight="1">
      <c r="A21" s="1905" t="s">
        <v>1437</v>
      </c>
      <c r="B21" s="1905"/>
      <c r="C21" s="1905"/>
      <c r="D21" s="384"/>
      <c r="E21" s="389">
        <v>36384650.84097667</v>
      </c>
      <c r="F21" s="389">
        <v>35758658.805392958</v>
      </c>
      <c r="G21" s="393">
        <f>SUM(H21:N21)</f>
        <v>32424972.655164994</v>
      </c>
      <c r="H21" s="389">
        <v>21430915.401220392</v>
      </c>
      <c r="I21" s="389">
        <v>4206994.3103250666</v>
      </c>
      <c r="J21" s="389">
        <v>254589.81023957525</v>
      </c>
      <c r="K21" s="389">
        <v>552082.55035323929</v>
      </c>
      <c r="L21" s="389">
        <v>133107.384415523</v>
      </c>
      <c r="M21" s="389">
        <v>463525.75636522658</v>
      </c>
      <c r="N21" s="389">
        <v>5383757.4422459686</v>
      </c>
      <c r="O21" s="1905" t="s">
        <v>1437</v>
      </c>
      <c r="P21" s="1905"/>
      <c r="Q21" s="1905"/>
      <c r="R21" s="384"/>
      <c r="S21" s="50">
        <f>SUM(T21:AA21)</f>
        <v>3333686.1502279462</v>
      </c>
      <c r="T21" s="389">
        <v>1545780.9203717569</v>
      </c>
      <c r="U21" s="389">
        <v>142785.79705631375</v>
      </c>
      <c r="V21" s="389">
        <v>67652.575744273257</v>
      </c>
      <c r="W21" s="389"/>
      <c r="X21" s="389">
        <v>154443.40886367502</v>
      </c>
      <c r="Y21" s="389">
        <v>68985.155228734351</v>
      </c>
      <c r="Z21" s="389"/>
      <c r="AA21" s="389">
        <v>1354038.2929631926</v>
      </c>
      <c r="AB21" s="389">
        <v>625992.03558372671</v>
      </c>
      <c r="AC21" s="389"/>
      <c r="AD21" s="389">
        <v>256469.74629398581</v>
      </c>
      <c r="AE21" s="389">
        <v>369522.28928974055</v>
      </c>
    </row>
    <row r="22" spans="1:59" s="387" customFormat="1" ht="15.6" hidden="1" customHeight="1">
      <c r="A22" s="1825" t="s">
        <v>1424</v>
      </c>
      <c r="B22" s="1825"/>
      <c r="C22" s="1825"/>
      <c r="D22" s="32"/>
      <c r="E22" s="391">
        <v>38180245.582422793</v>
      </c>
      <c r="F22" s="391">
        <v>37562421.366287068</v>
      </c>
      <c r="G22" s="393">
        <f>SUM(H22:N22)</f>
        <v>34040341.959376939</v>
      </c>
      <c r="H22" s="391">
        <v>23358123.538604774</v>
      </c>
      <c r="I22" s="391">
        <v>4471807.5374186626</v>
      </c>
      <c r="J22" s="391">
        <v>200045.66643148119</v>
      </c>
      <c r="K22" s="391">
        <v>372284.03011080495</v>
      </c>
      <c r="L22" s="391">
        <v>124354.28463366062</v>
      </c>
      <c r="M22" s="391">
        <v>351175.06538276246</v>
      </c>
      <c r="N22" s="391">
        <v>5162551.8367947908</v>
      </c>
      <c r="O22" s="1905" t="s">
        <v>1424</v>
      </c>
      <c r="P22" s="1905"/>
      <c r="Q22" s="1905"/>
      <c r="R22" s="384"/>
      <c r="S22" s="393">
        <f>SUM(T22:AA22)</f>
        <v>3522079.4069100781</v>
      </c>
      <c r="T22" s="391">
        <v>1641694.440087311</v>
      </c>
      <c r="U22" s="391">
        <v>149953.67267053155</v>
      </c>
      <c r="V22" s="391">
        <v>72570.890879590399</v>
      </c>
      <c r="W22" s="391"/>
      <c r="X22" s="391">
        <v>168760.46264781919</v>
      </c>
      <c r="Y22" s="391">
        <v>73403.46386352976</v>
      </c>
      <c r="Z22" s="391"/>
      <c r="AA22" s="391">
        <v>1415696.4767612964</v>
      </c>
      <c r="AB22" s="391">
        <v>617824.21613576845</v>
      </c>
      <c r="AC22" s="391"/>
      <c r="AD22" s="391">
        <v>263277.42664065841</v>
      </c>
      <c r="AE22" s="391">
        <v>354546.78949511022</v>
      </c>
    </row>
    <row r="23" spans="1:59" s="387" customFormat="1" ht="14.45" hidden="1" customHeight="1">
      <c r="A23" s="1467" t="s">
        <v>1425</v>
      </c>
      <c r="B23" s="1468"/>
      <c r="C23" s="1468"/>
      <c r="D23" s="1469"/>
      <c r="E23" s="394">
        <v>37099.22531691366</v>
      </c>
      <c r="F23" s="394">
        <v>36354.160471500123</v>
      </c>
      <c r="G23" s="125">
        <f>SUM(H23:N23)</f>
        <v>32810.34342095616</v>
      </c>
      <c r="H23" s="394">
        <v>21585.450285761792</v>
      </c>
      <c r="I23" s="394">
        <v>4530.2441227941799</v>
      </c>
      <c r="J23" s="394">
        <v>169.70353043394127</v>
      </c>
      <c r="K23" s="394">
        <v>627.46632409185588</v>
      </c>
      <c r="L23" s="394">
        <v>167.92025383174527</v>
      </c>
      <c r="M23" s="394">
        <v>303.34207626955953</v>
      </c>
      <c r="N23" s="394">
        <v>5426.2168277730862</v>
      </c>
      <c r="O23" s="1467" t="s">
        <v>1425</v>
      </c>
      <c r="P23" s="1468"/>
      <c r="Q23" s="1468"/>
      <c r="R23" s="1469"/>
      <c r="S23" s="125">
        <f>SUM(T23:AA23)</f>
        <v>3543.8170505438911</v>
      </c>
      <c r="T23" s="394">
        <v>1603.8739874431142</v>
      </c>
      <c r="U23" s="394">
        <v>166.631727788652</v>
      </c>
      <c r="V23" s="394">
        <v>74.963177167108029</v>
      </c>
      <c r="W23" s="394"/>
      <c r="X23" s="394">
        <v>153.10663195481149</v>
      </c>
      <c r="Y23" s="394">
        <v>94.979457404389422</v>
      </c>
      <c r="Z23" s="395" t="s">
        <v>744</v>
      </c>
      <c r="AA23" s="394">
        <v>1450.2620687858162</v>
      </c>
      <c r="AB23" s="394">
        <v>745.06484541356474</v>
      </c>
      <c r="AC23" s="394"/>
      <c r="AD23" s="394">
        <v>243.71667051033876</v>
      </c>
      <c r="AE23" s="394">
        <v>501.34817490322592</v>
      </c>
    </row>
    <row r="24" spans="1:59" s="387" customFormat="1" ht="14.45" customHeight="1">
      <c r="A24" s="1467" t="s">
        <v>1308</v>
      </c>
      <c r="B24" s="1468"/>
      <c r="C24" s="1468"/>
      <c r="D24" s="1469"/>
      <c r="E24" s="394">
        <v>34004.943652264345</v>
      </c>
      <c r="F24" s="394">
        <v>33454.835029327827</v>
      </c>
      <c r="G24" s="131" t="s">
        <v>687</v>
      </c>
      <c r="H24" s="394">
        <v>21504.880880754568</v>
      </c>
      <c r="I24" s="395" t="s">
        <v>744</v>
      </c>
      <c r="J24" s="394">
        <v>337.68353250726454</v>
      </c>
      <c r="K24" s="394">
        <v>164.57344105603497</v>
      </c>
      <c r="L24" s="395" t="s">
        <v>744</v>
      </c>
      <c r="M24" s="395" t="s">
        <v>744</v>
      </c>
      <c r="N24" s="394">
        <v>2494.2482196030828</v>
      </c>
      <c r="O24" s="1467" t="s">
        <v>1308</v>
      </c>
      <c r="P24" s="1468"/>
      <c r="Q24" s="1468"/>
      <c r="R24" s="1469"/>
      <c r="S24" s="131" t="s">
        <v>687</v>
      </c>
      <c r="T24" s="395" t="s">
        <v>745</v>
      </c>
      <c r="U24" s="394">
        <v>217.67487556841911</v>
      </c>
      <c r="V24" s="395" t="s">
        <v>744</v>
      </c>
      <c r="W24" s="395"/>
      <c r="X24" s="395" t="s">
        <v>744</v>
      </c>
      <c r="Y24" s="394">
        <v>50.74640679316726</v>
      </c>
      <c r="Z24" s="395" t="s">
        <v>744</v>
      </c>
      <c r="AA24" s="394">
        <v>2676.9406431461689</v>
      </c>
      <c r="AB24" s="394">
        <v>550.10862293654282</v>
      </c>
      <c r="AC24" s="395" t="s">
        <v>744</v>
      </c>
      <c r="AD24" s="394">
        <v>280.23671153844401</v>
      </c>
      <c r="AE24" s="394">
        <v>269.87191139809801</v>
      </c>
    </row>
    <row r="25" spans="1:59" s="387" customFormat="1" ht="14.45" customHeight="1">
      <c r="A25" s="1467" t="s">
        <v>1309</v>
      </c>
      <c r="B25" s="1468"/>
      <c r="C25" s="1468"/>
      <c r="D25" s="1469"/>
      <c r="E25" s="394">
        <v>32879.487357863698</v>
      </c>
      <c r="F25" s="394">
        <v>32355.563102524891</v>
      </c>
      <c r="G25" s="125">
        <f>H25+I25+J25+K25+L25+M25+N25</f>
        <v>28703.566439601331</v>
      </c>
      <c r="H25" s="394">
        <v>18008.699757196755</v>
      </c>
      <c r="I25" s="394">
        <v>4288.9581596180642</v>
      </c>
      <c r="J25" s="394">
        <v>140.1901484238935</v>
      </c>
      <c r="K25" s="394">
        <v>434.86036959829232</v>
      </c>
      <c r="L25" s="394">
        <v>90.164078689305796</v>
      </c>
      <c r="M25" s="394">
        <v>376.5322600289312</v>
      </c>
      <c r="N25" s="394">
        <v>5364.1616660460859</v>
      </c>
      <c r="O25" s="1467" t="s">
        <v>1309</v>
      </c>
      <c r="P25" s="1468"/>
      <c r="Q25" s="1468"/>
      <c r="R25" s="1469"/>
      <c r="S25" s="125">
        <f>SUM(T25:AA25)</f>
        <v>3651.9966629235687</v>
      </c>
      <c r="T25" s="394">
        <v>1665.0431022418027</v>
      </c>
      <c r="U25" s="394">
        <v>178.65092964955204</v>
      </c>
      <c r="V25" s="394">
        <v>75.208991680984553</v>
      </c>
      <c r="W25" s="394"/>
      <c r="X25" s="394">
        <v>163.53089444353475</v>
      </c>
      <c r="Y25" s="394">
        <v>73.236329913088795</v>
      </c>
      <c r="Z25" s="395" t="s">
        <v>746</v>
      </c>
      <c r="AA25" s="394">
        <v>1496.3264149946056</v>
      </c>
      <c r="AB25" s="394">
        <v>523.92425533883431</v>
      </c>
      <c r="AC25" s="395" t="s">
        <v>744</v>
      </c>
      <c r="AD25" s="394">
        <v>219.07400121149189</v>
      </c>
      <c r="AE25" s="394">
        <v>304.85025412734308</v>
      </c>
    </row>
    <row r="26" spans="1:59" s="387" customFormat="1" ht="14.45" customHeight="1">
      <c r="A26" s="1467" t="s">
        <v>1310</v>
      </c>
      <c r="B26" s="1468"/>
      <c r="C26" s="1468"/>
      <c r="D26" s="1469"/>
      <c r="E26" s="394">
        <v>36089.159634324802</v>
      </c>
      <c r="F26" s="394">
        <v>35578.063996118901</v>
      </c>
      <c r="G26" s="125">
        <f>H26+I26+J26+K26+L26+M26+N26</f>
        <v>31715.607474386899</v>
      </c>
      <c r="H26" s="394">
        <v>20658.589825140683</v>
      </c>
      <c r="I26" s="394">
        <v>4485.8600602269225</v>
      </c>
      <c r="J26" s="394">
        <v>289.21378778406381</v>
      </c>
      <c r="K26" s="394">
        <v>379.7729587015279</v>
      </c>
      <c r="L26" s="394">
        <v>111.44581535444749</v>
      </c>
      <c r="M26" s="394">
        <v>427.54748774392556</v>
      </c>
      <c r="N26" s="394">
        <v>5363.177539435329</v>
      </c>
      <c r="O26" s="1467" t="s">
        <v>1310</v>
      </c>
      <c r="P26" s="1468"/>
      <c r="Q26" s="1468"/>
      <c r="R26" s="1469"/>
      <c r="S26" s="125">
        <f>SUM(T26:AA26)</f>
        <v>3862.456521732016</v>
      </c>
      <c r="T26" s="394">
        <v>1881.0563449551073</v>
      </c>
      <c r="U26" s="394">
        <v>184.09914489970731</v>
      </c>
      <c r="V26" s="394">
        <v>82.33131696358808</v>
      </c>
      <c r="W26" s="394"/>
      <c r="X26" s="394">
        <v>171.91826759178241</v>
      </c>
      <c r="Y26" s="394">
        <v>61.718295614210675</v>
      </c>
      <c r="Z26" s="395" t="s">
        <v>744</v>
      </c>
      <c r="AA26" s="394">
        <v>1481.3331517076201</v>
      </c>
      <c r="AB26" s="394">
        <v>511.0956382059199</v>
      </c>
      <c r="AC26" s="395" t="s">
        <v>746</v>
      </c>
      <c r="AD26" s="394">
        <v>242.73515315804582</v>
      </c>
      <c r="AE26" s="394">
        <v>268.36048504787408</v>
      </c>
    </row>
    <row r="27" spans="1:59" s="387" customFormat="1" ht="14.45" customHeight="1">
      <c r="A27" s="1467" t="s">
        <v>1311</v>
      </c>
      <c r="B27" s="1468"/>
      <c r="C27" s="1468"/>
      <c r="D27" s="1469"/>
      <c r="E27" s="394">
        <v>38485.489016836385</v>
      </c>
      <c r="F27" s="394">
        <v>38025.240664228979</v>
      </c>
      <c r="G27" s="125">
        <f>H27+I27+J27+K27+L27+M27+N27</f>
        <v>33833.34733406976</v>
      </c>
      <c r="H27" s="394">
        <v>20484.664434093444</v>
      </c>
      <c r="I27" s="394">
        <v>5219.9432034120591</v>
      </c>
      <c r="J27" s="394">
        <v>272.63773253313235</v>
      </c>
      <c r="K27" s="394">
        <v>355.2348374669802</v>
      </c>
      <c r="L27" s="394">
        <v>96.010287186366071</v>
      </c>
      <c r="M27" s="394">
        <v>413.33922441374392</v>
      </c>
      <c r="N27" s="394">
        <v>6991.5176149640301</v>
      </c>
      <c r="O27" s="1467" t="s">
        <v>1311</v>
      </c>
      <c r="P27" s="1468"/>
      <c r="Q27" s="1468"/>
      <c r="R27" s="1469"/>
      <c r="S27" s="125">
        <f>SUM(T27:AA27)</f>
        <v>4191.8933301592624</v>
      </c>
      <c r="T27" s="394">
        <v>2015.2179927114153</v>
      </c>
      <c r="U27" s="394">
        <v>174.7812068264204</v>
      </c>
      <c r="V27" s="394">
        <v>84.802482218214195</v>
      </c>
      <c r="W27" s="394"/>
      <c r="X27" s="394">
        <v>196.90508542187101</v>
      </c>
      <c r="Y27" s="394">
        <v>67.809137668314122</v>
      </c>
      <c r="Z27" s="394">
        <v>18.784893408062004</v>
      </c>
      <c r="AA27" s="394">
        <v>1633.5925319049654</v>
      </c>
      <c r="AB27" s="394">
        <v>460.24835260731436</v>
      </c>
      <c r="AC27" s="395" t="s">
        <v>744</v>
      </c>
      <c r="AD27" s="394">
        <v>242.3156432722287</v>
      </c>
      <c r="AE27" s="394">
        <v>217.93270933508552</v>
      </c>
    </row>
    <row r="28" spans="1:59" s="387" customFormat="1" ht="15">
      <c r="A28" s="1467" t="s">
        <v>1312</v>
      </c>
      <c r="B28" s="1468"/>
      <c r="C28" s="1468"/>
      <c r="D28" s="1469"/>
      <c r="E28" s="394">
        <v>41303.850307495515</v>
      </c>
      <c r="F28" s="394">
        <v>40732.765603464133</v>
      </c>
      <c r="G28" s="125">
        <f>H28+I28+J28+K28+L28+M28+N28</f>
        <v>36375.695461538067</v>
      </c>
      <c r="H28" s="394">
        <v>21644.296147188168</v>
      </c>
      <c r="I28" s="394">
        <v>5353.97154792317</v>
      </c>
      <c r="J28" s="394">
        <v>495.06749848625066</v>
      </c>
      <c r="K28" s="394">
        <v>369.26158046569077</v>
      </c>
      <c r="L28" s="394">
        <v>111.68187262441054</v>
      </c>
      <c r="M28" s="394">
        <v>445.41471000671049</v>
      </c>
      <c r="N28" s="394">
        <v>7956.0021048436711</v>
      </c>
      <c r="O28" s="1467" t="s">
        <v>1312</v>
      </c>
      <c r="P28" s="1468"/>
      <c r="Q28" s="1468"/>
      <c r="R28" s="1469"/>
      <c r="S28" s="125">
        <f>SUM(T28:AA28)</f>
        <v>4357.0701419260749</v>
      </c>
      <c r="T28" s="394">
        <v>2191.2812190675518</v>
      </c>
      <c r="U28" s="394">
        <v>171.19275139035932</v>
      </c>
      <c r="V28" s="394">
        <v>92.262699982900401</v>
      </c>
      <c r="W28" s="394">
        <v>199.18404225555335</v>
      </c>
      <c r="X28" s="394">
        <v>16.003152451674772</v>
      </c>
      <c r="Y28" s="394">
        <v>51.329994192521994</v>
      </c>
      <c r="Z28" s="394">
        <v>26.816464043230742</v>
      </c>
      <c r="AA28" s="394">
        <v>1608.999818542283</v>
      </c>
      <c r="AB28" s="394">
        <v>571.08470403143144</v>
      </c>
      <c r="AC28" s="394">
        <v>43.752375419225359</v>
      </c>
      <c r="AD28" s="394">
        <v>182.10665297518659</v>
      </c>
      <c r="AE28" s="394">
        <v>345.22567563701961</v>
      </c>
    </row>
    <row r="29" spans="1:59" s="1110" customFormat="1" ht="14.45" customHeight="1">
      <c r="A29" s="1479" t="s">
        <v>447</v>
      </c>
      <c r="B29" s="1479"/>
      <c r="C29" s="1479"/>
      <c r="D29" s="2"/>
      <c r="E29" s="396"/>
      <c r="F29" s="394"/>
      <c r="G29" s="394"/>
      <c r="H29" s="394"/>
      <c r="I29" s="394"/>
      <c r="J29" s="397"/>
      <c r="K29" s="1108"/>
      <c r="L29" s="1108"/>
      <c r="M29" s="1108"/>
      <c r="N29" s="1108"/>
      <c r="O29" s="1479" t="s">
        <v>447</v>
      </c>
      <c r="P29" s="1479"/>
      <c r="Q29" s="1479"/>
      <c r="R29" s="1109"/>
      <c r="S29" s="1108"/>
      <c r="T29" s="1108"/>
      <c r="U29" s="1108"/>
      <c r="V29" s="1108"/>
      <c r="W29" s="1108"/>
      <c r="X29" s="1108"/>
      <c r="Y29" s="1108"/>
      <c r="Z29" s="1108"/>
      <c r="AA29" s="1108"/>
      <c r="AB29" s="1108"/>
      <c r="AC29" s="1108"/>
      <c r="AD29" s="1108"/>
      <c r="AE29" s="1108"/>
    </row>
    <row r="30" spans="1:59" s="998" customFormat="1" ht="14.45" customHeight="1">
      <c r="A30" s="1330"/>
      <c r="B30" s="961" t="s">
        <v>1331</v>
      </c>
      <c r="C30" s="1330"/>
      <c r="D30" s="992"/>
      <c r="E30" s="1111">
        <v>13854.599911110972</v>
      </c>
      <c r="F30" s="1112">
        <v>13735.660083493756</v>
      </c>
      <c r="G30" s="1113">
        <f t="shared" ref="G30:G68" si="2">H30+I30+J30+K30+L30+M30+N30</f>
        <v>11847.749071315489</v>
      </c>
      <c r="H30" s="1114">
        <v>7575.3918888114958</v>
      </c>
      <c r="I30" s="1114">
        <v>1408.2484962027227</v>
      </c>
      <c r="J30" s="1115">
        <v>154.03839219244182</v>
      </c>
      <c r="K30" s="1114">
        <v>128.98483613771671</v>
      </c>
      <c r="L30" s="1114">
        <v>41.188111452611565</v>
      </c>
      <c r="M30" s="1114">
        <v>136.88787126768887</v>
      </c>
      <c r="N30" s="1114">
        <v>2403.0094752508116</v>
      </c>
      <c r="O30" s="1330"/>
      <c r="P30" s="961" t="s">
        <v>1331</v>
      </c>
      <c r="Q30" s="1330"/>
      <c r="R30" s="1116"/>
      <c r="S30" s="1113">
        <f t="shared" ref="S30:S35" si="3">SUM(T30:AA30)</f>
        <v>1887.9110121782692</v>
      </c>
      <c r="T30" s="1114">
        <v>806.62481508520932</v>
      </c>
      <c r="U30" s="1114">
        <v>72.936323149495465</v>
      </c>
      <c r="V30" s="1114">
        <v>49.558215545244479</v>
      </c>
      <c r="W30" s="1114">
        <v>81.705648246439779</v>
      </c>
      <c r="X30" s="1114">
        <v>2.5773666371814885</v>
      </c>
      <c r="Y30" s="1114">
        <v>12.147037355977707</v>
      </c>
      <c r="Z30" s="1114">
        <v>8.6023689711057596</v>
      </c>
      <c r="AA30" s="1114">
        <v>853.75923718761521</v>
      </c>
      <c r="AB30" s="1114">
        <v>118.93982761721973</v>
      </c>
      <c r="AC30" s="1114">
        <v>12.534430051452258</v>
      </c>
      <c r="AD30" s="1114">
        <v>39.551639677257612</v>
      </c>
      <c r="AE30" s="1114">
        <v>66.853757888509932</v>
      </c>
      <c r="AF30" s="1117"/>
      <c r="AG30" s="1117"/>
      <c r="AH30" s="1117"/>
      <c r="AI30" s="1117"/>
      <c r="AJ30" s="1117"/>
      <c r="AK30" s="1117"/>
      <c r="AL30" s="1117"/>
      <c r="AM30" s="1117"/>
      <c r="AN30" s="1117"/>
      <c r="AO30" s="1117"/>
      <c r="AP30" s="1117"/>
      <c r="AQ30" s="1117"/>
      <c r="AR30" s="1117"/>
      <c r="AS30" s="1117"/>
      <c r="AT30" s="1117"/>
      <c r="AU30" s="1117"/>
      <c r="AV30" s="1117"/>
      <c r="AW30" s="1117"/>
      <c r="AX30" s="1117"/>
      <c r="AY30" s="1117"/>
      <c r="AZ30" s="1117"/>
      <c r="BA30" s="1117"/>
      <c r="BB30" s="1117"/>
      <c r="BC30" s="1117"/>
      <c r="BD30" s="1117"/>
      <c r="BE30" s="1117"/>
      <c r="BF30" s="1117"/>
      <c r="BG30" s="1117"/>
    </row>
    <row r="31" spans="1:59" s="998" customFormat="1" ht="14.45" customHeight="1">
      <c r="A31" s="1330"/>
      <c r="B31" s="961" t="s">
        <v>1332</v>
      </c>
      <c r="C31" s="1330"/>
      <c r="D31" s="992"/>
      <c r="E31" s="1111">
        <v>53324.992079519856</v>
      </c>
      <c r="F31" s="1112">
        <v>52590.249173579672</v>
      </c>
      <c r="G31" s="1113">
        <f t="shared" si="2"/>
        <v>45961.512555757254</v>
      </c>
      <c r="H31" s="1112">
        <v>27434.258529139715</v>
      </c>
      <c r="I31" s="1114">
        <v>6461.0666826400529</v>
      </c>
      <c r="J31" s="1115">
        <v>108.72563793424915</v>
      </c>
      <c r="K31" s="1114">
        <v>333.00441038103969</v>
      </c>
      <c r="L31" s="1114">
        <v>124.78750830619049</v>
      </c>
      <c r="M31" s="1114">
        <v>525.91040475343027</v>
      </c>
      <c r="N31" s="1114">
        <v>10973.759382602577</v>
      </c>
      <c r="O31" s="1330"/>
      <c r="P31" s="961" t="s">
        <v>1332</v>
      </c>
      <c r="Q31" s="1330"/>
      <c r="R31" s="1116"/>
      <c r="S31" s="1113">
        <f t="shared" si="3"/>
        <v>6628.7366178224347</v>
      </c>
      <c r="T31" s="1114">
        <v>3130.899999950866</v>
      </c>
      <c r="U31" s="1114">
        <v>312.59223239014625</v>
      </c>
      <c r="V31" s="1114">
        <v>143.46199656837271</v>
      </c>
      <c r="W31" s="1114">
        <v>419.76623197686342</v>
      </c>
      <c r="X31" s="1114">
        <v>7.3962041580787155</v>
      </c>
      <c r="Y31" s="1114">
        <v>90.411311323622712</v>
      </c>
      <c r="Z31" s="1114">
        <v>14.061067707000543</v>
      </c>
      <c r="AA31" s="1114">
        <v>2510.1475737474843</v>
      </c>
      <c r="AB31" s="1114">
        <v>734.74290594018339</v>
      </c>
      <c r="AC31" s="1114">
        <v>121.56516342076448</v>
      </c>
      <c r="AD31" s="1114">
        <v>218.59282814338786</v>
      </c>
      <c r="AE31" s="1114">
        <v>394.58491437603089</v>
      </c>
      <c r="AF31" s="1117"/>
      <c r="AG31" s="1117"/>
      <c r="AH31" s="1117"/>
      <c r="AI31" s="1117"/>
      <c r="AJ31" s="1117"/>
      <c r="AK31" s="1117"/>
      <c r="AL31" s="1117"/>
      <c r="AM31" s="1117"/>
      <c r="AN31" s="1117"/>
      <c r="AO31" s="1117"/>
      <c r="AP31" s="1117"/>
      <c r="AQ31" s="1117"/>
      <c r="AR31" s="1117"/>
      <c r="AS31" s="1117"/>
      <c r="AT31" s="1117"/>
      <c r="AU31" s="1117"/>
      <c r="AV31" s="1117"/>
      <c r="AW31" s="1117"/>
      <c r="AX31" s="1117"/>
      <c r="AY31" s="1117"/>
      <c r="AZ31" s="1117"/>
      <c r="BA31" s="1117"/>
      <c r="BB31" s="1117"/>
      <c r="BC31" s="1117"/>
      <c r="BD31" s="1117"/>
      <c r="BE31" s="1117"/>
      <c r="BF31" s="1117"/>
      <c r="BG31" s="1117"/>
    </row>
    <row r="32" spans="1:59" s="998" customFormat="1" ht="14.45" customHeight="1">
      <c r="A32" s="1330"/>
      <c r="B32" s="961" t="s">
        <v>1333</v>
      </c>
      <c r="C32" s="1330"/>
      <c r="D32" s="992"/>
      <c r="E32" s="1111">
        <v>133335.52767119522</v>
      </c>
      <c r="F32" s="1112">
        <v>131845.86144911745</v>
      </c>
      <c r="G32" s="1113">
        <f t="shared" si="2"/>
        <v>119121.76752072835</v>
      </c>
      <c r="H32" s="1112">
        <v>66980.562147559205</v>
      </c>
      <c r="I32" s="1114">
        <v>20915.647325780079</v>
      </c>
      <c r="J32" s="1115">
        <v>2737.1228879609275</v>
      </c>
      <c r="K32" s="1114">
        <v>1339.6840345280266</v>
      </c>
      <c r="L32" s="1114">
        <v>309.04375305598086</v>
      </c>
      <c r="M32" s="1114">
        <v>1533.5659253746473</v>
      </c>
      <c r="N32" s="1114">
        <v>25306.141446469479</v>
      </c>
      <c r="O32" s="1330"/>
      <c r="P32" s="961" t="s">
        <v>1333</v>
      </c>
      <c r="Q32" s="1330"/>
      <c r="R32" s="1116"/>
      <c r="S32" s="1113">
        <f t="shared" si="3"/>
        <v>12724.093928389178</v>
      </c>
      <c r="T32" s="1114">
        <v>6718.6363524606641</v>
      </c>
      <c r="U32" s="1114">
        <v>601.3912047630804</v>
      </c>
      <c r="V32" s="1114">
        <v>251.53178493644936</v>
      </c>
      <c r="W32" s="1114">
        <v>626.2141104242653</v>
      </c>
      <c r="X32" s="1114">
        <v>23.67716419204649</v>
      </c>
      <c r="Y32" s="1114">
        <v>185.74047720604599</v>
      </c>
      <c r="Z32" s="1114">
        <v>20.700519423897976</v>
      </c>
      <c r="AA32" s="1114">
        <v>4296.2023149827319</v>
      </c>
      <c r="AB32" s="1114">
        <v>1489.6662220777428</v>
      </c>
      <c r="AC32" s="1114">
        <v>123.26481654649388</v>
      </c>
      <c r="AD32" s="1114">
        <v>593.6883898815978</v>
      </c>
      <c r="AE32" s="1114">
        <v>772.71301564965131</v>
      </c>
      <c r="AF32" s="1117"/>
      <c r="AG32" s="1117"/>
      <c r="AH32" s="1117"/>
      <c r="AI32" s="1117"/>
      <c r="AJ32" s="1117"/>
      <c r="AK32" s="1117"/>
      <c r="AL32" s="1117"/>
      <c r="AM32" s="1117"/>
      <c r="AN32" s="1117"/>
      <c r="AO32" s="1117"/>
      <c r="AP32" s="1117"/>
      <c r="AQ32" s="1117"/>
      <c r="AR32" s="1117"/>
      <c r="AS32" s="1117"/>
      <c r="AT32" s="1117"/>
      <c r="AU32" s="1117"/>
      <c r="AV32" s="1117"/>
      <c r="AW32" s="1117"/>
      <c r="AX32" s="1117"/>
      <c r="AY32" s="1117"/>
      <c r="AZ32" s="1117"/>
      <c r="BA32" s="1117"/>
      <c r="BB32" s="1117"/>
      <c r="BC32" s="1117"/>
      <c r="BD32" s="1117"/>
      <c r="BE32" s="1117"/>
      <c r="BF32" s="1117"/>
      <c r="BG32" s="1117"/>
    </row>
    <row r="33" spans="1:59" s="998" customFormat="1" ht="14.45" customHeight="1">
      <c r="A33" s="1330"/>
      <c r="B33" s="961" t="s">
        <v>1334</v>
      </c>
      <c r="C33" s="1330"/>
      <c r="D33" s="992"/>
      <c r="E33" s="1111">
        <v>379839.77769813075</v>
      </c>
      <c r="F33" s="1112">
        <v>374030.79850561981</v>
      </c>
      <c r="G33" s="1113">
        <f t="shared" si="2"/>
        <v>340761.01179155969</v>
      </c>
      <c r="H33" s="1112">
        <v>187883.62515457612</v>
      </c>
      <c r="I33" s="1114">
        <v>50125.346985291566</v>
      </c>
      <c r="J33" s="1114">
        <v>4962.703483850848</v>
      </c>
      <c r="K33" s="1114">
        <v>2674.8436009940001</v>
      </c>
      <c r="L33" s="1114">
        <v>842.6983846340795</v>
      </c>
      <c r="M33" s="1114">
        <v>5267.2858703890306</v>
      </c>
      <c r="N33" s="1114">
        <v>89004.508311824073</v>
      </c>
      <c r="O33" s="1330"/>
      <c r="P33" s="961" t="s">
        <v>1334</v>
      </c>
      <c r="Q33" s="1330"/>
      <c r="R33" s="1116"/>
      <c r="S33" s="1113">
        <f t="shared" si="3"/>
        <v>33269.786714060159</v>
      </c>
      <c r="T33" s="1114">
        <v>18845.90740102734</v>
      </c>
      <c r="U33" s="1114">
        <v>1236.4984328893893</v>
      </c>
      <c r="V33" s="1114">
        <v>420.19758479832745</v>
      </c>
      <c r="W33" s="1114">
        <v>1267.8574222389443</v>
      </c>
      <c r="X33" s="1114">
        <v>76.786963953458439</v>
      </c>
      <c r="Y33" s="1114">
        <v>675.99598254305329</v>
      </c>
      <c r="Z33" s="1114">
        <v>733.49585265535632</v>
      </c>
      <c r="AA33" s="1114">
        <v>10013.047073954296</v>
      </c>
      <c r="AB33" s="1114">
        <v>5808.9791925109112</v>
      </c>
      <c r="AC33" s="1114">
        <v>491.7013408858017</v>
      </c>
      <c r="AD33" s="1114">
        <v>1643.2340854986464</v>
      </c>
      <c r="AE33" s="1114">
        <v>3674.0437661264623</v>
      </c>
      <c r="AF33" s="1117"/>
      <c r="AG33" s="1117"/>
      <c r="AH33" s="1117"/>
      <c r="AI33" s="1117"/>
      <c r="AJ33" s="1117"/>
      <c r="AK33" s="1117"/>
      <c r="AL33" s="1117"/>
      <c r="AM33" s="1117"/>
      <c r="AN33" s="1117"/>
      <c r="AO33" s="1117"/>
      <c r="AP33" s="1117"/>
      <c r="AQ33" s="1117"/>
      <c r="AR33" s="1117"/>
      <c r="AS33" s="1117"/>
      <c r="AT33" s="1117"/>
      <c r="AU33" s="1117"/>
      <c r="AV33" s="1117"/>
      <c r="AW33" s="1117"/>
      <c r="AX33" s="1117"/>
      <c r="AY33" s="1117"/>
      <c r="AZ33" s="1117"/>
      <c r="BA33" s="1117"/>
      <c r="BB33" s="1117"/>
      <c r="BC33" s="1117"/>
      <c r="BD33" s="1117"/>
      <c r="BE33" s="1117"/>
      <c r="BF33" s="1117"/>
      <c r="BG33" s="1117"/>
    </row>
    <row r="34" spans="1:59" s="998" customFormat="1" ht="14.45" customHeight="1">
      <c r="A34" s="1330"/>
      <c r="B34" s="961" t="s">
        <v>1335</v>
      </c>
      <c r="C34" s="1330"/>
      <c r="D34" s="992"/>
      <c r="E34" s="1111">
        <v>901769.70912949624</v>
      </c>
      <c r="F34" s="1112">
        <v>889789.83107342501</v>
      </c>
      <c r="G34" s="1113">
        <f t="shared" si="2"/>
        <v>814995.4980181884</v>
      </c>
      <c r="H34" s="1112">
        <v>541109.7258611517</v>
      </c>
      <c r="I34" s="1114">
        <v>117647.993903631</v>
      </c>
      <c r="J34" s="1114">
        <v>2458.278763882387</v>
      </c>
      <c r="K34" s="1114">
        <v>9281.3841711584137</v>
      </c>
      <c r="L34" s="1114">
        <v>2424.655735770958</v>
      </c>
      <c r="M34" s="1114">
        <v>9497.1646266432472</v>
      </c>
      <c r="N34" s="1114">
        <v>132576.29495595075</v>
      </c>
      <c r="O34" s="1330"/>
      <c r="P34" s="961" t="s">
        <v>1335</v>
      </c>
      <c r="Q34" s="1330"/>
      <c r="R34" s="1116"/>
      <c r="S34" s="1113">
        <f t="shared" si="3"/>
        <v>74794.333055236668</v>
      </c>
      <c r="T34" s="1114">
        <v>43153.811863793024</v>
      </c>
      <c r="U34" s="1114">
        <v>2701.7742184295853</v>
      </c>
      <c r="V34" s="1114">
        <v>993.87134221104861</v>
      </c>
      <c r="W34" s="1114">
        <v>2162.3644794675261</v>
      </c>
      <c r="X34" s="1114">
        <v>590.04212352344337</v>
      </c>
      <c r="Y34" s="1114">
        <v>639.55308130277547</v>
      </c>
      <c r="Z34" s="1114">
        <v>97.489759679317885</v>
      </c>
      <c r="AA34" s="1114">
        <v>24455.426186829947</v>
      </c>
      <c r="AB34" s="1114">
        <v>11979.878056071018</v>
      </c>
      <c r="AC34" s="1114">
        <v>302.31983990354661</v>
      </c>
      <c r="AD34" s="1114">
        <v>5494.6431981246087</v>
      </c>
      <c r="AE34" s="1114">
        <v>6182.9150180428624</v>
      </c>
      <c r="AF34" s="1117"/>
      <c r="AG34" s="1117"/>
      <c r="AH34" s="1117"/>
      <c r="AI34" s="1117"/>
      <c r="AJ34" s="1117"/>
      <c r="AK34" s="1117"/>
      <c r="AL34" s="1117"/>
      <c r="AM34" s="1117"/>
      <c r="AN34" s="1117"/>
      <c r="AO34" s="1117"/>
      <c r="AP34" s="1117"/>
      <c r="AQ34" s="1117"/>
      <c r="AR34" s="1117"/>
      <c r="AS34" s="1117"/>
      <c r="AT34" s="1117"/>
      <c r="AU34" s="1117"/>
      <c r="AV34" s="1117"/>
      <c r="AW34" s="1117"/>
      <c r="AX34" s="1117"/>
      <c r="AY34" s="1117"/>
      <c r="AZ34" s="1117"/>
      <c r="BA34" s="1117"/>
      <c r="BB34" s="1117"/>
      <c r="BC34" s="1117"/>
      <c r="BD34" s="1117"/>
      <c r="BE34" s="1117"/>
      <c r="BF34" s="1117"/>
      <c r="BG34" s="1117"/>
    </row>
    <row r="35" spans="1:59" s="998" customFormat="1" ht="14.45" customHeight="1">
      <c r="A35" s="1330"/>
      <c r="B35" s="961" t="s">
        <v>1336</v>
      </c>
      <c r="C35" s="1330"/>
      <c r="D35" s="992"/>
      <c r="E35" s="1111">
        <v>2625716.9728974393</v>
      </c>
      <c r="F35" s="1112">
        <v>2555203.9254001342</v>
      </c>
      <c r="G35" s="1113">
        <f t="shared" si="2"/>
        <v>2359203.478694492</v>
      </c>
      <c r="H35" s="1112">
        <v>1245459.032014813</v>
      </c>
      <c r="I35" s="1114">
        <v>401474.59387389122</v>
      </c>
      <c r="J35" s="1114">
        <v>54877.145898700714</v>
      </c>
      <c r="K35" s="1114">
        <v>26413.300964943282</v>
      </c>
      <c r="L35" s="1114">
        <v>9290.474955590651</v>
      </c>
      <c r="M35" s="1114">
        <v>26978.140219424931</v>
      </c>
      <c r="N35" s="1114">
        <v>594710.79076712788</v>
      </c>
      <c r="O35" s="1330"/>
      <c r="P35" s="961" t="s">
        <v>1336</v>
      </c>
      <c r="Q35" s="1330"/>
      <c r="R35" s="1116"/>
      <c r="S35" s="1113">
        <f t="shared" si="3"/>
        <v>196000.44670564221</v>
      </c>
      <c r="T35" s="1114">
        <v>126176.41966158677</v>
      </c>
      <c r="U35" s="1114">
        <v>3572.9096183819092</v>
      </c>
      <c r="V35" s="1114">
        <v>4188.200770191288</v>
      </c>
      <c r="W35" s="1114">
        <v>7794.5075225153041</v>
      </c>
      <c r="X35" s="1114">
        <v>3269.3487299928865</v>
      </c>
      <c r="Y35" s="1114">
        <v>3369.7118505310978</v>
      </c>
      <c r="Z35" s="1114">
        <v>3312.8888349046947</v>
      </c>
      <c r="AA35" s="1114">
        <v>44316.459717538251</v>
      </c>
      <c r="AB35" s="1114">
        <v>70513.047497305408</v>
      </c>
      <c r="AC35" s="1114">
        <v>1690.5169040577523</v>
      </c>
      <c r="AD35" s="1114">
        <v>16234.888951300905</v>
      </c>
      <c r="AE35" s="1114">
        <v>52587.641641946742</v>
      </c>
      <c r="AF35" s="1117"/>
      <c r="AG35" s="1117"/>
      <c r="AH35" s="1117"/>
      <c r="AI35" s="1117"/>
      <c r="AJ35" s="1117"/>
      <c r="AK35" s="1117"/>
      <c r="AL35" s="1117"/>
      <c r="AM35" s="1117"/>
      <c r="AN35" s="1117"/>
      <c r="AO35" s="1117"/>
      <c r="AP35" s="1117"/>
      <c r="AQ35" s="1117"/>
      <c r="AR35" s="1117"/>
      <c r="AS35" s="1117"/>
      <c r="AT35" s="1117"/>
      <c r="AU35" s="1117"/>
      <c r="AV35" s="1117"/>
      <c r="AW35" s="1117"/>
      <c r="AX35" s="1117"/>
      <c r="AY35" s="1117"/>
      <c r="AZ35" s="1117"/>
      <c r="BA35" s="1117"/>
      <c r="BB35" s="1117"/>
      <c r="BC35" s="1117"/>
      <c r="BD35" s="1117"/>
      <c r="BE35" s="1117"/>
      <c r="BF35" s="1117"/>
      <c r="BG35" s="1117"/>
    </row>
    <row r="36" spans="1:59" s="998" customFormat="1" ht="14.45" customHeight="1">
      <c r="A36" s="1479" t="s">
        <v>473</v>
      </c>
      <c r="B36" s="1479"/>
      <c r="C36" s="1479"/>
      <c r="D36" s="2"/>
      <c r="E36" s="1111"/>
      <c r="F36" s="1112"/>
      <c r="G36" s="1114"/>
      <c r="H36" s="1112"/>
      <c r="I36" s="1114"/>
      <c r="J36" s="1114"/>
      <c r="K36" s="1114"/>
      <c r="L36" s="1114"/>
      <c r="M36" s="1114"/>
      <c r="N36" s="1114"/>
      <c r="O36" s="1479" t="s">
        <v>473</v>
      </c>
      <c r="P36" s="1479"/>
      <c r="Q36" s="1479"/>
      <c r="R36" s="1116"/>
      <c r="S36" s="1114"/>
      <c r="T36" s="1114"/>
      <c r="U36" s="1114"/>
      <c r="V36" s="1114"/>
      <c r="W36" s="1114"/>
      <c r="X36" s="1114"/>
      <c r="Y36" s="1114"/>
      <c r="Z36" s="1114"/>
      <c r="AA36" s="1114"/>
      <c r="AB36" s="1114"/>
      <c r="AC36" s="1114"/>
      <c r="AD36" s="1114"/>
      <c r="AE36" s="1114"/>
      <c r="AF36" s="1117"/>
      <c r="AG36" s="1117"/>
      <c r="AH36" s="1117"/>
      <c r="AI36" s="1117"/>
      <c r="AJ36" s="1117"/>
      <c r="AK36" s="1117"/>
      <c r="AL36" s="1117"/>
      <c r="AM36" s="1117"/>
      <c r="AN36" s="1117"/>
      <c r="AO36" s="1117"/>
      <c r="AP36" s="1117"/>
      <c r="AQ36" s="1117"/>
      <c r="AR36" s="1117"/>
      <c r="AS36" s="1117"/>
      <c r="AT36" s="1117"/>
      <c r="AU36" s="1117"/>
      <c r="AV36" s="1117"/>
      <c r="AW36" s="1117"/>
      <c r="AX36" s="1117"/>
      <c r="AY36" s="1117"/>
      <c r="AZ36" s="1117"/>
      <c r="BA36" s="1117"/>
      <c r="BB36" s="1117"/>
      <c r="BC36" s="1117"/>
      <c r="BD36" s="1117"/>
      <c r="BE36" s="1117"/>
      <c r="BF36" s="1117"/>
      <c r="BG36" s="1117"/>
    </row>
    <row r="37" spans="1:59" s="998" customFormat="1" ht="14.45" customHeight="1">
      <c r="A37" s="1330"/>
      <c r="B37" s="961" t="s">
        <v>1337</v>
      </c>
      <c r="C37" s="1330"/>
      <c r="D37" s="992"/>
      <c r="E37" s="1111">
        <v>3886.4693832504959</v>
      </c>
      <c r="F37" s="1112">
        <v>3835.888246711123</v>
      </c>
      <c r="G37" s="1113">
        <f t="shared" si="2"/>
        <v>2822.3444072248767</v>
      </c>
      <c r="H37" s="1112">
        <v>1560.6118201738757</v>
      </c>
      <c r="I37" s="1114">
        <v>514.42421509009728</v>
      </c>
      <c r="J37" s="1114">
        <v>1.2807892901655782</v>
      </c>
      <c r="K37" s="1114">
        <v>26.980255621989041</v>
      </c>
      <c r="L37" s="1114">
        <v>19.238148029961323</v>
      </c>
      <c r="M37" s="1114">
        <v>41.790527164452648</v>
      </c>
      <c r="N37" s="1114">
        <v>658.01865185433542</v>
      </c>
      <c r="O37" s="1330"/>
      <c r="P37" s="961" t="s">
        <v>1337</v>
      </c>
      <c r="Q37" s="1330"/>
      <c r="R37" s="1116"/>
      <c r="S37" s="1113">
        <f t="shared" ref="S37:S46" si="4">SUM(T37:AA37)</f>
        <v>1013.5438394862482</v>
      </c>
      <c r="T37" s="1114">
        <v>541.66067900895951</v>
      </c>
      <c r="U37" s="1114">
        <v>48.149183205145135</v>
      </c>
      <c r="V37" s="1114">
        <v>26.150213424302727</v>
      </c>
      <c r="W37" s="1114">
        <v>57.019904713195572</v>
      </c>
      <c r="X37" s="1114">
        <v>6.8182241701266313E-2</v>
      </c>
      <c r="Y37" s="1114">
        <v>12.544124055059973</v>
      </c>
      <c r="Z37" s="1114">
        <v>4.6101026512439498</v>
      </c>
      <c r="AA37" s="1114">
        <v>323.34145018663992</v>
      </c>
      <c r="AB37" s="1114">
        <v>50.58113653937086</v>
      </c>
      <c r="AC37" s="1114">
        <v>2.2868918096325381</v>
      </c>
      <c r="AD37" s="1114">
        <v>22.716056625935781</v>
      </c>
      <c r="AE37" s="1114">
        <v>25.578188103802528</v>
      </c>
      <c r="AF37" s="1117"/>
      <c r="AG37" s="1117"/>
      <c r="AH37" s="1117"/>
      <c r="AI37" s="1117"/>
      <c r="AJ37" s="1117"/>
      <c r="AK37" s="1117"/>
      <c r="AL37" s="1117"/>
      <c r="AM37" s="1117"/>
      <c r="AN37" s="1117"/>
      <c r="AO37" s="1117"/>
      <c r="AP37" s="1117"/>
      <c r="AQ37" s="1117"/>
      <c r="AR37" s="1117"/>
      <c r="AS37" s="1117"/>
      <c r="AT37" s="1117"/>
      <c r="AU37" s="1117"/>
      <c r="AV37" s="1117"/>
      <c r="AW37" s="1117"/>
      <c r="AX37" s="1117"/>
      <c r="AY37" s="1117"/>
      <c r="AZ37" s="1117"/>
      <c r="BA37" s="1117"/>
      <c r="BB37" s="1117"/>
      <c r="BC37" s="1117"/>
      <c r="BD37" s="1117"/>
      <c r="BE37" s="1117"/>
      <c r="BF37" s="1117"/>
      <c r="BG37" s="1117"/>
    </row>
    <row r="38" spans="1:59" s="998" customFormat="1" ht="14.45" customHeight="1">
      <c r="A38" s="1330"/>
      <c r="B38" s="961" t="s">
        <v>1347</v>
      </c>
      <c r="C38" s="1330"/>
      <c r="D38" s="992"/>
      <c r="E38" s="1111">
        <v>7943.9982633444306</v>
      </c>
      <c r="F38" s="1112">
        <v>7885.0682989132092</v>
      </c>
      <c r="G38" s="1113">
        <f t="shared" si="2"/>
        <v>6229.4484980613724</v>
      </c>
      <c r="H38" s="1112">
        <v>4046.778042196308</v>
      </c>
      <c r="I38" s="1114">
        <v>872.46781450510434</v>
      </c>
      <c r="J38" s="1114">
        <v>8.9189655198071444E-3</v>
      </c>
      <c r="K38" s="1114">
        <v>69.505502204734853</v>
      </c>
      <c r="L38" s="1114">
        <v>40.538817158948717</v>
      </c>
      <c r="M38" s="1114">
        <v>94.674465477320496</v>
      </c>
      <c r="N38" s="1114">
        <v>1105.4749375534368</v>
      </c>
      <c r="O38" s="1330"/>
      <c r="P38" s="961" t="s">
        <v>1347</v>
      </c>
      <c r="Q38" s="1330"/>
      <c r="R38" s="1116"/>
      <c r="S38" s="1113">
        <f t="shared" si="4"/>
        <v>1655.6198008518377</v>
      </c>
      <c r="T38" s="1114">
        <v>838.7396924695073</v>
      </c>
      <c r="U38" s="1114">
        <v>62.511790163084989</v>
      </c>
      <c r="V38" s="1114">
        <v>37.992136536834153</v>
      </c>
      <c r="W38" s="1114">
        <v>64.019466740562137</v>
      </c>
      <c r="X38" s="1114">
        <v>0.26105322803880143</v>
      </c>
      <c r="Y38" s="1114">
        <v>2.5866277018988209</v>
      </c>
      <c r="Z38" s="1114">
        <v>13.44634642192965</v>
      </c>
      <c r="AA38" s="1114">
        <v>636.06268758998192</v>
      </c>
      <c r="AB38" s="1114">
        <v>58.929964431223979</v>
      </c>
      <c r="AC38" s="1114">
        <v>15.80005977471847</v>
      </c>
      <c r="AD38" s="1114">
        <v>15.591612856076365</v>
      </c>
      <c r="AE38" s="1114">
        <v>27.538291800429125</v>
      </c>
      <c r="AF38" s="1117"/>
      <c r="AG38" s="1117"/>
      <c r="AH38" s="1117"/>
      <c r="AI38" s="1117"/>
      <c r="AJ38" s="1117"/>
      <c r="AK38" s="1117"/>
      <c r="AL38" s="1117"/>
      <c r="AM38" s="1117"/>
      <c r="AN38" s="1117"/>
      <c r="AO38" s="1117"/>
      <c r="AP38" s="1117"/>
      <c r="AQ38" s="1117"/>
      <c r="AR38" s="1117"/>
      <c r="AS38" s="1117"/>
      <c r="AT38" s="1117"/>
      <c r="AU38" s="1117"/>
      <c r="AV38" s="1117"/>
      <c r="AW38" s="1117"/>
      <c r="AX38" s="1117"/>
      <c r="AY38" s="1117"/>
      <c r="AZ38" s="1117"/>
      <c r="BA38" s="1117"/>
      <c r="BB38" s="1117"/>
      <c r="BC38" s="1117"/>
      <c r="BD38" s="1117"/>
      <c r="BE38" s="1117"/>
      <c r="BF38" s="1117"/>
      <c r="BG38" s="1117"/>
    </row>
    <row r="39" spans="1:59" s="998" customFormat="1" ht="14.45" customHeight="1">
      <c r="A39" s="961"/>
      <c r="B39" s="961" t="s">
        <v>1348</v>
      </c>
      <c r="C39" s="961"/>
      <c r="D39" s="992"/>
      <c r="E39" s="1111">
        <v>12995.363275112768</v>
      </c>
      <c r="F39" s="1112">
        <v>12862.222622569678</v>
      </c>
      <c r="G39" s="1113">
        <f t="shared" si="2"/>
        <v>10489.490657448507</v>
      </c>
      <c r="H39" s="1112">
        <v>6957.8595382026469</v>
      </c>
      <c r="I39" s="1114">
        <v>1359.0399105536083</v>
      </c>
      <c r="J39" s="1114">
        <v>25.014948983847866</v>
      </c>
      <c r="K39" s="1114">
        <v>81.587924029905892</v>
      </c>
      <c r="L39" s="1114">
        <v>39.198075327404027</v>
      </c>
      <c r="M39" s="1114">
        <v>131.44339257673667</v>
      </c>
      <c r="N39" s="1114">
        <v>1895.3468677743576</v>
      </c>
      <c r="O39" s="961"/>
      <c r="P39" s="961" t="s">
        <v>1348</v>
      </c>
      <c r="Q39" s="961"/>
      <c r="R39" s="1116"/>
      <c r="S39" s="1113">
        <f t="shared" si="4"/>
        <v>2372.7319651211783</v>
      </c>
      <c r="T39" s="1114">
        <v>986.36309339360184</v>
      </c>
      <c r="U39" s="1114">
        <v>114.7897705430626</v>
      </c>
      <c r="V39" s="1114">
        <v>69.084430283425633</v>
      </c>
      <c r="W39" s="1114">
        <v>122.93456509585899</v>
      </c>
      <c r="X39" s="1114">
        <v>4.5278142228059091</v>
      </c>
      <c r="Y39" s="1114">
        <v>12.898298091683966</v>
      </c>
      <c r="Z39" s="1114">
        <v>7.5078133359583825</v>
      </c>
      <c r="AA39" s="1114">
        <v>1054.626180154781</v>
      </c>
      <c r="AB39" s="1114">
        <v>133.1406525430877</v>
      </c>
      <c r="AC39" s="1114">
        <v>10.747504442247221</v>
      </c>
      <c r="AD39" s="1114">
        <v>45.866150832048376</v>
      </c>
      <c r="AE39" s="1114">
        <v>76.526997268792073</v>
      </c>
      <c r="AF39" s="1117"/>
      <c r="AG39" s="1117"/>
      <c r="AH39" s="1117"/>
      <c r="AI39" s="1117"/>
      <c r="AJ39" s="1117"/>
      <c r="AK39" s="1117"/>
      <c r="AL39" s="1117"/>
      <c r="AM39" s="1117"/>
      <c r="AN39" s="1117"/>
      <c r="AO39" s="1117"/>
      <c r="AP39" s="1117"/>
      <c r="AQ39" s="1117"/>
      <c r="AR39" s="1117"/>
      <c r="AS39" s="1117"/>
      <c r="AT39" s="1117"/>
      <c r="AU39" s="1117"/>
      <c r="AV39" s="1117"/>
      <c r="AW39" s="1117"/>
      <c r="AX39" s="1117"/>
      <c r="AY39" s="1117"/>
      <c r="AZ39" s="1117"/>
      <c r="BA39" s="1117"/>
      <c r="BB39" s="1117"/>
      <c r="BC39" s="1117"/>
      <c r="BD39" s="1117"/>
      <c r="BE39" s="1117"/>
      <c r="BF39" s="1117"/>
      <c r="BG39" s="1117"/>
    </row>
    <row r="40" spans="1:59" s="998" customFormat="1" ht="14.45" customHeight="1">
      <c r="A40" s="961"/>
      <c r="B40" s="961" t="s">
        <v>1349</v>
      </c>
      <c r="C40" s="961"/>
      <c r="D40" s="992"/>
      <c r="E40" s="1111">
        <v>31307.140610510483</v>
      </c>
      <c r="F40" s="1112">
        <v>30932.431907635029</v>
      </c>
      <c r="G40" s="1113">
        <f t="shared" si="2"/>
        <v>26670.787350849463</v>
      </c>
      <c r="H40" s="1112">
        <v>16678.549931661848</v>
      </c>
      <c r="I40" s="1114">
        <v>3657.4148155581224</v>
      </c>
      <c r="J40" s="1114">
        <v>134.08029372485709</v>
      </c>
      <c r="K40" s="1114">
        <v>189.04864625499155</v>
      </c>
      <c r="L40" s="1114">
        <v>75.136213745797548</v>
      </c>
      <c r="M40" s="1114">
        <v>320.48406580079393</v>
      </c>
      <c r="N40" s="1114">
        <v>5616.0733841030524</v>
      </c>
      <c r="O40" s="961"/>
      <c r="P40" s="961" t="s">
        <v>1349</v>
      </c>
      <c r="Q40" s="961"/>
      <c r="R40" s="1116"/>
      <c r="S40" s="1113">
        <f t="shared" si="4"/>
        <v>4261.6445567855635</v>
      </c>
      <c r="T40" s="1114">
        <v>1793.9082332939643</v>
      </c>
      <c r="U40" s="1114">
        <v>161.06784407504136</v>
      </c>
      <c r="V40" s="1114">
        <v>103.90887789652321</v>
      </c>
      <c r="W40" s="1114">
        <v>191.58698750407561</v>
      </c>
      <c r="X40" s="1114">
        <v>8.437769320059969</v>
      </c>
      <c r="Y40" s="1114">
        <v>72.140803862201366</v>
      </c>
      <c r="Z40" s="1114">
        <v>10.778242798995855</v>
      </c>
      <c r="AA40" s="1114">
        <v>1919.8157980347021</v>
      </c>
      <c r="AB40" s="1114">
        <v>374.70870287542641</v>
      </c>
      <c r="AC40" s="1114">
        <v>24.017392531661724</v>
      </c>
      <c r="AD40" s="1114">
        <v>77.198012476728664</v>
      </c>
      <c r="AE40" s="1114">
        <v>273.49329786703623</v>
      </c>
      <c r="AF40" s="1117"/>
      <c r="AG40" s="1117"/>
      <c r="AH40" s="1117"/>
      <c r="AI40" s="1117"/>
      <c r="AJ40" s="1117"/>
      <c r="AK40" s="1117"/>
      <c r="AL40" s="1117"/>
      <c r="AM40" s="1117"/>
      <c r="AN40" s="1117"/>
      <c r="AO40" s="1117"/>
      <c r="AP40" s="1117"/>
      <c r="AQ40" s="1117"/>
      <c r="AR40" s="1117"/>
      <c r="AS40" s="1117"/>
      <c r="AT40" s="1117"/>
      <c r="AU40" s="1117"/>
      <c r="AV40" s="1117"/>
      <c r="AW40" s="1117"/>
      <c r="AX40" s="1117"/>
      <c r="AY40" s="1117"/>
      <c r="AZ40" s="1117"/>
      <c r="BA40" s="1117"/>
      <c r="BB40" s="1117"/>
      <c r="BC40" s="1117"/>
      <c r="BD40" s="1117"/>
      <c r="BE40" s="1117"/>
      <c r="BF40" s="1117"/>
      <c r="BG40" s="1117"/>
    </row>
    <row r="41" spans="1:59" s="998" customFormat="1" ht="14.45" customHeight="1">
      <c r="A41" s="961"/>
      <c r="B41" s="961" t="s">
        <v>1350</v>
      </c>
      <c r="C41" s="961"/>
      <c r="D41" s="992"/>
      <c r="E41" s="1111">
        <v>67857.52823252113</v>
      </c>
      <c r="F41" s="1112">
        <v>67226.879072199896</v>
      </c>
      <c r="G41" s="1113">
        <f t="shared" si="2"/>
        <v>59773.703355254242</v>
      </c>
      <c r="H41" s="1112">
        <v>36760.852789968332</v>
      </c>
      <c r="I41" s="1114">
        <v>7348.7975551361778</v>
      </c>
      <c r="J41" s="1114">
        <v>7.3691403254571943</v>
      </c>
      <c r="K41" s="1114">
        <v>782.22994576229826</v>
      </c>
      <c r="L41" s="1114">
        <v>161.88138408376395</v>
      </c>
      <c r="M41" s="1114">
        <v>796.91125089446655</v>
      </c>
      <c r="N41" s="1114">
        <v>13915.661289083744</v>
      </c>
      <c r="O41" s="961"/>
      <c r="P41" s="961" t="s">
        <v>1350</v>
      </c>
      <c r="Q41" s="961"/>
      <c r="R41" s="1116"/>
      <c r="S41" s="1113">
        <f t="shared" si="4"/>
        <v>7453.1757169456578</v>
      </c>
      <c r="T41" s="1114">
        <v>3373.6675296485855</v>
      </c>
      <c r="U41" s="1114">
        <v>347.12972121085886</v>
      </c>
      <c r="V41" s="1114">
        <v>149.11756144569571</v>
      </c>
      <c r="W41" s="1114">
        <v>416.22534741867622</v>
      </c>
      <c r="X41" s="1114">
        <v>6.5009283539324789</v>
      </c>
      <c r="Y41" s="1114">
        <v>65.582853621670523</v>
      </c>
      <c r="Z41" s="1114">
        <v>21.706818310744293</v>
      </c>
      <c r="AA41" s="1114">
        <v>3073.2449569354953</v>
      </c>
      <c r="AB41" s="1114">
        <v>630.6491603212321</v>
      </c>
      <c r="AC41" s="1114">
        <v>116.71149761209334</v>
      </c>
      <c r="AD41" s="1114">
        <v>223.81186555460755</v>
      </c>
      <c r="AE41" s="1114">
        <v>290.12579715453086</v>
      </c>
      <c r="AF41" s="1117"/>
      <c r="AG41" s="1117"/>
      <c r="AH41" s="1117"/>
      <c r="AI41" s="1117"/>
      <c r="AJ41" s="1117"/>
      <c r="AK41" s="1117"/>
      <c r="AL41" s="1117"/>
      <c r="AM41" s="1117"/>
      <c r="AN41" s="1117"/>
      <c r="AO41" s="1117"/>
      <c r="AP41" s="1117"/>
      <c r="AQ41" s="1117"/>
      <c r="AR41" s="1117"/>
      <c r="AS41" s="1117"/>
      <c r="AT41" s="1117"/>
      <c r="AU41" s="1117"/>
      <c r="AV41" s="1117"/>
      <c r="AW41" s="1117"/>
      <c r="AX41" s="1117"/>
      <c r="AY41" s="1117"/>
      <c r="AZ41" s="1117"/>
      <c r="BA41" s="1117"/>
      <c r="BB41" s="1117"/>
      <c r="BC41" s="1117"/>
      <c r="BD41" s="1117"/>
      <c r="BE41" s="1117"/>
      <c r="BF41" s="1117"/>
      <c r="BG41" s="1117"/>
    </row>
    <row r="42" spans="1:59" s="998" customFormat="1" ht="14.45" customHeight="1">
      <c r="A42" s="961"/>
      <c r="B42" s="961" t="s">
        <v>1351</v>
      </c>
      <c r="C42" s="961"/>
      <c r="D42" s="992"/>
      <c r="E42" s="1111">
        <v>156202.40725590358</v>
      </c>
      <c r="F42" s="1112">
        <v>154255.25441096054</v>
      </c>
      <c r="G42" s="1113">
        <f t="shared" si="2"/>
        <v>139737.93478415362</v>
      </c>
      <c r="H42" s="1112">
        <v>77894.313413693148</v>
      </c>
      <c r="I42" s="1114">
        <v>22719.140924593237</v>
      </c>
      <c r="J42" s="1114">
        <v>845.85529943833865</v>
      </c>
      <c r="K42" s="1114">
        <v>1452.6237725565163</v>
      </c>
      <c r="L42" s="1114">
        <v>373.22984314439833</v>
      </c>
      <c r="M42" s="1114">
        <v>1741.4831648215536</v>
      </c>
      <c r="N42" s="1114">
        <v>34711.288365906432</v>
      </c>
      <c r="O42" s="961"/>
      <c r="P42" s="961" t="s">
        <v>1351</v>
      </c>
      <c r="Q42" s="961"/>
      <c r="R42" s="1116"/>
      <c r="S42" s="1113">
        <f t="shared" si="4"/>
        <v>14517.31962680693</v>
      </c>
      <c r="T42" s="1114">
        <v>7188.8797398805091</v>
      </c>
      <c r="U42" s="1114">
        <v>626.21790516122348</v>
      </c>
      <c r="V42" s="1114">
        <v>272.34460702848611</v>
      </c>
      <c r="W42" s="1114">
        <v>661.6075288255264</v>
      </c>
      <c r="X42" s="1114">
        <v>19.591080459275535</v>
      </c>
      <c r="Y42" s="1114">
        <v>146.75038436729855</v>
      </c>
      <c r="Z42" s="1114">
        <v>49.105626847127496</v>
      </c>
      <c r="AA42" s="1114">
        <v>5552.8227542374816</v>
      </c>
      <c r="AB42" s="1114">
        <v>1947.1528449430616</v>
      </c>
      <c r="AC42" s="1114">
        <v>270.8277056547164</v>
      </c>
      <c r="AD42" s="1114">
        <v>749.61955147908043</v>
      </c>
      <c r="AE42" s="1114">
        <v>926.7055878092649</v>
      </c>
      <c r="AF42" s="1117"/>
      <c r="AG42" s="1117"/>
      <c r="AH42" s="1117"/>
      <c r="AI42" s="1117"/>
      <c r="AJ42" s="1117"/>
      <c r="AK42" s="1117"/>
      <c r="AL42" s="1117"/>
      <c r="AM42" s="1117"/>
      <c r="AN42" s="1117"/>
      <c r="AO42" s="1117"/>
      <c r="AP42" s="1117"/>
      <c r="AQ42" s="1117"/>
      <c r="AR42" s="1117"/>
      <c r="AS42" s="1117"/>
      <c r="AT42" s="1117"/>
      <c r="AU42" s="1117"/>
      <c r="AV42" s="1117"/>
      <c r="AW42" s="1117"/>
      <c r="AX42" s="1117"/>
      <c r="AY42" s="1117"/>
      <c r="AZ42" s="1117"/>
      <c r="BA42" s="1117"/>
      <c r="BB42" s="1117"/>
      <c r="BC42" s="1117"/>
      <c r="BD42" s="1117"/>
      <c r="BE42" s="1117"/>
      <c r="BF42" s="1117"/>
      <c r="BG42" s="1117"/>
    </row>
    <row r="43" spans="1:59" s="998" customFormat="1" ht="14.45" customHeight="1">
      <c r="A43" s="961"/>
      <c r="B43" s="961" t="s">
        <v>1352</v>
      </c>
      <c r="C43" s="961"/>
      <c r="D43" s="992"/>
      <c r="E43" s="1111">
        <v>425680.47981638153</v>
      </c>
      <c r="F43" s="1112">
        <v>420963.48934452789</v>
      </c>
      <c r="G43" s="1113">
        <f t="shared" si="2"/>
        <v>391035.92701150093</v>
      </c>
      <c r="H43" s="1112">
        <v>241207.2400048016</v>
      </c>
      <c r="I43" s="1114">
        <v>57967.321546279454</v>
      </c>
      <c r="J43" s="1114">
        <v>8009.4316466703822</v>
      </c>
      <c r="K43" s="1114">
        <v>4742.6222796677548</v>
      </c>
      <c r="L43" s="1114">
        <v>567.73221934814478</v>
      </c>
      <c r="M43" s="1114">
        <v>4891.9165397472843</v>
      </c>
      <c r="N43" s="1114">
        <v>73649.662774986296</v>
      </c>
      <c r="O43" s="961"/>
      <c r="P43" s="961" t="s">
        <v>1352</v>
      </c>
      <c r="Q43" s="961"/>
      <c r="R43" s="1116"/>
      <c r="S43" s="1113">
        <f t="shared" si="4"/>
        <v>29927.562333026937</v>
      </c>
      <c r="T43" s="1114">
        <v>15763.318368086759</v>
      </c>
      <c r="U43" s="1114">
        <v>1467.8924550167494</v>
      </c>
      <c r="V43" s="1114">
        <v>526.05828970112384</v>
      </c>
      <c r="W43" s="1114">
        <v>1719.6531622020382</v>
      </c>
      <c r="X43" s="1114">
        <v>154.7144076408398</v>
      </c>
      <c r="Y43" s="1114">
        <v>518.25319687919807</v>
      </c>
      <c r="Z43" s="1114">
        <v>836.92374098309699</v>
      </c>
      <c r="AA43" s="1114">
        <v>8940.7487125171301</v>
      </c>
      <c r="AB43" s="1114">
        <v>4716.99047185367</v>
      </c>
      <c r="AC43" s="1114">
        <v>401.51564217292832</v>
      </c>
      <c r="AD43" s="1114">
        <v>1753.0173391123396</v>
      </c>
      <c r="AE43" s="1114">
        <v>2562.4574905684008</v>
      </c>
      <c r="AF43" s="1117"/>
      <c r="AG43" s="1117"/>
      <c r="AH43" s="1117"/>
      <c r="AI43" s="1117"/>
      <c r="AJ43" s="1117"/>
      <c r="AK43" s="1117"/>
      <c r="AL43" s="1117"/>
      <c r="AM43" s="1117"/>
      <c r="AN43" s="1117"/>
      <c r="AO43" s="1117"/>
      <c r="AP43" s="1117"/>
      <c r="AQ43" s="1117"/>
      <c r="AR43" s="1117"/>
      <c r="AS43" s="1117"/>
      <c r="AT43" s="1117"/>
      <c r="AU43" s="1117"/>
      <c r="AV43" s="1117"/>
      <c r="AW43" s="1117"/>
      <c r="AX43" s="1117"/>
      <c r="AY43" s="1117"/>
      <c r="AZ43" s="1117"/>
      <c r="BA43" s="1117"/>
      <c r="BB43" s="1117"/>
      <c r="BC43" s="1117"/>
      <c r="BD43" s="1117"/>
      <c r="BE43" s="1117"/>
      <c r="BF43" s="1117"/>
      <c r="BG43" s="1117"/>
    </row>
    <row r="44" spans="1:59" s="998" customFormat="1" ht="14.45" customHeight="1">
      <c r="A44" s="961"/>
      <c r="B44" s="961" t="s">
        <v>1353</v>
      </c>
      <c r="C44" s="961"/>
      <c r="D44" s="992"/>
      <c r="E44" s="1111">
        <v>605619.10436460166</v>
      </c>
      <c r="F44" s="1112">
        <v>599283.62590621377</v>
      </c>
      <c r="G44" s="1113">
        <f t="shared" si="2"/>
        <v>549898.30605391122</v>
      </c>
      <c r="H44" s="1112">
        <v>364612.97612696845</v>
      </c>
      <c r="I44" s="1114">
        <v>76387.517505288561</v>
      </c>
      <c r="J44" s="1114">
        <v>2393.092811202896</v>
      </c>
      <c r="K44" s="1114">
        <v>6687.2690729896076</v>
      </c>
      <c r="L44" s="1114">
        <v>1882.5641982469983</v>
      </c>
      <c r="M44" s="1114">
        <v>5113.159314946678</v>
      </c>
      <c r="N44" s="1114">
        <v>92821.727024268024</v>
      </c>
      <c r="O44" s="961"/>
      <c r="P44" s="961" t="s">
        <v>1353</v>
      </c>
      <c r="Q44" s="961"/>
      <c r="R44" s="1116"/>
      <c r="S44" s="1113">
        <f t="shared" si="4"/>
        <v>49385.319852302542</v>
      </c>
      <c r="T44" s="1114">
        <v>29780.800777198561</v>
      </c>
      <c r="U44" s="1114">
        <v>1801.4546202478459</v>
      </c>
      <c r="V44" s="1114">
        <v>677.21288031378538</v>
      </c>
      <c r="W44" s="1114">
        <v>1625.6147863802223</v>
      </c>
      <c r="X44" s="1114">
        <v>303.79271686381725</v>
      </c>
      <c r="Y44" s="1114">
        <v>810.15446852296441</v>
      </c>
      <c r="Z44" s="1114">
        <v>59.227343955912019</v>
      </c>
      <c r="AA44" s="1114">
        <v>14327.062258819426</v>
      </c>
      <c r="AB44" s="1114">
        <v>6335.4784583877517</v>
      </c>
      <c r="AC44" s="1114">
        <v>472.51971944017089</v>
      </c>
      <c r="AD44" s="1114">
        <v>2734.5121817260533</v>
      </c>
      <c r="AE44" s="1114">
        <v>3128.4465572215295</v>
      </c>
      <c r="AF44" s="1117"/>
      <c r="AG44" s="1117"/>
      <c r="AH44" s="1117"/>
      <c r="AI44" s="1117"/>
      <c r="AJ44" s="1117"/>
      <c r="AK44" s="1117"/>
      <c r="AL44" s="1117"/>
      <c r="AM44" s="1117"/>
      <c r="AN44" s="1117"/>
      <c r="AO44" s="1117"/>
      <c r="AP44" s="1117"/>
      <c r="AQ44" s="1117"/>
      <c r="AR44" s="1117"/>
      <c r="AS44" s="1117"/>
      <c r="AT44" s="1117"/>
      <c r="AU44" s="1117"/>
      <c r="AV44" s="1117"/>
      <c r="AW44" s="1117"/>
      <c r="AX44" s="1117"/>
      <c r="AY44" s="1117"/>
      <c r="AZ44" s="1117"/>
      <c r="BA44" s="1117"/>
      <c r="BB44" s="1117"/>
      <c r="BC44" s="1117"/>
      <c r="BD44" s="1117"/>
      <c r="BE44" s="1117"/>
      <c r="BF44" s="1117"/>
      <c r="BG44" s="1117"/>
    </row>
    <row r="45" spans="1:59" s="998" customFormat="1" ht="14.45" customHeight="1">
      <c r="A45" s="961"/>
      <c r="B45" s="961" t="s">
        <v>1354</v>
      </c>
      <c r="C45" s="961"/>
      <c r="D45" s="992"/>
      <c r="E45" s="1111">
        <v>1294978.8686255948</v>
      </c>
      <c r="F45" s="1112">
        <v>1274257.0551190826</v>
      </c>
      <c r="G45" s="1113">
        <f t="shared" si="2"/>
        <v>1162785.8321960962</v>
      </c>
      <c r="H45" s="1112">
        <v>720074.2508815449</v>
      </c>
      <c r="I45" s="1114">
        <v>173721.89444780731</v>
      </c>
      <c r="J45" s="1114">
        <v>20288.053497493027</v>
      </c>
      <c r="K45" s="1114">
        <v>14654.387220740251</v>
      </c>
      <c r="L45" s="1114">
        <v>4103.2266397722487</v>
      </c>
      <c r="M45" s="1114">
        <v>15727.766793839079</v>
      </c>
      <c r="N45" s="1114">
        <v>214216.25271489934</v>
      </c>
      <c r="O45" s="961"/>
      <c r="P45" s="961" t="s">
        <v>1354</v>
      </c>
      <c r="Q45" s="961"/>
      <c r="R45" s="1116"/>
      <c r="S45" s="1113">
        <f t="shared" si="4"/>
        <v>111471.2229229862</v>
      </c>
      <c r="T45" s="1114">
        <v>69272.50498021087</v>
      </c>
      <c r="U45" s="1114">
        <v>3191.6542626539549</v>
      </c>
      <c r="V45" s="1114">
        <v>1877.9811547493402</v>
      </c>
      <c r="W45" s="1114">
        <v>3928.181422128388</v>
      </c>
      <c r="X45" s="1114">
        <v>1027.933197803884</v>
      </c>
      <c r="Y45" s="1114">
        <v>970.30805677324724</v>
      </c>
      <c r="Z45" s="1114">
        <v>1655.5513601206553</v>
      </c>
      <c r="AA45" s="1114">
        <v>29547.108488545837</v>
      </c>
      <c r="AB45" s="1114">
        <v>20721.813506512532</v>
      </c>
      <c r="AC45" s="1114">
        <v>810.28331044399408</v>
      </c>
      <c r="AD45" s="1114">
        <v>9206.7286056381745</v>
      </c>
      <c r="AE45" s="1114">
        <v>10704.801590430361</v>
      </c>
      <c r="AF45" s="1117"/>
      <c r="AG45" s="1117"/>
      <c r="AH45" s="1117"/>
      <c r="AI45" s="1117"/>
      <c r="AJ45" s="1117"/>
      <c r="AK45" s="1117"/>
      <c r="AL45" s="1117"/>
      <c r="AM45" s="1117"/>
      <c r="AN45" s="1117"/>
      <c r="AO45" s="1117"/>
      <c r="AP45" s="1117"/>
      <c r="AQ45" s="1117"/>
      <c r="AR45" s="1117"/>
      <c r="AS45" s="1117"/>
      <c r="AT45" s="1117"/>
      <c r="AU45" s="1117"/>
      <c r="AV45" s="1117"/>
      <c r="AW45" s="1117"/>
      <c r="AX45" s="1117"/>
      <c r="AY45" s="1117"/>
      <c r="AZ45" s="1117"/>
      <c r="BA45" s="1117"/>
      <c r="BB45" s="1117"/>
      <c r="BC45" s="1117"/>
      <c r="BD45" s="1117"/>
      <c r="BE45" s="1117"/>
      <c r="BF45" s="1117"/>
      <c r="BG45" s="1117"/>
    </row>
    <row r="46" spans="1:59" s="998" customFormat="1" ht="14.45" customHeight="1">
      <c r="A46" s="961"/>
      <c r="B46" s="961" t="s">
        <v>1355</v>
      </c>
      <c r="C46" s="961"/>
      <c r="D46" s="992"/>
      <c r="E46" s="1111">
        <v>4290413.2746818177</v>
      </c>
      <c r="F46" s="1112">
        <v>4179553.5945909088</v>
      </c>
      <c r="G46" s="1113">
        <f t="shared" si="2"/>
        <v>3919488.0883636363</v>
      </c>
      <c r="H46" s="1112">
        <v>2048034.1973636362</v>
      </c>
      <c r="I46" s="1114">
        <v>593370.36404545454</v>
      </c>
      <c r="J46" s="1114">
        <v>188553.27772727271</v>
      </c>
      <c r="K46" s="1114">
        <v>25633.694227272728</v>
      </c>
      <c r="L46" s="1114">
        <v>12277.575954545455</v>
      </c>
      <c r="M46" s="1114">
        <v>42268.343272727274</v>
      </c>
      <c r="N46" s="1114">
        <v>1009350.6357727272</v>
      </c>
      <c r="O46" s="961"/>
      <c r="P46" s="961" t="s">
        <v>1355</v>
      </c>
      <c r="Q46" s="961"/>
      <c r="R46" s="1116"/>
      <c r="S46" s="1113">
        <f t="shared" si="4"/>
        <v>260065.50622727271</v>
      </c>
      <c r="T46" s="1114">
        <v>152149.51177272727</v>
      </c>
      <c r="U46" s="1114">
        <v>2963.3684090909092</v>
      </c>
      <c r="V46" s="1114">
        <v>5441.5570454545459</v>
      </c>
      <c r="W46" s="1114">
        <v>8510.6866363636364</v>
      </c>
      <c r="X46" s="1114">
        <v>4097.8832727272729</v>
      </c>
      <c r="Y46" s="1114">
        <v>4967.5397272727278</v>
      </c>
      <c r="Z46" s="1114">
        <v>1568.5239090909092</v>
      </c>
      <c r="AA46" s="1114">
        <v>80366.435454545455</v>
      </c>
      <c r="AB46" s="1114">
        <v>110859.6800909091</v>
      </c>
      <c r="AC46" s="1114">
        <v>1238.8825454545454</v>
      </c>
      <c r="AD46" s="1114">
        <v>21146.889727272726</v>
      </c>
      <c r="AE46" s="1114">
        <v>88473.907818181819</v>
      </c>
      <c r="AF46" s="1117"/>
      <c r="AG46" s="1117"/>
      <c r="AH46" s="1117"/>
      <c r="AI46" s="1117"/>
      <c r="AJ46" s="1117"/>
      <c r="AK46" s="1117"/>
      <c r="AL46" s="1117"/>
      <c r="AM46" s="1117"/>
      <c r="AN46" s="1117"/>
      <c r="AO46" s="1117"/>
      <c r="AP46" s="1117"/>
      <c r="AQ46" s="1117"/>
      <c r="AR46" s="1117"/>
      <c r="AS46" s="1117"/>
      <c r="AT46" s="1117"/>
      <c r="AU46" s="1117"/>
      <c r="AV46" s="1117"/>
      <c r="AW46" s="1117"/>
      <c r="AX46" s="1117"/>
      <c r="AY46" s="1117"/>
      <c r="AZ46" s="1117"/>
      <c r="BA46" s="1117"/>
      <c r="BB46" s="1117"/>
      <c r="BC46" s="1117"/>
      <c r="BD46" s="1117"/>
      <c r="BE46" s="1117"/>
      <c r="BF46" s="1117"/>
      <c r="BG46" s="1117"/>
    </row>
    <row r="47" spans="1:59" s="998" customFormat="1" ht="14.45" customHeight="1">
      <c r="A47" s="1479" t="s">
        <v>448</v>
      </c>
      <c r="B47" s="1479"/>
      <c r="C47" s="1479"/>
      <c r="D47" s="992"/>
      <c r="E47" s="1111"/>
      <c r="F47" s="1112"/>
      <c r="G47" s="1114"/>
      <c r="H47" s="1112"/>
      <c r="I47" s="1114"/>
      <c r="J47" s="1114"/>
      <c r="K47" s="1114"/>
      <c r="L47" s="1114"/>
      <c r="M47" s="1114"/>
      <c r="N47" s="1114"/>
      <c r="O47" s="1479" t="s">
        <v>448</v>
      </c>
      <c r="P47" s="1479"/>
      <c r="Q47" s="1479"/>
      <c r="R47" s="1116"/>
      <c r="S47" s="1113"/>
      <c r="T47" s="1114"/>
      <c r="U47" s="1114"/>
      <c r="V47" s="1114"/>
      <c r="W47" s="1114"/>
      <c r="X47" s="1114"/>
      <c r="Y47" s="1114"/>
      <c r="Z47" s="1114"/>
      <c r="AA47" s="1114"/>
      <c r="AB47" s="1114"/>
      <c r="AC47" s="1114"/>
      <c r="AD47" s="1114"/>
      <c r="AE47" s="1114"/>
      <c r="AF47" s="1117"/>
      <c r="AG47" s="1117"/>
      <c r="AH47" s="1117"/>
      <c r="AI47" s="1117"/>
      <c r="AJ47" s="1117"/>
      <c r="AK47" s="1117"/>
      <c r="AL47" s="1117"/>
      <c r="AM47" s="1117"/>
      <c r="AN47" s="1117"/>
      <c r="AO47" s="1117"/>
      <c r="AP47" s="1117"/>
      <c r="AQ47" s="1117"/>
      <c r="AR47" s="1117"/>
      <c r="AS47" s="1117"/>
      <c r="AT47" s="1117"/>
      <c r="AU47" s="1117"/>
      <c r="AV47" s="1117"/>
      <c r="AW47" s="1117"/>
      <c r="AX47" s="1117"/>
      <c r="AY47" s="1117"/>
      <c r="AZ47" s="1117"/>
      <c r="BA47" s="1117"/>
      <c r="BB47" s="1117"/>
      <c r="BC47" s="1117"/>
      <c r="BD47" s="1117"/>
      <c r="BE47" s="1117"/>
      <c r="BF47" s="1117"/>
      <c r="BG47" s="1117"/>
    </row>
    <row r="48" spans="1:59" s="998" customFormat="1" ht="14.45" customHeight="1">
      <c r="A48" s="961"/>
      <c r="B48" s="961" t="s">
        <v>1337</v>
      </c>
      <c r="C48" s="961"/>
      <c r="D48" s="992"/>
      <c r="E48" s="1111">
        <v>3927.929295278675</v>
      </c>
      <c r="F48" s="1112">
        <v>3840.0897820966593</v>
      </c>
      <c r="G48" s="1113">
        <f t="shared" si="2"/>
        <v>2817.4382982035245</v>
      </c>
      <c r="H48" s="1112">
        <v>1660.8044655929509</v>
      </c>
      <c r="I48" s="1114">
        <v>521.54938606684027</v>
      </c>
      <c r="J48" s="1114">
        <v>41.148883461174016</v>
      </c>
      <c r="K48" s="1114">
        <v>25.101636952615699</v>
      </c>
      <c r="L48" s="1114">
        <v>19.072718080364094</v>
      </c>
      <c r="M48" s="1114">
        <v>41.804833208075813</v>
      </c>
      <c r="N48" s="1114">
        <v>507.95637484150376</v>
      </c>
      <c r="O48" s="961"/>
      <c r="P48" s="961" t="s">
        <v>1337</v>
      </c>
      <c r="Q48" s="961"/>
      <c r="R48" s="1116"/>
      <c r="S48" s="1113">
        <f t="shared" ref="S48:S57" si="5">SUM(T48:AA48)</f>
        <v>1022.6514838931357</v>
      </c>
      <c r="T48" s="1114">
        <v>561.40642518444588</v>
      </c>
      <c r="U48" s="1114">
        <v>47.243532287031641</v>
      </c>
      <c r="V48" s="1114">
        <v>26.623824566888526</v>
      </c>
      <c r="W48" s="1114">
        <v>60.156557680885619</v>
      </c>
      <c r="X48" s="1114">
        <v>0.11086641156469809</v>
      </c>
      <c r="Y48" s="1114">
        <v>13.460207445910591</v>
      </c>
      <c r="Z48" s="1114">
        <v>5.6259154270436413</v>
      </c>
      <c r="AA48" s="1114">
        <v>308.02415488936521</v>
      </c>
      <c r="AB48" s="1114">
        <v>87.839513182013306</v>
      </c>
      <c r="AC48" s="1114">
        <v>2.7912742351835833</v>
      </c>
      <c r="AD48" s="1114">
        <v>34.406978853195547</v>
      </c>
      <c r="AE48" s="1114">
        <v>50.641260093634124</v>
      </c>
      <c r="AF48" s="1117"/>
      <c r="AG48" s="1117"/>
      <c r="AH48" s="1117"/>
      <c r="AI48" s="1117"/>
      <c r="AJ48" s="1117"/>
      <c r="AK48" s="1117"/>
      <c r="AL48" s="1117"/>
      <c r="AM48" s="1117"/>
      <c r="AN48" s="1117"/>
      <c r="AO48" s="1117"/>
      <c r="AP48" s="1117"/>
      <c r="AQ48" s="1117"/>
      <c r="AR48" s="1117"/>
      <c r="AS48" s="1117"/>
      <c r="AT48" s="1117"/>
      <c r="AU48" s="1117"/>
      <c r="AV48" s="1117"/>
      <c r="AW48" s="1117"/>
      <c r="AX48" s="1117"/>
      <c r="AY48" s="1117"/>
      <c r="AZ48" s="1117"/>
      <c r="BA48" s="1117"/>
      <c r="BB48" s="1117"/>
      <c r="BC48" s="1117"/>
      <c r="BD48" s="1117"/>
      <c r="BE48" s="1117"/>
      <c r="BF48" s="1117"/>
      <c r="BG48" s="1117"/>
    </row>
    <row r="49" spans="1:59" s="998" customFormat="1" ht="14.45" customHeight="1">
      <c r="A49" s="961"/>
      <c r="B49" s="961" t="s">
        <v>1347</v>
      </c>
      <c r="C49" s="961"/>
      <c r="D49" s="992"/>
      <c r="E49" s="1111">
        <v>7443.170237030773</v>
      </c>
      <c r="F49" s="1112">
        <v>7368.023436229566</v>
      </c>
      <c r="G49" s="1113">
        <f t="shared" si="2"/>
        <v>5674.4267472241409</v>
      </c>
      <c r="H49" s="1112">
        <v>3595.4298842856515</v>
      </c>
      <c r="I49" s="1114">
        <v>826.74364365338295</v>
      </c>
      <c r="J49" s="1114">
        <v>3.1530296498355188</v>
      </c>
      <c r="K49" s="1114">
        <v>61.992817686860562</v>
      </c>
      <c r="L49" s="1114">
        <v>35.801053336368632</v>
      </c>
      <c r="M49" s="1114">
        <v>100.47080131793361</v>
      </c>
      <c r="N49" s="1114">
        <v>1050.8355172941087</v>
      </c>
      <c r="O49" s="961"/>
      <c r="P49" s="961" t="s">
        <v>1347</v>
      </c>
      <c r="Q49" s="961"/>
      <c r="R49" s="1116"/>
      <c r="S49" s="1113">
        <f t="shared" si="5"/>
        <v>1693.5966890054276</v>
      </c>
      <c r="T49" s="1114">
        <v>863.47045368185729</v>
      </c>
      <c r="U49" s="1114">
        <v>66.092262776626413</v>
      </c>
      <c r="V49" s="1114">
        <v>40.107295997312441</v>
      </c>
      <c r="W49" s="1114">
        <v>65.622774531239841</v>
      </c>
      <c r="X49" s="1114">
        <v>0.15954608140565038</v>
      </c>
      <c r="Y49" s="1114">
        <v>2.6899013579085693</v>
      </c>
      <c r="Z49" s="1114">
        <v>13.127228241832196</v>
      </c>
      <c r="AA49" s="1114">
        <v>642.32722633724529</v>
      </c>
      <c r="AB49" s="1114">
        <v>75.146800801207505</v>
      </c>
      <c r="AC49" s="1114">
        <v>12.589935652585728</v>
      </c>
      <c r="AD49" s="1114">
        <v>25.387867996330812</v>
      </c>
      <c r="AE49" s="1114">
        <v>37.168997152290949</v>
      </c>
      <c r="AF49" s="1117"/>
      <c r="AG49" s="1117"/>
      <c r="AH49" s="1117"/>
      <c r="AI49" s="1117"/>
      <c r="AJ49" s="1117"/>
      <c r="AK49" s="1117"/>
      <c r="AL49" s="1117"/>
      <c r="AM49" s="1117"/>
      <c r="AN49" s="1117"/>
      <c r="AO49" s="1117"/>
      <c r="AP49" s="1117"/>
      <c r="AQ49" s="1117"/>
      <c r="AR49" s="1117"/>
      <c r="AS49" s="1117"/>
      <c r="AT49" s="1117"/>
      <c r="AU49" s="1117"/>
      <c r="AV49" s="1117"/>
      <c r="AW49" s="1117"/>
      <c r="AX49" s="1117"/>
      <c r="AY49" s="1117"/>
      <c r="AZ49" s="1117"/>
      <c r="BA49" s="1117"/>
      <c r="BB49" s="1117"/>
      <c r="BC49" s="1117"/>
      <c r="BD49" s="1117"/>
      <c r="BE49" s="1117"/>
      <c r="BF49" s="1117"/>
      <c r="BG49" s="1117"/>
    </row>
    <row r="50" spans="1:59" s="998" customFormat="1" ht="14.45" customHeight="1">
      <c r="A50" s="961"/>
      <c r="B50" s="961" t="s">
        <v>1348</v>
      </c>
      <c r="C50" s="961"/>
      <c r="D50" s="992"/>
      <c r="E50" s="1111">
        <v>13008.891907134654</v>
      </c>
      <c r="F50" s="1112">
        <v>12900.555546177666</v>
      </c>
      <c r="G50" s="1113">
        <f t="shared" si="2"/>
        <v>10685.093045528996</v>
      </c>
      <c r="H50" s="1112">
        <v>7228.0590187898651</v>
      </c>
      <c r="I50" s="1114">
        <v>1358.6569694924474</v>
      </c>
      <c r="J50" s="1114">
        <v>22.665725337373928</v>
      </c>
      <c r="K50" s="1114">
        <v>83.519043075193096</v>
      </c>
      <c r="L50" s="1114">
        <v>40.012508674494192</v>
      </c>
      <c r="M50" s="1114">
        <v>124.92193260174402</v>
      </c>
      <c r="N50" s="1114">
        <v>1827.2578475578782</v>
      </c>
      <c r="O50" s="961"/>
      <c r="P50" s="961" t="s">
        <v>1348</v>
      </c>
      <c r="Q50" s="961"/>
      <c r="R50" s="1116"/>
      <c r="S50" s="1113">
        <f t="shared" si="5"/>
        <v>2215.4625006486799</v>
      </c>
      <c r="T50" s="1114">
        <v>920.06682597004612</v>
      </c>
      <c r="U50" s="1114">
        <v>90.591730198857491</v>
      </c>
      <c r="V50" s="1114">
        <v>69.010128393447943</v>
      </c>
      <c r="W50" s="1114">
        <v>125.27364083058258</v>
      </c>
      <c r="X50" s="1114">
        <v>4.5947526027586667</v>
      </c>
      <c r="Y50" s="1114">
        <v>9.1168229567157297</v>
      </c>
      <c r="Z50" s="1114">
        <v>7.5977136478700862</v>
      </c>
      <c r="AA50" s="1114">
        <v>989.21088604840156</v>
      </c>
      <c r="AB50" s="1114">
        <v>108.33636095698309</v>
      </c>
      <c r="AC50" s="1114">
        <v>21.5076324118223</v>
      </c>
      <c r="AD50" s="1114">
        <v>30.230760693363514</v>
      </c>
      <c r="AE50" s="1114">
        <v>56.597967851797279</v>
      </c>
      <c r="AF50" s="1117"/>
      <c r="AG50" s="1117"/>
      <c r="AH50" s="1117"/>
      <c r="AI50" s="1117"/>
      <c r="AJ50" s="1117"/>
      <c r="AK50" s="1117"/>
      <c r="AL50" s="1117"/>
      <c r="AM50" s="1117"/>
      <c r="AN50" s="1117"/>
      <c r="AO50" s="1117"/>
      <c r="AP50" s="1117"/>
      <c r="AQ50" s="1117"/>
      <c r="AR50" s="1117"/>
      <c r="AS50" s="1117"/>
      <c r="AT50" s="1117"/>
      <c r="AU50" s="1117"/>
      <c r="AV50" s="1117"/>
      <c r="AW50" s="1117"/>
      <c r="AX50" s="1117"/>
      <c r="AY50" s="1117"/>
      <c r="AZ50" s="1117"/>
      <c r="BA50" s="1117"/>
      <c r="BB50" s="1117"/>
      <c r="BC50" s="1117"/>
      <c r="BD50" s="1117"/>
      <c r="BE50" s="1117"/>
      <c r="BF50" s="1117"/>
      <c r="BG50" s="1117"/>
    </row>
    <row r="51" spans="1:59" s="998" customFormat="1" ht="14.45" customHeight="1">
      <c r="A51" s="1330"/>
      <c r="B51" s="961" t="s">
        <v>1349</v>
      </c>
      <c r="C51" s="1330"/>
      <c r="D51" s="992"/>
      <c r="E51" s="1111">
        <v>28784.285163679266</v>
      </c>
      <c r="F51" s="1112">
        <v>28485.316651700778</v>
      </c>
      <c r="G51" s="1113">
        <f t="shared" si="2"/>
        <v>24297.154597636392</v>
      </c>
      <c r="H51" s="1112">
        <v>15392.832178836212</v>
      </c>
      <c r="I51" s="1114">
        <v>3119.3068328189629</v>
      </c>
      <c r="J51" s="1114">
        <v>514.38896764841456</v>
      </c>
      <c r="K51" s="1114">
        <v>174.72133752760189</v>
      </c>
      <c r="L51" s="1114">
        <v>68.878878367569342</v>
      </c>
      <c r="M51" s="1114">
        <v>295.54802893211684</v>
      </c>
      <c r="N51" s="1114">
        <v>4731.4783735055171</v>
      </c>
      <c r="O51" s="1330"/>
      <c r="P51" s="961" t="s">
        <v>1349</v>
      </c>
      <c r="Q51" s="1330"/>
      <c r="R51" s="1116"/>
      <c r="S51" s="1113">
        <f t="shared" si="5"/>
        <v>4188.1620540643762</v>
      </c>
      <c r="T51" s="1114">
        <v>1735.0192836281865</v>
      </c>
      <c r="U51" s="1114">
        <v>161.00440487626457</v>
      </c>
      <c r="V51" s="1114">
        <v>103.72705838416761</v>
      </c>
      <c r="W51" s="1114">
        <v>177.46841756056986</v>
      </c>
      <c r="X51" s="1114">
        <v>8.1373864655308612</v>
      </c>
      <c r="Y51" s="1114">
        <v>64.927550871130109</v>
      </c>
      <c r="Z51" s="1114">
        <v>9.8485862159530537</v>
      </c>
      <c r="AA51" s="1114">
        <v>1928.0293660625737</v>
      </c>
      <c r="AB51" s="1114">
        <v>298.96851197847116</v>
      </c>
      <c r="AC51" s="1114">
        <v>32.331620652833806</v>
      </c>
      <c r="AD51" s="1114">
        <v>72.223994584408999</v>
      </c>
      <c r="AE51" s="1114">
        <v>194.41289674122817</v>
      </c>
      <c r="AF51" s="1117"/>
      <c r="AG51" s="1117"/>
      <c r="AH51" s="1117"/>
      <c r="AI51" s="1117"/>
      <c r="AJ51" s="1117"/>
      <c r="AK51" s="1117"/>
      <c r="AL51" s="1117"/>
      <c r="AM51" s="1117"/>
      <c r="AN51" s="1117"/>
      <c r="AO51" s="1117"/>
      <c r="AP51" s="1117"/>
      <c r="AQ51" s="1117"/>
      <c r="AR51" s="1117"/>
      <c r="AS51" s="1117"/>
      <c r="AT51" s="1117"/>
      <c r="AU51" s="1117"/>
      <c r="AV51" s="1117"/>
      <c r="AW51" s="1117"/>
      <c r="AX51" s="1117"/>
      <c r="AY51" s="1117"/>
      <c r="AZ51" s="1117"/>
      <c r="BA51" s="1117"/>
      <c r="BB51" s="1117"/>
      <c r="BC51" s="1117"/>
      <c r="BD51" s="1117"/>
      <c r="BE51" s="1117"/>
      <c r="BF51" s="1117"/>
      <c r="BG51" s="1117"/>
    </row>
    <row r="52" spans="1:59" s="998" customFormat="1" ht="14.45" customHeight="1">
      <c r="A52" s="1330"/>
      <c r="B52" s="961" t="s">
        <v>1350</v>
      </c>
      <c r="C52" s="1330"/>
      <c r="D52" s="992"/>
      <c r="E52" s="1111">
        <v>62776.682176147297</v>
      </c>
      <c r="F52" s="1112">
        <v>61978.654741585444</v>
      </c>
      <c r="G52" s="1113">
        <f t="shared" si="2"/>
        <v>54661.241611054269</v>
      </c>
      <c r="H52" s="1112">
        <v>33615.656317467437</v>
      </c>
      <c r="I52" s="1114">
        <v>6355.2696615316618</v>
      </c>
      <c r="J52" s="1114">
        <v>192.08826359093342</v>
      </c>
      <c r="K52" s="1114">
        <v>715.56057533773946</v>
      </c>
      <c r="L52" s="1114">
        <v>165.5403613207524</v>
      </c>
      <c r="M52" s="1114">
        <v>750.20356414768594</v>
      </c>
      <c r="N52" s="1114">
        <v>12866.922867658059</v>
      </c>
      <c r="O52" s="1330"/>
      <c r="P52" s="961" t="s">
        <v>1350</v>
      </c>
      <c r="Q52" s="1330"/>
      <c r="R52" s="1116"/>
      <c r="S52" s="1113">
        <f t="shared" si="5"/>
        <v>7317.413130531173</v>
      </c>
      <c r="T52" s="1114">
        <v>3282.5188944038637</v>
      </c>
      <c r="U52" s="1114">
        <v>347.88589771990826</v>
      </c>
      <c r="V52" s="1114">
        <v>144.68753501280463</v>
      </c>
      <c r="W52" s="1114">
        <v>375.32951645005249</v>
      </c>
      <c r="X52" s="1114">
        <v>6.5263499770053341</v>
      </c>
      <c r="Y52" s="1114">
        <v>82.638363465771022</v>
      </c>
      <c r="Z52" s="1114">
        <v>21.791701964764705</v>
      </c>
      <c r="AA52" s="1114">
        <v>3056.0348715370023</v>
      </c>
      <c r="AB52" s="1114">
        <v>798.02743456185829</v>
      </c>
      <c r="AC52" s="1114">
        <v>163.94025041444451</v>
      </c>
      <c r="AD52" s="1114">
        <v>226.81494449344689</v>
      </c>
      <c r="AE52" s="1114">
        <v>407.27223965396689</v>
      </c>
      <c r="AF52" s="1117"/>
      <c r="AG52" s="1117"/>
      <c r="AH52" s="1117"/>
      <c r="AI52" s="1117"/>
      <c r="AJ52" s="1117"/>
      <c r="AK52" s="1117"/>
      <c r="AL52" s="1117"/>
      <c r="AM52" s="1117"/>
      <c r="AN52" s="1117"/>
      <c r="AO52" s="1117"/>
      <c r="AP52" s="1117"/>
      <c r="AQ52" s="1117"/>
      <c r="AR52" s="1117"/>
      <c r="AS52" s="1117"/>
      <c r="AT52" s="1117"/>
      <c r="AU52" s="1117"/>
      <c r="AV52" s="1117"/>
      <c r="AW52" s="1117"/>
      <c r="AX52" s="1117"/>
      <c r="AY52" s="1117"/>
      <c r="AZ52" s="1117"/>
      <c r="BA52" s="1117"/>
      <c r="BB52" s="1117"/>
      <c r="BC52" s="1117"/>
      <c r="BD52" s="1117"/>
      <c r="BE52" s="1117"/>
      <c r="BF52" s="1117"/>
      <c r="BG52" s="1117"/>
    </row>
    <row r="53" spans="1:59" s="998" customFormat="1" ht="14.45" customHeight="1">
      <c r="A53" s="1330"/>
      <c r="B53" s="961" t="s">
        <v>1351</v>
      </c>
      <c r="C53" s="1330"/>
      <c r="D53" s="992"/>
      <c r="E53" s="1111">
        <v>143059.03199215673</v>
      </c>
      <c r="F53" s="1112">
        <v>141405.38442449301</v>
      </c>
      <c r="G53" s="1113">
        <f t="shared" si="2"/>
        <v>126941.55465004215</v>
      </c>
      <c r="H53" s="1112">
        <v>73114.80359847442</v>
      </c>
      <c r="I53" s="1114">
        <v>21621.418785708163</v>
      </c>
      <c r="J53" s="1114">
        <v>132.53034344763438</v>
      </c>
      <c r="K53" s="1114">
        <v>1288.1835592681971</v>
      </c>
      <c r="L53" s="1114">
        <v>357.58056483303517</v>
      </c>
      <c r="M53" s="1114">
        <v>1580.9568033093365</v>
      </c>
      <c r="N53" s="1114">
        <v>28846.080995001346</v>
      </c>
      <c r="O53" s="1330"/>
      <c r="P53" s="961" t="s">
        <v>1351</v>
      </c>
      <c r="Q53" s="1330"/>
      <c r="R53" s="1116"/>
      <c r="S53" s="1113">
        <f t="shared" si="5"/>
        <v>14463.829774450918</v>
      </c>
      <c r="T53" s="1114">
        <v>7077.8604200415393</v>
      </c>
      <c r="U53" s="1114">
        <v>591.48626136788289</v>
      </c>
      <c r="V53" s="1114">
        <v>259.50137033893952</v>
      </c>
      <c r="W53" s="1114">
        <v>646.10037149697803</v>
      </c>
      <c r="X53" s="1114">
        <v>18.317556788203966</v>
      </c>
      <c r="Y53" s="1114">
        <v>130.56671347342231</v>
      </c>
      <c r="Z53" s="1114">
        <v>43.383323348096923</v>
      </c>
      <c r="AA53" s="1114">
        <v>5696.6137575958537</v>
      </c>
      <c r="AB53" s="1114">
        <v>1653.6475676637301</v>
      </c>
      <c r="AC53" s="1114">
        <v>149.08611397881742</v>
      </c>
      <c r="AD53" s="1114">
        <v>706.99236850278749</v>
      </c>
      <c r="AE53" s="1114">
        <v>797.56908518212526</v>
      </c>
      <c r="AF53" s="1117"/>
      <c r="AG53" s="1117"/>
      <c r="AH53" s="1117"/>
      <c r="AI53" s="1117"/>
      <c r="AJ53" s="1117"/>
      <c r="AK53" s="1117"/>
      <c r="AL53" s="1117"/>
      <c r="AM53" s="1117"/>
      <c r="AN53" s="1117"/>
      <c r="AO53" s="1117"/>
      <c r="AP53" s="1117"/>
      <c r="AQ53" s="1117"/>
      <c r="AR53" s="1117"/>
      <c r="AS53" s="1117"/>
      <c r="AT53" s="1117"/>
      <c r="AU53" s="1117"/>
      <c r="AV53" s="1117"/>
      <c r="AW53" s="1117"/>
      <c r="AX53" s="1117"/>
      <c r="AY53" s="1117"/>
      <c r="AZ53" s="1117"/>
      <c r="BA53" s="1117"/>
      <c r="BB53" s="1117"/>
      <c r="BC53" s="1117"/>
      <c r="BD53" s="1117"/>
      <c r="BE53" s="1117"/>
      <c r="BF53" s="1117"/>
      <c r="BG53" s="1117"/>
    </row>
    <row r="54" spans="1:59" s="998" customFormat="1" ht="14.45" customHeight="1">
      <c r="A54" s="1330"/>
      <c r="B54" s="961" t="s">
        <v>1352</v>
      </c>
      <c r="C54" s="1330"/>
      <c r="D54" s="992"/>
      <c r="E54" s="1111">
        <v>349284.25648001401</v>
      </c>
      <c r="F54" s="1112">
        <v>345087.71079978999</v>
      </c>
      <c r="G54" s="1113">
        <f t="shared" si="2"/>
        <v>318477.44574552152</v>
      </c>
      <c r="H54" s="1112">
        <v>178034.12603778363</v>
      </c>
      <c r="I54" s="1114">
        <v>50727.764552984532</v>
      </c>
      <c r="J54" s="1114">
        <v>3186.9399211414957</v>
      </c>
      <c r="K54" s="1114">
        <v>4370.4829043364061</v>
      </c>
      <c r="L54" s="1114">
        <v>572.73309056138737</v>
      </c>
      <c r="M54" s="1114">
        <v>3713.0254968718905</v>
      </c>
      <c r="N54" s="1114">
        <v>77872.37374184221</v>
      </c>
      <c r="O54" s="1330"/>
      <c r="P54" s="961" t="s">
        <v>1352</v>
      </c>
      <c r="Q54" s="1330"/>
      <c r="R54" s="1116"/>
      <c r="S54" s="1113">
        <f t="shared" si="5"/>
        <v>26610.265054268493</v>
      </c>
      <c r="T54" s="1114">
        <v>13628.261118645194</v>
      </c>
      <c r="U54" s="1114">
        <v>1334.7953675180204</v>
      </c>
      <c r="V54" s="1114">
        <v>447.00874212188523</v>
      </c>
      <c r="W54" s="1114">
        <v>1516.2307006088056</v>
      </c>
      <c r="X54" s="1114">
        <v>51.621984368187974</v>
      </c>
      <c r="Y54" s="1114">
        <v>429.51530357326521</v>
      </c>
      <c r="Z54" s="1114">
        <v>666.51210144311426</v>
      </c>
      <c r="AA54" s="1114">
        <v>8536.3197359900205</v>
      </c>
      <c r="AB54" s="1114">
        <v>4196.5456802240633</v>
      </c>
      <c r="AC54" s="1114">
        <v>360.52353923539715</v>
      </c>
      <c r="AD54" s="1114">
        <v>1204.9611428068788</v>
      </c>
      <c r="AE54" s="1114">
        <v>2631.060998181787</v>
      </c>
      <c r="AF54" s="1117"/>
      <c r="AG54" s="1117"/>
      <c r="AH54" s="1117"/>
      <c r="AI54" s="1117"/>
      <c r="AJ54" s="1117"/>
      <c r="AK54" s="1117"/>
      <c r="AL54" s="1117"/>
      <c r="AM54" s="1117"/>
      <c r="AN54" s="1117"/>
      <c r="AO54" s="1117"/>
      <c r="AP54" s="1117"/>
      <c r="AQ54" s="1117"/>
      <c r="AR54" s="1117"/>
      <c r="AS54" s="1117"/>
      <c r="AT54" s="1117"/>
      <c r="AU54" s="1117"/>
      <c r="AV54" s="1117"/>
      <c r="AW54" s="1117"/>
      <c r="AX54" s="1117"/>
      <c r="AY54" s="1117"/>
      <c r="AZ54" s="1117"/>
      <c r="BA54" s="1117"/>
      <c r="BB54" s="1117"/>
      <c r="BC54" s="1117"/>
      <c r="BD54" s="1117"/>
      <c r="BE54" s="1117"/>
      <c r="BF54" s="1117"/>
      <c r="BG54" s="1117"/>
    </row>
    <row r="55" spans="1:59" s="998" customFormat="1" ht="14.45" customHeight="1">
      <c r="A55" s="1330"/>
      <c r="B55" s="961" t="s">
        <v>1353</v>
      </c>
      <c r="C55" s="1330"/>
      <c r="D55" s="992"/>
      <c r="E55" s="1111">
        <v>652560.49894622003</v>
      </c>
      <c r="F55" s="1112">
        <v>645230.33895876945</v>
      </c>
      <c r="G55" s="1113">
        <f t="shared" si="2"/>
        <v>595540.72431104118</v>
      </c>
      <c r="H55" s="1112">
        <v>367478.9052920168</v>
      </c>
      <c r="I55" s="1118">
        <v>79868.899442780181</v>
      </c>
      <c r="J55" s="1114">
        <v>149.29564826139142</v>
      </c>
      <c r="K55" s="1114">
        <v>7237.6785679781351</v>
      </c>
      <c r="L55" s="1114">
        <v>1749.1791420876518</v>
      </c>
      <c r="M55" s="1114">
        <v>6216.657455821487</v>
      </c>
      <c r="N55" s="1114">
        <v>132840.1087620956</v>
      </c>
      <c r="O55" s="1330"/>
      <c r="P55" s="961" t="s">
        <v>1353</v>
      </c>
      <c r="Q55" s="1330"/>
      <c r="R55" s="1116"/>
      <c r="S55" s="1113">
        <f t="shared" si="5"/>
        <v>49689.614647728282</v>
      </c>
      <c r="T55" s="1114">
        <v>29805.48142712417</v>
      </c>
      <c r="U55" s="1114">
        <v>2037.72918868171</v>
      </c>
      <c r="V55" s="1114">
        <v>637.96811369054296</v>
      </c>
      <c r="W55" s="1114">
        <v>1662.1118436223803</v>
      </c>
      <c r="X55" s="1114">
        <v>348.76887430779271</v>
      </c>
      <c r="Y55" s="1114">
        <v>887.05941103565374</v>
      </c>
      <c r="Z55" s="1114">
        <v>84.193256984791873</v>
      </c>
      <c r="AA55" s="1114">
        <v>14226.302532281239</v>
      </c>
      <c r="AB55" s="1114">
        <v>7330.1599874504509</v>
      </c>
      <c r="AC55" s="1114">
        <v>429.72898499098511</v>
      </c>
      <c r="AD55" s="1114">
        <v>3349.369856850903</v>
      </c>
      <c r="AE55" s="1114">
        <v>3551.0611456085626</v>
      </c>
      <c r="AF55" s="1117"/>
      <c r="AG55" s="1117"/>
      <c r="AH55" s="1117"/>
      <c r="AI55" s="1117"/>
      <c r="AJ55" s="1117"/>
      <c r="AK55" s="1117"/>
      <c r="AL55" s="1117"/>
      <c r="AM55" s="1117"/>
      <c r="AN55" s="1117"/>
      <c r="AO55" s="1117"/>
      <c r="AP55" s="1117"/>
      <c r="AQ55" s="1117"/>
      <c r="AR55" s="1117"/>
      <c r="AS55" s="1117"/>
      <c r="AT55" s="1117"/>
      <c r="AU55" s="1117"/>
      <c r="AV55" s="1117"/>
      <c r="AW55" s="1117"/>
      <c r="AX55" s="1117"/>
      <c r="AY55" s="1117"/>
      <c r="AZ55" s="1117"/>
      <c r="BA55" s="1117"/>
      <c r="BB55" s="1117"/>
      <c r="BC55" s="1117"/>
      <c r="BD55" s="1117"/>
      <c r="BE55" s="1117"/>
      <c r="BF55" s="1117"/>
      <c r="BG55" s="1117"/>
    </row>
    <row r="56" spans="1:59" s="998" customFormat="1" ht="14.45" customHeight="1">
      <c r="A56" s="1330"/>
      <c r="B56" s="961" t="s">
        <v>1354</v>
      </c>
      <c r="C56" s="1330"/>
      <c r="D56" s="992"/>
      <c r="E56" s="1119">
        <v>1511677.7209777776</v>
      </c>
      <c r="F56" s="1120">
        <v>1489526.1617999999</v>
      </c>
      <c r="G56" s="1113">
        <f t="shared" si="2"/>
        <v>1373319.6500666668</v>
      </c>
      <c r="H56" s="1121">
        <v>799824.61177777778</v>
      </c>
      <c r="I56" s="1120">
        <v>197879.86082222222</v>
      </c>
      <c r="J56" s="1114">
        <v>73518.294822222218</v>
      </c>
      <c r="K56" s="1114">
        <v>16745.608866666666</v>
      </c>
      <c r="L56" s="1114">
        <v>4898.4389111111104</v>
      </c>
      <c r="M56" s="1114">
        <v>19059.869600000002</v>
      </c>
      <c r="N56" s="1114">
        <v>261392.96526666667</v>
      </c>
      <c r="O56" s="1330"/>
      <c r="P56" s="961" t="s">
        <v>1354</v>
      </c>
      <c r="Q56" s="1330"/>
      <c r="R56" s="1116"/>
      <c r="S56" s="1113">
        <f t="shared" si="5"/>
        <v>116206.51173333336</v>
      </c>
      <c r="T56" s="1114">
        <v>71208.200422222231</v>
      </c>
      <c r="U56" s="1114">
        <v>3206.2382000000002</v>
      </c>
      <c r="V56" s="1114">
        <v>2137.2395999999999</v>
      </c>
      <c r="W56" s="1114">
        <v>4057.8368444444445</v>
      </c>
      <c r="X56" s="1114">
        <v>1077.403888888889</v>
      </c>
      <c r="Y56" s="1114">
        <v>1075.3183999999999</v>
      </c>
      <c r="Z56" s="1114">
        <v>1849.1337777777778</v>
      </c>
      <c r="AA56" s="1114">
        <v>31595.140600000002</v>
      </c>
      <c r="AB56" s="1114">
        <v>22151.559177777777</v>
      </c>
      <c r="AC56" s="1114">
        <v>923.79926666666677</v>
      </c>
      <c r="AD56" s="1114">
        <v>9504.4528222222216</v>
      </c>
      <c r="AE56" s="1114">
        <v>11723.307088888889</v>
      </c>
      <c r="AF56" s="1117"/>
      <c r="AG56" s="1117"/>
      <c r="AH56" s="1117"/>
      <c r="AI56" s="1117"/>
      <c r="AJ56" s="1117"/>
      <c r="AK56" s="1117"/>
      <c r="AL56" s="1117"/>
      <c r="AM56" s="1117"/>
      <c r="AN56" s="1117"/>
      <c r="AO56" s="1117"/>
      <c r="AP56" s="1117"/>
      <c r="AQ56" s="1117"/>
      <c r="AR56" s="1117"/>
      <c r="AS56" s="1117"/>
      <c r="AT56" s="1117"/>
      <c r="AU56" s="1117"/>
      <c r="AV56" s="1117"/>
      <c r="AW56" s="1117"/>
      <c r="AX56" s="1117"/>
      <c r="AY56" s="1117"/>
      <c r="AZ56" s="1117"/>
      <c r="BA56" s="1117"/>
      <c r="BB56" s="1117"/>
      <c r="BC56" s="1117"/>
      <c r="BD56" s="1117"/>
      <c r="BE56" s="1117"/>
      <c r="BF56" s="1117"/>
      <c r="BG56" s="1117"/>
    </row>
    <row r="57" spans="1:59" s="998" customFormat="1" ht="14.45" customHeight="1">
      <c r="A57" s="1330"/>
      <c r="B57" s="961" t="s">
        <v>1355</v>
      </c>
      <c r="C57" s="1330"/>
      <c r="D57" s="992"/>
      <c r="E57" s="1122">
        <v>4807291.8772</v>
      </c>
      <c r="F57" s="1115">
        <v>4694208.8851499995</v>
      </c>
      <c r="G57" s="1113">
        <f t="shared" si="2"/>
        <v>4456214.7957000006</v>
      </c>
      <c r="H57" s="1115">
        <v>2552951.0240500001</v>
      </c>
      <c r="I57" s="1115">
        <v>657907.56795000006</v>
      </c>
      <c r="J57" s="1114">
        <v>94271.292199999996</v>
      </c>
      <c r="K57" s="1114">
        <v>27723.471100000002</v>
      </c>
      <c r="L57" s="1114">
        <v>12553.77895</v>
      </c>
      <c r="M57" s="1114">
        <v>45382.873049999995</v>
      </c>
      <c r="N57" s="1114">
        <v>1065424.7884</v>
      </c>
      <c r="O57" s="1330"/>
      <c r="P57" s="961" t="s">
        <v>1355</v>
      </c>
      <c r="Q57" s="1330"/>
      <c r="R57" s="1116"/>
      <c r="S57" s="1113">
        <f t="shared" si="5"/>
        <v>237994.08945000003</v>
      </c>
      <c r="T57" s="1114">
        <v>155539.69005</v>
      </c>
      <c r="U57" s="1114">
        <v>3115.3558499999999</v>
      </c>
      <c r="V57" s="1114">
        <v>5022.69985</v>
      </c>
      <c r="W57" s="1114">
        <v>8920.4327499999999</v>
      </c>
      <c r="X57" s="1114">
        <v>5137.6159500000003</v>
      </c>
      <c r="Y57" s="1114">
        <v>5139.6686500000005</v>
      </c>
      <c r="Z57" s="1114">
        <v>1555.8313000000001</v>
      </c>
      <c r="AA57" s="1114">
        <v>53562.795050000001</v>
      </c>
      <c r="AB57" s="1114">
        <v>113082.99205</v>
      </c>
      <c r="AC57" s="1114">
        <v>1506.9766999999999</v>
      </c>
      <c r="AD57" s="1114">
        <v>20965.233</v>
      </c>
      <c r="AE57" s="1114">
        <v>90610.782349999994</v>
      </c>
      <c r="AF57" s="1117"/>
      <c r="AG57" s="1117"/>
      <c r="AH57" s="1117"/>
      <c r="AI57" s="1117"/>
      <c r="AJ57" s="1117"/>
      <c r="AK57" s="1117"/>
      <c r="AL57" s="1117"/>
      <c r="AM57" s="1117"/>
      <c r="AN57" s="1117"/>
      <c r="AO57" s="1117"/>
      <c r="AP57" s="1117"/>
      <c r="AQ57" s="1117"/>
      <c r="AR57" s="1117"/>
      <c r="AS57" s="1117"/>
      <c r="AT57" s="1117"/>
      <c r="AU57" s="1117"/>
      <c r="AV57" s="1117"/>
      <c r="AW57" s="1117"/>
      <c r="AX57" s="1117"/>
      <c r="AY57" s="1117"/>
      <c r="AZ57" s="1117"/>
      <c r="BA57" s="1117"/>
      <c r="BB57" s="1117"/>
      <c r="BC57" s="1117"/>
      <c r="BD57" s="1117"/>
      <c r="BE57" s="1117"/>
      <c r="BF57" s="1117"/>
      <c r="BG57" s="1117"/>
    </row>
    <row r="58" spans="1:59" s="998" customFormat="1" ht="14.45" customHeight="1">
      <c r="A58" s="1479" t="s">
        <v>449</v>
      </c>
      <c r="B58" s="1479"/>
      <c r="C58" s="1479"/>
      <c r="D58" s="2"/>
      <c r="E58" s="1122"/>
      <c r="F58" s="1115"/>
      <c r="G58" s="1115"/>
      <c r="H58" s="1115"/>
      <c r="I58" s="1115"/>
      <c r="J58" s="1114"/>
      <c r="K58" s="1114"/>
      <c r="L58" s="1114"/>
      <c r="M58" s="1114"/>
      <c r="N58" s="1114"/>
      <c r="O58" s="1479" t="s">
        <v>449</v>
      </c>
      <c r="P58" s="1479"/>
      <c r="Q58" s="1479"/>
      <c r="R58" s="1116"/>
      <c r="S58" s="1114"/>
      <c r="T58" s="1114"/>
      <c r="U58" s="1114"/>
      <c r="V58" s="1114"/>
      <c r="W58" s="1114"/>
      <c r="X58" s="1114"/>
      <c r="Y58" s="1114"/>
      <c r="Z58" s="1114"/>
      <c r="AA58" s="1114"/>
      <c r="AB58" s="1114"/>
      <c r="AC58" s="1114"/>
      <c r="AD58" s="1114"/>
      <c r="AE58" s="1114"/>
      <c r="AF58" s="1117"/>
      <c r="AG58" s="1117"/>
      <c r="AH58" s="1117"/>
      <c r="AI58" s="1117"/>
      <c r="AJ58" s="1117"/>
      <c r="AK58" s="1117"/>
      <c r="AL58" s="1117"/>
      <c r="AM58" s="1117"/>
      <c r="AN58" s="1117"/>
      <c r="AO58" s="1117"/>
      <c r="AP58" s="1117"/>
      <c r="AQ58" s="1117"/>
      <c r="AR58" s="1117"/>
      <c r="AS58" s="1117"/>
      <c r="AT58" s="1117"/>
      <c r="AU58" s="1117"/>
      <c r="AV58" s="1117"/>
      <c r="AW58" s="1117"/>
      <c r="AX58" s="1117"/>
      <c r="AY58" s="1117"/>
      <c r="AZ58" s="1117"/>
      <c r="BA58" s="1117"/>
      <c r="BB58" s="1117"/>
      <c r="BC58" s="1117"/>
      <c r="BD58" s="1117"/>
      <c r="BE58" s="1117"/>
      <c r="BF58" s="1117"/>
      <c r="BG58" s="1117"/>
    </row>
    <row r="59" spans="1:59" s="998" customFormat="1" ht="14.45" customHeight="1">
      <c r="A59" s="6"/>
      <c r="B59" s="961" t="s">
        <v>1337</v>
      </c>
      <c r="C59" s="6"/>
      <c r="D59" s="994"/>
      <c r="E59" s="1122">
        <v>4537.6504402385726</v>
      </c>
      <c r="F59" s="1115">
        <v>4529.578472852083</v>
      </c>
      <c r="G59" s="1123">
        <f t="shared" si="2"/>
        <v>3667.7351662786414</v>
      </c>
      <c r="H59" s="1115">
        <v>2384.4934310448211</v>
      </c>
      <c r="I59" s="1115">
        <v>544.02283498672489</v>
      </c>
      <c r="J59" s="1114">
        <v>1.4765018872700991E-2</v>
      </c>
      <c r="K59" s="1114">
        <v>23.382477267730891</v>
      </c>
      <c r="L59" s="1114">
        <v>19.093072257142879</v>
      </c>
      <c r="M59" s="1114">
        <v>49.084810756690473</v>
      </c>
      <c r="N59" s="1114">
        <v>647.64377494665848</v>
      </c>
      <c r="O59" s="6"/>
      <c r="P59" s="961" t="s">
        <v>1337</v>
      </c>
      <c r="Q59" s="6"/>
      <c r="R59" s="1116"/>
      <c r="S59" s="1113">
        <f t="shared" ref="S59:S68" si="6">SUM(T59:AA59)</f>
        <v>861.84330657344526</v>
      </c>
      <c r="T59" s="1114">
        <v>390.10079871398244</v>
      </c>
      <c r="U59" s="1114">
        <v>9.1389324145919328</v>
      </c>
      <c r="V59" s="1114">
        <v>18.928409774970405</v>
      </c>
      <c r="W59" s="1114">
        <v>32.70927894962707</v>
      </c>
      <c r="X59" s="1114">
        <v>0</v>
      </c>
      <c r="Y59" s="1114">
        <v>2.1615468901681143</v>
      </c>
      <c r="Z59" s="1114">
        <v>3.8449625750707863</v>
      </c>
      <c r="AA59" s="1114">
        <v>404.95937725503461</v>
      </c>
      <c r="AB59" s="1114">
        <v>8.071967386489618</v>
      </c>
      <c r="AC59" s="1114">
        <v>0.27633125731016406</v>
      </c>
      <c r="AD59" s="1114">
        <v>2.7144827890424215</v>
      </c>
      <c r="AE59" s="1114">
        <v>5.0811533401370328</v>
      </c>
      <c r="AF59" s="1117"/>
      <c r="AG59" s="1117"/>
      <c r="AH59" s="1117"/>
      <c r="AI59" s="1117"/>
      <c r="AJ59" s="1117"/>
      <c r="AK59" s="1117"/>
      <c r="AL59" s="1117"/>
      <c r="AM59" s="1117"/>
      <c r="AN59" s="1117"/>
      <c r="AO59" s="1117"/>
      <c r="AP59" s="1117"/>
      <c r="AQ59" s="1117"/>
      <c r="AR59" s="1117"/>
      <c r="AS59" s="1117"/>
      <c r="AT59" s="1117"/>
      <c r="AU59" s="1117"/>
      <c r="AV59" s="1117"/>
      <c r="AW59" s="1117"/>
      <c r="AX59" s="1117"/>
      <c r="AY59" s="1117"/>
      <c r="AZ59" s="1117"/>
      <c r="BA59" s="1117"/>
      <c r="BB59" s="1117"/>
      <c r="BC59" s="1117"/>
      <c r="BD59" s="1117"/>
      <c r="BE59" s="1117"/>
      <c r="BF59" s="1117"/>
      <c r="BG59" s="1117"/>
    </row>
    <row r="60" spans="1:59" s="998" customFormat="1" ht="14.45" customHeight="1">
      <c r="A60" s="6"/>
      <c r="B60" s="961" t="s">
        <v>1347</v>
      </c>
      <c r="C60" s="6"/>
      <c r="D60" s="2"/>
      <c r="E60" s="1122">
        <v>9497.5470478353782</v>
      </c>
      <c r="F60" s="1115">
        <v>9483.9839167744831</v>
      </c>
      <c r="G60" s="1123">
        <f t="shared" si="2"/>
        <v>8012.6449571951889</v>
      </c>
      <c r="H60" s="1115">
        <v>5784.0656552787896</v>
      </c>
      <c r="I60" s="1115">
        <v>974.38733768151644</v>
      </c>
      <c r="J60" s="1114">
        <v>0.31153392527159535</v>
      </c>
      <c r="K60" s="1114">
        <v>53.242314026697024</v>
      </c>
      <c r="L60" s="1114">
        <v>45.374096703985565</v>
      </c>
      <c r="M60" s="1114">
        <v>80.397004098711975</v>
      </c>
      <c r="N60" s="1114">
        <v>1074.8670154802157</v>
      </c>
      <c r="O60" s="6"/>
      <c r="P60" s="961" t="s">
        <v>1347</v>
      </c>
      <c r="Q60" s="6"/>
      <c r="R60" s="1124"/>
      <c r="S60" s="1113">
        <f t="shared" si="6"/>
        <v>1471.3389595792953</v>
      </c>
      <c r="T60" s="955">
        <v>592.19967088712917</v>
      </c>
      <c r="U60" s="955">
        <v>27.613814604412745</v>
      </c>
      <c r="V60" s="955">
        <v>53.595206927016363</v>
      </c>
      <c r="W60" s="955">
        <v>57.858911026809565</v>
      </c>
      <c r="X60" s="955">
        <v>0</v>
      </c>
      <c r="Y60" s="955">
        <v>1.5097191089201027</v>
      </c>
      <c r="Z60" s="955">
        <v>0.87356187779519312</v>
      </c>
      <c r="AA60" s="955">
        <v>737.6880751472122</v>
      </c>
      <c r="AB60" s="955">
        <v>13.563131060895625</v>
      </c>
      <c r="AC60" s="955">
        <v>3.3634580282864319</v>
      </c>
      <c r="AD60" s="955">
        <v>8.9677524766782764</v>
      </c>
      <c r="AE60" s="955">
        <v>1.231920555930917</v>
      </c>
      <c r="AF60" s="1117"/>
      <c r="AG60" s="1117"/>
      <c r="AH60" s="1117"/>
      <c r="AI60" s="1117"/>
      <c r="AJ60" s="1117"/>
      <c r="AK60" s="1117"/>
      <c r="AL60" s="1117"/>
      <c r="AM60" s="1117"/>
      <c r="AN60" s="1117"/>
      <c r="AO60" s="1117"/>
    </row>
    <row r="61" spans="1:59" s="998" customFormat="1" ht="14.45" customHeight="1">
      <c r="A61" s="1330"/>
      <c r="B61" s="961" t="s">
        <v>1348</v>
      </c>
      <c r="C61" s="1330"/>
      <c r="D61" s="992"/>
      <c r="E61" s="1122">
        <v>12812.719414592204</v>
      </c>
      <c r="F61" s="1115">
        <v>12734.1324227199</v>
      </c>
      <c r="G61" s="1123">
        <f t="shared" si="2"/>
        <v>10621.149761216499</v>
      </c>
      <c r="H61" s="1115">
        <v>6663.2042814773049</v>
      </c>
      <c r="I61" s="1115">
        <v>1463.0709718175283</v>
      </c>
      <c r="J61" s="1114">
        <v>0.23028820345984019</v>
      </c>
      <c r="K61" s="1114">
        <v>96.858989121416727</v>
      </c>
      <c r="L61" s="1114">
        <v>28.638770350939389</v>
      </c>
      <c r="M61" s="1114">
        <v>113.51846065109798</v>
      </c>
      <c r="N61" s="1114">
        <v>2255.6279995947521</v>
      </c>
      <c r="O61" s="1330"/>
      <c r="P61" s="961" t="s">
        <v>1348</v>
      </c>
      <c r="Q61" s="1330"/>
      <c r="R61" s="1116"/>
      <c r="S61" s="1113">
        <f t="shared" si="6"/>
        <v>2112.9826615034003</v>
      </c>
      <c r="T61" s="1114">
        <v>876.65407293321778</v>
      </c>
      <c r="U61" s="1114">
        <v>65.323610803570844</v>
      </c>
      <c r="V61" s="1114">
        <v>76.899761538117602</v>
      </c>
      <c r="W61" s="1114">
        <v>112.53154976088116</v>
      </c>
      <c r="X61" s="1114">
        <v>3.0236352219205904</v>
      </c>
      <c r="Y61" s="1114">
        <v>5.5122493552781648</v>
      </c>
      <c r="Z61" s="1114">
        <v>4.8058094457830318</v>
      </c>
      <c r="AA61" s="1114">
        <v>968.23197244463097</v>
      </c>
      <c r="AB61" s="1114">
        <v>78.58699187230917</v>
      </c>
      <c r="AC61" s="1114">
        <v>4.5019278816420236</v>
      </c>
      <c r="AD61" s="1114">
        <v>23.746629572884853</v>
      </c>
      <c r="AE61" s="1114">
        <v>50.33843441778231</v>
      </c>
      <c r="AF61" s="1117"/>
      <c r="AG61" s="1117"/>
      <c r="AH61" s="1117"/>
      <c r="AI61" s="1117"/>
      <c r="AJ61" s="1117"/>
      <c r="AK61" s="1117"/>
      <c r="AL61" s="1117"/>
      <c r="AM61" s="1117"/>
      <c r="AN61" s="1117"/>
      <c r="AO61" s="1117"/>
      <c r="AP61" s="1117"/>
      <c r="AQ61" s="1117"/>
      <c r="AR61" s="1117"/>
      <c r="AS61" s="1117"/>
      <c r="AT61" s="1117"/>
      <c r="AU61" s="1117"/>
      <c r="AV61" s="1117"/>
      <c r="AW61" s="1117"/>
      <c r="AX61" s="1117"/>
      <c r="AY61" s="1117"/>
      <c r="AZ61" s="1117"/>
      <c r="BA61" s="1117"/>
      <c r="BB61" s="1117"/>
      <c r="BC61" s="1117"/>
      <c r="BD61" s="1117"/>
      <c r="BE61" s="1117"/>
      <c r="BF61" s="1117"/>
      <c r="BG61" s="1117"/>
    </row>
    <row r="62" spans="1:59" s="998" customFormat="1" ht="14.45" customHeight="1">
      <c r="A62" s="1330"/>
      <c r="B62" s="961" t="s">
        <v>1349</v>
      </c>
      <c r="C62" s="1330"/>
      <c r="D62" s="992"/>
      <c r="E62" s="1122">
        <v>20067.194371044057</v>
      </c>
      <c r="F62" s="1115">
        <v>19931.045997985493</v>
      </c>
      <c r="G62" s="1123">
        <f t="shared" si="2"/>
        <v>16983.954714198084</v>
      </c>
      <c r="H62" s="1115">
        <v>11027.405886877945</v>
      </c>
      <c r="I62" s="1115">
        <v>1787.1600748963899</v>
      </c>
      <c r="J62" s="1114">
        <v>4.4148955969221513</v>
      </c>
      <c r="K62" s="1114">
        <v>123.89491733169645</v>
      </c>
      <c r="L62" s="1114">
        <v>57.823950944460421</v>
      </c>
      <c r="M62" s="1114">
        <v>268.03230807005781</v>
      </c>
      <c r="N62" s="1114">
        <v>3715.2226804806119</v>
      </c>
      <c r="O62" s="1330"/>
      <c r="P62" s="961" t="s">
        <v>1349</v>
      </c>
      <c r="Q62" s="1330"/>
      <c r="R62" s="1116"/>
      <c r="S62" s="1113">
        <f t="shared" si="6"/>
        <v>2947.091283787403</v>
      </c>
      <c r="T62" s="1114">
        <v>1251.5134924015674</v>
      </c>
      <c r="U62" s="1114">
        <v>119.3045586558089</v>
      </c>
      <c r="V62" s="1114">
        <v>74.93482345736372</v>
      </c>
      <c r="W62" s="1114">
        <v>116.83628549953147</v>
      </c>
      <c r="X62" s="1114">
        <v>1.356830613955718</v>
      </c>
      <c r="Y62" s="1114">
        <v>13.017089555290223</v>
      </c>
      <c r="Z62" s="1114">
        <v>22.560372625673633</v>
      </c>
      <c r="AA62" s="1114">
        <v>1347.5678309782118</v>
      </c>
      <c r="AB62" s="1114">
        <v>136.14837305856318</v>
      </c>
      <c r="AC62" s="1114">
        <v>24.919020895034848</v>
      </c>
      <c r="AD62" s="1114">
        <v>56.055223379684605</v>
      </c>
      <c r="AE62" s="1114">
        <v>55.174128783843749</v>
      </c>
      <c r="AF62" s="1117"/>
      <c r="AG62" s="1117"/>
      <c r="AH62" s="1117"/>
      <c r="AI62" s="1117"/>
      <c r="AJ62" s="1117"/>
      <c r="AK62" s="1117"/>
      <c r="AL62" s="1117"/>
      <c r="AM62" s="1117"/>
      <c r="AN62" s="1117"/>
      <c r="AO62" s="1117"/>
      <c r="AP62" s="1117"/>
      <c r="AQ62" s="1117"/>
      <c r="AR62" s="1117"/>
      <c r="AS62" s="1117"/>
      <c r="AT62" s="1117"/>
      <c r="AU62" s="1117"/>
      <c r="AV62" s="1117"/>
      <c r="AW62" s="1117"/>
      <c r="AX62" s="1117"/>
      <c r="AY62" s="1117"/>
      <c r="AZ62" s="1117"/>
      <c r="BA62" s="1117"/>
      <c r="BB62" s="1117"/>
      <c r="BC62" s="1117"/>
      <c r="BD62" s="1117"/>
      <c r="BE62" s="1117"/>
      <c r="BF62" s="1117"/>
      <c r="BG62" s="1117"/>
    </row>
    <row r="63" spans="1:59" s="998" customFormat="1" ht="14.45" customHeight="1">
      <c r="A63" s="1330"/>
      <c r="B63" s="961" t="s">
        <v>1350</v>
      </c>
      <c r="C63" s="1330"/>
      <c r="D63" s="992"/>
      <c r="E63" s="1122">
        <v>34937.38393092122</v>
      </c>
      <c r="F63" s="1115">
        <v>34656.773353622935</v>
      </c>
      <c r="G63" s="1123">
        <f t="shared" si="2"/>
        <v>30305.676680716701</v>
      </c>
      <c r="H63" s="1115">
        <v>17847.646194068013</v>
      </c>
      <c r="I63" s="1115">
        <v>4537.4838172346308</v>
      </c>
      <c r="J63" s="1114">
        <v>5.373927813570214</v>
      </c>
      <c r="K63" s="1114">
        <v>308.48087661269494</v>
      </c>
      <c r="L63" s="1114">
        <v>88.151642468786847</v>
      </c>
      <c r="M63" s="1114">
        <v>453.7253958495487</v>
      </c>
      <c r="N63" s="1114">
        <v>7064.8148266694552</v>
      </c>
      <c r="O63" s="1330"/>
      <c r="P63" s="961" t="s">
        <v>1350</v>
      </c>
      <c r="Q63" s="1330"/>
      <c r="R63" s="1116"/>
      <c r="S63" s="1113">
        <f t="shared" si="6"/>
        <v>4351.0966729062238</v>
      </c>
      <c r="T63" s="1114">
        <v>1881.1573291757932</v>
      </c>
      <c r="U63" s="1114">
        <v>214.77957524340079</v>
      </c>
      <c r="V63" s="1114">
        <v>103.57349325874911</v>
      </c>
      <c r="W63" s="1114">
        <v>220.89116788393218</v>
      </c>
      <c r="X63" s="1114">
        <v>8.516512751025104</v>
      </c>
      <c r="Y63" s="1114">
        <v>69.6617608924698</v>
      </c>
      <c r="Z63" s="1114">
        <v>22.209126499615174</v>
      </c>
      <c r="AA63" s="1114">
        <v>1830.3077072012379</v>
      </c>
      <c r="AB63" s="1114">
        <v>280.61057729826581</v>
      </c>
      <c r="AC63" s="1114">
        <v>33.456835533848924</v>
      </c>
      <c r="AD63" s="1114">
        <v>117.06229666355516</v>
      </c>
      <c r="AE63" s="1114">
        <v>130.09144510086188</v>
      </c>
      <c r="AF63" s="1117"/>
      <c r="AG63" s="1117"/>
      <c r="AH63" s="1117"/>
      <c r="AI63" s="1117"/>
      <c r="AJ63" s="1117"/>
      <c r="AK63" s="1117"/>
      <c r="AL63" s="1117"/>
      <c r="AM63" s="1117"/>
      <c r="AN63" s="1117"/>
      <c r="AO63" s="1117"/>
      <c r="AP63" s="1117"/>
      <c r="AQ63" s="1117"/>
      <c r="AR63" s="1117"/>
      <c r="AS63" s="1117"/>
      <c r="AT63" s="1117"/>
      <c r="AU63" s="1117"/>
      <c r="AV63" s="1117"/>
      <c r="AW63" s="1117"/>
      <c r="AX63" s="1117"/>
      <c r="AY63" s="1117"/>
      <c r="AZ63" s="1117"/>
      <c r="BA63" s="1117"/>
      <c r="BB63" s="1117"/>
      <c r="BC63" s="1117"/>
      <c r="BD63" s="1117"/>
      <c r="BE63" s="1117"/>
      <c r="BF63" s="1117"/>
      <c r="BG63" s="1117"/>
    </row>
    <row r="64" spans="1:59" s="998" customFormat="1" ht="14.45" customHeight="1">
      <c r="A64" s="1330"/>
      <c r="B64" s="961" t="s">
        <v>1351</v>
      </c>
      <c r="C64" s="1330"/>
      <c r="D64" s="992"/>
      <c r="E64" s="1122">
        <v>71147.504952452073</v>
      </c>
      <c r="F64" s="1115">
        <v>70313.176947309839</v>
      </c>
      <c r="G64" s="1123">
        <f t="shared" si="2"/>
        <v>62700.273733009497</v>
      </c>
      <c r="H64" s="1115">
        <v>37960.263711921958</v>
      </c>
      <c r="I64" s="1115">
        <v>9589.1688027582677</v>
      </c>
      <c r="J64" s="1114">
        <v>398.11785949182934</v>
      </c>
      <c r="K64" s="1114">
        <v>683.27843557291158</v>
      </c>
      <c r="L64" s="1114">
        <v>106.66089546234281</v>
      </c>
      <c r="M64" s="1114">
        <v>605.19156435618129</v>
      </c>
      <c r="N64" s="1114">
        <v>13357.592463446006</v>
      </c>
      <c r="O64" s="1330"/>
      <c r="P64" s="961" t="s">
        <v>1351</v>
      </c>
      <c r="Q64" s="1330"/>
      <c r="R64" s="1116"/>
      <c r="S64" s="1113">
        <f t="shared" si="6"/>
        <v>7612.9032143003578</v>
      </c>
      <c r="T64" s="1114">
        <v>3638.1094283311636</v>
      </c>
      <c r="U64" s="1114">
        <v>399.93906919744114</v>
      </c>
      <c r="V64" s="1114">
        <v>154.57725043438967</v>
      </c>
      <c r="W64" s="1114">
        <v>456.2526665648985</v>
      </c>
      <c r="X64" s="1114">
        <v>17.771181372743175</v>
      </c>
      <c r="Y64" s="1114">
        <v>136.0013858248027</v>
      </c>
      <c r="Z64" s="1114">
        <v>18.749037065067814</v>
      </c>
      <c r="AA64" s="1114">
        <v>2791.5031955098511</v>
      </c>
      <c r="AB64" s="1114">
        <v>834.32800514226778</v>
      </c>
      <c r="AC64" s="1114">
        <v>66.850697581836457</v>
      </c>
      <c r="AD64" s="1114">
        <v>249.8976347105864</v>
      </c>
      <c r="AE64" s="1114">
        <v>517.579672849845</v>
      </c>
      <c r="AF64" s="1117"/>
      <c r="AG64" s="1117"/>
      <c r="AH64" s="1117"/>
      <c r="AI64" s="1117"/>
      <c r="AJ64" s="1117"/>
      <c r="AK64" s="1117"/>
      <c r="AL64" s="1117"/>
      <c r="AM64" s="1117"/>
      <c r="AN64" s="1117"/>
      <c r="AO64" s="1117"/>
      <c r="AP64" s="1117"/>
      <c r="AQ64" s="1117"/>
      <c r="AR64" s="1117"/>
      <c r="AS64" s="1117"/>
      <c r="AT64" s="1117"/>
      <c r="AU64" s="1117"/>
      <c r="AV64" s="1117"/>
      <c r="AW64" s="1117"/>
      <c r="AX64" s="1117"/>
      <c r="AY64" s="1117"/>
      <c r="AZ64" s="1117"/>
      <c r="BA64" s="1117"/>
      <c r="BB64" s="1117"/>
      <c r="BC64" s="1117"/>
      <c r="BD64" s="1117"/>
      <c r="BE64" s="1117"/>
      <c r="BF64" s="1117"/>
      <c r="BG64" s="1117"/>
    </row>
    <row r="65" spans="1:59" s="998" customFormat="1" ht="14.45" customHeight="1">
      <c r="A65" s="1330"/>
      <c r="B65" s="961" t="s">
        <v>1352</v>
      </c>
      <c r="C65" s="1330"/>
      <c r="D65" s="992"/>
      <c r="E65" s="1122">
        <v>134666.6544274436</v>
      </c>
      <c r="F65" s="1115">
        <v>133129.01140024443</v>
      </c>
      <c r="G65" s="1123">
        <f t="shared" si="2"/>
        <v>120049.43120911355</v>
      </c>
      <c r="H65" s="1115">
        <v>60104.646519172151</v>
      </c>
      <c r="I65" s="1115">
        <v>14493.993092424487</v>
      </c>
      <c r="J65" s="1125">
        <v>6335.8686258861026</v>
      </c>
      <c r="K65" s="1114">
        <v>1068.4138920927574</v>
      </c>
      <c r="L65" s="1114">
        <v>262.35612864194985</v>
      </c>
      <c r="M65" s="1114">
        <v>1343.9965324104048</v>
      </c>
      <c r="N65" s="1114">
        <v>36440.156418485727</v>
      </c>
      <c r="O65" s="1330"/>
      <c r="P65" s="961" t="s">
        <v>1352</v>
      </c>
      <c r="Q65" s="1330"/>
      <c r="R65" s="1116"/>
      <c r="S65" s="1113">
        <f t="shared" si="6"/>
        <v>13079.580191130815</v>
      </c>
      <c r="T65" s="1114">
        <v>6489.3649673268901</v>
      </c>
      <c r="U65" s="1114">
        <v>573.75832663439633</v>
      </c>
      <c r="V65" s="1114">
        <v>207.15632889195561</v>
      </c>
      <c r="W65" s="1114">
        <v>557.78779989247994</v>
      </c>
      <c r="X65" s="1114">
        <v>25.27119966036615</v>
      </c>
      <c r="Y65" s="1114">
        <v>125.95785824940077</v>
      </c>
      <c r="Z65" s="1114">
        <v>21.536819803373167</v>
      </c>
      <c r="AA65" s="1114">
        <v>5078.746890671955</v>
      </c>
      <c r="AB65" s="1114">
        <v>1537.6430271992219</v>
      </c>
      <c r="AC65" s="1114">
        <v>205.69709282889869</v>
      </c>
      <c r="AD65" s="1114">
        <v>466.17746858974931</v>
      </c>
      <c r="AE65" s="1114">
        <v>865.76846578057382</v>
      </c>
      <c r="AF65" s="1117"/>
      <c r="AG65" s="1117"/>
      <c r="AH65" s="1117"/>
      <c r="AI65" s="1117"/>
      <c r="AJ65" s="1117"/>
      <c r="AK65" s="1117"/>
      <c r="AL65" s="1117"/>
      <c r="AM65" s="1117"/>
      <c r="AN65" s="1117"/>
      <c r="AO65" s="1117"/>
      <c r="AP65" s="1117"/>
      <c r="AQ65" s="1117"/>
      <c r="AR65" s="1117"/>
      <c r="AS65" s="1117"/>
      <c r="AT65" s="1117"/>
      <c r="AU65" s="1117"/>
      <c r="AV65" s="1117"/>
      <c r="AW65" s="1117"/>
      <c r="AX65" s="1117"/>
      <c r="AY65" s="1117"/>
      <c r="AZ65" s="1117"/>
      <c r="BA65" s="1117"/>
      <c r="BB65" s="1117"/>
      <c r="BC65" s="1117"/>
      <c r="BD65" s="1117"/>
      <c r="BE65" s="1117"/>
      <c r="BF65" s="1117"/>
      <c r="BG65" s="1117"/>
    </row>
    <row r="66" spans="1:59" s="998" customFormat="1" ht="14.45" customHeight="1">
      <c r="A66" s="1330"/>
      <c r="B66" s="961" t="s">
        <v>1353</v>
      </c>
      <c r="C66" s="1330"/>
      <c r="D66" s="992"/>
      <c r="E66" s="1122">
        <v>185198.37164444427</v>
      </c>
      <c r="F66" s="1115">
        <v>182037.05406012892</v>
      </c>
      <c r="G66" s="1123">
        <f t="shared" si="2"/>
        <v>164690.23512377409</v>
      </c>
      <c r="H66" s="1115">
        <v>96337.065408675044</v>
      </c>
      <c r="I66" s="1115">
        <v>27221.457719261867</v>
      </c>
      <c r="J66" s="1115">
        <v>3797.6130313468302</v>
      </c>
      <c r="K66" s="1114">
        <v>1543.1726244665092</v>
      </c>
      <c r="L66" s="1114">
        <v>584.06933439898762</v>
      </c>
      <c r="M66" s="1114">
        <v>2345.2051744087139</v>
      </c>
      <c r="N66" s="1114">
        <v>32861.651831216157</v>
      </c>
      <c r="O66" s="1330"/>
      <c r="P66" s="961" t="s">
        <v>1353</v>
      </c>
      <c r="Q66" s="1330"/>
      <c r="R66" s="1116"/>
      <c r="S66" s="1113">
        <f t="shared" si="6"/>
        <v>17346.81893635483</v>
      </c>
      <c r="T66" s="1114">
        <v>9355.4295160403981</v>
      </c>
      <c r="U66" s="1114">
        <v>992.34692219025078</v>
      </c>
      <c r="V66" s="1114">
        <v>272.26619534669715</v>
      </c>
      <c r="W66" s="1114">
        <v>838.11641773070426</v>
      </c>
      <c r="X66" s="1114">
        <v>44.443644912060336</v>
      </c>
      <c r="Y66" s="1114">
        <v>157.83567404099</v>
      </c>
      <c r="Z66" s="1114">
        <v>41.403420691817665</v>
      </c>
      <c r="AA66" s="1114">
        <v>5644.977145401911</v>
      </c>
      <c r="AB66" s="1114">
        <v>3161.3175843152785</v>
      </c>
      <c r="AC66" s="1114">
        <v>327.00816419821064</v>
      </c>
      <c r="AD66" s="1114">
        <v>901.76108795602465</v>
      </c>
      <c r="AE66" s="1114">
        <v>1932.5483321610429</v>
      </c>
      <c r="AF66" s="1117"/>
      <c r="AG66" s="1117"/>
      <c r="AH66" s="1117"/>
      <c r="AI66" s="1117"/>
      <c r="AJ66" s="1117"/>
      <c r="AK66" s="1117"/>
      <c r="AL66" s="1117"/>
      <c r="AM66" s="1117"/>
      <c r="AN66" s="1117"/>
      <c r="AO66" s="1117"/>
      <c r="AP66" s="1117"/>
      <c r="AQ66" s="1117"/>
      <c r="AR66" s="1117"/>
      <c r="AS66" s="1117"/>
      <c r="AT66" s="1117"/>
      <c r="AU66" s="1117"/>
      <c r="AV66" s="1117"/>
      <c r="AW66" s="1117"/>
      <c r="AX66" s="1117"/>
      <c r="AY66" s="1117"/>
      <c r="AZ66" s="1117"/>
      <c r="BA66" s="1117"/>
      <c r="BB66" s="1117"/>
      <c r="BC66" s="1117"/>
      <c r="BD66" s="1117"/>
      <c r="BE66" s="1117"/>
      <c r="BF66" s="1117"/>
      <c r="BG66" s="1117"/>
    </row>
    <row r="67" spans="1:59" s="998" customFormat="1" ht="14.45" customHeight="1">
      <c r="A67" s="1330"/>
      <c r="B67" s="961" t="s">
        <v>1354</v>
      </c>
      <c r="C67" s="1330"/>
      <c r="D67" s="992"/>
      <c r="E67" s="1122">
        <v>379878.38376387313</v>
      </c>
      <c r="F67" s="1115">
        <v>373644.0318187399</v>
      </c>
      <c r="G67" s="1123">
        <f t="shared" si="2"/>
        <v>338361.50577806047</v>
      </c>
      <c r="H67" s="1115">
        <v>198585.33390186331</v>
      </c>
      <c r="I67" s="1115">
        <v>57799.135405199566</v>
      </c>
      <c r="J67" s="1115">
        <v>1161.7852679672922</v>
      </c>
      <c r="K67" s="1118">
        <v>2614.0077077477677</v>
      </c>
      <c r="L67" s="1118">
        <v>1035.0528193188852</v>
      </c>
      <c r="M67" s="1118">
        <v>3869.9948160830863</v>
      </c>
      <c r="N67" s="1118">
        <v>73296.195859880536</v>
      </c>
      <c r="O67" s="1330"/>
      <c r="P67" s="961" t="s">
        <v>1354</v>
      </c>
      <c r="Q67" s="1330"/>
      <c r="R67" s="1116"/>
      <c r="S67" s="1113">
        <f t="shared" si="6"/>
        <v>35282.526040679462</v>
      </c>
      <c r="T67" s="1118">
        <v>20640.319172933585</v>
      </c>
      <c r="U67" s="1118">
        <v>1808.0938666076245</v>
      </c>
      <c r="V67" s="1118">
        <v>444.7991018692291</v>
      </c>
      <c r="W67" s="1118">
        <v>1454.1890673209184</v>
      </c>
      <c r="X67" s="1118">
        <v>64.025541796649478</v>
      </c>
      <c r="Y67" s="1118">
        <v>760.06223064200253</v>
      </c>
      <c r="Z67" s="1118">
        <v>550.11281875804559</v>
      </c>
      <c r="AA67" s="1118">
        <v>9560.9242407514012</v>
      </c>
      <c r="AB67" s="1118">
        <v>6234.3519451334005</v>
      </c>
      <c r="AC67" s="1118">
        <v>277.1201479240591</v>
      </c>
      <c r="AD67" s="1118">
        <v>2523.9395625627121</v>
      </c>
      <c r="AE67" s="1118">
        <v>3433.2922346466294</v>
      </c>
      <c r="AF67" s="1117"/>
      <c r="AG67" s="1117"/>
      <c r="AH67" s="1117"/>
      <c r="AI67" s="1117"/>
      <c r="AJ67" s="1117"/>
      <c r="AK67" s="1117"/>
      <c r="AL67" s="1117"/>
      <c r="AM67" s="1117"/>
      <c r="AN67" s="1117"/>
      <c r="AO67" s="1117"/>
      <c r="AP67" s="1117"/>
      <c r="AQ67" s="1117"/>
      <c r="AR67" s="1117"/>
      <c r="AS67" s="1117"/>
      <c r="AT67" s="1117"/>
      <c r="AU67" s="1117"/>
      <c r="AV67" s="1117"/>
      <c r="AW67" s="1117"/>
      <c r="AX67" s="1117"/>
      <c r="AY67" s="1117"/>
      <c r="AZ67" s="1117"/>
      <c r="BA67" s="1117"/>
      <c r="BB67" s="1117"/>
      <c r="BC67" s="1117"/>
      <c r="BD67" s="1117"/>
      <c r="BE67" s="1117"/>
      <c r="BF67" s="1117"/>
      <c r="BG67" s="1117"/>
    </row>
    <row r="68" spans="1:59" s="993" customFormat="1" ht="14.45" customHeight="1" thickBot="1">
      <c r="A68" s="1331"/>
      <c r="B68" s="1319" t="s">
        <v>1355</v>
      </c>
      <c r="C68" s="1331"/>
      <c r="D68" s="996"/>
      <c r="E68" s="1126">
        <v>1600742.3852150429</v>
      </c>
      <c r="F68" s="1127">
        <v>1567018.7207011215</v>
      </c>
      <c r="G68" s="1128">
        <f t="shared" si="2"/>
        <v>1448275.0025872078</v>
      </c>
      <c r="H68" s="1127">
        <v>853406.83204340283</v>
      </c>
      <c r="I68" s="1127">
        <v>211805.14281176441</v>
      </c>
      <c r="J68" s="1127">
        <v>29498.526177240255</v>
      </c>
      <c r="K68" s="1129">
        <v>19316.637747600304</v>
      </c>
      <c r="L68" s="1129">
        <v>5058.630210454211</v>
      </c>
      <c r="M68" s="1129">
        <v>17793.788249039448</v>
      </c>
      <c r="N68" s="1129">
        <v>311395.44534770632</v>
      </c>
      <c r="O68" s="1331"/>
      <c r="P68" s="1319" t="s">
        <v>1355</v>
      </c>
      <c r="Q68" s="1331"/>
      <c r="R68" s="1130"/>
      <c r="S68" s="1020">
        <f t="shared" si="6"/>
        <v>118743.71811391329</v>
      </c>
      <c r="T68" s="1129">
        <v>71830.878309776992</v>
      </c>
      <c r="U68" s="1129">
        <v>2478.872631204285</v>
      </c>
      <c r="V68" s="1129">
        <v>2379.6674082078193</v>
      </c>
      <c r="W68" s="1129">
        <v>4541.919533536694</v>
      </c>
      <c r="X68" s="1129">
        <v>1531.2521608638947</v>
      </c>
      <c r="Y68" s="1129">
        <v>1556.2072541510349</v>
      </c>
      <c r="Z68" s="1129">
        <v>1141.4227344824624</v>
      </c>
      <c r="AA68" s="1129">
        <v>33283.498081690115</v>
      </c>
      <c r="AB68" s="1129">
        <v>33723.664513921431</v>
      </c>
      <c r="AC68" s="1129">
        <v>1902.5376375978333</v>
      </c>
      <c r="AD68" s="1129">
        <v>9530.1766265170954</v>
      </c>
      <c r="AE68" s="1129">
        <v>22290.950249806505</v>
      </c>
      <c r="AF68" s="1117"/>
      <c r="AG68" s="1117"/>
      <c r="AH68" s="1117"/>
      <c r="AI68" s="1117"/>
      <c r="AJ68" s="1117"/>
      <c r="AK68" s="1117"/>
      <c r="AL68" s="1117"/>
      <c r="AM68" s="1117"/>
      <c r="AN68" s="1117"/>
      <c r="AO68" s="1117"/>
      <c r="AP68" s="1131"/>
      <c r="AQ68" s="1131"/>
      <c r="AR68" s="1131"/>
      <c r="AS68" s="1131"/>
      <c r="AT68" s="1131"/>
      <c r="AU68" s="1131"/>
      <c r="AV68" s="1131"/>
      <c r="AW68" s="1131"/>
      <c r="AX68" s="1131"/>
      <c r="AY68" s="1131"/>
      <c r="AZ68" s="1131"/>
      <c r="BA68" s="1131"/>
      <c r="BB68" s="1131"/>
      <c r="BC68" s="1131"/>
      <c r="BD68" s="1131"/>
      <c r="BE68" s="1131"/>
      <c r="BF68" s="1131"/>
      <c r="BG68" s="1131"/>
    </row>
    <row r="69" spans="1:59" s="998" customFormat="1">
      <c r="B69" s="14"/>
      <c r="C69" s="14"/>
      <c r="D69" s="15"/>
      <c r="I69" s="993"/>
    </row>
    <row r="70" spans="1:59" ht="26.1" customHeight="1"/>
    <row r="71" spans="1:59" ht="26.1" customHeight="1"/>
    <row r="72" spans="1:59" ht="26.1" customHeight="1"/>
    <row r="73" spans="1:59" ht="26.1" customHeight="1"/>
    <row r="74" spans="1:59" ht="26.1" customHeight="1"/>
    <row r="75" spans="1:59" ht="26.1" customHeight="1"/>
    <row r="76" spans="1:59" ht="26.1" customHeight="1"/>
    <row r="77" spans="1:59" ht="26.1" customHeight="1"/>
    <row r="78" spans="1:59" ht="26.1" customHeight="1"/>
    <row r="79" spans="1:59" ht="26.1" customHeight="1"/>
    <row r="80" spans="1:59" ht="26.1" customHeight="1"/>
    <row r="81" ht="26.1" customHeight="1"/>
    <row r="82" ht="26.1" customHeight="1"/>
    <row r="83" ht="26.1" customHeight="1"/>
    <row r="84" ht="26.1" customHeight="1"/>
    <row r="85" ht="26.1" customHeight="1"/>
    <row r="86" ht="26.1" customHeight="1"/>
    <row r="87" ht="26.1" customHeight="1"/>
    <row r="88" ht="26.1" customHeight="1"/>
    <row r="89" ht="26.1" customHeight="1"/>
    <row r="90" ht="26.1" customHeight="1"/>
  </sheetData>
  <mergeCells count="85">
    <mergeCell ref="AC4:AD5"/>
    <mergeCell ref="A8:C8"/>
    <mergeCell ref="A1:H1"/>
    <mergeCell ref="I1:N1"/>
    <mergeCell ref="A7:C7"/>
    <mergeCell ref="Y1:AE1"/>
    <mergeCell ref="AE4:AE6"/>
    <mergeCell ref="AB4:AB6"/>
    <mergeCell ref="O8:Q8"/>
    <mergeCell ref="K5:K6"/>
    <mergeCell ref="S4:AA4"/>
    <mergeCell ref="S5:S6"/>
    <mergeCell ref="O3:Q6"/>
    <mergeCell ref="AA5:AA6"/>
    <mergeCell ref="Y5:Y6"/>
    <mergeCell ref="T5:T6"/>
    <mergeCell ref="A13:C13"/>
    <mergeCell ref="A3:C6"/>
    <mergeCell ref="E3:E6"/>
    <mergeCell ref="N5:N6"/>
    <mergeCell ref="O1:X1"/>
    <mergeCell ref="G5:G6"/>
    <mergeCell ref="H5:H6"/>
    <mergeCell ref="I5:I6"/>
    <mergeCell ref="S3:AA3"/>
    <mergeCell ref="G4:N4"/>
    <mergeCell ref="J5:J6"/>
    <mergeCell ref="V5:V6"/>
    <mergeCell ref="U5:U6"/>
    <mergeCell ref="F3:N3"/>
    <mergeCell ref="F4:F6"/>
    <mergeCell ref="O13:Q13"/>
    <mergeCell ref="A9:C9"/>
    <mergeCell ref="O9:Q9"/>
    <mergeCell ref="A10:C10"/>
    <mergeCell ref="O10:Q10"/>
    <mergeCell ref="A12:C12"/>
    <mergeCell ref="O12:Q12"/>
    <mergeCell ref="A11:C11"/>
    <mergeCell ref="O11:Q11"/>
    <mergeCell ref="O7:Q7"/>
    <mergeCell ref="L5:L6"/>
    <mergeCell ref="M5:M6"/>
    <mergeCell ref="Z5:Z6"/>
    <mergeCell ref="W5:X5"/>
    <mergeCell ref="AT14:AV14"/>
    <mergeCell ref="A14:C14"/>
    <mergeCell ref="O14:Q14"/>
    <mergeCell ref="A29:C29"/>
    <mergeCell ref="O29:Q29"/>
    <mergeCell ref="A17:C17"/>
    <mergeCell ref="O17:Q17"/>
    <mergeCell ref="A15:C15"/>
    <mergeCell ref="O15:Q15"/>
    <mergeCell ref="A18:C18"/>
    <mergeCell ref="O18:Q18"/>
    <mergeCell ref="A16:C16"/>
    <mergeCell ref="O16:Q16"/>
    <mergeCell ref="A22:C22"/>
    <mergeCell ref="O22:Q22"/>
    <mergeCell ref="AG14:AI14"/>
    <mergeCell ref="A19:C19"/>
    <mergeCell ref="O19:Q19"/>
    <mergeCell ref="A21:C21"/>
    <mergeCell ref="O21:Q21"/>
    <mergeCell ref="A20:C20"/>
    <mergeCell ref="O20:Q20"/>
    <mergeCell ref="A23:D23"/>
    <mergeCell ref="A24:D24"/>
    <mergeCell ref="A25:D25"/>
    <mergeCell ref="O23:R23"/>
    <mergeCell ref="O24:R24"/>
    <mergeCell ref="A47:C47"/>
    <mergeCell ref="O47:Q47"/>
    <mergeCell ref="A58:C58"/>
    <mergeCell ref="O58:Q58"/>
    <mergeCell ref="A36:C36"/>
    <mergeCell ref="O36:Q36"/>
    <mergeCell ref="A28:D28"/>
    <mergeCell ref="O28:R28"/>
    <mergeCell ref="A26:D26"/>
    <mergeCell ref="A27:D27"/>
    <mergeCell ref="O25:R25"/>
    <mergeCell ref="O26:R26"/>
    <mergeCell ref="O27:R27"/>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8" max="43" man="1"/>
    <brk id="14" max="1048575" man="1"/>
    <brk id="24"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AE150"/>
  <sheetViews>
    <sheetView tabSelected="1" view="pageBreakPreview" zoomScaleNormal="70" zoomScaleSheetLayoutView="100" workbookViewId="0">
      <selection activeCell="H30" sqref="H30"/>
    </sheetView>
  </sheetViews>
  <sheetFormatPr defaultColWidth="9.140625" defaultRowHeight="15.75"/>
  <cols>
    <col min="1" max="1" width="2.28515625" style="37" customWidth="1"/>
    <col min="2" max="2" width="17.28515625" style="37" customWidth="1"/>
    <col min="3" max="3" width="3.140625" style="37" customWidth="1"/>
    <col min="4" max="4" width="1.7109375" style="38" customWidth="1"/>
    <col min="5" max="9" width="16.5703125" style="987" customWidth="1"/>
    <col min="10" max="13" width="21.140625" style="987" customWidth="1"/>
    <col min="14" max="14" width="21.140625" style="999" customWidth="1"/>
    <col min="15" max="15" width="17.28515625" style="999" customWidth="1"/>
    <col min="16" max="17" width="17.28515625" style="987" customWidth="1"/>
    <col min="18" max="18" width="16.7109375" style="987" customWidth="1"/>
    <col min="19" max="19" width="22.5703125" style="987" customWidth="1"/>
    <col min="20" max="22" width="19.140625" style="987" bestFit="1" customWidth="1"/>
    <col min="23" max="23" width="18.7109375" style="987" bestFit="1" customWidth="1"/>
    <col min="24" max="24" width="29" style="987" customWidth="1"/>
    <col min="25" max="25" width="18.7109375" style="987" bestFit="1" customWidth="1"/>
    <col min="26" max="26" width="20.5703125" style="987" bestFit="1" customWidth="1"/>
    <col min="27" max="27" width="22.140625" style="987" customWidth="1"/>
    <col min="28" max="28" width="26.85546875" style="987" customWidth="1"/>
    <col min="29" max="29" width="26.5703125" style="987" customWidth="1"/>
    <col min="30" max="30" width="19.28515625" style="987" bestFit="1" customWidth="1"/>
    <col min="31" max="31" width="20.28515625" style="987" customWidth="1"/>
    <col min="32" max="32" width="20" style="987" bestFit="1" customWidth="1"/>
    <col min="33" max="16384" width="9.140625" style="987"/>
  </cols>
  <sheetData>
    <row r="1" spans="1:31" s="24" customFormat="1" ht="35.1" customHeight="1" thickBot="1">
      <c r="A1" s="1411"/>
      <c r="B1" s="1411"/>
      <c r="C1" s="1411"/>
      <c r="D1" s="1411"/>
      <c r="E1" s="1411"/>
      <c r="F1" s="1411"/>
      <c r="G1" s="1411"/>
      <c r="H1" s="1411"/>
      <c r="I1" s="1411" t="s">
        <v>432</v>
      </c>
      <c r="J1" s="1409" t="s">
        <v>238</v>
      </c>
      <c r="K1" s="1409"/>
      <c r="L1" s="1409"/>
      <c r="M1" s="1409"/>
      <c r="N1" s="1409"/>
      <c r="O1" s="297" t="s">
        <v>1288</v>
      </c>
      <c r="P1" s="297" t="s">
        <v>1289</v>
      </c>
      <c r="Q1" s="1059"/>
      <c r="R1" s="1059"/>
      <c r="S1" s="1059"/>
      <c r="T1" s="1059"/>
      <c r="U1" s="1059"/>
      <c r="V1" s="1059"/>
      <c r="W1" s="1059"/>
      <c r="X1" s="1059"/>
      <c r="Y1" s="1059"/>
      <c r="Z1" s="1059"/>
    </row>
    <row r="2" spans="1:31" ht="15" customHeight="1" thickBot="1">
      <c r="A2" s="987"/>
      <c r="B2" s="26"/>
      <c r="C2" s="26"/>
      <c r="D2" s="27"/>
      <c r="E2" s="1070"/>
      <c r="F2" s="1070"/>
      <c r="G2" s="1070"/>
      <c r="H2" s="1070"/>
      <c r="I2" s="1070"/>
      <c r="J2" s="1070"/>
      <c r="K2" s="1070"/>
      <c r="L2" s="1316"/>
      <c r="N2" s="170" t="s">
        <v>182</v>
      </c>
      <c r="O2" s="369">
        <f>AE27/1000</f>
        <v>570625.53469775431</v>
      </c>
      <c r="P2" s="369">
        <f>(T27+U27+V27)/1000</f>
        <v>1016966.2786485639</v>
      </c>
      <c r="Q2" s="1312">
        <f>O2/P2</f>
        <v>0.56110565972359749</v>
      </c>
      <c r="R2" s="367"/>
      <c r="S2" s="367"/>
      <c r="T2" s="367"/>
      <c r="U2" s="50"/>
      <c r="V2" s="50"/>
      <c r="W2" s="50"/>
      <c r="X2" s="367"/>
      <c r="Y2" s="367"/>
      <c r="Z2" s="368" t="s">
        <v>208</v>
      </c>
      <c r="AA2" s="33"/>
      <c r="AB2" s="33"/>
      <c r="AC2" s="33"/>
      <c r="AD2" s="1941" t="s">
        <v>132</v>
      </c>
      <c r="AE2" s="33"/>
    </row>
    <row r="3" spans="1:31" ht="20.100000000000001" customHeight="1">
      <c r="A3" s="1836" t="s">
        <v>10</v>
      </c>
      <c r="B3" s="1836"/>
      <c r="C3" s="1836"/>
      <c r="D3" s="359"/>
      <c r="E3" s="1939" t="s">
        <v>51</v>
      </c>
      <c r="F3" s="1939" t="s">
        <v>40</v>
      </c>
      <c r="G3" s="1939" t="s">
        <v>41</v>
      </c>
      <c r="H3" s="1939" t="s">
        <v>41</v>
      </c>
      <c r="I3" s="1944" t="s">
        <v>183</v>
      </c>
      <c r="J3" s="1950" t="s">
        <v>794</v>
      </c>
      <c r="K3" s="1944" t="s">
        <v>184</v>
      </c>
      <c r="L3" s="1944" t="s">
        <v>795</v>
      </c>
      <c r="M3" s="1944" t="s">
        <v>185</v>
      </c>
      <c r="N3" s="1947" t="s">
        <v>186</v>
      </c>
      <c r="O3" s="367"/>
      <c r="P3" s="367"/>
      <c r="Q3" s="367"/>
      <c r="R3" s="367"/>
      <c r="S3" s="367"/>
      <c r="T3" s="369"/>
      <c r="U3" s="367"/>
      <c r="V3" s="367"/>
      <c r="W3" s="367"/>
      <c r="X3" s="367"/>
      <c r="Y3" s="367"/>
      <c r="Z3" s="368" t="s">
        <v>1452</v>
      </c>
      <c r="AA3" s="362" t="s">
        <v>200</v>
      </c>
      <c r="AB3" s="33"/>
      <c r="AC3" s="33"/>
      <c r="AD3" s="1942"/>
      <c r="AE3" s="33"/>
    </row>
    <row r="4" spans="1:31" ht="20.100000000000001" customHeight="1">
      <c r="A4" s="1837"/>
      <c r="B4" s="1837"/>
      <c r="C4" s="1837"/>
      <c r="D4" s="152"/>
      <c r="E4" s="1940"/>
      <c r="F4" s="1940"/>
      <c r="G4" s="1940"/>
      <c r="H4" s="1940"/>
      <c r="I4" s="1945"/>
      <c r="J4" s="1951"/>
      <c r="K4" s="1945"/>
      <c r="L4" s="1945"/>
      <c r="M4" s="1945"/>
      <c r="N4" s="1948"/>
      <c r="O4" s="367" t="s">
        <v>39</v>
      </c>
      <c r="P4" s="367" t="s">
        <v>97</v>
      </c>
      <c r="Q4" s="367" t="s">
        <v>98</v>
      </c>
      <c r="R4" s="367" t="s">
        <v>99</v>
      </c>
      <c r="S4" s="368" t="s">
        <v>199</v>
      </c>
      <c r="T4" s="367" t="s">
        <v>101</v>
      </c>
      <c r="U4" s="367" t="s">
        <v>102</v>
      </c>
      <c r="V4" s="368" t="s">
        <v>200</v>
      </c>
      <c r="W4" s="368" t="s">
        <v>195</v>
      </c>
      <c r="X4" s="367" t="s">
        <v>104</v>
      </c>
      <c r="Y4" s="368" t="s">
        <v>1453</v>
      </c>
      <c r="Z4" s="367" t="s">
        <v>105</v>
      </c>
      <c r="AA4" s="362" t="s">
        <v>201</v>
      </c>
      <c r="AB4" s="362" t="s">
        <v>187</v>
      </c>
      <c r="AC4" s="370" t="s">
        <v>181</v>
      </c>
      <c r="AD4" s="1943"/>
      <c r="AE4" s="33" t="s">
        <v>193</v>
      </c>
    </row>
    <row r="5" spans="1:31" ht="30" customHeight="1">
      <c r="A5" s="1838"/>
      <c r="B5" s="1838"/>
      <c r="C5" s="1838"/>
      <c r="D5" s="360"/>
      <c r="E5" s="1413" t="s">
        <v>448</v>
      </c>
      <c r="F5" s="1412" t="s">
        <v>51</v>
      </c>
      <c r="G5" s="1412" t="s">
        <v>51</v>
      </c>
      <c r="H5" s="1412" t="s">
        <v>479</v>
      </c>
      <c r="I5" s="1946"/>
      <c r="J5" s="1952"/>
      <c r="K5" s="1946"/>
      <c r="L5" s="1946"/>
      <c r="M5" s="1946"/>
      <c r="N5" s="1949"/>
      <c r="O5" s="1398" t="s">
        <v>96</v>
      </c>
      <c r="P5" s="1398" t="s">
        <v>317</v>
      </c>
      <c r="Q5" s="1398" t="s">
        <v>318</v>
      </c>
      <c r="R5" s="1398" t="s">
        <v>99</v>
      </c>
      <c r="S5" s="1398" t="s">
        <v>319</v>
      </c>
      <c r="T5" s="1398" t="s">
        <v>320</v>
      </c>
      <c r="U5" s="1398" t="s">
        <v>321</v>
      </c>
      <c r="V5" s="371" t="s">
        <v>735</v>
      </c>
      <c r="W5" s="1398" t="s">
        <v>194</v>
      </c>
      <c r="X5" s="1398" t="s">
        <v>322</v>
      </c>
      <c r="Y5" s="1398" t="s">
        <v>323</v>
      </c>
      <c r="Z5" s="1398" t="s">
        <v>324</v>
      </c>
      <c r="AA5" s="1398" t="s">
        <v>325</v>
      </c>
      <c r="AB5" s="1398" t="s">
        <v>326</v>
      </c>
      <c r="AC5" s="1398" t="s">
        <v>327</v>
      </c>
      <c r="AD5" s="1398" t="s">
        <v>328</v>
      </c>
      <c r="AE5" s="1398"/>
    </row>
    <row r="6" spans="1:31" s="33" customFormat="1" ht="24.6" hidden="1" customHeight="1">
      <c r="A6" s="1839" t="s">
        <v>1454</v>
      </c>
      <c r="B6" s="1839"/>
      <c r="C6" s="1839"/>
      <c r="D6" s="32"/>
      <c r="E6" s="303">
        <f t="shared" ref="E6:E17" si="0">P6/O6*100</f>
        <v>39.159057081163667</v>
      </c>
      <c r="F6" s="159">
        <f t="shared" ref="F6:F17" si="1">Q6/P6*100</f>
        <v>95.893901506664136</v>
      </c>
      <c r="G6" s="159">
        <f t="shared" ref="G6:G17" si="2">R6/P6*100</f>
        <v>30.979612562810278</v>
      </c>
      <c r="H6" s="159">
        <f t="shared" ref="H6:H17" si="3">R6/Q6*100</f>
        <v>32.306134254697469</v>
      </c>
      <c r="I6" s="159">
        <f t="shared" ref="I6:I17" si="4">AE6/(T6+U6+V6)*100</f>
        <v>164.3810855635858</v>
      </c>
      <c r="J6" s="159">
        <f t="shared" ref="J6:J17" si="5">S6/X6*100</f>
        <v>296.20892707576695</v>
      </c>
      <c r="K6" s="307">
        <f t="shared" ref="K6:K17" si="6">S6/W6*100</f>
        <v>66.218705974246106</v>
      </c>
      <c r="L6" s="307">
        <f t="shared" ref="L6:L17" si="7">S6/AD6*100</f>
        <v>61.170091896278599</v>
      </c>
      <c r="M6" s="159">
        <f t="shared" ref="M6:M17" si="8">R6/Z6*100</f>
        <v>13.191179487175416</v>
      </c>
      <c r="N6" s="307">
        <f t="shared" ref="N6:N12" si="9">(S6-AC6+AA6-AB6)/S6*100</f>
        <v>11.863929472327426</v>
      </c>
      <c r="O6" s="372">
        <v>603026494</v>
      </c>
      <c r="P6" s="372">
        <v>236139489</v>
      </c>
      <c r="Q6" s="372">
        <v>226443369</v>
      </c>
      <c r="R6" s="372">
        <v>73155098.799999997</v>
      </c>
      <c r="S6" s="372">
        <v>540752397</v>
      </c>
      <c r="T6" s="372">
        <v>37601085</v>
      </c>
      <c r="U6" s="372">
        <v>19002633</v>
      </c>
      <c r="V6" s="372">
        <v>217723483</v>
      </c>
      <c r="W6" s="372">
        <v>816615772</v>
      </c>
      <c r="X6" s="372">
        <v>182557765</v>
      </c>
      <c r="Y6" s="372">
        <v>868143845</v>
      </c>
      <c r="Z6" s="372">
        <v>554575873</v>
      </c>
      <c r="AA6" s="33">
        <v>554575873</v>
      </c>
      <c r="AB6" s="33">
        <v>526282949</v>
      </c>
      <c r="AC6" s="33">
        <v>504890838</v>
      </c>
      <c r="AD6" s="33">
        <v>884014361</v>
      </c>
      <c r="AE6" s="33">
        <v>450942031</v>
      </c>
    </row>
    <row r="7" spans="1:31" s="33" customFormat="1" ht="24.6" hidden="1" customHeight="1">
      <c r="A7" s="1825" t="s">
        <v>152</v>
      </c>
      <c r="B7" s="1825"/>
      <c r="C7" s="1825"/>
      <c r="D7" s="32"/>
      <c r="E7" s="303">
        <f t="shared" si="0"/>
        <v>31.302914484738647</v>
      </c>
      <c r="F7" s="159">
        <f t="shared" si="1"/>
        <v>94.015397937558532</v>
      </c>
      <c r="G7" s="159">
        <f t="shared" si="2"/>
        <v>-3.1124320453568264</v>
      </c>
      <c r="H7" s="159">
        <f t="shared" si="3"/>
        <v>-3.3105556256050583</v>
      </c>
      <c r="I7" s="159">
        <f t="shared" si="4"/>
        <v>83.422109007693663</v>
      </c>
      <c r="J7" s="159">
        <f t="shared" si="5"/>
        <v>256.33322992972302</v>
      </c>
      <c r="K7" s="307">
        <f t="shared" si="6"/>
        <v>42.074050953030479</v>
      </c>
      <c r="L7" s="307">
        <f t="shared" si="7"/>
        <v>39.981089959108076</v>
      </c>
      <c r="M7" s="159">
        <f t="shared" si="8"/>
        <v>-0.96165306482751489</v>
      </c>
      <c r="N7" s="307">
        <f t="shared" si="9"/>
        <v>3.5934807779870326</v>
      </c>
      <c r="O7" s="33">
        <v>494994273.78069001</v>
      </c>
      <c r="P7" s="33">
        <v>154947634.2259225</v>
      </c>
      <c r="Q7" s="33">
        <v>145674634.91233367</v>
      </c>
      <c r="R7" s="33">
        <v>-4822639.8211698933</v>
      </c>
      <c r="S7" s="33">
        <v>484619936.3037436</v>
      </c>
      <c r="T7" s="33">
        <v>61627792.47016219</v>
      </c>
      <c r="U7" s="33">
        <v>25981233.91723733</v>
      </c>
      <c r="V7" s="33">
        <v>414187546.63982821</v>
      </c>
      <c r="W7" s="33">
        <v>1151826185.799772</v>
      </c>
      <c r="X7" s="33">
        <v>189058568.97157201</v>
      </c>
      <c r="Y7" s="33">
        <v>1204890205.5401511</v>
      </c>
      <c r="Z7" s="33">
        <v>501494769.53363603</v>
      </c>
      <c r="AA7" s="33">
        <v>501494769.53363603</v>
      </c>
      <c r="AB7" s="33">
        <v>500259936.87579286</v>
      </c>
      <c r="AC7" s="33">
        <v>468440044.70421875</v>
      </c>
      <c r="AD7" s="33">
        <v>1212122873.0867617</v>
      </c>
      <c r="AE7" s="33">
        <v>418609284.14764512</v>
      </c>
    </row>
    <row r="8" spans="1:31" s="33" customFormat="1" ht="24.6" hidden="1" customHeight="1">
      <c r="A8" s="1825" t="s">
        <v>1428</v>
      </c>
      <c r="B8" s="1825"/>
      <c r="C8" s="1825"/>
      <c r="D8" s="32"/>
      <c r="E8" s="303">
        <f t="shared" si="0"/>
        <v>25.530615044573246</v>
      </c>
      <c r="F8" s="159">
        <f t="shared" si="1"/>
        <v>94.159782079898761</v>
      </c>
      <c r="G8" s="159">
        <f t="shared" si="2"/>
        <v>8.0523164144689918</v>
      </c>
      <c r="H8" s="159">
        <f t="shared" si="3"/>
        <v>8.5517577001572107</v>
      </c>
      <c r="I8" s="159">
        <f t="shared" si="4"/>
        <v>110.83914720013858</v>
      </c>
      <c r="J8" s="159">
        <f t="shared" si="5"/>
        <v>168.61271552710116</v>
      </c>
      <c r="K8" s="307">
        <f t="shared" si="6"/>
        <v>52.59843364257604</v>
      </c>
      <c r="L8" s="307">
        <f t="shared" si="7"/>
        <v>52.009150298776284</v>
      </c>
      <c r="M8" s="159">
        <f t="shared" si="8"/>
        <v>1.9768252487342577</v>
      </c>
      <c r="N8" s="307">
        <f t="shared" si="9"/>
        <v>7.4056438143676235</v>
      </c>
      <c r="O8" s="304">
        <v>487002541</v>
      </c>
      <c r="P8" s="304">
        <v>124334744</v>
      </c>
      <c r="Q8" s="304">
        <v>117073324</v>
      </c>
      <c r="R8" s="304">
        <v>10011827</v>
      </c>
      <c r="S8" s="304">
        <v>493350989</v>
      </c>
      <c r="T8" s="304">
        <v>33961983</v>
      </c>
      <c r="U8" s="304">
        <v>12274553</v>
      </c>
      <c r="V8" s="304">
        <v>331576729</v>
      </c>
      <c r="W8" s="304">
        <v>937957568</v>
      </c>
      <c r="X8" s="304">
        <v>292594178</v>
      </c>
      <c r="Y8" s="304">
        <v>1002605338</v>
      </c>
      <c r="Z8" s="304">
        <v>506459891</v>
      </c>
      <c r="AA8" s="33">
        <v>506459891</v>
      </c>
      <c r="AB8" s="33">
        <v>489213132</v>
      </c>
      <c r="AC8" s="33">
        <v>474061931</v>
      </c>
      <c r="AD8" s="33">
        <v>948584982</v>
      </c>
      <c r="AE8" s="33">
        <v>418765000.93499964</v>
      </c>
    </row>
    <row r="9" spans="1:31" s="33" customFormat="1" ht="19.5" hidden="1" customHeight="1">
      <c r="A9" s="1825" t="s">
        <v>1429</v>
      </c>
      <c r="B9" s="1825"/>
      <c r="C9" s="1825"/>
      <c r="D9" s="32"/>
      <c r="E9" s="303">
        <f t="shared" si="0"/>
        <v>28.105158709072125</v>
      </c>
      <c r="F9" s="159">
        <f t="shared" si="1"/>
        <v>92.000857751363284</v>
      </c>
      <c r="G9" s="159">
        <f t="shared" si="2"/>
        <v>-5.5500622360532725</v>
      </c>
      <c r="H9" s="159">
        <f t="shared" si="3"/>
        <v>-6.032620099100142</v>
      </c>
      <c r="I9" s="159">
        <f t="shared" si="4"/>
        <v>104.05500194865802</v>
      </c>
      <c r="J9" s="159">
        <f t="shared" si="5"/>
        <v>276.13295058213993</v>
      </c>
      <c r="K9" s="307">
        <f t="shared" si="6"/>
        <v>44.791633994790978</v>
      </c>
      <c r="L9" s="307">
        <f t="shared" si="7"/>
        <v>43.806786794920235</v>
      </c>
      <c r="M9" s="159">
        <f t="shared" si="8"/>
        <v>-1.6099947384883067</v>
      </c>
      <c r="N9" s="307">
        <f t="shared" si="9"/>
        <v>-6.416660750463671</v>
      </c>
      <c r="O9" s="305">
        <v>414737390.60567915</v>
      </c>
      <c r="P9" s="305">
        <v>116562601.85559051</v>
      </c>
      <c r="Q9" s="305">
        <v>107238593.52444977</v>
      </c>
      <c r="R9" s="305">
        <v>-6469296.9469482601</v>
      </c>
      <c r="S9" s="305">
        <v>388977009.02661127</v>
      </c>
      <c r="T9" s="305">
        <v>52581956.153102256</v>
      </c>
      <c r="U9" s="305">
        <v>10688689.552511062</v>
      </c>
      <c r="V9" s="305">
        <v>276449626.26490414</v>
      </c>
      <c r="W9" s="305">
        <v>868414421.03194356</v>
      </c>
      <c r="X9" s="305">
        <v>140865843.140623</v>
      </c>
      <c r="Y9" s="305">
        <v>918177961.13841772</v>
      </c>
      <c r="Z9" s="305">
        <v>401820999.30479038</v>
      </c>
      <c r="AA9" s="33">
        <v>401820999.30479008</v>
      </c>
      <c r="AB9" s="33">
        <v>419108300.79884535</v>
      </c>
      <c r="AC9" s="33">
        <v>396649042.59909409</v>
      </c>
      <c r="AD9" s="33">
        <v>887937777.42154884</v>
      </c>
      <c r="AE9" s="373">
        <v>353495935.61890829</v>
      </c>
    </row>
    <row r="10" spans="1:31" s="33" customFormat="1" ht="19.5" hidden="1" customHeight="1">
      <c r="A10" s="1825" t="s">
        <v>1430</v>
      </c>
      <c r="B10" s="1825"/>
      <c r="C10" s="1825"/>
      <c r="D10" s="32"/>
      <c r="E10" s="303">
        <f t="shared" si="0"/>
        <v>28.400671778339742</v>
      </c>
      <c r="F10" s="159">
        <f t="shared" si="1"/>
        <v>93.312710913259394</v>
      </c>
      <c r="G10" s="159">
        <f t="shared" si="2"/>
        <v>5.7843453557033495</v>
      </c>
      <c r="H10" s="159">
        <f t="shared" si="3"/>
        <v>6.1988825521105033</v>
      </c>
      <c r="I10" s="159">
        <f t="shared" si="4"/>
        <v>90.35374365033455</v>
      </c>
      <c r="J10" s="159">
        <f t="shared" si="5"/>
        <v>263.61825002862162</v>
      </c>
      <c r="K10" s="307">
        <f t="shared" si="6"/>
        <v>40.480586478781184</v>
      </c>
      <c r="L10" s="307">
        <f t="shared" si="7"/>
        <v>38.888402322130915</v>
      </c>
      <c r="M10" s="159">
        <f t="shared" si="8"/>
        <v>1.7798555093398536</v>
      </c>
      <c r="N10" s="307">
        <f t="shared" si="9"/>
        <v>-15.00997972988791</v>
      </c>
      <c r="O10" s="324">
        <v>481177186.6602276</v>
      </c>
      <c r="P10" s="324">
        <v>136657553.45562041</v>
      </c>
      <c r="Q10" s="324">
        <v>127518867.797176</v>
      </c>
      <c r="R10" s="324">
        <v>7904744.8465280021</v>
      </c>
      <c r="S10" s="324">
        <v>425442382.2905829</v>
      </c>
      <c r="T10" s="324">
        <v>141809653.47389013</v>
      </c>
      <c r="U10" s="324">
        <v>20316280.878726214</v>
      </c>
      <c r="V10" s="324">
        <v>296025460.82286692</v>
      </c>
      <c r="W10" s="324">
        <v>1050978800.6989181</v>
      </c>
      <c r="X10" s="324">
        <v>161385785.02982691</v>
      </c>
      <c r="Y10" s="324">
        <v>1106867327.1392467</v>
      </c>
      <c r="Z10" s="324">
        <v>444122840.59282219</v>
      </c>
      <c r="AA10" s="33">
        <v>444122840.59282225</v>
      </c>
      <c r="AB10" s="33">
        <v>476703908.25929618</v>
      </c>
      <c r="AC10" s="33">
        <v>456720129.96827769</v>
      </c>
      <c r="AD10" s="33">
        <v>1094008385.2415526</v>
      </c>
      <c r="AE10" s="373">
        <v>413956937.12728733</v>
      </c>
    </row>
    <row r="11" spans="1:31" s="308" customFormat="1" ht="19.5" hidden="1" customHeight="1">
      <c r="A11" s="1789" t="s">
        <v>1431</v>
      </c>
      <c r="B11" s="1789"/>
      <c r="C11" s="1789"/>
      <c r="D11" s="22"/>
      <c r="E11" s="306">
        <f t="shared" si="0"/>
        <v>26.534918118638629</v>
      </c>
      <c r="F11" s="307">
        <f t="shared" si="1"/>
        <v>94.117044625812341</v>
      </c>
      <c r="G11" s="307">
        <f t="shared" si="2"/>
        <v>9.4375250053828754</v>
      </c>
      <c r="H11" s="307">
        <f t="shared" si="3"/>
        <v>10.027434502330898</v>
      </c>
      <c r="I11" s="307">
        <f t="shared" si="4"/>
        <v>101.88296923672277</v>
      </c>
      <c r="J11" s="307">
        <f t="shared" si="5"/>
        <v>318.6597712547233</v>
      </c>
      <c r="K11" s="307">
        <f t="shared" si="6"/>
        <v>42.766845357685355</v>
      </c>
      <c r="L11" s="307">
        <f t="shared" si="7"/>
        <v>41.353074377945966</v>
      </c>
      <c r="M11" s="307">
        <f t="shared" si="8"/>
        <v>2.8263567452065863</v>
      </c>
      <c r="N11" s="307">
        <f t="shared" si="9"/>
        <v>3.5545203872662716</v>
      </c>
      <c r="O11" s="50">
        <v>529227099.51266408</v>
      </c>
      <c r="P11" s="50">
        <v>140429977.5173316</v>
      </c>
      <c r="Q11" s="50">
        <v>132168544.60800523</v>
      </c>
      <c r="R11" s="50">
        <v>13253114.24325172</v>
      </c>
      <c r="S11" s="50">
        <v>456747797.40586615</v>
      </c>
      <c r="T11" s="50">
        <v>83545723.626557037</v>
      </c>
      <c r="U11" s="50">
        <v>16213505.051686004</v>
      </c>
      <c r="V11" s="50">
        <v>331835129.9245007</v>
      </c>
      <c r="W11" s="50">
        <v>1067995063.900094</v>
      </c>
      <c r="X11" s="50">
        <v>143334000.27478242</v>
      </c>
      <c r="Y11" s="50">
        <v>1118583919.8709385</v>
      </c>
      <c r="Z11" s="50">
        <v>468911586.1162464</v>
      </c>
      <c r="AA11" s="50">
        <v>381497471.03714108</v>
      </c>
      <c r="AB11" s="50">
        <v>340666948.07070595</v>
      </c>
      <c r="AC11" s="33">
        <v>481343126.79512012</v>
      </c>
      <c r="AD11" s="363">
        <v>1104507474.4175601</v>
      </c>
      <c r="AE11" s="50">
        <v>439721147.60266435</v>
      </c>
    </row>
    <row r="12" spans="1:31" s="33" customFormat="1" ht="19.5" hidden="1" customHeight="1">
      <c r="A12" s="1825" t="s">
        <v>1432</v>
      </c>
      <c r="B12" s="1825"/>
      <c r="C12" s="1825"/>
      <c r="D12" s="32"/>
      <c r="E12" s="303">
        <f t="shared" si="0"/>
        <v>25.535948620218541</v>
      </c>
      <c r="F12" s="159">
        <f t="shared" si="1"/>
        <v>95.279749174752197</v>
      </c>
      <c r="G12" s="159">
        <f t="shared" si="2"/>
        <v>10.243903154733383</v>
      </c>
      <c r="H12" s="159">
        <f t="shared" si="3"/>
        <v>10.751396013800459</v>
      </c>
      <c r="I12" s="159">
        <f t="shared" si="4"/>
        <v>104.2652472129089</v>
      </c>
      <c r="J12" s="159">
        <f t="shared" si="5"/>
        <v>325.71772510540245</v>
      </c>
      <c r="K12" s="159">
        <f t="shared" si="6"/>
        <v>45.563275036395808</v>
      </c>
      <c r="L12" s="159">
        <f t="shared" si="7"/>
        <v>43.806165420246131</v>
      </c>
      <c r="M12" s="159">
        <f t="shared" si="8"/>
        <v>2.8856581347316483</v>
      </c>
      <c r="N12" s="159">
        <f t="shared" si="9"/>
        <v>3.5181531917315088</v>
      </c>
      <c r="O12" s="50">
        <v>552581020.29235148</v>
      </c>
      <c r="P12" s="50">
        <v>141106805.42693427</v>
      </c>
      <c r="Q12" s="50">
        <v>134446210.27928859</v>
      </c>
      <c r="R12" s="50">
        <v>14454844.492673216</v>
      </c>
      <c r="S12" s="50">
        <v>486513225.79257286</v>
      </c>
      <c r="T12" s="50">
        <v>59000259.028558321</v>
      </c>
      <c r="U12" s="50">
        <v>22343556.438847698</v>
      </c>
      <c r="V12" s="50">
        <v>368720316.52669519</v>
      </c>
      <c r="W12" s="363">
        <v>1067774924.8796263</v>
      </c>
      <c r="X12" s="50">
        <v>149366518.39722168</v>
      </c>
      <c r="Y12" s="363">
        <v>1118819839.4686251</v>
      </c>
      <c r="Z12" s="50">
        <v>500920199.75254083</v>
      </c>
      <c r="AA12" s="50">
        <v>415806488.11875683</v>
      </c>
      <c r="AB12" s="50">
        <v>372508410.50904661</v>
      </c>
      <c r="AC12" s="33">
        <v>512695022.82086575</v>
      </c>
      <c r="AD12" s="363">
        <v>1110604457.444062</v>
      </c>
      <c r="AE12" s="50">
        <v>469260479.84028232</v>
      </c>
    </row>
    <row r="13" spans="1:31" s="33" customFormat="1" ht="18" hidden="1" customHeight="1">
      <c r="A13" s="1789" t="s">
        <v>1433</v>
      </c>
      <c r="B13" s="1789"/>
      <c r="C13" s="1789"/>
      <c r="D13" s="32"/>
      <c r="E13" s="303">
        <f t="shared" si="0"/>
        <v>28.724027477117509</v>
      </c>
      <c r="F13" s="159">
        <f t="shared" si="1"/>
        <v>94.820353211120675</v>
      </c>
      <c r="G13" s="159">
        <f t="shared" si="2"/>
        <v>27.768426481962955</v>
      </c>
      <c r="H13" s="159">
        <f t="shared" si="3"/>
        <v>29.285301669500875</v>
      </c>
      <c r="I13" s="159">
        <f t="shared" si="4"/>
        <v>33.362803447345122</v>
      </c>
      <c r="J13" s="159">
        <f t="shared" si="5"/>
        <v>329.50454879048209</v>
      </c>
      <c r="K13" s="159" t="e">
        <f t="shared" si="6"/>
        <v>#REF!</v>
      </c>
      <c r="L13" s="159">
        <f t="shared" si="7"/>
        <v>29.984456145394923</v>
      </c>
      <c r="M13" s="159">
        <f t="shared" si="8"/>
        <v>8.6009394694161099</v>
      </c>
      <c r="N13" s="159">
        <v>0</v>
      </c>
      <c r="O13" s="50">
        <f>'1'!G14*1000</f>
        <v>601944046609.06848</v>
      </c>
      <c r="P13" s="50">
        <f>'1'!H14*1000</f>
        <v>172902573344.86185</v>
      </c>
      <c r="Q13" s="50">
        <f>'1'!J14*1000</f>
        <v>163946830756.715</v>
      </c>
      <c r="R13" s="50">
        <f>'17'!AA13*1000</f>
        <v>48012323964.690033</v>
      </c>
      <c r="S13" s="50">
        <f>'21'!F13*1000</f>
        <v>543964047447.67297</v>
      </c>
      <c r="T13" s="50">
        <f>'9'!I13*1000</f>
        <v>25986855635.21735</v>
      </c>
      <c r="U13" s="50">
        <f>'9'!J13*1000</f>
        <v>914634281113.62</v>
      </c>
      <c r="V13" s="50">
        <f>'9'!K13*1000</f>
        <v>486464462789.55408</v>
      </c>
      <c r="W13" s="50" t="e">
        <f>'9'!G13*1000</f>
        <v>#REF!</v>
      </c>
      <c r="X13" s="50">
        <f>'1'!M14*1000</f>
        <v>165085444023.28009</v>
      </c>
      <c r="Y13" s="50" t="e">
        <f>#REF!*1000</f>
        <v>#REF!</v>
      </c>
      <c r="Z13" s="50">
        <f>'21'!E13*1000</f>
        <v>558221856291.58289</v>
      </c>
      <c r="AA13" s="328">
        <v>0</v>
      </c>
      <c r="AB13" s="328">
        <v>0</v>
      </c>
      <c r="AC13" s="33">
        <f>'25'!L13*1000</f>
        <v>521734671308.78442</v>
      </c>
      <c r="AD13" s="363">
        <f>'1'!L14*1000</f>
        <v>1814153456077.3289</v>
      </c>
      <c r="AE13" s="50">
        <f>'27'!G14*1000</f>
        <v>476115763599.36035</v>
      </c>
    </row>
    <row r="14" spans="1:31" s="33" customFormat="1" ht="18" hidden="1" customHeight="1">
      <c r="A14" s="1825" t="s">
        <v>1434</v>
      </c>
      <c r="B14" s="1825"/>
      <c r="C14" s="1825"/>
      <c r="D14" s="32"/>
      <c r="E14" s="303">
        <f t="shared" si="0"/>
        <v>22.890405191484319</v>
      </c>
      <c r="F14" s="159">
        <f t="shared" si="1"/>
        <v>93.136388997518836</v>
      </c>
      <c r="G14" s="159">
        <f t="shared" si="2"/>
        <v>15.114015685492443</v>
      </c>
      <c r="H14" s="159">
        <f t="shared" si="3"/>
        <v>16.227830870590314</v>
      </c>
      <c r="I14" s="159">
        <f t="shared" si="4"/>
        <v>33.736808036384019</v>
      </c>
      <c r="J14" s="159">
        <f t="shared" si="5"/>
        <v>345.28319467549341</v>
      </c>
      <c r="K14" s="159" t="e">
        <f t="shared" si="6"/>
        <v>#REF!</v>
      </c>
      <c r="L14" s="159">
        <f t="shared" si="7"/>
        <v>29.775913443042274</v>
      </c>
      <c r="M14" s="159">
        <f t="shared" si="8"/>
        <v>3.5135374310558061</v>
      </c>
      <c r="N14" s="159">
        <f>(S14-AC14+AA14-AB14)/S14*100</f>
        <v>3.0834285718796837</v>
      </c>
      <c r="O14" s="50">
        <f>'1'!G15*1000</f>
        <v>577199200169.32678</v>
      </c>
      <c r="P14" s="50">
        <f>'1'!H15*1000</f>
        <v>132123235680.76555</v>
      </c>
      <c r="Q14" s="50">
        <f>'1'!J15*1000</f>
        <v>123054810739.74641</v>
      </c>
      <c r="R14" s="50">
        <f>'17'!AA14*1000</f>
        <v>19969126564.971054</v>
      </c>
      <c r="S14" s="50">
        <f>'21'!F14*1000</f>
        <v>553320612477.7157</v>
      </c>
      <c r="T14" s="50">
        <f>'9'!I14*1000</f>
        <v>26885846774.99826</v>
      </c>
      <c r="U14" s="50">
        <f>'9'!J14*1000</f>
        <v>1010956523624.6958</v>
      </c>
      <c r="V14" s="50">
        <f>'9'!K14*1000</f>
        <v>422334669756.43732</v>
      </c>
      <c r="W14" s="50" t="e">
        <f>'9'!G14*1000</f>
        <v>#REF!</v>
      </c>
      <c r="X14" s="50">
        <f>'1'!M15*1000</f>
        <v>160251243330.20074</v>
      </c>
      <c r="Y14" s="50" t="e">
        <f>#REF!*1000</f>
        <v>#REF!</v>
      </c>
      <c r="Z14" s="50">
        <f>'21'!E14*1000</f>
        <v>568348194855.30286</v>
      </c>
      <c r="AA14" s="50">
        <f>'15'!K14*1000</f>
        <v>383445661143.01843</v>
      </c>
      <c r="AB14" s="50">
        <f>'15'!L14*1000</f>
        <v>377850606000.65424</v>
      </c>
      <c r="AC14" s="33">
        <f>'25'!L14*1000</f>
        <v>541854421760.84235</v>
      </c>
      <c r="AD14" s="363">
        <f>'1'!L15*1000</f>
        <v>1858282579764.1816</v>
      </c>
      <c r="AE14" s="50">
        <f>'27'!G15*1000</f>
        <v>492617125028.828</v>
      </c>
    </row>
    <row r="15" spans="1:31" s="33" customFormat="1" ht="18" hidden="1" customHeight="1">
      <c r="A15" s="1825" t="s">
        <v>1435</v>
      </c>
      <c r="B15" s="1825"/>
      <c r="C15" s="1825"/>
      <c r="D15" s="32"/>
      <c r="E15" s="303">
        <f t="shared" si="0"/>
        <v>20.392687783311395</v>
      </c>
      <c r="F15" s="159">
        <f t="shared" si="1"/>
        <v>93.595389725011685</v>
      </c>
      <c r="G15" s="159">
        <f t="shared" si="2"/>
        <v>10.967815817331015</v>
      </c>
      <c r="H15" s="159">
        <f t="shared" si="3"/>
        <v>11.718329128769112</v>
      </c>
      <c r="I15" s="159">
        <f t="shared" si="4"/>
        <v>39.750409195054026</v>
      </c>
      <c r="J15" s="159">
        <f t="shared" si="5"/>
        <v>331.30990667449885</v>
      </c>
      <c r="K15" s="159" t="e">
        <f t="shared" si="6"/>
        <v>#REF!</v>
      </c>
      <c r="L15" s="159">
        <f t="shared" si="7"/>
        <v>33.541969878352447</v>
      </c>
      <c r="M15" s="159">
        <f t="shared" si="8"/>
        <v>2.3832419421630378</v>
      </c>
      <c r="N15" s="159">
        <f>(S15-AC15+AA15-AB15)/S15*100</f>
        <v>3.0859310551345813</v>
      </c>
      <c r="O15" s="50">
        <f>'1'!G16*1000</f>
        <v>591176187097.69373</v>
      </c>
      <c r="P15" s="50">
        <f>'1'!H16*1000</f>
        <v>120556714084.11751</v>
      </c>
      <c r="Q15" s="50">
        <f>'1'!J16*1000</f>
        <v>112835526386.69783</v>
      </c>
      <c r="R15" s="50">
        <f>'17'!AA15*1000</f>
        <v>13222438356.172369</v>
      </c>
      <c r="S15" s="50">
        <f>'21'!F15*1000</f>
        <v>542356053417.50385</v>
      </c>
      <c r="T15" s="50">
        <f>'9'!I15*1000</f>
        <v>24791256296.694714</v>
      </c>
      <c r="U15" s="50">
        <f>'9'!J15*1000</f>
        <v>779494678680</v>
      </c>
      <c r="V15" s="50">
        <f>'9'!K15*1000</f>
        <v>446786704613.4361</v>
      </c>
      <c r="W15" s="50" t="e">
        <f>'9'!G15*1000</f>
        <v>#REF!</v>
      </c>
      <c r="X15" s="50">
        <f>'1'!M16*1000</f>
        <v>163700524038.46497</v>
      </c>
      <c r="Y15" s="50" t="e">
        <f>#REF!*1000</f>
        <v>#REF!</v>
      </c>
      <c r="Z15" s="50">
        <f>'21'!E15*1000</f>
        <v>554808898007.71313</v>
      </c>
      <c r="AA15" s="50">
        <f>'15'!K15*1000</f>
        <v>426671623986.29968</v>
      </c>
      <c r="AB15" s="50">
        <f>'15'!L15*1000</f>
        <v>408187718463.5506</v>
      </c>
      <c r="AC15" s="33">
        <f>'25'!L15*1000</f>
        <v>544103225058.43988</v>
      </c>
      <c r="AD15" s="363">
        <f>'1'!L16*1000</f>
        <v>1616947529869.2383</v>
      </c>
      <c r="AE15" s="50">
        <f>'27'!G16*1000</f>
        <v>497306493564.44049</v>
      </c>
    </row>
    <row r="16" spans="1:31" s="33" customFormat="1" ht="17.25" hidden="1" customHeight="1">
      <c r="A16" s="1825" t="s">
        <v>1419</v>
      </c>
      <c r="B16" s="1825"/>
      <c r="C16" s="1825"/>
      <c r="D16" s="32"/>
      <c r="E16" s="303">
        <f t="shared" si="0"/>
        <v>21.885292151692504</v>
      </c>
      <c r="F16" s="159">
        <f t="shared" si="1"/>
        <v>93.540013256492557</v>
      </c>
      <c r="G16" s="159">
        <f t="shared" si="2"/>
        <v>19.514837640885911</v>
      </c>
      <c r="H16" s="159">
        <f t="shared" si="3"/>
        <v>20.86255599234844</v>
      </c>
      <c r="I16" s="159">
        <f t="shared" si="4"/>
        <v>33.045703087420634</v>
      </c>
      <c r="J16" s="159">
        <f t="shared" si="5"/>
        <v>311.41158827662059</v>
      </c>
      <c r="K16" s="159">
        <f t="shared" si="6"/>
        <v>31.937873874426092</v>
      </c>
      <c r="L16" s="159">
        <f t="shared" si="7"/>
        <v>30.436173352685795</v>
      </c>
      <c r="M16" s="159">
        <f t="shared" si="8"/>
        <v>4.2657645440327476</v>
      </c>
      <c r="N16" s="159">
        <f>(S16-AC16+AA16-AB16)/S16*100</f>
        <v>3.6584450006283511</v>
      </c>
      <c r="O16" s="50">
        <f>'1'!G17*1000</f>
        <v>521853082567.8877</v>
      </c>
      <c r="P16" s="50">
        <f>'1'!H17*1000</f>
        <v>114209071722.59532</v>
      </c>
      <c r="Q16" s="50">
        <f>'1'!J17*1000</f>
        <v>106831180829.43275</v>
      </c>
      <c r="R16" s="50">
        <f>'17'!AA16*1000</f>
        <v>22287714917.827419</v>
      </c>
      <c r="S16" s="50">
        <f>'21'!F16*1000</f>
        <v>510638215563.37988</v>
      </c>
      <c r="T16" s="50">
        <f>'9'!I16*1000</f>
        <v>26089338459.277584</v>
      </c>
      <c r="U16" s="50">
        <f>'9'!J16*1000</f>
        <v>881921579783.37988</v>
      </c>
      <c r="V16" s="50">
        <f>'9'!K16*1000</f>
        <v>430666374687.59631</v>
      </c>
      <c r="W16" s="50">
        <f>'9'!G16*1000</f>
        <v>1598848494333.4563</v>
      </c>
      <c r="X16" s="50">
        <f>'1'!M17*1000</f>
        <v>163975341569.43137</v>
      </c>
      <c r="Y16" s="50" t="e">
        <f>#REF!*1000</f>
        <v>#REF!</v>
      </c>
      <c r="Z16" s="50">
        <f>'21'!E16*1000</f>
        <v>522478788685.25568</v>
      </c>
      <c r="AA16" s="50">
        <f>'15'!K16*1000</f>
        <v>502300405089.22681</v>
      </c>
      <c r="AB16" s="50">
        <f>'15'!L16*1000</f>
        <v>505889501158.25287</v>
      </c>
      <c r="AC16" s="33">
        <f>'25'!L16*1000</f>
        <v>488367701225.77753</v>
      </c>
      <c r="AD16" s="363">
        <f>'1'!L17*1000</f>
        <v>1677734614158.7781</v>
      </c>
      <c r="AE16" s="50">
        <f>'27'!G17*1000</f>
        <v>442375323520.45184</v>
      </c>
    </row>
    <row r="17" spans="1:31" s="33" customFormat="1" ht="18" hidden="1" customHeight="1">
      <c r="A17" s="1825" t="s">
        <v>1420</v>
      </c>
      <c r="B17" s="1825"/>
      <c r="C17" s="1825"/>
      <c r="D17" s="32"/>
      <c r="E17" s="310">
        <f t="shared" si="0"/>
        <v>22.45536049142121</v>
      </c>
      <c r="F17" s="311">
        <f t="shared" si="1"/>
        <v>94.200570883351944</v>
      </c>
      <c r="G17" s="311">
        <f t="shared" si="2"/>
        <v>26.184387740856401</v>
      </c>
      <c r="H17" s="311">
        <f t="shared" si="3"/>
        <v>27.796421502880687</v>
      </c>
      <c r="I17" s="311">
        <f t="shared" si="4"/>
        <v>32.254731160070612</v>
      </c>
      <c r="J17" s="311">
        <f t="shared" si="5"/>
        <v>290.98129186086277</v>
      </c>
      <c r="K17" s="311">
        <f t="shared" si="6"/>
        <v>30.759172781446807</v>
      </c>
      <c r="L17" s="311">
        <f t="shared" si="7"/>
        <v>29.161014807454656</v>
      </c>
      <c r="M17" s="311">
        <f t="shared" si="8"/>
        <v>6.1053056340764007</v>
      </c>
      <c r="N17" s="311">
        <f>(S17-AC17+AA17-AB17)/S17*100</f>
        <v>5.2185141786081228</v>
      </c>
      <c r="O17" s="50">
        <f>'1'!G18*1000</f>
        <v>590578353624.27771</v>
      </c>
      <c r="P17" s="50">
        <f>'1'!H18*1000</f>
        <v>132616498290.6319</v>
      </c>
      <c r="Q17" s="50">
        <f>'1'!J18*1000</f>
        <v>124925498475.28592</v>
      </c>
      <c r="R17" s="50">
        <f>'17'!AA17*1000</f>
        <v>34724818120.765259</v>
      </c>
      <c r="S17" s="50">
        <f>'21'!F17*1000</f>
        <v>555783105898.94226</v>
      </c>
      <c r="T17" s="50">
        <f>'9'!I17*1000</f>
        <v>20293166304.08532</v>
      </c>
      <c r="U17" s="50">
        <f>'9'!J17*1000</f>
        <v>1037285061501.944</v>
      </c>
      <c r="V17" s="50">
        <f>'9'!K17*1000</f>
        <v>479086108433.60748</v>
      </c>
      <c r="W17" s="50">
        <f>'9'!G17*1000</f>
        <v>1806885737298.427</v>
      </c>
      <c r="X17" s="50">
        <f>'1'!M18*1000</f>
        <v>191003037461.4938</v>
      </c>
      <c r="Y17" s="50" t="e">
        <f>#REF!*1000</f>
        <v>#REF!</v>
      </c>
      <c r="Z17" s="50">
        <f>'21'!E17*1000</f>
        <v>568764615598.45178</v>
      </c>
      <c r="AA17" s="50">
        <f>'15'!K17*1000</f>
        <v>596990781119.32605</v>
      </c>
      <c r="AB17" s="50">
        <f>'15'!L17*1000</f>
        <v>578160728513.15881</v>
      </c>
      <c r="AC17" s="33">
        <f>'25'!L17*1000</f>
        <v>545609538321.46454</v>
      </c>
      <c r="AD17" s="363">
        <f>'1'!L18*1000</f>
        <v>1905911401124.707</v>
      </c>
      <c r="AE17" s="50">
        <f>'27'!G18*1000</f>
        <v>495646950486.77838</v>
      </c>
    </row>
    <row r="18" spans="1:31" s="33" customFormat="1" ht="18.75" hidden="1" customHeight="1">
      <c r="A18" s="1825" t="s">
        <v>1421</v>
      </c>
      <c r="B18" s="1825"/>
      <c r="C18" s="1825"/>
      <c r="D18" s="32"/>
      <c r="E18" s="310">
        <f t="shared" ref="E18:F20" si="10">P18/O18*100</f>
        <v>28.034352093851872</v>
      </c>
      <c r="F18" s="311">
        <f t="shared" si="10"/>
        <v>95.11630503257787</v>
      </c>
      <c r="G18" s="311">
        <f t="shared" ref="G18:G24" si="11">R18/P18*100</f>
        <v>41.177365851686595</v>
      </c>
      <c r="H18" s="311">
        <f t="shared" ref="H18:H24" si="12">R18/Q18*100</f>
        <v>43.291595313319952</v>
      </c>
      <c r="I18" s="311">
        <f t="shared" ref="I18:I24" si="13">AE18/(T18+U18+V18)*100</f>
        <v>38.273931156114813</v>
      </c>
      <c r="J18" s="311">
        <f t="shared" ref="J18:J24" si="14">S18/X18*100</f>
        <v>403.66239029001935</v>
      </c>
      <c r="K18" s="311" t="e">
        <f t="shared" ref="K18:K24" si="15">S18/W18*100</f>
        <v>#REF!</v>
      </c>
      <c r="L18" s="311">
        <f t="shared" ref="L18:L24" si="16">S18/AD18*100</f>
        <v>31.698522124221203</v>
      </c>
      <c r="M18" s="311">
        <f t="shared" ref="M18:M24" si="17">R18/Z18*100</f>
        <v>11.396717344082928</v>
      </c>
      <c r="N18" s="311">
        <v>0</v>
      </c>
      <c r="O18" s="50">
        <f>'1'!G19*1000</f>
        <v>607232241203.53247</v>
      </c>
      <c r="P18" s="50">
        <f>'1'!H19*1000</f>
        <v>170233624526.38614</v>
      </c>
      <c r="Q18" s="50">
        <f>'1'!J19*1000</f>
        <v>161919933572.53073</v>
      </c>
      <c r="R18" s="50">
        <f>'17'!AA18*1000</f>
        <v>70097722373.816498</v>
      </c>
      <c r="S18" s="50">
        <f>'21'!F18*1000</f>
        <v>599912595010.16187</v>
      </c>
      <c r="T18" s="50">
        <f>'9'!I18*1000</f>
        <v>21622586778.182602</v>
      </c>
      <c r="U18" s="50">
        <f>'9'!J18*1000</f>
        <v>855876728341.16553</v>
      </c>
      <c r="V18" s="50">
        <f>'9'!K18*1000</f>
        <v>396411361107.40057</v>
      </c>
      <c r="W18" s="50" t="e">
        <f>'9'!G18*1000</f>
        <v>#REF!</v>
      </c>
      <c r="X18" s="50">
        <f>'1'!M19*1000</f>
        <v>148617411341.97382</v>
      </c>
      <c r="Y18" s="50" t="e">
        <f>#REF!*1000</f>
        <v>#REF!</v>
      </c>
      <c r="Z18" s="50">
        <f>'21'!E18*1000</f>
        <v>615069412160.2533</v>
      </c>
      <c r="AA18" s="50">
        <f>'15'!K18*1000</f>
        <v>543367712191.40027</v>
      </c>
      <c r="AB18" s="50">
        <f>'15'!L18*1000</f>
        <v>539216484375.87115</v>
      </c>
      <c r="AC18" s="33">
        <f>'25'!L18*1000</f>
        <v>538028957041.10455</v>
      </c>
      <c r="AD18" s="363">
        <f>'1'!L19*1000</f>
        <v>1892556986282.2148</v>
      </c>
      <c r="AE18" s="50">
        <f>'27'!G19*1000</f>
        <v>487575695209.42249</v>
      </c>
    </row>
    <row r="19" spans="1:31" s="33" customFormat="1" ht="19.5" hidden="1" customHeight="1">
      <c r="A19" s="1825" t="s">
        <v>1436</v>
      </c>
      <c r="B19" s="1825"/>
      <c r="C19" s="1825"/>
      <c r="D19" s="32"/>
      <c r="E19" s="310">
        <f t="shared" si="10"/>
        <v>22.857929858704029</v>
      </c>
      <c r="F19" s="311">
        <f t="shared" si="10"/>
        <v>93.178223976940984</v>
      </c>
      <c r="G19" s="311">
        <f t="shared" si="11"/>
        <v>24.981900532401934</v>
      </c>
      <c r="H19" s="311">
        <f t="shared" si="12"/>
        <v>26.810878621795002</v>
      </c>
      <c r="I19" s="311">
        <f t="shared" si="13"/>
        <v>30.214812290732389</v>
      </c>
      <c r="J19" s="311">
        <f t="shared" si="14"/>
        <v>288.93946728464147</v>
      </c>
      <c r="K19" s="311">
        <f t="shared" si="15"/>
        <v>30.117835897117512</v>
      </c>
      <c r="L19" s="311">
        <f t="shared" si="16"/>
        <v>28.724143982605742</v>
      </c>
      <c r="M19" s="311">
        <f t="shared" si="17"/>
        <v>5.8246527118157765</v>
      </c>
      <c r="N19" s="311">
        <f t="shared" ref="N19:N24" si="18">(S19-AC19+AA19-AB19)/S19*100</f>
        <v>5.2485809585973406</v>
      </c>
      <c r="O19" s="50">
        <f>'1'!G20*1000</f>
        <v>574744237526.82422</v>
      </c>
      <c r="P19" s="50">
        <f>'1'!H20*1000</f>
        <v>131374634680.82477</v>
      </c>
      <c r="Q19" s="50">
        <f>'1'!J20*1000</f>
        <v>122412551351.78688</v>
      </c>
      <c r="R19" s="50">
        <f>'17'!AA19*1000</f>
        <v>32819880560.770058</v>
      </c>
      <c r="S19" s="50">
        <f>'21'!F19*1000</f>
        <v>550945764665.23364</v>
      </c>
      <c r="T19" s="50">
        <f>'9'!I19*1000</f>
        <v>29229771450.74604</v>
      </c>
      <c r="U19" s="50">
        <f>'9'!J19*1000</f>
        <v>1052866166435.6915</v>
      </c>
      <c r="V19" s="50">
        <f>'9'!K19*1000</f>
        <v>472049041986.46393</v>
      </c>
      <c r="W19" s="50">
        <f>'9'!G19*1000</f>
        <v>1829300639485.731</v>
      </c>
      <c r="X19" s="50">
        <f>'1'!M20*1000</f>
        <v>190678611628.53299</v>
      </c>
      <c r="Y19" s="50" t="e">
        <f>#REF!*1000</f>
        <v>#REF!</v>
      </c>
      <c r="Z19" s="50">
        <f>'21'!E19*1000</f>
        <v>563465019883.37073</v>
      </c>
      <c r="AA19" s="50">
        <f>'15'!K19*1000</f>
        <v>471136516857.51721</v>
      </c>
      <c r="AB19" s="50">
        <f>'15'!L19*1000</f>
        <v>472749175826.49487</v>
      </c>
      <c r="AC19" s="33">
        <f>'25'!L19*1000</f>
        <v>520416271199.83801</v>
      </c>
      <c r="AD19" s="363">
        <f>'1'!L20*1000</f>
        <v>1918058080334.3196</v>
      </c>
      <c r="AE19" s="50">
        <f>'27'!G20*1000</f>
        <v>469581988394.43793</v>
      </c>
    </row>
    <row r="20" spans="1:31" s="33" customFormat="1" ht="18" hidden="1" customHeight="1">
      <c r="A20" s="1825" t="s">
        <v>1437</v>
      </c>
      <c r="B20" s="1825"/>
      <c r="C20" s="1825"/>
      <c r="D20" s="32"/>
      <c r="E20" s="310">
        <f t="shared" si="10"/>
        <v>22.927482727410702</v>
      </c>
      <c r="F20" s="311">
        <f t="shared" si="10"/>
        <v>90.84118079774386</v>
      </c>
      <c r="G20" s="311">
        <f t="shared" si="11"/>
        <v>27.85628249882674</v>
      </c>
      <c r="H20" s="311">
        <f t="shared" si="12"/>
        <v>30.664817711747077</v>
      </c>
      <c r="I20" s="311">
        <f t="shared" si="13"/>
        <v>28.463299964138567</v>
      </c>
      <c r="J20" s="311">
        <f t="shared" si="14"/>
        <v>279.85752494249851</v>
      </c>
      <c r="K20" s="311">
        <f t="shared" si="15"/>
        <v>27.847942908648299</v>
      </c>
      <c r="L20" s="311">
        <f t="shared" si="16"/>
        <v>26.603897123587544</v>
      </c>
      <c r="M20" s="311">
        <f t="shared" si="17"/>
        <v>6.6311429199177176</v>
      </c>
      <c r="N20" s="311">
        <f t="shared" si="18"/>
        <v>5.8919030097347491</v>
      </c>
      <c r="O20" s="50">
        <f>'1'!G21*1000</f>
        <v>567799791590.06055</v>
      </c>
      <c r="P20" s="50">
        <f>'1'!H21*1000</f>
        <v>130182199143.08508</v>
      </c>
      <c r="Q20" s="50">
        <f>'1'!J21*1000</f>
        <v>118259046890.04887</v>
      </c>
      <c r="R20" s="50">
        <f>'17'!AA20*1000</f>
        <v>36263921156.482986</v>
      </c>
      <c r="S20" s="50">
        <f>'21'!F20*1000</f>
        <v>532889980968.86169</v>
      </c>
      <c r="T20" s="50">
        <f>'9'!I20*1000</f>
        <v>27969698550.922256</v>
      </c>
      <c r="U20" s="50">
        <f>'9'!J20*1000</f>
        <v>1129104080630.0825</v>
      </c>
      <c r="V20" s="50">
        <f>'9'!K20*1000</f>
        <v>501921760240.39038</v>
      </c>
      <c r="W20" s="50">
        <f>'9'!G20*1000</f>
        <v>1913570358560.9207</v>
      </c>
      <c r="X20" s="50">
        <f>'1'!M21*1000</f>
        <v>190414740885.86792</v>
      </c>
      <c r="Y20" s="50" t="e">
        <f>#REF!*1000</f>
        <v>#REF!</v>
      </c>
      <c r="Z20" s="50">
        <f>'21'!E20*1000</f>
        <v>546872863312.27148</v>
      </c>
      <c r="AA20" s="50">
        <f>'15'!K20*1000</f>
        <v>472565988368.96783</v>
      </c>
      <c r="AB20" s="50">
        <f>'15'!L20*1000</f>
        <v>453305260327.58716</v>
      </c>
      <c r="AC20" s="33">
        <f>'25'!L20*1000</f>
        <v>520753348182.96307</v>
      </c>
      <c r="AD20" s="363">
        <f>'1'!L21*1000</f>
        <v>2003052329113.0562</v>
      </c>
      <c r="AE20" s="50">
        <f>'27'!G21*1000</f>
        <v>472204876777.19043</v>
      </c>
    </row>
    <row r="21" spans="1:31" s="33" customFormat="1" ht="18" hidden="1" customHeight="1">
      <c r="A21" s="1825" t="s">
        <v>1424</v>
      </c>
      <c r="B21" s="1825"/>
      <c r="C21" s="1825"/>
      <c r="D21" s="32"/>
      <c r="E21" s="310">
        <f t="shared" ref="E21:F24" si="19">P21/O21*100</f>
        <v>23.159944665856973</v>
      </c>
      <c r="F21" s="311">
        <f t="shared" si="19"/>
        <v>92.489230589957174</v>
      </c>
      <c r="G21" s="311">
        <f t="shared" si="11"/>
        <v>28.365353730099692</v>
      </c>
      <c r="H21" s="311">
        <f t="shared" si="12"/>
        <v>30.66881792525119</v>
      </c>
      <c r="I21" s="311">
        <f t="shared" si="13"/>
        <v>40.260880721154784</v>
      </c>
      <c r="J21" s="311">
        <f t="shared" si="14"/>
        <v>277.49859993477105</v>
      </c>
      <c r="K21" s="311">
        <f t="shared" si="15"/>
        <v>37.397179270549671</v>
      </c>
      <c r="L21" s="311">
        <f t="shared" si="16"/>
        <v>33.888012730174829</v>
      </c>
      <c r="M21" s="311">
        <f t="shared" si="17"/>
        <v>6.8245304540195519</v>
      </c>
      <c r="N21" s="311">
        <f t="shared" si="18"/>
        <v>6.4134407112224663</v>
      </c>
      <c r="O21" s="50">
        <f>'1'!G22*1000</f>
        <v>610787773834.75635</v>
      </c>
      <c r="P21" s="50">
        <f>'1'!H22*1000</f>
        <v>141458110445.94922</v>
      </c>
      <c r="Q21" s="50">
        <f>'1'!J22*1000</f>
        <v>130833517958.55026</v>
      </c>
      <c r="R21" s="50">
        <f>'17'!AA21*1000</f>
        <v>40125093407.9086</v>
      </c>
      <c r="S21" s="50">
        <f>'21'!F21*1000</f>
        <v>575586969459.5636</v>
      </c>
      <c r="T21" s="50">
        <f>'9'!I21*1000</f>
        <v>31515796894.087177</v>
      </c>
      <c r="U21" s="50">
        <f>'9'!J21*1000</f>
        <v>677894624523.73511</v>
      </c>
      <c r="V21" s="50">
        <f>'9'!K21*1000</f>
        <v>543696562710.23669</v>
      </c>
      <c r="W21" s="50">
        <f>'9'!G21*1000</f>
        <v>1539118673350.958</v>
      </c>
      <c r="X21" s="50">
        <f>'1'!M22*1000</f>
        <v>207419774224.03622</v>
      </c>
      <c r="Y21" s="50" t="e">
        <f>#REF!*1000</f>
        <v>#REF!</v>
      </c>
      <c r="Z21" s="50">
        <f>'21'!E21*1000</f>
        <v>587953906547.16016</v>
      </c>
      <c r="AA21" s="50">
        <f>'15'!K21*1000</f>
        <v>467124506297.57819</v>
      </c>
      <c r="AB21" s="50">
        <f>'15'!L21*1000</f>
        <v>449083899650.39594</v>
      </c>
      <c r="AC21" s="33">
        <f>'25'!L21*1000</f>
        <v>556712647078.93457</v>
      </c>
      <c r="AD21" s="363">
        <f>'1'!L22*1000</f>
        <v>1698497265220.4094</v>
      </c>
      <c r="AE21" s="50">
        <f>'27'!G22*1000</f>
        <v>504511908188.25787</v>
      </c>
    </row>
    <row r="22" spans="1:31" s="33" customFormat="1" ht="18" hidden="1" customHeight="1">
      <c r="A22" s="1467" t="s">
        <v>1425</v>
      </c>
      <c r="B22" s="1468"/>
      <c r="C22" s="1468"/>
      <c r="D22" s="1469"/>
      <c r="E22" s="310">
        <f t="shared" si="19"/>
        <v>22.374664676483007</v>
      </c>
      <c r="F22" s="311">
        <f t="shared" si="19"/>
        <v>92.109908017361548</v>
      </c>
      <c r="G22" s="311">
        <f t="shared" si="11"/>
        <v>22.363825723092347</v>
      </c>
      <c r="H22" s="311">
        <f t="shared" si="12"/>
        <v>24.279500657928189</v>
      </c>
      <c r="I22" s="311">
        <f t="shared" si="13"/>
        <v>65.375362616173035</v>
      </c>
      <c r="J22" s="311">
        <f t="shared" si="14"/>
        <v>255.50760381699007</v>
      </c>
      <c r="K22" s="311">
        <f>S22/W22*100</f>
        <v>36.870527413614553</v>
      </c>
      <c r="L22" s="311">
        <f t="shared" si="16"/>
        <v>34.264216394459254</v>
      </c>
      <c r="M22" s="311">
        <f t="shared" si="17"/>
        <v>5.1783652374910245</v>
      </c>
      <c r="N22" s="311">
        <f t="shared" si="18"/>
        <v>4.7384241885820249</v>
      </c>
      <c r="O22" s="50">
        <f>'1'!G23*1000</f>
        <v>591629898.36522436</v>
      </c>
      <c r="P22" s="50">
        <f>'1'!H23*1000</f>
        <v>132375205.88503619</v>
      </c>
      <c r="Q22" s="50">
        <f>'1'!J23*1000</f>
        <v>121930680.37849981</v>
      </c>
      <c r="R22" s="50">
        <f>'17'!AA22*1000</f>
        <v>29604160.344714176</v>
      </c>
      <c r="S22" s="50">
        <f>'21'!F22*1000</f>
        <v>557368066.55468881</v>
      </c>
      <c r="T22" s="50">
        <f>'9'!H22*1000</f>
        <v>56174469.685894564</v>
      </c>
      <c r="U22" s="50">
        <f>'9'!I22*1000</f>
        <v>36285352.065757252</v>
      </c>
      <c r="V22" s="50">
        <f>'9'!J22*1000</f>
        <v>657092394.43798745</v>
      </c>
      <c r="W22" s="50">
        <f>'9'!F22*1000</f>
        <v>1511689974.7652617</v>
      </c>
      <c r="X22" s="50">
        <f>'1'!M23*1000</f>
        <v>218141479.24689919</v>
      </c>
      <c r="Y22" s="50">
        <f>'11'!F22*1000</f>
        <v>1576730796.6300085</v>
      </c>
      <c r="Z22" s="50">
        <f>'21'!E22*1000</f>
        <v>571689307.08830655</v>
      </c>
      <c r="AA22" s="50">
        <f>'15'!K22*1000</f>
        <v>513062537.33096856</v>
      </c>
      <c r="AB22" s="50">
        <f>'15'!L22*1000</f>
        <v>501070753.58251137</v>
      </c>
      <c r="AC22" s="33">
        <f>'25'!L22*1000</f>
        <v>542949387.01808667</v>
      </c>
      <c r="AD22" s="363">
        <f>'1'!L23*1000</f>
        <v>1626676822.6598606</v>
      </c>
      <c r="AE22" s="50">
        <f>'27'!G23*1000</f>
        <v>490022479.33153796</v>
      </c>
    </row>
    <row r="23" spans="1:31" s="33" customFormat="1" ht="18" customHeight="1">
      <c r="A23" s="1467" t="s">
        <v>1308</v>
      </c>
      <c r="B23" s="1468"/>
      <c r="C23" s="1468"/>
      <c r="D23" s="1469"/>
      <c r="E23" s="310">
        <f t="shared" ref="E23" si="20">P23/O23*100</f>
        <v>25.040828712005254</v>
      </c>
      <c r="F23" s="311">
        <f t="shared" ref="F23" si="21">Q23/P23*100</f>
        <v>91.885873551725027</v>
      </c>
      <c r="G23" s="311">
        <f t="shared" ref="G23" si="22">R23/P23*100</f>
        <v>25.811105320862161</v>
      </c>
      <c r="H23" s="311">
        <f t="shared" ref="H23" si="23">R23/Q23*100</f>
        <v>28.090395534339009</v>
      </c>
      <c r="I23" s="311" t="s">
        <v>690</v>
      </c>
      <c r="J23" s="311" t="s">
        <v>690</v>
      </c>
      <c r="K23" s="311" t="s">
        <v>690</v>
      </c>
      <c r="L23" s="311" t="s">
        <v>690</v>
      </c>
      <c r="M23" s="311">
        <f t="shared" ref="M23" si="24">R23/Z23*100</f>
        <v>6.1374311183579628</v>
      </c>
      <c r="N23" s="311">
        <f t="shared" si="18"/>
        <v>6.049753995700045</v>
      </c>
      <c r="O23" s="50">
        <f>'1'!G24*1000</f>
        <v>547611812.77995157</v>
      </c>
      <c r="P23" s="50">
        <f>'1'!H24*1000</f>
        <v>137126536.04493457</v>
      </c>
      <c r="Q23" s="50">
        <f>'1'!J24*1000</f>
        <v>125999915.51610923</v>
      </c>
      <c r="R23" s="50">
        <f>'17'!AA23*1000</f>
        <v>35393874.641408071</v>
      </c>
      <c r="S23" s="50">
        <f>'21'!F23*1000</f>
        <v>567246381.60543549</v>
      </c>
      <c r="T23" s="50" t="e">
        <f>'9'!H23*1000</f>
        <v>#VALUE!</v>
      </c>
      <c r="U23" s="50" t="e">
        <f>'9'!J23*1000</f>
        <v>#VALUE!</v>
      </c>
      <c r="V23" s="50" t="e">
        <f>'9'!K23*1000</f>
        <v>#VALUE!</v>
      </c>
      <c r="W23" s="50" t="e">
        <f>'9'!G23*1000</f>
        <v>#VALUE!</v>
      </c>
      <c r="X23" s="50" t="e">
        <f>'1'!M24*1000</f>
        <v>#VALUE!</v>
      </c>
      <c r="Y23" s="50" t="e">
        <f>'11'!F23*1000</f>
        <v>#VALUE!</v>
      </c>
      <c r="Z23" s="50">
        <f>'21'!E23*1000</f>
        <v>576688747.43929529</v>
      </c>
      <c r="AA23" s="50">
        <f>'15'!K23*1000</f>
        <v>269631490.04391009</v>
      </c>
      <c r="AB23" s="50">
        <f>'15'!L23*1000</f>
        <v>293813184.71593726</v>
      </c>
      <c r="AC23" s="33">
        <f>'25'!L23*1000</f>
        <v>508747676.29676956</v>
      </c>
      <c r="AD23" s="363" t="e">
        <f>'1'!L24*1000</f>
        <v>#VALUE!</v>
      </c>
      <c r="AE23" s="50" t="e">
        <f>'27'!G24*1000</f>
        <v>#VALUE!</v>
      </c>
    </row>
    <row r="24" spans="1:31" s="33" customFormat="1" ht="18" customHeight="1">
      <c r="A24" s="1467" t="s">
        <v>1309</v>
      </c>
      <c r="B24" s="1468"/>
      <c r="C24" s="1468"/>
      <c r="D24" s="1469"/>
      <c r="E24" s="310">
        <f t="shared" si="19"/>
        <v>23.481111612910869</v>
      </c>
      <c r="F24" s="311">
        <f t="shared" si="19"/>
        <v>91.614459207963279</v>
      </c>
      <c r="G24" s="311">
        <f t="shared" si="11"/>
        <v>20.69423275130783</v>
      </c>
      <c r="H24" s="311">
        <f t="shared" si="12"/>
        <v>22.588391537991036</v>
      </c>
      <c r="I24" s="311">
        <f t="shared" si="13"/>
        <v>59.35843626651981</v>
      </c>
      <c r="J24" s="311">
        <f t="shared" si="14"/>
        <v>211.40769078684713</v>
      </c>
      <c r="K24" s="311">
        <f t="shared" si="15"/>
        <v>34.161045043106306</v>
      </c>
      <c r="L24" s="311">
        <f t="shared" si="16"/>
        <v>31.323781150996403</v>
      </c>
      <c r="M24" s="311">
        <f t="shared" si="17"/>
        <v>5.0328441800184631</v>
      </c>
      <c r="N24" s="311">
        <f t="shared" si="18"/>
        <v>4.4378509772292416</v>
      </c>
      <c r="O24" s="50">
        <f>'1'!G25*1000</f>
        <v>567102429.23699069</v>
      </c>
      <c r="P24" s="50">
        <f>'1'!H25*1000</f>
        <v>133161954.36866666</v>
      </c>
      <c r="Q24" s="50">
        <f>'1'!J25*1000</f>
        <v>121995604.3656088</v>
      </c>
      <c r="R24" s="50">
        <f>'17'!AA24*1000</f>
        <v>27556844.773242202</v>
      </c>
      <c r="S24" s="50">
        <f>'21'!F24*1000</f>
        <v>535452746.87562519</v>
      </c>
      <c r="T24" s="50">
        <f>'9'!H24*1000</f>
        <v>55041749.027572788</v>
      </c>
      <c r="U24" s="50">
        <f>'9'!I24*1000</f>
        <v>44948460.470020451</v>
      </c>
      <c r="V24" s="50">
        <f>'9'!J24*1000</f>
        <v>665442274.4939214</v>
      </c>
      <c r="W24" s="50">
        <f>'9'!F24*1000</f>
        <v>1567436670.043206</v>
      </c>
      <c r="X24" s="50">
        <f>'1'!M25*1000</f>
        <v>253279691.42593685</v>
      </c>
      <c r="Y24" s="50">
        <f>'11'!F24*1000</f>
        <v>1646437120.1984501</v>
      </c>
      <c r="Z24" s="50">
        <f>'21'!E24*1000</f>
        <v>547540193.7268225</v>
      </c>
      <c r="AA24" s="50">
        <f>'15'!K24*1000</f>
        <v>382269483.92824727</v>
      </c>
      <c r="AB24" s="50">
        <f>'15'!L24*1000</f>
        <v>381803427.49317777</v>
      </c>
      <c r="AC24" s="33">
        <f>'25'!L24*1000</f>
        <v>512156208.35087395</v>
      </c>
      <c r="AD24" s="363">
        <f>'1'!L25*1000</f>
        <v>1709412871.6277041</v>
      </c>
      <c r="AE24" s="50">
        <f>'27'!G25*1000</f>
        <v>454348753.1733427</v>
      </c>
    </row>
    <row r="25" spans="1:31" s="33" customFormat="1" ht="18" customHeight="1">
      <c r="A25" s="1467" t="s">
        <v>1310</v>
      </c>
      <c r="B25" s="1468"/>
      <c r="C25" s="1468"/>
      <c r="D25" s="1469"/>
      <c r="E25" s="310">
        <f>P25/O25*100</f>
        <v>25.197380762442933</v>
      </c>
      <c r="F25" s="311">
        <f t="shared" ref="F25" si="25">Q25/P25*100</f>
        <v>91.815629126113095</v>
      </c>
      <c r="G25" s="311">
        <f t="shared" ref="G25" si="26">R25/P25*100</f>
        <v>27.480585011551479</v>
      </c>
      <c r="H25" s="311">
        <f t="shared" ref="H25" si="27">R25/Q25*100</f>
        <v>29.930182119435894</v>
      </c>
      <c r="I25" s="311">
        <f>AE25/(T25+U25+V25)*100</f>
        <v>50.856735924452977</v>
      </c>
      <c r="J25" s="311">
        <f>S25/X25*100</f>
        <v>254.59867086077614</v>
      </c>
      <c r="K25" s="311">
        <f>S25/W25*100</f>
        <v>32.427372708754518</v>
      </c>
      <c r="L25" s="311">
        <f t="shared" ref="L25" si="28">S25/AD25*100</f>
        <v>30.455114080059627</v>
      </c>
      <c r="M25" s="311">
        <f t="shared" ref="M25" si="29">R25/Z25*100</f>
        <v>6.8941699075922287</v>
      </c>
      <c r="N25" s="311">
        <f>(S25-AC25+AA25-AB25)/S25*100</f>
        <v>6.0569025659839415</v>
      </c>
      <c r="O25" s="50">
        <f>'1'!G26*1000</f>
        <v>595707112.30569518</v>
      </c>
      <c r="P25" s="50">
        <f>'1'!H26*1000</f>
        <v>150102589.31661955</v>
      </c>
      <c r="Q25" s="50">
        <f>'1'!J26*1000</f>
        <v>137817636.71564007</v>
      </c>
      <c r="R25" s="50">
        <f>'17'!AA25*1000</f>
        <v>41249069.661693618</v>
      </c>
      <c r="S25" s="50">
        <f>'21'!F25*1000</f>
        <v>584559967.12143993</v>
      </c>
      <c r="T25" s="50">
        <f>'9'!H25*1000</f>
        <v>51025112.969116434</v>
      </c>
      <c r="U25" s="50">
        <f>'9'!I25*1000</f>
        <v>35467987.3537907</v>
      </c>
      <c r="V25" s="50">
        <f>'9'!J25*1000</f>
        <v>879317237.33015323</v>
      </c>
      <c r="W25" s="50">
        <f>'9'!F25*1000</f>
        <v>1802674463.8600478</v>
      </c>
      <c r="X25" s="50">
        <f>'1'!M26*1000</f>
        <v>229600557.27906713</v>
      </c>
      <c r="Y25" s="50">
        <f>'11'!F25*1000</f>
        <v>1887354949.4973595</v>
      </c>
      <c r="Z25" s="50">
        <f>'21'!E25*1000</f>
        <v>598318147.28366256</v>
      </c>
      <c r="AA25" s="50">
        <f>'15'!K25*1000</f>
        <v>395867764.92653602</v>
      </c>
      <c r="AB25" s="50">
        <f>'15'!L25*1000</f>
        <v>394024027.29688913</v>
      </c>
      <c r="AC25" s="33">
        <f>'25'!L25*1000</f>
        <v>550997477.10279346</v>
      </c>
      <c r="AD25" s="363">
        <f>'1'!L26*1000</f>
        <v>1919414800.3673985</v>
      </c>
      <c r="AE25" s="50">
        <f>'27'!G26*1000</f>
        <v>491179612.95128453</v>
      </c>
    </row>
    <row r="26" spans="1:31" s="33" customFormat="1" ht="18" customHeight="1">
      <c r="A26" s="1467" t="s">
        <v>1311</v>
      </c>
      <c r="B26" s="1468"/>
      <c r="C26" s="1468"/>
      <c r="D26" s="1469"/>
      <c r="E26" s="310">
        <f>P26/O26*100</f>
        <v>25.345107117857367</v>
      </c>
      <c r="F26" s="311">
        <f t="shared" ref="F26" si="30">Q26/P26*100</f>
        <v>92.430631209247082</v>
      </c>
      <c r="G26" s="311">
        <f t="shared" ref="G26" si="31">R26/P26*100</f>
        <v>24.140040099409614</v>
      </c>
      <c r="H26" s="311">
        <f t="shared" ref="H26" si="32">R26/Q26*100</f>
        <v>26.116926589801931</v>
      </c>
      <c r="I26" s="311">
        <f>AE26/(T26+U26+V26)*100</f>
        <v>52.402597668503525</v>
      </c>
      <c r="J26" s="311">
        <f>S26/X26*100</f>
        <v>209.60282702234883</v>
      </c>
      <c r="K26" s="311">
        <f>S26/W26*100</f>
        <v>31.57247259237506</v>
      </c>
      <c r="L26" s="311">
        <f t="shared" ref="L26" si="33">S26/AD26*100</f>
        <v>29.289272541361239</v>
      </c>
      <c r="M26" s="311">
        <f t="shared" ref="M26" si="34">R26/Z26*100</f>
        <v>6.2077223440703113</v>
      </c>
      <c r="N26" s="311">
        <f>(S26-AC26+AA26-AB26)/S26*100</f>
        <v>5.4323624218992084</v>
      </c>
      <c r="O26" s="50">
        <f>'1'!G27*1000</f>
        <v>645268724.33871329</v>
      </c>
      <c r="P26" s="50">
        <f>'1'!H27*1000</f>
        <v>163544049.38167867</v>
      </c>
      <c r="Q26" s="50">
        <f>'1'!J27*1000</f>
        <v>151164797.14864835</v>
      </c>
      <c r="R26" s="50">
        <f>'17'!AA26*1000</f>
        <v>39479599.100935496</v>
      </c>
      <c r="S26" s="50">
        <f>'21'!F26*1000</f>
        <v>623145067.71688104</v>
      </c>
      <c r="T26" s="50">
        <f>'9'!H26*1000</f>
        <v>61013660.847066626</v>
      </c>
      <c r="U26" s="50">
        <f>'9'!I26*1000</f>
        <v>27918302.528482784</v>
      </c>
      <c r="V26" s="50">
        <f>'9'!J26*1000</f>
        <v>921434079.50688028</v>
      </c>
      <c r="W26" s="50">
        <f>'9'!F26*1000</f>
        <v>1973697390.6420438</v>
      </c>
      <c r="X26" s="50">
        <f>'1'!M27*1000</f>
        <v>297298026.25726908</v>
      </c>
      <c r="Y26" s="50">
        <f>'11'!F26*1000</f>
        <v>2060963483.9457312</v>
      </c>
      <c r="Z26" s="50">
        <f>'21'!E26*1000</f>
        <v>635975594.79519677</v>
      </c>
      <c r="AA26" s="50">
        <f>'15'!K26*1000</f>
        <v>409850375.6051755</v>
      </c>
      <c r="AB26" s="50">
        <f>'15'!L26*1000</f>
        <v>404086953.6749652</v>
      </c>
      <c r="AC26" s="33">
        <f>'25'!L26*1000</f>
        <v>595056991.15452111</v>
      </c>
      <c r="AD26" s="363">
        <f>'1'!L27*1000</f>
        <v>2127553925.5435531</v>
      </c>
      <c r="AE26" s="50">
        <f>'27'!G27*1000</f>
        <v>529458052.43085945</v>
      </c>
    </row>
    <row r="27" spans="1:31" s="33" customFormat="1" ht="18" customHeight="1">
      <c r="A27" s="1467" t="s">
        <v>1312</v>
      </c>
      <c r="B27" s="1468"/>
      <c r="C27" s="1468"/>
      <c r="D27" s="1469"/>
      <c r="E27" s="310">
        <f>P27/O27*100</f>
        <v>23.541241679471788</v>
      </c>
      <c r="F27" s="311">
        <f t="shared" ref="F27" si="35">Q27/P27*100</f>
        <v>91.627039321624267</v>
      </c>
      <c r="G27" s="311">
        <f t="shared" ref="G27" si="36">R27/P27*100</f>
        <v>21.198444064045486</v>
      </c>
      <c r="H27" s="311">
        <f t="shared" ref="H27" si="37">R27/Q27*100</f>
        <v>23.135576813342027</v>
      </c>
      <c r="I27" s="311">
        <f>AE27/(T27+U27+V27)*100</f>
        <v>56.110565972359751</v>
      </c>
      <c r="J27" s="311">
        <f>S27/X27*100</f>
        <v>196.62707851430196</v>
      </c>
      <c r="K27" s="311">
        <f>S27/W27*100</f>
        <v>32.174553099046719</v>
      </c>
      <c r="L27" s="311">
        <f t="shared" ref="L27" si="38">S27/AD27*100</f>
        <v>29.658604394627908</v>
      </c>
      <c r="M27" s="311">
        <f t="shared" ref="M27" si="39">R27/Z27*100</f>
        <v>5.0773169810780443</v>
      </c>
      <c r="N27" s="311">
        <f>(S27-AC27+AA27-AB27)/S27*100</f>
        <v>3.9658682114885151</v>
      </c>
      <c r="O27" s="50">
        <f>'1'!G28*1000</f>
        <v>688049723.30288827</v>
      </c>
      <c r="P27" s="50">
        <f>'1'!H28*1000</f>
        <v>161975448.23766986</v>
      </c>
      <c r="Q27" s="50">
        <f>'1'!J28*1000</f>
        <v>148413307.64810693</v>
      </c>
      <c r="R27" s="50">
        <f>'17'!AA27*1000</f>
        <v>34336274.792149395</v>
      </c>
      <c r="S27" s="50">
        <f>'21'!F27*1000</f>
        <v>659112757.12037623</v>
      </c>
      <c r="T27" s="50">
        <f>'9'!H27*1000</f>
        <v>77489013.319196627</v>
      </c>
      <c r="U27" s="50">
        <f>'9'!I27*1000</f>
        <v>44322618.645098113</v>
      </c>
      <c r="V27" s="50">
        <f>'9'!J27*1000</f>
        <v>895154646.68426919</v>
      </c>
      <c r="W27" s="50">
        <f>'9'!F27*1000</f>
        <v>2048552951.4313745</v>
      </c>
      <c r="X27" s="50">
        <f>'1'!M28*1000</f>
        <v>335209556.13060927</v>
      </c>
      <c r="Y27" s="50">
        <f>'11'!F27*1000</f>
        <v>2133439323.5730138</v>
      </c>
      <c r="Z27" s="50">
        <f>'21'!E27*1000</f>
        <v>676268094.35204744</v>
      </c>
      <c r="AA27" s="50">
        <f>'15'!K27*1000</f>
        <v>754934179.11685598</v>
      </c>
      <c r="AB27" s="50">
        <f>'15'!L27*1000</f>
        <v>748932498.911466</v>
      </c>
      <c r="AC27" s="33">
        <f>'25'!L27*1000</f>
        <v>638974894.0132637</v>
      </c>
      <c r="AD27" s="363">
        <f>'1'!L28*1000</f>
        <v>2222332340.2221918</v>
      </c>
      <c r="AE27" s="50">
        <f>'27'!G28*1000</f>
        <v>570625534.69775426</v>
      </c>
    </row>
    <row r="28" spans="1:31" ht="18" customHeight="1">
      <c r="A28" s="1825" t="s">
        <v>43</v>
      </c>
      <c r="B28" s="1825"/>
      <c r="C28" s="1825"/>
      <c r="D28" s="32"/>
      <c r="E28" s="310"/>
      <c r="F28" s="311"/>
      <c r="G28" s="311"/>
      <c r="H28" s="311"/>
      <c r="I28" s="311"/>
      <c r="J28" s="311"/>
      <c r="K28" s="311"/>
      <c r="L28" s="311"/>
      <c r="M28" s="311"/>
      <c r="N28" s="311"/>
      <c r="O28" s="50"/>
      <c r="P28" s="50"/>
      <c r="Q28" s="50"/>
      <c r="R28" s="50"/>
      <c r="S28" s="50"/>
      <c r="T28" s="50"/>
      <c r="U28" s="50"/>
      <c r="V28" s="50"/>
      <c r="W28" s="50"/>
      <c r="X28" s="50"/>
      <c r="Y28" s="50"/>
      <c r="Z28" s="50"/>
      <c r="AA28" s="1065"/>
      <c r="AB28" s="1065"/>
      <c r="AC28" s="1065"/>
      <c r="AD28" s="1065"/>
      <c r="AE28" s="1065"/>
    </row>
    <row r="29" spans="1:31" ht="18" customHeight="1">
      <c r="A29" s="34"/>
      <c r="B29" s="34" t="s">
        <v>44</v>
      </c>
      <c r="C29" s="34"/>
      <c r="D29" s="989"/>
      <c r="E29" s="1063">
        <f t="shared" ref="E29:F30" si="40">P29/O29*100</f>
        <v>23.498893610482359</v>
      </c>
      <c r="F29" s="1064">
        <f t="shared" si="40"/>
        <v>91.682300102629128</v>
      </c>
      <c r="G29" s="1064">
        <f>R29/P29*100</f>
        <v>20.531309418711501</v>
      </c>
      <c r="H29" s="1064">
        <f>R29/Q29*100</f>
        <v>22.393972877784222</v>
      </c>
      <c r="I29" s="1064">
        <f>AE29/(T29+U29+V29)*100</f>
        <v>53.859851154627023</v>
      </c>
      <c r="J29" s="1064">
        <f>S29/X29*100</f>
        <v>193.77582476122623</v>
      </c>
      <c r="K29" s="1064">
        <f>S29/W29*100</f>
        <v>30.852896814187019</v>
      </c>
      <c r="L29" s="1064">
        <f>S29/AD29*100</f>
        <v>28.544009267300712</v>
      </c>
      <c r="M29" s="1064">
        <f>R29/Z29*100</f>
        <v>4.8994651406223344</v>
      </c>
      <c r="N29" s="1064">
        <f>(S29-AC29+AA29-AB29)/S29*100</f>
        <v>3.7179679313403837</v>
      </c>
      <c r="O29" s="1065">
        <f>'1'!G30*1000</f>
        <v>654395178.36866474</v>
      </c>
      <c r="P29" s="1065">
        <f>'1'!H30*1000</f>
        <v>153775626.75697881</v>
      </c>
      <c r="Q29" s="1065">
        <f>'1'!J30*1000</f>
        <v>140985031.60803217</v>
      </c>
      <c r="R29" s="1065">
        <f>'17'!AA29*1000</f>
        <v>31572149.740038235</v>
      </c>
      <c r="S29" s="1065">
        <f>'21'!F29*1000</f>
        <v>627257312.13911557</v>
      </c>
      <c r="T29" s="50">
        <f>'9'!H29*1000</f>
        <v>75881299.08413811</v>
      </c>
      <c r="U29" s="50">
        <f>'9'!I29*1000</f>
        <v>44218340.659285448</v>
      </c>
      <c r="V29" s="50">
        <f>'9'!J29*1000</f>
        <v>893817131.12310469</v>
      </c>
      <c r="W29" s="50">
        <f>'9'!F29*1000</f>
        <v>2033058081.7639308</v>
      </c>
      <c r="X29" s="50">
        <f>'1'!M30*1000</f>
        <v>323702563.470976</v>
      </c>
      <c r="Y29" s="50">
        <f>'11'!F29*1000</f>
        <v>2114196517.3538518</v>
      </c>
      <c r="Z29" s="1065">
        <f>'21'!E29*1000</f>
        <v>644399925.98922563</v>
      </c>
      <c r="AA29" s="1065">
        <f>'15'!K29*1000</f>
        <v>754080644.92160821</v>
      </c>
      <c r="AB29" s="1065">
        <f>'15'!L29*1000</f>
        <v>748247190.46487164</v>
      </c>
      <c r="AC29" s="987">
        <f>'25'!L29*1000</f>
        <v>609769540.88353217</v>
      </c>
      <c r="AD29" s="1101">
        <f>'1'!L30*1000</f>
        <v>2197509488.8218298</v>
      </c>
      <c r="AE29" s="50">
        <f>'27'!G30*1000</f>
        <v>546094063.62051284</v>
      </c>
    </row>
    <row r="30" spans="1:31" ht="18" customHeight="1">
      <c r="A30" s="34"/>
      <c r="B30" s="34" t="s">
        <v>12</v>
      </c>
      <c r="C30" s="34"/>
      <c r="D30" s="989"/>
      <c r="E30" s="1063">
        <f>P30/O30*100</f>
        <v>24.364677926019336</v>
      </c>
      <c r="F30" s="1064">
        <f t="shared" si="40"/>
        <v>90.590704414320527</v>
      </c>
      <c r="G30" s="1064">
        <f>R30/P30*100</f>
        <v>33.709575978210751</v>
      </c>
      <c r="H30" s="1064">
        <f>R30/Q30*100</f>
        <v>37.210855347849531</v>
      </c>
      <c r="I30" s="1064">
        <f>AE30/(T30+U30+V30)*100</f>
        <v>804.44035007076275</v>
      </c>
      <c r="J30" s="1064">
        <f>S30/X30*100</f>
        <v>276.83553751633457</v>
      </c>
      <c r="K30" s="1064">
        <f>S30/W30*100</f>
        <v>205.58704697071198</v>
      </c>
      <c r="L30" s="1064">
        <f>S30/AD30*100</f>
        <v>128.33112710327993</v>
      </c>
      <c r="M30" s="1064">
        <f>R30/Z30*100</f>
        <v>8.6736238513659121</v>
      </c>
      <c r="N30" s="1064">
        <f>(S30-AC30+AA30-AB30)/S30*100</f>
        <v>8.8472083872626222</v>
      </c>
      <c r="O30" s="1065">
        <f>'1'!G31*1000</f>
        <v>33654544.934223428</v>
      </c>
      <c r="P30" s="1065">
        <f>'1'!H31*1000</f>
        <v>8199821.4806909943</v>
      </c>
      <c r="Q30" s="1065">
        <f>'1'!J31*1000</f>
        <v>7428276.0400747396</v>
      </c>
      <c r="R30" s="1065">
        <f>'17'!AA30*1000</f>
        <v>2764125.0521111768</v>
      </c>
      <c r="S30" s="1065">
        <f>'21'!F30*1000</f>
        <v>31855444.981260829</v>
      </c>
      <c r="T30" s="50">
        <f>'9'!H30*1000</f>
        <v>1607714.2350584993</v>
      </c>
      <c r="U30" s="50">
        <f>'9'!I30*1000</f>
        <v>104277.98581265839</v>
      </c>
      <c r="V30" s="50">
        <f>'9'!J30*1000</f>
        <v>1337515.5611643523</v>
      </c>
      <c r="W30" s="50">
        <f>'9'!F30*1000</f>
        <v>15494869.667445036</v>
      </c>
      <c r="X30" s="50">
        <f>'1'!M31*1000</f>
        <v>11506992.659633234</v>
      </c>
      <c r="Y30" s="50">
        <f>'11'!F30*1000</f>
        <v>19242806.21916325</v>
      </c>
      <c r="Z30" s="1065">
        <f>'21'!E30*1000</f>
        <v>31868168.362822022</v>
      </c>
      <c r="AA30" s="1065">
        <f>'15'!K30*1000</f>
        <v>853534.19524767948</v>
      </c>
      <c r="AB30" s="1065">
        <f>'15'!L30*1000</f>
        <v>685308.44659447542</v>
      </c>
      <c r="AC30" s="987">
        <f>'25'!L30*1000</f>
        <v>29205353.129732095</v>
      </c>
      <c r="AD30" s="1101">
        <f>'1'!L31*1000</f>
        <v>24822851.400365096</v>
      </c>
      <c r="AE30" s="50">
        <f>'27'!G31*1000</f>
        <v>24531471.077241607</v>
      </c>
    </row>
    <row r="31" spans="1:31" ht="18" customHeight="1">
      <c r="A31" s="1825" t="s">
        <v>13</v>
      </c>
      <c r="B31" s="1825"/>
      <c r="C31" s="1825"/>
      <c r="D31" s="32"/>
      <c r="E31" s="1063"/>
      <c r="F31" s="1064"/>
      <c r="G31" s="1064"/>
      <c r="H31" s="1064"/>
      <c r="I31" s="1064"/>
      <c r="J31" s="1064"/>
      <c r="K31" s="1064"/>
      <c r="L31" s="1064"/>
      <c r="M31" s="1064"/>
      <c r="N31" s="1064"/>
      <c r="O31" s="1065"/>
      <c r="P31" s="1065"/>
      <c r="Q31" s="1065"/>
      <c r="R31" s="1065"/>
      <c r="S31" s="1065"/>
      <c r="T31" s="1065"/>
      <c r="U31" s="1065"/>
      <c r="V31" s="1065"/>
      <c r="W31" s="1065"/>
      <c r="X31" s="1065"/>
      <c r="Y31" s="1065"/>
      <c r="Z31" s="1065"/>
      <c r="AA31" s="1065"/>
      <c r="AB31" s="1065"/>
      <c r="AC31" s="1065"/>
      <c r="AD31" s="1101"/>
      <c r="AE31" s="1065"/>
    </row>
    <row r="32" spans="1:31" ht="18" customHeight="1">
      <c r="A32" s="34"/>
      <c r="B32" s="34" t="s">
        <v>52</v>
      </c>
      <c r="C32" s="34"/>
      <c r="D32" s="989"/>
      <c r="E32" s="1063">
        <f t="shared" ref="E32:F36" si="41">P32/O32*100</f>
        <v>22.152066826785376</v>
      </c>
      <c r="F32" s="1064">
        <f t="shared" si="41"/>
        <v>91.81067016023799</v>
      </c>
      <c r="G32" s="1064">
        <f>R32/P32*100</f>
        <v>12.907696083052977</v>
      </c>
      <c r="H32" s="1064">
        <f>R32/Q32*100</f>
        <v>14.059036994855893</v>
      </c>
      <c r="I32" s="1064">
        <f>AE32/(T32+U32+V32)*100</f>
        <v>43.435119996628842</v>
      </c>
      <c r="J32" s="1064">
        <f>S32/X32*100</f>
        <v>218.8814217635211</v>
      </c>
      <c r="K32" s="1064">
        <f>S32/W32*100</f>
        <v>26.224484644952135</v>
      </c>
      <c r="L32" s="1064">
        <f>S32/AD32*100</f>
        <v>24.895085990549987</v>
      </c>
      <c r="M32" s="1064">
        <f>R32/Z32*100</f>
        <v>2.7856529650288691</v>
      </c>
      <c r="N32" s="1064">
        <f>(S32-AC32+AA32-AB32)/S32*100</f>
        <v>1.1965629107408393</v>
      </c>
      <c r="O32" s="1065">
        <f>'1'!G33*1000</f>
        <v>402467574.81383371</v>
      </c>
      <c r="P32" s="1065">
        <f>'1'!H33*1000</f>
        <v>89154886.128902882</v>
      </c>
      <c r="Q32" s="1065">
        <f>'1'!J33*1000</f>
        <v>81853698.435542792</v>
      </c>
      <c r="R32" s="1065">
        <f>'17'!AA32*1000</f>
        <v>11507841.74471074</v>
      </c>
      <c r="S32" s="1065">
        <f>'21'!F32*1000</f>
        <v>399535496.60776186</v>
      </c>
      <c r="T32" s="50">
        <f>'9'!H32*1000</f>
        <v>51776728.31002032</v>
      </c>
      <c r="U32" s="50">
        <f>'9'!I32*1000</f>
        <v>33311089.524913806</v>
      </c>
      <c r="V32" s="50">
        <f>'9'!J32*1000</f>
        <v>723194836.97220445</v>
      </c>
      <c r="W32" s="50">
        <f>'9'!F32*1000</f>
        <v>1523520869.9693825</v>
      </c>
      <c r="X32" s="50">
        <f>'1'!M33*1000</f>
        <v>182535134.04139844</v>
      </c>
      <c r="Y32" s="50">
        <f>'11'!F32*1000</f>
        <v>1565769909.95239</v>
      </c>
      <c r="Z32" s="1065">
        <f>'21'!E32*1000</f>
        <v>413111104.97898936</v>
      </c>
      <c r="AA32" s="1065">
        <f>'15'!K32*1000</f>
        <v>599914251.83088851</v>
      </c>
      <c r="AB32" s="1065">
        <f>'15'!L32*1000</f>
        <v>607881269.52226651</v>
      </c>
      <c r="AC32" s="987">
        <f>'25'!L32*1000</f>
        <v>386787785.34873116</v>
      </c>
      <c r="AD32" s="1101">
        <f>'1'!L33*1000</f>
        <v>1604876949.4486701</v>
      </c>
      <c r="AE32" s="50">
        <f>'27'!G33*1000</f>
        <v>351078541.0274179</v>
      </c>
    </row>
    <row r="33" spans="1:31" ht="18" customHeight="1">
      <c r="A33" s="34"/>
      <c r="B33" s="34" t="s">
        <v>53</v>
      </c>
      <c r="C33" s="34"/>
      <c r="D33" s="989"/>
      <c r="E33" s="1063">
        <f t="shared" si="41"/>
        <v>22.929633133413354</v>
      </c>
      <c r="F33" s="1064">
        <f t="shared" si="41"/>
        <v>92.81744469615532</v>
      </c>
      <c r="G33" s="1064">
        <f>R33/P33*100</f>
        <v>37.590243521389041</v>
      </c>
      <c r="H33" s="1064">
        <f>R33/Q33*100</f>
        <v>40.499114842520648</v>
      </c>
      <c r="I33" s="1064">
        <f>AE33/(T33+U33+V33)*100</f>
        <v>103.55846062634168</v>
      </c>
      <c r="J33" s="1064">
        <f>S33/X33*100</f>
        <v>208.80182151665957</v>
      </c>
      <c r="K33" s="1064">
        <f>S33/W33*100</f>
        <v>54.834238980395341</v>
      </c>
      <c r="L33" s="1064">
        <f>S33/AD33*100</f>
        <v>47.333463242570573</v>
      </c>
      <c r="M33" s="1064">
        <f>R33/Z33*100</f>
        <v>9.8018641310666386</v>
      </c>
      <c r="N33" s="1064">
        <f>(S33-AC33+AA33-AB33)/S33*100</f>
        <v>9.8984156912820787</v>
      </c>
      <c r="O33" s="1065">
        <f>'1'!G34*1000</f>
        <v>51091611.65650373</v>
      </c>
      <c r="P33" s="1065">
        <f>'1'!H34*1000</f>
        <v>11715119.114784559</v>
      </c>
      <c r="Q33" s="1065">
        <f>'1'!J34*1000</f>
        <v>10873674.20545388</v>
      </c>
      <c r="R33" s="1065">
        <f>'17'!AA33*1000</f>
        <v>4403741.804068312</v>
      </c>
      <c r="S33" s="1065">
        <f>'21'!F33*1000</f>
        <v>44593014.525710531</v>
      </c>
      <c r="T33" s="50">
        <f>'9'!H33*1000</f>
        <v>6121606.5859968076</v>
      </c>
      <c r="U33" s="50">
        <f>'9'!I33*1000</f>
        <v>2410686.9669042029</v>
      </c>
      <c r="V33" s="50">
        <f>'9'!J33*1000</f>
        <v>30143380.818721835</v>
      </c>
      <c r="W33" s="50">
        <f>'9'!F33*1000</f>
        <v>81323303.386509448</v>
      </c>
      <c r="X33" s="50">
        <f>'1'!M34*1000</f>
        <v>21356621.413454771</v>
      </c>
      <c r="Y33" s="50">
        <f>'11'!F33*1000</f>
        <v>85427136.280906558</v>
      </c>
      <c r="Z33" s="1065">
        <f>'21'!E33*1000</f>
        <v>44927594.845054202</v>
      </c>
      <c r="AA33" s="1065">
        <f>'15'!K33*1000</f>
        <v>16358718.053090813</v>
      </c>
      <c r="AB33" s="1065">
        <f>'15'!L33*1000</f>
        <v>11990447.719723571</v>
      </c>
      <c r="AC33" s="987">
        <f>'25'!L33*1000</f>
        <v>44547282.912049145</v>
      </c>
      <c r="AD33" s="1101">
        <f>'1'!L34*1000</f>
        <v>94210335.502356932</v>
      </c>
      <c r="AE33" s="50">
        <f>'27'!G34*1000</f>
        <v>40051933.016109169</v>
      </c>
    </row>
    <row r="34" spans="1:31" ht="18" customHeight="1">
      <c r="A34" s="34"/>
      <c r="B34" s="34" t="s">
        <v>54</v>
      </c>
      <c r="C34" s="34"/>
      <c r="D34" s="989"/>
      <c r="E34" s="1063">
        <f t="shared" si="41"/>
        <v>26.898994354075111</v>
      </c>
      <c r="F34" s="1064">
        <f t="shared" si="41"/>
        <v>91.424344479360457</v>
      </c>
      <c r="G34" s="1064">
        <f>R34/P34*100</f>
        <v>26.762979291492776</v>
      </c>
      <c r="H34" s="1064">
        <f>R34/Q34*100</f>
        <v>29.273361973664102</v>
      </c>
      <c r="I34" s="1064">
        <f>AE34/(T34+U34+V34)*100</f>
        <v>123.77677795654938</v>
      </c>
      <c r="J34" s="1064">
        <f>S34/X34*100</f>
        <v>170.75440175468495</v>
      </c>
      <c r="K34" s="1064">
        <f>S34/W34*100</f>
        <v>61.237734491922282</v>
      </c>
      <c r="L34" s="1064">
        <f>S34/AD34*100</f>
        <v>48.963053050910759</v>
      </c>
      <c r="M34" s="1064">
        <f>R34/Z34*100</f>
        <v>7.9379365003689264</v>
      </c>
      <c r="N34" s="1064">
        <f>(S34-AC34+AA34-AB34)/S34*100</f>
        <v>8.1867757134838577</v>
      </c>
      <c r="O34" s="1065">
        <f>'1'!G35*1000</f>
        <v>112623809.77291895</v>
      </c>
      <c r="P34" s="1065">
        <f>'1'!H35*1000</f>
        <v>30294672.232161764</v>
      </c>
      <c r="Q34" s="1065">
        <f>'1'!J35*1000</f>
        <v>27696705.500424728</v>
      </c>
      <c r="R34" s="1065">
        <f>'17'!AA34*1000</f>
        <v>8107756.8559190659</v>
      </c>
      <c r="S34" s="1065">
        <f>'21'!F34*1000</f>
        <v>101692883.81991966</v>
      </c>
      <c r="T34" s="50">
        <f>'9'!H34*1000</f>
        <v>11774603.431404814</v>
      </c>
      <c r="U34" s="50">
        <f>'9'!I34*1000</f>
        <v>6581550.3158310559</v>
      </c>
      <c r="V34" s="50">
        <f>'9'!J34*1000</f>
        <v>47301500.069602787</v>
      </c>
      <c r="W34" s="50">
        <f>'9'!F34*1000</f>
        <v>166062452.60972828</v>
      </c>
      <c r="X34" s="50">
        <f>'1'!M35*1000</f>
        <v>59555058.478678159</v>
      </c>
      <c r="Y34" s="50">
        <f>'11'!F34*1000</f>
        <v>180875968.00117654</v>
      </c>
      <c r="Z34" s="1065">
        <f>'21'!E34*1000</f>
        <v>102139351.39871989</v>
      </c>
      <c r="AA34" s="1065">
        <f>'15'!K34*1000</f>
        <v>36776855.650134675</v>
      </c>
      <c r="AB34" s="1065">
        <f>'15'!L34*1000</f>
        <v>34552206.281735346</v>
      </c>
      <c r="AC34" s="987">
        <f>'25'!L34*1000</f>
        <v>95592164.873408452</v>
      </c>
      <c r="AD34" s="1101">
        <f>'1'!L35*1000</f>
        <v>207693102.21358445</v>
      </c>
      <c r="AE34" s="50">
        <f>'27'!G35*1000</f>
        <v>81268928.376348257</v>
      </c>
    </row>
    <row r="35" spans="1:31" ht="18" customHeight="1">
      <c r="A35" s="34"/>
      <c r="B35" s="1330" t="s">
        <v>257</v>
      </c>
      <c r="C35" s="34"/>
      <c r="D35" s="989"/>
      <c r="E35" s="1063">
        <f t="shared" si="41"/>
        <v>22.798982929555176</v>
      </c>
      <c r="F35" s="1064">
        <f t="shared" si="41"/>
        <v>90.429239579105456</v>
      </c>
      <c r="G35" s="1064">
        <f>R35/P35*100</f>
        <v>25.158874919160763</v>
      </c>
      <c r="H35" s="1064">
        <f>R35/Q35*100</f>
        <v>27.821615039848197</v>
      </c>
      <c r="I35" s="1064">
        <f>AE35/(T35+U35+V35)*100</f>
        <v>894.60780065839765</v>
      </c>
      <c r="J35" s="1064">
        <f>S35/X35*100</f>
        <v>264.57332971832346</v>
      </c>
      <c r="K35" s="1064">
        <f>S35/W35*100</f>
        <v>193.37398887453762</v>
      </c>
      <c r="L35" s="1064">
        <f>S35/AD35*100</f>
        <v>122.81835345014545</v>
      </c>
      <c r="M35" s="1315">
        <f>R35/Z35*100</f>
        <v>6.052480889517577</v>
      </c>
      <c r="N35" s="1064">
        <f>(S35-AC35+AA35-AB35)/S35*100</f>
        <v>6.1187104487793968</v>
      </c>
      <c r="O35" s="1065">
        <f>'1'!G36*1000</f>
        <v>47977360.251631156</v>
      </c>
      <c r="P35" s="1065">
        <f>'1'!H36*1000</f>
        <v>10938350.173820578</v>
      </c>
      <c r="Q35" s="1065">
        <f>'1'!J36*1000</f>
        <v>9891466.8846857082</v>
      </c>
      <c r="R35" s="1065">
        <f>'17'!AA35*1000</f>
        <v>2751965.8384513231</v>
      </c>
      <c r="S35" s="1065">
        <f>'21'!F35*1000</f>
        <v>45392315.474983111</v>
      </c>
      <c r="T35" s="50">
        <f>'9'!H35*1000</f>
        <v>2189005.4577747122</v>
      </c>
      <c r="U35" s="50">
        <f>'9'!I35*1000</f>
        <v>105936.28944906604</v>
      </c>
      <c r="V35" s="50">
        <f>'9'!J35*1000</f>
        <v>1744747.273739581</v>
      </c>
      <c r="W35" s="50">
        <f>'9'!F35*1000</f>
        <v>23473847.614755448</v>
      </c>
      <c r="X35" s="50">
        <f>'1'!M36*1000</f>
        <v>17156799.411078125</v>
      </c>
      <c r="Y35" s="50">
        <f>'11'!F35*1000</f>
        <v>28400857.797541417</v>
      </c>
      <c r="Z35" s="1065">
        <f>'21'!E35*1000</f>
        <v>45468393.683283038</v>
      </c>
      <c r="AA35" s="1065">
        <f>'15'!K35*1000</f>
        <v>1380973.1867423893</v>
      </c>
      <c r="AB35" s="1065">
        <f>'15'!L35*1000</f>
        <v>1021547.4827401655</v>
      </c>
      <c r="AC35" s="987">
        <f>'25'!L35*1000</f>
        <v>42974316.829074636</v>
      </c>
      <c r="AD35" s="1101">
        <f>'1'!L36*1000</f>
        <v>36958902.476582058</v>
      </c>
      <c r="AE35" s="50">
        <f>'27'!G36*1000</f>
        <v>36139373.103879064</v>
      </c>
    </row>
    <row r="36" spans="1:31" ht="13.5" customHeight="1">
      <c r="A36" s="34"/>
      <c r="B36" s="1330" t="s">
        <v>256</v>
      </c>
      <c r="C36" s="34"/>
      <c r="D36" s="989"/>
      <c r="E36" s="1063">
        <f t="shared" si="41"/>
        <v>26.894831349195421</v>
      </c>
      <c r="F36" s="1064">
        <f t="shared" si="41"/>
        <v>91.069744331641104</v>
      </c>
      <c r="G36" s="1064">
        <f>R36/P36*100</f>
        <v>38.067675326719517</v>
      </c>
      <c r="H36" s="1064">
        <f>R36/Q36*100</f>
        <v>41.800573402393269</v>
      </c>
      <c r="I36" s="1064">
        <f>AE36/(T36+U36+V36)*100</f>
        <v>61.894510718863337</v>
      </c>
      <c r="J36" s="1064">
        <f>S36/X36*100</f>
        <v>124.34369452807647</v>
      </c>
      <c r="K36" s="1064">
        <f>S36/W36*100</f>
        <v>26.713768251416862</v>
      </c>
      <c r="L36" s="1064">
        <f>S36/AD36*100</f>
        <v>24.372125058538966</v>
      </c>
      <c r="M36" s="1064">
        <f>R36/Z36*100</f>
        <v>10.711968083929371</v>
      </c>
      <c r="N36" s="1064">
        <f>(S36-AC36+AA36-AB36)/S36*100</f>
        <v>8.6040311574629538</v>
      </c>
      <c r="O36" s="1065">
        <f>'1'!G37*1000</f>
        <v>73889366.808000043</v>
      </c>
      <c r="P36" s="1065">
        <f>'1'!H37*1000</f>
        <v>19872420.587999992</v>
      </c>
      <c r="Q36" s="1065">
        <f>'1'!J37*1000</f>
        <v>18097762.622000001</v>
      </c>
      <c r="R36" s="1065">
        <f>'17'!AA36*1000</f>
        <v>7564968.5490000034</v>
      </c>
      <c r="S36" s="1065">
        <f>'21'!F36*1000</f>
        <v>67899046.692000031</v>
      </c>
      <c r="T36" s="50">
        <f>'9'!H36*1000</f>
        <v>5627069.5339999991</v>
      </c>
      <c r="U36" s="50">
        <f>'9'!I36*1000</f>
        <v>1913355.5479999995</v>
      </c>
      <c r="V36" s="50">
        <f>'9'!J36*1000</f>
        <v>92770181.549999937</v>
      </c>
      <c r="W36" s="50">
        <f>'9'!F36*1000</f>
        <v>254172477.85100013</v>
      </c>
      <c r="X36" s="50">
        <f>'1'!M37*1000</f>
        <v>54605942.785999984</v>
      </c>
      <c r="Y36" s="50">
        <f>'11'!F36*1000</f>
        <v>272965451.54100001</v>
      </c>
      <c r="Z36" s="1065">
        <f>'21'!E36*1000</f>
        <v>70621649.44600001</v>
      </c>
      <c r="AA36" s="1065">
        <f>'15'!K36*1000</f>
        <v>100503380.39600003</v>
      </c>
      <c r="AB36" s="1065">
        <f>'15'!L36*1000</f>
        <v>93487027.905000046</v>
      </c>
      <c r="AC36" s="987">
        <f>'25'!L36*1000</f>
        <v>69073344.050000012</v>
      </c>
      <c r="AD36" s="1101">
        <f>'1'!L37*1000</f>
        <v>278593050.58099997</v>
      </c>
      <c r="AE36" s="50">
        <f>'27'!G37*1000</f>
        <v>62086759.17400004</v>
      </c>
    </row>
    <row r="37" spans="1:31" ht="18" customHeight="1">
      <c r="A37" s="1825" t="s">
        <v>14</v>
      </c>
      <c r="B37" s="1825"/>
      <c r="C37" s="1825"/>
      <c r="D37" s="32"/>
      <c r="E37" s="1063"/>
      <c r="F37" s="1064"/>
      <c r="G37" s="1064"/>
      <c r="H37" s="1064"/>
      <c r="I37" s="1064"/>
      <c r="J37" s="1064"/>
      <c r="K37" s="1064"/>
      <c r="L37" s="1064"/>
      <c r="M37" s="1064"/>
      <c r="N37" s="1064"/>
      <c r="O37" s="1065"/>
      <c r="P37" s="1065"/>
      <c r="Q37" s="1065"/>
      <c r="R37" s="1065"/>
      <c r="S37" s="1065"/>
      <c r="T37" s="1065"/>
      <c r="U37" s="1065"/>
      <c r="V37" s="1065"/>
      <c r="W37" s="1065"/>
      <c r="X37" s="1065"/>
      <c r="Y37" s="1065"/>
      <c r="Z37" s="1065"/>
      <c r="AA37" s="1065"/>
      <c r="AB37" s="1065"/>
      <c r="AC37" s="1065"/>
      <c r="AD37" s="1101"/>
      <c r="AE37" s="1065"/>
    </row>
    <row r="38" spans="1:31" ht="18" customHeight="1">
      <c r="A38" s="1470" t="s">
        <v>45</v>
      </c>
      <c r="B38" s="1470"/>
      <c r="C38" s="35"/>
      <c r="D38" s="32"/>
      <c r="E38" s="1063">
        <f t="shared" ref="E38:E48" si="42">P38/O38*100</f>
        <v>23.432215449169632</v>
      </c>
      <c r="F38" s="1064">
        <f t="shared" ref="F38:F48" si="43">Q38/P38*100</f>
        <v>91.647939945954747</v>
      </c>
      <c r="G38" s="1064">
        <f t="shared" ref="G38:G48" si="44">R38/P38*100</f>
        <v>21.06107388781394</v>
      </c>
      <c r="H38" s="1064">
        <f t="shared" ref="H38:H48" si="45">R38/Q38*100</f>
        <v>22.9804116712648</v>
      </c>
      <c r="I38" s="1064">
        <f t="shared" ref="I38:I48" si="46">AE38/(T38+U38+V38)*100</f>
        <v>55.858555918097089</v>
      </c>
      <c r="J38" s="1064">
        <f t="shared" ref="J38:J48" si="47">S38/X38*100</f>
        <v>196.11714718521441</v>
      </c>
      <c r="K38" s="1064">
        <f t="shared" ref="K38:K48" si="48">S38/W38*100</f>
        <v>32.00987076605837</v>
      </c>
      <c r="L38" s="1064">
        <f t="shared" ref="L38:L48" si="49">S38/AD38*100</f>
        <v>29.517235512038333</v>
      </c>
      <c r="M38" s="1064">
        <f t="shared" ref="M38:M48" si="50">R38/Z38*100</f>
        <v>5.0199768592582927</v>
      </c>
      <c r="N38" s="1064">
        <f t="shared" ref="N38:N48" si="51">(S38-AC38+AA38-AB38)/S38*100</f>
        <v>3.8889593352193907</v>
      </c>
      <c r="O38" s="1065">
        <f>'1'!G39*1000</f>
        <v>681424889.87260032</v>
      </c>
      <c r="P38" s="1065">
        <f>'1'!H39*1000</f>
        <v>159672948.31921461</v>
      </c>
      <c r="Q38" s="1065">
        <f>'1'!J39*1000</f>
        <v>146336967.78552917</v>
      </c>
      <c r="R38" s="1065">
        <f>'17'!AA38*1000</f>
        <v>33628837.624360755</v>
      </c>
      <c r="S38" s="1065">
        <f>'21'!F38*1000</f>
        <v>652754448.40650105</v>
      </c>
      <c r="T38" s="50">
        <f>'9'!H38*1000</f>
        <v>77181284.326093644</v>
      </c>
      <c r="U38" s="50">
        <f>'9'!I38*1000</f>
        <v>44173767.254002579</v>
      </c>
      <c r="V38" s="50">
        <f>'9'!J38*1000</f>
        <v>892235921.15764737</v>
      </c>
      <c r="W38" s="50">
        <f>'9'!F38*1000</f>
        <v>2039228627.8726513</v>
      </c>
      <c r="X38" s="50">
        <f>'1'!M39*1000</f>
        <v>332839049.40246516</v>
      </c>
      <c r="Y38" s="50">
        <f>'11'!F38*1000</f>
        <v>2122883892.8048835</v>
      </c>
      <c r="Z38" s="1065">
        <f>'21'!E38*1000</f>
        <v>669900251.87744498</v>
      </c>
      <c r="AA38" s="1065">
        <f>'15'!K38*1000</f>
        <v>754928841.53069711</v>
      </c>
      <c r="AB38" s="1065">
        <f>'15'!L38*1000</f>
        <v>748914755.05598676</v>
      </c>
      <c r="AC38" s="987">
        <f>'25'!L38*1000</f>
        <v>633383179.82384694</v>
      </c>
      <c r="AD38" s="1101">
        <f>'1'!L39*1000</f>
        <v>2211434902.6360588</v>
      </c>
      <c r="AE38" s="50">
        <f>'27'!G39*1000</f>
        <v>566177280.28749669</v>
      </c>
    </row>
    <row r="39" spans="1:31" ht="18" customHeight="1">
      <c r="A39" s="7"/>
      <c r="B39" s="1330" t="s">
        <v>15</v>
      </c>
      <c r="C39" s="36"/>
      <c r="D39" s="32"/>
      <c r="E39" s="1063">
        <f t="shared" si="42"/>
        <v>23.509309464712423</v>
      </c>
      <c r="F39" s="1064">
        <f t="shared" si="43"/>
        <v>92.717584009652015</v>
      </c>
      <c r="G39" s="1064">
        <f t="shared" si="44"/>
        <v>17.742864762062013</v>
      </c>
      <c r="H39" s="1064">
        <f t="shared" si="45"/>
        <v>19.136461493879047</v>
      </c>
      <c r="I39" s="1064">
        <f t="shared" si="46"/>
        <v>49.650846942981602</v>
      </c>
      <c r="J39" s="1064">
        <f t="shared" si="47"/>
        <v>221.2939100355328</v>
      </c>
      <c r="K39" s="1064">
        <f t="shared" si="48"/>
        <v>29.51394879374098</v>
      </c>
      <c r="L39" s="1064">
        <f t="shared" si="49"/>
        <v>27.713152841722589</v>
      </c>
      <c r="M39" s="1064">
        <f t="shared" si="50"/>
        <v>3.9898513149381838</v>
      </c>
      <c r="N39" s="1064">
        <f t="shared" si="51"/>
        <v>2.2250255289669325</v>
      </c>
      <c r="O39" s="1065">
        <f>'1'!G40*1000</f>
        <v>347366506.50249857</v>
      </c>
      <c r="P39" s="1065">
        <f>'1'!H40*1000</f>
        <v>81663466.990432784</v>
      </c>
      <c r="Q39" s="1065">
        <f>'1'!J40*1000</f>
        <v>75716393.612048954</v>
      </c>
      <c r="R39" s="1065">
        <f>'17'!AA39*1000</f>
        <v>14489438.508123644</v>
      </c>
      <c r="S39" s="1065">
        <f>'21'!F39*1000</f>
        <v>350755855.98765433</v>
      </c>
      <c r="T39" s="50">
        <f>'9'!H39*1000</f>
        <v>36649390.881695673</v>
      </c>
      <c r="U39" s="50">
        <f>'9'!I39*1000</f>
        <v>31291884.233760886</v>
      </c>
      <c r="V39" s="50">
        <f>'9'!J39*1000</f>
        <v>524667536.912772</v>
      </c>
      <c r="W39" s="50">
        <f>'9'!F39*1000</f>
        <v>1188440958.676594</v>
      </c>
      <c r="X39" s="50">
        <f>'1'!M40*1000</f>
        <v>158502263.31638953</v>
      </c>
      <c r="Y39" s="50">
        <f>'11'!F39*1000</f>
        <v>1222535915.6754951</v>
      </c>
      <c r="Z39" s="1065">
        <f>'21'!E39*1000</f>
        <v>363157355.10931271</v>
      </c>
      <c r="AA39" s="1065">
        <f>'15'!K39*1000</f>
        <v>442333851.37046432</v>
      </c>
      <c r="AB39" s="1065">
        <f>'15'!L39*1000</f>
        <v>455386584.51124483</v>
      </c>
      <c r="AC39" s="987">
        <f>'25'!L39*1000</f>
        <v>329898715.50680202</v>
      </c>
      <c r="AD39" s="1101">
        <f>'1'!L40*1000</f>
        <v>1265665649.776181</v>
      </c>
      <c r="AE39" s="50">
        <f>'27'!G40*1000</f>
        <v>294235294.2307573</v>
      </c>
    </row>
    <row r="40" spans="1:31" ht="18" customHeight="1">
      <c r="A40" s="961"/>
      <c r="B40" s="961" t="s">
        <v>1313</v>
      </c>
      <c r="C40" s="36"/>
      <c r="D40" s="32"/>
      <c r="E40" s="1063">
        <f t="shared" si="42"/>
        <v>26.735739987350055</v>
      </c>
      <c r="F40" s="1064">
        <f t="shared" si="43"/>
        <v>92.792746907065279</v>
      </c>
      <c r="G40" s="1064">
        <f t="shared" si="44"/>
        <v>20.018543280169247</v>
      </c>
      <c r="H40" s="1064">
        <f t="shared" si="45"/>
        <v>21.573392261162848</v>
      </c>
      <c r="I40" s="1064">
        <f t="shared" si="46"/>
        <v>45.186651488453435</v>
      </c>
      <c r="J40" s="1064">
        <f t="shared" si="47"/>
        <v>186.0162559042142</v>
      </c>
      <c r="K40" s="1064">
        <f t="shared" si="48"/>
        <v>33.489993165933477</v>
      </c>
      <c r="L40" s="1064">
        <f t="shared" si="49"/>
        <v>10.920162323669736</v>
      </c>
      <c r="M40" s="1064">
        <f t="shared" si="50"/>
        <v>4.6692147274195728</v>
      </c>
      <c r="N40" s="1064">
        <f t="shared" si="51"/>
        <v>3.8321789546799212</v>
      </c>
      <c r="O40" s="1065">
        <f>'1'!G41*1000</f>
        <v>73521191.887754694</v>
      </c>
      <c r="P40" s="1065">
        <f>'1'!H41*1000</f>
        <v>19656434.698710795</v>
      </c>
      <c r="Q40" s="1065">
        <f>'1'!J41*1000</f>
        <v>18239745.700927269</v>
      </c>
      <c r="R40" s="1065">
        <f>'17'!AA40*1000</f>
        <v>3934931.8874996263</v>
      </c>
      <c r="S40" s="1065">
        <f>'21'!F40*1000</f>
        <v>82657535.37850152</v>
      </c>
      <c r="T40" s="50">
        <f>'9'!H40*1000</f>
        <v>12237672.170720397</v>
      </c>
      <c r="U40" s="50">
        <f>'9'!I40*1000</f>
        <v>4318846.7226071302</v>
      </c>
      <c r="V40" s="50">
        <f>'9'!J40*1000</f>
        <v>118320036.86151981</v>
      </c>
      <c r="W40" s="50">
        <f>'9'!F40*1000</f>
        <v>246812637.34201658</v>
      </c>
      <c r="X40" s="50">
        <f>'1'!M41*1000</f>
        <v>44435651.592226736</v>
      </c>
      <c r="Y40" s="50">
        <f>'11'!F40*1000</f>
        <v>254725630.48560292</v>
      </c>
      <c r="Z40" s="1065">
        <f>'21'!E40*1000</f>
        <v>84273954.341659814</v>
      </c>
      <c r="AA40" s="1065">
        <f>'15'!K40*1000</f>
        <v>56410368.664388388</v>
      </c>
      <c r="AB40" s="1065">
        <f>'15'!L40*1000</f>
        <v>66123278.199396111</v>
      </c>
      <c r="AC40" s="987">
        <f>'25'!L40*1000</f>
        <v>69777041.168261752</v>
      </c>
      <c r="AD40" s="1101">
        <f>'1'!L42*1000</f>
        <v>756925885.61013567</v>
      </c>
      <c r="AE40" s="50">
        <f>'27'!G41*1000</f>
        <v>60946199.188572451</v>
      </c>
    </row>
    <row r="41" spans="1:31" ht="18" customHeight="1">
      <c r="A41" s="961"/>
      <c r="B41" s="961" t="s">
        <v>1314</v>
      </c>
      <c r="C41" s="988"/>
      <c r="D41" s="989"/>
      <c r="E41" s="1063">
        <f t="shared" si="42"/>
        <v>21.652599164470093</v>
      </c>
      <c r="F41" s="1064">
        <f t="shared" si="43"/>
        <v>92.33336495978665</v>
      </c>
      <c r="G41" s="1064">
        <f t="shared" si="44"/>
        <v>10.32885421228722</v>
      </c>
      <c r="H41" s="1064">
        <f t="shared" si="45"/>
        <v>11.186480874801518</v>
      </c>
      <c r="I41" s="1064">
        <f t="shared" si="46"/>
        <v>44.39229844080365</v>
      </c>
      <c r="J41" s="1064">
        <f t="shared" si="47"/>
        <v>225.21163855420519</v>
      </c>
      <c r="K41" s="1064">
        <f t="shared" si="48"/>
        <v>24.192691896401431</v>
      </c>
      <c r="L41" s="1064">
        <f t="shared" si="49"/>
        <v>210.85972460631507</v>
      </c>
      <c r="M41" s="1064">
        <f t="shared" si="50"/>
        <v>2.1397637638389018</v>
      </c>
      <c r="N41" s="1064">
        <f t="shared" si="51"/>
        <v>-0.6072887785483787</v>
      </c>
      <c r="O41" s="1065">
        <f>'1'!G42*1000</f>
        <v>176990283.82505178</v>
      </c>
      <c r="P41" s="1065">
        <f>'1'!H42*1000</f>
        <v>38322996.716696411</v>
      </c>
      <c r="Q41" s="1065">
        <f>'1'!J42*1000</f>
        <v>35384912.421954356</v>
      </c>
      <c r="R41" s="1065">
        <f>'17'!AA41*1000</f>
        <v>3958326.4606471905</v>
      </c>
      <c r="S41" s="1065">
        <f>'21'!F41*1000</f>
        <v>175897849.22348589</v>
      </c>
      <c r="T41" s="50">
        <f>'9'!H41*1000</f>
        <v>15824234.732957641</v>
      </c>
      <c r="U41" s="50">
        <f>'9'!I41*1000</f>
        <v>25213058.950260881</v>
      </c>
      <c r="V41" s="50">
        <f>'9'!J41*1000</f>
        <v>306078707.3671065</v>
      </c>
      <c r="W41" s="50">
        <f>'9'!F41*1000</f>
        <v>727070182.91606486</v>
      </c>
      <c r="X41" s="50">
        <f>'1'!M42*1000</f>
        <v>78103356.626105189</v>
      </c>
      <c r="Y41" s="50">
        <f>'11'!F41*1000</f>
        <v>743287206.13354576</v>
      </c>
      <c r="Z41" s="1065">
        <f>'21'!E41*1000</f>
        <v>184988947.26330191</v>
      </c>
      <c r="AA41" s="1065">
        <f>'15'!K41*1000</f>
        <v>308924763.67105949</v>
      </c>
      <c r="AB41" s="1065">
        <f>'15'!L41*1000</f>
        <v>314402950.55248243</v>
      </c>
      <c r="AC41" s="987">
        <f>'25'!L41*1000</f>
        <v>171487870.24210513</v>
      </c>
      <c r="AD41" s="1101">
        <f>'1'!L44*1000</f>
        <v>83419367.805727422</v>
      </c>
      <c r="AE41" s="50">
        <f>'27'!G42*1000</f>
        <v>154092771.12204343</v>
      </c>
    </row>
    <row r="42" spans="1:31" ht="18" customHeight="1">
      <c r="A42" s="961"/>
      <c r="B42" s="961" t="s">
        <v>1315</v>
      </c>
      <c r="C42" s="988"/>
      <c r="D42" s="989"/>
      <c r="E42" s="1063">
        <f>P42/O42*100</f>
        <v>23.163159874039245</v>
      </c>
      <c r="F42" s="1064">
        <f>Q42/P42*100</f>
        <v>93.331527610224285</v>
      </c>
      <c r="G42" s="1064">
        <f>R42/P42*100</f>
        <v>31.309092558500733</v>
      </c>
      <c r="H42" s="1064">
        <f>R42/Q42*100</f>
        <v>33.546105330296641</v>
      </c>
      <c r="I42" s="1064">
        <f>AE42/(T42+U42+V42)*100</f>
        <v>61.545595800869435</v>
      </c>
      <c r="J42" s="1064">
        <f>S42/X42*100</f>
        <v>232.42632454681907</v>
      </c>
      <c r="K42" s="1064">
        <f>S42/W42*100</f>
        <v>36.987227520889263</v>
      </c>
      <c r="L42" s="1064">
        <f>S42/AD42*100</f>
        <v>15.129712879747878</v>
      </c>
      <c r="M42" s="1064">
        <f>R42/Z42*100</f>
        <v>7.3925586918692376</v>
      </c>
      <c r="N42" s="1064">
        <f>(S42-AC42+AA42-AB42)/S42*100</f>
        <v>6.5716565879904074</v>
      </c>
      <c r="O42" s="1065">
        <f>'1'!G43*1000</f>
        <v>53547262.638281763</v>
      </c>
      <c r="P42" s="1065">
        <f>'1'!H43*1000</f>
        <v>12403238.053076889</v>
      </c>
      <c r="Q42" s="1065">
        <f>'1'!J43*1000</f>
        <v>11576131.548069302</v>
      </c>
      <c r="R42" s="1065">
        <f>'17'!AA42*1000</f>
        <v>3883341.2822890277</v>
      </c>
      <c r="S42" s="1065">
        <f>'21'!F42*1000</f>
        <v>51474852.688494176</v>
      </c>
      <c r="T42" s="50">
        <f>'9'!H42*1000</f>
        <v>4795524.1086866641</v>
      </c>
      <c r="U42" s="50">
        <f>'9'!I42*1000</f>
        <v>1387863.4607191477</v>
      </c>
      <c r="V42" s="50">
        <f>'9'!J42*1000</f>
        <v>65472650.253410064</v>
      </c>
      <c r="W42" s="50">
        <f>'9'!F42*1000</f>
        <v>139169265.01025996</v>
      </c>
      <c r="X42" s="50">
        <f>'1'!M43*1000</f>
        <v>22146739.526539851</v>
      </c>
      <c r="Y42" s="50">
        <f>'11'!F42*1000</f>
        <v>144242874.38040182</v>
      </c>
      <c r="Z42" s="1065">
        <f>'21'!E42*1000</f>
        <v>52530408.538523346</v>
      </c>
      <c r="AA42" s="1065">
        <f>'15'!K42*1000</f>
        <v>52331420.183938645</v>
      </c>
      <c r="AB42" s="1065">
        <f>'15'!L42*1000</f>
        <v>50975533.785069115</v>
      </c>
      <c r="AC42" s="987">
        <f>'25'!L42*1000</f>
        <v>49447988.53950192</v>
      </c>
      <c r="AD42" s="1101">
        <f>'1'!L45*1000</f>
        <v>340223592.46087658</v>
      </c>
      <c r="AE42" s="50">
        <f>'27'!G43*1000</f>
        <v>44101135.405348383</v>
      </c>
    </row>
    <row r="43" spans="1:31" ht="18" customHeight="1">
      <c r="A43" s="961"/>
      <c r="B43" s="961" t="s">
        <v>1316</v>
      </c>
      <c r="C43" s="988"/>
      <c r="D43" s="989"/>
      <c r="E43" s="1063">
        <f t="shared" si="42"/>
        <v>26.047977080022662</v>
      </c>
      <c r="F43" s="1064">
        <f t="shared" si="43"/>
        <v>93.216848548500465</v>
      </c>
      <c r="G43" s="1064">
        <f t="shared" si="44"/>
        <v>24.048289781014979</v>
      </c>
      <c r="H43" s="1064">
        <f t="shared" si="45"/>
        <v>25.798222269338705</v>
      </c>
      <c r="I43" s="1064">
        <f t="shared" si="46"/>
        <v>90.07955000419544</v>
      </c>
      <c r="J43" s="1064">
        <f t="shared" si="47"/>
        <v>294.76041543445768</v>
      </c>
      <c r="K43" s="1064">
        <f t="shared" si="48"/>
        <v>54.020728598278325</v>
      </c>
      <c r="L43" s="1064">
        <f t="shared" si="49"/>
        <v>11.970251211151961</v>
      </c>
      <c r="M43" s="1064">
        <f t="shared" si="50"/>
        <v>6.558446786161749</v>
      </c>
      <c r="N43" s="1064">
        <f t="shared" si="51"/>
        <v>5.7022584095996223</v>
      </c>
      <c r="O43" s="1065">
        <f>'1'!G44*1000</f>
        <v>43307768.151410617</v>
      </c>
      <c r="P43" s="1065">
        <f>'1'!H44*1000</f>
        <v>11280797.52194879</v>
      </c>
      <c r="Q43" s="1065">
        <f>'1'!J44*1000</f>
        <v>10515603.941097997</v>
      </c>
      <c r="R43" s="1065">
        <f>'17'!AA43*1000</f>
        <v>2712838.8776878021</v>
      </c>
      <c r="S43" s="1065">
        <f>'21'!F43*1000</f>
        <v>40725618.697172791</v>
      </c>
      <c r="T43" s="50">
        <f>'9'!H43*1000</f>
        <v>3791959.8693310036</v>
      </c>
      <c r="U43" s="50">
        <f>'9'!I43*1000</f>
        <v>372115.10017371993</v>
      </c>
      <c r="V43" s="50">
        <f>'9'!J43*1000</f>
        <v>34796142.430735692</v>
      </c>
      <c r="W43" s="50">
        <f>'9'!F43*1000</f>
        <v>75388873.408254519</v>
      </c>
      <c r="X43" s="50">
        <f>'1'!M44*1000</f>
        <v>13816515.571517931</v>
      </c>
      <c r="Y43" s="50">
        <f>'11'!F43*1000</f>
        <v>80280204.675944418</v>
      </c>
      <c r="Z43" s="1065">
        <f>'21'!E43*1000</f>
        <v>41364044.965827309</v>
      </c>
      <c r="AA43" s="1065">
        <f>'15'!K43*1000</f>
        <v>24667298.851077795</v>
      </c>
      <c r="AB43" s="1065">
        <f>'15'!L43*1000</f>
        <v>23884821.974296633</v>
      </c>
      <c r="AC43" s="987">
        <f>'25'!L43*1000</f>
        <v>39185815.556932941</v>
      </c>
      <c r="AD43" s="1101">
        <f>'1'!L45*1000</f>
        <v>340223592.46087658</v>
      </c>
      <c r="AE43" s="50">
        <f>'27'!G44*1000</f>
        <v>35095188.514792815</v>
      </c>
    </row>
    <row r="44" spans="1:31" ht="18" customHeight="1">
      <c r="A44" s="961"/>
      <c r="B44" s="1330" t="s">
        <v>17</v>
      </c>
      <c r="C44" s="988"/>
      <c r="D44" s="989"/>
      <c r="E44" s="1063">
        <f t="shared" si="42"/>
        <v>26.237353171521701</v>
      </c>
      <c r="F44" s="1064">
        <f t="shared" si="43"/>
        <v>92.18388688981409</v>
      </c>
      <c r="G44" s="1064">
        <f t="shared" si="44"/>
        <v>26.233534511100544</v>
      </c>
      <c r="H44" s="1064">
        <f t="shared" si="45"/>
        <v>28.457830751329745</v>
      </c>
      <c r="I44" s="1064">
        <f t="shared" si="46"/>
        <v>96.424158549411757</v>
      </c>
      <c r="J44" s="1064">
        <f t="shared" si="47"/>
        <v>184.18333859950241</v>
      </c>
      <c r="K44" s="1064">
        <f t="shared" si="48"/>
        <v>42.920201815588285</v>
      </c>
      <c r="L44" s="1064">
        <f t="shared" si="49"/>
        <v>22.556826572922382</v>
      </c>
      <c r="M44" s="1064">
        <f t="shared" si="50"/>
        <v>7.4575783638791995</v>
      </c>
      <c r="N44" s="1064">
        <f t="shared" si="51"/>
        <v>6.9991246708451555</v>
      </c>
      <c r="O44" s="1065">
        <f>'1'!G45*1000</f>
        <v>144881712.59572694</v>
      </c>
      <c r="P44" s="1065">
        <f>'1'!H45*1000</f>
        <v>38013126.614689916</v>
      </c>
      <c r="Q44" s="1065">
        <f>'1'!J45*1000</f>
        <v>35041977.641767569</v>
      </c>
      <c r="R44" s="1065">
        <f>'17'!AA44*1000</f>
        <v>9972186.6892130245</v>
      </c>
      <c r="S44" s="1065">
        <f>'21'!F44*1000</f>
        <v>131342672.3889823</v>
      </c>
      <c r="T44" s="50">
        <f>'9'!H44*1000</f>
        <v>15269592.405321777</v>
      </c>
      <c r="U44" s="50">
        <f>'9'!I44*1000</f>
        <v>4143440.8383961334</v>
      </c>
      <c r="V44" s="50">
        <f>'9'!J44*1000</f>
        <v>101154127.95729792</v>
      </c>
      <c r="W44" s="50">
        <f>'9'!F44*1000</f>
        <v>306015971.11148638</v>
      </c>
      <c r="X44" s="50">
        <f>'1'!M45*1000</f>
        <v>71310832.666889846</v>
      </c>
      <c r="Y44" s="50">
        <f>'11'!F44*1000</f>
        <v>323671343.04402679</v>
      </c>
      <c r="Z44" s="1065">
        <f>'21'!E44*1000</f>
        <v>133718832.07440819</v>
      </c>
      <c r="AA44" s="1065">
        <f>'15'!K44*1000</f>
        <v>82047980.937913224</v>
      </c>
      <c r="AB44" s="1065">
        <f>'15'!L44*1000</f>
        <v>73287702.273867384</v>
      </c>
      <c r="AC44" s="987">
        <f>'25'!L44*1000</f>
        <v>130910113.66650355</v>
      </c>
      <c r="AD44" s="1101">
        <f>'1'!L48*1000</f>
        <v>582274603.05364227</v>
      </c>
      <c r="AE44" s="50">
        <f>'27'!G45*1000</f>
        <v>116255870.67499235</v>
      </c>
    </row>
    <row r="45" spans="1:31" ht="18" customHeight="1">
      <c r="A45" s="961"/>
      <c r="B45" s="961" t="s">
        <v>1317</v>
      </c>
      <c r="C45" s="988"/>
      <c r="D45" s="989"/>
      <c r="E45" s="1063">
        <f t="shared" si="42"/>
        <v>28.33900278208899</v>
      </c>
      <c r="F45" s="1064">
        <f t="shared" si="43"/>
        <v>92.781617790230641</v>
      </c>
      <c r="G45" s="1064">
        <f t="shared" si="44"/>
        <v>26.607246653377793</v>
      </c>
      <c r="H45" s="1064">
        <f t="shared" si="45"/>
        <v>28.677282512505808</v>
      </c>
      <c r="I45" s="1064">
        <f t="shared" si="46"/>
        <v>83.474146394249289</v>
      </c>
      <c r="J45" s="1064">
        <f t="shared" si="47"/>
        <v>171.12000592942164</v>
      </c>
      <c r="K45" s="1064">
        <f t="shared" si="48"/>
        <v>38.860433540459375</v>
      </c>
      <c r="L45" s="1064">
        <f t="shared" si="49"/>
        <v>22.808385515414304</v>
      </c>
      <c r="M45" s="1064">
        <f t="shared" si="50"/>
        <v>8.2264691481830301</v>
      </c>
      <c r="N45" s="1064">
        <f t="shared" si="51"/>
        <v>7.8369913135380251</v>
      </c>
      <c r="O45" s="1065">
        <f>'1'!G46*1000</f>
        <v>101052316.01134475</v>
      </c>
      <c r="P45" s="1065">
        <f>'1'!H46*1000</f>
        <v>28637218.645820346</v>
      </c>
      <c r="Q45" s="1065">
        <f>'1'!J46*1000</f>
        <v>26570074.749717698</v>
      </c>
      <c r="R45" s="1065">
        <f>'17'!AA45*1000</f>
        <v>7619575.3997605154</v>
      </c>
      <c r="S45" s="1065">
        <f>'21'!F45*1000</f>
        <v>91004458.087580085</v>
      </c>
      <c r="T45" s="50">
        <f>'9'!H45*1000</f>
        <v>10245022.255421305</v>
      </c>
      <c r="U45" s="50">
        <f>'9'!I45*1000</f>
        <v>3429672.1607422237</v>
      </c>
      <c r="V45" s="50">
        <f>'9'!J45*1000</f>
        <v>84624022.882702187</v>
      </c>
      <c r="W45" s="50">
        <f>'9'!F45*1000</f>
        <v>234182817.31939808</v>
      </c>
      <c r="X45" s="50">
        <f>'1'!M46*1000</f>
        <v>53181659.031215109</v>
      </c>
      <c r="Y45" s="50">
        <f>'11'!F45*1000</f>
        <v>246539860.72317523</v>
      </c>
      <c r="Z45" s="1065">
        <f>'21'!E45*1000</f>
        <v>92622670.340208367</v>
      </c>
      <c r="AA45" s="1065">
        <f>'15'!K45*1000</f>
        <v>71755525.593374193</v>
      </c>
      <c r="AB45" s="1065">
        <f>'15'!L45*1000</f>
        <v>63697172.745198689</v>
      </c>
      <c r="AC45" s="987">
        <f>'25'!L45*1000</f>
        <v>91930799.460499585</v>
      </c>
      <c r="AD45" s="1101">
        <f>'1'!L50*1000</f>
        <v>398995615.12618983</v>
      </c>
      <c r="AE45" s="50">
        <f>'27'!G46*1000</f>
        <v>82054015.181724429</v>
      </c>
    </row>
    <row r="46" spans="1:31" ht="18" customHeight="1">
      <c r="A46" s="961"/>
      <c r="B46" s="961" t="s">
        <v>1318</v>
      </c>
      <c r="C46" s="988"/>
      <c r="D46" s="989"/>
      <c r="E46" s="1063">
        <f t="shared" si="42"/>
        <v>21.391825349040921</v>
      </c>
      <c r="F46" s="1064">
        <f t="shared" si="43"/>
        <v>90.35821298778545</v>
      </c>
      <c r="G46" s="1064">
        <f t="shared" si="44"/>
        <v>25.092090251565978</v>
      </c>
      <c r="H46" s="1064">
        <f t="shared" si="45"/>
        <v>27.769573370112916</v>
      </c>
      <c r="I46" s="1064">
        <f t="shared" si="46"/>
        <v>153.58888857952721</v>
      </c>
      <c r="J46" s="1064">
        <f t="shared" si="47"/>
        <v>222.50442911542413</v>
      </c>
      <c r="K46" s="1064">
        <f t="shared" si="48"/>
        <v>56.155427086155676</v>
      </c>
      <c r="L46" s="1064">
        <f t="shared" si="49"/>
        <v>61.562002775869715</v>
      </c>
      <c r="M46" s="1064">
        <f t="shared" si="50"/>
        <v>5.7246496757255247</v>
      </c>
      <c r="N46" s="1064">
        <f t="shared" si="51"/>
        <v>5.1088674770540461</v>
      </c>
      <c r="O46" s="1065">
        <f>'1'!G47*1000</f>
        <v>43829396.584382161</v>
      </c>
      <c r="P46" s="1065">
        <f>'1'!H47*1000</f>
        <v>9375907.968869539</v>
      </c>
      <c r="Q46" s="1065">
        <f>'1'!J47*1000</f>
        <v>8471902.8920498863</v>
      </c>
      <c r="R46" s="1065">
        <f>'17'!AA46*1000</f>
        <v>2352611.2894525114</v>
      </c>
      <c r="S46" s="1065">
        <f>'21'!F46*1000</f>
        <v>40338214.301402211</v>
      </c>
      <c r="T46" s="50">
        <f>'9'!H46*1000</f>
        <v>5024570.1499004792</v>
      </c>
      <c r="U46" s="50">
        <f>'9'!I46*1000</f>
        <v>713768.67765391094</v>
      </c>
      <c r="V46" s="50">
        <f>'9'!J46*1000</f>
        <v>16530105.074595766</v>
      </c>
      <c r="W46" s="50">
        <f>'9'!F46*1000</f>
        <v>71833153.7920883</v>
      </c>
      <c r="X46" s="50">
        <f>'1'!M47*1000</f>
        <v>18129173.635674808</v>
      </c>
      <c r="Y46" s="50">
        <f>'11'!F46*1000</f>
        <v>77131482.320851609</v>
      </c>
      <c r="Z46" s="1065">
        <f>'21'!E46*1000</f>
        <v>41096161.734199896</v>
      </c>
      <c r="AA46" s="1065">
        <f>'15'!K46*1000</f>
        <v>10292455.344539089</v>
      </c>
      <c r="AB46" s="1065">
        <f>'15'!L46*1000</f>
        <v>9590529.5286686569</v>
      </c>
      <c r="AC46" s="987">
        <f>'25'!L46*1000</f>
        <v>38979314.206003942</v>
      </c>
      <c r="AD46" s="1101">
        <f>'1'!L51*1000</f>
        <v>65524532.150558077</v>
      </c>
      <c r="AE46" s="50">
        <f>'27'!G47*1000</f>
        <v>34201855.493267916</v>
      </c>
    </row>
    <row r="47" spans="1:31" ht="18" customHeight="1">
      <c r="A47" s="961"/>
      <c r="B47" s="1330" t="s">
        <v>18</v>
      </c>
      <c r="C47" s="988"/>
      <c r="D47" s="989"/>
      <c r="E47" s="1063">
        <f t="shared" si="42"/>
        <v>21.351043685548156</v>
      </c>
      <c r="F47" s="1064">
        <f t="shared" si="43"/>
        <v>88.634450710029341</v>
      </c>
      <c r="G47" s="1064">
        <f t="shared" si="44"/>
        <v>22.869417616109438</v>
      </c>
      <c r="H47" s="1064">
        <f t="shared" si="45"/>
        <v>25.801951084378601</v>
      </c>
      <c r="I47" s="1064">
        <f t="shared" si="46"/>
        <v>47.871545713240153</v>
      </c>
      <c r="J47" s="1064">
        <f t="shared" si="47"/>
        <v>154.59582465619272</v>
      </c>
      <c r="K47" s="1064">
        <f t="shared" si="48"/>
        <v>28.928797908413355</v>
      </c>
      <c r="L47" s="1064">
        <f t="shared" si="49"/>
        <v>651.97512570501544</v>
      </c>
      <c r="M47" s="1064">
        <f t="shared" si="50"/>
        <v>5.3520392059596036</v>
      </c>
      <c r="N47" s="1064">
        <f t="shared" si="51"/>
        <v>4.8907134748771259</v>
      </c>
      <c r="O47" s="1065">
        <f>'1'!G48*1000</f>
        <v>168860831.1890651</v>
      </c>
      <c r="P47" s="1065">
        <f>'1'!H48*1000</f>
        <v>36053549.834957018</v>
      </c>
      <c r="Q47" s="1065">
        <f>'1'!J48*1000</f>
        <v>31955865.857680846</v>
      </c>
      <c r="R47" s="1065">
        <f>'17'!AA47*1000</f>
        <v>8245236.8771884544</v>
      </c>
      <c r="S47" s="1065">
        <f>'21'!F47*1000</f>
        <v>151721505.38030204</v>
      </c>
      <c r="T47" s="50">
        <f>'9'!H47*1000</f>
        <v>23412141.731278535</v>
      </c>
      <c r="U47" s="50">
        <f>'9'!I47*1000</f>
        <v>7939477.7850777386</v>
      </c>
      <c r="V47" s="50">
        <f>'9'!J47*1000</f>
        <v>259306951.88040772</v>
      </c>
      <c r="W47" s="50">
        <f>'9'!F47*1000</f>
        <v>524465295.31106758</v>
      </c>
      <c r="X47" s="50">
        <f>'1'!M48*1000</f>
        <v>98140752.32479085</v>
      </c>
      <c r="Y47" s="50">
        <f>'11'!F47*1000</f>
        <v>553967695.03796637</v>
      </c>
      <c r="Z47" s="1065">
        <f>'21'!E47*1000</f>
        <v>154057856.45230731</v>
      </c>
      <c r="AA47" s="1065">
        <f>'15'!K47*1000</f>
        <v>228452072.93128589</v>
      </c>
      <c r="AB47" s="1065">
        <f>'15'!L47*1000</f>
        <v>218529908.40358394</v>
      </c>
      <c r="AC47" s="987">
        <f>'25'!L47*1000</f>
        <v>154223405.80008313</v>
      </c>
      <c r="AD47" s="1101">
        <f>'1'!L52*1000</f>
        <v>23271057.34536076</v>
      </c>
      <c r="AE47" s="50">
        <f>'27'!G48*1000</f>
        <v>139142750.87565264</v>
      </c>
    </row>
    <row r="48" spans="1:31" ht="18" customHeight="1">
      <c r="A48" s="961"/>
      <c r="B48" s="961" t="s">
        <v>1319</v>
      </c>
      <c r="C48" s="35"/>
      <c r="D48" s="32"/>
      <c r="E48" s="1063">
        <f t="shared" si="42"/>
        <v>21.702196022461727</v>
      </c>
      <c r="F48" s="1064">
        <f t="shared" si="43"/>
        <v>89.921441832559296</v>
      </c>
      <c r="G48" s="1064">
        <f t="shared" si="44"/>
        <v>35.021322961926202</v>
      </c>
      <c r="H48" s="1064">
        <f t="shared" si="45"/>
        <v>38.946576309506497</v>
      </c>
      <c r="I48" s="1064">
        <f t="shared" si="46"/>
        <v>51.417450956312905</v>
      </c>
      <c r="J48" s="1064">
        <f t="shared" si="47"/>
        <v>160.98942097004183</v>
      </c>
      <c r="K48" s="1064">
        <f t="shared" si="48"/>
        <v>34.397016978817817</v>
      </c>
      <c r="L48" s="1064">
        <f t="shared" si="49"/>
        <v>332.13205867241362</v>
      </c>
      <c r="M48" s="1064">
        <f t="shared" si="50"/>
        <v>8.4341454038557409</v>
      </c>
      <c r="N48" s="1064">
        <f t="shared" si="51"/>
        <v>7.3296927935482827</v>
      </c>
      <c r="O48" s="1065">
        <f>'1'!G49*1000</f>
        <v>40973929.810101599</v>
      </c>
      <c r="P48" s="1065">
        <f>'1'!H49*1000</f>
        <v>8892242.5654941294</v>
      </c>
      <c r="Q48" s="1065">
        <f>'1'!J49*1000</f>
        <v>7996032.7261408819</v>
      </c>
      <c r="R48" s="1065">
        <f>'17'!AA48*1000</f>
        <v>3114180.9874195713</v>
      </c>
      <c r="S48" s="1065">
        <f>'21'!F48*1000</f>
        <v>36193883.797365151</v>
      </c>
      <c r="T48" s="50">
        <f>'9'!H48*1000</f>
        <v>4943789.4025991447</v>
      </c>
      <c r="U48" s="50">
        <f>'9'!I48*1000</f>
        <v>3832442.0071394024</v>
      </c>
      <c r="V48" s="50">
        <f>'9'!J48*1000</f>
        <v>51325684.382323176</v>
      </c>
      <c r="W48" s="50">
        <f>'9'!F48*1000</f>
        <v>105223903.04849362</v>
      </c>
      <c r="X48" s="50">
        <f>'1'!M49*1000</f>
        <v>22482150.429064773</v>
      </c>
      <c r="Y48" s="50">
        <f>'11'!F48*1000</f>
        <v>112156807.98344471</v>
      </c>
      <c r="Z48" s="1065">
        <f>'21'!E48*1000</f>
        <v>36923491.80980324</v>
      </c>
      <c r="AA48" s="1065">
        <f>'15'!K48*1000</f>
        <v>24408773.53206465</v>
      </c>
      <c r="AB48" s="1065">
        <f>'15'!L48*1000</f>
        <v>23605531.769600045</v>
      </c>
      <c r="AC48" s="987">
        <f>'25'!L48*1000</f>
        <v>34344225.067429043</v>
      </c>
      <c r="AD48" s="1101">
        <f>'1'!L53*1000</f>
        <v>10897437.586133072</v>
      </c>
      <c r="AE48" s="50">
        <f>'27'!G49*1000</f>
        <v>30902873.076187816</v>
      </c>
    </row>
    <row r="49" spans="1:31" ht="18" customHeight="1">
      <c r="A49" s="961"/>
      <c r="B49" s="961" t="s">
        <v>1320</v>
      </c>
      <c r="C49" s="35"/>
      <c r="D49" s="32"/>
      <c r="E49" s="1063">
        <f t="shared" ref="E49:F52" si="52">P49/O49*100</f>
        <v>21.712100963999418</v>
      </c>
      <c r="F49" s="1064">
        <f t="shared" si="52"/>
        <v>86.823898713807537</v>
      </c>
      <c r="G49" s="1064">
        <f>R49/P49*100</f>
        <v>17.021847052441647</v>
      </c>
      <c r="H49" s="1064">
        <f>R49/Q49*100</f>
        <v>19.605025004175118</v>
      </c>
      <c r="I49" s="1064">
        <f>AE49/(T49+U49+V49)*100</f>
        <v>37.519330278817002</v>
      </c>
      <c r="J49" s="1064">
        <f>S49/X49*100</f>
        <v>129.23261111457748</v>
      </c>
      <c r="K49" s="1064">
        <f>S49/W49*100</f>
        <v>22.297248674208696</v>
      </c>
      <c r="L49" s="1103">
        <v>0</v>
      </c>
      <c r="M49" s="1064">
        <f>R49/Z49*100</f>
        <v>4.0060062877815676</v>
      </c>
      <c r="N49" s="1064">
        <f>(S49-AC49+AA49-AB49)/S49*100</f>
        <v>3.4021002656877304</v>
      </c>
      <c r="O49" s="1065">
        <f>'1'!G50*1000</f>
        <v>89032932.059800014</v>
      </c>
      <c r="P49" s="1065">
        <f>'1'!H50*1000</f>
        <v>19330920.100032784</v>
      </c>
      <c r="Q49" s="1065">
        <f>'1'!J50*1000</f>
        <v>16783858.488099527</v>
      </c>
      <c r="R49" s="1065">
        <f>'17'!AA49*1000</f>
        <v>3290479.6532572801</v>
      </c>
      <c r="S49" s="1065">
        <f>'21'!F49*1000</f>
        <v>80727026.869605586</v>
      </c>
      <c r="T49" s="50">
        <f>'9'!H49*1000</f>
        <v>12316718.371996786</v>
      </c>
      <c r="U49" s="50">
        <f>'9'!I49*1000</f>
        <v>3959859.0574770966</v>
      </c>
      <c r="V49" s="50">
        <f>'9'!J49*1000</f>
        <v>191885352.57478926</v>
      </c>
      <c r="W49" s="50">
        <f>'9'!F49*1000</f>
        <v>362049273.65313381</v>
      </c>
      <c r="X49" s="50">
        <f>'1'!M50*1000</f>
        <v>62466451.906657763</v>
      </c>
      <c r="Y49" s="50">
        <f>'11'!F49*1000</f>
        <v>380336482.80838835</v>
      </c>
      <c r="Z49" s="1065">
        <f>'21'!E49*1000</f>
        <v>82138654.232604086</v>
      </c>
      <c r="AA49" s="1065">
        <f>'15'!K49*1000</f>
        <v>195070516.85121194</v>
      </c>
      <c r="AB49" s="1065">
        <f>'15'!L49*1000</f>
        <v>187387799.09030718</v>
      </c>
      <c r="AC49" s="987">
        <f>'25'!L49*1000</f>
        <v>85663330.234897688</v>
      </c>
      <c r="AD49" s="1101">
        <f>'1'!L54*1000</f>
        <v>0</v>
      </c>
      <c r="AE49" s="50">
        <f>'27'!G50*1000</f>
        <v>78100962.033059359</v>
      </c>
    </row>
    <row r="50" spans="1:31" ht="18" customHeight="1">
      <c r="A50" s="961"/>
      <c r="B50" s="961" t="s">
        <v>1321</v>
      </c>
      <c r="C50" s="35"/>
      <c r="D50" s="32"/>
      <c r="E50" s="1063">
        <f t="shared" si="52"/>
        <v>20.153377651348489</v>
      </c>
      <c r="F50" s="1064">
        <f t="shared" si="52"/>
        <v>91.642654292440312</v>
      </c>
      <c r="G50" s="1064">
        <f>R50/P50*100</f>
        <v>23.5055584952073</v>
      </c>
      <c r="H50" s="1064">
        <f>R50/Q50*100</f>
        <v>25.649146324591225</v>
      </c>
      <c r="I50" s="1064">
        <f>AE50/(T50+U50+V50)*100</f>
        <v>134.58041997984736</v>
      </c>
      <c r="J50" s="1064">
        <f>S50/X50*100</f>
        <v>263.79774898078637</v>
      </c>
      <c r="K50" s="1064">
        <f>S50/W50*100</f>
        <v>60.84858466422849</v>
      </c>
      <c r="L50" s="1064">
        <f>S50/AD50*100</f>
        <v>3.2602979757673269</v>
      </c>
      <c r="M50" s="1064">
        <f>R50/Z50*100</f>
        <v>5.2594338418999627</v>
      </c>
      <c r="N50" s="1064">
        <f>(S50-AC50+AA50-AB50)/S50*100</f>
        <v>5.8072261021824394</v>
      </c>
      <c r="O50" s="1065">
        <f>'1'!G51*1000</f>
        <v>38853969.319163531</v>
      </c>
      <c r="P50" s="1065">
        <f>'1'!H51*1000</f>
        <v>7830387.1694301013</v>
      </c>
      <c r="Q50" s="1065">
        <f>'1'!J51*1000</f>
        <v>7175974.6434404301</v>
      </c>
      <c r="R50" s="1065">
        <f>'17'!AA50*1000</f>
        <v>1840576.2365115995</v>
      </c>
      <c r="S50" s="1065">
        <f>'21'!F50*1000</f>
        <v>34800594.713331178</v>
      </c>
      <c r="T50" s="50">
        <f>'9'!H50*1000</f>
        <v>6151633.9566826047</v>
      </c>
      <c r="U50" s="50">
        <f>'9'!I50*1000</f>
        <v>147176.72046123949</v>
      </c>
      <c r="V50" s="50">
        <f>'9'!J50*1000</f>
        <v>16095914.923295347</v>
      </c>
      <c r="W50" s="50">
        <f>'9'!F50*1000</f>
        <v>57192118.60944017</v>
      </c>
      <c r="X50" s="50">
        <f>'1'!M51*1000</f>
        <v>13192149.989068281</v>
      </c>
      <c r="Y50" s="50">
        <f>'11'!F50*1000</f>
        <v>61474404.246133566</v>
      </c>
      <c r="Z50" s="1065">
        <f>'21'!E50*1000</f>
        <v>34995710.409900203</v>
      </c>
      <c r="AA50" s="1065">
        <f>'15'!K50*1000</f>
        <v>8972782.5480094273</v>
      </c>
      <c r="AB50" s="1065">
        <f>'15'!L50*1000</f>
        <v>7536577.5436767517</v>
      </c>
      <c r="AC50" s="987">
        <f>'25'!L50*1000</f>
        <v>34215850.497756563</v>
      </c>
      <c r="AD50" s="1101">
        <f>'1'!L55*1000</f>
        <v>1067405340.6158586</v>
      </c>
      <c r="AE50" s="50">
        <f>'27'!G51*1000</f>
        <v>30138915.766405459</v>
      </c>
    </row>
    <row r="51" spans="1:31" ht="18" customHeight="1">
      <c r="A51" s="961"/>
      <c r="B51" s="1330" t="s">
        <v>20</v>
      </c>
      <c r="C51" s="35"/>
      <c r="D51" s="32"/>
      <c r="E51" s="1063">
        <f t="shared" si="52"/>
        <v>19.407540911998314</v>
      </c>
      <c r="F51" s="1064">
        <f t="shared" si="52"/>
        <v>91.882068351986206</v>
      </c>
      <c r="G51" s="1064">
        <f>R51/P51*100</f>
        <v>23.383747816554372</v>
      </c>
      <c r="H51" s="1064">
        <f>R51/Q51*100</f>
        <v>25.449740342125075</v>
      </c>
      <c r="I51" s="1064">
        <f>AE51/(T51+U51+V51)*100</f>
        <v>169.56374112157911</v>
      </c>
      <c r="J51" s="1064">
        <f>S51/X51*100</f>
        <v>387.58721050982132</v>
      </c>
      <c r="K51" s="1064">
        <f>S51/W51*100</f>
        <v>93.243568842572898</v>
      </c>
      <c r="L51" s="1064">
        <f>S51/AD51*100</f>
        <v>4.4403929142590961</v>
      </c>
      <c r="M51" s="1064">
        <f>R51/Z51*100</f>
        <v>4.8611485126605487</v>
      </c>
      <c r="N51" s="1064">
        <f>(S51-AC51+AA51-AB51)/S51*100</f>
        <v>5.1115719221347442</v>
      </c>
      <c r="O51" s="1065">
        <f>'1'!G52*1000</f>
        <v>20315839.585308798</v>
      </c>
      <c r="P51" s="1065">
        <f>'1'!H52*1000</f>
        <v>3942804.8791347533</v>
      </c>
      <c r="Q51" s="1065">
        <f>'1'!J52*1000</f>
        <v>3622730.6740320409</v>
      </c>
      <c r="R51" s="1065">
        <f>'17'!AA51*1000</f>
        <v>921975.54983567202</v>
      </c>
      <c r="S51" s="1065">
        <f>'21'!F51*1000</f>
        <v>18934414.649561349</v>
      </c>
      <c r="T51" s="50">
        <f>'9'!H51*1000</f>
        <v>1850159.3077976697</v>
      </c>
      <c r="U51" s="50">
        <f>'9'!I51*1000</f>
        <v>798964.39676782524</v>
      </c>
      <c r="V51" s="50">
        <f>'9'!J51*1000</f>
        <v>7107304.4071690878</v>
      </c>
      <c r="W51" s="50">
        <f>'9'!F51*1000</f>
        <v>20306402.773502942</v>
      </c>
      <c r="X51" s="50">
        <f>'1'!M52*1000</f>
        <v>4885201.0943951309</v>
      </c>
      <c r="Y51" s="50">
        <f>'11'!F51*1000</f>
        <v>22708939.047394771</v>
      </c>
      <c r="Z51" s="1065">
        <f>'21'!E51*1000</f>
        <v>18966208.241415501</v>
      </c>
      <c r="AA51" s="1065">
        <f>'15'!K51*1000</f>
        <v>2094936.2910339991</v>
      </c>
      <c r="AB51" s="1065">
        <f>'15'!L51*1000</f>
        <v>1710559.8672902833</v>
      </c>
      <c r="AC51" s="987">
        <f>'25'!L51*1000</f>
        <v>18350944.850457519</v>
      </c>
      <c r="AD51" s="1101">
        <f>'1'!L56*1000</f>
        <v>426413045.3131457</v>
      </c>
      <c r="AE51" s="50">
        <f>'27'!G52*1000</f>
        <v>16543364.506094597</v>
      </c>
    </row>
    <row r="52" spans="1:31" ht="18" customHeight="1">
      <c r="A52" s="1470" t="s">
        <v>21</v>
      </c>
      <c r="B52" s="1470"/>
      <c r="C52" s="35"/>
      <c r="D52" s="32"/>
      <c r="E52" s="1063">
        <f t="shared" si="52"/>
        <v>34.755589596088605</v>
      </c>
      <c r="F52" s="1064">
        <f t="shared" si="52"/>
        <v>90.177630232914368</v>
      </c>
      <c r="G52" s="1064">
        <f>R52/P52*100</f>
        <v>30.724742360176986</v>
      </c>
      <c r="H52" s="1064">
        <f>R52/Q52*100</f>
        <v>34.071357032581027</v>
      </c>
      <c r="I52" s="1064">
        <f>AE52/(T52+U52+V52)*100</f>
        <v>131.78818536113198</v>
      </c>
      <c r="J52" s="1064">
        <f>S52/X52*100</f>
        <v>268.22571893111632</v>
      </c>
      <c r="K52" s="1064">
        <f>S52/W52*100</f>
        <v>68.190562820255806</v>
      </c>
      <c r="L52" s="1064">
        <f>S52/AD52*100</f>
        <v>2.6754757678202838</v>
      </c>
      <c r="M52" s="1064">
        <f>R52/Z52*100</f>
        <v>11.109526823413296</v>
      </c>
      <c r="N52" s="1064">
        <f>(S52-AC52+AA52-AB52)/S52*100</f>
        <v>11.861460163016158</v>
      </c>
      <c r="O52" s="1065">
        <f>'1'!G53*1000</f>
        <v>6624833.4302875856</v>
      </c>
      <c r="P52" s="1065">
        <f>'1'!H53*1000</f>
        <v>2302499.9184552319</v>
      </c>
      <c r="Q52" s="1065">
        <f>'1'!J53*1000</f>
        <v>2076339.862577714</v>
      </c>
      <c r="R52" s="1065">
        <f>'17'!AA52*1000</f>
        <v>707437.16778865526</v>
      </c>
      <c r="S52" s="1065">
        <f>'21'!F52*1000</f>
        <v>6358308.713874951</v>
      </c>
      <c r="T52" s="50">
        <f>'9'!H52*1000</f>
        <v>307728.99310297321</v>
      </c>
      <c r="U52" s="50">
        <f>'9'!I52*1000</f>
        <v>148851.39109554101</v>
      </c>
      <c r="V52" s="50">
        <f>'9'!J52*1000</f>
        <v>2918725.5266221729</v>
      </c>
      <c r="W52" s="50">
        <f>'9'!F52*1000</f>
        <v>9324323.5587230474</v>
      </c>
      <c r="X52" s="50">
        <f>'1'!M53*1000</f>
        <v>2370506.7281440836</v>
      </c>
      <c r="Y52" s="50">
        <f>'11'!F52*1000</f>
        <v>10555430.768130833</v>
      </c>
      <c r="Z52" s="1065">
        <f>'21'!E52*1000</f>
        <v>6367842.4746023696</v>
      </c>
      <c r="AA52" s="1065">
        <f>'15'!K52*1000</f>
        <v>5337.5861588319231</v>
      </c>
      <c r="AB52" s="1065">
        <f>'15'!L52*1000</f>
        <v>17743.855479064161</v>
      </c>
      <c r="AC52" s="987">
        <f>'25'!L52*1000</f>
        <v>5591714.1894168565</v>
      </c>
      <c r="AD52" s="1101">
        <f>'1'!L57*1000</f>
        <v>237651515.67995995</v>
      </c>
      <c r="AE52" s="50">
        <f>'27'!G53*1000</f>
        <v>4448254.4102576114</v>
      </c>
    </row>
    <row r="53" spans="1:31" ht="18" customHeight="1">
      <c r="A53" s="1479" t="s">
        <v>118</v>
      </c>
      <c r="B53" s="1479"/>
      <c r="C53" s="1479"/>
      <c r="D53" s="989"/>
      <c r="E53" s="1064"/>
      <c r="F53" s="1064"/>
      <c r="G53" s="1064"/>
      <c r="H53" s="1064"/>
      <c r="I53" s="1064"/>
      <c r="J53" s="1064"/>
      <c r="K53" s="1064"/>
      <c r="L53" s="1064"/>
      <c r="M53" s="1064"/>
      <c r="N53" s="1064"/>
      <c r="O53" s="1065"/>
      <c r="P53" s="1065"/>
      <c r="Q53" s="1065"/>
      <c r="R53" s="1065"/>
      <c r="S53" s="1065"/>
      <c r="T53" s="1065"/>
      <c r="U53" s="1065"/>
      <c r="V53" s="1065"/>
      <c r="W53" s="1065"/>
      <c r="X53" s="1065"/>
      <c r="Y53" s="1065"/>
      <c r="Z53" s="1065"/>
      <c r="AA53" s="1065"/>
      <c r="AB53" s="1065"/>
      <c r="AC53" s="1065"/>
      <c r="AD53" s="1101"/>
      <c r="AE53" s="1065"/>
    </row>
    <row r="54" spans="1:31" ht="18" customHeight="1">
      <c r="A54" s="1470" t="s">
        <v>22</v>
      </c>
      <c r="B54" s="1470" t="s">
        <v>22</v>
      </c>
      <c r="C54" s="1334"/>
      <c r="D54" s="989"/>
      <c r="E54" s="1063">
        <f t="shared" ref="E54:F58" si="53">P54/O54*100</f>
        <v>22.271844962250249</v>
      </c>
      <c r="F54" s="1064">
        <f t="shared" si="53"/>
        <v>89.428660043782216</v>
      </c>
      <c r="G54" s="1064">
        <f>R54/P54*100</f>
        <v>14.714130859820539</v>
      </c>
      <c r="H54" s="1064">
        <f>R54/Q54*100</f>
        <v>16.453484657621885</v>
      </c>
      <c r="I54" s="1064">
        <f>AE54/(T54+U54+V54)*100</f>
        <v>70.706010063610805</v>
      </c>
      <c r="J54" s="1064">
        <f>S54/X54*100</f>
        <v>205.76362075480134</v>
      </c>
      <c r="K54" s="1064">
        <f>S54/W54*100</f>
        <v>37.164271784111939</v>
      </c>
      <c r="L54" s="1064">
        <f>S54/AD54*100</f>
        <v>33.769255767232565</v>
      </c>
      <c r="M54" s="1064">
        <f>R54/Z54*100</f>
        <v>3.2656943501288103</v>
      </c>
      <c r="N54" s="1064">
        <f>(S54-AC54+AA54-AB54)/S54*100</f>
        <v>1.8107639637803274</v>
      </c>
      <c r="O54" s="1065">
        <f>'1'!G55*1000</f>
        <v>370270918.41465968</v>
      </c>
      <c r="P54" s="1065">
        <f>'1'!H55*1000</f>
        <v>82466164.889613107</v>
      </c>
      <c r="Q54" s="1065">
        <f>'1'!J55*1000</f>
        <v>73748386.250276998</v>
      </c>
      <c r="R54" s="1065">
        <f>'17'!AA54*1000</f>
        <v>12134179.416933054</v>
      </c>
      <c r="S54" s="1065">
        <f>'21'!F54*1000</f>
        <v>360454839.5456692</v>
      </c>
      <c r="T54" s="50">
        <f>'9'!H54*1000</f>
        <v>33116360.506375175</v>
      </c>
      <c r="U54" s="50">
        <f>'9'!I54*1000</f>
        <v>10618701.058698131</v>
      </c>
      <c r="V54" s="50">
        <f>'9'!J54*1000</f>
        <v>405599590.86793363</v>
      </c>
      <c r="W54" s="327">
        <f>'9'!F54*1000</f>
        <v>969896145.52266526</v>
      </c>
      <c r="X54" s="50">
        <f>'1'!M55*1000</f>
        <v>175179090.56198326</v>
      </c>
      <c r="Y54" s="50">
        <f>'11'!F54*1000</f>
        <v>1020836501.9066019</v>
      </c>
      <c r="Z54" s="1065">
        <f>'21'!E54*1000</f>
        <v>371565067.51632899</v>
      </c>
      <c r="AA54" s="1065">
        <f>'15'!K54*1000</f>
        <v>392139925.2848987</v>
      </c>
      <c r="AB54" s="1065">
        <f>'15'!L54*1000</f>
        <v>393384483.05621767</v>
      </c>
      <c r="AC54" s="1065">
        <f>'25'!L54*1000</f>
        <v>352683295.43415505</v>
      </c>
      <c r="AD54" s="1101">
        <f>'1'!L55*1000</f>
        <v>1067405340.6158586</v>
      </c>
      <c r="AE54" s="50">
        <f>'27'!G55*1000</f>
        <v>317706604.56857252</v>
      </c>
    </row>
    <row r="55" spans="1:31" ht="18" customHeight="1">
      <c r="A55" s="1330"/>
      <c r="B55" s="1330" t="s">
        <v>23</v>
      </c>
      <c r="C55" s="1330"/>
      <c r="D55" s="989"/>
      <c r="E55" s="1063">
        <f t="shared" si="53"/>
        <v>23.15561090395067</v>
      </c>
      <c r="F55" s="1064">
        <f t="shared" si="53"/>
        <v>89.266524718834162</v>
      </c>
      <c r="G55" s="1064">
        <f>R55/P55*100</f>
        <v>22.523973120620134</v>
      </c>
      <c r="H55" s="1064">
        <f>R55/Q55*100</f>
        <v>25.232272894642943</v>
      </c>
      <c r="I55" s="1064">
        <f>AE55/(T55+U55+V55)*100</f>
        <v>97.440930869367122</v>
      </c>
      <c r="J55" s="1064">
        <f>S55/X55*100</f>
        <v>202.66560989950753</v>
      </c>
      <c r="K55" s="1064">
        <f>S55/W55*100</f>
        <v>48.073785503730839</v>
      </c>
      <c r="L55" s="1064">
        <f>S55/AD55*100</f>
        <v>41.962674798139957</v>
      </c>
      <c r="M55" s="1064">
        <f>R55/Z55*100</f>
        <v>5.3023264412935669</v>
      </c>
      <c r="N55" s="1064">
        <f>(S55-AC55+AA55-AB55)/S55*100</f>
        <v>3.5854550299279651</v>
      </c>
      <c r="O55" s="1065">
        <f>'1'!G56*1000</f>
        <v>187271375.54317719</v>
      </c>
      <c r="P55" s="1065">
        <f>'1'!H56*1000</f>
        <v>43363831.05525434</v>
      </c>
      <c r="Q55" s="1065">
        <f>'1'!J56*1000</f>
        <v>38709384.9679721</v>
      </c>
      <c r="R55" s="1065">
        <f>'17'!AA55*1000</f>
        <v>9767257.6509566139</v>
      </c>
      <c r="S55" s="1065">
        <f>'21'!F55*1000</f>
        <v>178934319.5016005</v>
      </c>
      <c r="T55" s="50">
        <f>'9'!H55*1000</f>
        <v>21255004.682766937</v>
      </c>
      <c r="U55" s="50">
        <f>'9'!I55*1000</f>
        <v>5118655.3330042055</v>
      </c>
      <c r="V55" s="50">
        <f>'9'!J55*1000</f>
        <v>135297666.75911462</v>
      </c>
      <c r="W55" s="327">
        <f>'9'!F55*1000</f>
        <v>372207675.40287423</v>
      </c>
      <c r="X55" s="50">
        <f>'1'!M56*1000</f>
        <v>88290420.654163152</v>
      </c>
      <c r="Y55" s="50">
        <f>'11'!F55*1000</f>
        <v>399336068.9692471</v>
      </c>
      <c r="Z55" s="1065">
        <f>'21'!E55*1000</f>
        <v>184207022.31554368</v>
      </c>
      <c r="AA55" s="1065">
        <f>'15'!K55*1000</f>
        <v>58442357.087335519</v>
      </c>
      <c r="AB55" s="1065">
        <f>'15'!L55*1000</f>
        <v>53655809.814363405</v>
      </c>
      <c r="AC55" s="1065">
        <f>'25'!L55*1000</f>
        <v>177305257.21573511</v>
      </c>
      <c r="AD55" s="1101">
        <f>'1'!L56*1000</f>
        <v>426413045.3131457</v>
      </c>
      <c r="AE55" s="50">
        <f>'27'!G56*1000</f>
        <v>157534045.75830507</v>
      </c>
    </row>
    <row r="56" spans="1:31" ht="18" customHeight="1">
      <c r="A56" s="1330"/>
      <c r="B56" s="1826" t="s">
        <v>24</v>
      </c>
      <c r="C56" s="1826"/>
      <c r="D56" s="989"/>
      <c r="E56" s="1063">
        <f t="shared" si="53"/>
        <v>28.000175313379099</v>
      </c>
      <c r="F56" s="1064">
        <f t="shared" si="53"/>
        <v>90.919609048763832</v>
      </c>
      <c r="G56" s="1064">
        <f>R56/P56*100</f>
        <v>16.252808510668228</v>
      </c>
      <c r="H56" s="1064">
        <f>R56/Q56*100</f>
        <v>17.876021114379405</v>
      </c>
      <c r="I56" s="1064">
        <f>AE56/(T56+U56+V56)*100</f>
        <v>55.723667318205919</v>
      </c>
      <c r="J56" s="1064">
        <f>S56/X56*100</f>
        <v>169.54760931581956</v>
      </c>
      <c r="K56" s="1064">
        <f>S56/W56*100</f>
        <v>31.511324742697632</v>
      </c>
      <c r="L56" s="1064">
        <f>S56/AD56*100</f>
        <v>28.896393583265244</v>
      </c>
      <c r="M56" s="1064">
        <f>R56/Z56*100</f>
        <v>4.7085890790253986</v>
      </c>
      <c r="N56" s="1064">
        <f>(S56-AC56+AA56-AB56)/S56*100</f>
        <v>5.4012036785508135</v>
      </c>
      <c r="O56" s="1065">
        <f>'1'!G57*1000</f>
        <v>73037143.526502267</v>
      </c>
      <c r="P56" s="1065">
        <f>'1'!H57*1000</f>
        <v>20450528.231304947</v>
      </c>
      <c r="Q56" s="1065">
        <f>'1'!J57*1000</f>
        <v>18593540.316309534</v>
      </c>
      <c r="R56" s="1065">
        <f>'17'!AA56*1000</f>
        <v>3323785.192854139</v>
      </c>
      <c r="S56" s="1065">
        <f>'21'!F56*1000</f>
        <v>68672717.327476546</v>
      </c>
      <c r="T56" s="50">
        <f>'9'!H56*1000</f>
        <v>5398971.3952900255</v>
      </c>
      <c r="U56" s="50">
        <f>'9'!I56*1000</f>
        <v>480441.3037134317</v>
      </c>
      <c r="V56" s="50">
        <f>'9'!J56*1000</f>
        <v>101889806.97811028</v>
      </c>
      <c r="W56" s="327">
        <f>'9'!F56*1000</f>
        <v>217930277.09312862</v>
      </c>
      <c r="X56" s="50">
        <f>'1'!M57*1000</f>
        <v>40503500.818792775</v>
      </c>
      <c r="Y56" s="50">
        <f>'11'!F56*1000</f>
        <v>227930150.59971192</v>
      </c>
      <c r="Z56" s="1065">
        <f>'21'!E56*1000</f>
        <v>70589833.537610561</v>
      </c>
      <c r="AA56" s="1065">
        <f>'15'!K56*1000</f>
        <v>82169035.364347473</v>
      </c>
      <c r="AB56" s="1065">
        <f>'15'!L56*1000</f>
        <v>80440483.147764534</v>
      </c>
      <c r="AC56" s="1065">
        <f>'25'!L56*1000</f>
        <v>66692116.20960702</v>
      </c>
      <c r="AD56" s="1102">
        <f>'1'!L57*1000</f>
        <v>237651515.67995995</v>
      </c>
      <c r="AE56" s="50">
        <f>'27'!G57*1000</f>
        <v>60052961.444301374</v>
      </c>
    </row>
    <row r="57" spans="1:31" ht="18" customHeight="1">
      <c r="A57" s="1330"/>
      <c r="B57" s="1826" t="s">
        <v>25</v>
      </c>
      <c r="C57" s="1826"/>
      <c r="D57" s="989"/>
      <c r="E57" s="1063">
        <f t="shared" si="53"/>
        <v>16.961984927719122</v>
      </c>
      <c r="F57" s="1064">
        <f t="shared" si="53"/>
        <v>88.17087908798888</v>
      </c>
      <c r="G57" s="1064">
        <f>R57/P57*100</f>
        <v>-5.130138321412808</v>
      </c>
      <c r="H57" s="1064">
        <f>R57/Q57*100</f>
        <v>-5.8184044147878566</v>
      </c>
      <c r="I57" s="1064">
        <f>AE57/(T57+U57+V57)*100</f>
        <v>55.654740226195102</v>
      </c>
      <c r="J57" s="1064">
        <f>S57/X57*100</f>
        <v>243.28423272533848</v>
      </c>
      <c r="K57" s="1064">
        <f>S57/W57*100</f>
        <v>29.715699302547794</v>
      </c>
      <c r="L57" s="1064">
        <f>S57/AD57*100</f>
        <v>27.978277530513889</v>
      </c>
      <c r="M57" s="1064">
        <f>R57/Z57*100</f>
        <v>-0.8194554093521792</v>
      </c>
      <c r="N57" s="1064">
        <f>(S57-AC57+AA57-AB57)/S57*100</f>
        <v>-3.1881671299620509</v>
      </c>
      <c r="O57" s="1065">
        <f>'1'!G58*1000</f>
        <v>109962399.34497993</v>
      </c>
      <c r="P57" s="1065">
        <f>'1'!H58*1000</f>
        <v>18651805.603053808</v>
      </c>
      <c r="Q57" s="1065">
        <f>'1'!J58*1000</f>
        <v>16445460.96599531</v>
      </c>
      <c r="R57" s="1065">
        <f>'17'!AA57*1000</f>
        <v>-956863.42687768477</v>
      </c>
      <c r="S57" s="1065">
        <f>'21'!F57*1000</f>
        <v>112847802.71659186</v>
      </c>
      <c r="T57" s="50">
        <f>'9'!H57*1000</f>
        <v>6462384.4283181923</v>
      </c>
      <c r="U57" s="50">
        <f>'9'!I57*1000</f>
        <v>5019604.4219804863</v>
      </c>
      <c r="V57" s="50">
        <f>'9'!J57*1000</f>
        <v>168412117.13070893</v>
      </c>
      <c r="W57" s="327">
        <f>'9'!F57*1000</f>
        <v>379758193.02666187</v>
      </c>
      <c r="X57" s="50">
        <f>'1'!M58*1000</f>
        <v>46385169.08902768</v>
      </c>
      <c r="Y57" s="50">
        <f>'11'!F57*1000</f>
        <v>393570282.33764195</v>
      </c>
      <c r="Z57" s="1065">
        <f>'21'!E57*1000</f>
        <v>116768211.66317438</v>
      </c>
      <c r="AA57" s="1065">
        <f>'15'!K57*1000</f>
        <v>251528532.83321574</v>
      </c>
      <c r="AB57" s="1065">
        <f>'15'!L57*1000</f>
        <v>259288190.09408981</v>
      </c>
      <c r="AC57" s="1065">
        <f>'25'!L57*1000</f>
        <v>108685922.00881259</v>
      </c>
      <c r="AD57" s="1102">
        <f>'1'!L58*1000</f>
        <v>403340779.62275165</v>
      </c>
      <c r="AE57" s="50">
        <f>'27'!G58*1000</f>
        <v>100119597.36596589</v>
      </c>
    </row>
    <row r="58" spans="1:31" ht="18" customHeight="1" thickBot="1">
      <c r="A58" s="1471" t="s">
        <v>26</v>
      </c>
      <c r="B58" s="1471"/>
      <c r="C58" s="1331"/>
      <c r="D58" s="1068"/>
      <c r="E58" s="1066">
        <f t="shared" si="53"/>
        <v>25.02032298095606</v>
      </c>
      <c r="F58" s="1067">
        <f t="shared" si="53"/>
        <v>93.907174425129753</v>
      </c>
      <c r="G58" s="1067">
        <f>R58/P58*100</f>
        <v>27.923903273062262</v>
      </c>
      <c r="H58" s="1067">
        <f>R58/Q58*100</f>
        <v>29.735644208233964</v>
      </c>
      <c r="I58" s="1067">
        <f>AE58/(T58+U58+V58)*100</f>
        <v>44.556877814474817</v>
      </c>
      <c r="J58" s="1067">
        <f>S58/X58*100</f>
        <v>186.62566312826971</v>
      </c>
      <c r="K58" s="1067">
        <f>S58/W58*100</f>
        <v>27.687946336471921</v>
      </c>
      <c r="L58" s="1067">
        <f>S58/AD58*100</f>
        <v>25.859462777864305</v>
      </c>
      <c r="M58" s="1067">
        <f>R58/Z58*100</f>
        <v>7.2864702414612834</v>
      </c>
      <c r="N58" s="1067">
        <f>(S58-AC58+AA58-AB58)/S58*100</f>
        <v>6.5668967129932154</v>
      </c>
      <c r="O58" s="1065">
        <f>'1'!G59*1000</f>
        <v>317778804.88822764</v>
      </c>
      <c r="P58" s="1065">
        <f>'1'!H59*1000</f>
        <v>79509283.348056749</v>
      </c>
      <c r="Q58" s="1065">
        <f>'1'!J59*1000</f>
        <v>74664921.397830293</v>
      </c>
      <c r="R58" s="1065">
        <f>'17'!AA58*1000</f>
        <v>22202095.375216365</v>
      </c>
      <c r="S58" s="1065">
        <f>'21'!F58*1000</f>
        <v>298657917.57470554</v>
      </c>
      <c r="T58" s="50">
        <f>'9'!H58*1000</f>
        <v>44372652.81282147</v>
      </c>
      <c r="U58" s="50">
        <f>'9'!I58*1000</f>
        <v>33703917.586399995</v>
      </c>
      <c r="V58" s="50">
        <f>'9'!J58*1000</f>
        <v>489555055.81633508</v>
      </c>
      <c r="W58" s="361">
        <f>'9'!F58*1000</f>
        <v>1078656805.9087095</v>
      </c>
      <c r="X58" s="50">
        <f>'1'!M59*1000</f>
        <v>160030465.56862596</v>
      </c>
      <c r="Y58" s="50">
        <f>'11'!F58*1000</f>
        <v>1112602821.6664112</v>
      </c>
      <c r="Z58" s="1082">
        <f>'21'!E58*1000</f>
        <v>304703026.8357178</v>
      </c>
      <c r="AA58" s="1082">
        <f>'15'!K58*1000</f>
        <v>362794253.83195764</v>
      </c>
      <c r="AB58" s="1082">
        <f>'15'!L58*1000</f>
        <v>355548015.85524744</v>
      </c>
      <c r="AC58" s="1082">
        <f>'25'!L58*1000</f>
        <v>286291598.57910842</v>
      </c>
      <c r="AD58" s="1104">
        <f>'1'!L59*1000</f>
        <v>1154926999.6063361</v>
      </c>
      <c r="AE58" s="50">
        <f>'27'!G59*1000</f>
        <v>252918930.12918189</v>
      </c>
    </row>
    <row r="59" spans="1:31" s="998" customFormat="1">
      <c r="B59" s="14"/>
      <c r="C59" s="14"/>
      <c r="D59" s="15"/>
      <c r="H59" s="993"/>
    </row>
    <row r="60" spans="1:31" ht="26.1" customHeight="1">
      <c r="AA60" s="998"/>
      <c r="AB60" s="998"/>
      <c r="AD60" s="998"/>
    </row>
    <row r="61" spans="1:31" ht="26.1" customHeight="1">
      <c r="AA61" s="998"/>
      <c r="AB61" s="998"/>
      <c r="AD61" s="998"/>
    </row>
    <row r="62" spans="1:31" ht="26.1" customHeight="1">
      <c r="AA62" s="998"/>
      <c r="AB62" s="998"/>
      <c r="AD62" s="998"/>
    </row>
    <row r="63" spans="1:31" ht="26.1" customHeight="1">
      <c r="AA63" s="998"/>
      <c r="AB63" s="998"/>
      <c r="AD63" s="998"/>
    </row>
    <row r="64" spans="1:31" ht="26.1" customHeight="1">
      <c r="AA64" s="998"/>
      <c r="AB64" s="998"/>
      <c r="AD64" s="998"/>
    </row>
    <row r="65" spans="19:30" ht="26.1" customHeight="1">
      <c r="AA65" s="998"/>
      <c r="AB65" s="998"/>
      <c r="AD65" s="998"/>
    </row>
    <row r="66" spans="19:30" ht="26.1" customHeight="1">
      <c r="AA66" s="998"/>
      <c r="AB66" s="998"/>
      <c r="AD66" s="998"/>
    </row>
    <row r="67" spans="19:30" ht="26.1" customHeight="1">
      <c r="S67" s="50"/>
      <c r="T67" s="50"/>
      <c r="AA67" s="998"/>
      <c r="AB67" s="998"/>
      <c r="AD67" s="998"/>
    </row>
    <row r="68" spans="19:30" ht="26.1" customHeight="1">
      <c r="S68" s="50"/>
      <c r="T68" s="50"/>
      <c r="AA68" s="998"/>
      <c r="AB68" s="998"/>
      <c r="AD68" s="998"/>
    </row>
    <row r="69" spans="19:30" ht="26.1" customHeight="1">
      <c r="S69" s="50"/>
      <c r="T69" s="50"/>
      <c r="AA69" s="998"/>
      <c r="AB69" s="998"/>
      <c r="AD69" s="998"/>
    </row>
    <row r="70" spans="19:30" ht="26.1" customHeight="1">
      <c r="S70" s="50"/>
      <c r="T70" s="50"/>
      <c r="AA70" s="998"/>
      <c r="AB70" s="998"/>
      <c r="AD70" s="998"/>
    </row>
    <row r="71" spans="19:30" ht="26.1" customHeight="1">
      <c r="S71" s="50"/>
      <c r="T71" s="374"/>
      <c r="AA71" s="998"/>
      <c r="AB71" s="998"/>
      <c r="AD71" s="998"/>
    </row>
    <row r="72" spans="19:30" ht="26.1" customHeight="1">
      <c r="T72" s="374"/>
      <c r="AA72" s="998"/>
      <c r="AB72" s="998"/>
      <c r="AD72" s="998"/>
    </row>
    <row r="73" spans="19:30" ht="26.1" customHeight="1">
      <c r="AA73" s="998"/>
      <c r="AB73" s="998"/>
      <c r="AD73" s="998"/>
    </row>
    <row r="74" spans="19:30" ht="26.1" customHeight="1">
      <c r="AA74" s="998"/>
      <c r="AB74" s="998"/>
      <c r="AD74" s="998"/>
    </row>
    <row r="75" spans="19:30" ht="26.1" customHeight="1">
      <c r="AA75" s="998"/>
      <c r="AB75" s="998"/>
      <c r="AD75" s="998"/>
    </row>
    <row r="76" spans="19:30" ht="26.1" customHeight="1">
      <c r="AA76" s="998"/>
      <c r="AB76" s="998"/>
      <c r="AD76" s="998"/>
    </row>
    <row r="77" spans="19:30" ht="26.1" customHeight="1">
      <c r="AA77" s="998"/>
      <c r="AB77" s="998"/>
      <c r="AD77" s="998"/>
    </row>
    <row r="78" spans="19:30" ht="26.1" customHeight="1">
      <c r="AA78" s="998"/>
      <c r="AB78" s="998"/>
      <c r="AD78" s="998"/>
    </row>
    <row r="79" spans="19:30" ht="26.1" customHeight="1">
      <c r="AD79" s="998"/>
    </row>
    <row r="80" spans="19:30">
      <c r="AD80" s="998"/>
    </row>
    <row r="81" spans="30:30">
      <c r="AD81" s="998"/>
    </row>
    <row r="82" spans="30:30">
      <c r="AD82" s="998"/>
    </row>
    <row r="83" spans="30:30">
      <c r="AD83" s="998"/>
    </row>
    <row r="84" spans="30:30">
      <c r="AD84" s="998"/>
    </row>
    <row r="85" spans="30:30">
      <c r="AD85" s="998"/>
    </row>
    <row r="86" spans="30:30">
      <c r="AD86" s="998"/>
    </row>
    <row r="87" spans="30:30">
      <c r="AD87" s="998"/>
    </row>
    <row r="88" spans="30:30">
      <c r="AD88" s="998"/>
    </row>
    <row r="89" spans="30:30">
      <c r="AD89" s="998"/>
    </row>
    <row r="90" spans="30:30">
      <c r="AD90" s="998"/>
    </row>
    <row r="91" spans="30:30">
      <c r="AD91" s="998"/>
    </row>
    <row r="92" spans="30:30">
      <c r="AD92" s="998"/>
    </row>
    <row r="93" spans="30:30">
      <c r="AD93" s="998"/>
    </row>
    <row r="94" spans="30:30">
      <c r="AD94" s="998"/>
    </row>
    <row r="95" spans="30:30">
      <c r="AD95" s="998"/>
    </row>
    <row r="96" spans="30:30">
      <c r="AD96" s="998"/>
    </row>
    <row r="97" spans="30:30">
      <c r="AD97" s="998"/>
    </row>
    <row r="98" spans="30:30">
      <c r="AD98" s="998"/>
    </row>
    <row r="99" spans="30:30">
      <c r="AD99" s="998"/>
    </row>
    <row r="100" spans="30:30">
      <c r="AD100" s="998"/>
    </row>
    <row r="101" spans="30:30">
      <c r="AD101" s="998"/>
    </row>
    <row r="102" spans="30:30">
      <c r="AD102" s="998"/>
    </row>
    <row r="103" spans="30:30">
      <c r="AD103" s="998"/>
    </row>
    <row r="104" spans="30:30">
      <c r="AD104" s="998"/>
    </row>
    <row r="105" spans="30:30">
      <c r="AD105" s="998"/>
    </row>
    <row r="106" spans="30:30">
      <c r="AD106" s="998"/>
    </row>
    <row r="107" spans="30:30">
      <c r="AD107" s="998"/>
    </row>
    <row r="108" spans="30:30">
      <c r="AD108" s="998"/>
    </row>
    <row r="109" spans="30:30">
      <c r="AD109" s="998"/>
    </row>
    <row r="110" spans="30:30">
      <c r="AD110" s="998"/>
    </row>
    <row r="111" spans="30:30">
      <c r="AD111" s="998"/>
    </row>
    <row r="112" spans="30:30">
      <c r="AD112" s="998"/>
    </row>
    <row r="113" spans="30:30">
      <c r="AD113" s="998"/>
    </row>
    <row r="114" spans="30:30">
      <c r="AD114" s="998"/>
    </row>
    <row r="115" spans="30:30">
      <c r="AD115" s="998"/>
    </row>
    <row r="116" spans="30:30">
      <c r="AD116" s="998"/>
    </row>
    <row r="117" spans="30:30">
      <c r="AD117" s="998"/>
    </row>
    <row r="118" spans="30:30">
      <c r="AD118" s="998"/>
    </row>
    <row r="119" spans="30:30">
      <c r="AD119" s="998"/>
    </row>
    <row r="120" spans="30:30">
      <c r="AD120" s="998"/>
    </row>
    <row r="121" spans="30:30">
      <c r="AD121" s="998"/>
    </row>
    <row r="122" spans="30:30">
      <c r="AD122" s="998"/>
    </row>
    <row r="123" spans="30:30">
      <c r="AD123" s="998"/>
    </row>
    <row r="124" spans="30:30">
      <c r="AD124" s="998"/>
    </row>
    <row r="125" spans="30:30">
      <c r="AD125" s="998"/>
    </row>
    <row r="126" spans="30:30">
      <c r="AD126" s="998"/>
    </row>
    <row r="127" spans="30:30">
      <c r="AD127" s="998"/>
    </row>
    <row r="128" spans="30:30">
      <c r="AD128" s="998"/>
    </row>
    <row r="129" spans="30:30">
      <c r="AD129" s="998"/>
    </row>
    <row r="130" spans="30:30">
      <c r="AD130" s="998"/>
    </row>
    <row r="131" spans="30:30">
      <c r="AD131" s="998"/>
    </row>
    <row r="132" spans="30:30">
      <c r="AD132" s="998"/>
    </row>
    <row r="133" spans="30:30">
      <c r="AD133" s="998"/>
    </row>
    <row r="134" spans="30:30">
      <c r="AD134" s="998"/>
    </row>
    <row r="135" spans="30:30">
      <c r="AD135" s="998"/>
    </row>
    <row r="136" spans="30:30">
      <c r="AD136" s="998"/>
    </row>
    <row r="137" spans="30:30">
      <c r="AD137" s="998"/>
    </row>
    <row r="138" spans="30:30">
      <c r="AD138" s="998"/>
    </row>
    <row r="139" spans="30:30">
      <c r="AD139" s="998"/>
    </row>
    <row r="140" spans="30:30">
      <c r="AD140" s="998"/>
    </row>
    <row r="141" spans="30:30">
      <c r="AD141" s="998"/>
    </row>
    <row r="142" spans="30:30">
      <c r="AD142" s="998"/>
    </row>
    <row r="143" spans="30:30">
      <c r="AD143" s="998"/>
    </row>
    <row r="144" spans="30:30">
      <c r="AD144" s="998"/>
    </row>
    <row r="145" spans="30:30">
      <c r="AD145" s="998"/>
    </row>
    <row r="146" spans="30:30">
      <c r="AD146" s="998"/>
    </row>
    <row r="147" spans="30:30">
      <c r="AD147" s="998"/>
    </row>
    <row r="148" spans="30:30">
      <c r="AD148" s="998"/>
    </row>
    <row r="149" spans="30:30">
      <c r="AD149" s="998"/>
    </row>
    <row r="150" spans="30:30">
      <c r="AD150" s="998"/>
    </row>
  </sheetData>
  <mergeCells count="44">
    <mergeCell ref="A8:C8"/>
    <mergeCell ref="A10:C10"/>
    <mergeCell ref="A13:C13"/>
    <mergeCell ref="A17:C17"/>
    <mergeCell ref="A15:C15"/>
    <mergeCell ref="A11:C11"/>
    <mergeCell ref="A9:C9"/>
    <mergeCell ref="A16:C16"/>
    <mergeCell ref="A12:C12"/>
    <mergeCell ref="A14:C14"/>
    <mergeCell ref="A54:B54"/>
    <mergeCell ref="A58:B58"/>
    <mergeCell ref="A28:C28"/>
    <mergeCell ref="A31:C31"/>
    <mergeCell ref="A38:B38"/>
    <mergeCell ref="A53:C53"/>
    <mergeCell ref="A37:C37"/>
    <mergeCell ref="B56:C56"/>
    <mergeCell ref="B57:C57"/>
    <mergeCell ref="A19:C19"/>
    <mergeCell ref="A52:B52"/>
    <mergeCell ref="A21:C21"/>
    <mergeCell ref="A18:C18"/>
    <mergeCell ref="A20:C20"/>
    <mergeCell ref="A22:D22"/>
    <mergeCell ref="A23:D23"/>
    <mergeCell ref="A24:D24"/>
    <mergeCell ref="A25:D25"/>
    <mergeCell ref="A26:D26"/>
    <mergeCell ref="A27:D27"/>
    <mergeCell ref="A7:C7"/>
    <mergeCell ref="G3:G4"/>
    <mergeCell ref="AD2:AD4"/>
    <mergeCell ref="E3:E4"/>
    <mergeCell ref="M3:M5"/>
    <mergeCell ref="I3:I5"/>
    <mergeCell ref="L3:L5"/>
    <mergeCell ref="N3:N5"/>
    <mergeCell ref="J3:J5"/>
    <mergeCell ref="K3:K5"/>
    <mergeCell ref="H3:H4"/>
    <mergeCell ref="A3:C5"/>
    <mergeCell ref="F3:F4"/>
    <mergeCell ref="A6:C6"/>
  </mergeCells>
  <phoneticPr fontId="4"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9" max="3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F71"/>
  <sheetViews>
    <sheetView tabSelected="1" view="pageBreakPreview" topLeftCell="C7" zoomScale="50" zoomScaleNormal="50" zoomScaleSheetLayoutView="50" workbookViewId="0">
      <selection activeCell="H30" sqref="H30"/>
    </sheetView>
  </sheetViews>
  <sheetFormatPr defaultColWidth="9.140625" defaultRowHeight="15.75"/>
  <cols>
    <col min="1" max="1" width="2.28515625" style="140" customWidth="1"/>
    <col min="2" max="2" width="28" style="140" customWidth="1"/>
    <col min="3" max="3" width="2.28515625" style="140" customWidth="1"/>
    <col min="4" max="4" width="1.7109375" style="141" customWidth="1"/>
    <col min="5" max="5" width="8.140625" style="955" customWidth="1"/>
    <col min="6" max="9" width="8.85546875" style="955" customWidth="1"/>
    <col min="10" max="14" width="7.42578125" style="955" customWidth="1"/>
    <col min="15" max="16" width="5.42578125" style="955" customWidth="1"/>
    <col min="17" max="17" width="5.140625" style="955" customWidth="1"/>
    <col min="18" max="18" width="5.5703125" style="955" customWidth="1"/>
    <col min="19" max="19" width="5.42578125" style="955" customWidth="1"/>
    <col min="20" max="20" width="5.140625" style="955" customWidth="1"/>
    <col min="21" max="21" width="6.5703125" style="955" customWidth="1"/>
    <col min="22" max="22" width="6.85546875" style="955" customWidth="1"/>
    <col min="23" max="23" width="5" style="955" customWidth="1"/>
    <col min="24" max="25" width="5.5703125" style="955" customWidth="1"/>
    <col min="26" max="26" width="5.7109375" style="955" customWidth="1"/>
    <col min="27" max="27" width="6" style="955" customWidth="1"/>
    <col min="28" max="28" width="7" style="955" customWidth="1"/>
    <col min="29" max="29" width="5.7109375" style="955" customWidth="1"/>
    <col min="30" max="30" width="5" style="955" customWidth="1"/>
    <col min="31" max="31" width="5.85546875" style="955" customWidth="1"/>
    <col min="32" max="32" width="5.7109375" style="955" customWidth="1"/>
    <col min="33" max="33" width="5.140625" style="955" customWidth="1"/>
    <col min="34" max="34" width="2.28515625" style="140" customWidth="1"/>
    <col min="35" max="35" width="28" style="140" customWidth="1"/>
    <col min="36" max="36" width="2.28515625" style="140" customWidth="1"/>
    <col min="37" max="37" width="1.7109375" style="141" customWidth="1"/>
    <col min="38" max="50" width="6.140625" style="955" customWidth="1"/>
    <col min="51" max="52" width="7.5703125" style="955" customWidth="1"/>
    <col min="53" max="57" width="6.85546875" style="955" customWidth="1"/>
    <col min="58" max="58" width="6.28515625" style="955" customWidth="1"/>
    <col min="59" max="63" width="6.42578125" style="955" customWidth="1"/>
    <col min="64" max="64" width="6.5703125" style="955" customWidth="1"/>
    <col min="65" max="65" width="5.5703125" style="955" customWidth="1"/>
    <col min="66" max="66" width="7.28515625" style="955" customWidth="1"/>
    <col min="67" max="67" width="12.5703125" style="955" customWidth="1"/>
    <col min="68" max="82" width="9.140625" style="955"/>
    <col min="83" max="84" width="9.28515625" style="955" bestFit="1" customWidth="1"/>
    <col min="85" max="16384" width="9.140625" style="955"/>
  </cols>
  <sheetData>
    <row r="1" spans="1:74" s="116" customFormat="1" ht="35.1" customHeight="1">
      <c r="A1" s="1512" t="s">
        <v>375</v>
      </c>
      <c r="B1" s="1512"/>
      <c r="C1" s="1512"/>
      <c r="D1" s="1512"/>
      <c r="E1" s="1512"/>
      <c r="F1" s="1512"/>
      <c r="G1" s="1512"/>
      <c r="H1" s="1512"/>
      <c r="I1" s="1512"/>
      <c r="J1" s="1512"/>
      <c r="K1" s="1512"/>
      <c r="L1" s="1512"/>
      <c r="M1" s="1512"/>
      <c r="N1" s="1512"/>
      <c r="O1" s="719" t="s">
        <v>376</v>
      </c>
      <c r="P1" s="719"/>
      <c r="Q1" s="719"/>
      <c r="R1" s="719"/>
      <c r="S1" s="719"/>
      <c r="T1" s="719"/>
      <c r="U1" s="719"/>
      <c r="V1" s="719"/>
      <c r="W1" s="719"/>
      <c r="X1" s="719"/>
      <c r="Y1" s="719"/>
      <c r="Z1" s="719"/>
      <c r="AA1" s="719"/>
      <c r="AB1" s="719"/>
      <c r="AC1" s="719"/>
      <c r="AD1" s="719"/>
      <c r="AE1" s="719"/>
      <c r="AF1" s="719"/>
      <c r="AG1" s="719"/>
      <c r="AH1" s="1512" t="s">
        <v>375</v>
      </c>
      <c r="AI1" s="1512"/>
      <c r="AJ1" s="1512"/>
      <c r="AK1" s="1512"/>
      <c r="AL1" s="1512"/>
      <c r="AM1" s="1512"/>
      <c r="AN1" s="1512"/>
      <c r="AO1" s="1512"/>
      <c r="AP1" s="1512"/>
      <c r="AQ1" s="1512"/>
      <c r="AR1" s="1512"/>
      <c r="AS1" s="1512"/>
      <c r="AT1" s="1512"/>
      <c r="AU1" s="1512"/>
      <c r="AV1" s="1512"/>
      <c r="AW1" s="1512"/>
      <c r="AX1" s="1512"/>
      <c r="AY1" s="719" t="s">
        <v>377</v>
      </c>
      <c r="AZ1" s="719"/>
      <c r="BA1" s="719"/>
      <c r="BB1" s="719"/>
      <c r="BC1" s="719"/>
      <c r="BD1" s="719"/>
      <c r="BE1" s="719"/>
      <c r="BF1" s="719"/>
      <c r="BG1" s="719"/>
      <c r="BH1" s="719"/>
      <c r="BI1" s="719"/>
      <c r="BJ1" s="719"/>
      <c r="BK1" s="719"/>
      <c r="BL1" s="1342"/>
      <c r="BM1" s="1342"/>
      <c r="BN1" s="1342"/>
    </row>
    <row r="2" spans="1:74" ht="15" customHeight="1" thickBot="1">
      <c r="A2" s="955"/>
      <c r="B2" s="119"/>
      <c r="C2" s="119"/>
      <c r="D2" s="120"/>
      <c r="E2" s="956"/>
      <c r="F2" s="956"/>
      <c r="G2" s="956"/>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755" t="s">
        <v>36</v>
      </c>
      <c r="AH2" s="955"/>
      <c r="AI2" s="119"/>
      <c r="AJ2" s="119"/>
      <c r="AK2" s="120"/>
      <c r="AL2" s="956"/>
      <c r="AM2" s="956"/>
      <c r="AN2" s="956"/>
      <c r="AO2" s="956"/>
      <c r="AP2" s="956"/>
      <c r="AQ2" s="956"/>
      <c r="AR2" s="956"/>
      <c r="AS2" s="956"/>
      <c r="AT2" s="956"/>
      <c r="AU2" s="956"/>
      <c r="AV2" s="956"/>
      <c r="AW2" s="956"/>
      <c r="AX2" s="956"/>
      <c r="AY2" s="956"/>
      <c r="AZ2" s="956"/>
      <c r="BA2" s="956"/>
      <c r="BB2" s="956"/>
      <c r="BC2" s="956"/>
      <c r="BD2" s="956"/>
      <c r="BE2" s="956"/>
      <c r="BF2" s="956"/>
      <c r="BG2" s="956"/>
      <c r="BH2" s="956"/>
      <c r="BI2" s="956"/>
      <c r="BJ2" s="956"/>
      <c r="BK2" s="956"/>
      <c r="BL2" s="956"/>
      <c r="BM2" s="956"/>
      <c r="BN2" s="755" t="s">
        <v>36</v>
      </c>
    </row>
    <row r="3" spans="1:74" s="1194" customFormat="1" ht="15" customHeight="1">
      <c r="A3" s="1483" t="s">
        <v>1</v>
      </c>
      <c r="B3" s="1483"/>
      <c r="C3" s="1483"/>
      <c r="D3" s="1335"/>
      <c r="E3" s="1560" t="s">
        <v>332</v>
      </c>
      <c r="F3" s="1561"/>
      <c r="G3" s="1562"/>
      <c r="H3" s="541"/>
      <c r="I3" s="542"/>
      <c r="J3" s="543"/>
      <c r="K3" s="543"/>
      <c r="L3" s="543"/>
      <c r="M3" s="543"/>
      <c r="N3" s="544" t="s">
        <v>338</v>
      </c>
      <c r="O3" s="544" t="s">
        <v>339</v>
      </c>
      <c r="P3" s="544"/>
      <c r="Q3" s="544"/>
      <c r="R3" s="544"/>
      <c r="S3" s="544"/>
      <c r="T3" s="544"/>
      <c r="U3" s="543"/>
      <c r="V3" s="543"/>
      <c r="W3" s="543"/>
      <c r="X3" s="543"/>
      <c r="Y3" s="543"/>
      <c r="Z3" s="543"/>
      <c r="AA3" s="543"/>
      <c r="AB3" s="543"/>
      <c r="AC3" s="544"/>
      <c r="AD3" s="544"/>
      <c r="AE3" s="544"/>
      <c r="AF3" s="544"/>
      <c r="AG3" s="544"/>
      <c r="AH3" s="1483" t="s">
        <v>1</v>
      </c>
      <c r="AI3" s="1483"/>
      <c r="AJ3" s="1483"/>
      <c r="AK3" s="1335"/>
      <c r="AL3" s="541"/>
      <c r="AM3" s="543"/>
      <c r="AN3" s="543"/>
      <c r="AO3" s="543"/>
      <c r="AP3" s="543"/>
      <c r="AQ3" s="543"/>
      <c r="AR3" s="544"/>
      <c r="AS3" s="544"/>
      <c r="AT3" s="544"/>
      <c r="AU3" s="544"/>
      <c r="AV3" s="544"/>
      <c r="AW3" s="544"/>
      <c r="AX3" s="544" t="s">
        <v>338</v>
      </c>
      <c r="AY3" s="544" t="s">
        <v>339</v>
      </c>
      <c r="AZ3" s="544"/>
      <c r="BA3" s="543"/>
      <c r="BB3" s="543"/>
      <c r="BC3" s="543"/>
      <c r="BD3" s="543"/>
      <c r="BE3" s="543"/>
      <c r="BF3" s="543"/>
      <c r="BG3" s="544"/>
      <c r="BH3" s="544"/>
      <c r="BI3" s="544"/>
      <c r="BJ3" s="544"/>
      <c r="BK3" s="544"/>
      <c r="BL3" s="1546" t="s">
        <v>333</v>
      </c>
      <c r="BM3" s="1546"/>
      <c r="BN3" s="1547"/>
      <c r="BO3" s="1211"/>
      <c r="BV3" s="545"/>
    </row>
    <row r="4" spans="1:74" s="1194" customFormat="1" ht="15" customHeight="1">
      <c r="A4" s="1484"/>
      <c r="B4" s="1484"/>
      <c r="C4" s="1484"/>
      <c r="D4" s="1336"/>
      <c r="E4" s="1563"/>
      <c r="F4" s="1564"/>
      <c r="G4" s="1565"/>
      <c r="H4" s="543"/>
      <c r="I4" s="546"/>
      <c r="J4" s="547"/>
      <c r="K4" s="547"/>
      <c r="L4" s="547"/>
      <c r="M4" s="547"/>
      <c r="N4" s="546" t="s">
        <v>372</v>
      </c>
      <c r="O4" s="547" t="s">
        <v>371</v>
      </c>
      <c r="P4" s="547"/>
      <c r="Q4" s="547"/>
      <c r="R4" s="547"/>
      <c r="S4" s="547"/>
      <c r="T4" s="547"/>
      <c r="U4" s="547"/>
      <c r="V4" s="547"/>
      <c r="W4" s="547"/>
      <c r="X4" s="547"/>
      <c r="Y4" s="547"/>
      <c r="Z4" s="547"/>
      <c r="AA4" s="547"/>
      <c r="AB4" s="547"/>
      <c r="AC4" s="547"/>
      <c r="AD4" s="547"/>
      <c r="AE4" s="547"/>
      <c r="AF4" s="547"/>
      <c r="AG4" s="548"/>
      <c r="AH4" s="1484"/>
      <c r="AI4" s="1484"/>
      <c r="AJ4" s="1484"/>
      <c r="AK4" s="1336"/>
      <c r="AL4" s="543"/>
      <c r="AM4" s="547"/>
      <c r="AN4" s="547"/>
      <c r="AO4" s="547"/>
      <c r="AP4" s="547"/>
      <c r="AQ4" s="547"/>
      <c r="AR4" s="547"/>
      <c r="AS4" s="547"/>
      <c r="AT4" s="547"/>
      <c r="AU4" s="547"/>
      <c r="AV4" s="547"/>
      <c r="AW4" s="547"/>
      <c r="AX4" s="546" t="s">
        <v>373</v>
      </c>
      <c r="AY4" s="547" t="s">
        <v>374</v>
      </c>
      <c r="AZ4" s="547"/>
      <c r="BA4" s="547"/>
      <c r="BB4" s="547"/>
      <c r="BC4" s="547"/>
      <c r="BD4" s="547"/>
      <c r="BE4" s="547"/>
      <c r="BF4" s="547"/>
      <c r="BG4" s="547"/>
      <c r="BH4" s="547"/>
      <c r="BI4" s="547"/>
      <c r="BJ4" s="547"/>
      <c r="BK4" s="548"/>
      <c r="BL4" s="1546"/>
      <c r="BM4" s="1546"/>
      <c r="BN4" s="1547"/>
      <c r="BO4" s="1211"/>
      <c r="BV4" s="545"/>
    </row>
    <row r="5" spans="1:74" s="1194" customFormat="1" ht="15" customHeight="1">
      <c r="A5" s="1484"/>
      <c r="B5" s="1484"/>
      <c r="C5" s="1484"/>
      <c r="D5" s="1336"/>
      <c r="E5" s="1563"/>
      <c r="F5" s="1564"/>
      <c r="G5" s="1565"/>
      <c r="H5" s="1566" t="s">
        <v>443</v>
      </c>
      <c r="I5" s="1567"/>
      <c r="J5" s="1567"/>
      <c r="K5" s="1567"/>
      <c r="L5" s="1567"/>
      <c r="M5" s="1567"/>
      <c r="N5" s="1567"/>
      <c r="O5" s="1568" t="s">
        <v>444</v>
      </c>
      <c r="P5" s="1568"/>
      <c r="Q5" s="1568"/>
      <c r="R5" s="1568"/>
      <c r="S5" s="1568"/>
      <c r="T5" s="1569"/>
      <c r="U5" s="1547" t="s">
        <v>331</v>
      </c>
      <c r="V5" s="1548"/>
      <c r="W5" s="1548"/>
      <c r="X5" s="1548"/>
      <c r="Y5" s="1548"/>
      <c r="Z5" s="1548"/>
      <c r="AA5" s="1548"/>
      <c r="AB5" s="1548"/>
      <c r="AC5" s="1548"/>
      <c r="AD5" s="1548"/>
      <c r="AE5" s="1548"/>
      <c r="AF5" s="1548"/>
      <c r="AG5" s="1549"/>
      <c r="AH5" s="1484"/>
      <c r="AI5" s="1484"/>
      <c r="AJ5" s="1484"/>
      <c r="AK5" s="1336"/>
      <c r="AL5" s="1547" t="s">
        <v>123</v>
      </c>
      <c r="AM5" s="1548"/>
      <c r="AN5" s="1548"/>
      <c r="AO5" s="1548"/>
      <c r="AP5" s="1548"/>
      <c r="AQ5" s="1548"/>
      <c r="AR5" s="1548"/>
      <c r="AS5" s="1548"/>
      <c r="AT5" s="1548"/>
      <c r="AU5" s="1548"/>
      <c r="AV5" s="1548"/>
      <c r="AW5" s="1548"/>
      <c r="AX5" s="1549"/>
      <c r="AY5" s="1547" t="s">
        <v>124</v>
      </c>
      <c r="AZ5" s="1548"/>
      <c r="BA5" s="1548"/>
      <c r="BB5" s="1548"/>
      <c r="BC5" s="1548"/>
      <c r="BD5" s="1548"/>
      <c r="BE5" s="1548"/>
      <c r="BF5" s="1548"/>
      <c r="BG5" s="1548"/>
      <c r="BH5" s="1548"/>
      <c r="BI5" s="1548"/>
      <c r="BJ5" s="1548"/>
      <c r="BK5" s="1549"/>
      <c r="BL5" s="1546"/>
      <c r="BM5" s="1546"/>
      <c r="BN5" s="1547"/>
      <c r="BO5" s="1211"/>
    </row>
    <row r="6" spans="1:74" s="1194" customFormat="1" ht="15" customHeight="1">
      <c r="A6" s="1484"/>
      <c r="B6" s="1484"/>
      <c r="C6" s="1484"/>
      <c r="D6" s="1336"/>
      <c r="E6" s="1546" t="s">
        <v>47</v>
      </c>
      <c r="F6" s="1546" t="s">
        <v>329</v>
      </c>
      <c r="G6" s="1546" t="s">
        <v>330</v>
      </c>
      <c r="H6" s="1551" t="s">
        <v>146</v>
      </c>
      <c r="I6" s="1550" t="s">
        <v>329</v>
      </c>
      <c r="J6" s="1556"/>
      <c r="K6" s="1556"/>
      <c r="L6" s="1556"/>
      <c r="M6" s="1556"/>
      <c r="N6" s="1556"/>
      <c r="O6" s="1556" t="s">
        <v>330</v>
      </c>
      <c r="P6" s="1548"/>
      <c r="Q6" s="1548"/>
      <c r="R6" s="1548"/>
      <c r="S6" s="1548"/>
      <c r="T6" s="1549"/>
      <c r="U6" s="1551" t="s">
        <v>146</v>
      </c>
      <c r="V6" s="1550" t="s">
        <v>329</v>
      </c>
      <c r="W6" s="1556"/>
      <c r="X6" s="1556"/>
      <c r="Y6" s="1556"/>
      <c r="Z6" s="1556"/>
      <c r="AA6" s="1554"/>
      <c r="AB6" s="1550" t="s">
        <v>330</v>
      </c>
      <c r="AC6" s="1548"/>
      <c r="AD6" s="1548"/>
      <c r="AE6" s="1548"/>
      <c r="AF6" s="1548"/>
      <c r="AG6" s="1549"/>
      <c r="AH6" s="1484"/>
      <c r="AI6" s="1484"/>
      <c r="AJ6" s="1484"/>
      <c r="AK6" s="1336"/>
      <c r="AL6" s="1551" t="s">
        <v>146</v>
      </c>
      <c r="AM6" s="1550" t="s">
        <v>329</v>
      </c>
      <c r="AN6" s="1556"/>
      <c r="AO6" s="1556"/>
      <c r="AP6" s="1556"/>
      <c r="AQ6" s="1556"/>
      <c r="AR6" s="1554"/>
      <c r="AS6" s="1550" t="s">
        <v>330</v>
      </c>
      <c r="AT6" s="1548"/>
      <c r="AU6" s="1548"/>
      <c r="AV6" s="1548"/>
      <c r="AW6" s="1548"/>
      <c r="AX6" s="1549"/>
      <c r="AY6" s="1551" t="s">
        <v>146</v>
      </c>
      <c r="AZ6" s="1550" t="s">
        <v>329</v>
      </c>
      <c r="BA6" s="1556"/>
      <c r="BB6" s="1556"/>
      <c r="BC6" s="1556"/>
      <c r="BD6" s="1556"/>
      <c r="BE6" s="1554"/>
      <c r="BF6" s="1550" t="s">
        <v>330</v>
      </c>
      <c r="BG6" s="1548"/>
      <c r="BH6" s="1548"/>
      <c r="BI6" s="1548"/>
      <c r="BJ6" s="1548"/>
      <c r="BK6" s="1549"/>
      <c r="BL6" s="1551" t="s">
        <v>47</v>
      </c>
      <c r="BM6" s="1551" t="s">
        <v>329</v>
      </c>
      <c r="BN6" s="1550" t="s">
        <v>330</v>
      </c>
      <c r="BO6" s="1211"/>
    </row>
    <row r="7" spans="1:74" s="543" customFormat="1" ht="48.75" customHeight="1">
      <c r="A7" s="1485"/>
      <c r="B7" s="1485"/>
      <c r="C7" s="1485"/>
      <c r="D7" s="1356"/>
      <c r="E7" s="1546"/>
      <c r="F7" s="1546"/>
      <c r="G7" s="1546"/>
      <c r="H7" s="1552"/>
      <c r="I7" s="1355" t="s">
        <v>47</v>
      </c>
      <c r="J7" s="1354" t="s">
        <v>673</v>
      </c>
      <c r="K7" s="1354" t="s">
        <v>674</v>
      </c>
      <c r="L7" s="1354" t="s">
        <v>675</v>
      </c>
      <c r="M7" s="1354" t="s">
        <v>676</v>
      </c>
      <c r="N7" s="1354" t="s">
        <v>677</v>
      </c>
      <c r="O7" s="1356" t="s">
        <v>47</v>
      </c>
      <c r="P7" s="1354" t="s">
        <v>673</v>
      </c>
      <c r="Q7" s="1354" t="s">
        <v>674</v>
      </c>
      <c r="R7" s="1354" t="s">
        <v>675</v>
      </c>
      <c r="S7" s="1354" t="s">
        <v>676</v>
      </c>
      <c r="T7" s="1354" t="s">
        <v>677</v>
      </c>
      <c r="U7" s="1552"/>
      <c r="V7" s="1355" t="s">
        <v>47</v>
      </c>
      <c r="W7" s="1354" t="s">
        <v>673</v>
      </c>
      <c r="X7" s="1354" t="s">
        <v>674</v>
      </c>
      <c r="Y7" s="1354" t="s">
        <v>675</v>
      </c>
      <c r="Z7" s="1354" t="s">
        <v>676</v>
      </c>
      <c r="AA7" s="1354" t="s">
        <v>677</v>
      </c>
      <c r="AB7" s="1355" t="s">
        <v>47</v>
      </c>
      <c r="AC7" s="1354" t="s">
        <v>673</v>
      </c>
      <c r="AD7" s="1354" t="s">
        <v>674</v>
      </c>
      <c r="AE7" s="1354" t="s">
        <v>675</v>
      </c>
      <c r="AF7" s="1354" t="s">
        <v>676</v>
      </c>
      <c r="AG7" s="1354" t="s">
        <v>677</v>
      </c>
      <c r="AH7" s="1485"/>
      <c r="AI7" s="1485"/>
      <c r="AJ7" s="1485"/>
      <c r="AK7" s="1356"/>
      <c r="AL7" s="1552"/>
      <c r="AM7" s="1355" t="s">
        <v>47</v>
      </c>
      <c r="AN7" s="1354" t="s">
        <v>673</v>
      </c>
      <c r="AO7" s="1354" t="s">
        <v>674</v>
      </c>
      <c r="AP7" s="1354" t="s">
        <v>675</v>
      </c>
      <c r="AQ7" s="1354" t="s">
        <v>676</v>
      </c>
      <c r="AR7" s="1354" t="s">
        <v>677</v>
      </c>
      <c r="AS7" s="1355" t="s">
        <v>47</v>
      </c>
      <c r="AT7" s="1354" t="s">
        <v>673</v>
      </c>
      <c r="AU7" s="1354" t="s">
        <v>674</v>
      </c>
      <c r="AV7" s="1354" t="s">
        <v>675</v>
      </c>
      <c r="AW7" s="1354" t="s">
        <v>676</v>
      </c>
      <c r="AX7" s="1354" t="s">
        <v>677</v>
      </c>
      <c r="AY7" s="1552"/>
      <c r="AZ7" s="1355" t="s">
        <v>47</v>
      </c>
      <c r="BA7" s="1354" t="s">
        <v>673</v>
      </c>
      <c r="BB7" s="1354" t="s">
        <v>674</v>
      </c>
      <c r="BC7" s="1354" t="s">
        <v>675</v>
      </c>
      <c r="BD7" s="1354" t="s">
        <v>676</v>
      </c>
      <c r="BE7" s="1354" t="s">
        <v>677</v>
      </c>
      <c r="BF7" s="1355" t="s">
        <v>47</v>
      </c>
      <c r="BG7" s="1354" t="s">
        <v>673</v>
      </c>
      <c r="BH7" s="1354" t="s">
        <v>674</v>
      </c>
      <c r="BI7" s="1354" t="s">
        <v>675</v>
      </c>
      <c r="BJ7" s="1354" t="s">
        <v>676</v>
      </c>
      <c r="BK7" s="1354" t="s">
        <v>677</v>
      </c>
      <c r="BL7" s="1552"/>
      <c r="BM7" s="1552"/>
      <c r="BN7" s="1553"/>
    </row>
    <row r="8" spans="1:74" s="128" customFormat="1" ht="12.75" hidden="1" customHeight="1">
      <c r="A8" s="1489" t="s">
        <v>1071</v>
      </c>
      <c r="B8" s="1489"/>
      <c r="C8" s="1489"/>
      <c r="D8" s="714"/>
      <c r="E8" s="126">
        <v>299953</v>
      </c>
      <c r="F8" s="127"/>
      <c r="G8" s="127"/>
      <c r="H8" s="127">
        <v>37490</v>
      </c>
      <c r="I8" s="127"/>
      <c r="J8" s="127"/>
      <c r="K8" s="127"/>
      <c r="L8" s="127"/>
      <c r="M8" s="127"/>
      <c r="N8" s="127"/>
      <c r="O8" s="127"/>
      <c r="P8" s="127"/>
      <c r="Q8" s="127"/>
      <c r="R8" s="127"/>
      <c r="S8" s="127"/>
      <c r="T8" s="127"/>
      <c r="U8" s="127">
        <v>37490</v>
      </c>
      <c r="V8" s="127"/>
      <c r="W8" s="127"/>
      <c r="X8" s="127"/>
      <c r="Y8" s="127"/>
      <c r="Z8" s="127"/>
      <c r="AA8" s="127"/>
      <c r="AB8" s="127"/>
      <c r="AC8" s="127"/>
      <c r="AD8" s="127"/>
      <c r="AE8" s="127"/>
      <c r="AF8" s="127"/>
      <c r="AG8" s="127"/>
      <c r="AH8" s="1489" t="s">
        <v>1071</v>
      </c>
      <c r="AI8" s="1489"/>
      <c r="AJ8" s="1489"/>
      <c r="AK8" s="714"/>
      <c r="AL8" s="127">
        <v>37490</v>
      </c>
      <c r="AM8" s="127"/>
      <c r="AN8" s="127"/>
      <c r="AO8" s="127"/>
      <c r="AP8" s="127"/>
      <c r="AQ8" s="127"/>
      <c r="AR8" s="127"/>
      <c r="AS8" s="127"/>
      <c r="AT8" s="127"/>
      <c r="AU8" s="127"/>
      <c r="AV8" s="127"/>
      <c r="AW8" s="127"/>
      <c r="AX8" s="127"/>
      <c r="AY8" s="127">
        <v>37490</v>
      </c>
      <c r="AZ8" s="127"/>
      <c r="BA8" s="127"/>
      <c r="BB8" s="127"/>
      <c r="BC8" s="127"/>
      <c r="BD8" s="127"/>
      <c r="BE8" s="127"/>
      <c r="BF8" s="127"/>
      <c r="BG8" s="127"/>
      <c r="BH8" s="127"/>
      <c r="BI8" s="127"/>
      <c r="BJ8" s="127"/>
      <c r="BK8" s="127"/>
      <c r="BL8" s="127">
        <v>4977</v>
      </c>
      <c r="BM8" s="127"/>
      <c r="BN8" s="127"/>
      <c r="BO8" s="756"/>
    </row>
    <row r="9" spans="1:74" s="128" customFormat="1" ht="12.75" hidden="1" customHeight="1">
      <c r="A9" s="1475" t="s">
        <v>1068</v>
      </c>
      <c r="B9" s="1475"/>
      <c r="C9" s="1475"/>
      <c r="D9" s="714"/>
      <c r="E9" s="129">
        <v>245028.31251835014</v>
      </c>
      <c r="F9" s="130"/>
      <c r="G9" s="130"/>
      <c r="H9" s="130">
        <v>35483.060334576927</v>
      </c>
      <c r="I9" s="130"/>
      <c r="J9" s="130"/>
      <c r="K9" s="130"/>
      <c r="L9" s="130"/>
      <c r="M9" s="130"/>
      <c r="N9" s="130"/>
      <c r="O9" s="130"/>
      <c r="P9" s="130"/>
      <c r="Q9" s="130"/>
      <c r="R9" s="130"/>
      <c r="S9" s="130"/>
      <c r="T9" s="130"/>
      <c r="U9" s="130">
        <v>35483.060334576927</v>
      </c>
      <c r="V9" s="130"/>
      <c r="W9" s="130"/>
      <c r="X9" s="130"/>
      <c r="Y9" s="130"/>
      <c r="Z9" s="130"/>
      <c r="AA9" s="130"/>
      <c r="AB9" s="130"/>
      <c r="AC9" s="130"/>
      <c r="AD9" s="130"/>
      <c r="AE9" s="130"/>
      <c r="AF9" s="130"/>
      <c r="AG9" s="130"/>
      <c r="AH9" s="1475" t="s">
        <v>1068</v>
      </c>
      <c r="AI9" s="1475"/>
      <c r="AJ9" s="1475"/>
      <c r="AK9" s="714"/>
      <c r="AL9" s="130">
        <v>35483.060334576927</v>
      </c>
      <c r="AM9" s="130"/>
      <c r="AN9" s="130"/>
      <c r="AO9" s="130"/>
      <c r="AP9" s="130"/>
      <c r="AQ9" s="130"/>
      <c r="AR9" s="130"/>
      <c r="AS9" s="130"/>
      <c r="AT9" s="130"/>
      <c r="AU9" s="130"/>
      <c r="AV9" s="130"/>
      <c r="AW9" s="130"/>
      <c r="AX9" s="130"/>
      <c r="AY9" s="130">
        <v>35483.060334576927</v>
      </c>
      <c r="AZ9" s="130"/>
      <c r="BA9" s="130"/>
      <c r="BB9" s="130"/>
      <c r="BC9" s="130"/>
      <c r="BD9" s="130"/>
      <c r="BE9" s="130"/>
      <c r="BF9" s="130"/>
      <c r="BG9" s="130"/>
      <c r="BH9" s="130"/>
      <c r="BI9" s="130"/>
      <c r="BJ9" s="130"/>
      <c r="BK9" s="130"/>
      <c r="BL9" s="130">
        <v>5633.8493498013622</v>
      </c>
      <c r="BM9" s="130"/>
      <c r="BN9" s="130"/>
      <c r="BO9" s="756"/>
    </row>
    <row r="10" spans="1:74" s="128" customFormat="1" ht="12.75" hidden="1" customHeight="1">
      <c r="A10" s="1475" t="s">
        <v>1399</v>
      </c>
      <c r="B10" s="1475"/>
      <c r="C10" s="1475"/>
      <c r="D10" s="714"/>
      <c r="E10" s="129">
        <v>227442</v>
      </c>
      <c r="F10" s="130"/>
      <c r="G10" s="130"/>
      <c r="H10" s="130">
        <v>24036.959999997744</v>
      </c>
      <c r="I10" s="130"/>
      <c r="J10" s="130"/>
      <c r="K10" s="130"/>
      <c r="L10" s="130"/>
      <c r="M10" s="130"/>
      <c r="N10" s="130"/>
      <c r="O10" s="130"/>
      <c r="P10" s="130"/>
      <c r="Q10" s="130"/>
      <c r="R10" s="130"/>
      <c r="S10" s="130"/>
      <c r="T10" s="130"/>
      <c r="U10" s="130">
        <v>24036.959999997744</v>
      </c>
      <c r="V10" s="130"/>
      <c r="W10" s="130"/>
      <c r="X10" s="130"/>
      <c r="Y10" s="130"/>
      <c r="Z10" s="130"/>
      <c r="AA10" s="130"/>
      <c r="AB10" s="130"/>
      <c r="AC10" s="130"/>
      <c r="AD10" s="130"/>
      <c r="AE10" s="130"/>
      <c r="AF10" s="130"/>
      <c r="AG10" s="130"/>
      <c r="AH10" s="1475" t="s">
        <v>1399</v>
      </c>
      <c r="AI10" s="1475"/>
      <c r="AJ10" s="1475"/>
      <c r="AK10" s="714"/>
      <c r="AL10" s="130">
        <v>24036.959999997744</v>
      </c>
      <c r="AM10" s="130"/>
      <c r="AN10" s="130"/>
      <c r="AO10" s="130"/>
      <c r="AP10" s="130"/>
      <c r="AQ10" s="130"/>
      <c r="AR10" s="130"/>
      <c r="AS10" s="130"/>
      <c r="AT10" s="130"/>
      <c r="AU10" s="130"/>
      <c r="AV10" s="130"/>
      <c r="AW10" s="130"/>
      <c r="AX10" s="130"/>
      <c r="AY10" s="130">
        <v>24036.959999997744</v>
      </c>
      <c r="AZ10" s="130"/>
      <c r="BA10" s="130"/>
      <c r="BB10" s="130"/>
      <c r="BC10" s="130"/>
      <c r="BD10" s="130"/>
      <c r="BE10" s="130"/>
      <c r="BF10" s="130"/>
      <c r="BG10" s="130"/>
      <c r="BH10" s="130"/>
      <c r="BI10" s="130"/>
      <c r="BJ10" s="130"/>
      <c r="BK10" s="130"/>
      <c r="BL10" s="130">
        <v>9139</v>
      </c>
      <c r="BM10" s="130"/>
      <c r="BN10" s="130"/>
      <c r="BO10" s="756"/>
    </row>
    <row r="11" spans="1:74" s="128" customFormat="1" ht="12.75" hidden="1" customHeight="1">
      <c r="A11" s="1475" t="s">
        <v>1400</v>
      </c>
      <c r="B11" s="1475"/>
      <c r="C11" s="1475"/>
      <c r="D11" s="714"/>
      <c r="E11" s="129">
        <v>228813.06455282218</v>
      </c>
      <c r="F11" s="130"/>
      <c r="G11" s="130"/>
      <c r="H11" s="130">
        <v>28234.936240150477</v>
      </c>
      <c r="I11" s="130"/>
      <c r="J11" s="130"/>
      <c r="K11" s="130"/>
      <c r="L11" s="130"/>
      <c r="M11" s="130"/>
      <c r="N11" s="130"/>
      <c r="O11" s="130"/>
      <c r="P11" s="130"/>
      <c r="Q11" s="130"/>
      <c r="R11" s="130"/>
      <c r="S11" s="130"/>
      <c r="T11" s="130"/>
      <c r="U11" s="130">
        <v>28234.936240150477</v>
      </c>
      <c r="V11" s="130"/>
      <c r="W11" s="130"/>
      <c r="X11" s="130"/>
      <c r="Y11" s="130"/>
      <c r="Z11" s="130"/>
      <c r="AA11" s="130"/>
      <c r="AB11" s="130"/>
      <c r="AC11" s="130"/>
      <c r="AD11" s="130"/>
      <c r="AE11" s="130"/>
      <c r="AF11" s="130"/>
      <c r="AG11" s="130"/>
      <c r="AH11" s="1475" t="s">
        <v>1400</v>
      </c>
      <c r="AI11" s="1475"/>
      <c r="AJ11" s="1475"/>
      <c r="AK11" s="714"/>
      <c r="AL11" s="130">
        <v>28234.936240150477</v>
      </c>
      <c r="AM11" s="130"/>
      <c r="AN11" s="130"/>
      <c r="AO11" s="130"/>
      <c r="AP11" s="130"/>
      <c r="AQ11" s="130"/>
      <c r="AR11" s="130"/>
      <c r="AS11" s="130"/>
      <c r="AT11" s="130"/>
      <c r="AU11" s="130"/>
      <c r="AV11" s="130"/>
      <c r="AW11" s="130"/>
      <c r="AX11" s="130"/>
      <c r="AY11" s="130">
        <v>28234.936240150477</v>
      </c>
      <c r="AZ11" s="130"/>
      <c r="BA11" s="130"/>
      <c r="BB11" s="130"/>
      <c r="BC11" s="130"/>
      <c r="BD11" s="130"/>
      <c r="BE11" s="130"/>
      <c r="BF11" s="130"/>
      <c r="BG11" s="130"/>
      <c r="BH11" s="130"/>
      <c r="BI11" s="130"/>
      <c r="BJ11" s="130"/>
      <c r="BK11" s="130"/>
      <c r="BL11" s="130">
        <v>6923.1263194148214</v>
      </c>
      <c r="BM11" s="130"/>
      <c r="BN11" s="130"/>
      <c r="BO11" s="756"/>
    </row>
    <row r="12" spans="1:74" s="128" customFormat="1" ht="12.75" hidden="1" customHeight="1">
      <c r="A12" s="1475" t="s">
        <v>1401</v>
      </c>
      <c r="B12" s="1475"/>
      <c r="C12" s="1475"/>
      <c r="D12" s="714"/>
      <c r="E12" s="129">
        <v>228948.67022142731</v>
      </c>
      <c r="F12" s="130"/>
      <c r="G12" s="130"/>
      <c r="H12" s="130">
        <v>34878.675153735967</v>
      </c>
      <c r="I12" s="130"/>
      <c r="J12" s="130"/>
      <c r="K12" s="130"/>
      <c r="L12" s="130"/>
      <c r="M12" s="130"/>
      <c r="N12" s="130"/>
      <c r="O12" s="130"/>
      <c r="P12" s="130"/>
      <c r="Q12" s="130"/>
      <c r="R12" s="130"/>
      <c r="S12" s="130"/>
      <c r="T12" s="130"/>
      <c r="U12" s="130">
        <v>34878.675153735967</v>
      </c>
      <c r="V12" s="130"/>
      <c r="W12" s="130"/>
      <c r="X12" s="130"/>
      <c r="Y12" s="130"/>
      <c r="Z12" s="130"/>
      <c r="AA12" s="130"/>
      <c r="AB12" s="130"/>
      <c r="AC12" s="130"/>
      <c r="AD12" s="130"/>
      <c r="AE12" s="130"/>
      <c r="AF12" s="130"/>
      <c r="AG12" s="130"/>
      <c r="AH12" s="1475" t="s">
        <v>1401</v>
      </c>
      <c r="AI12" s="1475"/>
      <c r="AJ12" s="1475"/>
      <c r="AK12" s="714"/>
      <c r="AL12" s="130">
        <v>34878.675153735967</v>
      </c>
      <c r="AM12" s="130"/>
      <c r="AN12" s="130"/>
      <c r="AO12" s="130"/>
      <c r="AP12" s="130"/>
      <c r="AQ12" s="130"/>
      <c r="AR12" s="130"/>
      <c r="AS12" s="130"/>
      <c r="AT12" s="130"/>
      <c r="AU12" s="130"/>
      <c r="AV12" s="130"/>
      <c r="AW12" s="130"/>
      <c r="AX12" s="130"/>
      <c r="AY12" s="130">
        <v>34878.675153735967</v>
      </c>
      <c r="AZ12" s="130"/>
      <c r="BA12" s="130"/>
      <c r="BB12" s="130"/>
      <c r="BC12" s="130"/>
      <c r="BD12" s="130"/>
      <c r="BE12" s="130"/>
      <c r="BF12" s="130"/>
      <c r="BG12" s="130"/>
      <c r="BH12" s="130"/>
      <c r="BI12" s="130"/>
      <c r="BJ12" s="130"/>
      <c r="BK12" s="130"/>
      <c r="BL12" s="130">
        <v>5710.130984917424</v>
      </c>
      <c r="BM12" s="130"/>
      <c r="BN12" s="130"/>
      <c r="BO12" s="756"/>
    </row>
    <row r="13" spans="1:74" s="128" customFormat="1" ht="13.7" hidden="1" customHeight="1">
      <c r="A13" s="1475" t="s">
        <v>1402</v>
      </c>
      <c r="B13" s="1475"/>
      <c r="C13" s="1475"/>
      <c r="D13" s="714"/>
      <c r="E13" s="129">
        <v>193925.71732453088</v>
      </c>
      <c r="F13" s="130"/>
      <c r="G13" s="130"/>
      <c r="H13" s="125">
        <v>29297.654461531027</v>
      </c>
      <c r="I13" s="125"/>
      <c r="J13" s="125"/>
      <c r="K13" s="125"/>
      <c r="L13" s="125"/>
      <c r="M13" s="125"/>
      <c r="N13" s="125"/>
      <c r="O13" s="125"/>
      <c r="P13" s="125"/>
      <c r="Q13" s="125"/>
      <c r="R13" s="125"/>
      <c r="S13" s="125"/>
      <c r="T13" s="125"/>
      <c r="U13" s="125">
        <v>29297.654461531027</v>
      </c>
      <c r="V13" s="125"/>
      <c r="W13" s="125"/>
      <c r="X13" s="125"/>
      <c r="Y13" s="125"/>
      <c r="Z13" s="125"/>
      <c r="AA13" s="125"/>
      <c r="AB13" s="125"/>
      <c r="AC13" s="125"/>
      <c r="AD13" s="125"/>
      <c r="AE13" s="125"/>
      <c r="AF13" s="125"/>
      <c r="AG13" s="125"/>
      <c r="AH13" s="1475" t="s">
        <v>1402</v>
      </c>
      <c r="AI13" s="1475"/>
      <c r="AJ13" s="1475"/>
      <c r="AK13" s="714"/>
      <c r="AL13" s="125">
        <v>29297.654461531027</v>
      </c>
      <c r="AM13" s="125"/>
      <c r="AN13" s="125"/>
      <c r="AO13" s="125"/>
      <c r="AP13" s="125"/>
      <c r="AQ13" s="125"/>
      <c r="AR13" s="125"/>
      <c r="AS13" s="125"/>
      <c r="AT13" s="125"/>
      <c r="AU13" s="125"/>
      <c r="AV13" s="125"/>
      <c r="AW13" s="125"/>
      <c r="AX13" s="125"/>
      <c r="AY13" s="125">
        <v>29297.654461531027</v>
      </c>
      <c r="AZ13" s="125"/>
      <c r="BA13" s="125"/>
      <c r="BB13" s="125"/>
      <c r="BC13" s="125"/>
      <c r="BD13" s="125"/>
      <c r="BE13" s="125"/>
      <c r="BF13" s="125"/>
      <c r="BG13" s="125"/>
      <c r="BH13" s="125"/>
      <c r="BI13" s="125"/>
      <c r="BJ13" s="125"/>
      <c r="BK13" s="125"/>
      <c r="BL13" s="125">
        <v>3740.518234924054</v>
      </c>
      <c r="BM13" s="125"/>
      <c r="BN13" s="125"/>
      <c r="BO13" s="756"/>
    </row>
    <row r="14" spans="1:74" s="128" customFormat="1" ht="0.75" hidden="1" customHeight="1">
      <c r="A14" s="1475" t="s">
        <v>1403</v>
      </c>
      <c r="B14" s="1475"/>
      <c r="C14" s="1475"/>
      <c r="D14" s="714"/>
      <c r="E14" s="129">
        <v>166140.25630622066</v>
      </c>
      <c r="F14" s="130"/>
      <c r="G14" s="130"/>
      <c r="H14" s="125">
        <v>32255.88805542449</v>
      </c>
      <c r="I14" s="125"/>
      <c r="J14" s="125"/>
      <c r="K14" s="125"/>
      <c r="L14" s="125"/>
      <c r="M14" s="125"/>
      <c r="N14" s="125"/>
      <c r="O14" s="125"/>
      <c r="P14" s="125"/>
      <c r="Q14" s="125"/>
      <c r="R14" s="125"/>
      <c r="S14" s="125"/>
      <c r="T14" s="125"/>
      <c r="U14" s="125">
        <v>32255.88805542449</v>
      </c>
      <c r="V14" s="125"/>
      <c r="W14" s="125"/>
      <c r="X14" s="125"/>
      <c r="Y14" s="125"/>
      <c r="Z14" s="125"/>
      <c r="AA14" s="125"/>
      <c r="AB14" s="125"/>
      <c r="AC14" s="125"/>
      <c r="AD14" s="125"/>
      <c r="AE14" s="125"/>
      <c r="AF14" s="125"/>
      <c r="AG14" s="125"/>
      <c r="AH14" s="1475" t="s">
        <v>1403</v>
      </c>
      <c r="AI14" s="1475"/>
      <c r="AJ14" s="1475"/>
      <c r="AK14" s="714"/>
      <c r="AL14" s="125">
        <v>32255.88805542449</v>
      </c>
      <c r="AM14" s="125"/>
      <c r="AN14" s="125"/>
      <c r="AO14" s="125"/>
      <c r="AP14" s="125"/>
      <c r="AQ14" s="125"/>
      <c r="AR14" s="125"/>
      <c r="AS14" s="125"/>
      <c r="AT14" s="125"/>
      <c r="AU14" s="125"/>
      <c r="AV14" s="125"/>
      <c r="AW14" s="125"/>
      <c r="AX14" s="125"/>
      <c r="AY14" s="125">
        <v>32255.88805542449</v>
      </c>
      <c r="AZ14" s="125"/>
      <c r="BA14" s="125"/>
      <c r="BB14" s="125"/>
      <c r="BC14" s="125"/>
      <c r="BD14" s="125"/>
      <c r="BE14" s="125"/>
      <c r="BF14" s="125"/>
      <c r="BG14" s="125"/>
      <c r="BH14" s="125"/>
      <c r="BI14" s="125"/>
      <c r="BJ14" s="125"/>
      <c r="BK14" s="125"/>
      <c r="BL14" s="125">
        <v>3477.2153088197238</v>
      </c>
      <c r="BM14" s="125"/>
      <c r="BN14" s="125"/>
      <c r="BO14" s="756"/>
    </row>
    <row r="15" spans="1:74" s="128" customFormat="1" ht="13.7" hidden="1" customHeight="1">
      <c r="A15" s="1475" t="s">
        <v>1404</v>
      </c>
      <c r="B15" s="1475"/>
      <c r="C15" s="1475"/>
      <c r="D15" s="124"/>
      <c r="E15" s="757">
        <v>155909.24169496537</v>
      </c>
      <c r="F15" s="131" t="s">
        <v>300</v>
      </c>
      <c r="G15" s="131" t="s">
        <v>300</v>
      </c>
      <c r="H15" s="757">
        <v>26183.888044999865</v>
      </c>
      <c r="I15" s="757"/>
      <c r="J15" s="757"/>
      <c r="K15" s="757"/>
      <c r="L15" s="757"/>
      <c r="M15" s="757"/>
      <c r="N15" s="757"/>
      <c r="O15" s="757"/>
      <c r="P15" s="131" t="s">
        <v>300</v>
      </c>
      <c r="Q15" s="131"/>
      <c r="R15" s="131"/>
      <c r="S15" s="131"/>
      <c r="T15" s="131" t="s">
        <v>300</v>
      </c>
      <c r="U15" s="757">
        <v>26183.888044999865</v>
      </c>
      <c r="V15" s="757"/>
      <c r="W15" s="757"/>
      <c r="X15" s="757"/>
      <c r="Y15" s="757"/>
      <c r="Z15" s="757"/>
      <c r="AA15" s="757"/>
      <c r="AB15" s="757"/>
      <c r="AC15" s="131" t="s">
        <v>300</v>
      </c>
      <c r="AD15" s="131"/>
      <c r="AE15" s="131"/>
      <c r="AF15" s="131"/>
      <c r="AG15" s="131" t="s">
        <v>300</v>
      </c>
      <c r="AH15" s="1475" t="s">
        <v>1404</v>
      </c>
      <c r="AI15" s="1475"/>
      <c r="AJ15" s="1475"/>
      <c r="AK15" s="124"/>
      <c r="AL15" s="757">
        <v>26183.888044999865</v>
      </c>
      <c r="AM15" s="757"/>
      <c r="AN15" s="757"/>
      <c r="AO15" s="757"/>
      <c r="AP15" s="757"/>
      <c r="AQ15" s="757"/>
      <c r="AR15" s="757"/>
      <c r="AS15" s="757"/>
      <c r="AT15" s="131" t="s">
        <v>300</v>
      </c>
      <c r="AU15" s="131"/>
      <c r="AV15" s="131"/>
      <c r="AW15" s="131"/>
      <c r="AX15" s="131" t="s">
        <v>300</v>
      </c>
      <c r="AY15" s="757">
        <v>26183.888044999865</v>
      </c>
      <c r="AZ15" s="757"/>
      <c r="BA15" s="757"/>
      <c r="BB15" s="757"/>
      <c r="BC15" s="757"/>
      <c r="BD15" s="757"/>
      <c r="BE15" s="757"/>
      <c r="BF15" s="757"/>
      <c r="BG15" s="131" t="s">
        <v>300</v>
      </c>
      <c r="BH15" s="131"/>
      <c r="BI15" s="131"/>
      <c r="BJ15" s="131"/>
      <c r="BK15" s="131" t="s">
        <v>300</v>
      </c>
      <c r="BL15" s="757">
        <v>3871.3262716029953</v>
      </c>
      <c r="BM15" s="131" t="s">
        <v>300</v>
      </c>
      <c r="BN15" s="131" t="s">
        <v>300</v>
      </c>
      <c r="BO15" s="756"/>
    </row>
    <row r="16" spans="1:74" s="128" customFormat="1" ht="13.7" hidden="1" customHeight="1">
      <c r="A16" s="1475" t="s">
        <v>1405</v>
      </c>
      <c r="B16" s="1475"/>
      <c r="C16" s="1475"/>
      <c r="D16" s="124"/>
      <c r="E16" s="757">
        <v>145594.46687390516</v>
      </c>
      <c r="F16" s="131" t="s">
        <v>300</v>
      </c>
      <c r="G16" s="131" t="s">
        <v>300</v>
      </c>
      <c r="H16" s="758">
        <v>36044.047107477432</v>
      </c>
      <c r="I16" s="758"/>
      <c r="J16" s="758"/>
      <c r="K16" s="758"/>
      <c r="L16" s="758"/>
      <c r="M16" s="758"/>
      <c r="N16" s="758"/>
      <c r="O16" s="758"/>
      <c r="P16" s="131" t="s">
        <v>300</v>
      </c>
      <c r="Q16" s="131"/>
      <c r="R16" s="131"/>
      <c r="S16" s="131"/>
      <c r="T16" s="131" t="s">
        <v>300</v>
      </c>
      <c r="U16" s="758">
        <v>36044.047107477432</v>
      </c>
      <c r="V16" s="758"/>
      <c r="W16" s="758"/>
      <c r="X16" s="758"/>
      <c r="Y16" s="758"/>
      <c r="Z16" s="758"/>
      <c r="AA16" s="758"/>
      <c r="AB16" s="758"/>
      <c r="AC16" s="131" t="s">
        <v>300</v>
      </c>
      <c r="AD16" s="131"/>
      <c r="AE16" s="131"/>
      <c r="AF16" s="131"/>
      <c r="AG16" s="131" t="s">
        <v>300</v>
      </c>
      <c r="AH16" s="1475" t="s">
        <v>1405</v>
      </c>
      <c r="AI16" s="1475"/>
      <c r="AJ16" s="1475"/>
      <c r="AK16" s="124"/>
      <c r="AL16" s="758">
        <v>36044.047107477432</v>
      </c>
      <c r="AM16" s="758"/>
      <c r="AN16" s="758"/>
      <c r="AO16" s="758"/>
      <c r="AP16" s="758"/>
      <c r="AQ16" s="758"/>
      <c r="AR16" s="758"/>
      <c r="AS16" s="758"/>
      <c r="AT16" s="131" t="s">
        <v>300</v>
      </c>
      <c r="AU16" s="131"/>
      <c r="AV16" s="131"/>
      <c r="AW16" s="131"/>
      <c r="AX16" s="131" t="s">
        <v>300</v>
      </c>
      <c r="AY16" s="758">
        <v>36044.047107477432</v>
      </c>
      <c r="AZ16" s="758"/>
      <c r="BA16" s="758"/>
      <c r="BB16" s="758"/>
      <c r="BC16" s="758"/>
      <c r="BD16" s="758"/>
      <c r="BE16" s="758"/>
      <c r="BF16" s="758"/>
      <c r="BG16" s="131" t="s">
        <v>300</v>
      </c>
      <c r="BH16" s="131"/>
      <c r="BI16" s="131"/>
      <c r="BJ16" s="131"/>
      <c r="BK16" s="131" t="s">
        <v>300</v>
      </c>
      <c r="BL16" s="758">
        <v>4066.1619532608825</v>
      </c>
      <c r="BM16" s="131" t="s">
        <v>300</v>
      </c>
      <c r="BN16" s="131" t="s">
        <v>300</v>
      </c>
      <c r="BO16" s="756"/>
    </row>
    <row r="17" spans="1:84" s="128" customFormat="1" ht="13.7" hidden="1" customHeight="1">
      <c r="A17" s="1475" t="s">
        <v>1406</v>
      </c>
      <c r="B17" s="1475"/>
      <c r="C17" s="1475"/>
      <c r="D17" s="124"/>
      <c r="E17" s="757">
        <v>138340.60233372761</v>
      </c>
      <c r="F17" s="131" t="s">
        <v>300</v>
      </c>
      <c r="G17" s="131" t="s">
        <v>300</v>
      </c>
      <c r="H17" s="757">
        <v>32854.434926279362</v>
      </c>
      <c r="I17" s="757"/>
      <c r="J17" s="757"/>
      <c r="K17" s="757"/>
      <c r="L17" s="757"/>
      <c r="M17" s="757"/>
      <c r="N17" s="757"/>
      <c r="O17" s="757"/>
      <c r="P17" s="131" t="s">
        <v>300</v>
      </c>
      <c r="Q17" s="131"/>
      <c r="R17" s="131"/>
      <c r="S17" s="131"/>
      <c r="T17" s="131" t="s">
        <v>300</v>
      </c>
      <c r="U17" s="757">
        <v>32854.434926279362</v>
      </c>
      <c r="V17" s="757"/>
      <c r="W17" s="757"/>
      <c r="X17" s="757"/>
      <c r="Y17" s="757"/>
      <c r="Z17" s="757"/>
      <c r="AA17" s="757"/>
      <c r="AB17" s="757"/>
      <c r="AC17" s="131" t="s">
        <v>300</v>
      </c>
      <c r="AD17" s="131"/>
      <c r="AE17" s="131"/>
      <c r="AF17" s="131"/>
      <c r="AG17" s="131" t="s">
        <v>300</v>
      </c>
      <c r="AH17" s="1475" t="s">
        <v>1406</v>
      </c>
      <c r="AI17" s="1475"/>
      <c r="AJ17" s="1475"/>
      <c r="AK17" s="124"/>
      <c r="AL17" s="757">
        <v>32854.434926279362</v>
      </c>
      <c r="AM17" s="757"/>
      <c r="AN17" s="757"/>
      <c r="AO17" s="757"/>
      <c r="AP17" s="757"/>
      <c r="AQ17" s="757"/>
      <c r="AR17" s="757"/>
      <c r="AS17" s="757"/>
      <c r="AT17" s="131" t="s">
        <v>300</v>
      </c>
      <c r="AU17" s="131"/>
      <c r="AV17" s="131"/>
      <c r="AW17" s="131"/>
      <c r="AX17" s="131" t="s">
        <v>300</v>
      </c>
      <c r="AY17" s="757">
        <v>32854.434926279362</v>
      </c>
      <c r="AZ17" s="757"/>
      <c r="BA17" s="757"/>
      <c r="BB17" s="757"/>
      <c r="BC17" s="757"/>
      <c r="BD17" s="757"/>
      <c r="BE17" s="757"/>
      <c r="BF17" s="757"/>
      <c r="BG17" s="131" t="s">
        <v>300</v>
      </c>
      <c r="BH17" s="131"/>
      <c r="BI17" s="131"/>
      <c r="BJ17" s="131"/>
      <c r="BK17" s="131" t="s">
        <v>300</v>
      </c>
      <c r="BL17" s="757">
        <v>3239.7557457732919</v>
      </c>
      <c r="BM17" s="131" t="s">
        <v>300</v>
      </c>
      <c r="BN17" s="131" t="s">
        <v>300</v>
      </c>
      <c r="BO17" s="756"/>
    </row>
    <row r="18" spans="1:84" s="128" customFormat="1" ht="14.25" hidden="1" customHeight="1">
      <c r="A18" s="1475" t="s">
        <v>1601</v>
      </c>
      <c r="B18" s="1475"/>
      <c r="C18" s="1475"/>
      <c r="D18" s="124"/>
      <c r="E18" s="759">
        <v>138234.84637123178</v>
      </c>
      <c r="F18" s="131" t="s">
        <v>300</v>
      </c>
      <c r="G18" s="131" t="s">
        <v>300</v>
      </c>
      <c r="H18" s="757">
        <v>32837.650380455758</v>
      </c>
      <c r="I18" s="757"/>
      <c r="J18" s="757"/>
      <c r="K18" s="757"/>
      <c r="L18" s="757"/>
      <c r="M18" s="757"/>
      <c r="N18" s="757"/>
      <c r="O18" s="757"/>
      <c r="P18" s="131" t="s">
        <v>300</v>
      </c>
      <c r="Q18" s="131"/>
      <c r="R18" s="131"/>
      <c r="S18" s="131"/>
      <c r="T18" s="131" t="s">
        <v>300</v>
      </c>
      <c r="U18" s="757">
        <v>32837.650380455758</v>
      </c>
      <c r="V18" s="757"/>
      <c r="W18" s="757"/>
      <c r="X18" s="757"/>
      <c r="Y18" s="757"/>
      <c r="Z18" s="757"/>
      <c r="AA18" s="757"/>
      <c r="AB18" s="757"/>
      <c r="AC18" s="131" t="s">
        <v>300</v>
      </c>
      <c r="AD18" s="131"/>
      <c r="AE18" s="131"/>
      <c r="AF18" s="131"/>
      <c r="AG18" s="131" t="s">
        <v>300</v>
      </c>
      <c r="AH18" s="1475" t="s">
        <v>1601</v>
      </c>
      <c r="AI18" s="1475"/>
      <c r="AJ18" s="1475"/>
      <c r="AK18" s="124"/>
      <c r="AL18" s="757">
        <v>32837.650380455758</v>
      </c>
      <c r="AM18" s="757"/>
      <c r="AN18" s="757"/>
      <c r="AO18" s="757"/>
      <c r="AP18" s="757"/>
      <c r="AQ18" s="757"/>
      <c r="AR18" s="757"/>
      <c r="AS18" s="757"/>
      <c r="AT18" s="131" t="s">
        <v>300</v>
      </c>
      <c r="AU18" s="131"/>
      <c r="AV18" s="131"/>
      <c r="AW18" s="131"/>
      <c r="AX18" s="131" t="s">
        <v>300</v>
      </c>
      <c r="AY18" s="757">
        <v>32837.650380455758</v>
      </c>
      <c r="AZ18" s="757"/>
      <c r="BA18" s="757"/>
      <c r="BB18" s="757"/>
      <c r="BC18" s="757"/>
      <c r="BD18" s="757"/>
      <c r="BE18" s="757"/>
      <c r="BF18" s="757"/>
      <c r="BG18" s="131" t="s">
        <v>300</v>
      </c>
      <c r="BH18" s="131"/>
      <c r="BI18" s="131"/>
      <c r="BJ18" s="131"/>
      <c r="BK18" s="131" t="s">
        <v>300</v>
      </c>
      <c r="BL18" s="757">
        <v>4486.9750885062595</v>
      </c>
      <c r="BM18" s="131" t="s">
        <v>300</v>
      </c>
      <c r="BN18" s="131" t="s">
        <v>300</v>
      </c>
      <c r="BO18" s="756"/>
      <c r="CE18" s="128" t="e">
        <f>#REF!/E18</f>
        <v>#REF!</v>
      </c>
      <c r="CF18" s="128" t="e">
        <f>CE18/12</f>
        <v>#REF!</v>
      </c>
    </row>
    <row r="19" spans="1:84" s="128" customFormat="1" ht="15.75" hidden="1" customHeight="1">
      <c r="A19" s="1475" t="s">
        <v>1623</v>
      </c>
      <c r="B19" s="1475"/>
      <c r="C19" s="1475"/>
      <c r="D19" s="124"/>
      <c r="E19" s="758">
        <v>148534.99487466394</v>
      </c>
      <c r="F19" s="131" t="s">
        <v>300</v>
      </c>
      <c r="G19" s="131" t="s">
        <v>300</v>
      </c>
      <c r="H19" s="757">
        <v>36143.985217942514</v>
      </c>
      <c r="I19" s="131" t="s">
        <v>300</v>
      </c>
      <c r="J19" s="131" t="s">
        <v>300</v>
      </c>
      <c r="K19" s="131" t="s">
        <v>300</v>
      </c>
      <c r="L19" s="131"/>
      <c r="M19" s="131" t="s">
        <v>300</v>
      </c>
      <c r="N19" s="131" t="s">
        <v>300</v>
      </c>
      <c r="O19" s="131" t="s">
        <v>300</v>
      </c>
      <c r="P19" s="131" t="s">
        <v>300</v>
      </c>
      <c r="Q19" s="131" t="s">
        <v>300</v>
      </c>
      <c r="R19" s="131"/>
      <c r="S19" s="131" t="s">
        <v>300</v>
      </c>
      <c r="T19" s="131" t="s">
        <v>300</v>
      </c>
      <c r="U19" s="757">
        <v>29886.464678443583</v>
      </c>
      <c r="V19" s="131" t="s">
        <v>112</v>
      </c>
      <c r="W19" s="131" t="s">
        <v>481</v>
      </c>
      <c r="X19" s="131" t="s">
        <v>481</v>
      </c>
      <c r="Y19" s="131"/>
      <c r="Z19" s="131" t="s">
        <v>481</v>
      </c>
      <c r="AA19" s="131" t="s">
        <v>481</v>
      </c>
      <c r="AB19" s="131" t="s">
        <v>112</v>
      </c>
      <c r="AC19" s="131" t="s">
        <v>481</v>
      </c>
      <c r="AD19" s="131" t="s">
        <v>481</v>
      </c>
      <c r="AE19" s="131"/>
      <c r="AF19" s="131" t="s">
        <v>481</v>
      </c>
      <c r="AG19" s="131" t="s">
        <v>481</v>
      </c>
      <c r="AH19" s="1475" t="s">
        <v>1623</v>
      </c>
      <c r="AI19" s="1475"/>
      <c r="AJ19" s="1475"/>
      <c r="AK19" s="124"/>
      <c r="AL19" s="757">
        <v>37649.64284563368</v>
      </c>
      <c r="AM19" s="131" t="s">
        <v>481</v>
      </c>
      <c r="AN19" s="131" t="s">
        <v>481</v>
      </c>
      <c r="AO19" s="131" t="s">
        <v>481</v>
      </c>
      <c r="AP19" s="131"/>
      <c r="AQ19" s="131" t="s">
        <v>481</v>
      </c>
      <c r="AR19" s="131" t="s">
        <v>481</v>
      </c>
      <c r="AS19" s="131" t="s">
        <v>481</v>
      </c>
      <c r="AT19" s="131" t="s">
        <v>481</v>
      </c>
      <c r="AU19" s="131" t="s">
        <v>481</v>
      </c>
      <c r="AV19" s="131"/>
      <c r="AW19" s="131" t="s">
        <v>481</v>
      </c>
      <c r="AX19" s="131" t="s">
        <v>481</v>
      </c>
      <c r="AY19" s="757">
        <v>40413.645422570175</v>
      </c>
      <c r="AZ19" s="131" t="s">
        <v>481</v>
      </c>
      <c r="BA19" s="131" t="s">
        <v>481</v>
      </c>
      <c r="BB19" s="131" t="s">
        <v>481</v>
      </c>
      <c r="BC19" s="131"/>
      <c r="BD19" s="131" t="s">
        <v>481</v>
      </c>
      <c r="BE19" s="131" t="s">
        <v>481</v>
      </c>
      <c r="BF19" s="131" t="s">
        <v>481</v>
      </c>
      <c r="BG19" s="131" t="s">
        <v>481</v>
      </c>
      <c r="BH19" s="131"/>
      <c r="BI19" s="131" t="s">
        <v>481</v>
      </c>
      <c r="BJ19" s="131" t="s">
        <v>481</v>
      </c>
      <c r="BK19" s="131" t="s">
        <v>481</v>
      </c>
      <c r="BL19" s="757">
        <v>4441.2567100746519</v>
      </c>
      <c r="BM19" s="131" t="s">
        <v>481</v>
      </c>
      <c r="BN19" s="131" t="s">
        <v>481</v>
      </c>
      <c r="BO19" s="756"/>
      <c r="CE19" s="128" t="e">
        <f>#REF!/E19</f>
        <v>#REF!</v>
      </c>
      <c r="CF19" s="128" t="e">
        <f>CE19/12</f>
        <v>#REF!</v>
      </c>
    </row>
    <row r="20" spans="1:84" s="128" customFormat="1" ht="15.75" hidden="1" customHeight="1">
      <c r="A20" s="1475" t="s">
        <v>1624</v>
      </c>
      <c r="B20" s="1475"/>
      <c r="C20" s="1475"/>
      <c r="D20" s="124"/>
      <c r="E20" s="758">
        <v>159165.50983377962</v>
      </c>
      <c r="F20" s="131" t="s">
        <v>519</v>
      </c>
      <c r="G20" s="131" t="s">
        <v>519</v>
      </c>
      <c r="H20" s="757">
        <v>24130.375383116003</v>
      </c>
      <c r="I20" s="131" t="s">
        <v>519</v>
      </c>
      <c r="J20" s="131" t="s">
        <v>519</v>
      </c>
      <c r="K20" s="131" t="s">
        <v>519</v>
      </c>
      <c r="L20" s="131"/>
      <c r="M20" s="131" t="s">
        <v>519</v>
      </c>
      <c r="N20" s="131" t="s">
        <v>519</v>
      </c>
      <c r="O20" s="131" t="s">
        <v>519</v>
      </c>
      <c r="P20" s="131" t="s">
        <v>519</v>
      </c>
      <c r="Q20" s="131" t="s">
        <v>519</v>
      </c>
      <c r="R20" s="131"/>
      <c r="S20" s="131" t="s">
        <v>519</v>
      </c>
      <c r="T20" s="131" t="s">
        <v>519</v>
      </c>
      <c r="U20" s="757">
        <v>21702.780418727059</v>
      </c>
      <c r="V20" s="131" t="s">
        <v>112</v>
      </c>
      <c r="W20" s="131" t="s">
        <v>519</v>
      </c>
      <c r="X20" s="131" t="s">
        <v>519</v>
      </c>
      <c r="Y20" s="131"/>
      <c r="Z20" s="131" t="s">
        <v>519</v>
      </c>
      <c r="AA20" s="131" t="s">
        <v>519</v>
      </c>
      <c r="AB20" s="131" t="s">
        <v>112</v>
      </c>
      <c r="AC20" s="131" t="s">
        <v>519</v>
      </c>
      <c r="AD20" s="131" t="s">
        <v>519</v>
      </c>
      <c r="AE20" s="131"/>
      <c r="AF20" s="131" t="s">
        <v>519</v>
      </c>
      <c r="AG20" s="131" t="s">
        <v>519</v>
      </c>
      <c r="AH20" s="1475" t="s">
        <v>1624</v>
      </c>
      <c r="AI20" s="1475"/>
      <c r="AJ20" s="1475"/>
      <c r="AK20" s="124"/>
      <c r="AL20" s="760">
        <v>50352.206619768607</v>
      </c>
      <c r="AM20" s="131" t="s">
        <v>519</v>
      </c>
      <c r="AN20" s="131" t="s">
        <v>519</v>
      </c>
      <c r="AO20" s="131" t="s">
        <v>519</v>
      </c>
      <c r="AP20" s="131"/>
      <c r="AQ20" s="131" t="s">
        <v>519</v>
      </c>
      <c r="AR20" s="131" t="s">
        <v>519</v>
      </c>
      <c r="AS20" s="131" t="s">
        <v>519</v>
      </c>
      <c r="AT20" s="131" t="s">
        <v>519</v>
      </c>
      <c r="AU20" s="131" t="s">
        <v>519</v>
      </c>
      <c r="AV20" s="131"/>
      <c r="AW20" s="131" t="s">
        <v>519</v>
      </c>
      <c r="AX20" s="131" t="s">
        <v>519</v>
      </c>
      <c r="AY20" s="760">
        <v>58698.583742212293</v>
      </c>
      <c r="AZ20" s="131" t="s">
        <v>519</v>
      </c>
      <c r="BA20" s="131" t="s">
        <v>519</v>
      </c>
      <c r="BB20" s="131" t="s">
        <v>519</v>
      </c>
      <c r="BC20" s="131"/>
      <c r="BD20" s="131" t="s">
        <v>519</v>
      </c>
      <c r="BE20" s="131" t="s">
        <v>519</v>
      </c>
      <c r="BF20" s="131" t="s">
        <v>519</v>
      </c>
      <c r="BG20" s="131" t="s">
        <v>519</v>
      </c>
      <c r="BH20" s="131"/>
      <c r="BI20" s="131" t="s">
        <v>519</v>
      </c>
      <c r="BJ20" s="131" t="s">
        <v>519</v>
      </c>
      <c r="BK20" s="131" t="s">
        <v>519</v>
      </c>
      <c r="BL20" s="760">
        <v>4281.5636699583802</v>
      </c>
      <c r="BM20" s="131" t="s">
        <v>519</v>
      </c>
      <c r="BN20" s="131" t="s">
        <v>519</v>
      </c>
    </row>
    <row r="21" spans="1:84" s="128" customFormat="1" ht="15.75" hidden="1" customHeight="1">
      <c r="A21" s="1475" t="s">
        <v>1625</v>
      </c>
      <c r="B21" s="1475"/>
      <c r="C21" s="1475"/>
      <c r="D21" s="124"/>
      <c r="E21" s="761">
        <v>140111.07516775819</v>
      </c>
      <c r="F21" s="761">
        <v>108761.0742814828</v>
      </c>
      <c r="G21" s="761">
        <v>31350.000886275262</v>
      </c>
      <c r="H21" s="762">
        <v>32600.239730219186</v>
      </c>
      <c r="I21" s="761">
        <v>29167.719711512444</v>
      </c>
      <c r="J21" s="763" t="s">
        <v>300</v>
      </c>
      <c r="K21" s="763" t="s">
        <v>112</v>
      </c>
      <c r="L21" s="763" t="s">
        <v>300</v>
      </c>
      <c r="M21" s="763" t="s">
        <v>300</v>
      </c>
      <c r="N21" s="763" t="s">
        <v>300</v>
      </c>
      <c r="O21" s="761">
        <v>3432.5200187067494</v>
      </c>
      <c r="P21" s="763" t="s">
        <v>300</v>
      </c>
      <c r="Q21" s="763" t="s">
        <v>300</v>
      </c>
      <c r="R21" s="763" t="s">
        <v>300</v>
      </c>
      <c r="S21" s="763" t="s">
        <v>300</v>
      </c>
      <c r="T21" s="763" t="s">
        <v>300</v>
      </c>
      <c r="U21" s="762">
        <v>33082.296229559637</v>
      </c>
      <c r="V21" s="762">
        <v>15740.066361534833</v>
      </c>
      <c r="W21" s="763" t="s">
        <v>300</v>
      </c>
      <c r="X21" s="763" t="s">
        <v>300</v>
      </c>
      <c r="Y21" s="763" t="s">
        <v>300</v>
      </c>
      <c r="Z21" s="763" t="s">
        <v>300</v>
      </c>
      <c r="AA21" s="763" t="s">
        <v>300</v>
      </c>
      <c r="AB21" s="762">
        <v>17342.22986802481</v>
      </c>
      <c r="AC21" s="763" t="s">
        <v>300</v>
      </c>
      <c r="AD21" s="763" t="s">
        <v>300</v>
      </c>
      <c r="AE21" s="763" t="s">
        <v>300</v>
      </c>
      <c r="AF21" s="763" t="s">
        <v>300</v>
      </c>
      <c r="AG21" s="763" t="s">
        <v>300</v>
      </c>
      <c r="AH21" s="1475" t="s">
        <v>1625</v>
      </c>
      <c r="AI21" s="1475"/>
      <c r="AJ21" s="1475"/>
      <c r="AK21" s="124"/>
      <c r="AL21" s="648">
        <v>33277.904155459262</v>
      </c>
      <c r="AM21" s="763">
        <v>30237.692090459135</v>
      </c>
      <c r="AN21" s="763" t="s">
        <v>300</v>
      </c>
      <c r="AO21" s="763" t="s">
        <v>300</v>
      </c>
      <c r="AP21" s="763" t="s">
        <v>300</v>
      </c>
      <c r="AQ21" s="763" t="s">
        <v>300</v>
      </c>
      <c r="AR21" s="763" t="s">
        <v>300</v>
      </c>
      <c r="AS21" s="763">
        <v>3040.212065000137</v>
      </c>
      <c r="AT21" s="763" t="s">
        <v>300</v>
      </c>
      <c r="AU21" s="763" t="s">
        <v>300</v>
      </c>
      <c r="AV21" s="763" t="s">
        <v>300</v>
      </c>
      <c r="AW21" s="763" t="s">
        <v>300</v>
      </c>
      <c r="AX21" s="763" t="s">
        <v>300</v>
      </c>
      <c r="AY21" s="648">
        <v>36129.767677020493</v>
      </c>
      <c r="AZ21" s="763">
        <v>30019.973311750262</v>
      </c>
      <c r="BA21" s="763" t="s">
        <v>300</v>
      </c>
      <c r="BB21" s="763" t="s">
        <v>300</v>
      </c>
      <c r="BC21" s="763" t="s">
        <v>300</v>
      </c>
      <c r="BD21" s="763" t="s">
        <v>300</v>
      </c>
      <c r="BE21" s="763" t="s">
        <v>300</v>
      </c>
      <c r="BF21" s="763">
        <v>6109.7943652702361</v>
      </c>
      <c r="BG21" s="763" t="s">
        <v>300</v>
      </c>
      <c r="BH21" s="763" t="s">
        <v>300</v>
      </c>
      <c r="BI21" s="763" t="s">
        <v>300</v>
      </c>
      <c r="BJ21" s="763" t="s">
        <v>300</v>
      </c>
      <c r="BK21" s="763" t="s">
        <v>300</v>
      </c>
      <c r="BL21" s="648">
        <v>5020.8673754996107</v>
      </c>
      <c r="BM21" s="763">
        <v>3605.0125349656341</v>
      </c>
      <c r="BN21" s="763">
        <v>1415.8548405339745</v>
      </c>
      <c r="BO21" s="756"/>
    </row>
    <row r="22" spans="1:84" s="128" customFormat="1" ht="15.75" hidden="1" customHeight="1">
      <c r="A22" s="1475" t="s">
        <v>1626</v>
      </c>
      <c r="B22" s="1475"/>
      <c r="C22" s="1475"/>
      <c r="D22" s="124"/>
      <c r="E22" s="761">
        <v>123945.6041718116</v>
      </c>
      <c r="F22" s="761">
        <v>96355.270638620423</v>
      </c>
      <c r="G22" s="761">
        <v>27590.333533190998</v>
      </c>
      <c r="H22" s="762">
        <v>33082.427888563296</v>
      </c>
      <c r="I22" s="762">
        <v>29776.207046652322</v>
      </c>
      <c r="J22" s="763" t="s">
        <v>300</v>
      </c>
      <c r="K22" s="763" t="s">
        <v>112</v>
      </c>
      <c r="L22" s="763" t="s">
        <v>300</v>
      </c>
      <c r="M22" s="763" t="s">
        <v>300</v>
      </c>
      <c r="N22" s="763" t="s">
        <v>300</v>
      </c>
      <c r="O22" s="762">
        <v>3306.2208419109734</v>
      </c>
      <c r="P22" s="763" t="s">
        <v>300</v>
      </c>
      <c r="Q22" s="763" t="s">
        <v>300</v>
      </c>
      <c r="R22" s="763" t="s">
        <v>300</v>
      </c>
      <c r="S22" s="763" t="s">
        <v>300</v>
      </c>
      <c r="T22" s="763" t="s">
        <v>300</v>
      </c>
      <c r="U22" s="762">
        <v>33113.970969643662</v>
      </c>
      <c r="V22" s="762">
        <v>16252.332541638199</v>
      </c>
      <c r="W22" s="763" t="s">
        <v>300</v>
      </c>
      <c r="X22" s="763" t="s">
        <v>300</v>
      </c>
      <c r="Y22" s="763" t="s">
        <v>300</v>
      </c>
      <c r="Z22" s="763" t="s">
        <v>300</v>
      </c>
      <c r="AA22" s="763" t="s">
        <v>300</v>
      </c>
      <c r="AB22" s="762">
        <v>16861.638428005441</v>
      </c>
      <c r="AC22" s="763" t="s">
        <v>300</v>
      </c>
      <c r="AD22" s="763" t="s">
        <v>300</v>
      </c>
      <c r="AE22" s="763" t="s">
        <v>300</v>
      </c>
      <c r="AF22" s="763" t="s">
        <v>300</v>
      </c>
      <c r="AG22" s="763" t="s">
        <v>300</v>
      </c>
      <c r="AH22" s="1475" t="s">
        <v>1626</v>
      </c>
      <c r="AI22" s="1475"/>
      <c r="AJ22" s="1475"/>
      <c r="AK22" s="124"/>
      <c r="AL22" s="648">
        <v>25085.795666197952</v>
      </c>
      <c r="AM22" s="648">
        <v>23365.118097132381</v>
      </c>
      <c r="AN22" s="763" t="s">
        <v>300</v>
      </c>
      <c r="AO22" s="763" t="s">
        <v>300</v>
      </c>
      <c r="AP22" s="763" t="s">
        <v>300</v>
      </c>
      <c r="AQ22" s="763" t="s">
        <v>300</v>
      </c>
      <c r="AR22" s="763" t="s">
        <v>300</v>
      </c>
      <c r="AS22" s="648">
        <v>1720.6775690655759</v>
      </c>
      <c r="AT22" s="763" t="s">
        <v>300</v>
      </c>
      <c r="AU22" s="763" t="s">
        <v>300</v>
      </c>
      <c r="AV22" s="763" t="s">
        <v>300</v>
      </c>
      <c r="AW22" s="763" t="s">
        <v>300</v>
      </c>
      <c r="AX22" s="763" t="s">
        <v>300</v>
      </c>
      <c r="AY22" s="648">
        <v>27626.240227280254</v>
      </c>
      <c r="AZ22" s="648">
        <v>23410.246201568327</v>
      </c>
      <c r="BA22" s="763" t="s">
        <v>300</v>
      </c>
      <c r="BB22" s="763" t="s">
        <v>300</v>
      </c>
      <c r="BC22" s="763" t="s">
        <v>300</v>
      </c>
      <c r="BD22" s="763" t="s">
        <v>300</v>
      </c>
      <c r="BE22" s="763" t="s">
        <v>300</v>
      </c>
      <c r="BF22" s="648">
        <v>4215.9940257119188</v>
      </c>
      <c r="BG22" s="763" t="s">
        <v>300</v>
      </c>
      <c r="BH22" s="763" t="s">
        <v>300</v>
      </c>
      <c r="BI22" s="763" t="s">
        <v>300</v>
      </c>
      <c r="BJ22" s="763" t="s">
        <v>300</v>
      </c>
      <c r="BK22" s="763" t="s">
        <v>300</v>
      </c>
      <c r="BL22" s="648">
        <v>5037.1694201263626</v>
      </c>
      <c r="BM22" s="648">
        <v>3540.6709308313625</v>
      </c>
      <c r="BN22" s="648">
        <v>1496.4984892949976</v>
      </c>
    </row>
    <row r="23" spans="1:84" s="128" customFormat="1" ht="15.75" hidden="1" customHeight="1">
      <c r="A23" s="1475" t="s">
        <v>1627</v>
      </c>
      <c r="B23" s="1475"/>
      <c r="C23" s="1475"/>
      <c r="D23" s="124"/>
      <c r="E23" s="762">
        <v>129748.91678256127</v>
      </c>
      <c r="F23" s="762">
        <v>100458.06187200011</v>
      </c>
      <c r="G23" s="762">
        <v>29290.854910561215</v>
      </c>
      <c r="H23" s="762">
        <v>34351.564106684236</v>
      </c>
      <c r="I23" s="762">
        <v>30675.988261580143</v>
      </c>
      <c r="J23" s="763" t="s">
        <v>300</v>
      </c>
      <c r="K23" s="763" t="s">
        <v>112</v>
      </c>
      <c r="L23" s="763" t="s">
        <v>300</v>
      </c>
      <c r="M23" s="763" t="s">
        <v>300</v>
      </c>
      <c r="N23" s="763" t="s">
        <v>300</v>
      </c>
      <c r="O23" s="648">
        <v>3675.5758451040906</v>
      </c>
      <c r="P23" s="763" t="s">
        <v>300</v>
      </c>
      <c r="Q23" s="763" t="s">
        <v>300</v>
      </c>
      <c r="R23" s="763" t="s">
        <v>300</v>
      </c>
      <c r="S23" s="763" t="s">
        <v>300</v>
      </c>
      <c r="T23" s="763" t="s">
        <v>300</v>
      </c>
      <c r="U23" s="648">
        <v>34030.799470842823</v>
      </c>
      <c r="V23" s="648">
        <v>16483.941524405644</v>
      </c>
      <c r="W23" s="763" t="s">
        <v>300</v>
      </c>
      <c r="X23" s="763" t="s">
        <v>300</v>
      </c>
      <c r="Y23" s="763" t="s">
        <v>300</v>
      </c>
      <c r="Z23" s="763" t="s">
        <v>300</v>
      </c>
      <c r="AA23" s="763" t="s">
        <v>300</v>
      </c>
      <c r="AB23" s="648">
        <v>17546.857946437238</v>
      </c>
      <c r="AC23" s="763" t="s">
        <v>300</v>
      </c>
      <c r="AD23" s="763" t="s">
        <v>300</v>
      </c>
      <c r="AE23" s="763" t="s">
        <v>300</v>
      </c>
      <c r="AF23" s="763" t="s">
        <v>300</v>
      </c>
      <c r="AG23" s="763" t="s">
        <v>300</v>
      </c>
      <c r="AH23" s="1475" t="s">
        <v>1627</v>
      </c>
      <c r="AI23" s="1475"/>
      <c r="AJ23" s="1475"/>
      <c r="AK23" s="124"/>
      <c r="AL23" s="648">
        <v>27941.289004003302</v>
      </c>
      <c r="AM23" s="648">
        <v>26083.955119063376</v>
      </c>
      <c r="AN23" s="763" t="s">
        <v>300</v>
      </c>
      <c r="AO23" s="763" t="s">
        <v>300</v>
      </c>
      <c r="AP23" s="763" t="s">
        <v>300</v>
      </c>
      <c r="AQ23" s="763" t="s">
        <v>300</v>
      </c>
      <c r="AR23" s="763" t="s">
        <v>300</v>
      </c>
      <c r="AS23" s="648">
        <v>1857.3338849399581</v>
      </c>
      <c r="AT23" s="763" t="s">
        <v>300</v>
      </c>
      <c r="AU23" s="763" t="s">
        <v>300</v>
      </c>
      <c r="AV23" s="763" t="s">
        <v>300</v>
      </c>
      <c r="AW23" s="763" t="s">
        <v>300</v>
      </c>
      <c r="AX23" s="763" t="s">
        <v>300</v>
      </c>
      <c r="AY23" s="648">
        <v>28001.711298150483</v>
      </c>
      <c r="AZ23" s="648">
        <v>23413.12549250829</v>
      </c>
      <c r="BA23" s="763" t="s">
        <v>300</v>
      </c>
      <c r="BB23" s="763" t="s">
        <v>300</v>
      </c>
      <c r="BC23" s="763" t="s">
        <v>300</v>
      </c>
      <c r="BD23" s="763" t="s">
        <v>300</v>
      </c>
      <c r="BE23" s="763" t="s">
        <v>300</v>
      </c>
      <c r="BF23" s="648">
        <v>4588.5858056421848</v>
      </c>
      <c r="BG23" s="763" t="s">
        <v>300</v>
      </c>
      <c r="BH23" s="763" t="s">
        <v>300</v>
      </c>
      <c r="BI23" s="763" t="s">
        <v>300</v>
      </c>
      <c r="BJ23" s="763" t="s">
        <v>300</v>
      </c>
      <c r="BK23" s="763" t="s">
        <v>300</v>
      </c>
      <c r="BL23" s="648">
        <v>5422.5529028805822</v>
      </c>
      <c r="BM23" s="763">
        <v>3784.3713361970035</v>
      </c>
      <c r="BN23" s="763">
        <v>1638.1815666835757</v>
      </c>
    </row>
    <row r="24" spans="1:84" s="128" customFormat="1" ht="13.5" hidden="1" customHeight="1">
      <c r="A24" s="1467" t="s">
        <v>1367</v>
      </c>
      <c r="B24" s="1468"/>
      <c r="C24" s="1468"/>
      <c r="D24" s="1469"/>
      <c r="E24" s="764">
        <v>130399.44559872786</v>
      </c>
      <c r="F24" s="764">
        <v>101399.88593268413</v>
      </c>
      <c r="G24" s="764">
        <v>28999.559666043951</v>
      </c>
      <c r="H24" s="764">
        <v>34413.227221651199</v>
      </c>
      <c r="I24" s="764">
        <v>30753.340979085129</v>
      </c>
      <c r="J24" s="765" t="s">
        <v>300</v>
      </c>
      <c r="K24" s="765" t="s">
        <v>112</v>
      </c>
      <c r="L24" s="765" t="s">
        <v>300</v>
      </c>
      <c r="M24" s="765" t="s">
        <v>300</v>
      </c>
      <c r="N24" s="765" t="s">
        <v>300</v>
      </c>
      <c r="O24" s="764">
        <v>3659.8862425659786</v>
      </c>
      <c r="P24" s="765" t="s">
        <v>300</v>
      </c>
      <c r="Q24" s="765" t="s">
        <v>300</v>
      </c>
      <c r="R24" s="765" t="s">
        <v>300</v>
      </c>
      <c r="S24" s="765" t="s">
        <v>300</v>
      </c>
      <c r="T24" s="765" t="s">
        <v>300</v>
      </c>
      <c r="U24" s="764">
        <v>33781.319954418243</v>
      </c>
      <c r="V24" s="764">
        <v>16414.002091678325</v>
      </c>
      <c r="W24" s="765" t="s">
        <v>300</v>
      </c>
      <c r="X24" s="765" t="s">
        <v>300</v>
      </c>
      <c r="Y24" s="765" t="s">
        <v>300</v>
      </c>
      <c r="Z24" s="765" t="s">
        <v>300</v>
      </c>
      <c r="AA24" s="765" t="s">
        <v>300</v>
      </c>
      <c r="AB24" s="764">
        <v>17367.31786273987</v>
      </c>
      <c r="AC24" s="765" t="s">
        <v>300</v>
      </c>
      <c r="AD24" s="765" t="s">
        <v>300</v>
      </c>
      <c r="AE24" s="765" t="s">
        <v>300</v>
      </c>
      <c r="AF24" s="765" t="s">
        <v>300</v>
      </c>
      <c r="AG24" s="765" t="s">
        <v>300</v>
      </c>
      <c r="AH24" s="1467" t="s">
        <v>1367</v>
      </c>
      <c r="AI24" s="1468"/>
      <c r="AJ24" s="1468"/>
      <c r="AK24" s="1469"/>
      <c r="AL24" s="764">
        <v>25770.043877025862</v>
      </c>
      <c r="AM24" s="764">
        <v>24278.674850373252</v>
      </c>
      <c r="AN24" s="765" t="s">
        <v>300</v>
      </c>
      <c r="AO24" s="765" t="s">
        <v>300</v>
      </c>
      <c r="AP24" s="765" t="s">
        <v>300</v>
      </c>
      <c r="AQ24" s="765" t="s">
        <v>300</v>
      </c>
      <c r="AR24" s="765" t="s">
        <v>300</v>
      </c>
      <c r="AS24" s="764">
        <v>1491.3690266526178</v>
      </c>
      <c r="AT24" s="765" t="s">
        <v>300</v>
      </c>
      <c r="AU24" s="765" t="s">
        <v>300</v>
      </c>
      <c r="AV24" s="765" t="s">
        <v>300</v>
      </c>
      <c r="AW24" s="765" t="s">
        <v>300</v>
      </c>
      <c r="AX24" s="765" t="s">
        <v>300</v>
      </c>
      <c r="AY24" s="764">
        <v>31545.945225797615</v>
      </c>
      <c r="AZ24" s="764">
        <v>26782.831600695208</v>
      </c>
      <c r="BA24" s="765" t="s">
        <v>300</v>
      </c>
      <c r="BB24" s="765" t="s">
        <v>300</v>
      </c>
      <c r="BC24" s="765" t="s">
        <v>300</v>
      </c>
      <c r="BD24" s="765" t="s">
        <v>300</v>
      </c>
      <c r="BE24" s="765" t="s">
        <v>300</v>
      </c>
      <c r="BF24" s="764">
        <v>4763.1136251024236</v>
      </c>
      <c r="BG24" s="765" t="s">
        <v>300</v>
      </c>
      <c r="BH24" s="765" t="s">
        <v>300</v>
      </c>
      <c r="BI24" s="765" t="s">
        <v>300</v>
      </c>
      <c r="BJ24" s="765" t="s">
        <v>300</v>
      </c>
      <c r="BK24" s="765" t="s">
        <v>300</v>
      </c>
      <c r="BL24" s="764">
        <v>4888.9093198349929</v>
      </c>
      <c r="BM24" s="765">
        <v>3171.036410851922</v>
      </c>
      <c r="BN24" s="765">
        <v>1717.8729089830676</v>
      </c>
    </row>
    <row r="25" spans="1:84" s="128" customFormat="1" ht="13.5" customHeight="1">
      <c r="A25" s="1467" t="s">
        <v>1308</v>
      </c>
      <c r="B25" s="1468"/>
      <c r="C25" s="1468"/>
      <c r="D25" s="1469"/>
      <c r="E25" s="764">
        <v>134428.16111243397</v>
      </c>
      <c r="F25" s="764">
        <v>103546.86898278544</v>
      </c>
      <c r="G25" s="764">
        <v>30881.292129648624</v>
      </c>
      <c r="H25" s="765" t="s">
        <v>300</v>
      </c>
      <c r="I25" s="765" t="s">
        <v>300</v>
      </c>
      <c r="J25" s="765" t="s">
        <v>300</v>
      </c>
      <c r="K25" s="765" t="s">
        <v>300</v>
      </c>
      <c r="L25" s="765" t="s">
        <v>300</v>
      </c>
      <c r="M25" s="765" t="s">
        <v>300</v>
      </c>
      <c r="N25" s="765" t="s">
        <v>300</v>
      </c>
      <c r="O25" s="765" t="s">
        <v>300</v>
      </c>
      <c r="P25" s="765" t="s">
        <v>300</v>
      </c>
      <c r="Q25" s="765" t="s">
        <v>300</v>
      </c>
      <c r="R25" s="765" t="s">
        <v>300</v>
      </c>
      <c r="S25" s="765" t="s">
        <v>300</v>
      </c>
      <c r="T25" s="765" t="s">
        <v>300</v>
      </c>
      <c r="U25" s="765" t="s">
        <v>300</v>
      </c>
      <c r="V25" s="765" t="s">
        <v>300</v>
      </c>
      <c r="W25" s="765" t="s">
        <v>300</v>
      </c>
      <c r="X25" s="765" t="s">
        <v>300</v>
      </c>
      <c r="Y25" s="765" t="s">
        <v>300</v>
      </c>
      <c r="Z25" s="765" t="s">
        <v>300</v>
      </c>
      <c r="AA25" s="765" t="s">
        <v>300</v>
      </c>
      <c r="AB25" s="765" t="s">
        <v>300</v>
      </c>
      <c r="AC25" s="765" t="s">
        <v>300</v>
      </c>
      <c r="AD25" s="765" t="s">
        <v>300</v>
      </c>
      <c r="AE25" s="765" t="s">
        <v>300</v>
      </c>
      <c r="AF25" s="765" t="s">
        <v>300</v>
      </c>
      <c r="AG25" s="765" t="s">
        <v>300</v>
      </c>
      <c r="AH25" s="1467" t="s">
        <v>1308</v>
      </c>
      <c r="AI25" s="1468"/>
      <c r="AJ25" s="1468"/>
      <c r="AK25" s="1469"/>
      <c r="AL25" s="764" t="s">
        <v>112</v>
      </c>
      <c r="AM25" s="764" t="s">
        <v>112</v>
      </c>
      <c r="AN25" s="765" t="s">
        <v>112</v>
      </c>
      <c r="AO25" s="765" t="s">
        <v>112</v>
      </c>
      <c r="AP25" s="765" t="s">
        <v>112</v>
      </c>
      <c r="AQ25" s="765" t="s">
        <v>112</v>
      </c>
      <c r="AR25" s="765" t="s">
        <v>112</v>
      </c>
      <c r="AS25" s="764" t="s">
        <v>112</v>
      </c>
      <c r="AT25" s="765" t="s">
        <v>112</v>
      </c>
      <c r="AU25" s="765" t="s">
        <v>112</v>
      </c>
      <c r="AV25" s="765" t="s">
        <v>112</v>
      </c>
      <c r="AW25" s="765" t="s">
        <v>112</v>
      </c>
      <c r="AX25" s="765" t="s">
        <v>112</v>
      </c>
      <c r="AY25" s="764" t="s">
        <v>112</v>
      </c>
      <c r="AZ25" s="764" t="s">
        <v>112</v>
      </c>
      <c r="BA25" s="765" t="s">
        <v>112</v>
      </c>
      <c r="BB25" s="765" t="s">
        <v>112</v>
      </c>
      <c r="BC25" s="765" t="s">
        <v>112</v>
      </c>
      <c r="BD25" s="765" t="s">
        <v>112</v>
      </c>
      <c r="BE25" s="765" t="s">
        <v>112</v>
      </c>
      <c r="BF25" s="764" t="s">
        <v>112</v>
      </c>
      <c r="BG25" s="765" t="s">
        <v>112</v>
      </c>
      <c r="BH25" s="765" t="s">
        <v>112</v>
      </c>
      <c r="BI25" s="765" t="s">
        <v>112</v>
      </c>
      <c r="BJ25" s="765" t="s">
        <v>112</v>
      </c>
      <c r="BK25" s="765" t="s">
        <v>112</v>
      </c>
      <c r="BL25" s="764">
        <v>4163.6615630261231</v>
      </c>
      <c r="BM25" s="765">
        <v>3025.1921724010258</v>
      </c>
      <c r="BN25" s="765">
        <v>1138.4693906250964</v>
      </c>
    </row>
    <row r="26" spans="1:84" s="128" customFormat="1" ht="13.5" customHeight="1">
      <c r="A26" s="1467" t="s">
        <v>1309</v>
      </c>
      <c r="B26" s="1468"/>
      <c r="C26" s="1468"/>
      <c r="D26" s="1469"/>
      <c r="E26" s="764">
        <v>133471.69626538767</v>
      </c>
      <c r="F26" s="764">
        <v>103784.429826194</v>
      </c>
      <c r="G26" s="764">
        <v>29687.266439194005</v>
      </c>
      <c r="H26" s="764">
        <v>36777.200435699982</v>
      </c>
      <c r="I26" s="764">
        <v>32622.690048071905</v>
      </c>
      <c r="J26" s="765" t="s">
        <v>300</v>
      </c>
      <c r="K26" s="765" t="s">
        <v>300</v>
      </c>
      <c r="L26" s="765" t="s">
        <v>300</v>
      </c>
      <c r="M26" s="765" t="s">
        <v>300</v>
      </c>
      <c r="N26" s="765" t="s">
        <v>300</v>
      </c>
      <c r="O26" s="764">
        <v>4154.5103876281082</v>
      </c>
      <c r="P26" s="765" t="s">
        <v>300</v>
      </c>
      <c r="Q26" s="765" t="s">
        <v>300</v>
      </c>
      <c r="R26" s="765" t="s">
        <v>300</v>
      </c>
      <c r="S26" s="765" t="s">
        <v>300</v>
      </c>
      <c r="T26" s="765" t="s">
        <v>300</v>
      </c>
      <c r="U26" s="764">
        <v>37221.85817660774</v>
      </c>
      <c r="V26" s="764">
        <v>18723.234325073427</v>
      </c>
      <c r="W26" s="765" t="s">
        <v>300</v>
      </c>
      <c r="X26" s="765" t="s">
        <v>300</v>
      </c>
      <c r="Y26" s="765" t="s">
        <v>300</v>
      </c>
      <c r="Z26" s="765" t="s">
        <v>300</v>
      </c>
      <c r="AA26" s="765" t="s">
        <v>300</v>
      </c>
      <c r="AB26" s="764">
        <v>18498.623851534325</v>
      </c>
      <c r="AC26" s="765" t="s">
        <v>300</v>
      </c>
      <c r="AD26" s="765" t="s">
        <v>300</v>
      </c>
      <c r="AE26" s="765" t="s">
        <v>300</v>
      </c>
      <c r="AF26" s="765" t="s">
        <v>300</v>
      </c>
      <c r="AG26" s="765" t="s">
        <v>300</v>
      </c>
      <c r="AH26" s="1467" t="s">
        <v>1309</v>
      </c>
      <c r="AI26" s="1468"/>
      <c r="AJ26" s="1468"/>
      <c r="AK26" s="1469"/>
      <c r="AL26" s="764">
        <v>25553.734052739797</v>
      </c>
      <c r="AM26" s="764">
        <v>23963.641039104583</v>
      </c>
      <c r="AN26" s="765" t="s">
        <v>300</v>
      </c>
      <c r="AO26" s="765" t="s">
        <v>300</v>
      </c>
      <c r="AP26" s="765" t="s">
        <v>300</v>
      </c>
      <c r="AQ26" s="765" t="s">
        <v>300</v>
      </c>
      <c r="AR26" s="765" t="s">
        <v>300</v>
      </c>
      <c r="AS26" s="764">
        <v>1590.0930136352433</v>
      </c>
      <c r="AT26" s="765" t="s">
        <v>300</v>
      </c>
      <c r="AU26" s="765" t="s">
        <v>300</v>
      </c>
      <c r="AV26" s="765" t="s">
        <v>300</v>
      </c>
      <c r="AW26" s="765" t="s">
        <v>300</v>
      </c>
      <c r="AX26" s="765" t="s">
        <v>300</v>
      </c>
      <c r="AY26" s="764">
        <v>28699.689065954655</v>
      </c>
      <c r="AZ26" s="764">
        <v>24548.998143539531</v>
      </c>
      <c r="BA26" s="765" t="s">
        <v>300</v>
      </c>
      <c r="BB26" s="765" t="s">
        <v>300</v>
      </c>
      <c r="BC26" s="765" t="s">
        <v>300</v>
      </c>
      <c r="BD26" s="765" t="s">
        <v>300</v>
      </c>
      <c r="BE26" s="765" t="s">
        <v>300</v>
      </c>
      <c r="BF26" s="764">
        <v>4150.6909224151414</v>
      </c>
      <c r="BG26" s="765" t="s">
        <v>300</v>
      </c>
      <c r="BH26" s="765" t="s">
        <v>300</v>
      </c>
      <c r="BI26" s="765" t="s">
        <v>300</v>
      </c>
      <c r="BJ26" s="765" t="s">
        <v>300</v>
      </c>
      <c r="BK26" s="765" t="s">
        <v>300</v>
      </c>
      <c r="BL26" s="764">
        <v>5219.2145343855882</v>
      </c>
      <c r="BM26" s="765">
        <v>3943.7675823572831</v>
      </c>
      <c r="BN26" s="765">
        <v>1275.446952028306</v>
      </c>
    </row>
    <row r="27" spans="1:84" s="128" customFormat="1" ht="13.5" customHeight="1">
      <c r="A27" s="1467" t="s">
        <v>1310</v>
      </c>
      <c r="B27" s="1468"/>
      <c r="C27" s="1468"/>
      <c r="D27" s="1469"/>
      <c r="E27" s="764">
        <v>131242.65344171703</v>
      </c>
      <c r="F27" s="764">
        <v>101362.41762153729</v>
      </c>
      <c r="G27" s="764">
        <v>29880.235820179703</v>
      </c>
      <c r="H27" s="764">
        <v>35738.166060879819</v>
      </c>
      <c r="I27" s="764">
        <v>31520.722917181229</v>
      </c>
      <c r="J27" s="764">
        <v>563.13652192769223</v>
      </c>
      <c r="K27" s="764">
        <v>6189.6597568765692</v>
      </c>
      <c r="L27" s="764">
        <v>11456.13340277295</v>
      </c>
      <c r="M27" s="764">
        <v>11981.805100268384</v>
      </c>
      <c r="N27" s="764">
        <v>1329.9881353357021</v>
      </c>
      <c r="O27" s="764">
        <v>4217.443143698637</v>
      </c>
      <c r="P27" s="764">
        <v>146.00364825908406</v>
      </c>
      <c r="Q27" s="764">
        <v>1312.5096055855486</v>
      </c>
      <c r="R27" s="764">
        <v>1641.8558302225567</v>
      </c>
      <c r="S27" s="764">
        <v>1066.4417437993507</v>
      </c>
      <c r="T27" s="764">
        <v>50.632315832097888</v>
      </c>
      <c r="U27" s="764">
        <v>36952.056864284896</v>
      </c>
      <c r="V27" s="764">
        <v>18007.42992330237</v>
      </c>
      <c r="W27" s="764">
        <v>299.46391409939594</v>
      </c>
      <c r="X27" s="764">
        <v>3358.7463562394632</v>
      </c>
      <c r="Y27" s="764">
        <v>5996.2304408118398</v>
      </c>
      <c r="Z27" s="764">
        <v>7662.7471868962266</v>
      </c>
      <c r="AA27" s="764">
        <v>690.24202525543592</v>
      </c>
      <c r="AB27" s="764">
        <v>18944.626940982682</v>
      </c>
      <c r="AC27" s="764">
        <v>586.4619130306005</v>
      </c>
      <c r="AD27" s="764">
        <v>5038.5874307746826</v>
      </c>
      <c r="AE27" s="764">
        <v>7232.9697450579442</v>
      </c>
      <c r="AF27" s="764">
        <v>5853.1535932033694</v>
      </c>
      <c r="AG27" s="764">
        <v>233.45425891607707</v>
      </c>
      <c r="AH27" s="1467" t="s">
        <v>1310</v>
      </c>
      <c r="AI27" s="1468"/>
      <c r="AJ27" s="1468"/>
      <c r="AK27" s="1469"/>
      <c r="AL27" s="764">
        <v>23876.272037487532</v>
      </c>
      <c r="AM27" s="764">
        <v>22464.270779284274</v>
      </c>
      <c r="AN27" s="764">
        <v>354.49535967916347</v>
      </c>
      <c r="AO27" s="764">
        <v>4259.868198624441</v>
      </c>
      <c r="AP27" s="764">
        <v>8813.9992169769466</v>
      </c>
      <c r="AQ27" s="764">
        <v>8380.5399043202178</v>
      </c>
      <c r="AR27" s="764">
        <v>655.36809968351554</v>
      </c>
      <c r="AS27" s="764">
        <v>1412.0012582032502</v>
      </c>
      <c r="AT27" s="764">
        <v>18</v>
      </c>
      <c r="AU27" s="764">
        <v>303.8673604602439</v>
      </c>
      <c r="AV27" s="764">
        <v>619.48898645932559</v>
      </c>
      <c r="AW27" s="764">
        <v>458.10913475060414</v>
      </c>
      <c r="AX27" s="764">
        <v>12.535776533076437</v>
      </c>
      <c r="AY27" s="764">
        <v>30183.563084962032</v>
      </c>
      <c r="AZ27" s="764">
        <v>26036.451963086922</v>
      </c>
      <c r="BA27" s="764">
        <v>788.88971941251805</v>
      </c>
      <c r="BB27" s="764">
        <v>4901.6899976535451</v>
      </c>
      <c r="BC27" s="764">
        <v>9372.1769850899309</v>
      </c>
      <c r="BD27" s="764">
        <v>10402.119970595784</v>
      </c>
      <c r="BE27" s="764">
        <v>571.57529033514618</v>
      </c>
      <c r="BF27" s="764">
        <v>4147.1111218751039</v>
      </c>
      <c r="BG27" s="764">
        <v>54.570277071399147</v>
      </c>
      <c r="BH27" s="764">
        <v>717.86553152190845</v>
      </c>
      <c r="BI27" s="764">
        <v>1620.3930652914469</v>
      </c>
      <c r="BJ27" s="764">
        <v>1632.4126602791048</v>
      </c>
      <c r="BK27" s="764">
        <v>121.86958771124567</v>
      </c>
      <c r="BL27" s="764">
        <v>4492.5953941025882</v>
      </c>
      <c r="BM27" s="765">
        <v>3333.5420386825185</v>
      </c>
      <c r="BN27" s="765">
        <v>1159.0533554200676</v>
      </c>
    </row>
    <row r="28" spans="1:84" s="128" customFormat="1" ht="13.5" customHeight="1">
      <c r="A28" s="1467" t="s">
        <v>1311</v>
      </c>
      <c r="B28" s="1468"/>
      <c r="C28" s="1468"/>
      <c r="D28" s="1469"/>
      <c r="E28" s="764">
        <v>141368.27721894893</v>
      </c>
      <c r="F28" s="764">
        <v>110944.81227269485</v>
      </c>
      <c r="G28" s="764">
        <v>30423.464946254113</v>
      </c>
      <c r="H28" s="764">
        <v>40376.421066085597</v>
      </c>
      <c r="I28" s="764">
        <v>35481.219288156077</v>
      </c>
      <c r="J28" s="764">
        <v>766.84876545175212</v>
      </c>
      <c r="K28" s="764">
        <v>7430.4396595193593</v>
      </c>
      <c r="L28" s="764">
        <v>11876.941514670014</v>
      </c>
      <c r="M28" s="764">
        <v>14003.729006123716</v>
      </c>
      <c r="N28" s="764">
        <v>1403.2603423912194</v>
      </c>
      <c r="O28" s="764">
        <v>4895.2017779295138</v>
      </c>
      <c r="P28" s="764">
        <v>203.90579710144925</v>
      </c>
      <c r="Q28" s="764">
        <v>1618.725244026419</v>
      </c>
      <c r="R28" s="764">
        <v>1755.9675311506728</v>
      </c>
      <c r="S28" s="764">
        <v>1287.7909992042919</v>
      </c>
      <c r="T28" s="764">
        <v>28.812206446684453</v>
      </c>
      <c r="U28" s="764">
        <v>37269.232333056541</v>
      </c>
      <c r="V28" s="764">
        <v>18920.560850909438</v>
      </c>
      <c r="W28" s="764">
        <v>421.38736193261479</v>
      </c>
      <c r="X28" s="764">
        <v>3049.4091506434647</v>
      </c>
      <c r="Y28" s="764">
        <v>6190.5230020553863</v>
      </c>
      <c r="Z28" s="764">
        <v>8429.8469094916763</v>
      </c>
      <c r="AA28" s="764">
        <v>829.39442678630144</v>
      </c>
      <c r="AB28" s="764">
        <v>18348.671482147132</v>
      </c>
      <c r="AC28" s="764">
        <v>643.92939221555935</v>
      </c>
      <c r="AD28" s="764">
        <v>4959.295271592463</v>
      </c>
      <c r="AE28" s="764">
        <v>6852.5584430575373</v>
      </c>
      <c r="AF28" s="764">
        <v>5701.1728290389619</v>
      </c>
      <c r="AG28" s="764">
        <v>191.71554624257877</v>
      </c>
      <c r="AH28" s="1467" t="s">
        <v>1311</v>
      </c>
      <c r="AI28" s="1468"/>
      <c r="AJ28" s="1468"/>
      <c r="AK28" s="1469"/>
      <c r="AL28" s="764">
        <v>28643.402879736179</v>
      </c>
      <c r="AM28" s="764">
        <v>26643.171926727355</v>
      </c>
      <c r="AN28" s="764">
        <v>494.24357764666371</v>
      </c>
      <c r="AO28" s="764">
        <v>4826.315918539316</v>
      </c>
      <c r="AP28" s="764">
        <v>9254.9034662769809</v>
      </c>
      <c r="AQ28" s="764">
        <v>11421.874418876247</v>
      </c>
      <c r="AR28" s="764">
        <v>645.83454538816466</v>
      </c>
      <c r="AS28" s="764">
        <v>2000.2309530088201</v>
      </c>
      <c r="AT28" s="764">
        <v>34</v>
      </c>
      <c r="AU28" s="764">
        <v>540.51823618249159</v>
      </c>
      <c r="AV28" s="764">
        <v>674.94620201355065</v>
      </c>
      <c r="AW28" s="764">
        <v>739.04878675770078</v>
      </c>
      <c r="AX28" s="764">
        <v>11.717728055077453</v>
      </c>
      <c r="AY28" s="764">
        <v>30371.299805590024</v>
      </c>
      <c r="AZ28" s="764">
        <v>26626.271440760323</v>
      </c>
      <c r="BA28" s="764">
        <v>585.07531434598013</v>
      </c>
      <c r="BB28" s="764">
        <v>5259.3573367819363</v>
      </c>
      <c r="BC28" s="764">
        <v>9184.8076680741306</v>
      </c>
      <c r="BD28" s="764">
        <v>10999.490456409609</v>
      </c>
      <c r="BE28" s="764">
        <v>597.54066514865542</v>
      </c>
      <c r="BF28" s="764">
        <v>3745.0283648296904</v>
      </c>
      <c r="BG28" s="764">
        <v>82.54699654452611</v>
      </c>
      <c r="BH28" s="764">
        <v>620.50558856718601</v>
      </c>
      <c r="BI28" s="764">
        <v>1103.9238295388698</v>
      </c>
      <c r="BJ28" s="764">
        <v>1844.5429029791944</v>
      </c>
      <c r="BK28" s="764">
        <v>93.50904719991604</v>
      </c>
      <c r="BL28" s="764">
        <v>4707.9211344803407</v>
      </c>
      <c r="BM28" s="765">
        <v>3300.8008873535164</v>
      </c>
      <c r="BN28" s="765">
        <v>1407.1202471268264</v>
      </c>
    </row>
    <row r="29" spans="1:84" s="128" customFormat="1" ht="13.5" customHeight="1">
      <c r="A29" s="1467" t="s">
        <v>1312</v>
      </c>
      <c r="B29" s="1468"/>
      <c r="C29" s="1468"/>
      <c r="D29" s="1469"/>
      <c r="E29" s="764">
        <v>138847.41528557913</v>
      </c>
      <c r="F29" s="764">
        <v>108691.57973497582</v>
      </c>
      <c r="G29" s="764">
        <v>30155.835550603053</v>
      </c>
      <c r="H29" s="764">
        <v>41197.054414681719</v>
      </c>
      <c r="I29" s="764">
        <v>36038.912502070314</v>
      </c>
      <c r="J29" s="764">
        <v>983.79901210529624</v>
      </c>
      <c r="K29" s="764">
        <v>6946.7841732304105</v>
      </c>
      <c r="L29" s="764">
        <v>11703.358702067888</v>
      </c>
      <c r="M29" s="764">
        <v>14699.864745677465</v>
      </c>
      <c r="N29" s="764">
        <v>1705.1058689892645</v>
      </c>
      <c r="O29" s="764">
        <v>5158.1419126114051</v>
      </c>
      <c r="P29" s="764">
        <v>309.45418184058059</v>
      </c>
      <c r="Q29" s="764">
        <v>1768.2635013987331</v>
      </c>
      <c r="R29" s="764">
        <v>1658.7305922706355</v>
      </c>
      <c r="S29" s="764">
        <v>1374.6080998577568</v>
      </c>
      <c r="T29" s="764">
        <v>47.085537243702632</v>
      </c>
      <c r="U29" s="764">
        <v>39327.460588000205</v>
      </c>
      <c r="V29" s="764">
        <v>21666.432123699178</v>
      </c>
      <c r="W29" s="764">
        <v>736.19499679151363</v>
      </c>
      <c r="X29" s="764">
        <v>3307.9935318721459</v>
      </c>
      <c r="Y29" s="764">
        <v>6619.8707735134749</v>
      </c>
      <c r="Z29" s="764">
        <v>9979.5479325617016</v>
      </c>
      <c r="AA29" s="764">
        <v>1022.8248889603675</v>
      </c>
      <c r="AB29" s="764">
        <v>17661.028464300958</v>
      </c>
      <c r="AC29" s="764">
        <v>691.05851796347542</v>
      </c>
      <c r="AD29" s="764">
        <v>4751.6715609288749</v>
      </c>
      <c r="AE29" s="764">
        <v>6287.7301288130038</v>
      </c>
      <c r="AF29" s="764">
        <v>5613.9694110910705</v>
      </c>
      <c r="AG29" s="764">
        <v>316.59884550457059</v>
      </c>
      <c r="AH29" s="1467" t="s">
        <v>1312</v>
      </c>
      <c r="AI29" s="1468"/>
      <c r="AJ29" s="1468"/>
      <c r="AK29" s="1469"/>
      <c r="AL29" s="764">
        <v>25449.632318965978</v>
      </c>
      <c r="AM29" s="764">
        <v>23590.504265429558</v>
      </c>
      <c r="AN29" s="764">
        <v>818.26278268356123</v>
      </c>
      <c r="AO29" s="764">
        <v>3884.4918864309261</v>
      </c>
      <c r="AP29" s="764">
        <v>8487.3482129311378</v>
      </c>
      <c r="AQ29" s="764">
        <v>9477.8880935104789</v>
      </c>
      <c r="AR29" s="764">
        <v>922.51328987347017</v>
      </c>
      <c r="AS29" s="764">
        <v>1859.1280535364185</v>
      </c>
      <c r="AT29" s="764">
        <v>57.960501664148509</v>
      </c>
      <c r="AU29" s="764">
        <v>443.90430637826734</v>
      </c>
      <c r="AV29" s="764">
        <v>689.10115554704794</v>
      </c>
      <c r="AW29" s="764">
        <v>552.31690643190245</v>
      </c>
      <c r="AX29" s="764">
        <v>115.84518351505164</v>
      </c>
      <c r="AY29" s="764">
        <v>29552.910665738516</v>
      </c>
      <c r="AZ29" s="764">
        <v>24685.857499703223</v>
      </c>
      <c r="BA29" s="764">
        <v>1160.9248919050633</v>
      </c>
      <c r="BB29" s="764">
        <v>5292.0101355469178</v>
      </c>
      <c r="BC29" s="764">
        <v>8271.5473102296455</v>
      </c>
      <c r="BD29" s="764">
        <v>8785.1997726120571</v>
      </c>
      <c r="BE29" s="764">
        <v>1176.175389409522</v>
      </c>
      <c r="BF29" s="764">
        <v>4867.0531660352808</v>
      </c>
      <c r="BG29" s="764">
        <v>152.00158406478926</v>
      </c>
      <c r="BH29" s="764">
        <v>1060.330367500849</v>
      </c>
      <c r="BI29" s="764">
        <v>1884.6060429531437</v>
      </c>
      <c r="BJ29" s="764">
        <v>1513.5408694068287</v>
      </c>
      <c r="BK29" s="764">
        <v>256.57430210967016</v>
      </c>
      <c r="BL29" s="764">
        <v>3320.3572981924526</v>
      </c>
      <c r="BM29" s="765">
        <v>2709.8733440734859</v>
      </c>
      <c r="BN29" s="765">
        <v>610.48395411896558</v>
      </c>
    </row>
    <row r="30" spans="1:84" ht="13.5" customHeight="1">
      <c r="A30" s="1479" t="s">
        <v>447</v>
      </c>
      <c r="B30" s="1479"/>
      <c r="C30" s="1479"/>
      <c r="D30" s="124"/>
      <c r="E30" s="765"/>
      <c r="F30" s="765"/>
      <c r="G30" s="765"/>
      <c r="H30" s="765"/>
      <c r="I30" s="765"/>
      <c r="J30" s="765"/>
      <c r="K30" s="765"/>
      <c r="L30" s="765"/>
      <c r="M30" s="765"/>
      <c r="N30" s="765"/>
      <c r="O30" s="765"/>
      <c r="P30" s="765"/>
      <c r="Q30" s="765"/>
      <c r="R30" s="765"/>
      <c r="S30" s="765"/>
      <c r="T30" s="765"/>
      <c r="U30" s="765"/>
      <c r="V30" s="765"/>
      <c r="W30" s="765"/>
      <c r="X30" s="765"/>
      <c r="Y30" s="765"/>
      <c r="Z30" s="765"/>
      <c r="AA30" s="765"/>
      <c r="AB30" s="765"/>
      <c r="AC30" s="765"/>
      <c r="AD30" s="765"/>
      <c r="AE30" s="765"/>
      <c r="AF30" s="765"/>
      <c r="AG30" s="765"/>
      <c r="AH30" s="1479" t="s">
        <v>447</v>
      </c>
      <c r="AI30" s="1479"/>
      <c r="AJ30" s="1479"/>
      <c r="AK30" s="124"/>
      <c r="AL30" s="765"/>
      <c r="AM30" s="765"/>
      <c r="AN30" s="765"/>
      <c r="AO30" s="765"/>
      <c r="AP30" s="765"/>
      <c r="AQ30" s="765"/>
      <c r="AR30" s="765"/>
      <c r="AS30" s="765"/>
      <c r="AT30" s="765"/>
      <c r="AU30" s="765"/>
      <c r="AV30" s="765"/>
      <c r="AW30" s="765"/>
      <c r="AX30" s="765"/>
      <c r="AY30" s="765"/>
      <c r="AZ30" s="765"/>
      <c r="BA30" s="765"/>
      <c r="BB30" s="765"/>
      <c r="BC30" s="765"/>
      <c r="BD30" s="765"/>
      <c r="BE30" s="765"/>
      <c r="BF30" s="765"/>
      <c r="BG30" s="765"/>
      <c r="BH30" s="765"/>
      <c r="BI30" s="765"/>
      <c r="BJ30" s="765"/>
      <c r="BK30" s="765"/>
      <c r="BL30" s="765"/>
      <c r="BM30" s="765"/>
      <c r="BN30" s="765"/>
    </row>
    <row r="31" spans="1:84" ht="13.5" customHeight="1">
      <c r="A31" s="1330"/>
      <c r="B31" s="961" t="s">
        <v>1331</v>
      </c>
      <c r="C31" s="1330"/>
      <c r="D31" s="959"/>
      <c r="E31" s="766">
        <v>39107.297296137338</v>
      </c>
      <c r="F31" s="766">
        <v>30286.949817232766</v>
      </c>
      <c r="G31" s="766">
        <v>8820.3474789045958</v>
      </c>
      <c r="H31" s="766">
        <v>8644.088885769439</v>
      </c>
      <c r="I31" s="766">
        <v>7900.3755206517271</v>
      </c>
      <c r="J31" s="766">
        <v>170.31276427323988</v>
      </c>
      <c r="K31" s="766">
        <v>796.68756182658626</v>
      </c>
      <c r="L31" s="766">
        <v>2002.7658419836637</v>
      </c>
      <c r="M31" s="766">
        <v>4135.8846489384014</v>
      </c>
      <c r="N31" s="766">
        <v>794.724703629842</v>
      </c>
      <c r="O31" s="766">
        <v>743.71336511771062</v>
      </c>
      <c r="P31" s="766">
        <v>0</v>
      </c>
      <c r="Q31" s="766">
        <v>216.54533609214837</v>
      </c>
      <c r="R31" s="766">
        <v>216.0941958544845</v>
      </c>
      <c r="S31" s="766">
        <v>283.58066073310738</v>
      </c>
      <c r="T31" s="766">
        <v>27.493172437970557</v>
      </c>
      <c r="U31" s="766">
        <v>12902.026927930292</v>
      </c>
      <c r="V31" s="766">
        <v>7363.8811985200282</v>
      </c>
      <c r="W31" s="766">
        <v>310.86551819613135</v>
      </c>
      <c r="X31" s="766">
        <v>1357.1640305239855</v>
      </c>
      <c r="Y31" s="766">
        <v>2638.5174644884733</v>
      </c>
      <c r="Z31" s="766">
        <v>2781.461169196627</v>
      </c>
      <c r="AA31" s="766">
        <v>275.87301611481206</v>
      </c>
      <c r="AB31" s="766">
        <v>5538.1457294102611</v>
      </c>
      <c r="AC31" s="766">
        <v>121.33983050096482</v>
      </c>
      <c r="AD31" s="766">
        <v>1375.6370066124623</v>
      </c>
      <c r="AE31" s="766">
        <v>2048.2052724479481</v>
      </c>
      <c r="AF31" s="766">
        <v>1854.9688518700373</v>
      </c>
      <c r="AG31" s="766">
        <v>137.99476797884819</v>
      </c>
      <c r="AH31" s="1330"/>
      <c r="AI31" s="961" t="s">
        <v>1331</v>
      </c>
      <c r="AJ31" s="1330"/>
      <c r="AK31" s="959"/>
      <c r="AL31" s="766">
        <v>6738.9976159919406</v>
      </c>
      <c r="AM31" s="766">
        <v>6425.7269152221052</v>
      </c>
      <c r="AN31" s="766">
        <v>207.6658554753638</v>
      </c>
      <c r="AO31" s="766">
        <v>1031.084317744353</v>
      </c>
      <c r="AP31" s="766">
        <v>1874.0882816775402</v>
      </c>
      <c r="AQ31" s="766">
        <v>3038.9615498907547</v>
      </c>
      <c r="AR31" s="766">
        <v>273.92691043409388</v>
      </c>
      <c r="AS31" s="766">
        <v>313.27070076983517</v>
      </c>
      <c r="AT31" s="766">
        <v>12.478350670523081</v>
      </c>
      <c r="AU31" s="766">
        <v>54.086530005090545</v>
      </c>
      <c r="AV31" s="766">
        <v>130.78806723015344</v>
      </c>
      <c r="AW31" s="766">
        <v>94.806641754719394</v>
      </c>
      <c r="AX31" s="766">
        <v>21.111111109348649</v>
      </c>
      <c r="AY31" s="766">
        <v>7697.9638538831196</v>
      </c>
      <c r="AZ31" s="766">
        <v>6050.06345773056</v>
      </c>
      <c r="BA31" s="766">
        <v>112.10582222940977</v>
      </c>
      <c r="BB31" s="766">
        <v>1047.0319017243407</v>
      </c>
      <c r="BC31" s="766">
        <v>1828.8336390339189</v>
      </c>
      <c r="BD31" s="766">
        <v>2746.5315113730239</v>
      </c>
      <c r="BE31" s="766">
        <v>315.56058336986354</v>
      </c>
      <c r="BF31" s="766">
        <v>1647.9003961525623</v>
      </c>
      <c r="BG31" s="766">
        <v>35.818307564519515</v>
      </c>
      <c r="BH31" s="766">
        <v>350.85466593842239</v>
      </c>
      <c r="BI31" s="766">
        <v>658.3384293761012</v>
      </c>
      <c r="BJ31" s="766">
        <v>602.88899327351839</v>
      </c>
      <c r="BK31" s="766">
        <v>0</v>
      </c>
      <c r="BL31" s="766">
        <v>3124.2200125626</v>
      </c>
      <c r="BM31" s="766">
        <v>2546.902725108368</v>
      </c>
      <c r="BN31" s="766">
        <v>577.31728745423084</v>
      </c>
    </row>
    <row r="32" spans="1:84" ht="13.5" customHeight="1">
      <c r="A32" s="1330"/>
      <c r="B32" s="961" t="s">
        <v>1332</v>
      </c>
      <c r="C32" s="1330"/>
      <c r="D32" s="959"/>
      <c r="E32" s="766">
        <v>25989.928398209046</v>
      </c>
      <c r="F32" s="766">
        <v>20103.520042987719</v>
      </c>
      <c r="G32" s="766">
        <v>5886.4083552213178</v>
      </c>
      <c r="H32" s="766">
        <v>6018.6397850795865</v>
      </c>
      <c r="I32" s="766">
        <v>5417.4919048576176</v>
      </c>
      <c r="J32" s="766">
        <v>108.6105720104396</v>
      </c>
      <c r="K32" s="766">
        <v>869.03091467238187</v>
      </c>
      <c r="L32" s="766">
        <v>1739.4275506091776</v>
      </c>
      <c r="M32" s="766">
        <v>2351.8200265189148</v>
      </c>
      <c r="N32" s="766">
        <v>348.60284104670495</v>
      </c>
      <c r="O32" s="766">
        <v>601.14788022196831</v>
      </c>
      <c r="P32" s="766">
        <v>21.06766917168877</v>
      </c>
      <c r="Q32" s="766">
        <v>226.68446945758166</v>
      </c>
      <c r="R32" s="766">
        <v>211.64365574534511</v>
      </c>
      <c r="S32" s="766">
        <v>140.7520858473527</v>
      </c>
      <c r="T32" s="766">
        <v>1</v>
      </c>
      <c r="U32" s="766">
        <v>7471.5373470456698</v>
      </c>
      <c r="V32" s="766">
        <v>3601.9178432334952</v>
      </c>
      <c r="W32" s="766">
        <v>69.178757618774654</v>
      </c>
      <c r="X32" s="766">
        <v>539.17456668953685</v>
      </c>
      <c r="Y32" s="766">
        <v>1205.3074088245255</v>
      </c>
      <c r="Z32" s="766">
        <v>1557.066678768434</v>
      </c>
      <c r="AA32" s="766">
        <v>231.19043133222479</v>
      </c>
      <c r="AB32" s="766">
        <v>3869.6195038121768</v>
      </c>
      <c r="AC32" s="766">
        <v>162.57737148145691</v>
      </c>
      <c r="AD32" s="766">
        <v>1194.6864439980802</v>
      </c>
      <c r="AE32" s="766">
        <v>1351.7746520824378</v>
      </c>
      <c r="AF32" s="766">
        <v>1108.6858966069103</v>
      </c>
      <c r="AG32" s="766">
        <v>51.895139643291529</v>
      </c>
      <c r="AH32" s="1330"/>
      <c r="AI32" s="961" t="s">
        <v>1332</v>
      </c>
      <c r="AJ32" s="1330"/>
      <c r="AK32" s="959"/>
      <c r="AL32" s="766">
        <v>4958.0306038441377</v>
      </c>
      <c r="AM32" s="766">
        <v>4598.1729708259654</v>
      </c>
      <c r="AN32" s="766">
        <v>35.222304382475201</v>
      </c>
      <c r="AO32" s="766">
        <v>698.28940980103823</v>
      </c>
      <c r="AP32" s="766">
        <v>1663.0199180855448</v>
      </c>
      <c r="AQ32" s="766">
        <v>1975.3080506358478</v>
      </c>
      <c r="AR32" s="766">
        <v>226.33328792105982</v>
      </c>
      <c r="AS32" s="766">
        <v>359.85763301816991</v>
      </c>
      <c r="AT32" s="766">
        <v>0</v>
      </c>
      <c r="AU32" s="766">
        <v>80.312124435182952</v>
      </c>
      <c r="AV32" s="766">
        <v>92.329074344642834</v>
      </c>
      <c r="AW32" s="766">
        <v>109.80042877131554</v>
      </c>
      <c r="AX32" s="766">
        <v>77.416005467028569</v>
      </c>
      <c r="AY32" s="766">
        <v>7371.4504624946239</v>
      </c>
      <c r="AZ32" s="766">
        <v>6348.8337909903576</v>
      </c>
      <c r="BA32" s="766">
        <v>405.21501117122455</v>
      </c>
      <c r="BB32" s="766">
        <v>1096.3702672482498</v>
      </c>
      <c r="BC32" s="766">
        <v>2386.6163944689774</v>
      </c>
      <c r="BD32" s="766">
        <v>1891.2770730646389</v>
      </c>
      <c r="BE32" s="766">
        <v>569.35504503726781</v>
      </c>
      <c r="BF32" s="766">
        <v>1022.6166715042676</v>
      </c>
      <c r="BG32" s="766">
        <v>26.660565251950931</v>
      </c>
      <c r="BH32" s="766">
        <v>236.11197659011486</v>
      </c>
      <c r="BI32" s="766">
        <v>355.94381322895094</v>
      </c>
      <c r="BJ32" s="766">
        <v>227.93872433523731</v>
      </c>
      <c r="BK32" s="766">
        <v>175.96159209801348</v>
      </c>
      <c r="BL32" s="766">
        <v>170.27019974501434</v>
      </c>
      <c r="BM32" s="766">
        <v>137.10353308027953</v>
      </c>
      <c r="BN32" s="766">
        <v>33.166666664734848</v>
      </c>
    </row>
    <row r="33" spans="1:66" ht="13.5" customHeight="1">
      <c r="A33" s="1330"/>
      <c r="B33" s="961" t="s">
        <v>1333</v>
      </c>
      <c r="C33" s="1330"/>
      <c r="D33" s="959"/>
      <c r="E33" s="766">
        <v>27054.964041147792</v>
      </c>
      <c r="F33" s="766">
        <v>20819.633282784547</v>
      </c>
      <c r="G33" s="766">
        <v>6235.3307583632395</v>
      </c>
      <c r="H33" s="766">
        <v>8078.7665549731018</v>
      </c>
      <c r="I33" s="766">
        <v>7086.9876398316092</v>
      </c>
      <c r="J33" s="766">
        <v>161.62942437882631</v>
      </c>
      <c r="K33" s="766">
        <v>1212.570105004469</v>
      </c>
      <c r="L33" s="766">
        <v>2466.6171921343876</v>
      </c>
      <c r="M33" s="766">
        <v>2937.7468261379213</v>
      </c>
      <c r="N33" s="766">
        <v>308.42409217600431</v>
      </c>
      <c r="O33" s="766">
        <v>991.77891514149383</v>
      </c>
      <c r="P33" s="766">
        <v>104.84667526936113</v>
      </c>
      <c r="Q33" s="766">
        <v>273.1286349935836</v>
      </c>
      <c r="R33" s="766">
        <v>436.8124683613093</v>
      </c>
      <c r="S33" s="766">
        <v>166.36173467447028</v>
      </c>
      <c r="T33" s="766">
        <v>10.629401842769109</v>
      </c>
      <c r="U33" s="766">
        <v>7745.9337598195734</v>
      </c>
      <c r="V33" s="766">
        <v>3818.1933918859359</v>
      </c>
      <c r="W33" s="766">
        <v>136.32688454469414</v>
      </c>
      <c r="X33" s="766">
        <v>565.12567586081855</v>
      </c>
      <c r="Y33" s="766">
        <v>1082.6205495540469</v>
      </c>
      <c r="Z33" s="766">
        <v>1844.3231611121569</v>
      </c>
      <c r="AA33" s="766">
        <v>189.79712081421883</v>
      </c>
      <c r="AB33" s="766">
        <v>3927.7403679336394</v>
      </c>
      <c r="AC33" s="766">
        <v>176.16003724762317</v>
      </c>
      <c r="AD33" s="766">
        <v>1031.6467665553987</v>
      </c>
      <c r="AE33" s="766">
        <v>1481.6696744962537</v>
      </c>
      <c r="AF33" s="766">
        <v>1167.4576209251729</v>
      </c>
      <c r="AG33" s="766">
        <v>70.806268709191656</v>
      </c>
      <c r="AH33" s="1330"/>
      <c r="AI33" s="961" t="s">
        <v>1333</v>
      </c>
      <c r="AJ33" s="1330"/>
      <c r="AK33" s="959"/>
      <c r="AL33" s="766">
        <v>5257.3850972216069</v>
      </c>
      <c r="AM33" s="766">
        <v>4857.0712442921867</v>
      </c>
      <c r="AN33" s="766">
        <v>309.693034184954</v>
      </c>
      <c r="AO33" s="766">
        <v>807.60353091889397</v>
      </c>
      <c r="AP33" s="766">
        <v>1802.9985461275432</v>
      </c>
      <c r="AQ33" s="766">
        <v>1779.7116610229059</v>
      </c>
      <c r="AR33" s="766">
        <v>157.06447203788915</v>
      </c>
      <c r="AS33" s="766">
        <v>400.31385292942167</v>
      </c>
      <c r="AT33" s="766">
        <v>30.482150993625432</v>
      </c>
      <c r="AU33" s="766">
        <v>60.343758383659633</v>
      </c>
      <c r="AV33" s="766">
        <v>178.06803947832577</v>
      </c>
      <c r="AW33" s="766">
        <v>122.42194295524223</v>
      </c>
      <c r="AX33" s="766">
        <v>8.9979611185686039</v>
      </c>
      <c r="AY33" s="766">
        <v>5947.0115432486746</v>
      </c>
      <c r="AZ33" s="766">
        <v>5031.5139208899864</v>
      </c>
      <c r="BA33" s="766">
        <v>274.94810329036756</v>
      </c>
      <c r="BB33" s="766">
        <v>966.78769844801013</v>
      </c>
      <c r="BC33" s="766">
        <v>1864.8979101242046</v>
      </c>
      <c r="BD33" s="766">
        <v>1806.3442238720313</v>
      </c>
      <c r="BE33" s="766">
        <v>118.53598515537352</v>
      </c>
      <c r="BF33" s="766">
        <v>915.49762235868775</v>
      </c>
      <c r="BG33" s="766">
        <v>51.101658618578924</v>
      </c>
      <c r="BH33" s="766">
        <v>154.31169311160346</v>
      </c>
      <c r="BI33" s="766">
        <v>420.09816861001843</v>
      </c>
      <c r="BJ33" s="766">
        <v>247.57910629144519</v>
      </c>
      <c r="BK33" s="766">
        <v>42.406995727041846</v>
      </c>
      <c r="BL33" s="766">
        <v>25.867085884837842</v>
      </c>
      <c r="BM33" s="766">
        <v>25.867085884837842</v>
      </c>
      <c r="BN33" s="766">
        <v>0</v>
      </c>
    </row>
    <row r="34" spans="1:66" ht="13.5" customHeight="1">
      <c r="A34" s="1330"/>
      <c r="B34" s="961" t="s">
        <v>1334</v>
      </c>
      <c r="C34" s="1330"/>
      <c r="D34" s="959"/>
      <c r="E34" s="766">
        <v>13716.744764924688</v>
      </c>
      <c r="F34" s="766">
        <v>10933.499820578252</v>
      </c>
      <c r="G34" s="766">
        <v>2783.2449443464366</v>
      </c>
      <c r="H34" s="766">
        <v>4187.1393428123247</v>
      </c>
      <c r="I34" s="766">
        <v>3641.3423811801863</v>
      </c>
      <c r="J34" s="766">
        <v>126.6580807081138</v>
      </c>
      <c r="K34" s="766">
        <v>655.5327868219066</v>
      </c>
      <c r="L34" s="766">
        <v>1302.016906800432</v>
      </c>
      <c r="M34" s="766">
        <v>1472.0179835815916</v>
      </c>
      <c r="N34" s="766">
        <v>85.116623268142632</v>
      </c>
      <c r="O34" s="766">
        <v>545.79696163213794</v>
      </c>
      <c r="P34" s="766">
        <v>28.203252032252699</v>
      </c>
      <c r="Q34" s="766">
        <v>222.48506085437805</v>
      </c>
      <c r="R34" s="766">
        <v>148.49373384725052</v>
      </c>
      <c r="S34" s="766">
        <v>141.65195193529368</v>
      </c>
      <c r="T34" s="766">
        <v>4.9629629629629628</v>
      </c>
      <c r="U34" s="766">
        <v>4110.6741917526824</v>
      </c>
      <c r="V34" s="766">
        <v>2312.9687662945803</v>
      </c>
      <c r="W34" s="766">
        <v>89.823836431913378</v>
      </c>
      <c r="X34" s="766">
        <v>321.46873247954773</v>
      </c>
      <c r="Y34" s="766">
        <v>740.37959426887596</v>
      </c>
      <c r="Z34" s="766">
        <v>1052.2973549939547</v>
      </c>
      <c r="AA34" s="766">
        <v>108.99924812028831</v>
      </c>
      <c r="AB34" s="766">
        <v>1797.7054254581021</v>
      </c>
      <c r="AC34" s="766">
        <v>80.554699784807042</v>
      </c>
      <c r="AD34" s="766">
        <v>491.7217651659127</v>
      </c>
      <c r="AE34" s="766">
        <v>592.06290024856696</v>
      </c>
      <c r="AF34" s="766">
        <v>614.29839108588328</v>
      </c>
      <c r="AG34" s="766">
        <v>19.06766917293233</v>
      </c>
      <c r="AH34" s="1330"/>
      <c r="AI34" s="961" t="s">
        <v>1334</v>
      </c>
      <c r="AJ34" s="1330"/>
      <c r="AK34" s="959"/>
      <c r="AL34" s="766">
        <v>2630.4930395515976</v>
      </c>
      <c r="AM34" s="766">
        <v>2478.3056341932065</v>
      </c>
      <c r="AN34" s="766">
        <v>90.886588640368103</v>
      </c>
      <c r="AO34" s="766">
        <v>442.58289011546793</v>
      </c>
      <c r="AP34" s="766">
        <v>1027.1506225542012</v>
      </c>
      <c r="AQ34" s="766">
        <v>797.01944969535771</v>
      </c>
      <c r="AR34" s="766">
        <v>120.66608318781172</v>
      </c>
      <c r="AS34" s="766">
        <v>152.18740535839075</v>
      </c>
      <c r="AT34" s="766">
        <v>4</v>
      </c>
      <c r="AU34" s="766">
        <v>42.315739734165128</v>
      </c>
      <c r="AV34" s="766">
        <v>61.109820673663606</v>
      </c>
      <c r="AW34" s="766">
        <v>37.441739130456206</v>
      </c>
      <c r="AX34" s="766">
        <v>7.3201058201058196</v>
      </c>
      <c r="AY34" s="766">
        <v>2788.4381908080836</v>
      </c>
      <c r="AZ34" s="766">
        <v>2500.8830389102768</v>
      </c>
      <c r="BA34" s="766">
        <v>176.14332363160199</v>
      </c>
      <c r="BB34" s="766">
        <v>485.07437072840213</v>
      </c>
      <c r="BC34" s="766">
        <v>815.58992996829966</v>
      </c>
      <c r="BD34" s="766">
        <v>913.80432018192141</v>
      </c>
      <c r="BE34" s="766">
        <v>110.27109440005189</v>
      </c>
      <c r="BF34" s="766">
        <v>287.55515189780652</v>
      </c>
      <c r="BG34" s="766">
        <v>27.710526313950393</v>
      </c>
      <c r="BH34" s="766">
        <v>29.174182900953305</v>
      </c>
      <c r="BI34" s="766">
        <v>87.311530675943942</v>
      </c>
      <c r="BJ34" s="766">
        <v>117.11319772243722</v>
      </c>
      <c r="BK34" s="766">
        <v>26.245714284521654</v>
      </c>
      <c r="BL34" s="766">
        <v>0</v>
      </c>
      <c r="BM34" s="766">
        <v>0</v>
      </c>
      <c r="BN34" s="766">
        <v>0</v>
      </c>
    </row>
    <row r="35" spans="1:66" ht="13.5" customHeight="1">
      <c r="A35" s="1330"/>
      <c r="B35" s="961" t="s">
        <v>1335</v>
      </c>
      <c r="C35" s="1330"/>
      <c r="D35" s="959"/>
      <c r="E35" s="766">
        <v>14748.019247307331</v>
      </c>
      <c r="F35" s="766">
        <v>11999.515233325921</v>
      </c>
      <c r="G35" s="766">
        <v>2748.50401398141</v>
      </c>
      <c r="H35" s="766">
        <v>6038.9583075866103</v>
      </c>
      <c r="I35" s="766">
        <v>5190.7150555491844</v>
      </c>
      <c r="J35" s="766">
        <v>174.58817073467645</v>
      </c>
      <c r="K35" s="766">
        <v>1268.9628049050716</v>
      </c>
      <c r="L35" s="766">
        <v>1935.531210540224</v>
      </c>
      <c r="M35" s="766">
        <v>1726.3952605006432</v>
      </c>
      <c r="N35" s="766">
        <v>85.237608868569453</v>
      </c>
      <c r="O35" s="766">
        <v>848.24325203742444</v>
      </c>
      <c r="P35" s="766">
        <v>70.336585367277962</v>
      </c>
      <c r="Q35" s="766">
        <v>298.4200000010411</v>
      </c>
      <c r="R35" s="766">
        <v>236.22500000157285</v>
      </c>
      <c r="S35" s="766">
        <v>241.26166666753258</v>
      </c>
      <c r="T35" s="766">
        <v>2</v>
      </c>
      <c r="U35" s="766">
        <v>3673.7498999239147</v>
      </c>
      <c r="V35" s="766">
        <v>2173.7016930011337</v>
      </c>
      <c r="W35" s="766">
        <v>69</v>
      </c>
      <c r="X35" s="766">
        <v>360.06052631825617</v>
      </c>
      <c r="Y35" s="766">
        <v>577.27652561352591</v>
      </c>
      <c r="Z35" s="766">
        <v>1058.3995684905281</v>
      </c>
      <c r="AA35" s="766">
        <v>108.96507257882348</v>
      </c>
      <c r="AB35" s="766">
        <v>1500.0482069227803</v>
      </c>
      <c r="AC35" s="766">
        <v>91.426578948623245</v>
      </c>
      <c r="AD35" s="766">
        <v>388.97957859701751</v>
      </c>
      <c r="AE35" s="766">
        <v>498.24839877376445</v>
      </c>
      <c r="AF35" s="766">
        <v>489.55865060306837</v>
      </c>
      <c r="AG35" s="766">
        <v>31.835000000306874</v>
      </c>
      <c r="AH35" s="1330"/>
      <c r="AI35" s="961" t="s">
        <v>1335</v>
      </c>
      <c r="AJ35" s="1330"/>
      <c r="AK35" s="959"/>
      <c r="AL35" s="766">
        <v>2649.9567317953611</v>
      </c>
      <c r="AM35" s="766">
        <v>2517.9967317952678</v>
      </c>
      <c r="AN35" s="766">
        <v>100.79500000040005</v>
      </c>
      <c r="AO35" s="766">
        <v>348.85481481755653</v>
      </c>
      <c r="AP35" s="766">
        <v>1115.0139214526896</v>
      </c>
      <c r="AQ35" s="766">
        <v>845.81045923200611</v>
      </c>
      <c r="AR35" s="766">
        <v>107.52253629261574</v>
      </c>
      <c r="AS35" s="766">
        <v>131.96000000009317</v>
      </c>
      <c r="AT35" s="766">
        <v>7</v>
      </c>
      <c r="AU35" s="766">
        <v>39</v>
      </c>
      <c r="AV35" s="766">
        <v>53.960000000093174</v>
      </c>
      <c r="AW35" s="766">
        <v>31</v>
      </c>
      <c r="AX35" s="766">
        <v>1</v>
      </c>
      <c r="AY35" s="766">
        <v>2385.3543080014451</v>
      </c>
      <c r="AZ35" s="766">
        <v>2117.1017529803339</v>
      </c>
      <c r="BA35" s="766">
        <v>162.51263158245968</v>
      </c>
      <c r="BB35" s="766">
        <v>635.59205133068565</v>
      </c>
      <c r="BC35" s="766">
        <v>696.45559056701291</v>
      </c>
      <c r="BD35" s="766">
        <v>565.08879805320998</v>
      </c>
      <c r="BE35" s="766">
        <v>57.452681446965549</v>
      </c>
      <c r="BF35" s="766">
        <v>268.25255502111168</v>
      </c>
      <c r="BG35" s="766">
        <v>6.7105263157894726</v>
      </c>
      <c r="BH35" s="766">
        <v>46.80092592613962</v>
      </c>
      <c r="BI35" s="766">
        <v>124.83717802851416</v>
      </c>
      <c r="BJ35" s="766">
        <v>84.943924750575263</v>
      </c>
      <c r="BK35" s="766">
        <v>4.9600000000931761</v>
      </c>
      <c r="BL35" s="766">
        <v>0</v>
      </c>
      <c r="BM35" s="766">
        <v>0</v>
      </c>
      <c r="BN35" s="766">
        <v>0</v>
      </c>
    </row>
    <row r="36" spans="1:66" ht="13.5" customHeight="1">
      <c r="A36" s="1330"/>
      <c r="B36" s="961" t="s">
        <v>1336</v>
      </c>
      <c r="C36" s="1330"/>
      <c r="D36" s="959"/>
      <c r="E36" s="766">
        <v>18230.461537852629</v>
      </c>
      <c r="F36" s="766">
        <v>14548.461538066571</v>
      </c>
      <c r="G36" s="766">
        <v>3681.9999997860587</v>
      </c>
      <c r="H36" s="766">
        <v>8229.4615384606732</v>
      </c>
      <c r="I36" s="766">
        <v>6802</v>
      </c>
      <c r="J36" s="766">
        <v>242</v>
      </c>
      <c r="K36" s="766">
        <v>2144</v>
      </c>
      <c r="L36" s="766">
        <v>2257</v>
      </c>
      <c r="M36" s="766">
        <v>2076</v>
      </c>
      <c r="N36" s="766">
        <v>83</v>
      </c>
      <c r="O36" s="766">
        <v>1427.4615384606723</v>
      </c>
      <c r="P36" s="766">
        <v>85</v>
      </c>
      <c r="Q36" s="766">
        <v>531</v>
      </c>
      <c r="R36" s="766">
        <v>409.46153846067227</v>
      </c>
      <c r="S36" s="766">
        <v>401</v>
      </c>
      <c r="T36" s="766">
        <v>1</v>
      </c>
      <c r="U36" s="766">
        <v>3423.5384615280677</v>
      </c>
      <c r="V36" s="766">
        <v>2395.7692307640336</v>
      </c>
      <c r="W36" s="766">
        <v>61</v>
      </c>
      <c r="X36" s="766">
        <v>165</v>
      </c>
      <c r="Y36" s="766">
        <v>375.76923076403381</v>
      </c>
      <c r="Z36" s="766">
        <v>1686</v>
      </c>
      <c r="AA36" s="766">
        <v>108</v>
      </c>
      <c r="AB36" s="766">
        <v>1027.7692307640339</v>
      </c>
      <c r="AC36" s="766">
        <v>59</v>
      </c>
      <c r="AD36" s="766">
        <v>269</v>
      </c>
      <c r="AE36" s="766">
        <v>315.76923076403381</v>
      </c>
      <c r="AF36" s="766">
        <v>379</v>
      </c>
      <c r="AG36" s="766">
        <v>5</v>
      </c>
      <c r="AH36" s="1330"/>
      <c r="AI36" s="961" t="s">
        <v>1336</v>
      </c>
      <c r="AJ36" s="1330"/>
      <c r="AK36" s="959"/>
      <c r="AL36" s="766">
        <v>3214.7692305613527</v>
      </c>
      <c r="AM36" s="766">
        <v>2713.2307691008455</v>
      </c>
      <c r="AN36" s="766">
        <v>74</v>
      </c>
      <c r="AO36" s="766">
        <v>556.07692303361512</v>
      </c>
      <c r="AP36" s="766">
        <v>1005.0769230336151</v>
      </c>
      <c r="AQ36" s="766">
        <v>1041.076923033615</v>
      </c>
      <c r="AR36" s="766">
        <v>37</v>
      </c>
      <c r="AS36" s="766">
        <v>501.53846146050716</v>
      </c>
      <c r="AT36" s="766">
        <v>4</v>
      </c>
      <c r="AU36" s="766">
        <v>167.84615382016906</v>
      </c>
      <c r="AV36" s="766">
        <v>172.84615382016906</v>
      </c>
      <c r="AW36" s="766">
        <v>156.84615382016906</v>
      </c>
      <c r="AX36" s="766">
        <v>0</v>
      </c>
      <c r="AY36" s="766">
        <v>3362.6923073025359</v>
      </c>
      <c r="AZ36" s="766">
        <v>2637.4615382016909</v>
      </c>
      <c r="BA36" s="766">
        <v>30</v>
      </c>
      <c r="BB36" s="766">
        <v>1061.1538460672302</v>
      </c>
      <c r="BC36" s="766">
        <v>679.15384606723023</v>
      </c>
      <c r="BD36" s="766">
        <v>862.15384606723023</v>
      </c>
      <c r="BE36" s="766">
        <v>5</v>
      </c>
      <c r="BF36" s="766">
        <v>725.23076910084535</v>
      </c>
      <c r="BG36" s="766">
        <v>4</v>
      </c>
      <c r="BH36" s="766">
        <v>243.07692303361512</v>
      </c>
      <c r="BI36" s="766">
        <v>238.07692303361512</v>
      </c>
      <c r="BJ36" s="766">
        <v>233.07692303361512</v>
      </c>
      <c r="BK36" s="766">
        <v>7</v>
      </c>
      <c r="BL36" s="766">
        <v>0</v>
      </c>
      <c r="BM36" s="766">
        <v>0</v>
      </c>
      <c r="BN36" s="766">
        <v>0</v>
      </c>
    </row>
    <row r="37" spans="1:66" ht="13.5" customHeight="1">
      <c r="A37" s="1479" t="s">
        <v>473</v>
      </c>
      <c r="B37" s="1479"/>
      <c r="C37" s="1479"/>
      <c r="D37" s="124"/>
      <c r="E37" s="766"/>
      <c r="F37" s="766"/>
      <c r="G37" s="766"/>
      <c r="H37" s="766"/>
      <c r="I37" s="766"/>
      <c r="J37" s="766"/>
      <c r="K37" s="766"/>
      <c r="L37" s="766"/>
      <c r="M37" s="766"/>
      <c r="N37" s="766"/>
      <c r="O37" s="766"/>
      <c r="P37" s="766"/>
      <c r="Q37" s="766"/>
      <c r="R37" s="766"/>
      <c r="S37" s="766"/>
      <c r="T37" s="766"/>
      <c r="U37" s="766"/>
      <c r="V37" s="766"/>
      <c r="W37" s="766"/>
      <c r="X37" s="766"/>
      <c r="Y37" s="766"/>
      <c r="Z37" s="766"/>
      <c r="AA37" s="766"/>
      <c r="AB37" s="766"/>
      <c r="AC37" s="766"/>
      <c r="AD37" s="766"/>
      <c r="AE37" s="766"/>
      <c r="AF37" s="766"/>
      <c r="AG37" s="766"/>
      <c r="AH37" s="1479" t="s">
        <v>473</v>
      </c>
      <c r="AI37" s="1479"/>
      <c r="AJ37" s="1479"/>
      <c r="AK37" s="124"/>
      <c r="AL37" s="766"/>
      <c r="AM37" s="766"/>
      <c r="AN37" s="766"/>
      <c r="AO37" s="766"/>
      <c r="AP37" s="766"/>
      <c r="AQ37" s="766"/>
      <c r="AR37" s="766"/>
      <c r="AS37" s="766"/>
      <c r="AT37" s="766"/>
      <c r="AU37" s="766"/>
      <c r="AV37" s="766"/>
      <c r="AW37" s="766"/>
      <c r="AX37" s="766"/>
      <c r="AY37" s="766"/>
      <c r="AZ37" s="766"/>
      <c r="BA37" s="766"/>
      <c r="BB37" s="766"/>
      <c r="BC37" s="766"/>
      <c r="BD37" s="766"/>
      <c r="BE37" s="766"/>
      <c r="BF37" s="766"/>
      <c r="BG37" s="766"/>
      <c r="BH37" s="766"/>
      <c r="BI37" s="766"/>
      <c r="BJ37" s="766"/>
      <c r="BK37" s="766"/>
      <c r="BL37" s="766"/>
      <c r="BM37" s="766"/>
      <c r="BN37" s="766"/>
    </row>
    <row r="38" spans="1:66" ht="13.5" customHeight="1">
      <c r="A38" s="1330"/>
      <c r="B38" s="961" t="s">
        <v>1337</v>
      </c>
      <c r="C38" s="1330"/>
      <c r="D38" s="959"/>
      <c r="E38" s="766">
        <v>19245.451147074327</v>
      </c>
      <c r="F38" s="766">
        <v>15229.82024048502</v>
      </c>
      <c r="G38" s="766">
        <v>4015.6309065893215</v>
      </c>
      <c r="H38" s="766">
        <v>3565.3441819742993</v>
      </c>
      <c r="I38" s="766">
        <v>3274.6683217622076</v>
      </c>
      <c r="J38" s="766">
        <v>93.05473968372867</v>
      </c>
      <c r="K38" s="766">
        <v>288.54278898287981</v>
      </c>
      <c r="L38" s="766">
        <v>763.62194030363014</v>
      </c>
      <c r="M38" s="766">
        <v>1779.6667591305593</v>
      </c>
      <c r="N38" s="766">
        <v>349.78209366140993</v>
      </c>
      <c r="O38" s="766">
        <v>290.6758602120932</v>
      </c>
      <c r="P38" s="766">
        <v>0</v>
      </c>
      <c r="Q38" s="766">
        <v>36.831816652147381</v>
      </c>
      <c r="R38" s="766">
        <v>74.365039851813279</v>
      </c>
      <c r="S38" s="766">
        <v>160.0790037091603</v>
      </c>
      <c r="T38" s="766">
        <v>19.399999998972184</v>
      </c>
      <c r="U38" s="766">
        <v>5192.4312630772347</v>
      </c>
      <c r="V38" s="766">
        <v>3080.2713428852903</v>
      </c>
      <c r="W38" s="766">
        <v>50.629652612405025</v>
      </c>
      <c r="X38" s="766">
        <v>442.81001315535491</v>
      </c>
      <c r="Y38" s="766">
        <v>1162.9575712360258</v>
      </c>
      <c r="Z38" s="766">
        <v>1287.8349029759054</v>
      </c>
      <c r="AA38" s="766">
        <v>136.03920290560103</v>
      </c>
      <c r="AB38" s="766">
        <v>2112.1599201919407</v>
      </c>
      <c r="AC38" s="766">
        <v>59.0246154271235</v>
      </c>
      <c r="AD38" s="766">
        <v>521.11832142435776</v>
      </c>
      <c r="AE38" s="766">
        <v>684.05271143068762</v>
      </c>
      <c r="AF38" s="766">
        <v>736.65230786932159</v>
      </c>
      <c r="AG38" s="766">
        <v>111.31196404045004</v>
      </c>
      <c r="AH38" s="1330"/>
      <c r="AI38" s="961" t="s">
        <v>1337</v>
      </c>
      <c r="AJ38" s="1330"/>
      <c r="AK38" s="959"/>
      <c r="AL38" s="766">
        <v>3365.8821942162499</v>
      </c>
      <c r="AM38" s="766">
        <v>3136.827572970336</v>
      </c>
      <c r="AN38" s="766">
        <v>169.65756129851093</v>
      </c>
      <c r="AO38" s="766">
        <v>383.7253183929227</v>
      </c>
      <c r="AP38" s="766">
        <v>912.17462730466866</v>
      </c>
      <c r="AQ38" s="766">
        <v>1551.5669481843042</v>
      </c>
      <c r="AR38" s="766">
        <v>119.70311778992767</v>
      </c>
      <c r="AS38" s="766">
        <v>229.05462124591483</v>
      </c>
      <c r="AT38" s="766">
        <v>0</v>
      </c>
      <c r="AU38" s="766">
        <v>26.857142855048572</v>
      </c>
      <c r="AV38" s="766">
        <v>113.99212584249941</v>
      </c>
      <c r="AW38" s="766">
        <v>88.205352548366861</v>
      </c>
      <c r="AX38" s="766">
        <v>0</v>
      </c>
      <c r="AY38" s="766">
        <v>5471.0957494520117</v>
      </c>
      <c r="AZ38" s="766">
        <v>4340.8852432250478</v>
      </c>
      <c r="BA38" s="766">
        <v>242.32776777671589</v>
      </c>
      <c r="BB38" s="766">
        <v>817.03859067345593</v>
      </c>
      <c r="BC38" s="766">
        <v>1214.1345146376364</v>
      </c>
      <c r="BD38" s="766">
        <v>1714.9191490215744</v>
      </c>
      <c r="BE38" s="766">
        <v>352.46522111566395</v>
      </c>
      <c r="BF38" s="766">
        <v>1130.2105062269654</v>
      </c>
      <c r="BG38" s="766">
        <v>26.219507624996282</v>
      </c>
      <c r="BH38" s="766">
        <v>291.12723621131602</v>
      </c>
      <c r="BI38" s="766">
        <v>339.99951386102759</v>
      </c>
      <c r="BJ38" s="766">
        <v>379.06287166086418</v>
      </c>
      <c r="BK38" s="766">
        <v>93.801376868761224</v>
      </c>
      <c r="BL38" s="766">
        <v>1650.6977583545402</v>
      </c>
      <c r="BM38" s="766">
        <v>1397.1677596421337</v>
      </c>
      <c r="BN38" s="766">
        <v>253.52999871240684</v>
      </c>
    </row>
    <row r="39" spans="1:66" ht="13.5" customHeight="1">
      <c r="A39" s="1330"/>
      <c r="B39" s="961" t="s">
        <v>1347</v>
      </c>
      <c r="C39" s="1330"/>
      <c r="D39" s="959"/>
      <c r="E39" s="766">
        <v>10090.903797752359</v>
      </c>
      <c r="F39" s="766">
        <v>8142.3710152375152</v>
      </c>
      <c r="G39" s="766">
        <v>1948.5327825148377</v>
      </c>
      <c r="H39" s="766">
        <v>1663.8205910510326</v>
      </c>
      <c r="I39" s="766">
        <v>1525.9028036296115</v>
      </c>
      <c r="J39" s="766">
        <v>40.040045728808366</v>
      </c>
      <c r="K39" s="766">
        <v>169.35870614634769</v>
      </c>
      <c r="L39" s="766">
        <v>347.58647903304131</v>
      </c>
      <c r="M39" s="766">
        <v>886.3780603537225</v>
      </c>
      <c r="N39" s="766">
        <v>82.539512367691898</v>
      </c>
      <c r="O39" s="766">
        <v>137.91778742142074</v>
      </c>
      <c r="P39" s="766">
        <v>12.441075496791321</v>
      </c>
      <c r="Q39" s="766">
        <v>43.210000001433684</v>
      </c>
      <c r="R39" s="766">
        <v>38.201550390384689</v>
      </c>
      <c r="S39" s="766">
        <v>44.065161532811061</v>
      </c>
      <c r="T39" s="766">
        <v>0</v>
      </c>
      <c r="U39" s="766">
        <v>2624.5343223157629</v>
      </c>
      <c r="V39" s="766">
        <v>1624.9425098794268</v>
      </c>
      <c r="W39" s="766">
        <v>24.882150993582641</v>
      </c>
      <c r="X39" s="766">
        <v>429.8542076560862</v>
      </c>
      <c r="Y39" s="766">
        <v>506.09041053449255</v>
      </c>
      <c r="Z39" s="766">
        <v>660.15574069517208</v>
      </c>
      <c r="AA39" s="766">
        <v>3.9600000000931765</v>
      </c>
      <c r="AB39" s="766">
        <v>999.591812436336</v>
      </c>
      <c r="AC39" s="766">
        <v>18.298218353661753</v>
      </c>
      <c r="AD39" s="766">
        <v>334.64945278305436</v>
      </c>
      <c r="AE39" s="766">
        <v>271.58239295337376</v>
      </c>
      <c r="AF39" s="766">
        <v>374.06174834624585</v>
      </c>
      <c r="AG39" s="766">
        <v>1</v>
      </c>
      <c r="AH39" s="1330"/>
      <c r="AI39" s="961" t="s">
        <v>1347</v>
      </c>
      <c r="AJ39" s="1330"/>
      <c r="AK39" s="959"/>
      <c r="AL39" s="766">
        <v>2153.6433250965756</v>
      </c>
      <c r="AM39" s="766">
        <v>2025.8865639987516</v>
      </c>
      <c r="AN39" s="766">
        <v>190.68722374959424</v>
      </c>
      <c r="AO39" s="766">
        <v>266.67630988685227</v>
      </c>
      <c r="AP39" s="766">
        <v>581.27332419800018</v>
      </c>
      <c r="AQ39" s="766">
        <v>889.6611519726863</v>
      </c>
      <c r="AR39" s="766">
        <v>97.588554191618584</v>
      </c>
      <c r="AS39" s="766">
        <v>127.75676109782395</v>
      </c>
      <c r="AT39" s="766">
        <v>24.882150993582641</v>
      </c>
      <c r="AU39" s="766">
        <v>0</v>
      </c>
      <c r="AV39" s="766">
        <v>33.803921571482086</v>
      </c>
      <c r="AW39" s="766">
        <v>47.959577423410558</v>
      </c>
      <c r="AX39" s="766">
        <v>21.111111109348649</v>
      </c>
      <c r="AY39" s="766">
        <v>2749.9330450144867</v>
      </c>
      <c r="AZ39" s="766">
        <v>2237.8535448666703</v>
      </c>
      <c r="BA39" s="766">
        <v>125.41075496791321</v>
      </c>
      <c r="BB39" s="766">
        <v>359.35927263272845</v>
      </c>
      <c r="BC39" s="766">
        <v>677.74897307681636</v>
      </c>
      <c r="BD39" s="766">
        <v>864.84148473545531</v>
      </c>
      <c r="BE39" s="766">
        <v>210.49305945375713</v>
      </c>
      <c r="BF39" s="766">
        <v>512.07950014781704</v>
      </c>
      <c r="BG39" s="766">
        <v>46.659928773000928</v>
      </c>
      <c r="BH39" s="766">
        <v>66.159757162925757</v>
      </c>
      <c r="BI39" s="766">
        <v>151.51761517101875</v>
      </c>
      <c r="BJ39" s="766">
        <v>173.97571203521161</v>
      </c>
      <c r="BK39" s="766">
        <v>73.76648700565984</v>
      </c>
      <c r="BL39" s="766">
        <v>898.97251427449726</v>
      </c>
      <c r="BM39" s="766">
        <v>727.78559286305733</v>
      </c>
      <c r="BN39" s="766">
        <v>171.1869214114399</v>
      </c>
    </row>
    <row r="40" spans="1:66" ht="13.5" customHeight="1">
      <c r="A40" s="961"/>
      <c r="B40" s="961" t="s">
        <v>1348</v>
      </c>
      <c r="C40" s="961"/>
      <c r="D40" s="959"/>
      <c r="E40" s="766">
        <v>11742.1721518172</v>
      </c>
      <c r="F40" s="766">
        <v>9512.8551882869342</v>
      </c>
      <c r="G40" s="766">
        <v>2229.3169635302661</v>
      </c>
      <c r="H40" s="766">
        <v>2448.4222525834684</v>
      </c>
      <c r="I40" s="766">
        <v>2209.4976034538149</v>
      </c>
      <c r="J40" s="766">
        <v>27.119333278669316</v>
      </c>
      <c r="K40" s="766">
        <v>335.10236218359091</v>
      </c>
      <c r="L40" s="766">
        <v>629.89455767195636</v>
      </c>
      <c r="M40" s="766">
        <v>1021.1574663957626</v>
      </c>
      <c r="N40" s="766">
        <v>196.22388392383496</v>
      </c>
      <c r="O40" s="766">
        <v>238.92464912965349</v>
      </c>
      <c r="P40" s="766">
        <v>3</v>
      </c>
      <c r="Q40" s="766">
        <v>146.53989504250092</v>
      </c>
      <c r="R40" s="766">
        <v>34.809732730019306</v>
      </c>
      <c r="S40" s="766">
        <v>54.575021357133252</v>
      </c>
      <c r="T40" s="766">
        <v>0</v>
      </c>
      <c r="U40" s="766">
        <v>3568.0619895276536</v>
      </c>
      <c r="V40" s="766">
        <v>2253.4777879382937</v>
      </c>
      <c r="W40" s="766">
        <v>245.38490365162204</v>
      </c>
      <c r="X40" s="766">
        <v>349.75934294631395</v>
      </c>
      <c r="Y40" s="766">
        <v>600.07726087381479</v>
      </c>
      <c r="Z40" s="766">
        <v>979.90051837393435</v>
      </c>
      <c r="AA40" s="766">
        <v>78.355762092608529</v>
      </c>
      <c r="AB40" s="766">
        <v>1314.5842015893597</v>
      </c>
      <c r="AC40" s="766">
        <v>24.100524358101826</v>
      </c>
      <c r="AD40" s="766">
        <v>297.21981739547562</v>
      </c>
      <c r="AE40" s="766">
        <v>556.6922740887826</v>
      </c>
      <c r="AF40" s="766">
        <v>417.49163312318143</v>
      </c>
      <c r="AG40" s="766">
        <v>19.079952623818532</v>
      </c>
      <c r="AH40" s="961"/>
      <c r="AI40" s="961" t="s">
        <v>1348</v>
      </c>
      <c r="AJ40" s="961"/>
      <c r="AK40" s="959"/>
      <c r="AL40" s="766">
        <v>2287.2390214856791</v>
      </c>
      <c r="AM40" s="766">
        <v>2123.4465404474468</v>
      </c>
      <c r="AN40" s="766">
        <v>49.990949863700578</v>
      </c>
      <c r="AO40" s="766">
        <v>306.04983903601425</v>
      </c>
      <c r="AP40" s="766">
        <v>622.16996630394226</v>
      </c>
      <c r="AQ40" s="766">
        <v>1068.9769776523731</v>
      </c>
      <c r="AR40" s="766">
        <v>76.258807591415817</v>
      </c>
      <c r="AS40" s="766">
        <v>163.79248103823198</v>
      </c>
      <c r="AT40" s="766">
        <v>21.078350670565872</v>
      </c>
      <c r="AU40" s="766">
        <v>42.969411137782473</v>
      </c>
      <c r="AV40" s="766">
        <v>17.164307829317799</v>
      </c>
      <c r="AW40" s="766">
        <v>60.913744732586011</v>
      </c>
      <c r="AX40" s="766">
        <v>21.666666667979801</v>
      </c>
      <c r="AY40" s="766">
        <v>2847.5222833624534</v>
      </c>
      <c r="AZ40" s="766">
        <v>2467.14370291054</v>
      </c>
      <c r="BA40" s="766">
        <v>163.62731294477638</v>
      </c>
      <c r="BB40" s="766">
        <v>289.35094102499437</v>
      </c>
      <c r="BC40" s="766">
        <v>836.36404168980187</v>
      </c>
      <c r="BD40" s="766">
        <v>1056.5462466472975</v>
      </c>
      <c r="BE40" s="766">
        <v>121.25516060366981</v>
      </c>
      <c r="BF40" s="766">
        <v>380.37858045191223</v>
      </c>
      <c r="BG40" s="766">
        <v>13.777488328656158</v>
      </c>
      <c r="BH40" s="766">
        <v>112.85848640845754</v>
      </c>
      <c r="BI40" s="766">
        <v>102.8400521158481</v>
      </c>
      <c r="BJ40" s="766">
        <v>147.36596823213839</v>
      </c>
      <c r="BK40" s="766">
        <v>3.5365853668120835</v>
      </c>
      <c r="BL40" s="766">
        <v>590.92660485794681</v>
      </c>
      <c r="BM40" s="766">
        <v>459.28955353683983</v>
      </c>
      <c r="BN40" s="766">
        <v>131.63705132110698</v>
      </c>
    </row>
    <row r="41" spans="1:66" ht="13.5" customHeight="1">
      <c r="A41" s="961"/>
      <c r="B41" s="961" t="s">
        <v>1349</v>
      </c>
      <c r="C41" s="961"/>
      <c r="D41" s="959"/>
      <c r="E41" s="766">
        <v>23982.35196375514</v>
      </c>
      <c r="F41" s="766">
        <v>18128.999346464392</v>
      </c>
      <c r="G41" s="766">
        <v>5853.3526172907377</v>
      </c>
      <c r="H41" s="766">
        <v>4523.0091588445939</v>
      </c>
      <c r="I41" s="766">
        <v>4116.8059990298543</v>
      </c>
      <c r="J41" s="766">
        <v>109.69371019086486</v>
      </c>
      <c r="K41" s="766">
        <v>555.96206992044711</v>
      </c>
      <c r="L41" s="766">
        <v>1292.9558834935681</v>
      </c>
      <c r="M41" s="766">
        <v>1822.9031753121778</v>
      </c>
      <c r="N41" s="766">
        <v>335.29116011279467</v>
      </c>
      <c r="O41" s="766">
        <v>406.20315981473908</v>
      </c>
      <c r="P41" s="766">
        <v>4.7105263157894726</v>
      </c>
      <c r="Q41" s="766">
        <v>93.588154889742043</v>
      </c>
      <c r="R41" s="766">
        <v>241.68250434384763</v>
      </c>
      <c r="S41" s="766">
        <v>62.259011302397035</v>
      </c>
      <c r="T41" s="766">
        <v>3.9629629629629628</v>
      </c>
      <c r="U41" s="766">
        <v>6178.4217622738561</v>
      </c>
      <c r="V41" s="766">
        <v>2950.3569643745718</v>
      </c>
      <c r="W41" s="766">
        <v>85.924376610129187</v>
      </c>
      <c r="X41" s="766">
        <v>478.19952646957137</v>
      </c>
      <c r="Y41" s="766">
        <v>1211.6590789527875</v>
      </c>
      <c r="Z41" s="766">
        <v>1013.7787018263472</v>
      </c>
      <c r="AA41" s="766">
        <v>160.79528051573732</v>
      </c>
      <c r="AB41" s="766">
        <v>3228.0647978992806</v>
      </c>
      <c r="AC41" s="766">
        <v>97.232126494278262</v>
      </c>
      <c r="AD41" s="766">
        <v>988.94169717528973</v>
      </c>
      <c r="AE41" s="766">
        <v>1324.5334897306668</v>
      </c>
      <c r="AF41" s="766">
        <v>767.99727460867337</v>
      </c>
      <c r="AG41" s="766">
        <v>49.360209890372069</v>
      </c>
      <c r="AH41" s="961"/>
      <c r="AI41" s="961" t="s">
        <v>1349</v>
      </c>
      <c r="AJ41" s="961"/>
      <c r="AK41" s="959"/>
      <c r="AL41" s="766">
        <v>5446.3458397907216</v>
      </c>
      <c r="AM41" s="766">
        <v>4941.1950404115905</v>
      </c>
      <c r="AN41" s="766">
        <v>59.662117754379267</v>
      </c>
      <c r="AO41" s="766">
        <v>870.75570953344925</v>
      </c>
      <c r="AP41" s="766">
        <v>1895.1813640698297</v>
      </c>
      <c r="AQ41" s="766">
        <v>1923.3563930662604</v>
      </c>
      <c r="AR41" s="766">
        <v>192.23945598767438</v>
      </c>
      <c r="AS41" s="766">
        <v>505.15079937913129</v>
      </c>
      <c r="AT41" s="766">
        <v>0</v>
      </c>
      <c r="AU41" s="766">
        <v>156.58880087949404</v>
      </c>
      <c r="AV41" s="766">
        <v>196.32347451631449</v>
      </c>
      <c r="AW41" s="766">
        <v>148.06380087968444</v>
      </c>
      <c r="AX41" s="766">
        <v>4.1747231036383443</v>
      </c>
      <c r="AY41" s="766">
        <v>7717.9469331282771</v>
      </c>
      <c r="AZ41" s="766">
        <v>6045.3930556066352</v>
      </c>
      <c r="BA41" s="766">
        <v>97.35561429909913</v>
      </c>
      <c r="BB41" s="766">
        <v>1204.9425189144372</v>
      </c>
      <c r="BC41" s="766">
        <v>2537.3380902044605</v>
      </c>
      <c r="BD41" s="766">
        <v>2003.5593160882286</v>
      </c>
      <c r="BE41" s="766">
        <v>202.19751610041084</v>
      </c>
      <c r="BF41" s="766">
        <v>1672.5538775216414</v>
      </c>
      <c r="BG41" s="766">
        <v>8.117647058823529</v>
      </c>
      <c r="BH41" s="766">
        <v>367.39448508353638</v>
      </c>
      <c r="BI41" s="766">
        <v>872.17465106184682</v>
      </c>
      <c r="BJ41" s="766">
        <v>419.00995146065435</v>
      </c>
      <c r="BK41" s="766">
        <v>5.8571428567803432</v>
      </c>
      <c r="BL41" s="766">
        <v>116.62826971768173</v>
      </c>
      <c r="BM41" s="766">
        <v>75.248287041737996</v>
      </c>
      <c r="BN41" s="766">
        <v>41.379982675943751</v>
      </c>
    </row>
    <row r="42" spans="1:66" ht="13.5" customHeight="1">
      <c r="A42" s="961"/>
      <c r="B42" s="961" t="s">
        <v>1350</v>
      </c>
      <c r="C42" s="961"/>
      <c r="D42" s="959"/>
      <c r="E42" s="766">
        <v>14639.835752766036</v>
      </c>
      <c r="F42" s="766">
        <v>11176.599698037327</v>
      </c>
      <c r="G42" s="766">
        <v>3463.2360547287049</v>
      </c>
      <c r="H42" s="766">
        <v>4047.1702765753721</v>
      </c>
      <c r="I42" s="766">
        <v>3519.7935342732726</v>
      </c>
      <c r="J42" s="766">
        <v>65.690157210306012</v>
      </c>
      <c r="K42" s="766">
        <v>507.71462835556582</v>
      </c>
      <c r="L42" s="766">
        <v>989.95641147831145</v>
      </c>
      <c r="M42" s="766">
        <v>1725.6564287435449</v>
      </c>
      <c r="N42" s="766">
        <v>230.77590848554331</v>
      </c>
      <c r="O42" s="766">
        <v>527.37674230209973</v>
      </c>
      <c r="P42" s="766">
        <v>38.178195488107058</v>
      </c>
      <c r="Q42" s="766">
        <v>172.22276436562285</v>
      </c>
      <c r="R42" s="766">
        <v>188.99607670579661</v>
      </c>
      <c r="S42" s="766">
        <v>126.97970574257319</v>
      </c>
      <c r="T42" s="766">
        <v>1</v>
      </c>
      <c r="U42" s="766">
        <v>4508.8887291409446</v>
      </c>
      <c r="V42" s="766">
        <v>2168.7461544427215</v>
      </c>
      <c r="W42" s="766">
        <v>26.884545924304106</v>
      </c>
      <c r="X42" s="766">
        <v>354.80017334846457</v>
      </c>
      <c r="Y42" s="766">
        <v>709.9028515788176</v>
      </c>
      <c r="Z42" s="766">
        <v>960.63757692032368</v>
      </c>
      <c r="AA42" s="766">
        <v>116.52100667081058</v>
      </c>
      <c r="AB42" s="766">
        <v>2340.1425746982254</v>
      </c>
      <c r="AC42" s="766">
        <v>114.53870823966517</v>
      </c>
      <c r="AD42" s="766">
        <v>551.84610602708199</v>
      </c>
      <c r="AE42" s="766">
        <v>898.15382529328099</v>
      </c>
      <c r="AF42" s="766">
        <v>723.35069000129454</v>
      </c>
      <c r="AG42" s="766">
        <v>52.253245136901455</v>
      </c>
      <c r="AH42" s="961"/>
      <c r="AI42" s="961" t="s">
        <v>1350</v>
      </c>
      <c r="AJ42" s="961"/>
      <c r="AK42" s="959"/>
      <c r="AL42" s="766">
        <v>3198.1749367014459</v>
      </c>
      <c r="AM42" s="766">
        <v>2933.0096054206319</v>
      </c>
      <c r="AN42" s="766">
        <v>59.019539158086204</v>
      </c>
      <c r="AO42" s="766">
        <v>688.60740166700157</v>
      </c>
      <c r="AP42" s="766">
        <v>1032.0772275302354</v>
      </c>
      <c r="AQ42" s="766">
        <v>1035.7662388857796</v>
      </c>
      <c r="AR42" s="766">
        <v>117.53919817952902</v>
      </c>
      <c r="AS42" s="766">
        <v>265.16533128081358</v>
      </c>
      <c r="AT42" s="766">
        <v>0</v>
      </c>
      <c r="AU42" s="766">
        <v>61.758733971553724</v>
      </c>
      <c r="AV42" s="766">
        <v>86.263046516441804</v>
      </c>
      <c r="AW42" s="766">
        <v>69.364176527892127</v>
      </c>
      <c r="AX42" s="766">
        <v>47.779374264925977</v>
      </c>
      <c r="AY42" s="766">
        <v>2822.469659360484</v>
      </c>
      <c r="AZ42" s="766">
        <v>2504.6682529109876</v>
      </c>
      <c r="BA42" s="766">
        <v>128.47303618432517</v>
      </c>
      <c r="BB42" s="766">
        <v>705.62489051019952</v>
      </c>
      <c r="BC42" s="766">
        <v>889.60230605204356</v>
      </c>
      <c r="BD42" s="766">
        <v>736.02067561968386</v>
      </c>
      <c r="BE42" s="766">
        <v>44.947344544735046</v>
      </c>
      <c r="BF42" s="766">
        <v>317.80140644949745</v>
      </c>
      <c r="BG42" s="766">
        <v>14.845959649479296</v>
      </c>
      <c r="BH42" s="766">
        <v>45.186137154637571</v>
      </c>
      <c r="BI42" s="766">
        <v>112.51468079155357</v>
      </c>
      <c r="BJ42" s="766">
        <v>129.65462885354344</v>
      </c>
      <c r="BK42" s="766">
        <v>15.600000000283636</v>
      </c>
      <c r="BL42" s="766">
        <v>63.132150987787185</v>
      </c>
      <c r="BM42" s="766">
        <v>50.382150989719008</v>
      </c>
      <c r="BN42" s="766">
        <v>12.749999998068182</v>
      </c>
    </row>
    <row r="43" spans="1:66" ht="13.5" customHeight="1">
      <c r="A43" s="961"/>
      <c r="B43" s="961" t="s">
        <v>1351</v>
      </c>
      <c r="C43" s="961"/>
      <c r="D43" s="959"/>
      <c r="E43" s="766">
        <v>22700.772598783533</v>
      </c>
      <c r="F43" s="766">
        <v>17321.037595457616</v>
      </c>
      <c r="G43" s="766">
        <v>5379.7350033259127</v>
      </c>
      <c r="H43" s="766">
        <v>6886.2457205947758</v>
      </c>
      <c r="I43" s="766">
        <v>6052.5258710978105</v>
      </c>
      <c r="J43" s="766">
        <v>170.62151381055548</v>
      </c>
      <c r="K43" s="766">
        <v>1050.8210680969287</v>
      </c>
      <c r="L43" s="766">
        <v>2253.367282754647</v>
      </c>
      <c r="M43" s="766">
        <v>2318.2285158647869</v>
      </c>
      <c r="N43" s="766">
        <v>259.48749057089447</v>
      </c>
      <c r="O43" s="766">
        <v>833.71984949696321</v>
      </c>
      <c r="P43" s="766">
        <v>76.79462843880421</v>
      </c>
      <c r="Q43" s="766">
        <v>266.63994238763848</v>
      </c>
      <c r="R43" s="766">
        <v>304.22077166310157</v>
      </c>
      <c r="S43" s="766">
        <v>170.30489568861435</v>
      </c>
      <c r="T43" s="766">
        <v>15.75961131880452</v>
      </c>
      <c r="U43" s="766">
        <v>7611.4253731547751</v>
      </c>
      <c r="V43" s="766">
        <v>3817.9673500422214</v>
      </c>
      <c r="W43" s="766">
        <v>115.41685331887994</v>
      </c>
      <c r="X43" s="766">
        <v>611.19537163289863</v>
      </c>
      <c r="Y43" s="766">
        <v>1213.4184189977143</v>
      </c>
      <c r="Z43" s="766">
        <v>1622.4349384205759</v>
      </c>
      <c r="AA43" s="766">
        <v>255.50176767215453</v>
      </c>
      <c r="AB43" s="766">
        <v>3793.4580231125574</v>
      </c>
      <c r="AC43" s="766">
        <v>198.66825377946662</v>
      </c>
      <c r="AD43" s="766">
        <v>1033.5704016603954</v>
      </c>
      <c r="AE43" s="766">
        <v>1288.9179758955511</v>
      </c>
      <c r="AF43" s="766">
        <v>1244.1807972215022</v>
      </c>
      <c r="AG43" s="766">
        <v>28.120594555642018</v>
      </c>
      <c r="AH43" s="961"/>
      <c r="AI43" s="961" t="s">
        <v>1351</v>
      </c>
      <c r="AJ43" s="961"/>
      <c r="AK43" s="959"/>
      <c r="AL43" s="766">
        <v>4025.0272425018838</v>
      </c>
      <c r="AM43" s="766">
        <v>3743.8381465420207</v>
      </c>
      <c r="AN43" s="766">
        <v>112.67650196965563</v>
      </c>
      <c r="AO43" s="766">
        <v>563.53766432268151</v>
      </c>
      <c r="AP43" s="766">
        <v>1524.6958288102944</v>
      </c>
      <c r="AQ43" s="766">
        <v>1326.4807669232175</v>
      </c>
      <c r="AR43" s="766">
        <v>216.44738451617204</v>
      </c>
      <c r="AS43" s="766">
        <v>281.18909595986241</v>
      </c>
      <c r="AT43" s="766">
        <v>3</v>
      </c>
      <c r="AU43" s="766">
        <v>79.770217534295313</v>
      </c>
      <c r="AV43" s="766">
        <v>118.45827869940871</v>
      </c>
      <c r="AW43" s="766">
        <v>63.810254319962453</v>
      </c>
      <c r="AX43" s="766">
        <v>16.150345406195907</v>
      </c>
      <c r="AY43" s="766">
        <v>4178.0742625321</v>
      </c>
      <c r="AZ43" s="766">
        <v>3706.7062277755681</v>
      </c>
      <c r="BA43" s="766">
        <v>265.59978618474048</v>
      </c>
      <c r="BB43" s="766">
        <v>904.99200741475477</v>
      </c>
      <c r="BC43" s="766">
        <v>946.00782759276649</v>
      </c>
      <c r="BD43" s="766">
        <v>1418.5510893280623</v>
      </c>
      <c r="BE43" s="766">
        <v>171.55551725524469</v>
      </c>
      <c r="BF43" s="766">
        <v>471.36803475653079</v>
      </c>
      <c r="BG43" s="766">
        <v>29.67052631404357</v>
      </c>
      <c r="BH43" s="766">
        <v>108.56317326446364</v>
      </c>
      <c r="BI43" s="766">
        <v>143.12062389878838</v>
      </c>
      <c r="BJ43" s="766">
        <v>141.92100126804854</v>
      </c>
      <c r="BK43" s="766">
        <v>48.092710011186682</v>
      </c>
      <c r="BL43" s="766">
        <v>0</v>
      </c>
      <c r="BM43" s="766">
        <v>0</v>
      </c>
      <c r="BN43" s="766">
        <v>0</v>
      </c>
    </row>
    <row r="44" spans="1:66" ht="13.5" customHeight="1">
      <c r="A44" s="961"/>
      <c r="B44" s="961" t="s">
        <v>1352</v>
      </c>
      <c r="C44" s="961"/>
      <c r="D44" s="959"/>
      <c r="E44" s="766">
        <v>8024.8755173396694</v>
      </c>
      <c r="F44" s="766">
        <v>6224.9604245739683</v>
      </c>
      <c r="G44" s="766">
        <v>1799.9150927657015</v>
      </c>
      <c r="H44" s="766">
        <v>3208.4527043150142</v>
      </c>
      <c r="I44" s="766">
        <v>2843.2985467466051</v>
      </c>
      <c r="J44" s="766">
        <v>58.94634146771422</v>
      </c>
      <c r="K44" s="766">
        <v>520.3168242242491</v>
      </c>
      <c r="L44" s="766">
        <v>1149.1570647408171</v>
      </c>
      <c r="M44" s="766">
        <v>1038.2090818140089</v>
      </c>
      <c r="N44" s="766">
        <v>76.669234499816284</v>
      </c>
      <c r="O44" s="766">
        <v>365.15415756840957</v>
      </c>
      <c r="P44" s="766">
        <v>17.536585366812083</v>
      </c>
      <c r="Q44" s="766">
        <v>149.15747490905221</v>
      </c>
      <c r="R44" s="766">
        <v>117.14439026895033</v>
      </c>
      <c r="S44" s="766">
        <v>81.315707023594967</v>
      </c>
      <c r="T44" s="766">
        <v>0</v>
      </c>
      <c r="U44" s="766">
        <v>2397.3869671794387</v>
      </c>
      <c r="V44" s="766">
        <v>1158.8485239726472</v>
      </c>
      <c r="W44" s="766">
        <v>62.07251368059061</v>
      </c>
      <c r="X44" s="766">
        <v>206.20745026922685</v>
      </c>
      <c r="Y44" s="766">
        <v>306.50392592435293</v>
      </c>
      <c r="Z44" s="766">
        <v>526.25276499548681</v>
      </c>
      <c r="AA44" s="766">
        <v>57.811869102989618</v>
      </c>
      <c r="AB44" s="766">
        <v>1238.5384432067917</v>
      </c>
      <c r="AC44" s="766">
        <v>39.18449236353009</v>
      </c>
      <c r="AD44" s="766">
        <v>387.94438310095677</v>
      </c>
      <c r="AE44" s="766">
        <v>367.71507186143072</v>
      </c>
      <c r="AF44" s="766">
        <v>424.18161662358079</v>
      </c>
      <c r="AG44" s="766">
        <v>19.512879257293267</v>
      </c>
      <c r="AH44" s="961"/>
      <c r="AI44" s="961" t="s">
        <v>1352</v>
      </c>
      <c r="AJ44" s="961"/>
      <c r="AK44" s="959"/>
      <c r="AL44" s="766">
        <v>1326.4565824026629</v>
      </c>
      <c r="AM44" s="766">
        <v>1301.4965824025696</v>
      </c>
      <c r="AN44" s="766">
        <v>48.76000000055906</v>
      </c>
      <c r="AO44" s="766">
        <v>271.72873120913118</v>
      </c>
      <c r="AP44" s="766">
        <v>502.31638303941105</v>
      </c>
      <c r="AQ44" s="766">
        <v>450.38017079203638</v>
      </c>
      <c r="AR44" s="766">
        <v>28.311297361431841</v>
      </c>
      <c r="AS44" s="766">
        <v>24.960000000093174</v>
      </c>
      <c r="AT44" s="766">
        <v>0</v>
      </c>
      <c r="AU44" s="766">
        <v>8.9600000000931761</v>
      </c>
      <c r="AV44" s="766">
        <v>4</v>
      </c>
      <c r="AW44" s="766">
        <v>11</v>
      </c>
      <c r="AX44" s="766">
        <v>1</v>
      </c>
      <c r="AY44" s="766">
        <v>1092.5792634425534</v>
      </c>
      <c r="AZ44" s="766">
        <v>921.31677145214599</v>
      </c>
      <c r="BA44" s="766">
        <v>21.766136116600801</v>
      </c>
      <c r="BB44" s="766">
        <v>207.23705942478216</v>
      </c>
      <c r="BC44" s="766">
        <v>427.62062692041343</v>
      </c>
      <c r="BD44" s="766">
        <v>236.16026754357046</v>
      </c>
      <c r="BE44" s="766">
        <v>28.532681446779197</v>
      </c>
      <c r="BF44" s="766">
        <v>171.26249199040726</v>
      </c>
      <c r="BG44" s="766">
        <v>2</v>
      </c>
      <c r="BH44" s="766">
        <v>7.2328133482685599</v>
      </c>
      <c r="BI44" s="766">
        <v>90.19243202442992</v>
      </c>
      <c r="BJ44" s="766">
        <v>67.877246617615597</v>
      </c>
      <c r="BK44" s="766">
        <v>3.9600000000931765</v>
      </c>
      <c r="BL44" s="766">
        <v>0</v>
      </c>
      <c r="BM44" s="766">
        <v>0</v>
      </c>
      <c r="BN44" s="766">
        <v>0</v>
      </c>
    </row>
    <row r="45" spans="1:66" ht="13.5" customHeight="1">
      <c r="A45" s="961"/>
      <c r="B45" s="961" t="s">
        <v>1353</v>
      </c>
      <c r="C45" s="961"/>
      <c r="D45" s="959"/>
      <c r="E45" s="766">
        <v>8282.7352830067903</v>
      </c>
      <c r="F45" s="766">
        <v>6454.5947629177599</v>
      </c>
      <c r="G45" s="766">
        <v>1828.1405200890301</v>
      </c>
      <c r="H45" s="766">
        <v>3346.613918896036</v>
      </c>
      <c r="I45" s="766">
        <v>2792.9807975968197</v>
      </c>
      <c r="J45" s="766">
        <v>105.56000000102495</v>
      </c>
      <c r="K45" s="766">
        <v>513.47792041648029</v>
      </c>
      <c r="L45" s="766">
        <v>1035.6971313168128</v>
      </c>
      <c r="M45" s="766">
        <v>1078.9091604952237</v>
      </c>
      <c r="N45" s="766">
        <v>59.336585367277969</v>
      </c>
      <c r="O45" s="766">
        <v>553.63312129921633</v>
      </c>
      <c r="P45" s="766">
        <v>41.256585367464318</v>
      </c>
      <c r="Q45" s="766">
        <v>162.0734531505953</v>
      </c>
      <c r="R45" s="766">
        <v>149.31052631672122</v>
      </c>
      <c r="S45" s="766">
        <v>195.02959350147248</v>
      </c>
      <c r="T45" s="766">
        <v>5.9629629629629628</v>
      </c>
      <c r="U45" s="766">
        <v>2520.968717893858</v>
      </c>
      <c r="V45" s="766">
        <v>1405.9190511290999</v>
      </c>
      <c r="W45" s="766">
        <v>48</v>
      </c>
      <c r="X45" s="766">
        <v>156.16744639422808</v>
      </c>
      <c r="Y45" s="766">
        <v>346.11491394822673</v>
      </c>
      <c r="Z45" s="766">
        <v>797.79669078627239</v>
      </c>
      <c r="AA45" s="766">
        <v>57.840000000372711</v>
      </c>
      <c r="AB45" s="766">
        <v>1115.0496667647578</v>
      </c>
      <c r="AC45" s="766">
        <v>48.011578947647948</v>
      </c>
      <c r="AD45" s="766">
        <v>274.30821062863498</v>
      </c>
      <c r="AE45" s="766">
        <v>434.25311925792204</v>
      </c>
      <c r="AF45" s="766">
        <v>341.51675793045973</v>
      </c>
      <c r="AG45" s="766">
        <v>16.960000000093174</v>
      </c>
      <c r="AH45" s="961"/>
      <c r="AI45" s="961" t="s">
        <v>1353</v>
      </c>
      <c r="AJ45" s="961"/>
      <c r="AK45" s="959"/>
      <c r="AL45" s="766">
        <v>931.8631767707783</v>
      </c>
      <c r="AM45" s="766">
        <v>850.80421323623159</v>
      </c>
      <c r="AN45" s="766">
        <v>47.808888889075241</v>
      </c>
      <c r="AO45" s="766">
        <v>145.41091238287208</v>
      </c>
      <c r="AP45" s="766">
        <v>359.45949167475385</v>
      </c>
      <c r="AQ45" s="766">
        <v>271.69944603382947</v>
      </c>
      <c r="AR45" s="766">
        <v>26.425474255700973</v>
      </c>
      <c r="AS45" s="766">
        <v>81.058963534546592</v>
      </c>
      <c r="AT45" s="766">
        <v>5</v>
      </c>
      <c r="AU45" s="766">
        <v>13</v>
      </c>
      <c r="AV45" s="766">
        <v>42.096000571583623</v>
      </c>
      <c r="AW45" s="766">
        <v>17</v>
      </c>
      <c r="AX45" s="766">
        <v>3.9629629629629628</v>
      </c>
      <c r="AY45" s="766">
        <v>1483.289469446119</v>
      </c>
      <c r="AZ45" s="766">
        <v>1404.8907009556099</v>
      </c>
      <c r="BA45" s="766">
        <v>73.364483430892392</v>
      </c>
      <c r="BB45" s="766">
        <v>300.46485495156617</v>
      </c>
      <c r="BC45" s="766">
        <v>476.73093005570536</v>
      </c>
      <c r="BD45" s="766">
        <v>518.60154362818446</v>
      </c>
      <c r="BE45" s="766">
        <v>35.728888889261597</v>
      </c>
      <c r="BF45" s="766">
        <v>78.398768490509141</v>
      </c>
      <c r="BG45" s="766">
        <v>3.710526315789473</v>
      </c>
      <c r="BH45" s="766">
        <v>17.808278867243367</v>
      </c>
      <c r="BI45" s="766">
        <v>40.246474028630686</v>
      </c>
      <c r="BJ45" s="766">
        <v>8.6734892787524345</v>
      </c>
      <c r="BK45" s="766">
        <v>7.9600000000931761</v>
      </c>
      <c r="BL45" s="766">
        <v>0</v>
      </c>
      <c r="BM45" s="766">
        <v>0</v>
      </c>
      <c r="BN45" s="766">
        <v>0</v>
      </c>
    </row>
    <row r="46" spans="1:66" ht="13.5" customHeight="1">
      <c r="A46" s="961"/>
      <c r="B46" s="961" t="s">
        <v>1354</v>
      </c>
      <c r="C46" s="961"/>
      <c r="D46" s="959"/>
      <c r="E46" s="766">
        <v>10189.317073283826</v>
      </c>
      <c r="F46" s="766">
        <v>8118.3414635152685</v>
      </c>
      <c r="G46" s="766">
        <v>2070.9756097685572</v>
      </c>
      <c r="H46" s="766">
        <v>5729.975609847148</v>
      </c>
      <c r="I46" s="766">
        <v>4836.4390244803362</v>
      </c>
      <c r="J46" s="766">
        <v>157.07317073362418</v>
      </c>
      <c r="K46" s="766">
        <v>1414.4878049039262</v>
      </c>
      <c r="L46" s="766">
        <v>1767.1219512751009</v>
      </c>
      <c r="M46" s="766">
        <v>1441.7560975676847</v>
      </c>
      <c r="N46" s="766">
        <v>56</v>
      </c>
      <c r="O46" s="766">
        <v>893.53658536681201</v>
      </c>
      <c r="P46" s="766">
        <v>68.536585366812091</v>
      </c>
      <c r="Q46" s="766">
        <v>354</v>
      </c>
      <c r="R46" s="766">
        <v>252</v>
      </c>
      <c r="S46" s="766">
        <v>218</v>
      </c>
      <c r="T46" s="766">
        <v>1</v>
      </c>
      <c r="U46" s="766">
        <v>2017.3414634366779</v>
      </c>
      <c r="V46" s="766">
        <v>1102.902439034933</v>
      </c>
      <c r="W46" s="766">
        <v>25</v>
      </c>
      <c r="X46" s="766">
        <v>164</v>
      </c>
      <c r="Y46" s="766">
        <v>265.14634146724836</v>
      </c>
      <c r="Z46" s="766">
        <v>568.75609756768461</v>
      </c>
      <c r="AA46" s="766">
        <v>80</v>
      </c>
      <c r="AB46" s="766">
        <v>914.43902440174497</v>
      </c>
      <c r="AC46" s="766">
        <v>62</v>
      </c>
      <c r="AD46" s="766">
        <v>240.07317073362418</v>
      </c>
      <c r="AE46" s="766">
        <v>291.82926830130873</v>
      </c>
      <c r="AF46" s="766">
        <v>311.53658536681212</v>
      </c>
      <c r="AG46" s="766">
        <v>9</v>
      </c>
      <c r="AH46" s="961"/>
      <c r="AI46" s="961" t="s">
        <v>1354</v>
      </c>
      <c r="AJ46" s="961"/>
      <c r="AK46" s="959"/>
      <c r="AL46" s="766">
        <v>1769</v>
      </c>
      <c r="AM46" s="766">
        <v>1614</v>
      </c>
      <c r="AN46" s="766">
        <v>59</v>
      </c>
      <c r="AO46" s="766">
        <v>288</v>
      </c>
      <c r="AP46" s="766">
        <v>751</v>
      </c>
      <c r="AQ46" s="766">
        <v>499</v>
      </c>
      <c r="AR46" s="766">
        <v>17</v>
      </c>
      <c r="AS46" s="766">
        <v>155</v>
      </c>
      <c r="AT46" s="766">
        <v>3</v>
      </c>
      <c r="AU46" s="766">
        <v>49</v>
      </c>
      <c r="AV46" s="766">
        <v>69</v>
      </c>
      <c r="AW46" s="766">
        <v>34</v>
      </c>
      <c r="AX46" s="766">
        <v>0</v>
      </c>
      <c r="AY46" s="766">
        <v>673</v>
      </c>
      <c r="AZ46" s="766">
        <v>565</v>
      </c>
      <c r="BA46" s="766">
        <v>41</v>
      </c>
      <c r="BB46" s="766">
        <v>163</v>
      </c>
      <c r="BC46" s="766">
        <v>200</v>
      </c>
      <c r="BD46" s="766">
        <v>159</v>
      </c>
      <c r="BE46" s="766">
        <v>2</v>
      </c>
      <c r="BF46" s="766">
        <v>108</v>
      </c>
      <c r="BG46" s="766">
        <v>6</v>
      </c>
      <c r="BH46" s="766">
        <v>38</v>
      </c>
      <c r="BI46" s="766">
        <v>32</v>
      </c>
      <c r="BJ46" s="766">
        <v>30</v>
      </c>
      <c r="BK46" s="766">
        <v>2</v>
      </c>
      <c r="BL46" s="766">
        <v>0</v>
      </c>
      <c r="BM46" s="766">
        <v>0</v>
      </c>
      <c r="BN46" s="766">
        <v>0</v>
      </c>
    </row>
    <row r="47" spans="1:66" ht="13.5" customHeight="1">
      <c r="A47" s="961"/>
      <c r="B47" s="961" t="s">
        <v>1355</v>
      </c>
      <c r="C47" s="961"/>
      <c r="D47" s="959"/>
      <c r="E47" s="766">
        <v>9949</v>
      </c>
      <c r="F47" s="766">
        <v>8382</v>
      </c>
      <c r="G47" s="766">
        <v>1567</v>
      </c>
      <c r="H47" s="766">
        <v>5778</v>
      </c>
      <c r="I47" s="766">
        <v>4867</v>
      </c>
      <c r="J47" s="766">
        <v>156</v>
      </c>
      <c r="K47" s="766">
        <v>1591</v>
      </c>
      <c r="L47" s="766">
        <v>1474</v>
      </c>
      <c r="M47" s="766">
        <v>1587</v>
      </c>
      <c r="N47" s="766">
        <v>59</v>
      </c>
      <c r="O47" s="766">
        <v>911</v>
      </c>
      <c r="P47" s="766">
        <v>47</v>
      </c>
      <c r="Q47" s="766">
        <v>344</v>
      </c>
      <c r="R47" s="766">
        <v>258</v>
      </c>
      <c r="S47" s="766">
        <v>262</v>
      </c>
      <c r="T47" s="766">
        <v>0</v>
      </c>
      <c r="U47" s="766">
        <v>2708</v>
      </c>
      <c r="V47" s="766">
        <v>2103</v>
      </c>
      <c r="W47" s="766">
        <v>52</v>
      </c>
      <c r="X47" s="766">
        <v>115</v>
      </c>
      <c r="Y47" s="766">
        <v>298</v>
      </c>
      <c r="Z47" s="766">
        <v>1562</v>
      </c>
      <c r="AA47" s="766">
        <v>76</v>
      </c>
      <c r="AB47" s="766">
        <v>605</v>
      </c>
      <c r="AC47" s="766">
        <v>30</v>
      </c>
      <c r="AD47" s="766">
        <v>122</v>
      </c>
      <c r="AE47" s="766">
        <v>170</v>
      </c>
      <c r="AF47" s="766">
        <v>273</v>
      </c>
      <c r="AG47" s="766">
        <v>10</v>
      </c>
      <c r="AH47" s="961"/>
      <c r="AI47" s="961" t="s">
        <v>1355</v>
      </c>
      <c r="AJ47" s="961"/>
      <c r="AK47" s="959"/>
      <c r="AL47" s="766">
        <v>946</v>
      </c>
      <c r="AM47" s="766">
        <v>920</v>
      </c>
      <c r="AN47" s="766">
        <v>21</v>
      </c>
      <c r="AO47" s="766">
        <v>100</v>
      </c>
      <c r="AP47" s="766">
        <v>307</v>
      </c>
      <c r="AQ47" s="766">
        <v>461</v>
      </c>
      <c r="AR47" s="766">
        <v>31</v>
      </c>
      <c r="AS47" s="766">
        <v>26</v>
      </c>
      <c r="AT47" s="766">
        <v>1</v>
      </c>
      <c r="AU47" s="766">
        <v>5</v>
      </c>
      <c r="AV47" s="766">
        <v>8</v>
      </c>
      <c r="AW47" s="766">
        <v>12</v>
      </c>
      <c r="AX47" s="766">
        <v>0</v>
      </c>
      <c r="AY47" s="766">
        <v>517</v>
      </c>
      <c r="AZ47" s="766">
        <v>492</v>
      </c>
      <c r="BA47" s="766">
        <v>2</v>
      </c>
      <c r="BB47" s="766">
        <v>340</v>
      </c>
      <c r="BC47" s="766">
        <v>66</v>
      </c>
      <c r="BD47" s="766">
        <v>77</v>
      </c>
      <c r="BE47" s="766">
        <v>7</v>
      </c>
      <c r="BF47" s="766">
        <v>25</v>
      </c>
      <c r="BG47" s="766">
        <v>1</v>
      </c>
      <c r="BH47" s="766">
        <v>6</v>
      </c>
      <c r="BI47" s="766">
        <v>0</v>
      </c>
      <c r="BJ47" s="766">
        <v>16</v>
      </c>
      <c r="BK47" s="766">
        <v>2</v>
      </c>
      <c r="BL47" s="766">
        <v>0</v>
      </c>
      <c r="BM47" s="766">
        <v>0</v>
      </c>
      <c r="BN47" s="766">
        <v>0</v>
      </c>
    </row>
    <row r="48" spans="1:66" ht="13.5" customHeight="1">
      <c r="A48" s="1479" t="s">
        <v>448</v>
      </c>
      <c r="B48" s="1479"/>
      <c r="C48" s="1479"/>
      <c r="D48" s="959"/>
      <c r="E48" s="766"/>
      <c r="F48" s="766"/>
      <c r="G48" s="766"/>
      <c r="H48" s="766"/>
      <c r="I48" s="766"/>
      <c r="J48" s="766"/>
      <c r="K48" s="766"/>
      <c r="L48" s="766"/>
      <c r="M48" s="766"/>
      <c r="N48" s="766"/>
      <c r="O48" s="766"/>
      <c r="P48" s="766"/>
      <c r="Q48" s="766"/>
      <c r="R48" s="766"/>
      <c r="S48" s="766"/>
      <c r="T48" s="766"/>
      <c r="U48" s="766"/>
      <c r="V48" s="766"/>
      <c r="W48" s="766"/>
      <c r="X48" s="766"/>
      <c r="Y48" s="766"/>
      <c r="Z48" s="766"/>
      <c r="AA48" s="766"/>
      <c r="AB48" s="766"/>
      <c r="AC48" s="766"/>
      <c r="AD48" s="766"/>
      <c r="AE48" s="766"/>
      <c r="AF48" s="766"/>
      <c r="AG48" s="766"/>
      <c r="AH48" s="1479" t="s">
        <v>448</v>
      </c>
      <c r="AI48" s="1479"/>
      <c r="AJ48" s="1479"/>
      <c r="AK48" s="959"/>
      <c r="AL48" s="766"/>
      <c r="AM48" s="766"/>
      <c r="AN48" s="766"/>
      <c r="AO48" s="766"/>
      <c r="AP48" s="766"/>
      <c r="AQ48" s="766"/>
      <c r="AR48" s="766"/>
      <c r="AS48" s="766"/>
      <c r="AT48" s="766"/>
      <c r="AU48" s="766"/>
      <c r="AV48" s="766"/>
      <c r="AW48" s="766"/>
      <c r="AX48" s="766"/>
      <c r="AY48" s="766"/>
      <c r="AZ48" s="766"/>
      <c r="BA48" s="766"/>
      <c r="BB48" s="766"/>
      <c r="BC48" s="766"/>
      <c r="BD48" s="766"/>
      <c r="BE48" s="766"/>
      <c r="BF48" s="766"/>
      <c r="BG48" s="766"/>
      <c r="BH48" s="766"/>
      <c r="BI48" s="766"/>
      <c r="BJ48" s="766"/>
      <c r="BK48" s="766"/>
      <c r="BL48" s="766"/>
      <c r="BM48" s="766"/>
      <c r="BN48" s="766"/>
    </row>
    <row r="49" spans="1:66" ht="13.5" customHeight="1">
      <c r="A49" s="961"/>
      <c r="B49" s="961" t="s">
        <v>1337</v>
      </c>
      <c r="C49" s="961"/>
      <c r="D49" s="959"/>
      <c r="E49" s="766">
        <v>18537.438579000333</v>
      </c>
      <c r="F49" s="766">
        <v>14635.857929738668</v>
      </c>
      <c r="G49" s="766">
        <v>3901.5806492616643</v>
      </c>
      <c r="H49" s="766">
        <v>3408.5705315926543</v>
      </c>
      <c r="I49" s="766">
        <v>3171.78215105046</v>
      </c>
      <c r="J49" s="766">
        <v>93.05473968372867</v>
      </c>
      <c r="K49" s="766">
        <v>225.24370106973339</v>
      </c>
      <c r="L49" s="766">
        <v>845.01042961324936</v>
      </c>
      <c r="M49" s="766">
        <v>1682.386731557697</v>
      </c>
      <c r="N49" s="766">
        <v>326.0865491260538</v>
      </c>
      <c r="O49" s="766">
        <v>236.78838054219506</v>
      </c>
      <c r="P49" s="766">
        <v>0</v>
      </c>
      <c r="Q49" s="766">
        <v>18.498483315959415</v>
      </c>
      <c r="R49" s="766">
        <v>104.81089351974776</v>
      </c>
      <c r="S49" s="766">
        <v>113.47900370648784</v>
      </c>
      <c r="T49" s="766">
        <v>0</v>
      </c>
      <c r="U49" s="766">
        <v>4798.1558268946201</v>
      </c>
      <c r="V49" s="766">
        <v>2751.5309756722609</v>
      </c>
      <c r="W49" s="766">
        <v>44.811470793645043</v>
      </c>
      <c r="X49" s="766">
        <v>301.15855914107163</v>
      </c>
      <c r="Y49" s="766">
        <v>1080.3107514964001</v>
      </c>
      <c r="Z49" s="766">
        <v>1202.2221024473024</v>
      </c>
      <c r="AA49" s="766">
        <v>123.02809179384187</v>
      </c>
      <c r="AB49" s="766">
        <v>2046.6248512223574</v>
      </c>
      <c r="AC49" s="766">
        <v>53.155524517650328</v>
      </c>
      <c r="AD49" s="766">
        <v>459.82573307862259</v>
      </c>
      <c r="AE49" s="766">
        <v>682.18048492559069</v>
      </c>
      <c r="AF49" s="766">
        <v>744.1964253452004</v>
      </c>
      <c r="AG49" s="766">
        <v>107.26668335529259</v>
      </c>
      <c r="AH49" s="961"/>
      <c r="AI49" s="961" t="s">
        <v>1337</v>
      </c>
      <c r="AJ49" s="961"/>
      <c r="AK49" s="959"/>
      <c r="AL49" s="766">
        <v>3395.2307244627032</v>
      </c>
      <c r="AM49" s="766">
        <v>3144.823162040741</v>
      </c>
      <c r="AN49" s="766">
        <v>169.69756129841772</v>
      </c>
      <c r="AO49" s="766">
        <v>353.57918054391541</v>
      </c>
      <c r="AP49" s="766">
        <v>947.95198104438066</v>
      </c>
      <c r="AQ49" s="766">
        <v>1574.9210751767828</v>
      </c>
      <c r="AR49" s="766">
        <v>98.673363977243184</v>
      </c>
      <c r="AS49" s="766">
        <v>250.40756242196252</v>
      </c>
      <c r="AT49" s="766">
        <v>0</v>
      </c>
      <c r="AU49" s="766">
        <v>44.857142855048572</v>
      </c>
      <c r="AV49" s="766">
        <v>117.34506701854707</v>
      </c>
      <c r="AW49" s="766">
        <v>88.205352548366861</v>
      </c>
      <c r="AX49" s="766">
        <v>0</v>
      </c>
      <c r="AY49" s="766">
        <v>5305.200404362472</v>
      </c>
      <c r="AZ49" s="766">
        <v>4190.9705479997292</v>
      </c>
      <c r="BA49" s="766">
        <v>251.32776777671589</v>
      </c>
      <c r="BB49" s="766">
        <v>805.51630902700276</v>
      </c>
      <c r="BC49" s="766">
        <v>1269.9645146385021</v>
      </c>
      <c r="BD49" s="766">
        <v>1537.5788864354267</v>
      </c>
      <c r="BE49" s="766">
        <v>326.58307012208127</v>
      </c>
      <c r="BF49" s="766">
        <v>1114.2298563627435</v>
      </c>
      <c r="BG49" s="766">
        <v>28.219507624996282</v>
      </c>
      <c r="BH49" s="766">
        <v>268.76449110920919</v>
      </c>
      <c r="BI49" s="766">
        <v>353.82268459570378</v>
      </c>
      <c r="BJ49" s="766">
        <v>369.62179616407286</v>
      </c>
      <c r="BK49" s="766">
        <v>93.801376868761224</v>
      </c>
      <c r="BL49" s="766">
        <v>1630.2810916878736</v>
      </c>
      <c r="BM49" s="766">
        <v>1376.7510929754669</v>
      </c>
      <c r="BN49" s="766">
        <v>253.52999871240684</v>
      </c>
    </row>
    <row r="50" spans="1:66" ht="13.5" customHeight="1">
      <c r="A50" s="961"/>
      <c r="B50" s="961" t="s">
        <v>1347</v>
      </c>
      <c r="C50" s="961"/>
      <c r="D50" s="959"/>
      <c r="E50" s="766">
        <v>10614.123168311018</v>
      </c>
      <c r="F50" s="766">
        <v>8633.1002616346086</v>
      </c>
      <c r="G50" s="766">
        <v>1981.0229066764039</v>
      </c>
      <c r="H50" s="766">
        <v>1722.6848366462011</v>
      </c>
      <c r="I50" s="766">
        <v>1599.7820868162378</v>
      </c>
      <c r="J50" s="766">
        <v>40.040045728808366</v>
      </c>
      <c r="K50" s="766">
        <v>160.73452313979166</v>
      </c>
      <c r="L50" s="766">
        <v>362.1255239108819</v>
      </c>
      <c r="M50" s="766">
        <v>912.90194891134934</v>
      </c>
      <c r="N50" s="766">
        <v>123.9800451254066</v>
      </c>
      <c r="O50" s="766">
        <v>122.90274982996296</v>
      </c>
      <c r="P50" s="766">
        <v>12.441075496791321</v>
      </c>
      <c r="Q50" s="766">
        <v>44.210000001433684</v>
      </c>
      <c r="R50" s="766">
        <v>37.201550390384689</v>
      </c>
      <c r="S50" s="766">
        <v>29.050123941353263</v>
      </c>
      <c r="T50" s="766">
        <v>0</v>
      </c>
      <c r="U50" s="766">
        <v>2715.0813372187527</v>
      </c>
      <c r="V50" s="766">
        <v>1703.4062903372069</v>
      </c>
      <c r="W50" s="766">
        <v>24.882150993582641</v>
      </c>
      <c r="X50" s="766">
        <v>437.32626049977097</v>
      </c>
      <c r="Y50" s="766">
        <v>543.59843852395147</v>
      </c>
      <c r="Z50" s="766">
        <v>683.51444031935239</v>
      </c>
      <c r="AA50" s="766">
        <v>14.08500000054935</v>
      </c>
      <c r="AB50" s="766">
        <v>1011.6750468815454</v>
      </c>
      <c r="AC50" s="766">
        <v>18.298218353661753</v>
      </c>
      <c r="AD50" s="766">
        <v>319.48599763348426</v>
      </c>
      <c r="AE50" s="766">
        <v>272.34054147989696</v>
      </c>
      <c r="AF50" s="766">
        <v>397.70413556816487</v>
      </c>
      <c r="AG50" s="766">
        <v>3.8461538463375162</v>
      </c>
      <c r="AH50" s="961"/>
      <c r="AI50" s="961" t="s">
        <v>1347</v>
      </c>
      <c r="AJ50" s="961"/>
      <c r="AK50" s="959"/>
      <c r="AL50" s="766">
        <v>2328.2663817272328</v>
      </c>
      <c r="AM50" s="766">
        <v>2178.842953961429</v>
      </c>
      <c r="AN50" s="766">
        <v>213.88722374566203</v>
      </c>
      <c r="AO50" s="766">
        <v>325.96916702200525</v>
      </c>
      <c r="AP50" s="766">
        <v>556.33923799864453</v>
      </c>
      <c r="AQ50" s="766">
        <v>941.72543766753915</v>
      </c>
      <c r="AR50" s="766">
        <v>140.92188752757818</v>
      </c>
      <c r="AS50" s="766">
        <v>149.42342776580375</v>
      </c>
      <c r="AT50" s="766">
        <v>24.882150993582641</v>
      </c>
      <c r="AU50" s="766">
        <v>0</v>
      </c>
      <c r="AV50" s="766">
        <v>33.803921571482086</v>
      </c>
      <c r="AW50" s="766">
        <v>47.959577423410558</v>
      </c>
      <c r="AX50" s="766">
        <v>42.777777777328453</v>
      </c>
      <c r="AY50" s="766">
        <v>2975.1267370304231</v>
      </c>
      <c r="AZ50" s="766">
        <v>2449.2919762427714</v>
      </c>
      <c r="BA50" s="766">
        <v>124.41075496791321</v>
      </c>
      <c r="BB50" s="766">
        <v>401.69260596868804</v>
      </c>
      <c r="BC50" s="766">
        <v>778.49701229878985</v>
      </c>
      <c r="BD50" s="766">
        <v>929.23854355353035</v>
      </c>
      <c r="BE50" s="766">
        <v>215.4530594538503</v>
      </c>
      <c r="BF50" s="766">
        <v>525.83476078765204</v>
      </c>
      <c r="BG50" s="766">
        <v>46.659928773000928</v>
      </c>
      <c r="BH50" s="766">
        <v>70.659757163574795</v>
      </c>
      <c r="BI50" s="766">
        <v>159.69444443634256</v>
      </c>
      <c r="BJ50" s="766">
        <v>175.05414340907379</v>
      </c>
      <c r="BK50" s="766">
        <v>73.76648700565984</v>
      </c>
      <c r="BL50" s="766">
        <v>872.96387568840339</v>
      </c>
      <c r="BM50" s="766">
        <v>701.77695427696347</v>
      </c>
      <c r="BN50" s="766">
        <v>171.1869214114399</v>
      </c>
    </row>
    <row r="51" spans="1:66" ht="13.5" customHeight="1">
      <c r="A51" s="961"/>
      <c r="B51" s="961" t="s">
        <v>1348</v>
      </c>
      <c r="C51" s="961"/>
      <c r="D51" s="959"/>
      <c r="E51" s="766">
        <v>11082.522932761975</v>
      </c>
      <c r="F51" s="766">
        <v>8776.2646930804949</v>
      </c>
      <c r="G51" s="766">
        <v>2306.2582396814778</v>
      </c>
      <c r="H51" s="766">
        <v>2460.3848878053013</v>
      </c>
      <c r="I51" s="766">
        <v>2173.9184110507754</v>
      </c>
      <c r="J51" s="766">
        <v>9.4847020932328157</v>
      </c>
      <c r="K51" s="766">
        <v>370.31225483027794</v>
      </c>
      <c r="L51" s="766">
        <v>447.21562926968096</v>
      </c>
      <c r="M51" s="766">
        <v>1195.5526285821306</v>
      </c>
      <c r="N51" s="766">
        <v>151.35319627545314</v>
      </c>
      <c r="O51" s="766">
        <v>286.46647675452482</v>
      </c>
      <c r="P51" s="766">
        <v>3</v>
      </c>
      <c r="Q51" s="766">
        <v>147.53989504250092</v>
      </c>
      <c r="R51" s="766">
        <v>32.073108130604581</v>
      </c>
      <c r="S51" s="766">
        <v>84.453473582447089</v>
      </c>
      <c r="T51" s="766">
        <v>19.399999998972184</v>
      </c>
      <c r="U51" s="766">
        <v>3505.8398268945866</v>
      </c>
      <c r="V51" s="766">
        <v>2100.5165061086404</v>
      </c>
      <c r="W51" s="766">
        <v>200.50184953986772</v>
      </c>
      <c r="X51" s="766">
        <v>383.66347954237654</v>
      </c>
      <c r="Y51" s="766">
        <v>529.99813729724633</v>
      </c>
      <c r="Z51" s="766">
        <v>920.12227763699775</v>
      </c>
      <c r="AA51" s="766">
        <v>66.230762092152347</v>
      </c>
      <c r="AB51" s="766">
        <v>1405.3233207859455</v>
      </c>
      <c r="AC51" s="766">
        <v>25.709662288961667</v>
      </c>
      <c r="AD51" s="766">
        <v>395.32786763189927</v>
      </c>
      <c r="AE51" s="766">
        <v>548.60204254344637</v>
      </c>
      <c r="AF51" s="766">
        <v>419.44994954415733</v>
      </c>
      <c r="AG51" s="766">
        <v>16.233798777481017</v>
      </c>
      <c r="AH51" s="961"/>
      <c r="AI51" s="961" t="s">
        <v>1348</v>
      </c>
      <c r="AJ51" s="961"/>
      <c r="AK51" s="959"/>
      <c r="AL51" s="766">
        <v>2014.8679058742759</v>
      </c>
      <c r="AM51" s="766">
        <v>1861.3744444463932</v>
      </c>
      <c r="AN51" s="766">
        <v>14.061538461964528</v>
      </c>
      <c r="AO51" s="766">
        <v>313.50268979720295</v>
      </c>
      <c r="AP51" s="766">
        <v>598.34643488434745</v>
      </c>
      <c r="AQ51" s="766">
        <v>895.99998180713396</v>
      </c>
      <c r="AR51" s="766">
        <v>39.463799495743466</v>
      </c>
      <c r="AS51" s="766">
        <v>153.49346142788272</v>
      </c>
      <c r="AT51" s="766">
        <v>21.078350670565872</v>
      </c>
      <c r="AU51" s="766">
        <v>42.969411137782473</v>
      </c>
      <c r="AV51" s="766">
        <v>13.281954888000357</v>
      </c>
      <c r="AW51" s="766">
        <v>76.163744731533995</v>
      </c>
      <c r="AX51" s="766">
        <v>0</v>
      </c>
      <c r="AY51" s="766">
        <v>2483.8290211983067</v>
      </c>
      <c r="AZ51" s="766">
        <v>2154.4910918062897</v>
      </c>
      <c r="BA51" s="766">
        <v>110.98987130044358</v>
      </c>
      <c r="BB51" s="766">
        <v>289.06679777230744</v>
      </c>
      <c r="BC51" s="766">
        <v>657.79848900401635</v>
      </c>
      <c r="BD51" s="766">
        <v>979.3407731259465</v>
      </c>
      <c r="BE51" s="766">
        <v>117.29516060357663</v>
      </c>
      <c r="BF51" s="766">
        <v>329.33792939201606</v>
      </c>
      <c r="BG51" s="766">
        <v>0</v>
      </c>
      <c r="BH51" s="766">
        <v>109.20138278427984</v>
      </c>
      <c r="BI51" s="766">
        <v>148.59005211269206</v>
      </c>
      <c r="BJ51" s="766">
        <v>68.009909128232138</v>
      </c>
      <c r="BK51" s="766">
        <v>3.5365853668120835</v>
      </c>
      <c r="BL51" s="766">
        <v>617.60129098950517</v>
      </c>
      <c r="BM51" s="766">
        <v>485.96423966839819</v>
      </c>
      <c r="BN51" s="766">
        <v>131.63705132110698</v>
      </c>
    </row>
    <row r="52" spans="1:66" ht="13.5" customHeight="1">
      <c r="A52" s="1330"/>
      <c r="B52" s="961" t="s">
        <v>1349</v>
      </c>
      <c r="C52" s="1330"/>
      <c r="D52" s="959"/>
      <c r="E52" s="766">
        <v>23198.439576159519</v>
      </c>
      <c r="F52" s="766">
        <v>17454.399767297124</v>
      </c>
      <c r="G52" s="766">
        <v>5744.0398088623924</v>
      </c>
      <c r="H52" s="766">
        <v>4730.6281514174643</v>
      </c>
      <c r="I52" s="766">
        <v>4246.6986808019783</v>
      </c>
      <c r="J52" s="766">
        <v>111.70586885296994</v>
      </c>
      <c r="K52" s="766">
        <v>581.30435103396371</v>
      </c>
      <c r="L52" s="766">
        <v>1428.5511868539513</v>
      </c>
      <c r="M52" s="766">
        <v>1798.1848435292866</v>
      </c>
      <c r="N52" s="766">
        <v>326.95243053180559</v>
      </c>
      <c r="O52" s="766">
        <v>483.92947061548597</v>
      </c>
      <c r="P52" s="766">
        <v>1</v>
      </c>
      <c r="Q52" s="766">
        <v>115.77863108280044</v>
      </c>
      <c r="R52" s="766">
        <v>229.65788836493482</v>
      </c>
      <c r="S52" s="766">
        <v>133.52998820478771</v>
      </c>
      <c r="T52" s="766">
        <v>3.9629629629629628</v>
      </c>
      <c r="U52" s="766">
        <v>5946.564990842835</v>
      </c>
      <c r="V52" s="766">
        <v>2905.8051137036082</v>
      </c>
      <c r="W52" s="766">
        <v>115.52619733594506</v>
      </c>
      <c r="X52" s="766">
        <v>466.29433166566355</v>
      </c>
      <c r="Y52" s="766">
        <v>1225.2779024009699</v>
      </c>
      <c r="Z52" s="766">
        <v>940.02105824874741</v>
      </c>
      <c r="AA52" s="766">
        <v>158.68562405228207</v>
      </c>
      <c r="AB52" s="766">
        <v>3040.7598771392263</v>
      </c>
      <c r="AC52" s="766">
        <v>113.95759304212149</v>
      </c>
      <c r="AD52" s="766">
        <v>853.53128229543563</v>
      </c>
      <c r="AE52" s="766">
        <v>1295.4002022214358</v>
      </c>
      <c r="AF52" s="766">
        <v>728.84872363807631</v>
      </c>
      <c r="AG52" s="766">
        <v>49.022075942155247</v>
      </c>
      <c r="AH52" s="1330"/>
      <c r="AI52" s="961" t="s">
        <v>1349</v>
      </c>
      <c r="AJ52" s="1330"/>
      <c r="AK52" s="959"/>
      <c r="AL52" s="766">
        <v>4975.9718715482268</v>
      </c>
      <c r="AM52" s="766">
        <v>4491.8063662863833</v>
      </c>
      <c r="AN52" s="766">
        <v>74.314606083249117</v>
      </c>
      <c r="AO52" s="766">
        <v>857.87830227726761</v>
      </c>
      <c r="AP52" s="766">
        <v>1568.7895717024401</v>
      </c>
      <c r="AQ52" s="766">
        <v>1872.8877209818686</v>
      </c>
      <c r="AR52" s="766">
        <v>117.93616524155915</v>
      </c>
      <c r="AS52" s="766">
        <v>484.16550526184324</v>
      </c>
      <c r="AT52" s="766">
        <v>0</v>
      </c>
      <c r="AU52" s="766">
        <v>154.58880087949404</v>
      </c>
      <c r="AV52" s="766">
        <v>181.83818039967548</v>
      </c>
      <c r="AW52" s="766">
        <v>143.5638008790354</v>
      </c>
      <c r="AX52" s="766">
        <v>4.1747231036383443</v>
      </c>
      <c r="AY52" s="766">
        <v>7408.8956735121074</v>
      </c>
      <c r="AZ52" s="766">
        <v>5715.0907003422144</v>
      </c>
      <c r="BA52" s="766">
        <v>157.28305594228678</v>
      </c>
      <c r="BB52" s="766">
        <v>1107.734736126818</v>
      </c>
      <c r="BC52" s="766">
        <v>2339.6229074343423</v>
      </c>
      <c r="BD52" s="766">
        <v>1910.1024766026205</v>
      </c>
      <c r="BE52" s="766">
        <v>200.34752423614825</v>
      </c>
      <c r="BF52" s="766">
        <v>1693.8049731698939</v>
      </c>
      <c r="BG52" s="766">
        <v>19.895135387479687</v>
      </c>
      <c r="BH52" s="766">
        <v>367.61516454882371</v>
      </c>
      <c r="BI52" s="766">
        <v>842.79075536051312</v>
      </c>
      <c r="BJ52" s="766">
        <v>457.64677501629677</v>
      </c>
      <c r="BK52" s="766">
        <v>5.8571428567803432</v>
      </c>
      <c r="BL52" s="766">
        <v>136.37888883888388</v>
      </c>
      <c r="BM52" s="766">
        <v>94.998906162940102</v>
      </c>
      <c r="BN52" s="766">
        <v>41.379982675943751</v>
      </c>
    </row>
    <row r="53" spans="1:66" ht="13.5" customHeight="1">
      <c r="A53" s="1330"/>
      <c r="B53" s="961" t="s">
        <v>1350</v>
      </c>
      <c r="C53" s="1330"/>
      <c r="D53" s="959"/>
      <c r="E53" s="766">
        <v>14477.541878910415</v>
      </c>
      <c r="F53" s="766">
        <v>11137.653384562389</v>
      </c>
      <c r="G53" s="766">
        <v>3339.8884943480225</v>
      </c>
      <c r="H53" s="766">
        <v>3938.5538033788712</v>
      </c>
      <c r="I53" s="766">
        <v>3455.9831420671085</v>
      </c>
      <c r="J53" s="766">
        <v>84.676249818929733</v>
      </c>
      <c r="K53" s="766">
        <v>517.51139120286109</v>
      </c>
      <c r="L53" s="766">
        <v>1051.8328984736795</v>
      </c>
      <c r="M53" s="766">
        <v>1555.2517178297983</v>
      </c>
      <c r="N53" s="766">
        <v>246.71088474183964</v>
      </c>
      <c r="O53" s="766">
        <v>482.57066131176344</v>
      </c>
      <c r="P53" s="766">
        <v>38.178195488107058</v>
      </c>
      <c r="Q53" s="766">
        <v>168.32349502840495</v>
      </c>
      <c r="R53" s="766">
        <v>188.63967022530062</v>
      </c>
      <c r="S53" s="766">
        <v>86.429300569950954</v>
      </c>
      <c r="T53" s="766">
        <v>1</v>
      </c>
      <c r="U53" s="766">
        <v>4395.3333682532138</v>
      </c>
      <c r="V53" s="766">
        <v>2133.6534550327083</v>
      </c>
      <c r="W53" s="766">
        <v>32.273434813213058</v>
      </c>
      <c r="X53" s="766">
        <v>344.62228962097061</v>
      </c>
      <c r="Y53" s="766">
        <v>676.07222466781252</v>
      </c>
      <c r="Z53" s="766">
        <v>961.97302421578138</v>
      </c>
      <c r="AA53" s="766">
        <v>118.71248171493009</v>
      </c>
      <c r="AB53" s="766">
        <v>2261.6799132205074</v>
      </c>
      <c r="AC53" s="766">
        <v>81.585525497589032</v>
      </c>
      <c r="AD53" s="766">
        <v>578.27788207697267</v>
      </c>
      <c r="AE53" s="766">
        <v>856.2683677235583</v>
      </c>
      <c r="AF53" s="766">
        <v>701.79147815239048</v>
      </c>
      <c r="AG53" s="766">
        <v>43.75665976999619</v>
      </c>
      <c r="AH53" s="1330"/>
      <c r="AI53" s="961" t="s">
        <v>1350</v>
      </c>
      <c r="AJ53" s="1330"/>
      <c r="AK53" s="959"/>
      <c r="AL53" s="766">
        <v>2973.4896267417575</v>
      </c>
      <c r="AM53" s="766">
        <v>2726.5583724534408</v>
      </c>
      <c r="AN53" s="766">
        <v>51.096462234884612</v>
      </c>
      <c r="AO53" s="766">
        <v>621.88452397186836</v>
      </c>
      <c r="AP53" s="766">
        <v>1003.326770167612</v>
      </c>
      <c r="AQ53" s="766">
        <v>930.3929296936634</v>
      </c>
      <c r="AR53" s="766">
        <v>119.85768638541296</v>
      </c>
      <c r="AS53" s="766">
        <v>246.93125428831709</v>
      </c>
      <c r="AT53" s="766">
        <v>0</v>
      </c>
      <c r="AU53" s="766">
        <v>56.641086912730195</v>
      </c>
      <c r="AV53" s="766">
        <v>97.797360241064922</v>
      </c>
      <c r="AW53" s="766">
        <v>44.713432869595998</v>
      </c>
      <c r="AX53" s="766">
        <v>47.779374264925977</v>
      </c>
      <c r="AY53" s="766">
        <v>3107.0329295487804</v>
      </c>
      <c r="AZ53" s="766">
        <v>2771.0762640194134</v>
      </c>
      <c r="BA53" s="766">
        <v>109.06538912664682</v>
      </c>
      <c r="BB53" s="766">
        <v>764.8878786773322</v>
      </c>
      <c r="BC53" s="766">
        <v>1044.1688567721055</v>
      </c>
      <c r="BD53" s="766">
        <v>817.74014611909104</v>
      </c>
      <c r="BE53" s="766">
        <v>35.213993324238047</v>
      </c>
      <c r="BF53" s="766">
        <v>335.95666552936694</v>
      </c>
      <c r="BG53" s="766">
        <v>14.845959649479296</v>
      </c>
      <c r="BH53" s="766">
        <v>56.72060053206885</v>
      </c>
      <c r="BI53" s="766">
        <v>85.03092943721974</v>
      </c>
      <c r="BJ53" s="766">
        <v>162.75917591031552</v>
      </c>
      <c r="BK53" s="766">
        <v>16.600000000283636</v>
      </c>
      <c r="BL53" s="766">
        <v>63.132150987787185</v>
      </c>
      <c r="BM53" s="766">
        <v>50.382150989719008</v>
      </c>
      <c r="BN53" s="766">
        <v>12.749999998068182</v>
      </c>
    </row>
    <row r="54" spans="1:66" ht="13.5" customHeight="1">
      <c r="A54" s="1330"/>
      <c r="B54" s="961" t="s">
        <v>1351</v>
      </c>
      <c r="C54" s="1330"/>
      <c r="D54" s="959"/>
      <c r="E54" s="766">
        <v>24603.700414969968</v>
      </c>
      <c r="F54" s="766">
        <v>18939.506173896254</v>
      </c>
      <c r="G54" s="766">
        <v>5664.1942410736992</v>
      </c>
      <c r="H54" s="766">
        <v>7478.3668962821039</v>
      </c>
      <c r="I54" s="766">
        <v>6611.7963630269514</v>
      </c>
      <c r="J54" s="766">
        <v>176.33106445888737</v>
      </c>
      <c r="K54" s="766">
        <v>1168.7707450947687</v>
      </c>
      <c r="L54" s="766">
        <v>2480.6592735609556</v>
      </c>
      <c r="M54" s="766">
        <v>2485.160177590054</v>
      </c>
      <c r="N54" s="766">
        <v>300.87510232228823</v>
      </c>
      <c r="O54" s="766">
        <v>866.57053325515153</v>
      </c>
      <c r="P54" s="766">
        <v>83.04174012140578</v>
      </c>
      <c r="Q54" s="766">
        <v>250.68206886798595</v>
      </c>
      <c r="R54" s="766">
        <v>325.25841872211151</v>
      </c>
      <c r="S54" s="766">
        <v>191.82869422484362</v>
      </c>
      <c r="T54" s="766">
        <v>15.75961131880452</v>
      </c>
      <c r="U54" s="766">
        <v>8153.0503301101644</v>
      </c>
      <c r="V54" s="766">
        <v>4124.4514651399049</v>
      </c>
      <c r="W54" s="766">
        <v>121.12737963466942</v>
      </c>
      <c r="X54" s="766">
        <v>612.7363374815526</v>
      </c>
      <c r="Y54" s="766">
        <v>1265.7599093507713</v>
      </c>
      <c r="Z54" s="766">
        <v>1861.0976009917367</v>
      </c>
      <c r="AA54" s="766">
        <v>263.73023768117656</v>
      </c>
      <c r="AB54" s="766">
        <v>4028.5988649702613</v>
      </c>
      <c r="AC54" s="766">
        <v>216.69487032082711</v>
      </c>
      <c r="AD54" s="766">
        <v>1103.0521247187378</v>
      </c>
      <c r="AE54" s="766">
        <v>1387.1687600548655</v>
      </c>
      <c r="AF54" s="766">
        <v>1273.6825153199104</v>
      </c>
      <c r="AG54" s="766">
        <v>48.000594555921552</v>
      </c>
      <c r="AH54" s="1330"/>
      <c r="AI54" s="961" t="s">
        <v>1351</v>
      </c>
      <c r="AJ54" s="1330"/>
      <c r="AK54" s="959"/>
      <c r="AL54" s="766">
        <v>4698.7372086143732</v>
      </c>
      <c r="AM54" s="766">
        <v>4399.1249600306101</v>
      </c>
      <c r="AN54" s="766">
        <v>115.63650196974881</v>
      </c>
      <c r="AO54" s="766">
        <v>607.24426157875712</v>
      </c>
      <c r="AP54" s="766">
        <v>1793.6383445148292</v>
      </c>
      <c r="AQ54" s="766">
        <v>1579.6822363384726</v>
      </c>
      <c r="AR54" s="766">
        <v>302.92361562880046</v>
      </c>
      <c r="AS54" s="766">
        <v>299.61224858376391</v>
      </c>
      <c r="AT54" s="766">
        <v>3</v>
      </c>
      <c r="AU54" s="766">
        <v>78.459293164866295</v>
      </c>
      <c r="AV54" s="766">
        <v>124.29161203274205</v>
      </c>
      <c r="AW54" s="766">
        <v>77.710997979959629</v>
      </c>
      <c r="AX54" s="766">
        <v>16.150345406195907</v>
      </c>
      <c r="AY54" s="766">
        <v>4273.5459799633218</v>
      </c>
      <c r="AZ54" s="766">
        <v>3804.1333856987967</v>
      </c>
      <c r="BA54" s="766">
        <v>268.71743324356396</v>
      </c>
      <c r="BB54" s="766">
        <v>888.41352692893201</v>
      </c>
      <c r="BC54" s="766">
        <v>1007.9194453465406</v>
      </c>
      <c r="BD54" s="766">
        <v>1447.6333974159129</v>
      </c>
      <c r="BE54" s="766">
        <v>191.44958276384787</v>
      </c>
      <c r="BF54" s="766">
        <v>469.41259426452393</v>
      </c>
      <c r="BG54" s="766">
        <v>29.67052631404357</v>
      </c>
      <c r="BH54" s="766">
        <v>116.79846738211072</v>
      </c>
      <c r="BI54" s="766">
        <v>146.23827095761192</v>
      </c>
      <c r="BJ54" s="766">
        <v>141.32690531273045</v>
      </c>
      <c r="BK54" s="766">
        <v>35.37842429802734</v>
      </c>
      <c r="BL54" s="766">
        <v>0</v>
      </c>
      <c r="BM54" s="766">
        <v>0</v>
      </c>
      <c r="BN54" s="766">
        <v>0</v>
      </c>
    </row>
    <row r="55" spans="1:66" ht="13.5" customHeight="1">
      <c r="A55" s="1330"/>
      <c r="B55" s="961" t="s">
        <v>1352</v>
      </c>
      <c r="C55" s="1330"/>
      <c r="D55" s="959"/>
      <c r="E55" s="766">
        <v>8930.1818735175639</v>
      </c>
      <c r="F55" s="766">
        <v>6908.1764460636859</v>
      </c>
      <c r="G55" s="766">
        <v>2022.0054274538775</v>
      </c>
      <c r="H55" s="766">
        <v>3146.4808623486197</v>
      </c>
      <c r="I55" s="766">
        <v>2779.2003433455116</v>
      </c>
      <c r="J55" s="766">
        <v>60.94634146771422</v>
      </c>
      <c r="K55" s="766">
        <v>554.42928644253902</v>
      </c>
      <c r="L55" s="766">
        <v>1015.5803132795728</v>
      </c>
      <c r="M55" s="766">
        <v>1079.2638529720582</v>
      </c>
      <c r="N55" s="766">
        <v>68.98054918362854</v>
      </c>
      <c r="O55" s="766">
        <v>367.28051900310749</v>
      </c>
      <c r="P55" s="766">
        <v>15.536585366812083</v>
      </c>
      <c r="Q55" s="766">
        <v>167.15747490905221</v>
      </c>
      <c r="R55" s="766">
        <v>94.778536600829511</v>
      </c>
      <c r="S55" s="766">
        <v>88.807922126413686</v>
      </c>
      <c r="T55" s="766">
        <v>1</v>
      </c>
      <c r="U55" s="766">
        <v>2789.7419793706067</v>
      </c>
      <c r="V55" s="766">
        <v>1389.7092665791317</v>
      </c>
      <c r="W55" s="766">
        <v>63.07251368059061</v>
      </c>
      <c r="X55" s="766">
        <v>240.02482752651071</v>
      </c>
      <c r="Y55" s="766">
        <v>384.57849582847422</v>
      </c>
      <c r="Z55" s="766">
        <v>624.60073791830666</v>
      </c>
      <c r="AA55" s="766">
        <v>77.432691625248864</v>
      </c>
      <c r="AB55" s="766">
        <v>1400.0327127914757</v>
      </c>
      <c r="AC55" s="766">
        <v>48.605544995109035</v>
      </c>
      <c r="AD55" s="766">
        <v>414.78246286527019</v>
      </c>
      <c r="AE55" s="766">
        <v>456.94503165994513</v>
      </c>
      <c r="AF55" s="766">
        <v>460.89732032964741</v>
      </c>
      <c r="AG55" s="766">
        <v>18.802352941503791</v>
      </c>
      <c r="AH55" s="1330"/>
      <c r="AI55" s="961" t="s">
        <v>1352</v>
      </c>
      <c r="AJ55" s="1330"/>
      <c r="AK55" s="959"/>
      <c r="AL55" s="766">
        <v>1510.6264758582263</v>
      </c>
      <c r="AM55" s="766">
        <v>1465.5908456059281</v>
      </c>
      <c r="AN55" s="766">
        <v>50.76000000055906</v>
      </c>
      <c r="AO55" s="766">
        <v>296.47021727808851</v>
      </c>
      <c r="AP55" s="766">
        <v>555.1805914704421</v>
      </c>
      <c r="AQ55" s="766">
        <v>534.86873949540666</v>
      </c>
      <c r="AR55" s="766">
        <v>28.311297361431841</v>
      </c>
      <c r="AS55" s="766">
        <v>45.035630252298049</v>
      </c>
      <c r="AT55" s="766">
        <v>1</v>
      </c>
      <c r="AU55" s="766">
        <v>15.388571428345728</v>
      </c>
      <c r="AV55" s="766">
        <v>16.647058823952325</v>
      </c>
      <c r="AW55" s="766">
        <v>11</v>
      </c>
      <c r="AX55" s="766">
        <v>1</v>
      </c>
      <c r="AY55" s="766">
        <v>1483.3325559401117</v>
      </c>
      <c r="AZ55" s="766">
        <v>1273.6759905331151</v>
      </c>
      <c r="BA55" s="766">
        <v>21.766136116600801</v>
      </c>
      <c r="BB55" s="766">
        <v>268.81237346269336</v>
      </c>
      <c r="BC55" s="766">
        <v>510.00304941648466</v>
      </c>
      <c r="BD55" s="766">
        <v>419.99032152081821</v>
      </c>
      <c r="BE55" s="766">
        <v>53.104110016518213</v>
      </c>
      <c r="BF55" s="766">
        <v>209.65656540699641</v>
      </c>
      <c r="BG55" s="766">
        <v>2</v>
      </c>
      <c r="BH55" s="766">
        <v>22.762225113538328</v>
      </c>
      <c r="BI55" s="766">
        <v>82.771379392850974</v>
      </c>
      <c r="BJ55" s="766">
        <v>86.44867518735461</v>
      </c>
      <c r="BK55" s="766">
        <v>15.674285713252518</v>
      </c>
      <c r="BL55" s="766">
        <v>0</v>
      </c>
      <c r="BM55" s="766">
        <v>0</v>
      </c>
      <c r="BN55" s="766">
        <v>0</v>
      </c>
    </row>
    <row r="56" spans="1:66" ht="13.5" customHeight="1">
      <c r="A56" s="1330"/>
      <c r="B56" s="961" t="s">
        <v>1353</v>
      </c>
      <c r="C56" s="1330"/>
      <c r="D56" s="959"/>
      <c r="E56" s="766">
        <v>8459.4668619481017</v>
      </c>
      <c r="F56" s="766">
        <v>6656.6210787025748</v>
      </c>
      <c r="G56" s="766">
        <v>1802.8457832455272</v>
      </c>
      <c r="H56" s="766">
        <v>3360.3844452105213</v>
      </c>
      <c r="I56" s="766">
        <v>2803.751323911305</v>
      </c>
      <c r="J56" s="766">
        <v>106.56000000102495</v>
      </c>
      <c r="K56" s="766">
        <v>536.47792041648029</v>
      </c>
      <c r="L56" s="766">
        <v>1056.383447105914</v>
      </c>
      <c r="M56" s="766">
        <v>1054.1628447050975</v>
      </c>
      <c r="N56" s="766">
        <v>50.167111682787905</v>
      </c>
      <c r="O56" s="766">
        <v>556.63312129921633</v>
      </c>
      <c r="P56" s="766">
        <v>45.256585367464318</v>
      </c>
      <c r="Q56" s="766">
        <v>171.0734531505953</v>
      </c>
      <c r="R56" s="766">
        <v>146.31052631672122</v>
      </c>
      <c r="S56" s="766">
        <v>189.02959350147248</v>
      </c>
      <c r="T56" s="766">
        <v>4.9629629629629628</v>
      </c>
      <c r="U56" s="766">
        <v>2549.6929284154221</v>
      </c>
      <c r="V56" s="766">
        <v>1463.3590511257455</v>
      </c>
      <c r="W56" s="766">
        <v>57</v>
      </c>
      <c r="X56" s="766">
        <v>245.16744639422808</v>
      </c>
      <c r="Y56" s="766">
        <v>384.27491394785403</v>
      </c>
      <c r="Z56" s="766">
        <v>731.99669078347711</v>
      </c>
      <c r="AA56" s="766">
        <v>44.920000000186356</v>
      </c>
      <c r="AB56" s="766">
        <v>1086.3338772896761</v>
      </c>
      <c r="AC56" s="766">
        <v>45.051578947554773</v>
      </c>
      <c r="AD56" s="766">
        <v>273.38821062844863</v>
      </c>
      <c r="AE56" s="766">
        <v>404.82469820426547</v>
      </c>
      <c r="AF56" s="766">
        <v>345.39886319352439</v>
      </c>
      <c r="AG56" s="766">
        <v>17.670526315882647</v>
      </c>
      <c r="AH56" s="1330"/>
      <c r="AI56" s="961" t="s">
        <v>1353</v>
      </c>
      <c r="AJ56" s="1330"/>
      <c r="AK56" s="959"/>
      <c r="AL56" s="766">
        <v>1039.4421241391992</v>
      </c>
      <c r="AM56" s="766">
        <v>965.38316060465263</v>
      </c>
      <c r="AN56" s="766">
        <v>47.808888889075241</v>
      </c>
      <c r="AO56" s="766">
        <v>156.96354396181948</v>
      </c>
      <c r="AP56" s="766">
        <v>452.77528114843801</v>
      </c>
      <c r="AQ56" s="766">
        <v>281.40997234961901</v>
      </c>
      <c r="AR56" s="766">
        <v>26.425474255700973</v>
      </c>
      <c r="AS56" s="766">
        <v>74.058963534546592</v>
      </c>
      <c r="AT56" s="766">
        <v>3</v>
      </c>
      <c r="AU56" s="766">
        <v>11</v>
      </c>
      <c r="AV56" s="766">
        <v>39.096000571583623</v>
      </c>
      <c r="AW56" s="766">
        <v>17</v>
      </c>
      <c r="AX56" s="766">
        <v>3.9629629629629628</v>
      </c>
      <c r="AY56" s="766">
        <v>1509.9473641829611</v>
      </c>
      <c r="AZ56" s="766">
        <v>1424.127543060873</v>
      </c>
      <c r="BA56" s="766">
        <v>74.364483430892392</v>
      </c>
      <c r="BB56" s="766">
        <v>304.88590758314513</v>
      </c>
      <c r="BC56" s="766">
        <v>475.57303531886328</v>
      </c>
      <c r="BD56" s="766">
        <v>540.57522783871082</v>
      </c>
      <c r="BE56" s="766">
        <v>28.728888889261597</v>
      </c>
      <c r="BF56" s="766">
        <v>85.819821122088086</v>
      </c>
      <c r="BG56" s="766">
        <v>3.710526315789473</v>
      </c>
      <c r="BH56" s="766">
        <v>17.808278867243367</v>
      </c>
      <c r="BI56" s="766">
        <v>47.667526660209631</v>
      </c>
      <c r="BJ56" s="766">
        <v>8.6734892787524345</v>
      </c>
      <c r="BK56" s="766">
        <v>7.9600000000931761</v>
      </c>
      <c r="BL56" s="766">
        <v>0</v>
      </c>
      <c r="BM56" s="766">
        <v>0</v>
      </c>
      <c r="BN56" s="766">
        <v>0</v>
      </c>
    </row>
    <row r="57" spans="1:66" ht="13.5" customHeight="1">
      <c r="A57" s="1330"/>
      <c r="B57" s="961" t="s">
        <v>1354</v>
      </c>
      <c r="C57" s="1330"/>
      <c r="D57" s="959"/>
      <c r="E57" s="766">
        <v>9243</v>
      </c>
      <c r="F57" s="766">
        <v>7363</v>
      </c>
      <c r="G57" s="766">
        <v>1880</v>
      </c>
      <c r="H57" s="766">
        <v>5201</v>
      </c>
      <c r="I57" s="766">
        <v>4349</v>
      </c>
      <c r="J57" s="766">
        <v>147</v>
      </c>
      <c r="K57" s="766">
        <v>1313</v>
      </c>
      <c r="L57" s="766">
        <v>1476</v>
      </c>
      <c r="M57" s="766">
        <v>1360</v>
      </c>
      <c r="N57" s="766">
        <v>53</v>
      </c>
      <c r="O57" s="766">
        <v>852</v>
      </c>
      <c r="P57" s="766">
        <v>61</v>
      </c>
      <c r="Q57" s="766">
        <v>338</v>
      </c>
      <c r="R57" s="766">
        <v>249</v>
      </c>
      <c r="S57" s="766">
        <v>203</v>
      </c>
      <c r="T57" s="766">
        <v>1</v>
      </c>
      <c r="U57" s="766">
        <v>1841</v>
      </c>
      <c r="V57" s="766">
        <v>1024</v>
      </c>
      <c r="W57" s="766">
        <v>26</v>
      </c>
      <c r="X57" s="766">
        <v>164</v>
      </c>
      <c r="Y57" s="766">
        <v>236</v>
      </c>
      <c r="Z57" s="766">
        <v>514</v>
      </c>
      <c r="AA57" s="766">
        <v>84</v>
      </c>
      <c r="AB57" s="766">
        <v>817</v>
      </c>
      <c r="AC57" s="766">
        <v>62</v>
      </c>
      <c r="AD57" s="766">
        <v>233</v>
      </c>
      <c r="AE57" s="766">
        <v>224</v>
      </c>
      <c r="AF57" s="766">
        <v>289</v>
      </c>
      <c r="AG57" s="766">
        <v>9</v>
      </c>
      <c r="AH57" s="1330"/>
      <c r="AI57" s="961" t="s">
        <v>1354</v>
      </c>
      <c r="AJ57" s="1330"/>
      <c r="AK57" s="959"/>
      <c r="AL57" s="766">
        <v>1638</v>
      </c>
      <c r="AM57" s="766">
        <v>1508</v>
      </c>
      <c r="AN57" s="766">
        <v>60</v>
      </c>
      <c r="AO57" s="766">
        <v>254</v>
      </c>
      <c r="AP57" s="766">
        <v>720</v>
      </c>
      <c r="AQ57" s="766">
        <v>457</v>
      </c>
      <c r="AR57" s="766">
        <v>17</v>
      </c>
      <c r="AS57" s="766">
        <v>130</v>
      </c>
      <c r="AT57" s="766">
        <v>4</v>
      </c>
      <c r="AU57" s="766">
        <v>35</v>
      </c>
      <c r="AV57" s="766">
        <v>57</v>
      </c>
      <c r="AW57" s="766">
        <v>34</v>
      </c>
      <c r="AX57" s="766">
        <v>0</v>
      </c>
      <c r="AY57" s="766">
        <v>563</v>
      </c>
      <c r="AZ57" s="766">
        <v>482</v>
      </c>
      <c r="BA57" s="766">
        <v>41</v>
      </c>
      <c r="BB57" s="766">
        <v>128</v>
      </c>
      <c r="BC57" s="766">
        <v>138</v>
      </c>
      <c r="BD57" s="766">
        <v>170</v>
      </c>
      <c r="BE57" s="766">
        <v>5</v>
      </c>
      <c r="BF57" s="766">
        <v>81</v>
      </c>
      <c r="BG57" s="766">
        <v>6</v>
      </c>
      <c r="BH57" s="766">
        <v>24</v>
      </c>
      <c r="BI57" s="766">
        <v>18</v>
      </c>
      <c r="BJ57" s="766">
        <v>31</v>
      </c>
      <c r="BK57" s="766">
        <v>2</v>
      </c>
      <c r="BL57" s="766">
        <v>0</v>
      </c>
      <c r="BM57" s="766">
        <v>0</v>
      </c>
      <c r="BN57" s="766">
        <v>0</v>
      </c>
    </row>
    <row r="58" spans="1:66" ht="13.5" customHeight="1">
      <c r="A58" s="1330"/>
      <c r="B58" s="961" t="s">
        <v>1355</v>
      </c>
      <c r="C58" s="1330"/>
      <c r="D58" s="959"/>
      <c r="E58" s="766">
        <v>9701</v>
      </c>
      <c r="F58" s="766">
        <v>8187</v>
      </c>
      <c r="G58" s="766">
        <v>1514</v>
      </c>
      <c r="H58" s="766">
        <v>5750</v>
      </c>
      <c r="I58" s="766">
        <v>4847</v>
      </c>
      <c r="J58" s="766">
        <v>154</v>
      </c>
      <c r="K58" s="766">
        <v>1519</v>
      </c>
      <c r="L58" s="766">
        <v>1540</v>
      </c>
      <c r="M58" s="766">
        <v>1577</v>
      </c>
      <c r="N58" s="766">
        <v>57</v>
      </c>
      <c r="O58" s="766">
        <v>903</v>
      </c>
      <c r="P58" s="766">
        <v>50</v>
      </c>
      <c r="Q58" s="766">
        <v>347</v>
      </c>
      <c r="R58" s="766">
        <v>251</v>
      </c>
      <c r="S58" s="766">
        <v>255</v>
      </c>
      <c r="T58" s="766">
        <v>0</v>
      </c>
      <c r="U58" s="766">
        <v>2633</v>
      </c>
      <c r="V58" s="766">
        <v>2070</v>
      </c>
      <c r="W58" s="766">
        <v>51</v>
      </c>
      <c r="X58" s="766">
        <v>113</v>
      </c>
      <c r="Y58" s="766">
        <v>294</v>
      </c>
      <c r="Z58" s="766">
        <v>1540</v>
      </c>
      <c r="AA58" s="766">
        <v>72</v>
      </c>
      <c r="AB58" s="766">
        <v>563</v>
      </c>
      <c r="AC58" s="766">
        <v>26</v>
      </c>
      <c r="AD58" s="766">
        <v>121</v>
      </c>
      <c r="AE58" s="766">
        <v>160</v>
      </c>
      <c r="AF58" s="766">
        <v>253</v>
      </c>
      <c r="AG58" s="766">
        <v>3</v>
      </c>
      <c r="AH58" s="1330"/>
      <c r="AI58" s="961" t="s">
        <v>1355</v>
      </c>
      <c r="AJ58" s="1330"/>
      <c r="AK58" s="959"/>
      <c r="AL58" s="766">
        <v>875</v>
      </c>
      <c r="AM58" s="766">
        <v>849</v>
      </c>
      <c r="AN58" s="766">
        <v>21</v>
      </c>
      <c r="AO58" s="766">
        <v>97</v>
      </c>
      <c r="AP58" s="766">
        <v>291</v>
      </c>
      <c r="AQ58" s="766">
        <v>409</v>
      </c>
      <c r="AR58" s="766">
        <v>31</v>
      </c>
      <c r="AS58" s="766">
        <v>26</v>
      </c>
      <c r="AT58" s="766">
        <v>1</v>
      </c>
      <c r="AU58" s="766">
        <v>5</v>
      </c>
      <c r="AV58" s="766">
        <v>8</v>
      </c>
      <c r="AW58" s="766">
        <v>12</v>
      </c>
      <c r="AX58" s="766">
        <v>0</v>
      </c>
      <c r="AY58" s="766">
        <v>443</v>
      </c>
      <c r="AZ58" s="766">
        <v>421</v>
      </c>
      <c r="BA58" s="766">
        <v>2</v>
      </c>
      <c r="BB58" s="766">
        <v>333</v>
      </c>
      <c r="BC58" s="766">
        <v>50</v>
      </c>
      <c r="BD58" s="766">
        <v>33</v>
      </c>
      <c r="BE58" s="766">
        <v>3</v>
      </c>
      <c r="BF58" s="766">
        <v>22</v>
      </c>
      <c r="BG58" s="766">
        <v>1</v>
      </c>
      <c r="BH58" s="766">
        <v>6</v>
      </c>
      <c r="BI58" s="766">
        <v>0</v>
      </c>
      <c r="BJ58" s="766">
        <v>13</v>
      </c>
      <c r="BK58" s="766">
        <v>2</v>
      </c>
      <c r="BL58" s="766">
        <v>0</v>
      </c>
      <c r="BM58" s="766">
        <v>0</v>
      </c>
      <c r="BN58" s="766">
        <v>0</v>
      </c>
    </row>
    <row r="59" spans="1:66" ht="13.5" customHeight="1">
      <c r="A59" s="1479" t="s">
        <v>449</v>
      </c>
      <c r="B59" s="1479"/>
      <c r="C59" s="1479"/>
      <c r="D59" s="124"/>
      <c r="E59" s="766"/>
      <c r="F59" s="766"/>
      <c r="G59" s="766"/>
      <c r="H59" s="766"/>
      <c r="I59" s="766"/>
      <c r="J59" s="766"/>
      <c r="K59" s="766"/>
      <c r="L59" s="766"/>
      <c r="M59" s="766"/>
      <c r="N59" s="766"/>
      <c r="O59" s="766"/>
      <c r="P59" s="766"/>
      <c r="Q59" s="766"/>
      <c r="R59" s="766"/>
      <c r="S59" s="766"/>
      <c r="T59" s="766"/>
      <c r="U59" s="766"/>
      <c r="V59" s="766"/>
      <c r="W59" s="766"/>
      <c r="X59" s="766"/>
      <c r="Y59" s="766"/>
      <c r="Z59" s="766"/>
      <c r="AA59" s="766"/>
      <c r="AB59" s="766"/>
      <c r="AC59" s="766"/>
      <c r="AD59" s="766"/>
      <c r="AE59" s="766"/>
      <c r="AF59" s="766"/>
      <c r="AG59" s="766"/>
      <c r="AH59" s="1479" t="s">
        <v>449</v>
      </c>
      <c r="AI59" s="1479"/>
      <c r="AJ59" s="1479"/>
      <c r="AK59" s="124"/>
      <c r="AL59" s="766"/>
      <c r="AM59" s="766"/>
      <c r="AN59" s="766"/>
      <c r="AO59" s="766"/>
      <c r="AP59" s="766"/>
      <c r="AQ59" s="766"/>
      <c r="AR59" s="766"/>
      <c r="AS59" s="766"/>
      <c r="AT59" s="766"/>
      <c r="AU59" s="766"/>
      <c r="AV59" s="766"/>
      <c r="AW59" s="766"/>
      <c r="AX59" s="766"/>
      <c r="AY59" s="766"/>
      <c r="AZ59" s="766"/>
      <c r="BA59" s="766"/>
      <c r="BB59" s="766"/>
      <c r="BC59" s="766"/>
      <c r="BD59" s="766"/>
      <c r="BE59" s="766"/>
      <c r="BF59" s="766"/>
      <c r="BG59" s="766"/>
      <c r="BH59" s="766"/>
      <c r="BI59" s="766"/>
      <c r="BJ59" s="766"/>
      <c r="BK59" s="766"/>
      <c r="BL59" s="766"/>
      <c r="BM59" s="766"/>
      <c r="BN59" s="766"/>
    </row>
    <row r="60" spans="1:66" ht="13.5" customHeight="1">
      <c r="A60" s="6"/>
      <c r="B60" s="961" t="s">
        <v>1337</v>
      </c>
      <c r="C60" s="6"/>
      <c r="D60" s="1290"/>
      <c r="E60" s="766">
        <v>15272.966549654957</v>
      </c>
      <c r="F60" s="767">
        <v>12607.851473596871</v>
      </c>
      <c r="G60" s="767">
        <v>2665.1150760580899</v>
      </c>
      <c r="H60" s="766">
        <v>1994.482103309613</v>
      </c>
      <c r="I60" s="766">
        <v>1873.7987382136787</v>
      </c>
      <c r="J60" s="766">
        <v>110.67878090417469</v>
      </c>
      <c r="K60" s="766">
        <v>149.84867105042196</v>
      </c>
      <c r="L60" s="766">
        <v>349.47973050765506</v>
      </c>
      <c r="M60" s="766">
        <v>1129.9943880876626</v>
      </c>
      <c r="N60" s="766">
        <v>133.79716766376379</v>
      </c>
      <c r="O60" s="766">
        <v>120.68336509593476</v>
      </c>
      <c r="P60" s="766">
        <v>12.441075496791321</v>
      </c>
      <c r="Q60" s="766">
        <v>50.257383777543431</v>
      </c>
      <c r="R60" s="766">
        <v>15.249999998947986</v>
      </c>
      <c r="S60" s="766">
        <v>42.734905822652031</v>
      </c>
      <c r="T60" s="766">
        <v>0</v>
      </c>
      <c r="U60" s="766">
        <v>2798.2044944179938</v>
      </c>
      <c r="V60" s="766">
        <v>1834.4222710548261</v>
      </c>
      <c r="W60" s="766">
        <v>244.79031471962386</v>
      </c>
      <c r="X60" s="766">
        <v>266.87366320386809</v>
      </c>
      <c r="Y60" s="766">
        <v>714.77403479729878</v>
      </c>
      <c r="Z60" s="766">
        <v>572.05910187495874</v>
      </c>
      <c r="AA60" s="766">
        <v>35.925156459075545</v>
      </c>
      <c r="AB60" s="766">
        <v>963.78222336316867</v>
      </c>
      <c r="AC60" s="766">
        <v>12.441075496791321</v>
      </c>
      <c r="AD60" s="766">
        <v>281.77824767281402</v>
      </c>
      <c r="AE60" s="766">
        <v>301.82477103353767</v>
      </c>
      <c r="AF60" s="766">
        <v>293.62525719260555</v>
      </c>
      <c r="AG60" s="766">
        <v>74.112871967419906</v>
      </c>
      <c r="AH60" s="6"/>
      <c r="AI60" s="961" t="s">
        <v>1337</v>
      </c>
      <c r="AJ60" s="6"/>
      <c r="AK60" s="1290"/>
      <c r="AL60" s="766">
        <v>3017.8181587578583</v>
      </c>
      <c r="AM60" s="766">
        <v>2850.3271098980495</v>
      </c>
      <c r="AN60" s="766">
        <v>209.99432981303067</v>
      </c>
      <c r="AO60" s="766">
        <v>388.57010207258793</v>
      </c>
      <c r="AP60" s="766">
        <v>757.66530838493497</v>
      </c>
      <c r="AQ60" s="766">
        <v>1320.3982743153394</v>
      </c>
      <c r="AR60" s="766">
        <v>173.69909531215686</v>
      </c>
      <c r="AS60" s="766">
        <v>167.49104885980731</v>
      </c>
      <c r="AT60" s="766">
        <v>24.882150993582641</v>
      </c>
      <c r="AU60" s="766">
        <v>0</v>
      </c>
      <c r="AV60" s="766">
        <v>55.202744766396449</v>
      </c>
      <c r="AW60" s="766">
        <v>66.295041990479547</v>
      </c>
      <c r="AX60" s="767">
        <v>21.111111109348649</v>
      </c>
      <c r="AY60" s="767">
        <v>5037.8835696675051</v>
      </c>
      <c r="AZ60" s="767">
        <v>4130.9677400679375</v>
      </c>
      <c r="BA60" s="767">
        <v>179.77833559955855</v>
      </c>
      <c r="BB60" s="767">
        <v>801.32162004816428</v>
      </c>
      <c r="BC60" s="767">
        <v>1114.4468663315793</v>
      </c>
      <c r="BD60" s="767">
        <v>1674.4499882796788</v>
      </c>
      <c r="BE60" s="767">
        <v>360.97092980895775</v>
      </c>
      <c r="BF60" s="767">
        <v>906.91582959956838</v>
      </c>
      <c r="BG60" s="767">
        <v>46.659928773000928</v>
      </c>
      <c r="BH60" s="767">
        <v>243.11891998622946</v>
      </c>
      <c r="BI60" s="767">
        <v>266.54719607975653</v>
      </c>
      <c r="BJ60" s="767">
        <v>289.07412216406806</v>
      </c>
      <c r="BK60" s="767">
        <v>61.515662596513344</v>
      </c>
      <c r="BL60" s="767">
        <v>2424.5782235019747</v>
      </c>
      <c r="BM60" s="767">
        <v>1918.3356143623664</v>
      </c>
      <c r="BN60" s="767">
        <v>506.24260913961103</v>
      </c>
    </row>
    <row r="61" spans="1:66" ht="13.5" customHeight="1">
      <c r="A61" s="6"/>
      <c r="B61" s="961" t="s">
        <v>1347</v>
      </c>
      <c r="C61" s="6"/>
      <c r="D61" s="124"/>
      <c r="E61" s="766">
        <v>6598.1850997077363</v>
      </c>
      <c r="F61" s="767">
        <v>5267.3628551838074</v>
      </c>
      <c r="G61" s="767">
        <v>1330.8222445239285</v>
      </c>
      <c r="H61" s="766">
        <v>1042.4265658420634</v>
      </c>
      <c r="I61" s="766">
        <v>939.00651275400764</v>
      </c>
      <c r="J61" s="766">
        <v>0</v>
      </c>
      <c r="K61" s="766">
        <v>51.31836854947322</v>
      </c>
      <c r="L61" s="766">
        <v>187.15717157980754</v>
      </c>
      <c r="M61" s="766">
        <v>651.01714203019571</v>
      </c>
      <c r="N61" s="766">
        <v>49.513830594530887</v>
      </c>
      <c r="O61" s="766">
        <v>103.42005308805581</v>
      </c>
      <c r="P61" s="766">
        <v>0</v>
      </c>
      <c r="Q61" s="766">
        <v>70.846153846403197</v>
      </c>
      <c r="R61" s="766">
        <v>32.573899241652605</v>
      </c>
      <c r="S61" s="766">
        <v>0</v>
      </c>
      <c r="T61" s="766">
        <v>0</v>
      </c>
      <c r="U61" s="766">
        <v>1773.0528097306387</v>
      </c>
      <c r="V61" s="766">
        <v>1027.5219995186703</v>
      </c>
      <c r="W61" s="766">
        <v>0</v>
      </c>
      <c r="X61" s="766">
        <v>241.4324662843226</v>
      </c>
      <c r="Y61" s="766">
        <v>293.22828316014017</v>
      </c>
      <c r="Z61" s="766">
        <v>492.86125007420719</v>
      </c>
      <c r="AA61" s="766">
        <v>0</v>
      </c>
      <c r="AB61" s="766">
        <v>745.53081021196851</v>
      </c>
      <c r="AC61" s="766">
        <v>33.400000000624999</v>
      </c>
      <c r="AD61" s="766">
        <v>201.30859994547117</v>
      </c>
      <c r="AE61" s="766">
        <v>280.93026380646683</v>
      </c>
      <c r="AF61" s="766">
        <v>209.95420282270879</v>
      </c>
      <c r="AG61" s="766">
        <v>19.937743636696737</v>
      </c>
      <c r="AH61" s="6"/>
      <c r="AI61" s="961" t="s">
        <v>1347</v>
      </c>
      <c r="AJ61" s="6"/>
      <c r="AK61" s="124"/>
      <c r="AL61" s="766">
        <v>723.26236654781735</v>
      </c>
      <c r="AM61" s="766">
        <v>692.11974066332925</v>
      </c>
      <c r="AN61" s="766">
        <v>0</v>
      </c>
      <c r="AO61" s="766">
        <v>119.71236630185831</v>
      </c>
      <c r="AP61" s="766">
        <v>120.28720316990672</v>
      </c>
      <c r="AQ61" s="766">
        <v>440.62017119106849</v>
      </c>
      <c r="AR61" s="766">
        <v>11.500000000495689</v>
      </c>
      <c r="AS61" s="766">
        <v>31.142625884488162</v>
      </c>
      <c r="AT61" s="766">
        <v>0</v>
      </c>
      <c r="AU61" s="766">
        <v>0</v>
      </c>
      <c r="AV61" s="766">
        <v>26.975959217220534</v>
      </c>
      <c r="AW61" s="766">
        <v>4.1666666672676289</v>
      </c>
      <c r="AX61" s="767">
        <v>0</v>
      </c>
      <c r="AY61" s="767">
        <v>2730.3849592139231</v>
      </c>
      <c r="AZ61" s="767">
        <v>2335.4503588654147</v>
      </c>
      <c r="BA61" s="767">
        <v>170.64143682420104</v>
      </c>
      <c r="BB61" s="767">
        <v>197.72727294189764</v>
      </c>
      <c r="BC61" s="767">
        <v>690.87266432928652</v>
      </c>
      <c r="BD61" s="767">
        <v>1094.3239553267556</v>
      </c>
      <c r="BE61" s="767">
        <v>181.88502944327422</v>
      </c>
      <c r="BF61" s="767">
        <v>394.93460034850756</v>
      </c>
      <c r="BG61" s="767">
        <v>0</v>
      </c>
      <c r="BH61" s="767">
        <v>79.317723285414132</v>
      </c>
      <c r="BI61" s="767">
        <v>158.03402847531669</v>
      </c>
      <c r="BJ61" s="767">
        <v>125.29713431552892</v>
      </c>
      <c r="BK61" s="767">
        <v>32.285714272247873</v>
      </c>
      <c r="BL61" s="767">
        <v>329.0583983732958</v>
      </c>
      <c r="BM61" s="767">
        <v>273.26424338238752</v>
      </c>
      <c r="BN61" s="767">
        <v>55.794154990908225</v>
      </c>
    </row>
    <row r="62" spans="1:66" ht="13.5" customHeight="1">
      <c r="A62" s="1330"/>
      <c r="B62" s="961" t="s">
        <v>1348</v>
      </c>
      <c r="C62" s="1330"/>
      <c r="D62" s="959"/>
      <c r="E62" s="766">
        <v>9899.2634837153346</v>
      </c>
      <c r="F62" s="767">
        <v>7880.2553492376983</v>
      </c>
      <c r="G62" s="767">
        <v>2019.0081344776343</v>
      </c>
      <c r="H62" s="766">
        <v>1782.6267542748042</v>
      </c>
      <c r="I62" s="766">
        <v>1633.1497435575736</v>
      </c>
      <c r="J62" s="766">
        <v>95.210774857048975</v>
      </c>
      <c r="K62" s="766">
        <v>159.43962835313133</v>
      </c>
      <c r="L62" s="766">
        <v>515.95795046382534</v>
      </c>
      <c r="M62" s="766">
        <v>714.82040955102264</v>
      </c>
      <c r="N62" s="766">
        <v>147.72098033254525</v>
      </c>
      <c r="O62" s="766">
        <v>149.4770107172304</v>
      </c>
      <c r="P62" s="766">
        <v>0</v>
      </c>
      <c r="Q62" s="766">
        <v>17.810077519022897</v>
      </c>
      <c r="R62" s="766">
        <v>68.149847320205225</v>
      </c>
      <c r="S62" s="766">
        <v>62.517085878002248</v>
      </c>
      <c r="T62" s="766">
        <v>1</v>
      </c>
      <c r="U62" s="766">
        <v>2989.2747734605241</v>
      </c>
      <c r="V62" s="766">
        <v>1814.072803824108</v>
      </c>
      <c r="W62" s="766">
        <v>45.883054111754305</v>
      </c>
      <c r="X62" s="766">
        <v>428.77871835200858</v>
      </c>
      <c r="Y62" s="766">
        <v>589.59994851901786</v>
      </c>
      <c r="Z62" s="766">
        <v>690.29402810573265</v>
      </c>
      <c r="AA62" s="766">
        <v>59.517054735595529</v>
      </c>
      <c r="AB62" s="766">
        <v>1175.2019696364155</v>
      </c>
      <c r="AC62" s="766">
        <v>17.572729759140604</v>
      </c>
      <c r="AD62" s="766">
        <v>280.11140641039162</v>
      </c>
      <c r="AE62" s="766">
        <v>583.8391555150929</v>
      </c>
      <c r="AF62" s="766">
        <v>293.67867795178995</v>
      </c>
      <c r="AG62" s="766">
        <v>0</v>
      </c>
      <c r="AH62" s="1330"/>
      <c r="AI62" s="961" t="s">
        <v>1348</v>
      </c>
      <c r="AJ62" s="1330"/>
      <c r="AK62" s="959"/>
      <c r="AL62" s="766">
        <v>2061.743325812356</v>
      </c>
      <c r="AM62" s="766">
        <v>1975.6899924364313</v>
      </c>
      <c r="AN62" s="766">
        <v>147.53295873634903</v>
      </c>
      <c r="AO62" s="766">
        <v>137.77965049215183</v>
      </c>
      <c r="AP62" s="766">
        <v>897.21505197395709</v>
      </c>
      <c r="AQ62" s="766">
        <v>775.61415847607293</v>
      </c>
      <c r="AR62" s="766">
        <v>17.548172757900446</v>
      </c>
      <c r="AS62" s="766">
        <v>86.053333375924609</v>
      </c>
      <c r="AT62" s="766">
        <v>0</v>
      </c>
      <c r="AU62" s="766">
        <v>28.857142855048572</v>
      </c>
      <c r="AV62" s="766">
        <v>32.219507624996282</v>
      </c>
      <c r="AW62" s="766">
        <v>24.976682895879769</v>
      </c>
      <c r="AX62" s="767">
        <v>0</v>
      </c>
      <c r="AY62" s="767">
        <v>2749.6832816599754</v>
      </c>
      <c r="AZ62" s="767">
        <v>2154.836032339435</v>
      </c>
      <c r="BA62" s="767">
        <v>146.82645688940971</v>
      </c>
      <c r="BB62" s="767">
        <v>305.28777476202475</v>
      </c>
      <c r="BC62" s="767">
        <v>1201.0105206649291</v>
      </c>
      <c r="BD62" s="767">
        <v>475.76043503637129</v>
      </c>
      <c r="BE62" s="767">
        <v>25.950844986699657</v>
      </c>
      <c r="BF62" s="767">
        <v>594.8472493205403</v>
      </c>
      <c r="BG62" s="767">
        <v>39.996995953652444</v>
      </c>
      <c r="BH62" s="767">
        <v>77.38940647098994</v>
      </c>
      <c r="BI62" s="767">
        <v>307.9002529837922</v>
      </c>
      <c r="BJ62" s="767">
        <v>169.56059391210579</v>
      </c>
      <c r="BK62" s="767">
        <v>0</v>
      </c>
      <c r="BL62" s="767">
        <v>315.93534850767628</v>
      </c>
      <c r="BM62" s="767">
        <v>302.50677708015201</v>
      </c>
      <c r="BN62" s="767">
        <v>13.428571427524286</v>
      </c>
    </row>
    <row r="63" spans="1:66" ht="13.5" customHeight="1">
      <c r="A63" s="1330"/>
      <c r="B63" s="961" t="s">
        <v>1349</v>
      </c>
      <c r="C63" s="1330"/>
      <c r="D63" s="959"/>
      <c r="E63" s="766">
        <v>14269.360526885697</v>
      </c>
      <c r="F63" s="767">
        <v>11043.300597460066</v>
      </c>
      <c r="G63" s="767">
        <v>3226.0599294256285</v>
      </c>
      <c r="H63" s="766">
        <v>3082.165016713262</v>
      </c>
      <c r="I63" s="766">
        <v>2731.169947240945</v>
      </c>
      <c r="J63" s="766">
        <v>24.331589066101095</v>
      </c>
      <c r="K63" s="766">
        <v>354.04712948268354</v>
      </c>
      <c r="L63" s="766">
        <v>679.66963921988349</v>
      </c>
      <c r="M63" s="766">
        <v>1407.4802183899835</v>
      </c>
      <c r="N63" s="766">
        <v>265.6413710822921</v>
      </c>
      <c r="O63" s="766">
        <v>350.99506947231646</v>
      </c>
      <c r="P63" s="766">
        <v>3</v>
      </c>
      <c r="Q63" s="766">
        <v>105.18725515996567</v>
      </c>
      <c r="R63" s="766">
        <v>114.93921794422931</v>
      </c>
      <c r="S63" s="766">
        <v>127.8685963681215</v>
      </c>
      <c r="T63" s="766">
        <v>0</v>
      </c>
      <c r="U63" s="766">
        <v>4387.3810144733816</v>
      </c>
      <c r="V63" s="766">
        <v>2345.3128273094712</v>
      </c>
      <c r="W63" s="766">
        <v>29.455125151444179</v>
      </c>
      <c r="X63" s="766">
        <v>308.6725038262739</v>
      </c>
      <c r="Y63" s="766">
        <v>909.23777373472228</v>
      </c>
      <c r="Z63" s="766">
        <v>1005.98848602608</v>
      </c>
      <c r="AA63" s="766">
        <v>91.958938570949272</v>
      </c>
      <c r="AB63" s="766">
        <v>2042.0681871639115</v>
      </c>
      <c r="AC63" s="766">
        <v>83.947761295902225</v>
      </c>
      <c r="AD63" s="766">
        <v>652.60764547977612</v>
      </c>
      <c r="AE63" s="766">
        <v>575.1879033840172</v>
      </c>
      <c r="AF63" s="766">
        <v>712.85339902293799</v>
      </c>
      <c r="AG63" s="766">
        <v>17.471477981278344</v>
      </c>
      <c r="AH63" s="1330"/>
      <c r="AI63" s="961" t="s">
        <v>1349</v>
      </c>
      <c r="AJ63" s="1330"/>
      <c r="AK63" s="959"/>
      <c r="AL63" s="766">
        <v>3219.5659419951621</v>
      </c>
      <c r="AM63" s="766">
        <v>3003.8557560835475</v>
      </c>
      <c r="AN63" s="766">
        <v>57.269767436926223</v>
      </c>
      <c r="AO63" s="766">
        <v>550.51236367697686</v>
      </c>
      <c r="AP63" s="766">
        <v>665.03575197863972</v>
      </c>
      <c r="AQ63" s="766">
        <v>1583.7198458441646</v>
      </c>
      <c r="AR63" s="766">
        <v>147.31802714683883</v>
      </c>
      <c r="AS63" s="766">
        <v>215.7101859116153</v>
      </c>
      <c r="AT63" s="766">
        <v>16.478350670523081</v>
      </c>
      <c r="AU63" s="766">
        <v>42.480775228263425</v>
      </c>
      <c r="AV63" s="766">
        <v>35.07488249915054</v>
      </c>
      <c r="AW63" s="766">
        <v>100.00951084569846</v>
      </c>
      <c r="AX63" s="767">
        <v>21.666666667979801</v>
      </c>
      <c r="AY63" s="767">
        <v>3407.8950440714725</v>
      </c>
      <c r="AZ63" s="767">
        <v>2812.8771757565437</v>
      </c>
      <c r="BA63" s="767">
        <v>80.986964974974768</v>
      </c>
      <c r="BB63" s="767">
        <v>691.90392140157576</v>
      </c>
      <c r="BC63" s="767">
        <v>953.52532440469565</v>
      </c>
      <c r="BD63" s="767">
        <v>989.01818120369944</v>
      </c>
      <c r="BE63" s="767">
        <v>97.442783771596453</v>
      </c>
      <c r="BF63" s="767">
        <v>595.01786831492984</v>
      </c>
      <c r="BG63" s="767">
        <v>8.9828064179904281</v>
      </c>
      <c r="BH63" s="767">
        <v>109.1300799935597</v>
      </c>
      <c r="BI63" s="767">
        <v>295.47751451982481</v>
      </c>
      <c r="BJ63" s="767">
        <v>176.57032452677458</v>
      </c>
      <c r="BK63" s="767">
        <v>4.8571428567803432</v>
      </c>
      <c r="BL63" s="767">
        <v>172.35350963241544</v>
      </c>
      <c r="BM63" s="767">
        <v>150.08489106956151</v>
      </c>
      <c r="BN63" s="767">
        <v>22.268618562853906</v>
      </c>
    </row>
    <row r="64" spans="1:66" ht="13.5" customHeight="1">
      <c r="A64" s="1330"/>
      <c r="B64" s="961" t="s">
        <v>1350</v>
      </c>
      <c r="C64" s="1330"/>
      <c r="D64" s="959"/>
      <c r="E64" s="766">
        <v>17027.774529610262</v>
      </c>
      <c r="F64" s="767">
        <v>12601.544208663156</v>
      </c>
      <c r="G64" s="767">
        <v>4426.2303209471111</v>
      </c>
      <c r="H64" s="766">
        <v>3451.282208043775</v>
      </c>
      <c r="I64" s="766">
        <v>3061.9816333773206</v>
      </c>
      <c r="J64" s="766">
        <v>45.591938737152603</v>
      </c>
      <c r="K64" s="766">
        <v>338.2662094460905</v>
      </c>
      <c r="L64" s="766">
        <v>920.36408265922114</v>
      </c>
      <c r="M64" s="766">
        <v>1492.283890168912</v>
      </c>
      <c r="N64" s="766">
        <v>265.47551236594444</v>
      </c>
      <c r="O64" s="766">
        <v>389.30057466645417</v>
      </c>
      <c r="P64" s="766">
        <v>13.999999998756438</v>
      </c>
      <c r="Q64" s="766">
        <v>67.228719543140542</v>
      </c>
      <c r="R64" s="766">
        <v>158.42674351893479</v>
      </c>
      <c r="S64" s="766">
        <v>130.24511160665011</v>
      </c>
      <c r="T64" s="766">
        <v>19.399999998972184</v>
      </c>
      <c r="U64" s="766">
        <v>4100.7031321283812</v>
      </c>
      <c r="V64" s="766">
        <v>1885.8077084316826</v>
      </c>
      <c r="W64" s="766">
        <v>43.576817851560854</v>
      </c>
      <c r="X64" s="766">
        <v>296.17120300477671</v>
      </c>
      <c r="Y64" s="766">
        <v>705.01094344024784</v>
      </c>
      <c r="Z64" s="766">
        <v>729.21523892138555</v>
      </c>
      <c r="AA64" s="766">
        <v>111.83350521371243</v>
      </c>
      <c r="AB64" s="766">
        <v>2214.8954236967006</v>
      </c>
      <c r="AC64" s="766">
        <v>46.615699115428164</v>
      </c>
      <c r="AD64" s="766">
        <v>620.26641938533226</v>
      </c>
      <c r="AE64" s="766">
        <v>902.91788909508386</v>
      </c>
      <c r="AF64" s="766">
        <v>601.19564026724026</v>
      </c>
      <c r="AG64" s="766">
        <v>43.899775833614697</v>
      </c>
      <c r="AH64" s="1330"/>
      <c r="AI64" s="961" t="s">
        <v>1350</v>
      </c>
      <c r="AJ64" s="1330"/>
      <c r="AK64" s="959"/>
      <c r="AL64" s="766">
        <v>4256.3822843237967</v>
      </c>
      <c r="AM64" s="766">
        <v>3667.3574289141825</v>
      </c>
      <c r="AN64" s="766">
        <v>54.233579984793217</v>
      </c>
      <c r="AO64" s="766">
        <v>741.64300557911247</v>
      </c>
      <c r="AP64" s="766">
        <v>1308.4702183947481</v>
      </c>
      <c r="AQ64" s="766">
        <v>1394.4653020857663</v>
      </c>
      <c r="AR64" s="766">
        <v>168.54532286976303</v>
      </c>
      <c r="AS64" s="766">
        <v>589.02485540961504</v>
      </c>
      <c r="AT64" s="766">
        <v>5.6000000000427903</v>
      </c>
      <c r="AU64" s="766">
        <v>182.08381531917823</v>
      </c>
      <c r="AV64" s="766">
        <v>176.43028469942453</v>
      </c>
      <c r="AW64" s="766">
        <v>172.95665802240518</v>
      </c>
      <c r="AX64" s="767">
        <v>51.954097368564319</v>
      </c>
      <c r="AY64" s="767">
        <v>5219.406905114306</v>
      </c>
      <c r="AZ64" s="767">
        <v>3986.3974379399651</v>
      </c>
      <c r="BA64" s="767">
        <v>122.12955275597088</v>
      </c>
      <c r="BB64" s="767">
        <v>832.60909356041986</v>
      </c>
      <c r="BC64" s="767">
        <v>1345.0406299475301</v>
      </c>
      <c r="BD64" s="767">
        <v>1478.9678158840184</v>
      </c>
      <c r="BE64" s="767">
        <v>207.65034579202597</v>
      </c>
      <c r="BF64" s="767">
        <v>1233.0094671743411</v>
      </c>
      <c r="BG64" s="767">
        <v>13.0577233671108</v>
      </c>
      <c r="BH64" s="767">
        <v>331.3942923389414</v>
      </c>
      <c r="BI64" s="767">
        <v>441.04798204431154</v>
      </c>
      <c r="BJ64" s="767">
        <v>370.24311857795101</v>
      </c>
      <c r="BK64" s="767">
        <v>77.266350846026327</v>
      </c>
      <c r="BL64" s="767">
        <v>0</v>
      </c>
      <c r="BM64" s="767">
        <v>0</v>
      </c>
      <c r="BN64" s="767">
        <v>0</v>
      </c>
    </row>
    <row r="65" spans="1:66" ht="13.5" customHeight="1">
      <c r="A65" s="1330"/>
      <c r="B65" s="961" t="s">
        <v>1351</v>
      </c>
      <c r="C65" s="1330"/>
      <c r="D65" s="959"/>
      <c r="E65" s="766">
        <v>19088.661420472476</v>
      </c>
      <c r="F65" s="767">
        <v>14611.552946737911</v>
      </c>
      <c r="G65" s="767">
        <v>4477.1084737345518</v>
      </c>
      <c r="H65" s="766">
        <v>5509.8290636889842</v>
      </c>
      <c r="I65" s="766">
        <v>4929.735191887813</v>
      </c>
      <c r="J65" s="766">
        <v>67.537438807258297</v>
      </c>
      <c r="K65" s="766">
        <v>963.44313524816289</v>
      </c>
      <c r="L65" s="766">
        <v>1514.693186761979</v>
      </c>
      <c r="M65" s="766">
        <v>1971.7756460179751</v>
      </c>
      <c r="N65" s="766">
        <v>412.28578505244258</v>
      </c>
      <c r="O65" s="766">
        <v>580.09387180117051</v>
      </c>
      <c r="P65" s="766">
        <v>39.336245765612517</v>
      </c>
      <c r="Q65" s="766">
        <v>215.823129861166</v>
      </c>
      <c r="R65" s="766">
        <v>201.73074084297011</v>
      </c>
      <c r="S65" s="766">
        <v>104.48118104965441</v>
      </c>
      <c r="T65" s="766">
        <v>18.722574281767482</v>
      </c>
      <c r="U65" s="766">
        <v>6270.9105697079722</v>
      </c>
      <c r="V65" s="766">
        <v>3005.0369000267074</v>
      </c>
      <c r="W65" s="766">
        <v>78.84130262464862</v>
      </c>
      <c r="X65" s="766">
        <v>455.98860342344443</v>
      </c>
      <c r="Y65" s="766">
        <v>986.75236058450048</v>
      </c>
      <c r="Z65" s="766">
        <v>1313.6145421282292</v>
      </c>
      <c r="AA65" s="766">
        <v>169.84009126588461</v>
      </c>
      <c r="AB65" s="766">
        <v>3265.8736696812634</v>
      </c>
      <c r="AC65" s="766">
        <v>122.9458732488921</v>
      </c>
      <c r="AD65" s="766">
        <v>821.60972317749474</v>
      </c>
      <c r="AE65" s="766">
        <v>1219.5681981846476</v>
      </c>
      <c r="AF65" s="766">
        <v>1033.9477650316642</v>
      </c>
      <c r="AG65" s="766">
        <v>67.802110038566013</v>
      </c>
      <c r="AH65" s="1330"/>
      <c r="AI65" s="961" t="s">
        <v>1351</v>
      </c>
      <c r="AJ65" s="1330"/>
      <c r="AK65" s="959"/>
      <c r="AL65" s="766">
        <v>3579.3296568700011</v>
      </c>
      <c r="AM65" s="766">
        <v>3328.2136557043987</v>
      </c>
      <c r="AN65" s="766">
        <v>60.33188405786661</v>
      </c>
      <c r="AO65" s="766">
        <v>576.05884646890547</v>
      </c>
      <c r="AP65" s="766">
        <v>1353.1320239567781</v>
      </c>
      <c r="AQ65" s="766">
        <v>1205.5587909200149</v>
      </c>
      <c r="AR65" s="766">
        <v>133.13211030083377</v>
      </c>
      <c r="AS65" s="766">
        <v>251.11600116560331</v>
      </c>
      <c r="AT65" s="766">
        <v>2</v>
      </c>
      <c r="AU65" s="766">
        <v>42.638261814087521</v>
      </c>
      <c r="AV65" s="766">
        <v>139.2568966764488</v>
      </c>
      <c r="AW65" s="766">
        <v>54.427640126013905</v>
      </c>
      <c r="AX65" s="767">
        <v>12.793202549053049</v>
      </c>
      <c r="AY65" s="767">
        <v>3650.1603120284244</v>
      </c>
      <c r="AZ65" s="767">
        <v>3282.8853809399757</v>
      </c>
      <c r="BA65" s="767">
        <v>110.75047023749481</v>
      </c>
      <c r="BB65" s="767">
        <v>780.24574456889218</v>
      </c>
      <c r="BC65" s="767">
        <v>1265.5138898924085</v>
      </c>
      <c r="BD65" s="767">
        <v>1001.5601772084859</v>
      </c>
      <c r="BE65" s="767">
        <v>124.81509903269367</v>
      </c>
      <c r="BF65" s="767">
        <v>367.27493108844857</v>
      </c>
      <c r="BG65" s="767">
        <v>6.923076923201597</v>
      </c>
      <c r="BH65" s="767">
        <v>56.784952136975441</v>
      </c>
      <c r="BI65" s="767">
        <v>129.63608522770818</v>
      </c>
      <c r="BJ65" s="767">
        <v>135.36945248839345</v>
      </c>
      <c r="BK65" s="767">
        <v>38.561364312170006</v>
      </c>
      <c r="BL65" s="767">
        <v>78.431818177089269</v>
      </c>
      <c r="BM65" s="767">
        <v>65.681818179021079</v>
      </c>
      <c r="BN65" s="767">
        <v>12.749999998068182</v>
      </c>
    </row>
    <row r="66" spans="1:66" ht="13.5" customHeight="1">
      <c r="A66" s="1330"/>
      <c r="B66" s="961" t="s">
        <v>1352</v>
      </c>
      <c r="C66" s="1330"/>
      <c r="D66" s="959"/>
      <c r="E66" s="766">
        <v>8413.6864238443341</v>
      </c>
      <c r="F66" s="767">
        <v>6566.0745564170302</v>
      </c>
      <c r="G66" s="767">
        <v>1847.6118674273043</v>
      </c>
      <c r="H66" s="766">
        <v>2094.6780036310083</v>
      </c>
      <c r="I66" s="766">
        <v>1881.7307996530747</v>
      </c>
      <c r="J66" s="766">
        <v>18.06766917293233</v>
      </c>
      <c r="K66" s="766">
        <v>270.15700539126345</v>
      </c>
      <c r="L66" s="766">
        <v>761.6905055292043</v>
      </c>
      <c r="M66" s="766">
        <v>734.38153920067282</v>
      </c>
      <c r="N66" s="766">
        <v>97.434080359001712</v>
      </c>
      <c r="O66" s="766">
        <v>212.94720397793466</v>
      </c>
      <c r="P66" s="766">
        <v>4.3571428571428577</v>
      </c>
      <c r="Q66" s="766">
        <v>44.86191711276247</v>
      </c>
      <c r="R66" s="766">
        <v>96.116643193446208</v>
      </c>
      <c r="S66" s="766">
        <v>67.611500814583096</v>
      </c>
      <c r="T66" s="766">
        <v>0</v>
      </c>
      <c r="U66" s="766">
        <v>3025.0853624046163</v>
      </c>
      <c r="V66" s="766">
        <v>1663.1030686086847</v>
      </c>
      <c r="W66" s="766">
        <v>36.202609891316527</v>
      </c>
      <c r="X66" s="766">
        <v>276.82461867961877</v>
      </c>
      <c r="Y66" s="766">
        <v>460.87113585060462</v>
      </c>
      <c r="Z66" s="766">
        <v>793.92878301830422</v>
      </c>
      <c r="AA66" s="766">
        <v>95.275921168840512</v>
      </c>
      <c r="AB66" s="766">
        <v>1361.982293795932</v>
      </c>
      <c r="AC66" s="766">
        <v>64.766228424663467</v>
      </c>
      <c r="AD66" s="766">
        <v>336.47948784629017</v>
      </c>
      <c r="AE66" s="766">
        <v>531.72131618745527</v>
      </c>
      <c r="AF66" s="766">
        <v>415.16153311347534</v>
      </c>
      <c r="AG66" s="766">
        <v>13.853728224048117</v>
      </c>
      <c r="AH66" s="1330"/>
      <c r="AI66" s="961" t="s">
        <v>1352</v>
      </c>
      <c r="AJ66" s="1330"/>
      <c r="AK66" s="959"/>
      <c r="AL66" s="766">
        <v>1566.8107232668954</v>
      </c>
      <c r="AM66" s="766">
        <v>1491.3505728897164</v>
      </c>
      <c r="AN66" s="766">
        <v>40.461538462616922</v>
      </c>
      <c r="AO66" s="766">
        <v>218.30656219499889</v>
      </c>
      <c r="AP66" s="766">
        <v>562.9200346994262</v>
      </c>
      <c r="AQ66" s="766">
        <v>586.45143916847769</v>
      </c>
      <c r="AR66" s="766">
        <v>83.210998364196783</v>
      </c>
      <c r="AS66" s="766">
        <v>75.460150377179119</v>
      </c>
      <c r="AT66" s="766">
        <v>0</v>
      </c>
      <c r="AU66" s="766">
        <v>32.988721803931753</v>
      </c>
      <c r="AV66" s="766">
        <v>30.1142857157569</v>
      </c>
      <c r="AW66" s="766">
        <v>9.000000000347594</v>
      </c>
      <c r="AX66" s="767">
        <v>3.3571428571428572</v>
      </c>
      <c r="AY66" s="767">
        <v>1727.1123345418132</v>
      </c>
      <c r="AZ66" s="767">
        <v>1529.8901152655551</v>
      </c>
      <c r="BA66" s="767">
        <v>24.459206345108587</v>
      </c>
      <c r="BB66" s="767">
        <v>367.41791754438145</v>
      </c>
      <c r="BC66" s="767">
        <v>445.48981309346442</v>
      </c>
      <c r="BD66" s="767">
        <v>607.20068833954474</v>
      </c>
      <c r="BE66" s="767">
        <v>85.322489943055686</v>
      </c>
      <c r="BF66" s="767">
        <v>197.22221927625819</v>
      </c>
      <c r="BG66" s="767">
        <v>7.6705263158826495</v>
      </c>
      <c r="BH66" s="767">
        <v>45.830022114670271</v>
      </c>
      <c r="BI66" s="767">
        <v>74.032949043274328</v>
      </c>
      <c r="BJ66" s="767">
        <v>56.974436089271592</v>
      </c>
      <c r="BK66" s="767">
        <v>12.714285713159342</v>
      </c>
      <c r="BL66" s="767">
        <v>0</v>
      </c>
      <c r="BM66" s="767">
        <v>0</v>
      </c>
      <c r="BN66" s="767">
        <v>0</v>
      </c>
    </row>
    <row r="67" spans="1:66" ht="13.5" customHeight="1">
      <c r="A67" s="1330"/>
      <c r="B67" s="961" t="s">
        <v>1353</v>
      </c>
      <c r="C67" s="1330"/>
      <c r="D67" s="959"/>
      <c r="E67" s="766">
        <v>11449.411959718227</v>
      </c>
      <c r="F67" s="767">
        <v>8634.4806354340162</v>
      </c>
      <c r="G67" s="767">
        <v>2814.9313242842131</v>
      </c>
      <c r="H67" s="766">
        <v>4412.4563689562192</v>
      </c>
      <c r="I67" s="766">
        <v>3853.7963102925482</v>
      </c>
      <c r="J67" s="766">
        <v>122.0789554165746</v>
      </c>
      <c r="K67" s="766">
        <v>778.28124144811977</v>
      </c>
      <c r="L67" s="766">
        <v>1393.465316448873</v>
      </c>
      <c r="M67" s="766">
        <v>1473.7108246073581</v>
      </c>
      <c r="N67" s="766">
        <v>86.259972371624357</v>
      </c>
      <c r="O67" s="766">
        <v>558.66005866367004</v>
      </c>
      <c r="P67" s="766">
        <v>37.269961620536705</v>
      </c>
      <c r="Q67" s="766">
        <v>212.4300031750613</v>
      </c>
      <c r="R67" s="766">
        <v>206.32265769827825</v>
      </c>
      <c r="S67" s="766">
        <v>102.63743616979372</v>
      </c>
      <c r="T67" s="766">
        <v>0</v>
      </c>
      <c r="U67" s="766">
        <v>4016.9701527364286</v>
      </c>
      <c r="V67" s="766">
        <v>2060.811362451102</v>
      </c>
      <c r="W67" s="766">
        <v>51.439353940592916</v>
      </c>
      <c r="X67" s="766">
        <v>313.23748329524176</v>
      </c>
      <c r="Y67" s="766">
        <v>680.13975709760859</v>
      </c>
      <c r="Z67" s="766">
        <v>865.2047158103743</v>
      </c>
      <c r="AA67" s="766">
        <v>150.79005230728379</v>
      </c>
      <c r="AB67" s="766">
        <v>1956.1587902853275</v>
      </c>
      <c r="AC67" s="766">
        <v>139.21061609422514</v>
      </c>
      <c r="AD67" s="766">
        <v>588.40114488129052</v>
      </c>
      <c r="AE67" s="766">
        <v>649.27233783063332</v>
      </c>
      <c r="AF67" s="766">
        <v>556.30407997239433</v>
      </c>
      <c r="AG67" s="766">
        <v>22.970611506784561</v>
      </c>
      <c r="AH67" s="1330"/>
      <c r="AI67" s="961" t="s">
        <v>1353</v>
      </c>
      <c r="AJ67" s="1330"/>
      <c r="AK67" s="959"/>
      <c r="AL67" s="766">
        <v>1514.6923786256616</v>
      </c>
      <c r="AM67" s="766">
        <v>1399.178615932107</v>
      </c>
      <c r="AN67" s="766">
        <v>41.395000000729766</v>
      </c>
      <c r="AO67" s="766">
        <v>230.87605276137796</v>
      </c>
      <c r="AP67" s="766">
        <v>680.94766381807131</v>
      </c>
      <c r="AQ67" s="766">
        <v>393.17547052616794</v>
      </c>
      <c r="AR67" s="766">
        <v>52.78442882576023</v>
      </c>
      <c r="AS67" s="766">
        <v>115.5137626935542</v>
      </c>
      <c r="AT67" s="766">
        <v>0</v>
      </c>
      <c r="AU67" s="766">
        <v>32.671428570961098</v>
      </c>
      <c r="AV67" s="766">
        <v>52.042334121603957</v>
      </c>
      <c r="AW67" s="766">
        <v>30.800000000989154</v>
      </c>
      <c r="AX67" s="767">
        <v>0</v>
      </c>
      <c r="AY67" s="767">
        <v>1505.2930593999204</v>
      </c>
      <c r="AZ67" s="767">
        <v>1320.6943467582594</v>
      </c>
      <c r="BA67" s="767">
        <v>179.16766916400653</v>
      </c>
      <c r="BB67" s="767">
        <v>339.81479129448792</v>
      </c>
      <c r="BC67" s="767">
        <v>290.83711279846779</v>
      </c>
      <c r="BD67" s="767">
        <v>483.0784772059327</v>
      </c>
      <c r="BE67" s="767">
        <v>27.796296295364392</v>
      </c>
      <c r="BF67" s="767">
        <v>184.59871264166097</v>
      </c>
      <c r="BG67" s="767">
        <v>17.99999999816092</v>
      </c>
      <c r="BH67" s="767">
        <v>31.803119754851714</v>
      </c>
      <c r="BI67" s="767">
        <v>50.36346055917155</v>
      </c>
      <c r="BJ67" s="767">
        <v>75.860703758207677</v>
      </c>
      <c r="BK67" s="767">
        <v>8.5714285712691325</v>
      </c>
      <c r="BL67" s="767">
        <v>0</v>
      </c>
      <c r="BM67" s="767">
        <v>0</v>
      </c>
      <c r="BN67" s="767">
        <v>0</v>
      </c>
    </row>
    <row r="68" spans="1:66" ht="13.5" customHeight="1">
      <c r="A68" s="1330"/>
      <c r="B68" s="961" t="s">
        <v>1354</v>
      </c>
      <c r="C68" s="1330"/>
      <c r="D68" s="959"/>
      <c r="E68" s="766">
        <v>13933.057292289997</v>
      </c>
      <c r="F68" s="767">
        <v>10830.071021276148</v>
      </c>
      <c r="G68" s="767">
        <v>3102.9862710138473</v>
      </c>
      <c r="H68" s="766">
        <v>5694.9583559744042</v>
      </c>
      <c r="I68" s="766">
        <v>4790.6369028814788</v>
      </c>
      <c r="J68" s="766">
        <v>163.58869440959074</v>
      </c>
      <c r="K68" s="766">
        <v>981.89497935621068</v>
      </c>
      <c r="L68" s="766">
        <v>1821.1739824334245</v>
      </c>
      <c r="M68" s="766">
        <v>1726.4156123092023</v>
      </c>
      <c r="N68" s="766">
        <v>97.563634373050377</v>
      </c>
      <c r="O68" s="766">
        <v>904.32145309292559</v>
      </c>
      <c r="P68" s="766">
        <v>72.71317073446275</v>
      </c>
      <c r="Q68" s="766">
        <v>361.89886140348091</v>
      </c>
      <c r="R68" s="766">
        <v>248.62084251103843</v>
      </c>
      <c r="S68" s="766">
        <v>216.12561548098063</v>
      </c>
      <c r="T68" s="766">
        <v>4.9629629629629628</v>
      </c>
      <c r="U68" s="766">
        <v>4210.3030378974545</v>
      </c>
      <c r="V68" s="766">
        <v>2286.0306220329935</v>
      </c>
      <c r="W68" s="766">
        <v>109.00641850057228</v>
      </c>
      <c r="X68" s="766">
        <v>406.01427180258992</v>
      </c>
      <c r="Y68" s="766">
        <v>599.73264229712981</v>
      </c>
      <c r="Z68" s="766">
        <v>1072.5211557354621</v>
      </c>
      <c r="AA68" s="766">
        <v>98.756133697239378</v>
      </c>
      <c r="AB68" s="766">
        <v>1924.272415864461</v>
      </c>
      <c r="AC68" s="766">
        <v>75.2385345276208</v>
      </c>
      <c r="AD68" s="766">
        <v>471.40693911376604</v>
      </c>
      <c r="AE68" s="766">
        <v>604.02910553011657</v>
      </c>
      <c r="AF68" s="766">
        <v>747.00731037688888</v>
      </c>
      <c r="AG68" s="766">
        <v>26.590526316069003</v>
      </c>
      <c r="AH68" s="1330"/>
      <c r="AI68" s="961" t="s">
        <v>1354</v>
      </c>
      <c r="AJ68" s="1330"/>
      <c r="AK68" s="959"/>
      <c r="AL68" s="766">
        <v>2758.3911213673937</v>
      </c>
      <c r="AM68" s="766">
        <v>2595.7350315088561</v>
      </c>
      <c r="AN68" s="766">
        <v>106.12372419106234</v>
      </c>
      <c r="AO68" s="766">
        <v>475.41515910480433</v>
      </c>
      <c r="AP68" s="766">
        <v>1241.1101091886665</v>
      </c>
      <c r="AQ68" s="766">
        <v>693.79640398107972</v>
      </c>
      <c r="AR68" s="766">
        <v>79.289635043243095</v>
      </c>
      <c r="AS68" s="766">
        <v>162.65608985853765</v>
      </c>
      <c r="AT68" s="766">
        <v>5</v>
      </c>
      <c r="AU68" s="766">
        <v>32.18416078679671</v>
      </c>
      <c r="AV68" s="766">
        <v>78.824260225956749</v>
      </c>
      <c r="AW68" s="766">
        <v>42.684705882821234</v>
      </c>
      <c r="AX68" s="767">
        <v>3.9629629629629628</v>
      </c>
      <c r="AY68" s="767">
        <v>1269.4047770507443</v>
      </c>
      <c r="AZ68" s="767">
        <v>1157.6684648528212</v>
      </c>
      <c r="BA68" s="767">
        <v>70.224799114245428</v>
      </c>
      <c r="BB68" s="767">
        <v>235.37942178452241</v>
      </c>
      <c r="BC68" s="767">
        <v>433.98647715099588</v>
      </c>
      <c r="BD68" s="767">
        <v>396.18887791416842</v>
      </c>
      <c r="BE68" s="767">
        <v>21.888888888888889</v>
      </c>
      <c r="BF68" s="767">
        <v>111.73631219792341</v>
      </c>
      <c r="BG68" s="767">
        <v>3.710526315789473</v>
      </c>
      <c r="BH68" s="767">
        <v>28.635925493290742</v>
      </c>
      <c r="BI68" s="767">
        <v>44.189922307690772</v>
      </c>
      <c r="BJ68" s="767">
        <v>25.357585139741797</v>
      </c>
      <c r="BK68" s="767">
        <v>9.8423529414106188</v>
      </c>
      <c r="BL68" s="767">
        <v>0</v>
      </c>
      <c r="BM68" s="767">
        <v>0</v>
      </c>
      <c r="BN68" s="767">
        <v>0</v>
      </c>
    </row>
    <row r="69" spans="1:66" ht="13.5" customHeight="1" thickBot="1">
      <c r="A69" s="1331"/>
      <c r="B69" s="961" t="s">
        <v>1355</v>
      </c>
      <c r="C69" s="1331"/>
      <c r="D69" s="964"/>
      <c r="E69" s="768">
        <v>22895.047999679868</v>
      </c>
      <c r="F69" s="768">
        <v>18649.086090969111</v>
      </c>
      <c r="G69" s="768">
        <v>4245.961908710754</v>
      </c>
      <c r="H69" s="768">
        <v>12132.149974247603</v>
      </c>
      <c r="I69" s="768">
        <v>10343.90672221189</v>
      </c>
      <c r="J69" s="768">
        <v>336.71317073446278</v>
      </c>
      <c r="K69" s="768">
        <v>2900.0878049048579</v>
      </c>
      <c r="L69" s="768">
        <v>3559.7071364640128</v>
      </c>
      <c r="M69" s="768">
        <v>3397.9850753144869</v>
      </c>
      <c r="N69" s="768">
        <v>149.41353479406797</v>
      </c>
      <c r="O69" s="768">
        <v>1788.2432520357152</v>
      </c>
      <c r="P69" s="768">
        <v>126.33658536727798</v>
      </c>
      <c r="Q69" s="768">
        <v>621.92000000018629</v>
      </c>
      <c r="R69" s="768">
        <v>516.60000000093169</v>
      </c>
      <c r="S69" s="768">
        <v>520.38666666731888</v>
      </c>
      <c r="T69" s="768">
        <v>3</v>
      </c>
      <c r="U69" s="768">
        <v>5755.5752410428076</v>
      </c>
      <c r="V69" s="768">
        <v>3744.3125604409638</v>
      </c>
      <c r="W69" s="768">
        <v>97</v>
      </c>
      <c r="X69" s="768">
        <v>314</v>
      </c>
      <c r="Y69" s="768">
        <v>680.52389403220957</v>
      </c>
      <c r="Z69" s="768">
        <v>2443.8606308669678</v>
      </c>
      <c r="AA69" s="768">
        <v>208.92803554178644</v>
      </c>
      <c r="AB69" s="768">
        <v>2011.2626806018438</v>
      </c>
      <c r="AC69" s="768">
        <v>94.920000000186349</v>
      </c>
      <c r="AD69" s="768">
        <v>497.7019470162445</v>
      </c>
      <c r="AE69" s="768">
        <v>638.43918824595289</v>
      </c>
      <c r="AF69" s="768">
        <v>750.24154533936712</v>
      </c>
      <c r="AG69" s="768">
        <v>29.960000000093178</v>
      </c>
      <c r="AH69" s="1331"/>
      <c r="AI69" s="1319" t="s">
        <v>1355</v>
      </c>
      <c r="AJ69" s="1331"/>
      <c r="AK69" s="964"/>
      <c r="AL69" s="768">
        <v>2751.6363613990529</v>
      </c>
      <c r="AM69" s="768">
        <v>2586.6763613989601</v>
      </c>
      <c r="AN69" s="768">
        <v>100.92000000018635</v>
      </c>
      <c r="AO69" s="768">
        <v>445.61777777815047</v>
      </c>
      <c r="AP69" s="768">
        <v>900.56484736600692</v>
      </c>
      <c r="AQ69" s="768">
        <v>1084.0882370023348</v>
      </c>
      <c r="AR69" s="768">
        <v>55.485499252281528</v>
      </c>
      <c r="AS69" s="768">
        <v>164.96000000009317</v>
      </c>
      <c r="AT69" s="768">
        <v>4</v>
      </c>
      <c r="AU69" s="768">
        <v>50</v>
      </c>
      <c r="AV69" s="768">
        <v>62.960000000093174</v>
      </c>
      <c r="AW69" s="768">
        <v>47</v>
      </c>
      <c r="AX69" s="768">
        <v>1</v>
      </c>
      <c r="AY69" s="768">
        <v>2255.6864229904022</v>
      </c>
      <c r="AZ69" s="768">
        <v>1974.1904469172998</v>
      </c>
      <c r="BA69" s="768">
        <v>75.960000000093174</v>
      </c>
      <c r="BB69" s="768">
        <v>740.30257764055261</v>
      </c>
      <c r="BC69" s="768">
        <v>530.82401161628627</v>
      </c>
      <c r="BD69" s="768">
        <v>584.65117621340221</v>
      </c>
      <c r="BE69" s="768">
        <v>42.452681446965549</v>
      </c>
      <c r="BF69" s="768">
        <v>281.49597607310216</v>
      </c>
      <c r="BG69" s="768">
        <v>7</v>
      </c>
      <c r="BH69" s="768">
        <v>56.925925925925924</v>
      </c>
      <c r="BI69" s="768">
        <v>117.3766517122973</v>
      </c>
      <c r="BJ69" s="768">
        <v>89.233398434785784</v>
      </c>
      <c r="BK69" s="768">
        <v>10.960000000093176</v>
      </c>
      <c r="BL69" s="768">
        <v>0</v>
      </c>
      <c r="BM69" s="768">
        <v>0</v>
      </c>
      <c r="BN69" s="768">
        <v>0</v>
      </c>
    </row>
    <row r="70" spans="1:66" ht="45.75" customHeight="1">
      <c r="A70" s="1545" t="s">
        <v>1270</v>
      </c>
      <c r="B70" s="1545"/>
      <c r="C70" s="1545"/>
      <c r="D70" s="1545"/>
      <c r="E70" s="1545"/>
      <c r="F70" s="1545"/>
      <c r="G70" s="1545"/>
      <c r="H70" s="1545"/>
      <c r="I70" s="1545"/>
      <c r="J70" s="1545"/>
      <c r="K70" s="1545"/>
      <c r="L70" s="1545"/>
      <c r="M70" s="1545"/>
      <c r="N70" s="1545"/>
      <c r="AC70" s="962"/>
      <c r="AH70" s="955"/>
    </row>
    <row r="71" spans="1:66" ht="12.75" customHeight="1"/>
  </sheetData>
  <mergeCells count="82">
    <mergeCell ref="AH1:AX1"/>
    <mergeCell ref="AH17:AJ17"/>
    <mergeCell ref="AH18:AJ18"/>
    <mergeCell ref="AH19:AJ19"/>
    <mergeCell ref="AH20:AJ20"/>
    <mergeCell ref="AS6:AX6"/>
    <mergeCell ref="AH23:AJ23"/>
    <mergeCell ref="AH30:AJ30"/>
    <mergeCell ref="AH37:AJ37"/>
    <mergeCell ref="AH48:AJ48"/>
    <mergeCell ref="AH59:AJ59"/>
    <mergeCell ref="AH24:AK24"/>
    <mergeCell ref="AH25:AK25"/>
    <mergeCell ref="AH26:AK26"/>
    <mergeCell ref="AH27:AK27"/>
    <mergeCell ref="AH28:AK28"/>
    <mergeCell ref="AH29:AK29"/>
    <mergeCell ref="AH21:AJ21"/>
    <mergeCell ref="AH22:AJ22"/>
    <mergeCell ref="AH11:AJ11"/>
    <mergeCell ref="AH12:AJ12"/>
    <mergeCell ref="AH13:AJ13"/>
    <mergeCell ref="AH14:AJ14"/>
    <mergeCell ref="AH15:AJ15"/>
    <mergeCell ref="AH16:AJ16"/>
    <mergeCell ref="A1:N1"/>
    <mergeCell ref="U5:AG5"/>
    <mergeCell ref="U6:U7"/>
    <mergeCell ref="V6:AA6"/>
    <mergeCell ref="AB6:AG6"/>
    <mergeCell ref="E3:G5"/>
    <mergeCell ref="E6:E7"/>
    <mergeCell ref="A3:C7"/>
    <mergeCell ref="H5:N5"/>
    <mergeCell ref="O5:T5"/>
    <mergeCell ref="H6:H7"/>
    <mergeCell ref="A37:C37"/>
    <mergeCell ref="A48:C48"/>
    <mergeCell ref="A19:C19"/>
    <mergeCell ref="A30:C30"/>
    <mergeCell ref="A21:C21"/>
    <mergeCell ref="A23:C23"/>
    <mergeCell ref="A20:C20"/>
    <mergeCell ref="A22:C22"/>
    <mergeCell ref="A24:D24"/>
    <mergeCell ref="A25:D25"/>
    <mergeCell ref="A26:D26"/>
    <mergeCell ref="A27:D27"/>
    <mergeCell ref="A28:D28"/>
    <mergeCell ref="A29:D29"/>
    <mergeCell ref="BL3:BN5"/>
    <mergeCell ref="A13:C13"/>
    <mergeCell ref="A8:C8"/>
    <mergeCell ref="A12:C12"/>
    <mergeCell ref="I6:N6"/>
    <mergeCell ref="BL6:BL7"/>
    <mergeCell ref="BM6:BM7"/>
    <mergeCell ref="AH8:AJ8"/>
    <mergeCell ref="AH9:AJ9"/>
    <mergeCell ref="AH10:AJ10"/>
    <mergeCell ref="AH3:AJ7"/>
    <mergeCell ref="AL5:AX5"/>
    <mergeCell ref="AY5:BK5"/>
    <mergeCell ref="AL6:AL7"/>
    <mergeCell ref="BN6:BN7"/>
    <mergeCell ref="AM6:AR6"/>
    <mergeCell ref="A70:N70"/>
    <mergeCell ref="AY6:AY7"/>
    <mergeCell ref="AZ6:BE6"/>
    <mergeCell ref="BF6:BK6"/>
    <mergeCell ref="A15:C15"/>
    <mergeCell ref="O6:T6"/>
    <mergeCell ref="A18:C18"/>
    <mergeCell ref="A14:C14"/>
    <mergeCell ref="A16:C16"/>
    <mergeCell ref="A17:C17"/>
    <mergeCell ref="G6:G7"/>
    <mergeCell ref="A9:C9"/>
    <mergeCell ref="A11:C11"/>
    <mergeCell ref="A10:C10"/>
    <mergeCell ref="F6:F7"/>
    <mergeCell ref="A59:C59"/>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14" max="63" man="1"/>
    <brk id="33" max="69" man="1"/>
    <brk id="50" max="69"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AE145"/>
  <sheetViews>
    <sheetView tabSelected="1" view="pageBreakPreview" topLeftCell="A47" zoomScaleNormal="75" zoomScaleSheetLayoutView="100" workbookViewId="0">
      <selection activeCell="H30" sqref="H30"/>
    </sheetView>
  </sheetViews>
  <sheetFormatPr defaultColWidth="9.140625" defaultRowHeight="15.75"/>
  <cols>
    <col min="1" max="1" width="2.28515625" style="37" customWidth="1"/>
    <col min="2" max="2" width="28.7109375" style="37" customWidth="1"/>
    <col min="3" max="3" width="2.28515625" style="37" customWidth="1"/>
    <col min="4" max="4" width="1.7109375" style="38" customWidth="1"/>
    <col min="5" max="9" width="15.7109375" style="987" customWidth="1"/>
    <col min="10" max="13" width="21.28515625" style="987" customWidth="1"/>
    <col min="14" max="14" width="21.28515625" style="999" customWidth="1"/>
    <col min="15" max="15" width="17.28515625" style="999" customWidth="1"/>
    <col min="16" max="16" width="18.42578125" style="987" customWidth="1"/>
    <col min="17" max="17" width="17.140625" style="987" customWidth="1"/>
    <col min="18" max="18" width="17.5703125" style="987" customWidth="1"/>
    <col min="19" max="19" width="20.140625" style="987" customWidth="1"/>
    <col min="20" max="22" width="19" style="987" customWidth="1"/>
    <col min="23" max="23" width="16.7109375" style="987" customWidth="1"/>
    <col min="24" max="24" width="30.140625" style="987" customWidth="1"/>
    <col min="25" max="25" width="19.5703125" style="987" customWidth="1"/>
    <col min="26" max="26" width="20.85546875" style="987" customWidth="1"/>
    <col min="27" max="27" width="15.7109375" style="987" customWidth="1"/>
    <col min="28" max="28" width="22.7109375" style="987" customWidth="1"/>
    <col min="29" max="29" width="18.42578125" style="987" customWidth="1"/>
    <col min="30" max="30" width="20.7109375" style="987" customWidth="1"/>
    <col min="31" max="31" width="18.42578125" style="987" customWidth="1"/>
    <col min="32" max="32" width="21.5703125" style="987" customWidth="1"/>
    <col min="33" max="16384" width="9.140625" style="987"/>
  </cols>
  <sheetData>
    <row r="1" spans="1:31" s="24" customFormat="1" ht="30" customHeight="1" thickBot="1">
      <c r="A1" s="339"/>
      <c r="B1" s="339"/>
      <c r="C1" s="339"/>
      <c r="D1" s="339"/>
      <c r="E1" s="339"/>
      <c r="F1" s="339"/>
      <c r="G1" s="339"/>
      <c r="H1" s="339"/>
      <c r="I1" s="1411" t="s">
        <v>433</v>
      </c>
      <c r="J1" s="1409" t="s">
        <v>301</v>
      </c>
      <c r="K1" s="339"/>
      <c r="L1" s="339"/>
      <c r="M1" s="339"/>
      <c r="N1" s="339"/>
      <c r="O1" s="999"/>
      <c r="P1" s="987"/>
      <c r="Q1" s="987"/>
      <c r="R1" s="987"/>
      <c r="S1" s="987"/>
      <c r="T1" s="987"/>
      <c r="U1" s="987"/>
      <c r="V1" s="987"/>
      <c r="W1" s="987"/>
      <c r="X1" s="987"/>
      <c r="Y1" s="987"/>
      <c r="Z1" s="987"/>
    </row>
    <row r="2" spans="1:31" ht="15" customHeight="1" thickBot="1">
      <c r="A2" s="987"/>
      <c r="B2" s="26"/>
      <c r="C2" s="26"/>
      <c r="D2" s="27"/>
      <c r="E2" s="1070"/>
      <c r="F2" s="1070"/>
      <c r="G2" s="1070"/>
      <c r="H2" s="1070"/>
      <c r="I2" s="1070"/>
      <c r="J2" s="1070"/>
      <c r="K2" s="1070"/>
      <c r="L2" s="1070"/>
      <c r="M2" s="28"/>
      <c r="N2" s="170" t="s">
        <v>182</v>
      </c>
      <c r="U2" s="296"/>
      <c r="AD2" s="1834" t="s">
        <v>132</v>
      </c>
    </row>
    <row r="3" spans="1:31" ht="20.100000000000001" customHeight="1">
      <c r="A3" s="1836" t="s">
        <v>1</v>
      </c>
      <c r="B3" s="1836"/>
      <c r="C3" s="1836"/>
      <c r="D3" s="29"/>
      <c r="E3" s="1939" t="s">
        <v>51</v>
      </c>
      <c r="F3" s="1939" t="s">
        <v>40</v>
      </c>
      <c r="G3" s="1939" t="s">
        <v>41</v>
      </c>
      <c r="H3" s="1939" t="s">
        <v>41</v>
      </c>
      <c r="I3" s="1944" t="s">
        <v>183</v>
      </c>
      <c r="J3" s="1950" t="s">
        <v>794</v>
      </c>
      <c r="K3" s="1944" t="s">
        <v>184</v>
      </c>
      <c r="L3" s="1944" t="s">
        <v>795</v>
      </c>
      <c r="M3" s="1944" t="s">
        <v>185</v>
      </c>
      <c r="N3" s="1947" t="s">
        <v>186</v>
      </c>
      <c r="U3" s="296" t="s">
        <v>50</v>
      </c>
      <c r="AA3" s="362" t="s">
        <v>200</v>
      </c>
      <c r="AB3" s="362" t="s">
        <v>200</v>
      </c>
      <c r="AD3" s="1835"/>
    </row>
    <row r="4" spans="1:31" ht="20.100000000000001" customHeight="1">
      <c r="A4" s="1837"/>
      <c r="B4" s="1837"/>
      <c r="C4" s="1837"/>
      <c r="D4" s="30"/>
      <c r="E4" s="1940"/>
      <c r="F4" s="1940"/>
      <c r="G4" s="1940"/>
      <c r="H4" s="1940"/>
      <c r="I4" s="1945"/>
      <c r="J4" s="1951"/>
      <c r="K4" s="1945"/>
      <c r="L4" s="1945"/>
      <c r="M4" s="1945"/>
      <c r="N4" s="1948"/>
      <c r="O4" s="1059" t="s">
        <v>39</v>
      </c>
      <c r="P4" s="1059" t="s">
        <v>97</v>
      </c>
      <c r="Q4" s="1059" t="s">
        <v>98</v>
      </c>
      <c r="R4" s="1059" t="s">
        <v>99</v>
      </c>
      <c r="S4" s="1059" t="s">
        <v>100</v>
      </c>
      <c r="T4" s="1059" t="s">
        <v>101</v>
      </c>
      <c r="U4" s="1059" t="s">
        <v>102</v>
      </c>
      <c r="V4" s="1059" t="s">
        <v>68</v>
      </c>
      <c r="W4" s="1059" t="s">
        <v>194</v>
      </c>
      <c r="X4" s="1059" t="s">
        <v>104</v>
      </c>
      <c r="Y4" s="1059" t="s">
        <v>197</v>
      </c>
      <c r="Z4" s="1059" t="s">
        <v>105</v>
      </c>
      <c r="AA4" s="362" t="s">
        <v>475</v>
      </c>
      <c r="AB4" s="362" t="s">
        <v>476</v>
      </c>
      <c r="AC4" s="351" t="s">
        <v>477</v>
      </c>
      <c r="AD4" s="1832"/>
      <c r="AE4" s="987" t="s">
        <v>193</v>
      </c>
    </row>
    <row r="5" spans="1:31" ht="30" customHeight="1">
      <c r="A5" s="1838"/>
      <c r="B5" s="1838"/>
      <c r="C5" s="1838"/>
      <c r="D5" s="31"/>
      <c r="E5" s="1413" t="s">
        <v>448</v>
      </c>
      <c r="F5" s="1412" t="s">
        <v>478</v>
      </c>
      <c r="G5" s="1412" t="s">
        <v>478</v>
      </c>
      <c r="H5" s="1412" t="s">
        <v>479</v>
      </c>
      <c r="I5" s="1946"/>
      <c r="J5" s="1952"/>
      <c r="K5" s="1946"/>
      <c r="L5" s="1946"/>
      <c r="M5" s="1946"/>
      <c r="N5" s="1949"/>
      <c r="O5" s="999" t="s">
        <v>56</v>
      </c>
      <c r="P5" s="987" t="s">
        <v>57</v>
      </c>
      <c r="Q5" s="987" t="s">
        <v>58</v>
      </c>
      <c r="R5" s="987" t="s">
        <v>59</v>
      </c>
      <c r="S5" s="987" t="s">
        <v>60</v>
      </c>
      <c r="T5" s="987" t="s">
        <v>61</v>
      </c>
      <c r="U5" s="987" t="s">
        <v>62</v>
      </c>
      <c r="V5" s="987" t="s">
        <v>480</v>
      </c>
      <c r="W5" s="987" t="s">
        <v>198</v>
      </c>
      <c r="X5" s="987" t="s">
        <v>64</v>
      </c>
      <c r="Y5" s="987" t="s">
        <v>65</v>
      </c>
      <c r="Z5" s="987" t="s">
        <v>66</v>
      </c>
    </row>
    <row r="6" spans="1:31" s="33" customFormat="1" ht="12.75" hidden="1" customHeight="1">
      <c r="A6" s="1839" t="s">
        <v>151</v>
      </c>
      <c r="B6" s="1839"/>
      <c r="C6" s="1839"/>
      <c r="D6" s="167"/>
      <c r="E6" s="301">
        <v>39.159999999999997</v>
      </c>
      <c r="F6" s="302">
        <v>95.89</v>
      </c>
      <c r="G6" s="302">
        <v>30.98</v>
      </c>
      <c r="H6" s="302">
        <v>32.31</v>
      </c>
      <c r="I6" s="307">
        <f t="shared" ref="I6:I17" si="0">AE6/(T6+U6+V6)*100</f>
        <v>164.3810855635858</v>
      </c>
      <c r="J6" s="302">
        <v>406.21</v>
      </c>
      <c r="K6" s="159">
        <f t="shared" ref="K6:K17" si="1">S6/W6*100</f>
        <v>66.218705974246106</v>
      </c>
      <c r="L6" s="307">
        <f t="shared" ref="L6:L17" si="2">S6/AD6*100</f>
        <v>61.170091896278599</v>
      </c>
      <c r="M6" s="302">
        <v>9.68</v>
      </c>
      <c r="N6" s="302">
        <v>13.53</v>
      </c>
      <c r="O6" s="40">
        <v>603026494</v>
      </c>
      <c r="P6" s="33">
        <v>236139489</v>
      </c>
      <c r="Q6" s="33">
        <v>226443369</v>
      </c>
      <c r="R6" s="33">
        <v>73155098.799999997</v>
      </c>
      <c r="S6" s="33">
        <v>540752397</v>
      </c>
      <c r="T6" s="33">
        <v>37601085</v>
      </c>
      <c r="U6" s="33">
        <v>19002633</v>
      </c>
      <c r="V6" s="33">
        <v>217723483</v>
      </c>
      <c r="W6" s="33">
        <v>816615772</v>
      </c>
      <c r="X6" s="33">
        <v>182557765</v>
      </c>
      <c r="Y6" s="33">
        <v>868143845</v>
      </c>
      <c r="Z6" s="33">
        <v>554575873</v>
      </c>
      <c r="AA6" s="33">
        <v>554575873</v>
      </c>
      <c r="AB6" s="33">
        <v>526282949</v>
      </c>
      <c r="AC6" s="33">
        <v>504890838</v>
      </c>
      <c r="AD6" s="33">
        <v>884014361</v>
      </c>
      <c r="AE6" s="33">
        <v>450942031</v>
      </c>
    </row>
    <row r="7" spans="1:31" s="33" customFormat="1" ht="12.75" hidden="1" customHeight="1">
      <c r="A7" s="1825" t="s">
        <v>152</v>
      </c>
      <c r="B7" s="1825"/>
      <c r="C7" s="1825"/>
      <c r="D7" s="167"/>
      <c r="E7" s="303">
        <v>31.3</v>
      </c>
      <c r="F7" s="159">
        <v>94.02</v>
      </c>
      <c r="G7" s="159">
        <v>-3.11</v>
      </c>
      <c r="H7" s="159">
        <v>-3.31</v>
      </c>
      <c r="I7" s="307">
        <f t="shared" si="0"/>
        <v>83.422109007693663</v>
      </c>
      <c r="J7" s="159">
        <v>256.05</v>
      </c>
      <c r="K7" s="159">
        <f t="shared" si="1"/>
        <v>42.074050953030479</v>
      </c>
      <c r="L7" s="307">
        <f t="shared" si="2"/>
        <v>39.981089959108076</v>
      </c>
      <c r="M7" s="159">
        <v>-0.96</v>
      </c>
      <c r="N7" s="159">
        <v>-1</v>
      </c>
      <c r="O7" s="33">
        <v>494994273.78069001</v>
      </c>
      <c r="P7" s="33">
        <v>154947634.2259225</v>
      </c>
      <c r="Q7" s="33">
        <v>145674634.91233367</v>
      </c>
      <c r="R7" s="33">
        <v>-4822639.8211698933</v>
      </c>
      <c r="S7" s="33">
        <v>484619936.3037436</v>
      </c>
      <c r="T7" s="33">
        <v>61627792.47016219</v>
      </c>
      <c r="U7" s="33">
        <v>25981233.91723733</v>
      </c>
      <c r="V7" s="33">
        <v>414187546.63982821</v>
      </c>
      <c r="W7" s="33">
        <v>1151826185.799772</v>
      </c>
      <c r="X7" s="33">
        <v>189058568.97157201</v>
      </c>
      <c r="Y7" s="33">
        <v>1204890205.5401511</v>
      </c>
      <c r="Z7" s="33">
        <v>501494769.53363603</v>
      </c>
      <c r="AA7" s="33">
        <v>501494769.53363603</v>
      </c>
      <c r="AB7" s="33">
        <v>500259936.87579286</v>
      </c>
      <c r="AC7" s="33">
        <v>468440044.70421875</v>
      </c>
      <c r="AD7" s="33">
        <v>1212122873.0867617</v>
      </c>
      <c r="AE7" s="33">
        <v>418609284.14764512</v>
      </c>
    </row>
    <row r="8" spans="1:31" s="33" customFormat="1" ht="12.75" hidden="1" customHeight="1">
      <c r="A8" s="1825" t="s">
        <v>1438</v>
      </c>
      <c r="B8" s="1825"/>
      <c r="C8" s="1825"/>
      <c r="D8" s="167"/>
      <c r="E8" s="303">
        <f t="shared" ref="E8:E17" si="3">P8/O8*100</f>
        <v>25.530615044573246</v>
      </c>
      <c r="F8" s="159">
        <f t="shared" ref="F8:F17" si="4">Q8/P8*100</f>
        <v>94.159782079898761</v>
      </c>
      <c r="G8" s="159">
        <f t="shared" ref="G8:G16" si="5">R8/P8*100</f>
        <v>8.0523164144689918</v>
      </c>
      <c r="H8" s="159">
        <f t="shared" ref="H8:H17" si="6">R8/Q8*100</f>
        <v>8.5517577001572107</v>
      </c>
      <c r="I8" s="307">
        <f t="shared" si="0"/>
        <v>110.83914720013858</v>
      </c>
      <c r="J8" s="159">
        <f t="shared" ref="J8:J17" si="7">S8/X8*100</f>
        <v>168.61271552710116</v>
      </c>
      <c r="K8" s="159">
        <f t="shared" si="1"/>
        <v>52.59843364257604</v>
      </c>
      <c r="L8" s="307">
        <f t="shared" si="2"/>
        <v>52.009150298776284</v>
      </c>
      <c r="M8" s="159">
        <f t="shared" ref="M8:M17" si="8">R8/Z8*100</f>
        <v>1.9768252487342577</v>
      </c>
      <c r="N8" s="159">
        <f>R8/S8*100</f>
        <v>2.0293517644088479</v>
      </c>
      <c r="O8" s="304">
        <v>487002541</v>
      </c>
      <c r="P8" s="304">
        <v>124334744</v>
      </c>
      <c r="Q8" s="304">
        <v>117073324</v>
      </c>
      <c r="R8" s="33">
        <v>10011827</v>
      </c>
      <c r="S8" s="304">
        <v>493350989</v>
      </c>
      <c r="T8" s="304">
        <v>33961983</v>
      </c>
      <c r="U8" s="304">
        <v>12274553</v>
      </c>
      <c r="V8" s="304">
        <v>331576729</v>
      </c>
      <c r="W8" s="304">
        <v>937957568</v>
      </c>
      <c r="X8" s="304">
        <v>292594178</v>
      </c>
      <c r="Y8" s="304">
        <v>1002605338</v>
      </c>
      <c r="Z8" s="304">
        <v>506459891</v>
      </c>
      <c r="AA8" s="33">
        <v>506459891</v>
      </c>
      <c r="AB8" s="33">
        <v>489213132</v>
      </c>
      <c r="AC8" s="33">
        <v>474061931</v>
      </c>
      <c r="AD8" s="33">
        <v>948584982</v>
      </c>
      <c r="AE8" s="33">
        <v>418765000.93499964</v>
      </c>
    </row>
    <row r="9" spans="1:31" s="33" customFormat="1" ht="12.75" hidden="1" customHeight="1">
      <c r="A9" s="1825" t="s">
        <v>1439</v>
      </c>
      <c r="B9" s="1825"/>
      <c r="C9" s="1825"/>
      <c r="D9" s="167"/>
      <c r="E9" s="303">
        <f t="shared" si="3"/>
        <v>28.105158709072125</v>
      </c>
      <c r="F9" s="159">
        <f t="shared" si="4"/>
        <v>92.000857751363284</v>
      </c>
      <c r="G9" s="159">
        <f t="shared" si="5"/>
        <v>-5.5500622360532725</v>
      </c>
      <c r="H9" s="159">
        <f t="shared" si="6"/>
        <v>-6.032620099100142</v>
      </c>
      <c r="I9" s="307">
        <f t="shared" si="0"/>
        <v>104.05500194865802</v>
      </c>
      <c r="J9" s="159">
        <f t="shared" si="7"/>
        <v>276.13295058213993</v>
      </c>
      <c r="K9" s="159">
        <f t="shared" si="1"/>
        <v>44.791633994790978</v>
      </c>
      <c r="L9" s="307">
        <f t="shared" si="2"/>
        <v>43.806786794920235</v>
      </c>
      <c r="M9" s="159">
        <f t="shared" si="8"/>
        <v>-1.6099947384883067</v>
      </c>
      <c r="N9" s="159">
        <f>R9/S9*100</f>
        <v>-1.6631566382643639</v>
      </c>
      <c r="O9" s="305">
        <v>414737390.60567915</v>
      </c>
      <c r="P9" s="305">
        <v>116562601.85559051</v>
      </c>
      <c r="Q9" s="305">
        <v>107238593.52444977</v>
      </c>
      <c r="R9" s="33">
        <v>-6469296.9469482601</v>
      </c>
      <c r="S9" s="305">
        <v>388977009.02661127</v>
      </c>
      <c r="T9" s="305">
        <v>52581956.153102256</v>
      </c>
      <c r="U9" s="305">
        <v>10688689.552511062</v>
      </c>
      <c r="V9" s="305">
        <v>276449626.26490414</v>
      </c>
      <c r="W9" s="305">
        <v>868414421.03194356</v>
      </c>
      <c r="X9" s="305">
        <v>140865843.140623</v>
      </c>
      <c r="Y9" s="305">
        <v>918177961.13841772</v>
      </c>
      <c r="Z9" s="305">
        <v>401820999.30479038</v>
      </c>
      <c r="AA9" s="33">
        <v>401820999.30479008</v>
      </c>
      <c r="AB9" s="33">
        <v>419108300.79884535</v>
      </c>
      <c r="AC9" s="33">
        <v>396649042.59909409</v>
      </c>
      <c r="AD9" s="33">
        <v>887937777.42154884</v>
      </c>
      <c r="AE9" s="33">
        <v>353495935.61890829</v>
      </c>
    </row>
    <row r="10" spans="1:31" s="33" customFormat="1" ht="12.75" hidden="1" customHeight="1">
      <c r="A10" s="1825" t="s">
        <v>1440</v>
      </c>
      <c r="B10" s="1825"/>
      <c r="C10" s="1825"/>
      <c r="D10" s="167"/>
      <c r="E10" s="303">
        <f t="shared" si="3"/>
        <v>28.400671778339742</v>
      </c>
      <c r="F10" s="159">
        <f t="shared" si="4"/>
        <v>93.312710913259394</v>
      </c>
      <c r="G10" s="159">
        <f t="shared" si="5"/>
        <v>5.7843453557033495</v>
      </c>
      <c r="H10" s="159">
        <f t="shared" si="6"/>
        <v>6.1988825521105033</v>
      </c>
      <c r="I10" s="159">
        <f t="shared" si="0"/>
        <v>90.35374365033455</v>
      </c>
      <c r="J10" s="159">
        <f t="shared" si="7"/>
        <v>263.61825002862162</v>
      </c>
      <c r="K10" s="159">
        <f t="shared" si="1"/>
        <v>40.480586478781184</v>
      </c>
      <c r="L10" s="307">
        <f t="shared" si="2"/>
        <v>38.888402322130915</v>
      </c>
      <c r="M10" s="159">
        <f t="shared" si="8"/>
        <v>1.7798555093398536</v>
      </c>
      <c r="N10" s="159">
        <f>R10/S10*100</f>
        <v>1.8580059663940476</v>
      </c>
      <c r="O10" s="305">
        <v>481177186.6602276</v>
      </c>
      <c r="P10" s="305">
        <v>136657553.45562041</v>
      </c>
      <c r="Q10" s="305">
        <v>127518867.797176</v>
      </c>
      <c r="R10" s="33">
        <v>7904744.8465280021</v>
      </c>
      <c r="S10" s="305">
        <v>425442382.2905829</v>
      </c>
      <c r="T10" s="305">
        <v>141809653.47389013</v>
      </c>
      <c r="U10" s="305">
        <v>20316280.878726214</v>
      </c>
      <c r="V10" s="305">
        <v>296025460.82286692</v>
      </c>
      <c r="W10" s="305">
        <v>1050978800.6989181</v>
      </c>
      <c r="X10" s="305">
        <v>161385785.02982691</v>
      </c>
      <c r="Y10" s="305">
        <v>1106867327.1392467</v>
      </c>
      <c r="Z10" s="305">
        <v>444122840.59282219</v>
      </c>
      <c r="AA10" s="33">
        <v>444122840.59282225</v>
      </c>
      <c r="AB10" s="33">
        <v>476703908.25929618</v>
      </c>
      <c r="AC10" s="33">
        <v>456720129.96827769</v>
      </c>
      <c r="AD10" s="33">
        <v>1094008385.2415526</v>
      </c>
      <c r="AE10" s="33">
        <v>413956937.12728733</v>
      </c>
    </row>
    <row r="11" spans="1:31" s="308" customFormat="1" ht="13.7" hidden="1" customHeight="1">
      <c r="A11" s="1789" t="s">
        <v>1441</v>
      </c>
      <c r="B11" s="1789"/>
      <c r="C11" s="1789"/>
      <c r="D11" s="355"/>
      <c r="E11" s="306">
        <f t="shared" si="3"/>
        <v>26.534918118638629</v>
      </c>
      <c r="F11" s="307">
        <f t="shared" si="4"/>
        <v>94.117044625812341</v>
      </c>
      <c r="G11" s="307">
        <f t="shared" si="5"/>
        <v>9.4375250053828754</v>
      </c>
      <c r="H11" s="307">
        <f t="shared" si="6"/>
        <v>10.027434502330898</v>
      </c>
      <c r="I11" s="307">
        <f t="shared" si="0"/>
        <v>101.88296923672277</v>
      </c>
      <c r="J11" s="307">
        <f t="shared" si="7"/>
        <v>318.6597712547233</v>
      </c>
      <c r="K11" s="159">
        <f t="shared" si="1"/>
        <v>42.766845357685355</v>
      </c>
      <c r="L11" s="307">
        <f t="shared" si="2"/>
        <v>41.353074377945966</v>
      </c>
      <c r="M11" s="307">
        <f t="shared" si="8"/>
        <v>2.8263567452065863</v>
      </c>
      <c r="N11" s="307">
        <f>(S11-AC11+AA11-AB11)/S11*100</f>
        <v>3.5545203872662716</v>
      </c>
      <c r="O11" s="305">
        <v>529227099.51266408</v>
      </c>
      <c r="P11" s="305">
        <v>140429977.5173316</v>
      </c>
      <c r="Q11" s="305">
        <v>132168544.60800523</v>
      </c>
      <c r="R11" s="33">
        <v>13253114.24325172</v>
      </c>
      <c r="S11" s="305">
        <v>456747797.40586615</v>
      </c>
      <c r="T11" s="305">
        <v>83545723.626557037</v>
      </c>
      <c r="U11" s="305">
        <v>16213505.051686004</v>
      </c>
      <c r="V11" s="305">
        <v>331835129.9245007</v>
      </c>
      <c r="W11" s="305">
        <v>1067995063.900094</v>
      </c>
      <c r="X11" s="305">
        <v>143334000.27478242</v>
      </c>
      <c r="Y11" s="305">
        <v>1118583919.8709385</v>
      </c>
      <c r="Z11" s="305">
        <v>468911586.1162464</v>
      </c>
      <c r="AA11" s="33">
        <v>381497471.03714108</v>
      </c>
      <c r="AB11" s="33">
        <v>340666948.07070595</v>
      </c>
      <c r="AC11" s="33">
        <v>481343126.79512012</v>
      </c>
      <c r="AD11" s="33">
        <v>1104507474.4175601</v>
      </c>
      <c r="AE11" s="33">
        <v>439721147.60266435</v>
      </c>
    </row>
    <row r="12" spans="1:31" s="33" customFormat="1" ht="13.7" hidden="1" customHeight="1">
      <c r="A12" s="1825" t="s">
        <v>1442</v>
      </c>
      <c r="B12" s="1825"/>
      <c r="C12" s="1825"/>
      <c r="D12" s="167"/>
      <c r="E12" s="306">
        <f t="shared" si="3"/>
        <v>25.535948620218541</v>
      </c>
      <c r="F12" s="307">
        <f t="shared" si="4"/>
        <v>95.279749174752197</v>
      </c>
      <c r="G12" s="307">
        <f t="shared" si="5"/>
        <v>10.243903154733383</v>
      </c>
      <c r="H12" s="307">
        <f t="shared" si="6"/>
        <v>10.751396013800459</v>
      </c>
      <c r="I12" s="307">
        <f t="shared" si="0"/>
        <v>104.2652472129089</v>
      </c>
      <c r="J12" s="307">
        <f t="shared" si="7"/>
        <v>325.71772510540245</v>
      </c>
      <c r="K12" s="159">
        <f t="shared" si="1"/>
        <v>45.563275036395808</v>
      </c>
      <c r="L12" s="307">
        <f t="shared" si="2"/>
        <v>43.806165420246131</v>
      </c>
      <c r="M12" s="307">
        <f t="shared" si="8"/>
        <v>2.8856581347316483</v>
      </c>
      <c r="N12" s="159">
        <f>(S12-AC12+AA12-AB12)/S12*100</f>
        <v>3.5181531917315088</v>
      </c>
      <c r="O12" s="305">
        <v>552581020.29235148</v>
      </c>
      <c r="P12" s="305">
        <v>141106805.42693427</v>
      </c>
      <c r="Q12" s="305">
        <v>134446210.27928859</v>
      </c>
      <c r="R12" s="33">
        <v>14454844.492673216</v>
      </c>
      <c r="S12" s="305">
        <v>486513225.79257286</v>
      </c>
      <c r="T12" s="305">
        <v>59000259.028558321</v>
      </c>
      <c r="U12" s="305">
        <v>22343556.438847698</v>
      </c>
      <c r="V12" s="305">
        <v>368720316.52669519</v>
      </c>
      <c r="W12" s="305">
        <v>1067774924.8796263</v>
      </c>
      <c r="X12" s="305">
        <v>149366518.39722168</v>
      </c>
      <c r="Y12" s="305">
        <v>1118819839.4686251</v>
      </c>
      <c r="Z12" s="305">
        <v>500920199.75254083</v>
      </c>
      <c r="AA12" s="33">
        <v>415806488.11875683</v>
      </c>
      <c r="AB12" s="33">
        <v>372508410.50904661</v>
      </c>
      <c r="AC12" s="33">
        <v>512695022.82086575</v>
      </c>
      <c r="AD12" s="33">
        <v>1110604457.444062</v>
      </c>
      <c r="AE12" s="33">
        <v>469260479.84028232</v>
      </c>
    </row>
    <row r="13" spans="1:31" s="33" customFormat="1" ht="13.7" hidden="1" customHeight="1">
      <c r="A13" s="1789" t="s">
        <v>1443</v>
      </c>
      <c r="B13" s="1789"/>
      <c r="C13" s="1789"/>
      <c r="D13" s="167"/>
      <c r="E13" s="306">
        <f t="shared" si="3"/>
        <v>28.724027477117509</v>
      </c>
      <c r="F13" s="307">
        <f t="shared" si="4"/>
        <v>94.820353211120675</v>
      </c>
      <c r="G13" s="307">
        <f t="shared" si="5"/>
        <v>27.768426481962955</v>
      </c>
      <c r="H13" s="307">
        <f t="shared" si="6"/>
        <v>29.285301669500875</v>
      </c>
      <c r="I13" s="307" t="e">
        <f t="shared" si="0"/>
        <v>#REF!</v>
      </c>
      <c r="J13" s="307">
        <f t="shared" si="7"/>
        <v>329.50454879048209</v>
      </c>
      <c r="K13" s="159" t="e">
        <f t="shared" si="1"/>
        <v>#REF!</v>
      </c>
      <c r="L13" s="307">
        <f t="shared" si="2"/>
        <v>29.984456145394923</v>
      </c>
      <c r="M13" s="307">
        <f t="shared" si="8"/>
        <v>8.6009394694161099</v>
      </c>
      <c r="N13" s="159">
        <v>0</v>
      </c>
      <c r="O13" s="305">
        <f>'2'!G14*1000</f>
        <v>601944046609.06848</v>
      </c>
      <c r="P13" s="305">
        <f>'2'!H14*1000</f>
        <v>172902573344.86185</v>
      </c>
      <c r="Q13" s="305">
        <f>'2'!J14*1000</f>
        <v>163946830756.715</v>
      </c>
      <c r="R13" s="33">
        <f>'18'!AA13*1000</f>
        <v>48012323964.690033</v>
      </c>
      <c r="S13" s="305">
        <f>'22'!F13*1000</f>
        <v>543964047447.67297</v>
      </c>
      <c r="T13" s="305" t="e">
        <f>#REF!*1000</f>
        <v>#REF!</v>
      </c>
      <c r="U13" s="305" t="e">
        <f>#REF!*1000</f>
        <v>#REF!</v>
      </c>
      <c r="V13" s="305" t="e">
        <f>#REF!*1000</f>
        <v>#REF!</v>
      </c>
      <c r="W13" s="50" t="e">
        <f>#REF!*1000</f>
        <v>#REF!</v>
      </c>
      <c r="X13" s="305">
        <f>'2'!M14*1000</f>
        <v>165085444023.28009</v>
      </c>
      <c r="Y13" s="305" t="e">
        <f>#REF!*1000</f>
        <v>#REF!</v>
      </c>
      <c r="Z13" s="305">
        <f>'22'!E13*1000</f>
        <v>558221856291.58289</v>
      </c>
      <c r="AA13" s="33">
        <v>0</v>
      </c>
      <c r="AB13" s="33">
        <v>0</v>
      </c>
      <c r="AC13" s="33">
        <f>'26'!L13*1000</f>
        <v>521734671308.78442</v>
      </c>
      <c r="AD13" s="363">
        <f>'2'!L14*1000</f>
        <v>1814153456077.3289</v>
      </c>
      <c r="AE13" s="33">
        <f>'28'!G14*1000</f>
        <v>476115763599.36035</v>
      </c>
    </row>
    <row r="14" spans="1:31" s="33" customFormat="1" ht="13.7" hidden="1" customHeight="1">
      <c r="A14" s="1825" t="s">
        <v>1444</v>
      </c>
      <c r="B14" s="1825"/>
      <c r="C14" s="1825"/>
      <c r="D14" s="167"/>
      <c r="E14" s="303">
        <f t="shared" si="3"/>
        <v>22.890405191484319</v>
      </c>
      <c r="F14" s="159">
        <f t="shared" si="4"/>
        <v>93.136388997518836</v>
      </c>
      <c r="G14" s="159">
        <f t="shared" si="5"/>
        <v>15.114015685492443</v>
      </c>
      <c r="H14" s="159">
        <f t="shared" si="6"/>
        <v>16.227830870590314</v>
      </c>
      <c r="I14" s="159" t="e">
        <f t="shared" si="0"/>
        <v>#REF!</v>
      </c>
      <c r="J14" s="159">
        <f t="shared" si="7"/>
        <v>345.28319467549341</v>
      </c>
      <c r="K14" s="159" t="e">
        <f t="shared" si="1"/>
        <v>#REF!</v>
      </c>
      <c r="L14" s="159">
        <f t="shared" si="2"/>
        <v>29.775913443042274</v>
      </c>
      <c r="M14" s="159">
        <f t="shared" si="8"/>
        <v>3.5135374310558061</v>
      </c>
      <c r="N14" s="159">
        <f>(S14-AC14+AA14-AB14)/S14*100</f>
        <v>3.0834285718796837</v>
      </c>
      <c r="O14" s="305">
        <f>'2'!G15*1000</f>
        <v>577199200169.32678</v>
      </c>
      <c r="P14" s="305">
        <f>'2'!H15*1000</f>
        <v>132123235680.76555</v>
      </c>
      <c r="Q14" s="305">
        <f>'2'!J15*1000</f>
        <v>123054810739.74641</v>
      </c>
      <c r="R14" s="33">
        <f>'18'!AA14*1000</f>
        <v>19969126564.971054</v>
      </c>
      <c r="S14" s="305">
        <f>'22'!F14*1000</f>
        <v>553320612477.7157</v>
      </c>
      <c r="T14" s="305" t="e">
        <f>#REF!*1000</f>
        <v>#REF!</v>
      </c>
      <c r="U14" s="305" t="e">
        <f>#REF!*1000</f>
        <v>#REF!</v>
      </c>
      <c r="V14" s="305" t="e">
        <f>#REF!*1000</f>
        <v>#REF!</v>
      </c>
      <c r="W14" s="50" t="e">
        <f>#REF!*1000</f>
        <v>#REF!</v>
      </c>
      <c r="X14" s="305">
        <f>'2'!M15*1000</f>
        <v>160251243330.20074</v>
      </c>
      <c r="Y14" s="305" t="e">
        <f>#REF!*1000</f>
        <v>#REF!</v>
      </c>
      <c r="Z14" s="305">
        <f>'22'!E14*1000</f>
        <v>568348194855.30286</v>
      </c>
      <c r="AA14" s="50">
        <f>'16'!K14*1000</f>
        <v>383445661143.01843</v>
      </c>
      <c r="AB14" s="50">
        <f>'16'!L14*1000</f>
        <v>377850606000.65424</v>
      </c>
      <c r="AC14" s="33">
        <f>'26'!L14*1000</f>
        <v>541854421760.84235</v>
      </c>
      <c r="AD14" s="363">
        <f>'2'!L15*1000</f>
        <v>1858282579764.1816</v>
      </c>
      <c r="AE14" s="33">
        <f>'28'!G15*1000</f>
        <v>492617125028.828</v>
      </c>
    </row>
    <row r="15" spans="1:31" s="33" customFormat="1" ht="13.7" hidden="1" customHeight="1">
      <c r="A15" s="1825" t="s">
        <v>1445</v>
      </c>
      <c r="B15" s="1825"/>
      <c r="C15" s="1825"/>
      <c r="D15" s="167"/>
      <c r="E15" s="303">
        <f t="shared" si="3"/>
        <v>20.392687783311395</v>
      </c>
      <c r="F15" s="159">
        <f t="shared" si="4"/>
        <v>93.595389725011685</v>
      </c>
      <c r="G15" s="159">
        <f t="shared" si="5"/>
        <v>10.967815817331015</v>
      </c>
      <c r="H15" s="159">
        <f t="shared" si="6"/>
        <v>11.718329128769112</v>
      </c>
      <c r="I15" s="159" t="e">
        <f t="shared" si="0"/>
        <v>#REF!</v>
      </c>
      <c r="J15" s="159">
        <f t="shared" si="7"/>
        <v>331.30990667449885</v>
      </c>
      <c r="K15" s="159" t="e">
        <f t="shared" si="1"/>
        <v>#REF!</v>
      </c>
      <c r="L15" s="159">
        <f t="shared" si="2"/>
        <v>33.541969878352447</v>
      </c>
      <c r="M15" s="159">
        <f t="shared" si="8"/>
        <v>2.3832419421630378</v>
      </c>
      <c r="N15" s="159">
        <f>(S15-AC15+AA15-AB15)/S15*100</f>
        <v>3.0859310551345813</v>
      </c>
      <c r="O15" s="305">
        <f>'2'!G16*1000</f>
        <v>591176187097.69373</v>
      </c>
      <c r="P15" s="305">
        <f>'2'!H16*1000</f>
        <v>120556714084.11751</v>
      </c>
      <c r="Q15" s="305">
        <f>'2'!J16*1000</f>
        <v>112835526386.69783</v>
      </c>
      <c r="R15" s="33">
        <f>'18'!AA15*1000</f>
        <v>13222438356.172369</v>
      </c>
      <c r="S15" s="305">
        <f>'22'!F15*1000</f>
        <v>542356053417.50385</v>
      </c>
      <c r="T15" s="305" t="e">
        <f>#REF!*1000</f>
        <v>#REF!</v>
      </c>
      <c r="U15" s="305" t="e">
        <f>#REF!*1000</f>
        <v>#REF!</v>
      </c>
      <c r="V15" s="305" t="e">
        <f>#REF!*1000</f>
        <v>#REF!</v>
      </c>
      <c r="W15" s="50" t="e">
        <f>#REF!*1000</f>
        <v>#REF!</v>
      </c>
      <c r="X15" s="305">
        <f>'2'!M16*1000</f>
        <v>163700524038.46497</v>
      </c>
      <c r="Y15" s="305" t="e">
        <f>#REF!*1000</f>
        <v>#REF!</v>
      </c>
      <c r="Z15" s="305">
        <f>'22'!E15*1000</f>
        <v>554808898007.71313</v>
      </c>
      <c r="AA15" s="50">
        <f>'16'!K15*1000</f>
        <v>426671623986.29968</v>
      </c>
      <c r="AB15" s="50">
        <f>'16'!L15*1000</f>
        <v>408187718463.5506</v>
      </c>
      <c r="AC15" s="33">
        <f>'26'!L15*1000</f>
        <v>544103225058.43988</v>
      </c>
      <c r="AD15" s="363">
        <f>'2'!L16*1000</f>
        <v>1616947529869.2383</v>
      </c>
      <c r="AE15" s="33">
        <f>'28'!G16*1000</f>
        <v>497306493564.44049</v>
      </c>
    </row>
    <row r="16" spans="1:31" s="33" customFormat="1" ht="17.25" hidden="1" customHeight="1">
      <c r="A16" s="1825" t="s">
        <v>1407</v>
      </c>
      <c r="B16" s="1825"/>
      <c r="C16" s="1825"/>
      <c r="D16" s="167"/>
      <c r="E16" s="303">
        <f t="shared" si="3"/>
        <v>21.885292151692504</v>
      </c>
      <c r="F16" s="159">
        <f t="shared" si="4"/>
        <v>93.540013256492557</v>
      </c>
      <c r="G16" s="159">
        <f t="shared" si="5"/>
        <v>19.514837640885911</v>
      </c>
      <c r="H16" s="159">
        <f t="shared" si="6"/>
        <v>20.86255599234844</v>
      </c>
      <c r="I16" s="159" t="e">
        <f t="shared" si="0"/>
        <v>#REF!</v>
      </c>
      <c r="J16" s="159">
        <f t="shared" si="7"/>
        <v>311.41158827662059</v>
      </c>
      <c r="K16" s="159" t="e">
        <f t="shared" si="1"/>
        <v>#REF!</v>
      </c>
      <c r="L16" s="159">
        <f t="shared" si="2"/>
        <v>30.436173352685795</v>
      </c>
      <c r="M16" s="159">
        <f t="shared" si="8"/>
        <v>4.2657645440327476</v>
      </c>
      <c r="N16" s="159">
        <f>(S16-AC16+AA16-AB16)/S16*100</f>
        <v>3.6584450006283511</v>
      </c>
      <c r="O16" s="305">
        <f>'2'!G17*1000</f>
        <v>521853082567.8877</v>
      </c>
      <c r="P16" s="305">
        <f>'2'!H17*1000</f>
        <v>114209071722.59532</v>
      </c>
      <c r="Q16" s="305">
        <f>'2'!J17*1000</f>
        <v>106831180829.43275</v>
      </c>
      <c r="R16" s="33">
        <f>'18'!AA16*1000</f>
        <v>22287714917.827419</v>
      </c>
      <c r="S16" s="305">
        <f>'22'!F16*1000</f>
        <v>510638215563.37988</v>
      </c>
      <c r="T16" s="305" t="e">
        <f>#REF!*1000</f>
        <v>#REF!</v>
      </c>
      <c r="U16" s="305" t="e">
        <f>#REF!*1000</f>
        <v>#REF!</v>
      </c>
      <c r="V16" s="305" t="e">
        <f>#REF!*1000</f>
        <v>#REF!</v>
      </c>
      <c r="W16" s="50" t="e">
        <f>#REF!*1000</f>
        <v>#REF!</v>
      </c>
      <c r="X16" s="305">
        <f>'2'!M17*1000</f>
        <v>163975341569.43137</v>
      </c>
      <c r="Y16" s="305" t="e">
        <f>#REF!*1000</f>
        <v>#REF!</v>
      </c>
      <c r="Z16" s="305">
        <f>'22'!E16*1000</f>
        <v>522478788685.25568</v>
      </c>
      <c r="AA16" s="50">
        <f>'16'!K16*1000</f>
        <v>502300405089.22681</v>
      </c>
      <c r="AB16" s="50">
        <f>'16'!L16*1000</f>
        <v>505889501158.25287</v>
      </c>
      <c r="AC16" s="33">
        <f>'26'!L16*1000</f>
        <v>488367701225.77753</v>
      </c>
      <c r="AD16" s="363">
        <f>'2'!L17*1000</f>
        <v>1677734614158.7781</v>
      </c>
      <c r="AE16" s="33">
        <f>'28'!G17*1000</f>
        <v>442375323520.45184</v>
      </c>
    </row>
    <row r="17" spans="1:31" s="33" customFormat="1" ht="13.5" hidden="1" customHeight="1">
      <c r="A17" s="1825" t="s">
        <v>1362</v>
      </c>
      <c r="B17" s="1825"/>
      <c r="C17" s="1825"/>
      <c r="D17" s="167"/>
      <c r="E17" s="310">
        <f t="shared" si="3"/>
        <v>22.45536049142121</v>
      </c>
      <c r="F17" s="311">
        <f t="shared" si="4"/>
        <v>94.200570883351944</v>
      </c>
      <c r="G17" s="311">
        <f t="shared" ref="G17:G23" si="9">R17/P17*100</f>
        <v>26.184387740856401</v>
      </c>
      <c r="H17" s="311">
        <f t="shared" si="6"/>
        <v>27.796421502880687</v>
      </c>
      <c r="I17" s="311" t="e">
        <f t="shared" si="0"/>
        <v>#REF!</v>
      </c>
      <c r="J17" s="311">
        <f t="shared" si="7"/>
        <v>290.98129186086277</v>
      </c>
      <c r="K17" s="311" t="e">
        <f t="shared" si="1"/>
        <v>#REF!</v>
      </c>
      <c r="L17" s="311">
        <f t="shared" si="2"/>
        <v>29.161014807454656</v>
      </c>
      <c r="M17" s="311">
        <f t="shared" si="8"/>
        <v>6.1053056340764007</v>
      </c>
      <c r="N17" s="311">
        <f>(S17-AC17+AA17-AB17)/S17*100</f>
        <v>5.2185141786081228</v>
      </c>
      <c r="O17" s="305">
        <f>'2'!G18*1000</f>
        <v>590578353624.27771</v>
      </c>
      <c r="P17" s="305">
        <f>'2'!H18*1000</f>
        <v>132616498290.6319</v>
      </c>
      <c r="Q17" s="305">
        <f>'2'!J18*1000</f>
        <v>124925498475.28592</v>
      </c>
      <c r="R17" s="33">
        <f>'18'!AA17*1000</f>
        <v>34724818120.765259</v>
      </c>
      <c r="S17" s="305">
        <f>'22'!F17*1000</f>
        <v>555783105898.94226</v>
      </c>
      <c r="T17" s="305" t="e">
        <f>#REF!*1000</f>
        <v>#REF!</v>
      </c>
      <c r="U17" s="305" t="e">
        <f>#REF!*1000</f>
        <v>#REF!</v>
      </c>
      <c r="V17" s="305" t="e">
        <f>#REF!*1000</f>
        <v>#REF!</v>
      </c>
      <c r="W17" s="50" t="e">
        <f>#REF!*1000</f>
        <v>#REF!</v>
      </c>
      <c r="X17" s="305">
        <f>'2'!M18*1000</f>
        <v>191003037461.4938</v>
      </c>
      <c r="Y17" s="305" t="e">
        <f>#REF!*1000</f>
        <v>#REF!</v>
      </c>
      <c r="Z17" s="305">
        <f>'22'!E17*1000</f>
        <v>568764615598.45178</v>
      </c>
      <c r="AA17" s="50">
        <f>'16'!K17*1000</f>
        <v>596990781119.32605</v>
      </c>
      <c r="AB17" s="50">
        <f>'16'!L17*1000</f>
        <v>578160728513.15881</v>
      </c>
      <c r="AC17" s="33">
        <f>'26'!L17*1000</f>
        <v>545609538321.46454</v>
      </c>
      <c r="AD17" s="363">
        <f>'2'!L18*1000</f>
        <v>1905911401124.707</v>
      </c>
      <c r="AE17" s="33">
        <f>'28'!G18*1000</f>
        <v>495646950486.77838</v>
      </c>
    </row>
    <row r="18" spans="1:31" s="33" customFormat="1" ht="13.5" hidden="1" customHeight="1">
      <c r="A18" s="1825" t="s">
        <v>1363</v>
      </c>
      <c r="B18" s="1825"/>
      <c r="C18" s="1825"/>
      <c r="D18" s="167"/>
      <c r="E18" s="310">
        <f t="shared" ref="E18:F20" si="10">P18/O18*100</f>
        <v>28.034352093851872</v>
      </c>
      <c r="F18" s="311">
        <f t="shared" si="10"/>
        <v>95.11630503257787</v>
      </c>
      <c r="G18" s="311">
        <f t="shared" si="9"/>
        <v>41.177365851686595</v>
      </c>
      <c r="H18" s="311">
        <f t="shared" ref="H18:H24" si="11">R18/Q18*100</f>
        <v>43.291595313319952</v>
      </c>
      <c r="I18" s="311">
        <f t="shared" ref="I18:I24" si="12">AE18/(T18+U18+V18)*100</f>
        <v>38.273931156114813</v>
      </c>
      <c r="J18" s="311">
        <f t="shared" ref="J18:J24" si="13">S18/X18*100</f>
        <v>403.66239029001935</v>
      </c>
      <c r="K18" s="311" t="e">
        <f t="shared" ref="K18:K24" si="14">S18/W18*100</f>
        <v>#REF!</v>
      </c>
      <c r="L18" s="311">
        <f t="shared" ref="L18:L24" si="15">S18/AD18*100</f>
        <v>31.698522124221203</v>
      </c>
      <c r="M18" s="311">
        <f t="shared" ref="M18:M24" si="16">R18/Z18*100</f>
        <v>11.396717344082928</v>
      </c>
      <c r="N18" s="311">
        <v>0</v>
      </c>
      <c r="O18" s="50">
        <f>'1'!G19*1000</f>
        <v>607232241203.53247</v>
      </c>
      <c r="P18" s="50">
        <f>'1'!H19*1000</f>
        <v>170233624526.38614</v>
      </c>
      <c r="Q18" s="50">
        <f>'1'!J19*1000</f>
        <v>161919933572.53073</v>
      </c>
      <c r="R18" s="50">
        <f>'17'!AA18*1000</f>
        <v>70097722373.816498</v>
      </c>
      <c r="S18" s="50">
        <f>'21'!F18*1000</f>
        <v>599912595010.16187</v>
      </c>
      <c r="T18" s="50">
        <f>'9'!I18*1000</f>
        <v>21622586778.182602</v>
      </c>
      <c r="U18" s="50">
        <f>'9'!J18*1000</f>
        <v>855876728341.16553</v>
      </c>
      <c r="V18" s="50">
        <f>'9'!K18*1000</f>
        <v>396411361107.40057</v>
      </c>
      <c r="W18" s="50" t="e">
        <f>'9'!G18*1000</f>
        <v>#REF!</v>
      </c>
      <c r="X18" s="50">
        <f>'1'!M19*1000</f>
        <v>148617411341.97382</v>
      </c>
      <c r="Y18" s="50" t="e">
        <f>#REF!*1000</f>
        <v>#REF!</v>
      </c>
      <c r="Z18" s="50">
        <f>'21'!E18*1000</f>
        <v>615069412160.2533</v>
      </c>
      <c r="AA18" s="50">
        <f>'15'!K18*1000</f>
        <v>543367712191.40027</v>
      </c>
      <c r="AB18" s="50">
        <f>'15'!L18*1000</f>
        <v>539216484375.87115</v>
      </c>
      <c r="AC18" s="33">
        <f>'25'!L18*1000</f>
        <v>538028957041.10455</v>
      </c>
      <c r="AD18" s="363">
        <f>'1'!L19*1000</f>
        <v>1892556986282.2148</v>
      </c>
      <c r="AE18" s="50">
        <f>'27'!G19*1000</f>
        <v>487575695209.42249</v>
      </c>
    </row>
    <row r="19" spans="1:31" s="33" customFormat="1" ht="14.25" hidden="1" customHeight="1">
      <c r="A19" s="1825" t="s">
        <v>1364</v>
      </c>
      <c r="B19" s="1825"/>
      <c r="C19" s="1825"/>
      <c r="D19" s="167"/>
      <c r="E19" s="310">
        <f t="shared" si="10"/>
        <v>22.857929858704029</v>
      </c>
      <c r="F19" s="311">
        <f t="shared" si="10"/>
        <v>93.178223976940984</v>
      </c>
      <c r="G19" s="311">
        <f t="shared" si="9"/>
        <v>24.981900532401934</v>
      </c>
      <c r="H19" s="311">
        <f t="shared" si="11"/>
        <v>26.810878621795002</v>
      </c>
      <c r="I19" s="311" t="e">
        <f t="shared" si="12"/>
        <v>#REF!</v>
      </c>
      <c r="J19" s="311">
        <f t="shared" si="13"/>
        <v>288.93946728464147</v>
      </c>
      <c r="K19" s="311" t="e">
        <f t="shared" si="14"/>
        <v>#REF!</v>
      </c>
      <c r="L19" s="311">
        <f t="shared" si="15"/>
        <v>28.724143982605742</v>
      </c>
      <c r="M19" s="311">
        <f t="shared" si="16"/>
        <v>5.8246527118157765</v>
      </c>
      <c r="N19" s="311">
        <f t="shared" ref="N19:N25" si="17">(S19-AC19+AA19-AB19)/S19*100</f>
        <v>5.2485809585973406</v>
      </c>
      <c r="O19" s="305">
        <f>'2'!G20*1000</f>
        <v>574744237526.82422</v>
      </c>
      <c r="P19" s="305">
        <f>'2'!H20*1000</f>
        <v>131374634680.82477</v>
      </c>
      <c r="Q19" s="305">
        <f>'2'!J20*1000</f>
        <v>122412551351.78688</v>
      </c>
      <c r="R19" s="33">
        <f>'18'!AA19*1000</f>
        <v>32819880560.770058</v>
      </c>
      <c r="S19" s="305">
        <f>'22'!F19*1000</f>
        <v>550945764665.23364</v>
      </c>
      <c r="T19" s="305" t="e">
        <f>#REF!*1000</f>
        <v>#REF!</v>
      </c>
      <c r="U19" s="305" t="e">
        <f>#REF!*1000</f>
        <v>#REF!</v>
      </c>
      <c r="V19" s="305" t="e">
        <f>#REF!*1000</f>
        <v>#REF!</v>
      </c>
      <c r="W19" s="50" t="e">
        <f>#REF!*1000</f>
        <v>#REF!</v>
      </c>
      <c r="X19" s="305">
        <f>'2'!M20*1000</f>
        <v>190678611628.53299</v>
      </c>
      <c r="Y19" s="305" t="e">
        <f>#REF!*1000</f>
        <v>#REF!</v>
      </c>
      <c r="Z19" s="305">
        <f>'22'!E19*1000</f>
        <v>563465019883.37073</v>
      </c>
      <c r="AA19" s="50">
        <f>'16'!K19*1000</f>
        <v>471136516857.51721</v>
      </c>
      <c r="AB19" s="50">
        <f>'16'!L19*1000</f>
        <v>472749175826.49487</v>
      </c>
      <c r="AC19" s="33">
        <f>'26'!L19*1000</f>
        <v>520416271199.83801</v>
      </c>
      <c r="AD19" s="363">
        <f>'2'!L20*1000</f>
        <v>1918058080334.3196</v>
      </c>
      <c r="AE19" s="33">
        <f>'28'!G20*1000</f>
        <v>469581988394.43793</v>
      </c>
    </row>
    <row r="20" spans="1:31" s="33" customFormat="1" ht="13.7" hidden="1" customHeight="1">
      <c r="A20" s="1825" t="s">
        <v>1365</v>
      </c>
      <c r="B20" s="1825"/>
      <c r="C20" s="1825"/>
      <c r="D20" s="167"/>
      <c r="E20" s="310">
        <f t="shared" si="10"/>
        <v>22.927482727410702</v>
      </c>
      <c r="F20" s="311">
        <f t="shared" si="10"/>
        <v>90.84118079774386</v>
      </c>
      <c r="G20" s="311">
        <f t="shared" si="9"/>
        <v>27.85628249882674</v>
      </c>
      <c r="H20" s="311">
        <f t="shared" si="11"/>
        <v>30.664817711747077</v>
      </c>
      <c r="I20" s="311" t="e">
        <f t="shared" si="12"/>
        <v>#REF!</v>
      </c>
      <c r="J20" s="311">
        <f t="shared" si="13"/>
        <v>279.85752494249851</v>
      </c>
      <c r="K20" s="311" t="e">
        <f t="shared" si="14"/>
        <v>#REF!</v>
      </c>
      <c r="L20" s="311">
        <f t="shared" si="15"/>
        <v>26.603897123587544</v>
      </c>
      <c r="M20" s="311">
        <f t="shared" si="16"/>
        <v>6.6311429199177176</v>
      </c>
      <c r="N20" s="311">
        <f t="shared" si="17"/>
        <v>5.8919030097347491</v>
      </c>
      <c r="O20" s="305">
        <f>'2'!G21*1000</f>
        <v>567799791590.06055</v>
      </c>
      <c r="P20" s="305">
        <f>'2'!H21*1000</f>
        <v>130182199143.08508</v>
      </c>
      <c r="Q20" s="305">
        <f>'2'!J21*1000</f>
        <v>118259046890.04887</v>
      </c>
      <c r="R20" s="33">
        <f>'18'!AA20*1000</f>
        <v>36263921156.482986</v>
      </c>
      <c r="S20" s="305">
        <f>'22'!F20*1000</f>
        <v>532889980968.86169</v>
      </c>
      <c r="T20" s="305" t="e">
        <f>#REF!*1000</f>
        <v>#REF!</v>
      </c>
      <c r="U20" s="305" t="e">
        <f>#REF!*1000</f>
        <v>#REF!</v>
      </c>
      <c r="V20" s="305" t="e">
        <f>#REF!*1000</f>
        <v>#REF!</v>
      </c>
      <c r="W20" s="50" t="e">
        <f>#REF!*1000</f>
        <v>#REF!</v>
      </c>
      <c r="X20" s="305">
        <f>'2'!M21*1000</f>
        <v>190414740885.86792</v>
      </c>
      <c r="Y20" s="305" t="e">
        <f>#REF!*1000</f>
        <v>#REF!</v>
      </c>
      <c r="Z20" s="305">
        <f>'22'!E20*1000</f>
        <v>546872863312.27148</v>
      </c>
      <c r="AA20" s="50">
        <f>'16'!K20*1000</f>
        <v>472565988368.96783</v>
      </c>
      <c r="AB20" s="50">
        <f>'16'!L20*1000</f>
        <v>453305260327.58716</v>
      </c>
      <c r="AC20" s="33">
        <f>'26'!L20*1000</f>
        <v>520753348182.96307</v>
      </c>
      <c r="AD20" s="363">
        <f>'2'!L21*1000</f>
        <v>2003052329113.0562</v>
      </c>
      <c r="AE20" s="33">
        <f>'28'!G21*1000</f>
        <v>472204876777.19043</v>
      </c>
    </row>
    <row r="21" spans="1:31" s="33" customFormat="1" ht="13.7" hidden="1" customHeight="1">
      <c r="A21" s="1825" t="s">
        <v>1366</v>
      </c>
      <c r="B21" s="1825"/>
      <c r="C21" s="1825"/>
      <c r="D21" s="32"/>
      <c r="E21" s="310">
        <f t="shared" ref="E21:F24" si="18">P21/O21*100</f>
        <v>23.159944665856973</v>
      </c>
      <c r="F21" s="311">
        <f t="shared" si="18"/>
        <v>92.489230589957174</v>
      </c>
      <c r="G21" s="311">
        <f t="shared" si="9"/>
        <v>28.365353730099692</v>
      </c>
      <c r="H21" s="311">
        <f t="shared" si="11"/>
        <v>30.66881792525119</v>
      </c>
      <c r="I21" s="311" t="e">
        <f t="shared" si="12"/>
        <v>#REF!</v>
      </c>
      <c r="J21" s="311">
        <f t="shared" si="13"/>
        <v>277.49859993477105</v>
      </c>
      <c r="K21" s="311" t="e">
        <f t="shared" si="14"/>
        <v>#REF!</v>
      </c>
      <c r="L21" s="311">
        <f t="shared" si="15"/>
        <v>33.888012730174829</v>
      </c>
      <c r="M21" s="311">
        <f t="shared" si="16"/>
        <v>6.8245304540195519</v>
      </c>
      <c r="N21" s="311">
        <f t="shared" si="17"/>
        <v>6.4134407112224663</v>
      </c>
      <c r="O21" s="305">
        <f>'2'!G22*1000</f>
        <v>610787773834.75635</v>
      </c>
      <c r="P21" s="305">
        <f>'2'!H22*1000</f>
        <v>141458110445.94922</v>
      </c>
      <c r="Q21" s="305">
        <f>'2'!J22*1000</f>
        <v>130833517958.55026</v>
      </c>
      <c r="R21" s="33">
        <f>'18'!AA21*1000</f>
        <v>40125093407.9086</v>
      </c>
      <c r="S21" s="305">
        <f>'22'!F21*1000</f>
        <v>575586969459.5636</v>
      </c>
      <c r="T21" s="305" t="e">
        <f>#REF!*1000</f>
        <v>#REF!</v>
      </c>
      <c r="U21" s="305" t="e">
        <f>#REF!*1000</f>
        <v>#REF!</v>
      </c>
      <c r="V21" s="305" t="e">
        <f>#REF!*1000</f>
        <v>#REF!</v>
      </c>
      <c r="W21" s="50" t="e">
        <f>#REF!*1000</f>
        <v>#REF!</v>
      </c>
      <c r="X21" s="305">
        <f>'2'!M22*1000</f>
        <v>207419774224.03622</v>
      </c>
      <c r="Y21" s="305" t="e">
        <f>#REF!*1000</f>
        <v>#REF!</v>
      </c>
      <c r="Z21" s="305">
        <f>'22'!E21*1000</f>
        <v>587953906547.16016</v>
      </c>
      <c r="AA21" s="50">
        <f>'16'!K21*1000</f>
        <v>467124506297.57819</v>
      </c>
      <c r="AB21" s="50">
        <f>'16'!L21*1000</f>
        <v>449083899650.39594</v>
      </c>
      <c r="AC21" s="33">
        <f>'26'!L21*1000</f>
        <v>556712647078.93457</v>
      </c>
      <c r="AD21" s="363">
        <f>'2'!L22*1000</f>
        <v>1698497265220.4094</v>
      </c>
      <c r="AE21" s="33">
        <f>'28'!G22*1000</f>
        <v>504511908188.25787</v>
      </c>
    </row>
    <row r="22" spans="1:31" s="33" customFormat="1" ht="14.45" hidden="1" customHeight="1">
      <c r="A22" s="1467" t="s">
        <v>1367</v>
      </c>
      <c r="B22" s="1468"/>
      <c r="C22" s="1468"/>
      <c r="D22" s="1469"/>
      <c r="E22" s="310">
        <f t="shared" si="18"/>
        <v>22.374664676483007</v>
      </c>
      <c r="F22" s="311">
        <f t="shared" si="18"/>
        <v>92.109908017361548</v>
      </c>
      <c r="G22" s="311">
        <f t="shared" si="9"/>
        <v>22.363825723092347</v>
      </c>
      <c r="H22" s="311">
        <f t="shared" si="11"/>
        <v>24.279500657928189</v>
      </c>
      <c r="I22" s="311">
        <f t="shared" si="12"/>
        <v>65.375362616173035</v>
      </c>
      <c r="J22" s="311">
        <f t="shared" si="13"/>
        <v>255.50760381699007</v>
      </c>
      <c r="K22" s="311">
        <f t="shared" si="14"/>
        <v>36.870527413614553</v>
      </c>
      <c r="L22" s="311">
        <f t="shared" si="15"/>
        <v>34.264216394459254</v>
      </c>
      <c r="M22" s="311">
        <f t="shared" si="16"/>
        <v>5.1783652374910245</v>
      </c>
      <c r="N22" s="311">
        <f t="shared" si="17"/>
        <v>4.7384241885820249</v>
      </c>
      <c r="O22" s="305">
        <f>'2'!G23*1000</f>
        <v>591629898.36522436</v>
      </c>
      <c r="P22" s="305">
        <f>'2'!H23*1000</f>
        <v>132375205.88503619</v>
      </c>
      <c r="Q22" s="305">
        <f>'2'!J23*1000</f>
        <v>121930680.37849981</v>
      </c>
      <c r="R22" s="33">
        <f>'18'!AA22*1000</f>
        <v>29604160.344714176</v>
      </c>
      <c r="S22" s="305">
        <f>'22'!F22*1000</f>
        <v>557368066.55468881</v>
      </c>
      <c r="T22" s="305">
        <f>'10'!H22*1000</f>
        <v>56174469.685894564</v>
      </c>
      <c r="U22" s="305">
        <f>'10'!I22*1000</f>
        <v>36285352.065757252</v>
      </c>
      <c r="V22" s="305">
        <f>'10'!J22*1000</f>
        <v>657092394.43798745</v>
      </c>
      <c r="W22" s="50">
        <f>'10'!F22*1000</f>
        <v>1511689974.7652617</v>
      </c>
      <c r="X22" s="305">
        <f>'2'!M23*1000</f>
        <v>218141479.24689919</v>
      </c>
      <c r="Y22" s="305">
        <f>'12'!F22*1000</f>
        <v>1576730796.6300085</v>
      </c>
      <c r="Z22" s="305">
        <f>'22'!E22*1000</f>
        <v>571689307.08830655</v>
      </c>
      <c r="AA22" s="50">
        <f>'16'!K22*1000</f>
        <v>513062537.33096856</v>
      </c>
      <c r="AB22" s="50">
        <f>'16'!L22*1000</f>
        <v>501070753.58251137</v>
      </c>
      <c r="AC22" s="33">
        <f>'26'!L22*1000</f>
        <v>542949387.01808667</v>
      </c>
      <c r="AD22" s="363">
        <f>'2'!L23*1000</f>
        <v>1626676822.6598606</v>
      </c>
      <c r="AE22" s="33">
        <f>'28'!G23*1000</f>
        <v>490022479.33153796</v>
      </c>
    </row>
    <row r="23" spans="1:31" s="33" customFormat="1" ht="14.45" customHeight="1">
      <c r="A23" s="1467" t="s">
        <v>1308</v>
      </c>
      <c r="B23" s="1468"/>
      <c r="C23" s="1468"/>
      <c r="D23" s="1469"/>
      <c r="E23" s="310">
        <f t="shared" ref="E23" si="19">P23/O23*100</f>
        <v>25.040828712005254</v>
      </c>
      <c r="F23" s="311">
        <f t="shared" ref="F23" si="20">Q23/P23*100</f>
        <v>91.885873551725027</v>
      </c>
      <c r="G23" s="311">
        <f t="shared" si="9"/>
        <v>25.811105320862161</v>
      </c>
      <c r="H23" s="311">
        <f t="shared" ref="H23" si="21">R23/Q23*100</f>
        <v>28.090395534339009</v>
      </c>
      <c r="I23" s="311" t="s">
        <v>690</v>
      </c>
      <c r="J23" s="311" t="s">
        <v>690</v>
      </c>
      <c r="K23" s="311" t="s">
        <v>690</v>
      </c>
      <c r="L23" s="311" t="s">
        <v>690</v>
      </c>
      <c r="M23" s="311">
        <f t="shared" ref="M23" si="22">R23/Z23*100</f>
        <v>6.1374311183579628</v>
      </c>
      <c r="N23" s="311">
        <f t="shared" si="17"/>
        <v>6.049753995700045</v>
      </c>
      <c r="O23" s="305">
        <f>'2'!G24*1000</f>
        <v>547611812.77995157</v>
      </c>
      <c r="P23" s="305">
        <f>'2'!H24*1000</f>
        <v>137126536.04493457</v>
      </c>
      <c r="Q23" s="305">
        <f>'2'!J24*1000</f>
        <v>125999915.51610923</v>
      </c>
      <c r="R23" s="33">
        <f>'18'!AA23*1000</f>
        <v>35393874.641408071</v>
      </c>
      <c r="S23" s="305">
        <f>'22'!F23*1000</f>
        <v>567246381.60543549</v>
      </c>
      <c r="T23" s="364" t="str">
        <f>'9'!H23</f>
        <v>…</v>
      </c>
      <c r="U23" s="364" t="str">
        <f>'10'!I23</f>
        <v>…</v>
      </c>
      <c r="V23" s="364" t="str">
        <f>'10'!J23</f>
        <v>…</v>
      </c>
      <c r="W23" s="50" t="e">
        <f>'10'!F23*1000</f>
        <v>#VALUE!</v>
      </c>
      <c r="X23" s="305" t="e">
        <f>'2'!M24*1000</f>
        <v>#VALUE!</v>
      </c>
      <c r="Y23" s="305" t="e">
        <f>'12'!F23*1000</f>
        <v>#VALUE!</v>
      </c>
      <c r="Z23" s="305">
        <f>'22'!E23*1000</f>
        <v>576688747.43929529</v>
      </c>
      <c r="AA23" s="50">
        <f>'16'!K23*1000</f>
        <v>269631490.04391009</v>
      </c>
      <c r="AB23" s="50">
        <f>'16'!L23*1000</f>
        <v>293813184.71593726</v>
      </c>
      <c r="AC23" s="33">
        <f>'26'!L23*1000</f>
        <v>508747676.29676956</v>
      </c>
      <c r="AD23" s="363" t="e">
        <f>'2'!L24*1000</f>
        <v>#VALUE!</v>
      </c>
      <c r="AE23" s="33" t="e">
        <f>'28'!G24*1000</f>
        <v>#VALUE!</v>
      </c>
    </row>
    <row r="24" spans="1:31" s="33" customFormat="1" ht="14.45" customHeight="1">
      <c r="A24" s="1467" t="s">
        <v>1309</v>
      </c>
      <c r="B24" s="1468"/>
      <c r="C24" s="1468"/>
      <c r="D24" s="1469"/>
      <c r="E24" s="310">
        <f t="shared" si="18"/>
        <v>23.481111612910869</v>
      </c>
      <c r="F24" s="311">
        <f t="shared" si="18"/>
        <v>91.614459207963279</v>
      </c>
      <c r="G24" s="311">
        <f t="shared" ref="G24" si="23">R24/P24*100</f>
        <v>20.69423275130783</v>
      </c>
      <c r="H24" s="311">
        <f t="shared" si="11"/>
        <v>22.588391537991036</v>
      </c>
      <c r="I24" s="311">
        <f t="shared" si="12"/>
        <v>59.35843626651981</v>
      </c>
      <c r="J24" s="311">
        <f t="shared" si="13"/>
        <v>211.40769078684713</v>
      </c>
      <c r="K24" s="311">
        <f t="shared" si="14"/>
        <v>34.161045043106306</v>
      </c>
      <c r="L24" s="311">
        <f t="shared" si="15"/>
        <v>31.323781150996403</v>
      </c>
      <c r="M24" s="311">
        <f t="shared" si="16"/>
        <v>5.0328441800184631</v>
      </c>
      <c r="N24" s="311">
        <f t="shared" si="17"/>
        <v>4.4378509772292416</v>
      </c>
      <c r="O24" s="305">
        <f>'2'!G25*1000</f>
        <v>567102429.23699069</v>
      </c>
      <c r="P24" s="305">
        <f>'2'!H25*1000</f>
        <v>133161954.36866666</v>
      </c>
      <c r="Q24" s="305">
        <f>'2'!J25*1000</f>
        <v>121995604.3656088</v>
      </c>
      <c r="R24" s="33">
        <f>'18'!AA24*1000</f>
        <v>27556844.773242202</v>
      </c>
      <c r="S24" s="305">
        <f>'22'!F24*1000</f>
        <v>535452746.87562519</v>
      </c>
      <c r="T24" s="305">
        <f>'10'!H24*1000</f>
        <v>55041749.027572788</v>
      </c>
      <c r="U24" s="305">
        <f>'10'!I24*1000</f>
        <v>44948460.470020451</v>
      </c>
      <c r="V24" s="305">
        <f>'10'!J24*1000</f>
        <v>665442274.4939214</v>
      </c>
      <c r="W24" s="50">
        <f>'10'!F24*1000</f>
        <v>1567436670.043206</v>
      </c>
      <c r="X24" s="305">
        <f>'2'!M25*1000</f>
        <v>253279691.42593685</v>
      </c>
      <c r="Y24" s="305">
        <f>'12'!F24*1000</f>
        <v>1646437120.1984501</v>
      </c>
      <c r="Z24" s="305">
        <f>'22'!E24*1000</f>
        <v>547540193.7268225</v>
      </c>
      <c r="AA24" s="50">
        <f>'16'!K24*1000</f>
        <v>382269483.92824727</v>
      </c>
      <c r="AB24" s="50">
        <f>'16'!L24*1000</f>
        <v>381803427.49317777</v>
      </c>
      <c r="AC24" s="33">
        <f>'26'!L24*1000</f>
        <v>512156208.35087395</v>
      </c>
      <c r="AD24" s="363">
        <f>'2'!L25*1000</f>
        <v>1709412871.6277041</v>
      </c>
      <c r="AE24" s="33">
        <f>'28'!G25*1000</f>
        <v>454348753.1733427</v>
      </c>
    </row>
    <row r="25" spans="1:31" s="33" customFormat="1" ht="14.45" customHeight="1">
      <c r="A25" s="1467" t="s">
        <v>1310</v>
      </c>
      <c r="B25" s="1468"/>
      <c r="C25" s="1468"/>
      <c r="D25" s="1469"/>
      <c r="E25" s="310">
        <f t="shared" ref="E25" si="24">P25/O25*100</f>
        <v>25.197380762442933</v>
      </c>
      <c r="F25" s="311">
        <f t="shared" ref="F25" si="25">Q25/P25*100</f>
        <v>91.815629126113095</v>
      </c>
      <c r="G25" s="311">
        <f t="shared" ref="G25" si="26">R25/P25*100</f>
        <v>27.480585011551479</v>
      </c>
      <c r="H25" s="311">
        <f t="shared" ref="H25" si="27">R25/Q25*100</f>
        <v>29.930182119435894</v>
      </c>
      <c r="I25" s="311">
        <f t="shared" ref="I25" si="28">AE25/(T25+U25+V25)*100</f>
        <v>50.856735924452977</v>
      </c>
      <c r="J25" s="311">
        <f>S25/X25*100</f>
        <v>254.59867086077614</v>
      </c>
      <c r="K25" s="311">
        <f t="shared" ref="K25" si="29">S25/W25*100</f>
        <v>32.427372708754518</v>
      </c>
      <c r="L25" s="311">
        <f>S25/AD25*100</f>
        <v>30.455114080059627</v>
      </c>
      <c r="M25" s="311">
        <f>R25/Z25*100</f>
        <v>6.8941699075922287</v>
      </c>
      <c r="N25" s="311">
        <f t="shared" si="17"/>
        <v>6.0569025659839415</v>
      </c>
      <c r="O25" s="305">
        <f>'2'!G26*1000</f>
        <v>595707112.30569518</v>
      </c>
      <c r="P25" s="305">
        <f>'2'!H26*1000</f>
        <v>150102589.31661955</v>
      </c>
      <c r="Q25" s="305">
        <f>'2'!J26*1000</f>
        <v>137817636.71564007</v>
      </c>
      <c r="R25" s="33">
        <f>'18'!AA25*1000</f>
        <v>41249069.661693618</v>
      </c>
      <c r="S25" s="305">
        <f>'22'!F25*1000</f>
        <v>584559967.12143993</v>
      </c>
      <c r="T25" s="305">
        <f>'10'!H25*1000</f>
        <v>51025112.969116434</v>
      </c>
      <c r="U25" s="305">
        <f>'10'!I25*1000</f>
        <v>35467987.3537907</v>
      </c>
      <c r="V25" s="305">
        <f>'10'!J25*1000</f>
        <v>879317237.33015323</v>
      </c>
      <c r="W25" s="50">
        <f>'10'!F25*1000</f>
        <v>1802674463.8600478</v>
      </c>
      <c r="X25" s="305">
        <f>'2'!M26*1000</f>
        <v>229600557.27906713</v>
      </c>
      <c r="Y25" s="305">
        <f>'12'!F25*1000</f>
        <v>1887354949.4973595</v>
      </c>
      <c r="Z25" s="305">
        <f>'22'!E25*1000</f>
        <v>598318147.28366256</v>
      </c>
      <c r="AA25" s="50">
        <f>'16'!K25*1000</f>
        <v>395867764.92653602</v>
      </c>
      <c r="AB25" s="50">
        <f>'16'!L25*1000</f>
        <v>394024027.29688913</v>
      </c>
      <c r="AC25" s="33">
        <f>'26'!L25*1000</f>
        <v>550997477.10279346</v>
      </c>
      <c r="AD25" s="363">
        <f>'2'!L26*1000</f>
        <v>1919414800.3673985</v>
      </c>
      <c r="AE25" s="33">
        <f>'28'!G26*1000</f>
        <v>491179612.95128453</v>
      </c>
    </row>
    <row r="26" spans="1:31" s="33" customFormat="1" ht="14.45" customHeight="1">
      <c r="A26" s="1467" t="s">
        <v>1311</v>
      </c>
      <c r="B26" s="1468"/>
      <c r="C26" s="1468"/>
      <c r="D26" s="1469"/>
      <c r="E26" s="310">
        <f t="shared" ref="E26" si="30">P26/O26*100</f>
        <v>25.345107117857367</v>
      </c>
      <c r="F26" s="311">
        <f t="shared" ref="F26" si="31">Q26/P26*100</f>
        <v>92.430631209247082</v>
      </c>
      <c r="G26" s="311">
        <f t="shared" ref="G26" si="32">R26/P26*100</f>
        <v>24.140040099409614</v>
      </c>
      <c r="H26" s="311">
        <f t="shared" ref="H26" si="33">R26/Q26*100</f>
        <v>26.116926589801931</v>
      </c>
      <c r="I26" s="311">
        <f t="shared" ref="I26" si="34">AE26/(T26+U26+V26)*100</f>
        <v>52.402597668503525</v>
      </c>
      <c r="J26" s="311">
        <f>S26/X26*100</f>
        <v>209.60282702234883</v>
      </c>
      <c r="K26" s="311">
        <f t="shared" ref="K26" si="35">S26/W26*100</f>
        <v>31.57247259237506</v>
      </c>
      <c r="L26" s="311">
        <f>S26/AD26*100</f>
        <v>29.289272541361239</v>
      </c>
      <c r="M26" s="311">
        <f>R26/Z26*100</f>
        <v>6.2077223440703113</v>
      </c>
      <c r="N26" s="311">
        <f t="shared" ref="N26" si="36">(S26-AC26+AA26-AB26)/S26*100</f>
        <v>5.4323624218992084</v>
      </c>
      <c r="O26" s="305">
        <f>'2'!G27*1000</f>
        <v>645268724.33871329</v>
      </c>
      <c r="P26" s="305">
        <f>'2'!H27*1000</f>
        <v>163544049.38167867</v>
      </c>
      <c r="Q26" s="305">
        <f>'2'!J27*1000</f>
        <v>151164797.14864835</v>
      </c>
      <c r="R26" s="33">
        <f>'18'!AA26*1000</f>
        <v>39479599.100935496</v>
      </c>
      <c r="S26" s="305">
        <f>'22'!F26*1000</f>
        <v>623145067.71688104</v>
      </c>
      <c r="T26" s="305">
        <f>'10'!H26*1000</f>
        <v>61013660.847066626</v>
      </c>
      <c r="U26" s="305">
        <f>'10'!I26*1000</f>
        <v>27918302.528482784</v>
      </c>
      <c r="V26" s="305">
        <f>'10'!J26*1000</f>
        <v>921434079.50688028</v>
      </c>
      <c r="W26" s="50">
        <f>'10'!F26*1000</f>
        <v>1973697390.6420438</v>
      </c>
      <c r="X26" s="305">
        <f>'2'!M27*1000</f>
        <v>297298026.25726908</v>
      </c>
      <c r="Y26" s="305">
        <f>'12'!F26*1000</f>
        <v>2060963483.9457312</v>
      </c>
      <c r="Z26" s="305">
        <f>'22'!E26*1000</f>
        <v>635975594.79519677</v>
      </c>
      <c r="AA26" s="50">
        <f>'16'!K26*1000</f>
        <v>409850375.6051755</v>
      </c>
      <c r="AB26" s="50">
        <f>'16'!L26*1000</f>
        <v>404086953.6749652</v>
      </c>
      <c r="AC26" s="33">
        <f>'26'!L26*1000</f>
        <v>595056991.15452111</v>
      </c>
      <c r="AD26" s="363">
        <f>'2'!L27*1000</f>
        <v>2127553925.5435531</v>
      </c>
      <c r="AE26" s="33">
        <f>'28'!G27*1000</f>
        <v>529458052.43085945</v>
      </c>
    </row>
    <row r="27" spans="1:31" s="33" customFormat="1" ht="15">
      <c r="A27" s="1467" t="s">
        <v>1312</v>
      </c>
      <c r="B27" s="1468"/>
      <c r="C27" s="1468"/>
      <c r="D27" s="1469"/>
      <c r="E27" s="310">
        <f t="shared" ref="E27" si="37">P27/O27*100</f>
        <v>23.541241679471788</v>
      </c>
      <c r="F27" s="311">
        <f t="shared" ref="F27" si="38">Q27/P27*100</f>
        <v>91.627039321624267</v>
      </c>
      <c r="G27" s="311">
        <f t="shared" ref="G27" si="39">R27/P27*100</f>
        <v>21.198444064045486</v>
      </c>
      <c r="H27" s="311">
        <f t="shared" ref="H27" si="40">R27/Q27*100</f>
        <v>23.135576813342027</v>
      </c>
      <c r="I27" s="311">
        <f t="shared" ref="I27" si="41">AE27/(T27+U27+V27)*100</f>
        <v>56.110565972359751</v>
      </c>
      <c r="J27" s="311">
        <f>S27/X27*100</f>
        <v>196.62707851430196</v>
      </c>
      <c r="K27" s="311">
        <f t="shared" ref="K27" si="42">S27/W27*100</f>
        <v>32.174553099046719</v>
      </c>
      <c r="L27" s="311">
        <f>S27/AD27*100</f>
        <v>29.658604394627908</v>
      </c>
      <c r="M27" s="311">
        <f>R27/Z27*100</f>
        <v>5.0773169810780452</v>
      </c>
      <c r="N27" s="311">
        <f t="shared" ref="N27" si="43">(S27-AC27+AA27-AB27)/S27*100</f>
        <v>3.9658682114884969</v>
      </c>
      <c r="O27" s="305">
        <f>'2'!G28*1000</f>
        <v>688049723.30288827</v>
      </c>
      <c r="P27" s="305">
        <f>'2'!H28*1000</f>
        <v>161975448.23766986</v>
      </c>
      <c r="Q27" s="305">
        <f>'2'!J28*1000</f>
        <v>148413307.64810693</v>
      </c>
      <c r="R27" s="33">
        <f>'18'!AA27*1000</f>
        <v>34336274.792149395</v>
      </c>
      <c r="S27" s="305">
        <f>'22'!F27*1000</f>
        <v>659112757.12037623</v>
      </c>
      <c r="T27" s="305">
        <f>'10'!H27*1000</f>
        <v>77489013.319196627</v>
      </c>
      <c r="U27" s="305">
        <f>'10'!I27*1000</f>
        <v>44322618.645098113</v>
      </c>
      <c r="V27" s="305">
        <f>'10'!J27*1000</f>
        <v>895154646.68426919</v>
      </c>
      <c r="W27" s="50">
        <f>'10'!F27*1000</f>
        <v>2048552951.4313745</v>
      </c>
      <c r="X27" s="305">
        <f>'2'!M28*1000</f>
        <v>335209556.13060927</v>
      </c>
      <c r="Y27" s="305">
        <f>'12'!F27*1000</f>
        <v>2133439323.5730138</v>
      </c>
      <c r="Z27" s="305">
        <f>'22'!E27*1000</f>
        <v>676268094.35204732</v>
      </c>
      <c r="AA27" s="50">
        <f>'16'!K27*1000</f>
        <v>754934179.11685598</v>
      </c>
      <c r="AB27" s="50">
        <f>'16'!L27*1000</f>
        <v>748932498.911466</v>
      </c>
      <c r="AC27" s="33">
        <f>'26'!L27*1000</f>
        <v>638974894.01326382</v>
      </c>
      <c r="AD27" s="363">
        <f>'2'!L28*1000</f>
        <v>2222332340.2221918</v>
      </c>
      <c r="AE27" s="33">
        <f>'28'!G28*1000</f>
        <v>570625534.69775426</v>
      </c>
    </row>
    <row r="28" spans="1:31" ht="14.45" customHeight="1">
      <c r="A28" s="1479" t="s">
        <v>447</v>
      </c>
      <c r="B28" s="1479"/>
      <c r="C28" s="1479"/>
      <c r="D28" s="167"/>
      <c r="E28" s="1063"/>
      <c r="F28" s="311"/>
      <c r="G28" s="311"/>
      <c r="H28" s="311"/>
      <c r="I28" s="311"/>
      <c r="J28" s="311"/>
      <c r="K28" s="311"/>
      <c r="L28" s="311"/>
      <c r="M28" s="311"/>
      <c r="N28" s="311"/>
      <c r="O28" s="50"/>
      <c r="P28" s="50"/>
      <c r="Q28" s="50"/>
      <c r="R28" s="50"/>
      <c r="S28" s="50"/>
      <c r="T28" s="50"/>
      <c r="U28" s="50"/>
      <c r="V28" s="50"/>
      <c r="W28" s="50"/>
      <c r="X28" s="50"/>
      <c r="Y28" s="50"/>
      <c r="Z28" s="50"/>
      <c r="AA28" s="50"/>
      <c r="AB28" s="50"/>
      <c r="AC28" s="50"/>
      <c r="AD28" s="50"/>
    </row>
    <row r="29" spans="1:31" ht="14.45" customHeight="1">
      <c r="A29" s="1330"/>
      <c r="B29" s="961" t="s">
        <v>1331</v>
      </c>
      <c r="C29" s="1330"/>
      <c r="D29" s="1001"/>
      <c r="E29" s="1063">
        <f t="shared" ref="E29:F34" si="44">P29/O29*100</f>
        <v>22.509190719711448</v>
      </c>
      <c r="F29" s="1064">
        <f t="shared" si="44"/>
        <v>91.115479959838893</v>
      </c>
      <c r="G29" s="1064">
        <f t="shared" ref="G29:G34" si="45">R29/P29*100</f>
        <v>25.163976755134083</v>
      </c>
      <c r="H29" s="1064">
        <f t="shared" ref="H29:H34" si="46">R29/Q29*100</f>
        <v>27.617674588583245</v>
      </c>
      <c r="I29" s="1064">
        <f t="shared" ref="I29:I34" si="47">AE29/(T29+U29+V29)*100</f>
        <v>84.990133140058788</v>
      </c>
      <c r="J29" s="1064">
        <f t="shared" ref="J29:J34" si="48">S29/X29*100</f>
        <v>181.15306086057234</v>
      </c>
      <c r="K29" s="1064">
        <f t="shared" ref="K29:K34" si="49">S29/W29*100</f>
        <v>47.929668156779201</v>
      </c>
      <c r="L29" s="1064">
        <f t="shared" ref="L29:L34" si="50">S29/AD29*100</f>
        <v>41.335583934417386</v>
      </c>
      <c r="M29" s="1064">
        <f t="shared" ref="M29:M34" si="51">R29/Z29*100</f>
        <v>6.0750286773987332</v>
      </c>
      <c r="N29" s="1064">
        <f t="shared" ref="N29:N34" si="52">(S29-AC29+AA29-AB29)/S29*100</f>
        <v>6.1697682277552861</v>
      </c>
      <c r="O29" s="1065">
        <f>'2'!G30*1000</f>
        <v>195353039.57426786</v>
      </c>
      <c r="P29" s="1065">
        <f>'2'!H30*1000</f>
        <v>43972388.254525334</v>
      </c>
      <c r="Q29" s="1065">
        <f>'2'!J30*1000</f>
        <v>40065652.607914582</v>
      </c>
      <c r="R29" s="1065">
        <f>'18'!AA29*1000</f>
        <v>11065201.559046065</v>
      </c>
      <c r="S29" s="1065">
        <f>'22'!F29*1000</f>
        <v>180738617.06330591</v>
      </c>
      <c r="T29" s="305">
        <f>'10'!H29*1000</f>
        <v>22989342.230059501</v>
      </c>
      <c r="U29" s="305">
        <f>'10'!I29*1000</f>
        <v>5980686.8333698455</v>
      </c>
      <c r="V29" s="305">
        <f>'10'!J29*1000</f>
        <v>145629079.15984881</v>
      </c>
      <c r="W29" s="50">
        <f>'10'!F29*1000</f>
        <v>377091317.36966169</v>
      </c>
      <c r="X29" s="1065">
        <f>'2'!M30*1000</f>
        <v>99771218.992769092</v>
      </c>
      <c r="Y29" s="305">
        <f>'12'!F29*1000</f>
        <v>403741428.70812166</v>
      </c>
      <c r="Z29" s="1065">
        <f>'22'!E29*1000</f>
        <v>182142375.72593772</v>
      </c>
      <c r="AA29" s="1065">
        <f>'16'!K29*1000</f>
        <v>88035190.456753477</v>
      </c>
      <c r="AB29" s="1065">
        <f>'16'!L29*1000</f>
        <v>85584719.91369395</v>
      </c>
      <c r="AC29" s="1065">
        <f>'26'!L29*1000</f>
        <v>172037933.8355093</v>
      </c>
      <c r="AD29" s="1101">
        <f>'2'!L30*1000</f>
        <v>437247039.62102956</v>
      </c>
      <c r="AE29" s="1065">
        <f>'28'!G30*1000</f>
        <v>148392014.54031944</v>
      </c>
    </row>
    <row r="30" spans="1:31" ht="14.45" customHeight="1">
      <c r="A30" s="1330"/>
      <c r="B30" s="961" t="s">
        <v>1332</v>
      </c>
      <c r="C30" s="1330"/>
      <c r="D30" s="1001"/>
      <c r="E30" s="1063">
        <f t="shared" si="44"/>
        <v>23.061252827810701</v>
      </c>
      <c r="F30" s="1064">
        <f t="shared" si="44"/>
        <v>90.895912024213786</v>
      </c>
      <c r="G30" s="1064">
        <f t="shared" si="45"/>
        <v>19.483729297444548</v>
      </c>
      <c r="H30" s="1064">
        <f t="shared" si="46"/>
        <v>21.43520964095093</v>
      </c>
      <c r="I30" s="1064">
        <f t="shared" si="47"/>
        <v>76.076829543545927</v>
      </c>
      <c r="J30" s="1064">
        <f t="shared" si="48"/>
        <v>184.66702035187495</v>
      </c>
      <c r="K30" s="1064">
        <f t="shared" si="49"/>
        <v>38.860575250560487</v>
      </c>
      <c r="L30" s="1064">
        <f t="shared" si="50"/>
        <v>35.437888540926956</v>
      </c>
      <c r="M30" s="1064">
        <f t="shared" si="51"/>
        <v>4.8671803812205727</v>
      </c>
      <c r="N30" s="1064">
        <f t="shared" si="52"/>
        <v>4.158408532850701</v>
      </c>
      <c r="O30" s="1065">
        <f>'2'!G31*1000</f>
        <v>111208599.79750566</v>
      </c>
      <c r="P30" s="1065">
        <f>'2'!H31*1000</f>
        <v>25646096.365570962</v>
      </c>
      <c r="Q30" s="1065">
        <f>'2'!J31*1000</f>
        <v>23311253.190094471</v>
      </c>
      <c r="R30" s="1065">
        <f>'18'!AA30*1000</f>
        <v>4996815.9912296114</v>
      </c>
      <c r="S30" s="1065">
        <f>'22'!F30*1000</f>
        <v>100438665.47870064</v>
      </c>
      <c r="T30" s="305">
        <f>'10'!H30*1000</f>
        <v>16489147.328159645</v>
      </c>
      <c r="U30" s="305">
        <f>'10'!I30*1000</f>
        <v>2869802.5538545195</v>
      </c>
      <c r="V30" s="305">
        <f>'10'!J30*1000</f>
        <v>96137682.028360009</v>
      </c>
      <c r="W30" s="50">
        <f>'10'!F30*1000</f>
        <v>258459029.05735296</v>
      </c>
      <c r="X30" s="1065">
        <f>'2'!M31*1000</f>
        <v>54389064.862431385</v>
      </c>
      <c r="Y30" s="305">
        <f>'12'!F30*1000</f>
        <v>272749463.70518529</v>
      </c>
      <c r="Z30" s="1065">
        <f>'22'!E30*1000</f>
        <v>102663464.2617566</v>
      </c>
      <c r="AA30" s="1065">
        <f>'16'!K30*1000</f>
        <v>41427784.120879568</v>
      </c>
      <c r="AB30" s="1065">
        <f>'16'!L30*1000</f>
        <v>37151244.115890794</v>
      </c>
      <c r="AC30" s="1065">
        <f>'26'!L30*1000</f>
        <v>100538555.44814175</v>
      </c>
      <c r="AD30" s="1101">
        <f>'2'!L31*1000</f>
        <v>283421698.11473042</v>
      </c>
      <c r="AE30" s="1065">
        <f>'28'!G31*1000</f>
        <v>87866175.786992013</v>
      </c>
    </row>
    <row r="31" spans="1:31" ht="14.45" customHeight="1">
      <c r="A31" s="1330"/>
      <c r="B31" s="961" t="s">
        <v>1333</v>
      </c>
      <c r="C31" s="1330"/>
      <c r="D31" s="1001"/>
      <c r="E31" s="1063">
        <f t="shared" si="44"/>
        <v>26.982283002044362</v>
      </c>
      <c r="F31" s="1064">
        <f t="shared" si="44"/>
        <v>92.496207584505825</v>
      </c>
      <c r="G31" s="1064">
        <f t="shared" si="45"/>
        <v>17.590165965193254</v>
      </c>
      <c r="H31" s="1064">
        <f t="shared" si="46"/>
        <v>19.017175324861434</v>
      </c>
      <c r="I31" s="1064">
        <f t="shared" si="47"/>
        <v>58.520676861141652</v>
      </c>
      <c r="J31" s="1064">
        <f t="shared" si="48"/>
        <v>192.70853957910936</v>
      </c>
      <c r="K31" s="1064">
        <f t="shared" si="49"/>
        <v>32.462534572910116</v>
      </c>
      <c r="L31" s="1064">
        <f t="shared" si="50"/>
        <v>29.608468517151593</v>
      </c>
      <c r="M31" s="1064">
        <f t="shared" si="51"/>
        <v>4.8410997199620383</v>
      </c>
      <c r="N31" s="1064">
        <f t="shared" si="52"/>
        <v>4.1297906704857219</v>
      </c>
      <c r="O31" s="1065">
        <f>'2'!G32*1000</f>
        <v>125626709.12077229</v>
      </c>
      <c r="P31" s="1065">
        <f>'2'!H32*1000</f>
        <v>33896954.181121856</v>
      </c>
      <c r="Q31" s="1065">
        <f>'2'!J32*1000</f>
        <v>31353397.104195297</v>
      </c>
      <c r="R31" s="1065">
        <f>'18'!AA31*1000</f>
        <v>5962530.4976048479</v>
      </c>
      <c r="S31" s="1065">
        <f>'22'!F31*1000</f>
        <v>120810657.74061315</v>
      </c>
      <c r="T31" s="305">
        <f>'10'!H31*1000</f>
        <v>18361757.091774061</v>
      </c>
      <c r="U31" s="305">
        <f>'10'!I31*1000</f>
        <v>16224786.933651045</v>
      </c>
      <c r="V31" s="305">
        <f>'10'!J31*1000</f>
        <v>154096983.64001697</v>
      </c>
      <c r="W31" s="50">
        <f>'10'!F31*1000</f>
        <v>372154113.44199008</v>
      </c>
      <c r="X31" s="1065">
        <f>'2'!M32*1000</f>
        <v>62690868.813843511</v>
      </c>
      <c r="Y31" s="305">
        <f>'12'!F31*1000</f>
        <v>385508129.54321456</v>
      </c>
      <c r="Z31" s="1065">
        <f>'22'!E31*1000</f>
        <v>123164794.00369805</v>
      </c>
      <c r="AA31" s="1065">
        <f>'16'!K31*1000</f>
        <v>105303599.56665328</v>
      </c>
      <c r="AB31" s="1065">
        <f>'16'!L31*1000</f>
        <v>98911665.263339594</v>
      </c>
      <c r="AC31" s="1065">
        <f>'26'!L31*1000</f>
        <v>122213364.77160256</v>
      </c>
      <c r="AD31" s="1101">
        <f>'2'!L32*1000</f>
        <v>408027377.94638026</v>
      </c>
      <c r="AE31" s="1065">
        <f>'28'!G32*1000</f>
        <v>110418877.51529616</v>
      </c>
    </row>
    <row r="32" spans="1:31" ht="14.45" customHeight="1">
      <c r="A32" s="1330"/>
      <c r="B32" s="961" t="s">
        <v>1334</v>
      </c>
      <c r="C32" s="1330"/>
      <c r="D32" s="1001"/>
      <c r="E32" s="1063">
        <f t="shared" si="44"/>
        <v>25.169508198246941</v>
      </c>
      <c r="F32" s="1064">
        <f t="shared" si="44"/>
        <v>92.047695796989601</v>
      </c>
      <c r="G32" s="1064">
        <f t="shared" si="45"/>
        <v>22.637681127646619</v>
      </c>
      <c r="H32" s="1064">
        <f t="shared" si="46"/>
        <v>24.593425106016589</v>
      </c>
      <c r="I32" s="1064">
        <f t="shared" si="47"/>
        <v>43.246237553338396</v>
      </c>
      <c r="J32" s="1064">
        <f t="shared" si="48"/>
        <v>188.58159553251457</v>
      </c>
      <c r="K32" s="1064">
        <f t="shared" si="49"/>
        <v>26.043224186440096</v>
      </c>
      <c r="L32" s="1064">
        <f t="shared" si="50"/>
        <v>24.15110683590299</v>
      </c>
      <c r="M32" s="1064">
        <f t="shared" si="51"/>
        <v>5.369344215939801</v>
      </c>
      <c r="N32" s="1064">
        <f t="shared" si="52"/>
        <v>4.7781761554364763</v>
      </c>
      <c r="O32" s="1065">
        <f>'2'!G33*1000</f>
        <v>77028266.308465719</v>
      </c>
      <c r="P32" s="1065">
        <f>'2'!H33*1000</f>
        <v>19387635.803476766</v>
      </c>
      <c r="Q32" s="1065">
        <f>'2'!J33*1000</f>
        <v>17845872.026612535</v>
      </c>
      <c r="R32" s="1065">
        <f>'18'!AA32*1000</f>
        <v>4388911.1713805189</v>
      </c>
      <c r="S32" s="1065">
        <f>'22'!F32*1000</f>
        <v>80038328.369419128</v>
      </c>
      <c r="T32" s="305">
        <f>'10'!H32*1000</f>
        <v>11548095.376392933</v>
      </c>
      <c r="U32" s="305">
        <f>'10'!I32*1000</f>
        <v>4407685.9761856692</v>
      </c>
      <c r="V32" s="305">
        <f>'10'!J32*1000</f>
        <v>138313134.83168221</v>
      </c>
      <c r="W32" s="50">
        <f>'10'!F32*1000</f>
        <v>307328799.98434532</v>
      </c>
      <c r="X32" s="1065">
        <f>'2'!M33*1000</f>
        <v>42442279.769352786</v>
      </c>
      <c r="Y32" s="305">
        <f>'12'!F32*1000</f>
        <v>317245479.73824531</v>
      </c>
      <c r="Z32" s="1065">
        <f>'22'!E32*1000</f>
        <v>81740171.515756026</v>
      </c>
      <c r="AA32" s="1065">
        <f>'16'!K32*1000</f>
        <v>81888320.803987458</v>
      </c>
      <c r="AB32" s="1065">
        <f>'16'!L32*1000</f>
        <v>84873088.039907873</v>
      </c>
      <c r="AC32" s="1065">
        <f>'26'!L32*1000</f>
        <v>73229188.81214118</v>
      </c>
      <c r="AD32" s="1101">
        <f>'2'!L33*1000</f>
        <v>331406460.63655478</v>
      </c>
      <c r="AE32" s="1065">
        <f>'28'!G33*1000</f>
        <v>66715501.964005932</v>
      </c>
    </row>
    <row r="33" spans="1:31" ht="14.45" customHeight="1">
      <c r="A33" s="1330"/>
      <c r="B33" s="961" t="s">
        <v>1335</v>
      </c>
      <c r="C33" s="1330"/>
      <c r="D33" s="1001"/>
      <c r="E33" s="1063">
        <f t="shared" si="44"/>
        <v>23.756204203760475</v>
      </c>
      <c r="F33" s="1064">
        <f t="shared" si="44"/>
        <v>93.016740674345584</v>
      </c>
      <c r="G33" s="1064">
        <f t="shared" si="45"/>
        <v>41.988375013746762</v>
      </c>
      <c r="H33" s="1064">
        <f t="shared" si="46"/>
        <v>45.140664690401614</v>
      </c>
      <c r="I33" s="1064">
        <f t="shared" si="47"/>
        <v>30.99026905454242</v>
      </c>
      <c r="J33" s="1064">
        <f t="shared" si="48"/>
        <v>215.34096240235021</v>
      </c>
      <c r="K33" s="1064">
        <f t="shared" si="49"/>
        <v>20.831124653646892</v>
      </c>
      <c r="L33" s="1064">
        <f t="shared" si="50"/>
        <v>19.956892252392933</v>
      </c>
      <c r="M33" s="1064">
        <f t="shared" si="51"/>
        <v>9.8968768322012295</v>
      </c>
      <c r="N33" s="1064">
        <f t="shared" si="52"/>
        <v>4.9943360491055389</v>
      </c>
      <c r="O33" s="1065">
        <f>'2'!G34*1000</f>
        <v>87992575.047225311</v>
      </c>
      <c r="P33" s="1065">
        <f>'2'!H34*1000</f>
        <v>20903695.812366031</v>
      </c>
      <c r="Q33" s="1065">
        <f>'2'!J34*1000</f>
        <v>19443936.52514255</v>
      </c>
      <c r="R33" s="1065">
        <f>'18'!AA33*1000</f>
        <v>8777122.1894291267</v>
      </c>
      <c r="S33" s="1065">
        <f>'22'!F33*1000</f>
        <v>82934548.998685494</v>
      </c>
      <c r="T33" s="305">
        <f>'10'!H33*1000</f>
        <v>5361126.6885920689</v>
      </c>
      <c r="U33" s="305">
        <f>'10'!I33*1000</f>
        <v>11168796.228037037</v>
      </c>
      <c r="V33" s="305">
        <f>'10'!J33*1000</f>
        <v>228486289.55936095</v>
      </c>
      <c r="W33" s="50">
        <f>'10'!F33*1000</f>
        <v>398128043.38514769</v>
      </c>
      <c r="X33" s="1065">
        <f>'2'!M34*1000</f>
        <v>38513131.952910952</v>
      </c>
      <c r="Y33" s="305">
        <f>'12'!F33*1000</f>
        <v>407956931.30367976</v>
      </c>
      <c r="Z33" s="1065">
        <f>'22'!E33*1000</f>
        <v>88685777.728093132</v>
      </c>
      <c r="AA33" s="1065">
        <f>'16'!K33*1000</f>
        <v>268863424.81358248</v>
      </c>
      <c r="AB33" s="1065">
        <f>'16'!L33*1000</f>
        <v>264756350.93863285</v>
      </c>
      <c r="AC33" s="1065">
        <f>'26'!L33*1000</f>
        <v>82899592.795830652</v>
      </c>
      <c r="AD33" s="1101">
        <f>'2'!L34*1000</f>
        <v>415568455.99916101</v>
      </c>
      <c r="AE33" s="1065">
        <f>'28'!G34*1000</f>
        <v>75931183.473558649</v>
      </c>
    </row>
    <row r="34" spans="1:31" ht="14.45" customHeight="1">
      <c r="A34" s="1330"/>
      <c r="B34" s="961" t="s">
        <v>1336</v>
      </c>
      <c r="C34" s="1330"/>
      <c r="D34" s="1001"/>
      <c r="E34" s="1063">
        <f t="shared" si="44"/>
        <v>20.000628716782035</v>
      </c>
      <c r="F34" s="1064">
        <f t="shared" si="44"/>
        <v>90.227788483060067</v>
      </c>
      <c r="G34" s="1064">
        <f t="shared" si="45"/>
        <v>-4.7020846809870367</v>
      </c>
      <c r="H34" s="1064">
        <f t="shared" si="46"/>
        <v>-5.2113486987103048</v>
      </c>
      <c r="I34" s="1064">
        <f t="shared" si="47"/>
        <v>58.531806866971856</v>
      </c>
      <c r="J34" s="1064">
        <f t="shared" si="48"/>
        <v>251.72301757540674</v>
      </c>
      <c r="K34" s="1064">
        <f t="shared" si="49"/>
        <v>28.072237331176929</v>
      </c>
      <c r="L34" s="1064">
        <f t="shared" si="50"/>
        <v>27.159633141300105</v>
      </c>
      <c r="M34" s="1064">
        <f t="shared" si="51"/>
        <v>-0.87288589579573328</v>
      </c>
      <c r="N34" s="1064">
        <f t="shared" si="52"/>
        <v>-2.2770536405974573</v>
      </c>
      <c r="O34" s="1065">
        <f>'2'!G35*1000</f>
        <v>90840533.45465073</v>
      </c>
      <c r="P34" s="1065">
        <f>'2'!H35*1000</f>
        <v>18168677.820608865</v>
      </c>
      <c r="Q34" s="1065">
        <f>'2'!J35*1000</f>
        <v>16393196.194147615</v>
      </c>
      <c r="R34" s="1065">
        <f>'18'!AA34*1000</f>
        <v>-854306.61654073885</v>
      </c>
      <c r="S34" s="1065">
        <f>'22'!F34*1000</f>
        <v>94151939.46965073</v>
      </c>
      <c r="T34" s="305">
        <f>'10'!H34*1000</f>
        <v>2739544.6042184425</v>
      </c>
      <c r="U34" s="305">
        <f>'10'!I34*1000</f>
        <v>3670860.1199999996</v>
      </c>
      <c r="V34" s="305">
        <f>'10'!J34*1000</f>
        <v>132491477.465</v>
      </c>
      <c r="W34" s="50">
        <f>'10'!F34*1000</f>
        <v>335391648.19287813</v>
      </c>
      <c r="X34" s="1065">
        <f>'2'!M35*1000</f>
        <v>37402991.739301853</v>
      </c>
      <c r="Y34" s="305">
        <f>'12'!F34*1000</f>
        <v>346237890.57456785</v>
      </c>
      <c r="Z34" s="1065">
        <f>'22'!E34*1000</f>
        <v>97871511.116804406</v>
      </c>
      <c r="AA34" s="1065">
        <f>'16'!K34*1000</f>
        <v>169415859.35499999</v>
      </c>
      <c r="AB34" s="1065">
        <f>'16'!L34*1000</f>
        <v>177655430.63999999</v>
      </c>
      <c r="AC34" s="1065">
        <f>'26'!L34*1000</f>
        <v>88056258.35003753</v>
      </c>
      <c r="AD34" s="1101">
        <f>'2'!L35*1000</f>
        <v>346661307.90433705</v>
      </c>
      <c r="AE34" s="1065">
        <f>'28'!G35*1000</f>
        <v>81301781.41758211</v>
      </c>
    </row>
    <row r="35" spans="1:31" ht="14.45" customHeight="1">
      <c r="A35" s="1479" t="s">
        <v>473</v>
      </c>
      <c r="B35" s="1479"/>
      <c r="C35" s="1479"/>
      <c r="D35" s="2"/>
      <c r="E35" s="1063"/>
      <c r="F35" s="1064"/>
      <c r="G35" s="1064"/>
      <c r="H35" s="1064"/>
      <c r="I35" s="1064"/>
      <c r="J35" s="1064"/>
      <c r="K35" s="1064"/>
      <c r="L35" s="1064"/>
      <c r="M35" s="1064"/>
      <c r="N35" s="1064"/>
      <c r="O35" s="1065"/>
      <c r="P35" s="1065"/>
      <c r="Q35" s="1065"/>
      <c r="R35" s="1065"/>
      <c r="S35" s="1065"/>
      <c r="T35" s="1065"/>
      <c r="U35" s="1065"/>
      <c r="V35" s="1065"/>
      <c r="W35" s="1065"/>
      <c r="X35" s="1065"/>
      <c r="Y35" s="1065"/>
      <c r="Z35" s="1065"/>
      <c r="AA35" s="1065"/>
      <c r="AB35" s="1065"/>
      <c r="AC35" s="1065"/>
      <c r="AD35" s="1065"/>
    </row>
    <row r="36" spans="1:31" ht="14.45" customHeight="1">
      <c r="A36" s="1330"/>
      <c r="B36" s="961" t="s">
        <v>1337</v>
      </c>
      <c r="C36" s="1330"/>
      <c r="D36" s="992"/>
      <c r="E36" s="1063">
        <f t="shared" ref="E36:E45" si="53">P36/O36*100</f>
        <v>-5.3583383038733361</v>
      </c>
      <c r="F36" s="1064">
        <f t="shared" ref="F36:F45" si="54">Q36/P36*100</f>
        <v>195.98992310148449</v>
      </c>
      <c r="G36" s="1064">
        <f t="shared" ref="G36:G45" si="55">R36/P36*100</f>
        <v>944.3106878898833</v>
      </c>
      <c r="H36" s="1064">
        <f t="shared" ref="H36:H45" si="56">R36/Q36*100</f>
        <v>481.8159387719719</v>
      </c>
      <c r="I36" s="1064">
        <f t="shared" ref="I36:I45" si="57">AE36/(T36+U36+V36)*100</f>
        <v>43.013029886743389</v>
      </c>
      <c r="J36" s="1064">
        <f t="shared" ref="J36:J45" si="58">S36/X36*100</f>
        <v>17.391650895823361</v>
      </c>
      <c r="K36" s="1064">
        <f t="shared" ref="K36:K45" si="59">S36/W36*100</f>
        <v>4.8733998189964831</v>
      </c>
      <c r="L36" s="1064">
        <f t="shared" ref="L36:L45" si="60">S36/AD36*100</f>
        <v>4.2023263970090268</v>
      </c>
      <c r="M36" s="1064">
        <f t="shared" ref="M36:M45" si="61">R36/Z36*100</f>
        <v>-166.90385327030995</v>
      </c>
      <c r="N36" s="1064">
        <f t="shared" ref="N36:N45" si="62">(S36-AC36+AA36-AB36)/S36*100</f>
        <v>-176.32243145740151</v>
      </c>
      <c r="O36" s="1065">
        <f>'2'!G37*1000</f>
        <v>16513628.859263008</v>
      </c>
      <c r="P36" s="1065">
        <f>'2'!H37*1000</f>
        <v>-884856.10052537126</v>
      </c>
      <c r="Q36" s="1065">
        <f>'2'!J37*1000</f>
        <v>-1734228.7909784694</v>
      </c>
      <c r="R36" s="1065">
        <f>'18'!AA36*1000</f>
        <v>-8355790.7297067307</v>
      </c>
      <c r="S36" s="1065">
        <f>'22'!F36*1000</f>
        <v>4727934.578805021</v>
      </c>
      <c r="T36" s="305">
        <f>'10'!H36*1000</f>
        <v>3828003.0938117262</v>
      </c>
      <c r="U36" s="305">
        <f>'10'!I36*1000</f>
        <v>1976591.5528210432</v>
      </c>
      <c r="V36" s="305">
        <f>'10'!J36*1000</f>
        <v>32826884.688575715</v>
      </c>
      <c r="W36" s="50">
        <f>'10'!F36*1000</f>
        <v>97015117.872651458</v>
      </c>
      <c r="X36" s="1065">
        <f>'2'!M37*1000</f>
        <v>27185082.124322332</v>
      </c>
      <c r="Y36" s="305">
        <f>'12'!F36*1000</f>
        <v>102072419.40630813</v>
      </c>
      <c r="Z36" s="1065">
        <f>'22'!E36*1000</f>
        <v>5006349.803185232</v>
      </c>
      <c r="AA36" s="1065">
        <f>'16'!K36*1000</f>
        <v>25504620.372767754</v>
      </c>
      <c r="AB36" s="1065">
        <f>'16'!L36*1000</f>
        <v>15985148.926966276</v>
      </c>
      <c r="AC36" s="1065">
        <f>'26'!L36*1000</f>
        <v>22583815.231670767</v>
      </c>
      <c r="AD36" s="1101">
        <f>'2'!L37*1000</f>
        <v>112507552.53495044</v>
      </c>
      <c r="AE36" s="1065">
        <f>'28'!G37*1000</f>
        <v>16616569.752144322</v>
      </c>
    </row>
    <row r="37" spans="1:31" ht="14.45" customHeight="1">
      <c r="A37" s="1330"/>
      <c r="B37" s="961" t="s">
        <v>1347</v>
      </c>
      <c r="C37" s="1330"/>
      <c r="D37" s="992"/>
      <c r="E37" s="1063">
        <f t="shared" si="53"/>
        <v>29.921938976844174</v>
      </c>
      <c r="F37" s="1064">
        <f t="shared" si="54"/>
        <v>91.128154569646725</v>
      </c>
      <c r="G37" s="1064">
        <f t="shared" si="55"/>
        <v>22.97509652473444</v>
      </c>
      <c r="H37" s="1064">
        <f t="shared" si="56"/>
        <v>25.211853167919923</v>
      </c>
      <c r="I37" s="1064">
        <f t="shared" si="57"/>
        <v>123.66046346041799</v>
      </c>
      <c r="J37" s="1064">
        <f t="shared" si="58"/>
        <v>114.75918416265598</v>
      </c>
      <c r="K37" s="1064">
        <f t="shared" si="59"/>
        <v>55.565235079379228</v>
      </c>
      <c r="L37" s="1064">
        <f t="shared" si="60"/>
        <v>40.977541539047145</v>
      </c>
      <c r="M37" s="1064">
        <f t="shared" si="61"/>
        <v>7.6670921659665217</v>
      </c>
      <c r="N37" s="1064">
        <f t="shared" si="62"/>
        <v>8.1231042495924619</v>
      </c>
      <c r="O37" s="1065">
        <f>'2'!G38*1000</f>
        <v>22170312.936343681</v>
      </c>
      <c r="P37" s="1065">
        <f>'2'!H38*1000</f>
        <v>6633787.5077881468</v>
      </c>
      <c r="Q37" s="1065">
        <f>'2'!J38*1000</f>
        <v>6045248.1339190975</v>
      </c>
      <c r="R37" s="1065">
        <f>'18'!AA37*1000</f>
        <v>1524119.0831601019</v>
      </c>
      <c r="S37" s="1065">
        <f>'22'!F37*1000</f>
        <v>19818422.210644022</v>
      </c>
      <c r="T37" s="305">
        <f>'10'!H37*1000</f>
        <v>2557703.529974835</v>
      </c>
      <c r="U37" s="305">
        <f>'10'!I37*1000</f>
        <v>105946.18533441832</v>
      </c>
      <c r="V37" s="305">
        <f>'10'!J37*1000</f>
        <v>9820424.773382796</v>
      </c>
      <c r="W37" s="50">
        <f>'10'!F37*1000</f>
        <v>35666945.676252201</v>
      </c>
      <c r="X37" s="1065">
        <f>'2'!M38*1000</f>
        <v>17269573.982465774</v>
      </c>
      <c r="Y37" s="305">
        <f>'12'!F37*1000</f>
        <v>39194179.890203647</v>
      </c>
      <c r="Z37" s="1065">
        <f>'22'!E37*1000</f>
        <v>19878710.861537818</v>
      </c>
      <c r="AA37" s="1065">
        <f>'16'!K37*1000</f>
        <v>4128921.7056347462</v>
      </c>
      <c r="AB37" s="1065">
        <f>'16'!L37*1000</f>
        <v>2796639.4702384132</v>
      </c>
      <c r="AC37" s="1065">
        <f>'26'!L37*1000</f>
        <v>19540833.349245355</v>
      </c>
      <c r="AD37" s="1101">
        <f>'2'!L38*1000</f>
        <v>48364107.426403843</v>
      </c>
      <c r="AE37" s="1065">
        <f>'28'!G38*1000</f>
        <v>15437864.371460395</v>
      </c>
    </row>
    <row r="38" spans="1:31" ht="14.45" customHeight="1">
      <c r="A38" s="961"/>
      <c r="B38" s="961" t="s">
        <v>1348</v>
      </c>
      <c r="C38" s="961"/>
      <c r="D38" s="992"/>
      <c r="E38" s="1063">
        <f t="shared" si="53"/>
        <v>28.784940193502774</v>
      </c>
      <c r="F38" s="1064">
        <f t="shared" si="54"/>
        <v>92.207235546285872</v>
      </c>
      <c r="G38" s="1064">
        <f t="shared" si="55"/>
        <v>39.771532858620986</v>
      </c>
      <c r="H38" s="1064">
        <f t="shared" si="56"/>
        <v>43.132767860344984</v>
      </c>
      <c r="I38" s="1064">
        <f t="shared" si="57"/>
        <v>100.39040804065739</v>
      </c>
      <c r="J38" s="1064">
        <f t="shared" si="58"/>
        <v>169.16530933257886</v>
      </c>
      <c r="K38" s="1064">
        <f t="shared" si="59"/>
        <v>53.762032629373358</v>
      </c>
      <c r="L38" s="1064">
        <f t="shared" si="60"/>
        <v>43.990836962393786</v>
      </c>
      <c r="M38" s="1064">
        <f t="shared" si="61"/>
        <v>12.88947723676662</v>
      </c>
      <c r="N38" s="1064">
        <f t="shared" si="62"/>
        <v>12.948935857954769</v>
      </c>
      <c r="O38" s="1065">
        <f>'2'!G39*1000</f>
        <v>41465066.68239557</v>
      </c>
      <c r="P38" s="1065">
        <f>'2'!H39*1000</f>
        <v>11935694.645723609</v>
      </c>
      <c r="Q38" s="1065">
        <f>'2'!J39*1000</f>
        <v>11005574.0760678</v>
      </c>
      <c r="R38" s="1065">
        <f>'18'!AA38*1000</f>
        <v>4747008.7179286312</v>
      </c>
      <c r="S38" s="1065">
        <f>'22'!F38*1000</f>
        <v>36466289.520197086</v>
      </c>
      <c r="T38" s="305">
        <f>'10'!H38*1000</f>
        <v>5963908.6018146947</v>
      </c>
      <c r="U38" s="305">
        <f>'10'!I38*1000</f>
        <v>1992302.3735584368</v>
      </c>
      <c r="V38" s="305">
        <f>'10'!J38*1000</f>
        <v>18511270.761421882</v>
      </c>
      <c r="W38" s="50">
        <f>'10'!F38*1000</f>
        <v>67829075.160884842</v>
      </c>
      <c r="X38" s="1065">
        <f>'2'!M39*1000</f>
        <v>21556600.265190538</v>
      </c>
      <c r="Y38" s="305">
        <f>'12'!F38*1000</f>
        <v>73231809.476251289</v>
      </c>
      <c r="Z38" s="1065">
        <f>'22'!E38*1000</f>
        <v>36828558.914616145</v>
      </c>
      <c r="AA38" s="1065">
        <f>'16'!K38*1000</f>
        <v>10092669.679655258</v>
      </c>
      <c r="AB38" s="1065">
        <f>'16'!L38*1000</f>
        <v>9255808.7156625241</v>
      </c>
      <c r="AC38" s="1065">
        <f>'26'!L38*1000</f>
        <v>32581154.044443417</v>
      </c>
      <c r="AD38" s="1101">
        <f>'2'!L39*1000</f>
        <v>82895193.722662807</v>
      </c>
      <c r="AE38" s="1065">
        <f>'28'!G39*1000</f>
        <v>26570812.913654987</v>
      </c>
    </row>
    <row r="39" spans="1:31" ht="14.45" customHeight="1">
      <c r="A39" s="961"/>
      <c r="B39" s="961" t="s">
        <v>1349</v>
      </c>
      <c r="C39" s="961"/>
      <c r="D39" s="992"/>
      <c r="E39" s="1063">
        <f t="shared" si="53"/>
        <v>23.722931076619211</v>
      </c>
      <c r="F39" s="1064">
        <f t="shared" si="54"/>
        <v>91.612326339380033</v>
      </c>
      <c r="G39" s="1064">
        <f t="shared" si="55"/>
        <v>21.944821793757438</v>
      </c>
      <c r="H39" s="1064">
        <f t="shared" si="56"/>
        <v>23.954005613242838</v>
      </c>
      <c r="I39" s="1064">
        <f t="shared" si="57"/>
        <v>64.000809057992413</v>
      </c>
      <c r="J39" s="1064">
        <f t="shared" si="58"/>
        <v>214.45678489287278</v>
      </c>
      <c r="K39" s="1064">
        <f t="shared" si="59"/>
        <v>40.987809197068223</v>
      </c>
      <c r="L39" s="1064">
        <f t="shared" si="60"/>
        <v>36.721920776813398</v>
      </c>
      <c r="M39" s="1064">
        <f t="shared" si="61"/>
        <v>5.6996255114261789</v>
      </c>
      <c r="N39" s="1064">
        <f t="shared" si="62"/>
        <v>6.1075598397959441</v>
      </c>
      <c r="O39" s="1065">
        <f>'2'!G40*1000</f>
        <v>87480566.097159281</v>
      </c>
      <c r="P39" s="1065">
        <f>'2'!H40*1000</f>
        <v>20752954.40066541</v>
      </c>
      <c r="Q39" s="1065">
        <f>'2'!J40*1000</f>
        <v>19012264.310600325</v>
      </c>
      <c r="R39" s="1065">
        <f>'18'!AA39*1000</f>
        <v>4554198.8601657664</v>
      </c>
      <c r="S39" s="1065">
        <f>'22'!F39*1000</f>
        <v>79257599.348288521</v>
      </c>
      <c r="T39" s="305">
        <f>'10'!H39*1000</f>
        <v>9110869.5198871214</v>
      </c>
      <c r="U39" s="305">
        <f>'10'!I39*1000</f>
        <v>1024505.915136712</v>
      </c>
      <c r="V39" s="305">
        <f>'10'!J39*1000</f>
        <v>93557910.846449837</v>
      </c>
      <c r="W39" s="50">
        <f>'10'!F39*1000</f>
        <v>193368713.52947953</v>
      </c>
      <c r="X39" s="1065">
        <f>'2'!M40*1000</f>
        <v>36957375.532734923</v>
      </c>
      <c r="Y39" s="305">
        <f>'12'!F39*1000</f>
        <v>205942870.32416949</v>
      </c>
      <c r="Z39" s="1065">
        <f>'22'!E39*1000</f>
        <v>79903475.255275145</v>
      </c>
      <c r="AA39" s="1065">
        <f>'16'!K39*1000</f>
        <v>67886029.79655008</v>
      </c>
      <c r="AB39" s="1065">
        <f>'16'!L39*1000</f>
        <v>65334191.927905113</v>
      </c>
      <c r="AC39" s="1065">
        <f>'26'!L39*1000</f>
        <v>76968731.909151047</v>
      </c>
      <c r="AD39" s="1101">
        <f>'2'!L40*1000</f>
        <v>215831845.58889574</v>
      </c>
      <c r="AE39" s="1065">
        <f>'28'!G40*1000</f>
        <v>66364542.158963405</v>
      </c>
    </row>
    <row r="40" spans="1:31" ht="14.45" customHeight="1">
      <c r="A40" s="961"/>
      <c r="B40" s="961" t="s">
        <v>1350</v>
      </c>
      <c r="C40" s="961"/>
      <c r="D40" s="992"/>
      <c r="E40" s="1063">
        <f t="shared" si="53"/>
        <v>22.925474622491969</v>
      </c>
      <c r="F40" s="1064">
        <f t="shared" si="54"/>
        <v>91.086522769940188</v>
      </c>
      <c r="G40" s="1064">
        <f t="shared" si="55"/>
        <v>28.431756870996001</v>
      </c>
      <c r="H40" s="1064">
        <f t="shared" si="56"/>
        <v>31.214010598260401</v>
      </c>
      <c r="I40" s="1064">
        <f t="shared" si="57"/>
        <v>80.054180232571298</v>
      </c>
      <c r="J40" s="1064">
        <f t="shared" si="58"/>
        <v>149.90816730918098</v>
      </c>
      <c r="K40" s="1064">
        <f t="shared" si="59"/>
        <v>41.794293494795212</v>
      </c>
      <c r="L40" s="1064">
        <f t="shared" si="60"/>
        <v>36.617919751789422</v>
      </c>
      <c r="M40" s="1064">
        <f t="shared" si="61"/>
        <v>7.0526514294921547</v>
      </c>
      <c r="N40" s="1064">
        <f t="shared" si="62"/>
        <v>6.5758361591156307</v>
      </c>
      <c r="O40" s="1065">
        <f>'2'!G41*1000</f>
        <v>78656414.486806646</v>
      </c>
      <c r="P40" s="1065">
        <f>'2'!H41*1000</f>
        <v>18032356.342134956</v>
      </c>
      <c r="Q40" s="1065">
        <f>'2'!J41*1000</f>
        <v>16425046.365535509</v>
      </c>
      <c r="R40" s="1065">
        <f>'18'!AA40*1000</f>
        <v>5126915.7133074384</v>
      </c>
      <c r="S40" s="1065">
        <f>'22'!F40*1000</f>
        <v>71614998.176597133</v>
      </c>
      <c r="T40" s="305">
        <f>'10'!H40*1000</f>
        <v>10424269.920461679</v>
      </c>
      <c r="U40" s="305">
        <f>'10'!I40*1000</f>
        <v>3914064.6992464596</v>
      </c>
      <c r="V40" s="305">
        <f>'10'!J40*1000</f>
        <v>64068465.866009071</v>
      </c>
      <c r="W40" s="50">
        <f>'10'!F40*1000</f>
        <v>171351139.5652988</v>
      </c>
      <c r="X40" s="1065">
        <f>'2'!M41*1000</f>
        <v>47772579.347790569</v>
      </c>
      <c r="Y40" s="305">
        <f>'12'!F40*1000</f>
        <v>185596560.33502567</v>
      </c>
      <c r="Z40" s="1065">
        <f>'22'!E40*1000</f>
        <v>72694868.937775031</v>
      </c>
      <c r="AA40" s="1065">
        <f>'16'!K40*1000</f>
        <v>37180493.058132082</v>
      </c>
      <c r="AB40" s="1065">
        <f>'16'!L40*1000</f>
        <v>33491760.520374503</v>
      </c>
      <c r="AC40" s="1065">
        <f>'26'!L40*1000</f>
        <v>70594445.768908039</v>
      </c>
      <c r="AD40" s="1101">
        <f>'2'!L41*1000</f>
        <v>195573638.97794193</v>
      </c>
      <c r="AE40" s="1065">
        <f>'28'!G41*1000</f>
        <v>62767921.375428647</v>
      </c>
    </row>
    <row r="41" spans="1:31" ht="14.45" customHeight="1">
      <c r="A41" s="961"/>
      <c r="B41" s="961" t="s">
        <v>1351</v>
      </c>
      <c r="C41" s="961"/>
      <c r="D41" s="992"/>
      <c r="E41" s="1063">
        <f t="shared" si="53"/>
        <v>26.770994018365219</v>
      </c>
      <c r="F41" s="1064">
        <f t="shared" si="54"/>
        <v>93.3312219845062</v>
      </c>
      <c r="G41" s="1064">
        <f t="shared" si="55"/>
        <v>28.437752756490863</v>
      </c>
      <c r="H41" s="1064">
        <f t="shared" si="56"/>
        <v>30.469710083954304</v>
      </c>
      <c r="I41" s="1064">
        <f t="shared" si="57"/>
        <v>58.14836200597491</v>
      </c>
      <c r="J41" s="1064">
        <f t="shared" si="58"/>
        <v>246.396506969407</v>
      </c>
      <c r="K41" s="1064">
        <f t="shared" si="59"/>
        <v>35.131725070441561</v>
      </c>
      <c r="L41" s="1064">
        <f t="shared" si="60"/>
        <v>32.989487234857179</v>
      </c>
      <c r="M41" s="1064">
        <f t="shared" si="61"/>
        <v>7.8440076070527525</v>
      </c>
      <c r="N41" s="1064">
        <f t="shared" si="62"/>
        <v>7.4464876656023042</v>
      </c>
      <c r="O41" s="1065">
        <f>'2'!G42*1000</f>
        <v>162291540.09185514</v>
      </c>
      <c r="P41" s="1065">
        <f>'2'!H42*1000</f>
        <v>43447058.49030333</v>
      </c>
      <c r="Q41" s="1065">
        <f>'2'!J42*1000</f>
        <v>40549670.605323248</v>
      </c>
      <c r="R41" s="1065">
        <f>'18'!AA41*1000</f>
        <v>12355367.073440433</v>
      </c>
      <c r="S41" s="1065">
        <f>'22'!F41*1000</f>
        <v>154850272.59882551</v>
      </c>
      <c r="T41" s="305">
        <f>'10'!H41*1000</f>
        <v>26525545.221865259</v>
      </c>
      <c r="U41" s="305">
        <f>'10'!I41*1000</f>
        <v>9310428.9357080907</v>
      </c>
      <c r="V41" s="305">
        <f>'10'!J41*1000</f>
        <v>191093993.31534591</v>
      </c>
      <c r="W41" s="50">
        <f>'10'!F41*1000</f>
        <v>440770478.21688205</v>
      </c>
      <c r="X41" s="1065">
        <f>'2'!M42*1000</f>
        <v>62845969.085938372</v>
      </c>
      <c r="Y41" s="305">
        <f>'12'!F41*1000</f>
        <v>455004987.04254609</v>
      </c>
      <c r="Z41" s="1065">
        <f>'22'!E41*1000</f>
        <v>157513450.93458858</v>
      </c>
      <c r="AA41" s="1065">
        <f>'16'!K41*1000</f>
        <v>104485417.47001953</v>
      </c>
      <c r="AB41" s="1065">
        <f>'16'!L41*1000</f>
        <v>102139861.05278772</v>
      </c>
      <c r="AC41" s="1065">
        <f>'26'!L41*1000</f>
        <v>145664922.56683424</v>
      </c>
      <c r="AD41" s="1101">
        <f>'2'!L42*1000</f>
        <v>469392784.12065899</v>
      </c>
      <c r="AE41" s="1065">
        <f>'28'!G42*1000</f>
        <v>131956058.98619419</v>
      </c>
    </row>
    <row r="42" spans="1:31" ht="14.45" customHeight="1">
      <c r="A42" s="961"/>
      <c r="B42" s="961" t="s">
        <v>1352</v>
      </c>
      <c r="C42" s="961"/>
      <c r="D42" s="992"/>
      <c r="E42" s="1063">
        <f t="shared" si="53"/>
        <v>22.993672175127085</v>
      </c>
      <c r="F42" s="1064">
        <f t="shared" si="54"/>
        <v>91.988882768073239</v>
      </c>
      <c r="G42" s="1064">
        <f t="shared" si="55"/>
        <v>13.038658020328366</v>
      </c>
      <c r="H42" s="1064">
        <f t="shared" si="56"/>
        <v>14.174167168876325</v>
      </c>
      <c r="I42" s="1064">
        <f t="shared" si="57"/>
        <v>44.635946237268094</v>
      </c>
      <c r="J42" s="1064">
        <f t="shared" si="58"/>
        <v>185.6269249558174</v>
      </c>
      <c r="K42" s="1064">
        <f t="shared" si="59"/>
        <v>26.363987215932394</v>
      </c>
      <c r="L42" s="1064">
        <f t="shared" si="60"/>
        <v>24.385699700629456</v>
      </c>
      <c r="M42" s="1064">
        <f t="shared" si="61"/>
        <v>3.2972826488928062</v>
      </c>
      <c r="N42" s="1064">
        <f t="shared" si="62"/>
        <v>3.5663215905855505</v>
      </c>
      <c r="O42" s="1065">
        <f>'2'!G43*1000</f>
        <v>61251061.734639429</v>
      </c>
      <c r="P42" s="1065">
        <f>'2'!H43*1000</f>
        <v>14083868.3390477</v>
      </c>
      <c r="Q42" s="1065">
        <f>'2'!J43*1000</f>
        <v>12955593.135616371</v>
      </c>
      <c r="R42" s="1065">
        <f>'18'!AA42*1000</f>
        <v>1836347.4287617304</v>
      </c>
      <c r="S42" s="1065">
        <f>'22'!F42*1000</f>
        <v>55145986.319751844</v>
      </c>
      <c r="T42" s="305">
        <f>'10'!H42*1000</f>
        <v>8060392.8289623456</v>
      </c>
      <c r="U42" s="305">
        <f>'10'!I42*1000</f>
        <v>7107921.9466918735</v>
      </c>
      <c r="V42" s="305">
        <f>'10'!J42*1000</f>
        <v>110585245.50751789</v>
      </c>
      <c r="W42" s="50">
        <f>'10'!F42*1000</f>
        <v>209171647.17188829</v>
      </c>
      <c r="X42" s="1065">
        <f>'2'!M43*1000</f>
        <v>29707967.382898573</v>
      </c>
      <c r="Y42" s="305">
        <f>'12'!F42*1000</f>
        <v>216340502.69068053</v>
      </c>
      <c r="Z42" s="1065">
        <f>'22'!E42*1000</f>
        <v>55692751.404807746</v>
      </c>
      <c r="AA42" s="1065">
        <f>'16'!K42*1000</f>
        <v>69633463.609286711</v>
      </c>
      <c r="AB42" s="1065">
        <f>'16'!L42*1000</f>
        <v>62385520.20132383</v>
      </c>
      <c r="AC42" s="1065">
        <f>'26'!L42*1000</f>
        <v>60427246.511252061</v>
      </c>
      <c r="AD42" s="1101">
        <f>'2'!L43*1000</f>
        <v>226140676.69474494</v>
      </c>
      <c r="AE42" s="1065">
        <f>'28'!G43*1000</f>
        <v>56131291.559447221</v>
      </c>
    </row>
    <row r="43" spans="1:31" ht="14.45" customHeight="1">
      <c r="A43" s="961"/>
      <c r="B43" s="961" t="s">
        <v>1353</v>
      </c>
      <c r="C43" s="961"/>
      <c r="D43" s="992"/>
      <c r="E43" s="1063">
        <f t="shared" si="53"/>
        <v>24.529414039284177</v>
      </c>
      <c r="F43" s="1064">
        <f t="shared" si="54"/>
        <v>93.855252715661663</v>
      </c>
      <c r="G43" s="1064">
        <f t="shared" si="55"/>
        <v>29.966318178996392</v>
      </c>
      <c r="H43" s="1064">
        <f t="shared" si="56"/>
        <v>31.928227043168896</v>
      </c>
      <c r="I43" s="1064">
        <f t="shared" si="57"/>
        <v>49.318789251855641</v>
      </c>
      <c r="J43" s="1064">
        <f t="shared" si="58"/>
        <v>286.24155785353366</v>
      </c>
      <c r="K43" s="1064">
        <f t="shared" si="59"/>
        <v>26.019258774373593</v>
      </c>
      <c r="L43" s="1064">
        <f t="shared" si="60"/>
        <v>25.073810932687739</v>
      </c>
      <c r="M43" s="1064">
        <f t="shared" si="61"/>
        <v>7.0099265229646646</v>
      </c>
      <c r="N43" s="1064">
        <f t="shared" si="62"/>
        <v>5.7956548936807257</v>
      </c>
      <c r="O43" s="1065">
        <f>'2'!G44*1000</f>
        <v>56333892.058372088</v>
      </c>
      <c r="P43" s="1065">
        <f>'2'!H44*1000</f>
        <v>13818373.627441516</v>
      </c>
      <c r="Q43" s="1065">
        <f>'2'!J44*1000</f>
        <v>12969269.489229579</v>
      </c>
      <c r="R43" s="1065">
        <f>'18'!AA43*1000</f>
        <v>4140857.8083616504</v>
      </c>
      <c r="S43" s="1065">
        <f>'22'!F43*1000</f>
        <v>57715236.255924135</v>
      </c>
      <c r="T43" s="305">
        <f>'10'!H43*1000</f>
        <v>4031304.4484190256</v>
      </c>
      <c r="U43" s="305">
        <f>'10'!I43*1000</f>
        <v>5650215.2566010812</v>
      </c>
      <c r="V43" s="305">
        <f>'10'!J43*1000</f>
        <v>88913204.678522781</v>
      </c>
      <c r="W43" s="50">
        <f>'10'!F43*1000</f>
        <v>221817372.8790766</v>
      </c>
      <c r="X43" s="1065">
        <f>'2'!M44*1000</f>
        <v>20163122.604809299</v>
      </c>
      <c r="Y43" s="305">
        <f>'12'!F43*1000</f>
        <v>225534538.99886987</v>
      </c>
      <c r="Z43" s="1065">
        <f>'22'!E43*1000</f>
        <v>59071343.969100311</v>
      </c>
      <c r="AA43" s="1065">
        <f>'16'!K43*1000</f>
        <v>98151313.640810162</v>
      </c>
      <c r="AB43" s="1065">
        <f>'16'!L43*1000</f>
        <v>99528865.931917742</v>
      </c>
      <c r="AC43" s="1065">
        <f>'26'!L43*1000</f>
        <v>52992708.050350696</v>
      </c>
      <c r="AD43" s="1101">
        <f>'2'!L44*1000</f>
        <v>230181349.02135301</v>
      </c>
      <c r="AE43" s="1065">
        <f>'28'!G44*1000</f>
        <v>48625724.332167447</v>
      </c>
    </row>
    <row r="44" spans="1:31" ht="14.45" customHeight="1">
      <c r="A44" s="961"/>
      <c r="B44" s="961" t="s">
        <v>1354</v>
      </c>
      <c r="C44" s="961"/>
      <c r="D44" s="992"/>
      <c r="E44" s="1063">
        <f t="shared" si="53"/>
        <v>15.567988344417055</v>
      </c>
      <c r="F44" s="1064">
        <f t="shared" si="54"/>
        <v>85.476543260271029</v>
      </c>
      <c r="G44" s="1064">
        <f t="shared" si="55"/>
        <v>-27.645303958857031</v>
      </c>
      <c r="H44" s="1064">
        <f t="shared" si="56"/>
        <v>-32.342561952556636</v>
      </c>
      <c r="I44" s="1064">
        <f t="shared" si="57"/>
        <v>38.03818468626671</v>
      </c>
      <c r="J44" s="1064">
        <f t="shared" si="58"/>
        <v>219.31481002370114</v>
      </c>
      <c r="K44" s="1064">
        <f t="shared" si="59"/>
        <v>29.635013085427282</v>
      </c>
      <c r="L44" s="1064">
        <f t="shared" si="60"/>
        <v>27.915383440060605</v>
      </c>
      <c r="M44" s="1064">
        <f t="shared" si="61"/>
        <v>-2.8545964141288884</v>
      </c>
      <c r="N44" s="1064">
        <f t="shared" si="62"/>
        <v>-5.3534060019505398</v>
      </c>
      <c r="O44" s="1065">
        <f>'2'!G45*1000</f>
        <v>60779369.150052845</v>
      </c>
      <c r="P44" s="1065">
        <f>'2'!H45*1000</f>
        <v>9462125.105090443</v>
      </c>
      <c r="Q44" s="1065">
        <f>'2'!J45*1000</f>
        <v>8087897.4587935982</v>
      </c>
      <c r="R44" s="1065">
        <f>'18'!AA44*1000</f>
        <v>-2615833.2462695735</v>
      </c>
      <c r="S44" s="1065">
        <f>'22'!F44*1000</f>
        <v>88448717.314341888</v>
      </c>
      <c r="T44" s="305">
        <f>'10'!H44*1000</f>
        <v>4049870.6059999997</v>
      </c>
      <c r="U44" s="305">
        <f>'10'!I44*1000</f>
        <v>5239032.0259999996</v>
      </c>
      <c r="V44" s="305">
        <f>'10'!J44*1000</f>
        <v>148252819.71504298</v>
      </c>
      <c r="W44" s="50">
        <f>'10'!F44*1000</f>
        <v>298460193.21596199</v>
      </c>
      <c r="X44" s="1065">
        <f>'2'!M45*1000</f>
        <v>40329568.853459246</v>
      </c>
      <c r="Y44" s="305">
        <f>'12'!F44*1000</f>
        <v>307414376.9279592</v>
      </c>
      <c r="Z44" s="1065">
        <f>'22'!E44*1000</f>
        <v>91635834.520160139</v>
      </c>
      <c r="AA44" s="1065">
        <f>'16'!K44*1000</f>
        <v>168244692.58700001</v>
      </c>
      <c r="AB44" s="1065">
        <f>'16'!L44*1000</f>
        <v>195757571.34228894</v>
      </c>
      <c r="AC44" s="1065">
        <f>'26'!L44*1000</f>
        <v>65670857.500407189</v>
      </c>
      <c r="AD44" s="1101">
        <f>'2'!L45*1000</f>
        <v>316845790.43758202</v>
      </c>
      <c r="AE44" s="1065">
        <f>'28'!G45*1000</f>
        <v>59926011.304293722</v>
      </c>
    </row>
    <row r="45" spans="1:31" ht="14.45" customHeight="1">
      <c r="A45" s="961"/>
      <c r="B45" s="961" t="s">
        <v>1355</v>
      </c>
      <c r="C45" s="961"/>
      <c r="D45" s="992"/>
      <c r="E45" s="1063">
        <f t="shared" si="53"/>
        <v>24.423504901698077</v>
      </c>
      <c r="F45" s="1064">
        <f t="shared" si="54"/>
        <v>93.532406812865602</v>
      </c>
      <c r="G45" s="1064">
        <f t="shared" si="55"/>
        <v>44.638558951184805</v>
      </c>
      <c r="H45" s="1064">
        <f t="shared" si="56"/>
        <v>47.725232860194794</v>
      </c>
      <c r="I45" s="1064">
        <f t="shared" si="57"/>
        <v>58.080890412556499</v>
      </c>
      <c r="J45" s="1064">
        <f t="shared" si="58"/>
        <v>289.82280293280354</v>
      </c>
      <c r="K45" s="1064">
        <f t="shared" si="59"/>
        <v>29.08548102737084</v>
      </c>
      <c r="L45" s="1064">
        <f t="shared" si="60"/>
        <v>28.055289172100068</v>
      </c>
      <c r="M45" s="1064">
        <f t="shared" si="61"/>
        <v>11.243140478001097</v>
      </c>
      <c r="N45" s="1064">
        <f t="shared" si="62"/>
        <v>7.1228070166034083</v>
      </c>
      <c r="O45" s="1065">
        <f>'2'!G46*1000</f>
        <v>101107871.20600002</v>
      </c>
      <c r="P45" s="1065">
        <f>'2'!H46*1000</f>
        <v>24694085.879999995</v>
      </c>
      <c r="Q45" s="1065">
        <f>'2'!J46*1000</f>
        <v>23096972.863999996</v>
      </c>
      <c r="R45" s="1065">
        <f>'18'!AA45*1000</f>
        <v>11023084.083000001</v>
      </c>
      <c r="S45" s="1065">
        <f>'22'!F45*1000</f>
        <v>91067300.797000036</v>
      </c>
      <c r="T45" s="305">
        <f>'10'!H45*1000</f>
        <v>2937145.548</v>
      </c>
      <c r="U45" s="305">
        <f>'10'!I45*1000</f>
        <v>8001609.7539999988</v>
      </c>
      <c r="V45" s="305">
        <f>'10'!J45*1000</f>
        <v>137524426.53199998</v>
      </c>
      <c r="W45" s="50">
        <f>'10'!F45*1000</f>
        <v>313102268.14300001</v>
      </c>
      <c r="X45" s="1065">
        <f>'2'!M46*1000</f>
        <v>31421716.950999998</v>
      </c>
      <c r="Y45" s="305">
        <f>'12'!F45*1000</f>
        <v>323107078.48099995</v>
      </c>
      <c r="Z45" s="1065">
        <f>'22'!E45*1000</f>
        <v>98042749.751000002</v>
      </c>
      <c r="AA45" s="1065">
        <f>'16'!K45*1000</f>
        <v>169626557.197</v>
      </c>
      <c r="AB45" s="1065">
        <f>'16'!L45*1000</f>
        <v>162257130.822</v>
      </c>
      <c r="AC45" s="1065">
        <f>'26'!L45*1000</f>
        <v>91950179.080999985</v>
      </c>
      <c r="AD45" s="1101">
        <f>'2'!L46*1000</f>
        <v>324599401.69699997</v>
      </c>
      <c r="AE45" s="1065">
        <f>'28'!G46*1000</f>
        <v>86228737.944000006</v>
      </c>
    </row>
    <row r="46" spans="1:31" ht="14.45" customHeight="1">
      <c r="A46" s="1479" t="s">
        <v>448</v>
      </c>
      <c r="B46" s="1479"/>
      <c r="C46" s="1479"/>
      <c r="D46" s="992"/>
      <c r="E46" s="1063"/>
      <c r="F46" s="1064"/>
      <c r="G46" s="1064"/>
      <c r="H46" s="1064"/>
      <c r="I46" s="1064"/>
      <c r="J46" s="1064"/>
      <c r="K46" s="1064"/>
      <c r="L46" s="1064"/>
      <c r="M46" s="1064"/>
      <c r="N46" s="1064"/>
      <c r="O46" s="1065"/>
      <c r="P46" s="1065"/>
      <c r="Q46" s="1065"/>
      <c r="R46" s="1065"/>
      <c r="S46" s="1065"/>
      <c r="T46" s="1065"/>
      <c r="U46" s="305"/>
      <c r="V46" s="1065"/>
      <c r="W46" s="1065"/>
      <c r="X46" s="1065"/>
      <c r="Y46" s="1065"/>
      <c r="Z46" s="1065"/>
      <c r="AA46" s="1065"/>
      <c r="AB46" s="1065"/>
      <c r="AC46" s="1065"/>
      <c r="AD46" s="1065"/>
    </row>
    <row r="47" spans="1:31" ht="14.45" customHeight="1">
      <c r="A47" s="961"/>
      <c r="B47" s="961" t="s">
        <v>1337</v>
      </c>
      <c r="C47" s="961"/>
      <c r="D47" s="992"/>
      <c r="E47" s="1063">
        <f t="shared" ref="E47:E56" si="63">P47/O47*100</f>
        <v>447.33667252609968</v>
      </c>
      <c r="F47" s="1064">
        <f t="shared" ref="F47:F56" si="64">Q47/P47*100</f>
        <v>104.40356048073578</v>
      </c>
      <c r="G47" s="1064">
        <f t="shared" ref="G47:G56" si="65">R47/P47*100</f>
        <v>136.51575723101161</v>
      </c>
      <c r="H47" s="1064">
        <f t="shared" ref="H47:H56" si="66">R47/Q47*100</f>
        <v>130.75776017830449</v>
      </c>
      <c r="I47" s="1064">
        <f t="shared" ref="I47:I56" si="67">AE47/(T47+U47+V47)*100</f>
        <v>49.031439790145868</v>
      </c>
      <c r="J47" s="1064">
        <f t="shared" ref="J47:J56" si="68">S47/X47*100</f>
        <v>53.459872364968078</v>
      </c>
      <c r="K47" s="1064">
        <f t="shared" ref="K47:K56" si="69">S47/W47*100</f>
        <v>13.776207744238574</v>
      </c>
      <c r="L47" s="1064">
        <f t="shared" ref="L47:L56" si="70">S47/AD47*100</f>
        <v>12.2674453999664</v>
      </c>
      <c r="M47" s="1064">
        <f t="shared" ref="M47:M56" si="71">R47/Z47*100</f>
        <v>-174.82821061818888</v>
      </c>
      <c r="N47" s="1064">
        <f t="shared" ref="N47:N56" si="72">(S47-AC47+AA47-AB47)/S47*100</f>
        <v>-189.07754181187863</v>
      </c>
      <c r="O47" s="1065">
        <f>'2'!G48*1000</f>
        <v>-4258938.6599845868</v>
      </c>
      <c r="P47" s="1065">
        <f>'2'!H48*1000</f>
        <v>-19051794.486502707</v>
      </c>
      <c r="Q47" s="1065">
        <f>'2'!J48*1000</f>
        <v>-19890751.779381339</v>
      </c>
      <c r="R47" s="1065">
        <f>'18'!AA47*1000</f>
        <v>-26008701.509345286</v>
      </c>
      <c r="S47" s="1065">
        <f>'22'!F47*1000</f>
        <v>13970892.167575205</v>
      </c>
      <c r="T47" s="305">
        <f>'10'!H47*1000</f>
        <v>4178597.0978750763</v>
      </c>
      <c r="U47" s="305">
        <f>'10'!I47*1000</f>
        <v>2226163.1340824617</v>
      </c>
      <c r="V47" s="305">
        <f>'10'!J47*1000</f>
        <v>26219214.699762974</v>
      </c>
      <c r="W47" s="50">
        <f>'10'!F47*1000</f>
        <v>101413193.14394087</v>
      </c>
      <c r="X47" s="1065">
        <f>'2'!M48*1000</f>
        <v>26133418.486667104</v>
      </c>
      <c r="Y47" s="305">
        <f>'12'!F47*1000</f>
        <v>107413452.96291152</v>
      </c>
      <c r="Z47" s="1065">
        <f>'22'!E47*1000</f>
        <v>14876718.933048084</v>
      </c>
      <c r="AA47" s="1065">
        <f>'16'!K47*1000</f>
        <v>42204971.304433011</v>
      </c>
      <c r="AB47" s="1065">
        <f>'16'!L47*1000</f>
        <v>60789575.002356358</v>
      </c>
      <c r="AC47" s="1065">
        <f>'26'!L47*1000</f>
        <v>21802107.949291345</v>
      </c>
      <c r="AD47" s="1101">
        <f>'2'!L48*1000</f>
        <v>113885912.77213649</v>
      </c>
      <c r="AE47" s="1065">
        <f>'28'!G48*1000</f>
        <v>15996004.625798821</v>
      </c>
    </row>
    <row r="48" spans="1:31" ht="14.45" customHeight="1">
      <c r="A48" s="961"/>
      <c r="B48" s="961" t="s">
        <v>1347</v>
      </c>
      <c r="C48" s="961"/>
      <c r="D48" s="992"/>
      <c r="E48" s="1063">
        <f t="shared" si="63"/>
        <v>31.939435627356527</v>
      </c>
      <c r="F48" s="1064">
        <f t="shared" si="64"/>
        <v>90.516693904442519</v>
      </c>
      <c r="G48" s="1064">
        <f t="shared" si="65"/>
        <v>22.01767746765173</v>
      </c>
      <c r="H48" s="1064">
        <f t="shared" si="66"/>
        <v>24.324438418945739</v>
      </c>
      <c r="I48" s="1064">
        <f t="shared" si="67"/>
        <v>120.91676877596123</v>
      </c>
      <c r="J48" s="1064">
        <f t="shared" si="68"/>
        <v>114.64560104581307</v>
      </c>
      <c r="K48" s="1064">
        <f t="shared" si="69"/>
        <v>54.433265032181289</v>
      </c>
      <c r="L48" s="1064">
        <f t="shared" si="70"/>
        <v>40.144759092116999</v>
      </c>
      <c r="M48" s="1064">
        <f t="shared" si="71"/>
        <v>6.9072347916703585</v>
      </c>
      <c r="N48" s="1064">
        <f t="shared" si="72"/>
        <v>6.705951976956551</v>
      </c>
      <c r="O48" s="1065">
        <f>'2'!G49*1000</f>
        <v>20294900.250478048</v>
      </c>
      <c r="P48" s="1065">
        <f>'2'!H49*1000</f>
        <v>6482076.6011376549</v>
      </c>
      <c r="Q48" s="1065">
        <f>'2'!J49*1000</f>
        <v>5867361.4357032618</v>
      </c>
      <c r="R48" s="1065">
        <f>'18'!AA48*1000</f>
        <v>1427202.7192446105</v>
      </c>
      <c r="S48" s="1065">
        <f>'22'!F48*1000</f>
        <v>20413384.954407237</v>
      </c>
      <c r="T48" s="305">
        <f>'10'!H48*1000</f>
        <v>2574168.009422123</v>
      </c>
      <c r="U48" s="305">
        <f>'10'!I48*1000</f>
        <v>963575.7835310332</v>
      </c>
      <c r="V48" s="305">
        <f>'10'!J48*1000</f>
        <v>8374795.3827490509</v>
      </c>
      <c r="W48" s="50">
        <f>'10'!F48*1000</f>
        <v>37501672.814112321</v>
      </c>
      <c r="X48" s="1065">
        <f>'2'!M49*1000</f>
        <v>17805641.706435755</v>
      </c>
      <c r="Y48" s="305">
        <f>'12'!F48*1000</f>
        <v>41411860.717111349</v>
      </c>
      <c r="Z48" s="1065">
        <f>'22'!E48*1000</f>
        <v>20662432.395749994</v>
      </c>
      <c r="AA48" s="1065">
        <f>'16'!K48*1000</f>
        <v>3441298.0882850434</v>
      </c>
      <c r="AB48" s="1065">
        <f>'16'!L48*1000</f>
        <v>3782400.6366159236</v>
      </c>
      <c r="AC48" s="1065">
        <f>'26'!L48*1000</f>
        <v>18703370.614162534</v>
      </c>
      <c r="AD48" s="1101">
        <f>'2'!L49*1000</f>
        <v>50849439.418894656</v>
      </c>
      <c r="AE48" s="1065">
        <f>'28'!G49*1000</f>
        <v>14404257.450429635</v>
      </c>
    </row>
    <row r="49" spans="1:31" ht="14.45" customHeight="1">
      <c r="A49" s="961"/>
      <c r="B49" s="961" t="s">
        <v>1348</v>
      </c>
      <c r="C49" s="961"/>
      <c r="D49" s="992"/>
      <c r="E49" s="1063">
        <f t="shared" si="63"/>
        <v>26.938188013687249</v>
      </c>
      <c r="F49" s="1064">
        <f t="shared" si="64"/>
        <v>90.615938379026815</v>
      </c>
      <c r="G49" s="1064">
        <f t="shared" si="65"/>
        <v>27.570478698508278</v>
      </c>
      <c r="H49" s="1064">
        <f t="shared" si="66"/>
        <v>30.425639453389476</v>
      </c>
      <c r="I49" s="1064">
        <f t="shared" si="67"/>
        <v>98.927460551707</v>
      </c>
      <c r="J49" s="1064">
        <f t="shared" si="68"/>
        <v>192.5631931680586</v>
      </c>
      <c r="K49" s="1064">
        <f t="shared" si="69"/>
        <v>60.31759777043726</v>
      </c>
      <c r="L49" s="1064">
        <f t="shared" si="70"/>
        <v>49.821309242422707</v>
      </c>
      <c r="M49" s="1064">
        <f t="shared" si="71"/>
        <v>6.9958925263028879</v>
      </c>
      <c r="N49" s="1064">
        <f t="shared" si="72"/>
        <v>7.4010669927480679</v>
      </c>
      <c r="O49" s="1065">
        <f>'2'!G50*1000</f>
        <v>35166470.420759358</v>
      </c>
      <c r="P49" s="1065">
        <f>'2'!H50*1000</f>
        <v>9473209.9197218679</v>
      </c>
      <c r="Q49" s="1065">
        <f>'2'!J50*1000</f>
        <v>8584238.0633710232</v>
      </c>
      <c r="R49" s="1065">
        <f>'18'!AA49*1000</f>
        <v>2611809.3229818908</v>
      </c>
      <c r="S49" s="1065">
        <f>'22'!F49*1000</f>
        <v>37210947.844461456</v>
      </c>
      <c r="T49" s="305">
        <f>'10'!H49*1000</f>
        <v>6834633.8070089715</v>
      </c>
      <c r="U49" s="305">
        <f>'10'!I49*1000</f>
        <v>1036738.3125969929</v>
      </c>
      <c r="V49" s="305">
        <f>'10'!J49*1000</f>
        <v>18520566.344885722</v>
      </c>
      <c r="W49" s="50">
        <f>'10'!F49*1000</f>
        <v>61691693.999622792</v>
      </c>
      <c r="X49" s="1065">
        <f>'2'!M50*1000</f>
        <v>19324018.901154064</v>
      </c>
      <c r="Y49" s="305">
        <f>'12'!F49*1000</f>
        <v>66510195.957519725</v>
      </c>
      <c r="Z49" s="1065">
        <f>'22'!E49*1000</f>
        <v>37333468.362501428</v>
      </c>
      <c r="AA49" s="1065">
        <f>'16'!K49*1000</f>
        <v>7365892.3987209527</v>
      </c>
      <c r="AB49" s="1065">
        <f>'16'!L49*1000</f>
        <v>10300507.103379693</v>
      </c>
      <c r="AC49" s="1065">
        <f>'26'!L49*1000</f>
        <v>31522325.961197581</v>
      </c>
      <c r="AD49" s="1101">
        <f>'2'!L50*1000</f>
        <v>74688819.724505424</v>
      </c>
      <c r="AE49" s="1065">
        <f>'28'!G50*1000</f>
        <v>26108874.5132908</v>
      </c>
    </row>
    <row r="50" spans="1:31" ht="14.45" customHeight="1">
      <c r="A50" s="1330"/>
      <c r="B50" s="961" t="s">
        <v>1349</v>
      </c>
      <c r="C50" s="1330"/>
      <c r="D50" s="992"/>
      <c r="E50" s="1063">
        <f t="shared" si="63"/>
        <v>25.390081377057182</v>
      </c>
      <c r="F50" s="1064">
        <f t="shared" si="64"/>
        <v>91.970996392471932</v>
      </c>
      <c r="G50" s="1064">
        <f t="shared" si="65"/>
        <v>28.769145114825044</v>
      </c>
      <c r="H50" s="1064">
        <f t="shared" si="66"/>
        <v>31.280671345624217</v>
      </c>
      <c r="I50" s="1064">
        <f t="shared" si="67"/>
        <v>64.651798122916517</v>
      </c>
      <c r="J50" s="1064">
        <f t="shared" si="68"/>
        <v>198.17328375237798</v>
      </c>
      <c r="K50" s="1064">
        <f t="shared" si="69"/>
        <v>43.748231962894437</v>
      </c>
      <c r="L50" s="1064">
        <f t="shared" si="70"/>
        <v>38.403202883718272</v>
      </c>
      <c r="M50" s="1064">
        <f t="shared" si="71"/>
        <v>7.5927690788048858</v>
      </c>
      <c r="N50" s="1064">
        <f t="shared" si="72"/>
        <v>7.8362611102248696</v>
      </c>
      <c r="O50" s="1065">
        <f>'2'!G51*1000</f>
        <v>83698078.929498792</v>
      </c>
      <c r="P50" s="1065">
        <f>'2'!H51*1000</f>
        <v>21251010.351233296</v>
      </c>
      <c r="Q50" s="1065">
        <f>'2'!J51*1000</f>
        <v>19544765.963496611</v>
      </c>
      <c r="R50" s="1065">
        <f>'18'!AA50*1000</f>
        <v>6113734.0063127987</v>
      </c>
      <c r="S50" s="1065">
        <f>'22'!F50*1000</f>
        <v>79886590.005366072</v>
      </c>
      <c r="T50" s="305">
        <f>'10'!H50*1000</f>
        <v>8380196.9509980138</v>
      </c>
      <c r="U50" s="305">
        <f>'10'!I50*1000</f>
        <v>1892981.1889927441</v>
      </c>
      <c r="V50" s="305">
        <f>'10'!J50*1000</f>
        <v>87810750.516808897</v>
      </c>
      <c r="W50" s="50">
        <f>'10'!F50*1000</f>
        <v>182605299.50815567</v>
      </c>
      <c r="X50" s="1065">
        <f>'2'!M51*1000</f>
        <v>40311483.209404849</v>
      </c>
      <c r="Y50" s="305">
        <f>'12'!F50*1000</f>
        <v>194209328.31828946</v>
      </c>
      <c r="Z50" s="1065">
        <f>'22'!E50*1000</f>
        <v>80520478.666725248</v>
      </c>
      <c r="AA50" s="1065">
        <f>'16'!K50*1000</f>
        <v>67852980.947763368</v>
      </c>
      <c r="AB50" s="1065">
        <f>'16'!L50*1000</f>
        <v>67135762.202886656</v>
      </c>
      <c r="AC50" s="1065">
        <f>'26'!L50*1000</f>
        <v>74343686.965367496</v>
      </c>
      <c r="AD50" s="1101">
        <f>'2'!L51*1000</f>
        <v>208020644.13027233</v>
      </c>
      <c r="AE50" s="1065">
        <f>'28'!G51*1000</f>
        <v>63413023.546219572</v>
      </c>
    </row>
    <row r="51" spans="1:31" ht="14.45" customHeight="1">
      <c r="A51" s="1330"/>
      <c r="B51" s="961" t="s">
        <v>1350</v>
      </c>
      <c r="C51" s="1330"/>
      <c r="D51" s="992"/>
      <c r="E51" s="1063">
        <f t="shared" si="63"/>
        <v>23.894572048069438</v>
      </c>
      <c r="F51" s="1064">
        <f t="shared" si="64"/>
        <v>91.386815442233342</v>
      </c>
      <c r="G51" s="1064">
        <f t="shared" si="65"/>
        <v>33.847572304722767</v>
      </c>
      <c r="H51" s="1064">
        <f t="shared" si="66"/>
        <v>37.037697550713105</v>
      </c>
      <c r="I51" s="1064">
        <f t="shared" si="67"/>
        <v>84.956310747432681</v>
      </c>
      <c r="J51" s="1064">
        <f t="shared" si="68"/>
        <v>156.95785752993768</v>
      </c>
      <c r="K51" s="1064">
        <f t="shared" si="69"/>
        <v>43.263333387724877</v>
      </c>
      <c r="L51" s="1064">
        <f t="shared" si="70"/>
        <v>38.031883890139653</v>
      </c>
      <c r="M51" s="1064">
        <f t="shared" si="71"/>
        <v>8.4109639878757605</v>
      </c>
      <c r="N51" s="1064">
        <f t="shared" si="72"/>
        <v>7.8821882732557098</v>
      </c>
      <c r="O51" s="1065">
        <f>'2'!G52*1000</f>
        <v>73302937.902849004</v>
      </c>
      <c r="P51" s="1065">
        <f>'2'!H52*1000</f>
        <v>17515423.310547855</v>
      </c>
      <c r="Q51" s="1065">
        <f>'2'!J52*1000</f>
        <v>16006787.574736286</v>
      </c>
      <c r="R51" s="1065">
        <f>'18'!AA51*1000</f>
        <v>5928545.569515951</v>
      </c>
      <c r="S51" s="1065">
        <f>'22'!F51*1000</f>
        <v>69175154.522588834</v>
      </c>
      <c r="T51" s="305">
        <f>'10'!H51*1000</f>
        <v>9173577.1694203988</v>
      </c>
      <c r="U51" s="305">
        <f>'10'!I51*1000</f>
        <v>3222137.143704297</v>
      </c>
      <c r="V51" s="305">
        <f>'10'!J51*1000</f>
        <v>54904500.574546456</v>
      </c>
      <c r="W51" s="50">
        <f>'10'!F51*1000</f>
        <v>159893260.88825122</v>
      </c>
      <c r="X51" s="1065">
        <f>'2'!M52*1000</f>
        <v>44072438.048789352</v>
      </c>
      <c r="Y51" s="305">
        <f>'12'!F51*1000</f>
        <v>173877078.27794209</v>
      </c>
      <c r="Z51" s="1065">
        <f>'22'!E51*1000</f>
        <v>70485922.636951402</v>
      </c>
      <c r="AA51" s="1065">
        <f>'16'!K51*1000</f>
        <v>21637542.912543397</v>
      </c>
      <c r="AB51" s="1065">
        <f>'16'!L51*1000</f>
        <v>20530371.495291159</v>
      </c>
      <c r="AC51" s="1065">
        <f>'26'!L51*1000</f>
        <v>64829810.02205506</v>
      </c>
      <c r="AD51" s="1101">
        <f>'2'!L52*1000</f>
        <v>181887267.85770279</v>
      </c>
      <c r="AE51" s="1065">
        <f>'28'!G52*1000</f>
        <v>57175779.693659864</v>
      </c>
    </row>
    <row r="52" spans="1:31" ht="14.45" customHeight="1">
      <c r="A52" s="1330"/>
      <c r="B52" s="961" t="s">
        <v>1351</v>
      </c>
      <c r="C52" s="1330"/>
      <c r="D52" s="992"/>
      <c r="E52" s="1063">
        <f t="shared" si="63"/>
        <v>26.754475971372376</v>
      </c>
      <c r="F52" s="1064">
        <f t="shared" si="64"/>
        <v>93.379259873085189</v>
      </c>
      <c r="G52" s="1064">
        <f t="shared" si="65"/>
        <v>35.001791973432773</v>
      </c>
      <c r="H52" s="1064">
        <f t="shared" si="66"/>
        <v>37.483475475180306</v>
      </c>
      <c r="I52" s="1064">
        <f t="shared" si="67"/>
        <v>52.510677683572091</v>
      </c>
      <c r="J52" s="1064">
        <f t="shared" si="68"/>
        <v>265.34521591989954</v>
      </c>
      <c r="K52" s="1064">
        <f t="shared" si="69"/>
        <v>33.890390078450579</v>
      </c>
      <c r="L52" s="1064">
        <f t="shared" si="70"/>
        <v>31.918998864810334</v>
      </c>
      <c r="M52" s="1064">
        <f t="shared" si="71"/>
        <v>9.2451505587805141</v>
      </c>
      <c r="N52" s="1064">
        <f t="shared" si="72"/>
        <v>6.9119864783141916</v>
      </c>
      <c r="O52" s="1065">
        <f>'2'!G53*1000</f>
        <v>167260445.32669109</v>
      </c>
      <c r="P52" s="1065">
        <f>'2'!H53*1000</f>
        <v>44749655.654540002</v>
      </c>
      <c r="Q52" s="1065">
        <f>'2'!J53*1000</f>
        <v>41786897.24596367</v>
      </c>
      <c r="R52" s="1065">
        <f>'18'!AA52*1000</f>
        <v>15663181.381029587</v>
      </c>
      <c r="S52" s="1065">
        <f>'22'!F52*1000</f>
        <v>163335463.31789425</v>
      </c>
      <c r="T52" s="305">
        <f>'10'!H52*1000</f>
        <v>25834623.78905873</v>
      </c>
      <c r="U52" s="305">
        <f>'10'!I52*1000</f>
        <v>9664390.7924290132</v>
      </c>
      <c r="V52" s="305">
        <f>'10'!J52*1000</f>
        <v>214716081.48561057</v>
      </c>
      <c r="W52" s="50">
        <f>'10'!F52*1000</f>
        <v>481952149.08946162</v>
      </c>
      <c r="X52" s="1065">
        <f>'2'!M53*1000</f>
        <v>61555835.009740956</v>
      </c>
      <c r="Y52" s="305">
        <f>'12'!F52*1000</f>
        <v>495832275.92121398</v>
      </c>
      <c r="Z52" s="1065">
        <f>'22'!E52*1000</f>
        <v>169420511.66655794</v>
      </c>
      <c r="AA52" s="1065">
        <f>'16'!K52*1000</f>
        <v>107645514.61329111</v>
      </c>
      <c r="AB52" s="1065">
        <f>'16'!L52*1000</f>
        <v>113330961.44342826</v>
      </c>
      <c r="AC52" s="1065">
        <f>'26'!L52*1000</f>
        <v>146360291.34893242</v>
      </c>
      <c r="AD52" s="1101">
        <f>'2'!L53*1000</f>
        <v>511718628.80062419</v>
      </c>
      <c r="AE52" s="1065">
        <f>'28'!G53*1000</f>
        <v>131389642.61143428</v>
      </c>
    </row>
    <row r="53" spans="1:31" ht="14.45" customHeight="1">
      <c r="A53" s="1330"/>
      <c r="B53" s="961" t="s">
        <v>1352</v>
      </c>
      <c r="C53" s="1330"/>
      <c r="D53" s="992"/>
      <c r="E53" s="1063">
        <f t="shared" si="63"/>
        <v>24.864017266110981</v>
      </c>
      <c r="F53" s="1064">
        <f t="shared" si="64"/>
        <v>93.410027306155925</v>
      </c>
      <c r="G53" s="1064">
        <f t="shared" si="65"/>
        <v>22.4607074353363</v>
      </c>
      <c r="H53" s="1064">
        <f t="shared" si="66"/>
        <v>24.04528516164569</v>
      </c>
      <c r="I53" s="1064">
        <f t="shared" si="67"/>
        <v>46.52761285674864</v>
      </c>
      <c r="J53" s="1064">
        <f t="shared" si="68"/>
        <v>184.37273573480405</v>
      </c>
      <c r="K53" s="1064">
        <f t="shared" si="69"/>
        <v>29.0986000473691</v>
      </c>
      <c r="L53" s="1064">
        <f t="shared" si="70"/>
        <v>26.705460649445573</v>
      </c>
      <c r="M53" s="1064">
        <f t="shared" si="71"/>
        <v>6.3850550567408639</v>
      </c>
      <c r="N53" s="1064">
        <f t="shared" si="72"/>
        <v>6.7597266786739194</v>
      </c>
      <c r="O53" s="1065">
        <f>'2'!G54*1000</f>
        <v>70156423.643228889</v>
      </c>
      <c r="P53" s="1065">
        <f>'2'!H54*1000</f>
        <v>17443705.287938397</v>
      </c>
      <c r="Q53" s="1065">
        <f>'2'!J54*1000</f>
        <v>16294169.872668622</v>
      </c>
      <c r="R53" s="1065">
        <f>'18'!AA53*1000</f>
        <v>3917979.6106061307</v>
      </c>
      <c r="S53" s="1065">
        <f>'22'!F53*1000</f>
        <v>60787133.231239736</v>
      </c>
      <c r="T53" s="305">
        <f>'10'!H53*1000</f>
        <v>11292378.274994347</v>
      </c>
      <c r="U53" s="305">
        <f>'10'!I53*1000</f>
        <v>7115014.8111604927</v>
      </c>
      <c r="V53" s="305">
        <f>'10'!J53*1000</f>
        <v>106476657.77990878</v>
      </c>
      <c r="W53" s="50">
        <f>'10'!F53*1000</f>
        <v>208900542.06142366</v>
      </c>
      <c r="X53" s="1065">
        <f>'2'!M54*1000</f>
        <v>32969697.492949307</v>
      </c>
      <c r="Y53" s="305">
        <f>'12'!F53*1000</f>
        <v>216509472.23159468</v>
      </c>
      <c r="Z53" s="1065">
        <f>'22'!E53*1000</f>
        <v>61361720.075848378</v>
      </c>
      <c r="AA53" s="1065">
        <f>'16'!K53*1000</f>
        <v>60443569.64153558</v>
      </c>
      <c r="AB53" s="1065">
        <f>'16'!L53*1000</f>
        <v>54161101.909192577</v>
      </c>
      <c r="AC53" s="1065">
        <f>'26'!L53*1000</f>
        <v>62960556.901349567</v>
      </c>
      <c r="AD53" s="1101">
        <f>'2'!L54*1000</f>
        <v>227620612.98688635</v>
      </c>
      <c r="AE53" s="1065">
        <f>'28'!G54*1000</f>
        <v>58105567.706787132</v>
      </c>
    </row>
    <row r="54" spans="1:31" ht="14.45" customHeight="1">
      <c r="A54" s="1330"/>
      <c r="B54" s="961" t="s">
        <v>1353</v>
      </c>
      <c r="C54" s="1330"/>
      <c r="D54" s="992"/>
      <c r="E54" s="1063">
        <f t="shared" si="63"/>
        <v>24.482214206800997</v>
      </c>
      <c r="F54" s="1064">
        <f t="shared" si="64"/>
        <v>93.743179744093993</v>
      </c>
      <c r="G54" s="1064">
        <f t="shared" si="65"/>
        <v>32.984078327083779</v>
      </c>
      <c r="H54" s="1064">
        <f t="shared" si="66"/>
        <v>35.185576611680744</v>
      </c>
      <c r="I54" s="1064">
        <f t="shared" si="67"/>
        <v>51.764787307381333</v>
      </c>
      <c r="J54" s="1064">
        <f t="shared" si="68"/>
        <v>233.01391978369884</v>
      </c>
      <c r="K54" s="1064">
        <f t="shared" si="69"/>
        <v>23.329127183836864</v>
      </c>
      <c r="L54" s="1064">
        <f t="shared" si="70"/>
        <v>22.452976846502196</v>
      </c>
      <c r="M54" s="1064">
        <f t="shared" si="71"/>
        <v>8.7087333772992306</v>
      </c>
      <c r="N54" s="1064">
        <f t="shared" si="72"/>
        <v>7.4090776579293927</v>
      </c>
      <c r="O54" s="1065">
        <f>'2'!G55*1000</f>
        <v>61795520.945367157</v>
      </c>
      <c r="P54" s="1065">
        <f>'2'!H55*1000</f>
        <v>15128911.808053365</v>
      </c>
      <c r="Q54" s="1065">
        <f>'2'!J55*1000</f>
        <v>14182322.989548927</v>
      </c>
      <c r="R54" s="1065">
        <f>'18'!AA54*1000</f>
        <v>4990132.1208037492</v>
      </c>
      <c r="S54" s="1065">
        <f>'22'!F54*1000</f>
        <v>55790031.171842285</v>
      </c>
      <c r="T54" s="305">
        <f>'10'!H54*1000</f>
        <v>3479361.1874190257</v>
      </c>
      <c r="U54" s="305">
        <f>'10'!I54*1000</f>
        <v>7921724.0606010808</v>
      </c>
      <c r="V54" s="305">
        <f>'10'!J54*1000</f>
        <v>91195114.109996483</v>
      </c>
      <c r="W54" s="50">
        <f>'10'!F54*1000</f>
        <v>239143242.40340775</v>
      </c>
      <c r="X54" s="1065">
        <f>'2'!M55*1000</f>
        <v>23942789.007468227</v>
      </c>
      <c r="Y54" s="305">
        <f>'12'!F54*1000</f>
        <v>243289928.85543141</v>
      </c>
      <c r="Z54" s="1065">
        <f>'22'!E54*1000</f>
        <v>57300320.31766367</v>
      </c>
      <c r="AA54" s="1065">
        <f>'16'!K54*1000</f>
        <v>121131073.09628384</v>
      </c>
      <c r="AB54" s="1065">
        <f>'16'!L54*1000</f>
        <v>115247688.26631452</v>
      </c>
      <c r="AC54" s="1065">
        <f>'26'!L54*1000</f>
        <v>57539889.266906798</v>
      </c>
      <c r="AD54" s="1101">
        <f>'2'!L55*1000</f>
        <v>248474986.42717147</v>
      </c>
      <c r="AE54" s="1065">
        <f>'28'!G55*1000</f>
        <v>53108704.383134224</v>
      </c>
    </row>
    <row r="55" spans="1:31" ht="14.45" customHeight="1">
      <c r="A55" s="1330"/>
      <c r="B55" s="961" t="s">
        <v>1354</v>
      </c>
      <c r="C55" s="1330"/>
      <c r="D55" s="992"/>
      <c r="E55" s="1063">
        <f t="shared" si="63"/>
        <v>31.484816790320853</v>
      </c>
      <c r="F55" s="1064">
        <f t="shared" si="64"/>
        <v>93.98421916528234</v>
      </c>
      <c r="G55" s="1064">
        <f t="shared" si="65"/>
        <v>45.035775405561971</v>
      </c>
      <c r="H55" s="1064">
        <f t="shared" si="66"/>
        <v>47.918443974473249</v>
      </c>
      <c r="I55" s="1064">
        <f t="shared" si="67"/>
        <v>43.642011363070175</v>
      </c>
      <c r="J55" s="1064">
        <f t="shared" si="68"/>
        <v>191.92051743045246</v>
      </c>
      <c r="K55" s="1064">
        <f t="shared" si="69"/>
        <v>28.758225841581869</v>
      </c>
      <c r="L55" s="1064">
        <f t="shared" si="70"/>
        <v>26.856490459538634</v>
      </c>
      <c r="M55" s="1064">
        <f t="shared" si="71"/>
        <v>13.963247180283709</v>
      </c>
      <c r="N55" s="1064">
        <f t="shared" si="72"/>
        <v>13.039721690403766</v>
      </c>
      <c r="O55" s="1065">
        <f>'2'!G56*1000</f>
        <v>74199724.287999988</v>
      </c>
      <c r="P55" s="1065">
        <f>'2'!H56*1000</f>
        <v>23361647.250999998</v>
      </c>
      <c r="Q55" s="1065">
        <f>'2'!J56*1000</f>
        <v>21956261.752999995</v>
      </c>
      <c r="R55" s="1065">
        <f>'18'!AA55*1000</f>
        <v>10521098.987000002</v>
      </c>
      <c r="S55" s="1065">
        <f>'22'!F55*1000</f>
        <v>73402010.850000009</v>
      </c>
      <c r="T55" s="305">
        <f>'10'!H55*1000</f>
        <v>3225771.2339999997</v>
      </c>
      <c r="U55" s="305">
        <f>'10'!I55*1000</f>
        <v>2288110.8539999998</v>
      </c>
      <c r="V55" s="305">
        <f>'10'!J55*1000</f>
        <v>136091379.271</v>
      </c>
      <c r="W55" s="50">
        <f>'10'!F55*1000</f>
        <v>255238314.26300001</v>
      </c>
      <c r="X55" s="1065">
        <f>'2'!M56*1000</f>
        <v>38246046.765999988</v>
      </c>
      <c r="Y55" s="305">
        <f>'12'!F55*1000</f>
        <v>264293872.09700006</v>
      </c>
      <c r="Z55" s="1065">
        <f>'22'!E55*1000</f>
        <v>75348512.069999978</v>
      </c>
      <c r="AA55" s="1065">
        <f>'16'!K55*1000</f>
        <v>130381213.56599997</v>
      </c>
      <c r="AB55" s="1065">
        <f>'16'!L55*1000</f>
        <v>127183129.20499998</v>
      </c>
      <c r="AC55" s="1065">
        <f>'26'!L55*1000</f>
        <v>67028677.281000026</v>
      </c>
      <c r="AD55" s="1101">
        <f>'2'!L56*1000</f>
        <v>273311998.67900008</v>
      </c>
      <c r="AE55" s="1065">
        <f>'28'!G56*1000</f>
        <v>61799384.252999999</v>
      </c>
    </row>
    <row r="56" spans="1:31" ht="14.45" customHeight="1">
      <c r="A56" s="1330"/>
      <c r="B56" s="961" t="s">
        <v>1355</v>
      </c>
      <c r="C56" s="1330"/>
      <c r="D56" s="992"/>
      <c r="E56" s="1063">
        <f t="shared" si="63"/>
        <v>24.072724845457351</v>
      </c>
      <c r="F56" s="1064">
        <f t="shared" si="64"/>
        <v>93.98808872866077</v>
      </c>
      <c r="G56" s="1064">
        <f t="shared" si="65"/>
        <v>35.795155941873411</v>
      </c>
      <c r="H56" s="1064">
        <f t="shared" si="66"/>
        <v>38.084779067284103</v>
      </c>
      <c r="I56" s="1064">
        <f t="shared" si="67"/>
        <v>55.235573278772634</v>
      </c>
      <c r="J56" s="1064">
        <f t="shared" si="68"/>
        <v>276.00049127515194</v>
      </c>
      <c r="K56" s="1064">
        <f t="shared" si="69"/>
        <v>26.588862404962054</v>
      </c>
      <c r="L56" s="1064">
        <f t="shared" si="70"/>
        <v>25.654658546953591</v>
      </c>
      <c r="M56" s="1064">
        <f t="shared" si="71"/>
        <v>10.309687304936208</v>
      </c>
      <c r="N56" s="1064">
        <f t="shared" si="72"/>
        <v>8.9452542484247299</v>
      </c>
      <c r="O56" s="1065">
        <f>'2'!G57*1000</f>
        <v>106434160.25599998</v>
      </c>
      <c r="P56" s="1065">
        <f>'2'!H57*1000</f>
        <v>25621602.539999999</v>
      </c>
      <c r="Q56" s="1065">
        <f>'2'!J57*1000</f>
        <v>24081254.528999999</v>
      </c>
      <c r="R56" s="1065">
        <f>'18'!AA56*1000</f>
        <v>9171292.583999997</v>
      </c>
      <c r="S56" s="1065">
        <f>'22'!F56*1000</f>
        <v>85141149.055000022</v>
      </c>
      <c r="T56" s="305">
        <f>'10'!H56*1000</f>
        <v>2515705.7990000001</v>
      </c>
      <c r="U56" s="305">
        <f>'10'!I56*1000</f>
        <v>7991782.5640000002</v>
      </c>
      <c r="V56" s="305">
        <f>'10'!J56*1000</f>
        <v>150845586.51899999</v>
      </c>
      <c r="W56" s="50">
        <f>'10'!F56*1000</f>
        <v>320213583.26000005</v>
      </c>
      <c r="X56" s="1065">
        <f>'2'!M57*1000</f>
        <v>30848187.502</v>
      </c>
      <c r="Y56" s="305">
        <f>'12'!F56*1000</f>
        <v>330091858.23400003</v>
      </c>
      <c r="Z56" s="1065">
        <f>'22'!E56*1000</f>
        <v>88958009.226999968</v>
      </c>
      <c r="AA56" s="1065">
        <f>'16'!K56*1000</f>
        <v>192830122.54799998</v>
      </c>
      <c r="AB56" s="1065">
        <f>'16'!L56*1000</f>
        <v>176471001.64699998</v>
      </c>
      <c r="AC56" s="1065">
        <f>'26'!L56*1000</f>
        <v>93884177.702999994</v>
      </c>
      <c r="AD56" s="1101">
        <f>'2'!L57*1000</f>
        <v>331874029.42499995</v>
      </c>
      <c r="AE56" s="1065">
        <f>'28'!G57*1000</f>
        <v>89124295.91399999</v>
      </c>
    </row>
    <row r="57" spans="1:31" ht="14.45" customHeight="1">
      <c r="A57" s="1479" t="s">
        <v>449</v>
      </c>
      <c r="B57" s="1479"/>
      <c r="C57" s="1479"/>
      <c r="D57" s="2"/>
      <c r="E57" s="1063"/>
      <c r="F57" s="1064"/>
      <c r="G57" s="1064"/>
      <c r="H57" s="1064"/>
      <c r="I57" s="1064"/>
      <c r="J57" s="1064"/>
      <c r="K57" s="1064"/>
      <c r="L57" s="1064"/>
      <c r="M57" s="1064"/>
      <c r="N57" s="1064"/>
      <c r="O57" s="1065"/>
      <c r="P57" s="1065"/>
      <c r="Q57" s="1065"/>
      <c r="R57" s="1065"/>
      <c r="S57" s="1065"/>
      <c r="T57" s="1065"/>
      <c r="U57" s="1065"/>
      <c r="V57" s="1065"/>
      <c r="W57" s="1065"/>
      <c r="X57" s="1065"/>
      <c r="Y57" s="1065"/>
      <c r="Z57" s="1065"/>
      <c r="AA57" s="1065"/>
      <c r="AB57" s="1065"/>
      <c r="AC57" s="1065"/>
      <c r="AD57" s="1065"/>
    </row>
    <row r="58" spans="1:31" ht="14.45" customHeight="1">
      <c r="A58" s="6"/>
      <c r="B58" s="961" t="s">
        <v>1337</v>
      </c>
      <c r="C58" s="6"/>
      <c r="D58" s="994"/>
      <c r="E58" s="1063">
        <f t="shared" ref="E58:E67" si="73">P58/O58*100</f>
        <v>26.157191977218297</v>
      </c>
      <c r="F58" s="1064">
        <f t="shared" ref="F58:F67" si="74">Q58/P58*100</f>
        <v>90.97781641903191</v>
      </c>
      <c r="G58" s="1064">
        <f t="shared" ref="G58:G67" si="75">R58/P58*100</f>
        <v>19.009227329122186</v>
      </c>
      <c r="H58" s="1064">
        <f t="shared" ref="H58:H67" si="76">R58/Q58*100</f>
        <v>20.894354335311998</v>
      </c>
      <c r="I58" s="1064">
        <f t="shared" ref="I58:I67" si="77">AE58/(T58+U58+V58)*100</f>
        <v>1004.672445076638</v>
      </c>
      <c r="J58" s="1064">
        <f t="shared" ref="J58:J67" si="78">S58/X58*100</f>
        <v>456.43748821903927</v>
      </c>
      <c r="K58" s="1064">
        <f t="shared" ref="K58:K67" si="79">S58/W58*100</f>
        <v>204.64735126124035</v>
      </c>
      <c r="L58" s="1064">
        <f t="shared" ref="L58:L67" si="80">S58/AD58*100</f>
        <v>155.93870512926455</v>
      </c>
      <c r="M58" s="1064">
        <f t="shared" ref="M58:M67" si="81">R58/Z58*100</f>
        <v>5.2580994703616071</v>
      </c>
      <c r="N58" s="1064">
        <f t="shared" ref="N58:N67" si="82">(S58-AC58+AA58-AB58)/S58*100</f>
        <v>5.3948891405374884</v>
      </c>
      <c r="O58" s="1065">
        <f>'2'!G59*1000</f>
        <v>28071249.35362741</v>
      </c>
      <c r="P58" s="1065">
        <f>'2'!H59*1000</f>
        <v>7342650.5838319715</v>
      </c>
      <c r="Q58" s="1065">
        <f>'2'!J59*1000</f>
        <v>6680183.1684496254</v>
      </c>
      <c r="R58" s="1065">
        <f>'18'!AA58*1000</f>
        <v>1395781.1414637368</v>
      </c>
      <c r="S58" s="1065">
        <f>'22'!F58*1000</f>
        <v>26536560.961545896</v>
      </c>
      <c r="T58" s="305">
        <f>'10'!H58*1000</f>
        <v>1177476.2736145724</v>
      </c>
      <c r="U58" s="305">
        <f>'10'!I58*1000</f>
        <v>180939.95214163253</v>
      </c>
      <c r="V58" s="305">
        <f>'10'!J58*1000</f>
        <v>660065.09762548376</v>
      </c>
      <c r="W58" s="50">
        <f>'10'!F58*1000</f>
        <v>12966970.155245714</v>
      </c>
      <c r="X58" s="1065">
        <f>'2'!M59*1000</f>
        <v>5813843.4389094915</v>
      </c>
      <c r="Y58" s="305">
        <f>'12'!F58*1000</f>
        <v>16220119.823390635</v>
      </c>
      <c r="Z58" s="1065">
        <f>'22'!E58*1000</f>
        <v>26545354.444725767</v>
      </c>
      <c r="AA58" s="1065">
        <f>'16'!K58*1000</f>
        <v>305371.62136771303</v>
      </c>
      <c r="AB58" s="1065">
        <f>'16'!L58*1000</f>
        <v>366006.02096284187</v>
      </c>
      <c r="AC58" s="1065">
        <f>'26'!L58*1000</f>
        <v>25044308.516364217</v>
      </c>
      <c r="AD58" s="1102">
        <f>'2'!L59*1000</f>
        <v>17017302.368612435</v>
      </c>
      <c r="AE58" s="1065">
        <f>'28'!G59*1000</f>
        <v>20279125.665034093</v>
      </c>
    </row>
    <row r="59" spans="1:31" ht="14.45" customHeight="1">
      <c r="A59" s="6"/>
      <c r="B59" s="961" t="s">
        <v>1347</v>
      </c>
      <c r="C59" s="6"/>
      <c r="D59" s="2"/>
      <c r="E59" s="1063">
        <f t="shared" si="73"/>
        <v>23.232976139532795</v>
      </c>
      <c r="F59" s="1064">
        <f t="shared" si="74"/>
        <v>90.170833088885672</v>
      </c>
      <c r="G59" s="1064">
        <f t="shared" si="75"/>
        <v>24.930863368127142</v>
      </c>
      <c r="H59" s="1064">
        <f t="shared" si="76"/>
        <v>27.648478464817561</v>
      </c>
      <c r="I59" s="1064">
        <f t="shared" si="77"/>
        <v>658.27040152533777</v>
      </c>
      <c r="J59" s="1064">
        <f t="shared" si="78"/>
        <v>369.54211014827621</v>
      </c>
      <c r="K59" s="1064">
        <f t="shared" si="79"/>
        <v>166.49298458131969</v>
      </c>
      <c r="L59" s="1064">
        <f t="shared" si="80"/>
        <v>127.48508268518046</v>
      </c>
      <c r="M59" s="1064">
        <f t="shared" si="81"/>
        <v>5.9232756014987755</v>
      </c>
      <c r="N59" s="1064">
        <f t="shared" si="82"/>
        <v>5.726483018073127</v>
      </c>
      <c r="O59" s="1065">
        <f>'2'!G60*1000</f>
        <v>16054895.880895693</v>
      </c>
      <c r="P59" s="1065">
        <f>'2'!H60*1000</f>
        <v>3730030.12923533</v>
      </c>
      <c r="Q59" s="1065">
        <f>'2'!J60*1000</f>
        <v>3363399.2419979358</v>
      </c>
      <c r="R59" s="1065">
        <f>'18'!AA59*1000</f>
        <v>929928.71510963631</v>
      </c>
      <c r="S59" s="1065">
        <f>'22'!F59*1000</f>
        <v>15644561.224784994</v>
      </c>
      <c r="T59" s="305">
        <f>'10'!H59*1000</f>
        <v>713521.73283459002</v>
      </c>
      <c r="U59" s="305">
        <f>'10'!I59*1000</f>
        <v>136494.47958458925</v>
      </c>
      <c r="V59" s="305">
        <f>'10'!J59*1000</f>
        <v>1031204.5598573323</v>
      </c>
      <c r="W59" s="50">
        <f>'10'!F59*1000</f>
        <v>9396528.7871596571</v>
      </c>
      <c r="X59" s="1065">
        <f>'2'!M60*1000</f>
        <v>4233498.9153219163</v>
      </c>
      <c r="Y59" s="305">
        <f>'12'!F59*1000</f>
        <v>11178839.754949415</v>
      </c>
      <c r="Z59" s="1065">
        <f>'22'!E59*1000</f>
        <v>15699568.577804063</v>
      </c>
      <c r="AA59" s="1065">
        <f>'16'!K59*1000</f>
        <v>514293.29936562147</v>
      </c>
      <c r="AB59" s="1065">
        <f>'16'!L59*1000</f>
        <v>605501.75843828742</v>
      </c>
      <c r="AC59" s="1065">
        <f>'26'!L59*1000</f>
        <v>14657469.623922963</v>
      </c>
      <c r="AD59" s="1102">
        <f>'2'!L60*1000</f>
        <v>12271679.86659164</v>
      </c>
      <c r="AE59" s="1065">
        <f>'28'!G60*1000</f>
        <v>12383519.531242652</v>
      </c>
    </row>
    <row r="60" spans="1:31" ht="14.45" customHeight="1">
      <c r="A60" s="1330"/>
      <c r="B60" s="961" t="s">
        <v>1348</v>
      </c>
      <c r="C60" s="1330"/>
      <c r="D60" s="992"/>
      <c r="E60" s="1063">
        <f t="shared" si="73"/>
        <v>24.445445778987121</v>
      </c>
      <c r="F60" s="1064">
        <f t="shared" si="74"/>
        <v>90.500268965151349</v>
      </c>
      <c r="G60" s="1064">
        <f t="shared" si="75"/>
        <v>20.144020281251244</v>
      </c>
      <c r="H60" s="1064">
        <f t="shared" si="76"/>
        <v>22.258519794021872</v>
      </c>
      <c r="I60" s="1064">
        <f t="shared" si="77"/>
        <v>534.21260333619421</v>
      </c>
      <c r="J60" s="1064">
        <f t="shared" si="78"/>
        <v>253.01240034057147</v>
      </c>
      <c r="K60" s="1064">
        <f t="shared" si="79"/>
        <v>129.67601746949137</v>
      </c>
      <c r="L60" s="1064">
        <f t="shared" si="80"/>
        <v>94.090640141783581</v>
      </c>
      <c r="M60" s="1064">
        <f t="shared" si="81"/>
        <v>5.2290764699780157</v>
      </c>
      <c r="N60" s="1064">
        <f t="shared" si="82"/>
        <v>5.6986248651042635</v>
      </c>
      <c r="O60" s="1065">
        <f>'2'!G61*1000</f>
        <v>31497733.61524814</v>
      </c>
      <c r="P60" s="1065">
        <f>'2'!H61*1000</f>
        <v>7699761.3925252836</v>
      </c>
      <c r="Q60" s="1065">
        <f>'2'!J61*1000</f>
        <v>6968304.7699102638</v>
      </c>
      <c r="R60" s="1065">
        <f>'18'!AA60*1000</f>
        <v>1551041.4965182464</v>
      </c>
      <c r="S60" s="1065">
        <f>'22'!F60*1000</f>
        <v>29627385.149331156</v>
      </c>
      <c r="T60" s="305">
        <f>'10'!H60*1000</f>
        <v>1574884.1033118693</v>
      </c>
      <c r="U60" s="305">
        <f>'10'!I60*1000</f>
        <v>158754.7322166005</v>
      </c>
      <c r="V60" s="305">
        <f>'10'!J60*1000</f>
        <v>2612506.4183648569</v>
      </c>
      <c r="W60" s="50">
        <f>'10'!F60*1000</f>
        <v>22847235.539371442</v>
      </c>
      <c r="X60" s="1065">
        <f>'2'!M61*1000</f>
        <v>11709854.975270275</v>
      </c>
      <c r="Y60" s="305">
        <f>'12'!F60*1000</f>
        <v>25843156.072481282</v>
      </c>
      <c r="Z60" s="1065">
        <f>'22'!E60*1000</f>
        <v>29661862.958465535</v>
      </c>
      <c r="AA60" s="1065">
        <f>'16'!K60*1000</f>
        <v>1950514.8956418876</v>
      </c>
      <c r="AB60" s="1065">
        <f>'16'!L60*1000</f>
        <v>2052946.0506686587</v>
      </c>
      <c r="AC60" s="1065">
        <f>'26'!L60*1000</f>
        <v>27836600.457304392</v>
      </c>
      <c r="AD60" s="1102">
        <f>'2'!L61*1000</f>
        <v>31488132.193261899</v>
      </c>
      <c r="AE60" s="1065">
        <f>'28'!G61*1000</f>
        <v>23217655.705595989</v>
      </c>
    </row>
    <row r="61" spans="1:31" ht="14.45" customHeight="1">
      <c r="A61" s="1330"/>
      <c r="B61" s="961" t="s">
        <v>1349</v>
      </c>
      <c r="C61" s="1330"/>
      <c r="D61" s="992"/>
      <c r="E61" s="1063">
        <f t="shared" si="73"/>
        <v>23.514759020323154</v>
      </c>
      <c r="F61" s="1064">
        <f t="shared" si="74"/>
        <v>90.36981125825389</v>
      </c>
      <c r="G61" s="1064">
        <f t="shared" si="75"/>
        <v>33.882986246007412</v>
      </c>
      <c r="H61" s="1064">
        <f t="shared" si="76"/>
        <v>37.493700356614085</v>
      </c>
      <c r="I61" s="1064">
        <f t="shared" si="77"/>
        <v>228.83211518688901</v>
      </c>
      <c r="J61" s="1064">
        <f t="shared" si="78"/>
        <v>199.05271632435986</v>
      </c>
      <c r="K61" s="1064">
        <f t="shared" si="79"/>
        <v>86.539060872072412</v>
      </c>
      <c r="L61" s="1064">
        <f t="shared" si="80"/>
        <v>65.624773688763156</v>
      </c>
      <c r="M61" s="1064">
        <f t="shared" si="81"/>
        <v>8.4303901731893074</v>
      </c>
      <c r="N61" s="1064">
        <f t="shared" si="82"/>
        <v>7.8440318365772175</v>
      </c>
      <c r="O61" s="1065">
        <f>'2'!G62*1000</f>
        <v>56183919.609575935</v>
      </c>
      <c r="P61" s="1065">
        <f>'2'!H62*1000</f>
        <v>13211513.304363865</v>
      </c>
      <c r="Q61" s="1065">
        <f>'2'!J62*1000</f>
        <v>11939219.637512727</v>
      </c>
      <c r="R61" s="1065">
        <f>'18'!AA61*1000</f>
        <v>4476455.2358070482</v>
      </c>
      <c r="S61" s="1065">
        <f>'22'!F61*1000</f>
        <v>52398998.06060981</v>
      </c>
      <c r="T61" s="305">
        <f>'10'!H61*1000</f>
        <v>5242208.846957163</v>
      </c>
      <c r="U61" s="305">
        <f>'10'!I61*1000</f>
        <v>904369.48274702695</v>
      </c>
      <c r="V61" s="305">
        <f>'10'!J61*1000</f>
        <v>12048548.131613526</v>
      </c>
      <c r="W61" s="50">
        <f>'10'!F61*1000</f>
        <v>60549533.970641725</v>
      </c>
      <c r="X61" s="1065">
        <f>'2'!M62*1000</f>
        <v>26324181.366721332</v>
      </c>
      <c r="Y61" s="305">
        <f>'12'!F61*1000</f>
        <v>66973075.833726794</v>
      </c>
      <c r="Z61" s="1065">
        <f>'22'!E61*1000</f>
        <v>53099027.967213966</v>
      </c>
      <c r="AA61" s="1065">
        <f>'16'!K61*1000</f>
        <v>7426509.7133184178</v>
      </c>
      <c r="AB61" s="1065">
        <f>'16'!L61*1000</f>
        <v>6854204.4901692392</v>
      </c>
      <c r="AC61" s="1065">
        <f>'26'!L61*1000</f>
        <v>48861109.193837278</v>
      </c>
      <c r="AD61" s="1102">
        <f>'2'!L62*1000</f>
        <v>79846367.637199208</v>
      </c>
      <c r="AE61" s="1065">
        <f>'28'!G62*1000</f>
        <v>41636292.742362686</v>
      </c>
    </row>
    <row r="62" spans="1:31" ht="14.45" customHeight="1">
      <c r="A62" s="1330"/>
      <c r="B62" s="961" t="s">
        <v>1350</v>
      </c>
      <c r="C62" s="1330"/>
      <c r="D62" s="992"/>
      <c r="E62" s="1063">
        <f t="shared" si="73"/>
        <v>22.366733790827471</v>
      </c>
      <c r="F62" s="1064">
        <f t="shared" si="74"/>
        <v>89.896353271105482</v>
      </c>
      <c r="G62" s="1064">
        <f t="shared" si="75"/>
        <v>12.718845089612893</v>
      </c>
      <c r="H62" s="1064">
        <f t="shared" si="76"/>
        <v>14.148343761237966</v>
      </c>
      <c r="I62" s="1064">
        <f t="shared" si="77"/>
        <v>135.16159283519482</v>
      </c>
      <c r="J62" s="1064">
        <f t="shared" si="78"/>
        <v>198.5925694757687</v>
      </c>
      <c r="K62" s="1064">
        <f t="shared" si="79"/>
        <v>59.805729583846237</v>
      </c>
      <c r="L62" s="1064">
        <f t="shared" si="80"/>
        <v>49.637271074485717</v>
      </c>
      <c r="M62" s="1064">
        <f t="shared" si="81"/>
        <v>3.1135579163817551</v>
      </c>
      <c r="N62" s="1064">
        <f t="shared" si="82"/>
        <v>3.0206745875706917</v>
      </c>
      <c r="O62" s="1065">
        <f>'2'!G63*1000</f>
        <v>55171692.643888541</v>
      </c>
      <c r="P62" s="1065">
        <f>'2'!H63*1000</f>
        <v>12340105.621552091</v>
      </c>
      <c r="Q62" s="1065">
        <f>'2'!J63*1000</f>
        <v>11093304.943578014</v>
      </c>
      <c r="R62" s="1065">
        <f>'18'!AA62*1000</f>
        <v>1569518.9178998228</v>
      </c>
      <c r="S62" s="1065">
        <f>'22'!F62*1000</f>
        <v>49948529.476562507</v>
      </c>
      <c r="T62" s="305">
        <f>'10'!H62*1000</f>
        <v>3758161.2103516371</v>
      </c>
      <c r="U62" s="305">
        <f>'10'!I62*1000</f>
        <v>2477540.7835727152</v>
      </c>
      <c r="V62" s="305">
        <f>'10'!J62*1000</f>
        <v>25718651.949189339</v>
      </c>
      <c r="W62" s="50">
        <f>'10'!F62*1000</f>
        <v>83517966.964245185</v>
      </c>
      <c r="X62" s="1065">
        <f>'2'!M63*1000</f>
        <v>25151257.979295637</v>
      </c>
      <c r="Y62" s="305">
        <f>'12'!F62*1000</f>
        <v>90211528.012399405</v>
      </c>
      <c r="Z62" s="1065">
        <f>'22'!E62*1000</f>
        <v>50409176.898297444</v>
      </c>
      <c r="AA62" s="1065">
        <f>'16'!K62*1000</f>
        <v>20203749.136008743</v>
      </c>
      <c r="AB62" s="1065">
        <f>'16'!L62*1000</f>
        <v>19252534.305630084</v>
      </c>
      <c r="AC62" s="1065">
        <f>'26'!L62*1000</f>
        <v>49390961.770177387</v>
      </c>
      <c r="AD62" s="1102">
        <f>'2'!L63*1000</f>
        <v>100627065.90297785</v>
      </c>
      <c r="AE62" s="1065">
        <f>'28'!G63*1000</f>
        <v>43190013.76970835</v>
      </c>
    </row>
    <row r="63" spans="1:31" ht="14.45" customHeight="1">
      <c r="A63" s="1330"/>
      <c r="B63" s="961" t="s">
        <v>1351</v>
      </c>
      <c r="C63" s="1330"/>
      <c r="D63" s="992"/>
      <c r="E63" s="1063">
        <f t="shared" si="73"/>
        <v>24.570727717545356</v>
      </c>
      <c r="F63" s="1064">
        <f t="shared" si="74"/>
        <v>93.142507765844272</v>
      </c>
      <c r="G63" s="1064">
        <f t="shared" si="75"/>
        <v>23.731183404664847</v>
      </c>
      <c r="H63" s="1064">
        <f t="shared" si="76"/>
        <v>25.478359960335066</v>
      </c>
      <c r="I63" s="1064">
        <f t="shared" si="77"/>
        <v>99.851312417175791</v>
      </c>
      <c r="J63" s="1064">
        <f t="shared" si="78"/>
        <v>179.38826708978831</v>
      </c>
      <c r="K63" s="1064">
        <f t="shared" si="79"/>
        <v>49.47835196015447</v>
      </c>
      <c r="L63" s="1064">
        <f t="shared" si="80"/>
        <v>42.042904690349687</v>
      </c>
      <c r="M63" s="1064">
        <f t="shared" si="81"/>
        <v>6.4862529883605742</v>
      </c>
      <c r="N63" s="1064">
        <f t="shared" si="82"/>
        <v>6.2791481723497453</v>
      </c>
      <c r="O63" s="1065">
        <f>'2'!G64*1000</f>
        <v>116908906.57517785</v>
      </c>
      <c r="P63" s="1065">
        <f>'2'!H64*1000</f>
        <v>28725369.11214643</v>
      </c>
      <c r="Q63" s="1065">
        <f>'2'!J64*1000</f>
        <v>26755529.156048421</v>
      </c>
      <c r="R63" s="1065">
        <f>'18'!AA63*1000</f>
        <v>6816870.0276704151</v>
      </c>
      <c r="S63" s="1065">
        <f>'22'!F63*1000</f>
        <v>103556734.92798145</v>
      </c>
      <c r="T63" s="305">
        <f>'10'!H63*1000</f>
        <v>15960138.187307928</v>
      </c>
      <c r="U63" s="305">
        <f>'10'!I63*1000</f>
        <v>2826153.4767334657</v>
      </c>
      <c r="V63" s="305">
        <f>'10'!J63*1000</f>
        <v>73490997.959220767</v>
      </c>
      <c r="W63" s="50">
        <f>'10'!F63*1000</f>
        <v>209297057.85547784</v>
      </c>
      <c r="X63" s="1065">
        <f>'2'!M64*1000</f>
        <v>57727707.953245744</v>
      </c>
      <c r="Y63" s="305">
        <f>'12'!F63*1000</f>
        <v>224342062.77705967</v>
      </c>
      <c r="Z63" s="1065">
        <f>'22'!E63*1000</f>
        <v>105097196.17633054</v>
      </c>
      <c r="AA63" s="1065">
        <f>'16'!K63*1000</f>
        <v>54969913.765798189</v>
      </c>
      <c r="AB63" s="1065">
        <f>'16'!L63*1000</f>
        <v>48696675.058989353</v>
      </c>
      <c r="AC63" s="1065">
        <f>'26'!L63*1000</f>
        <v>103327492.80621487</v>
      </c>
      <c r="AD63" s="1102">
        <f>'2'!L64*1000</f>
        <v>246312036.93152851</v>
      </c>
      <c r="AE63" s="1065">
        <f>'28'!G64*1000</f>
        <v>92140084.751825646</v>
      </c>
    </row>
    <row r="64" spans="1:31" ht="14.45" customHeight="1">
      <c r="A64" s="1330"/>
      <c r="B64" s="961" t="s">
        <v>1352</v>
      </c>
      <c r="C64" s="1330"/>
      <c r="D64" s="992"/>
      <c r="E64" s="1063">
        <f t="shared" si="73"/>
        <v>21.795314711566778</v>
      </c>
      <c r="F64" s="1064">
        <f t="shared" si="74"/>
        <v>92.099883741406856</v>
      </c>
      <c r="G64" s="1064">
        <f t="shared" si="75"/>
        <v>21.957591896688083</v>
      </c>
      <c r="H64" s="1064">
        <f t="shared" si="76"/>
        <v>23.841063641664782</v>
      </c>
      <c r="I64" s="1064">
        <f t="shared" si="77"/>
        <v>71.869544425480285</v>
      </c>
      <c r="J64" s="1064">
        <f t="shared" si="78"/>
        <v>174.5638114144221</v>
      </c>
      <c r="K64" s="1064">
        <f t="shared" si="79"/>
        <v>39.244056973053866</v>
      </c>
      <c r="L64" s="1064">
        <f t="shared" si="80"/>
        <v>35.867572552551863</v>
      </c>
      <c r="M64" s="1064">
        <f t="shared" si="81"/>
        <v>4.718658926500428</v>
      </c>
      <c r="N64" s="1064">
        <f t="shared" si="82"/>
        <v>4.478951442761673</v>
      </c>
      <c r="O64" s="1065">
        <f>'2'!G65*1000</f>
        <v>52380557.242611639</v>
      </c>
      <c r="P64" s="1065">
        <f>'2'!H65*1000</f>
        <v>11416507.298699593</v>
      </c>
      <c r="Q64" s="1065">
        <f>'2'!J65*1000</f>
        <v>10514589.949431553</v>
      </c>
      <c r="R64" s="1065">
        <f>'18'!AA64*1000</f>
        <v>2506790.0815040655</v>
      </c>
      <c r="S64" s="1065">
        <f>'22'!F64*1000</f>
        <v>52385931.86372944</v>
      </c>
      <c r="T64" s="305">
        <f>'10'!H64*1000</f>
        <v>10608208.298066948</v>
      </c>
      <c r="U64" s="305">
        <f>'10'!I64*1000</f>
        <v>356199.63742981083</v>
      </c>
      <c r="V64" s="305">
        <f>'10'!J64*1000</f>
        <v>51898172.114805341</v>
      </c>
      <c r="W64" s="50">
        <f>'10'!F64*1000</f>
        <v>133487554.30586389</v>
      </c>
      <c r="X64" s="1065">
        <f>'2'!M65*1000</f>
        <v>30009617.365287099</v>
      </c>
      <c r="Y64" s="305">
        <f>'12'!F64*1000</f>
        <v>139396448.89399672</v>
      </c>
      <c r="Z64" s="1065">
        <f>'22'!E64*1000</f>
        <v>53125053.549128093</v>
      </c>
      <c r="AA64" s="1065">
        <f>'16'!K64*1000</f>
        <v>30177288.524312884</v>
      </c>
      <c r="AB64" s="1065">
        <f>'16'!L64*1000</f>
        <v>30115499.29646587</v>
      </c>
      <c r="AC64" s="1065">
        <f>'26'!L64*1000</f>
        <v>50101380.640561797</v>
      </c>
      <c r="AD64" s="1102">
        <f>'2'!L65*1000</f>
        <v>146053741.96142066</v>
      </c>
      <c r="AE64" s="1065">
        <f>'28'!G65*1000</f>
        <v>45179049.896254979</v>
      </c>
    </row>
    <row r="65" spans="1:31" ht="14.45" customHeight="1">
      <c r="A65" s="1330"/>
      <c r="B65" s="961" t="s">
        <v>1353</v>
      </c>
      <c r="C65" s="1330"/>
      <c r="D65" s="992"/>
      <c r="E65" s="1063">
        <f t="shared" si="73"/>
        <v>25.775307376284495</v>
      </c>
      <c r="F65" s="1064">
        <f t="shared" si="74"/>
        <v>91.558035497951778</v>
      </c>
      <c r="G65" s="1064">
        <f t="shared" si="75"/>
        <v>14.266098399272972</v>
      </c>
      <c r="H65" s="1064">
        <f t="shared" si="76"/>
        <v>15.581481539752035</v>
      </c>
      <c r="I65" s="1064">
        <f t="shared" si="77"/>
        <v>47.524268797459648</v>
      </c>
      <c r="J65" s="1064">
        <f t="shared" si="78"/>
        <v>178.20137704291054</v>
      </c>
      <c r="K65" s="1064">
        <f t="shared" si="79"/>
        <v>29.697601670406971</v>
      </c>
      <c r="L65" s="1064">
        <f t="shared" si="80"/>
        <v>27.388607581038237</v>
      </c>
      <c r="M65" s="1064">
        <f t="shared" si="81"/>
        <v>3.647732411229871</v>
      </c>
      <c r="N65" s="1064">
        <f t="shared" si="82"/>
        <v>3.5148479746602108</v>
      </c>
      <c r="O65" s="1065">
        <f>'2'!G66*1000</f>
        <v>68231628.622543201</v>
      </c>
      <c r="P65" s="1065">
        <f>'2'!H66*1000</f>
        <v>17586912.005305421</v>
      </c>
      <c r="Q65" s="1065">
        <f>'2'!J66*1000</f>
        <v>16102231.136811081</v>
      </c>
      <c r="R65" s="1065">
        <f>'18'!AA65*1000</f>
        <v>2508966.1720704227</v>
      </c>
      <c r="S65" s="1065">
        <f>'22'!F65*1000</f>
        <v>67495711.457068279</v>
      </c>
      <c r="T65" s="305">
        <f>'10'!H65*1000</f>
        <v>16385901.106178517</v>
      </c>
      <c r="U65" s="305">
        <f>'10'!I65*1000</f>
        <v>8700860.8938485049</v>
      </c>
      <c r="V65" s="305">
        <f>'10'!J65*1000</f>
        <v>100889602.01444156</v>
      </c>
      <c r="W65" s="50">
        <f>'10'!F65*1000</f>
        <v>227276640.74074483</v>
      </c>
      <c r="X65" s="1065">
        <f>'2'!M66*1000</f>
        <v>37876088.601052418</v>
      </c>
      <c r="Y65" s="305">
        <f>'12'!F65*1000</f>
        <v>233377812.36251664</v>
      </c>
      <c r="Z65" s="1065">
        <f>'22'!E65*1000</f>
        <v>68781530.255518347</v>
      </c>
      <c r="AA65" s="1065">
        <f>'16'!K65*1000</f>
        <v>52354185.370460212</v>
      </c>
      <c r="AB65" s="1065">
        <f>'16'!L65*1000</f>
        <v>51302142.408906125</v>
      </c>
      <c r="AC65" s="1065">
        <f>'26'!L65*1000</f>
        <v>66175382.771491103</v>
      </c>
      <c r="AD65" s="1102">
        <f>'2'!L66*1000</f>
        <v>246437177.41896856</v>
      </c>
      <c r="AE65" s="1065">
        <f>'28'!G66*1000</f>
        <v>59869345.85550227</v>
      </c>
    </row>
    <row r="66" spans="1:31" ht="14.45" customHeight="1">
      <c r="A66" s="1330"/>
      <c r="B66" s="961" t="s">
        <v>1354</v>
      </c>
      <c r="C66" s="1330"/>
      <c r="D66" s="992"/>
      <c r="E66" s="1063">
        <f t="shared" si="73"/>
        <v>26.885445282680504</v>
      </c>
      <c r="F66" s="1064">
        <f t="shared" si="74"/>
        <v>93.448117383291077</v>
      </c>
      <c r="G66" s="1064">
        <f t="shared" si="75"/>
        <v>18.341180307913511</v>
      </c>
      <c r="H66" s="1064">
        <f t="shared" si="76"/>
        <v>19.627126604043276</v>
      </c>
      <c r="I66" s="1064">
        <f t="shared" si="77"/>
        <v>42.021740453268222</v>
      </c>
      <c r="J66" s="1064">
        <f t="shared" si="78"/>
        <v>180.12971176390144</v>
      </c>
      <c r="K66" s="1064">
        <f t="shared" si="79"/>
        <v>23.032330353166682</v>
      </c>
      <c r="L66" s="1064">
        <f t="shared" si="80"/>
        <v>21.968214099866998</v>
      </c>
      <c r="M66" s="1064">
        <f t="shared" si="81"/>
        <v>5.0660903561622854</v>
      </c>
      <c r="N66" s="1064">
        <f t="shared" si="82"/>
        <v>4.4270602621639341</v>
      </c>
      <c r="O66" s="1065">
        <f>'2'!G67*1000</f>
        <v>91431905.932789549</v>
      </c>
      <c r="P66" s="1065">
        <f>'2'!H67*1000</f>
        <v>24581875.040472046</v>
      </c>
      <c r="Q66" s="1065">
        <f>'2'!J67*1000</f>
        <v>22971299.442834247</v>
      </c>
      <c r="R66" s="1065">
        <f>'18'!AA66*1000</f>
        <v>4508606.0242389655</v>
      </c>
      <c r="S66" s="1065">
        <f>'22'!F66*1000</f>
        <v>86871025.362328589</v>
      </c>
      <c r="T66" s="305">
        <f>'10'!H66*1000</f>
        <v>15249017.071749356</v>
      </c>
      <c r="U66" s="305">
        <f>'10'!I66*1000</f>
        <v>11279067.825786732</v>
      </c>
      <c r="V66" s="305">
        <f>'10'!J66*1000</f>
        <v>162294466.66297951</v>
      </c>
      <c r="W66" s="50">
        <f>'10'!F66*1000</f>
        <v>377169934.74081886</v>
      </c>
      <c r="X66" s="1065">
        <f>'2'!M67*1000</f>
        <v>48226927.424494892</v>
      </c>
      <c r="Y66" s="305">
        <f>'12'!F66*1000</f>
        <v>386522522.46897215</v>
      </c>
      <c r="Z66" s="1065">
        <f>'22'!E66*1000</f>
        <v>88995768.082872674</v>
      </c>
      <c r="AA66" s="1065">
        <f>'16'!K66*1000</f>
        <v>107548714.74932341</v>
      </c>
      <c r="AB66" s="1065">
        <f>'16'!L66*1000</f>
        <v>102953554.43151645</v>
      </c>
      <c r="AC66" s="1065">
        <f>'26'!L66*1000</f>
        <v>87620353.036985546</v>
      </c>
      <c r="AD66" s="1102">
        <f>'2'!L67*1000</f>
        <v>395439633.67898226</v>
      </c>
      <c r="AE66" s="1065">
        <f>'28'!G67*1000</f>
        <v>79346522.533998445</v>
      </c>
    </row>
    <row r="67" spans="1:31" ht="14.45" customHeight="1" thickBot="1">
      <c r="A67" s="1331"/>
      <c r="B67" s="1319" t="s">
        <v>1355</v>
      </c>
      <c r="C67" s="1331"/>
      <c r="D67" s="996"/>
      <c r="E67" s="1066">
        <f t="shared" si="73"/>
        <v>20.532937326401811</v>
      </c>
      <c r="F67" s="1067">
        <f t="shared" si="74"/>
        <v>90.618535230060374</v>
      </c>
      <c r="G67" s="1067">
        <f t="shared" si="75"/>
        <v>22.841402561747664</v>
      </c>
      <c r="H67" s="1067">
        <f t="shared" si="76"/>
        <v>25.206104362378412</v>
      </c>
      <c r="I67" s="1067">
        <f t="shared" si="77"/>
        <v>31.390468133311806</v>
      </c>
      <c r="J67" s="1067">
        <f t="shared" si="78"/>
        <v>198.15532027628652</v>
      </c>
      <c r="K67" s="1067">
        <f t="shared" si="79"/>
        <v>19.14901133591901</v>
      </c>
      <c r="L67" s="1067">
        <f t="shared" si="80"/>
        <v>18.445298654626907</v>
      </c>
      <c r="M67" s="1067">
        <f t="shared" si="81"/>
        <v>4.3668713650538473</v>
      </c>
      <c r="N67" s="1067">
        <f t="shared" si="82"/>
        <v>0.82319408210522316</v>
      </c>
      <c r="O67" s="1082">
        <f>'2'!G68*1000</f>
        <v>172117233.82652953</v>
      </c>
      <c r="P67" s="1082">
        <f>'2'!H68*1000</f>
        <v>35340723.749537766</v>
      </c>
      <c r="Q67" s="1082">
        <f>'2'!J68*1000</f>
        <v>32025246.201533195</v>
      </c>
      <c r="R67" s="1082">
        <f>'18'!AA67*1000</f>
        <v>8072316.9798670849</v>
      </c>
      <c r="S67" s="1082">
        <f>'22'!F67*1000</f>
        <v>174647318.63643289</v>
      </c>
      <c r="T67" s="305">
        <f>'10'!H67*1000</f>
        <v>6819496.4888240853</v>
      </c>
      <c r="U67" s="305">
        <f>'10'!I67*1000</f>
        <v>17302237.381037038</v>
      </c>
      <c r="V67" s="305">
        <f>'10'!J67*1000</f>
        <v>464510431.77617133</v>
      </c>
      <c r="W67" s="50">
        <f>'10'!F67*1000</f>
        <v>912043528.37180614</v>
      </c>
      <c r="X67" s="1082">
        <f>'2'!M68*1000</f>
        <v>88136578.111010805</v>
      </c>
      <c r="Y67" s="305">
        <f>'12'!F67*1000</f>
        <v>939373757.57352161</v>
      </c>
      <c r="Z67" s="1082">
        <f>'22'!E67*1000</f>
        <v>184853555.44168967</v>
      </c>
      <c r="AA67" s="1082">
        <f>'16'!K67*1000</f>
        <v>479483638.04125911</v>
      </c>
      <c r="AB67" s="1082">
        <f>'16'!L67*1000</f>
        <v>486733435.0897181</v>
      </c>
      <c r="AC67" s="1082">
        <f>'26'!L67*1000</f>
        <v>165959835.19640335</v>
      </c>
      <c r="AD67" s="1082">
        <f>'2'!L68*1000</f>
        <v>946839202.26265097</v>
      </c>
      <c r="AE67" s="1065">
        <f>'28'!G68*1000</f>
        <v>153383924.24622917</v>
      </c>
    </row>
    <row r="68" spans="1:31" s="26" customFormat="1" ht="13.7" customHeight="1">
      <c r="A68" s="365"/>
      <c r="B68" s="365"/>
      <c r="C68" s="365"/>
      <c r="D68" s="366"/>
      <c r="N68" s="316"/>
      <c r="O68" s="316"/>
      <c r="AA68" s="998"/>
      <c r="AB68" s="998"/>
      <c r="AD68" s="998"/>
    </row>
    <row r="69" spans="1:31" s="26" customFormat="1" ht="16.5">
      <c r="A69" s="365"/>
      <c r="B69" s="365"/>
      <c r="C69" s="365"/>
      <c r="D69" s="366"/>
      <c r="N69" s="316"/>
      <c r="O69" s="316"/>
      <c r="AA69" s="998"/>
      <c r="AB69" s="998"/>
      <c r="AD69" s="998"/>
    </row>
    <row r="70" spans="1:31">
      <c r="AA70" s="998"/>
      <c r="AB70" s="998"/>
      <c r="AD70" s="998" t="s">
        <v>196</v>
      </c>
    </row>
    <row r="71" spans="1:31">
      <c r="AA71" s="998"/>
      <c r="AB71" s="998"/>
      <c r="AD71" s="998"/>
    </row>
    <row r="72" spans="1:31">
      <c r="AA72" s="998"/>
      <c r="AB72" s="998"/>
      <c r="AD72" s="998"/>
    </row>
    <row r="73" spans="1:31">
      <c r="AA73" s="998"/>
      <c r="AB73" s="998"/>
      <c r="AD73" s="998"/>
    </row>
    <row r="74" spans="1:31">
      <c r="AD74" s="998"/>
    </row>
    <row r="75" spans="1:31">
      <c r="AD75" s="998"/>
    </row>
    <row r="76" spans="1:31">
      <c r="AD76" s="998"/>
    </row>
    <row r="77" spans="1:31">
      <c r="AD77" s="998"/>
    </row>
    <row r="78" spans="1:31">
      <c r="AD78" s="998"/>
    </row>
    <row r="79" spans="1:31">
      <c r="AD79" s="998"/>
    </row>
    <row r="80" spans="1:31">
      <c r="AD80" s="998"/>
    </row>
    <row r="81" spans="30:30">
      <c r="AD81" s="998"/>
    </row>
    <row r="82" spans="30:30">
      <c r="AD82" s="998"/>
    </row>
    <row r="83" spans="30:30">
      <c r="AD83" s="998"/>
    </row>
    <row r="84" spans="30:30">
      <c r="AD84" s="998"/>
    </row>
    <row r="85" spans="30:30">
      <c r="AD85" s="998"/>
    </row>
    <row r="86" spans="30:30">
      <c r="AD86" s="998"/>
    </row>
    <row r="87" spans="30:30">
      <c r="AD87" s="998"/>
    </row>
    <row r="88" spans="30:30">
      <c r="AD88" s="998"/>
    </row>
    <row r="89" spans="30:30">
      <c r="AD89" s="998"/>
    </row>
    <row r="90" spans="30:30">
      <c r="AD90" s="998"/>
    </row>
    <row r="91" spans="30:30">
      <c r="AD91" s="998"/>
    </row>
    <row r="92" spans="30:30">
      <c r="AD92" s="998"/>
    </row>
    <row r="93" spans="30:30">
      <c r="AD93" s="998"/>
    </row>
    <row r="94" spans="30:30">
      <c r="AD94" s="998"/>
    </row>
    <row r="95" spans="30:30">
      <c r="AD95" s="998"/>
    </row>
    <row r="96" spans="30:30">
      <c r="AD96" s="998"/>
    </row>
    <row r="97" spans="30:30">
      <c r="AD97" s="998"/>
    </row>
    <row r="98" spans="30:30">
      <c r="AD98" s="998"/>
    </row>
    <row r="99" spans="30:30">
      <c r="AD99" s="998"/>
    </row>
    <row r="100" spans="30:30">
      <c r="AD100" s="998"/>
    </row>
    <row r="101" spans="30:30">
      <c r="AD101" s="998"/>
    </row>
    <row r="102" spans="30:30">
      <c r="AD102" s="998"/>
    </row>
    <row r="103" spans="30:30">
      <c r="AD103" s="998"/>
    </row>
    <row r="104" spans="30:30">
      <c r="AD104" s="998"/>
    </row>
    <row r="105" spans="30:30">
      <c r="AD105" s="998"/>
    </row>
    <row r="106" spans="30:30">
      <c r="AD106" s="998"/>
    </row>
    <row r="107" spans="30:30">
      <c r="AD107" s="998"/>
    </row>
    <row r="108" spans="30:30">
      <c r="AD108" s="998"/>
    </row>
    <row r="109" spans="30:30">
      <c r="AD109" s="998"/>
    </row>
    <row r="110" spans="30:30">
      <c r="AD110" s="998"/>
    </row>
    <row r="111" spans="30:30">
      <c r="AD111" s="998"/>
    </row>
    <row r="112" spans="30:30">
      <c r="AD112" s="998"/>
    </row>
    <row r="113" spans="30:30">
      <c r="AD113" s="998"/>
    </row>
    <row r="114" spans="30:30">
      <c r="AD114" s="998"/>
    </row>
    <row r="115" spans="30:30">
      <c r="AD115" s="998"/>
    </row>
    <row r="116" spans="30:30">
      <c r="AD116" s="998"/>
    </row>
    <row r="117" spans="30:30">
      <c r="AD117" s="998"/>
    </row>
    <row r="118" spans="30:30">
      <c r="AD118" s="998"/>
    </row>
    <row r="119" spans="30:30">
      <c r="AD119" s="998"/>
    </row>
    <row r="120" spans="30:30">
      <c r="AD120" s="998"/>
    </row>
    <row r="121" spans="30:30">
      <c r="AD121" s="998"/>
    </row>
    <row r="122" spans="30:30">
      <c r="AD122" s="998"/>
    </row>
    <row r="123" spans="30:30">
      <c r="AD123" s="998"/>
    </row>
    <row r="124" spans="30:30">
      <c r="AD124" s="998"/>
    </row>
    <row r="125" spans="30:30">
      <c r="AD125" s="998"/>
    </row>
    <row r="126" spans="30:30">
      <c r="AD126" s="998"/>
    </row>
    <row r="127" spans="30:30">
      <c r="AD127" s="998"/>
    </row>
    <row r="128" spans="30:30">
      <c r="AD128" s="998"/>
    </row>
    <row r="129" spans="30:30">
      <c r="AD129" s="998"/>
    </row>
    <row r="130" spans="30:30">
      <c r="AD130" s="998"/>
    </row>
    <row r="131" spans="30:30">
      <c r="AD131" s="998"/>
    </row>
    <row r="132" spans="30:30">
      <c r="AD132" s="998"/>
    </row>
    <row r="133" spans="30:30">
      <c r="AD133" s="998"/>
    </row>
    <row r="134" spans="30:30">
      <c r="AD134" s="998"/>
    </row>
    <row r="135" spans="30:30">
      <c r="AD135" s="998"/>
    </row>
    <row r="136" spans="30:30">
      <c r="AD136" s="998"/>
    </row>
    <row r="137" spans="30:30">
      <c r="AD137" s="998"/>
    </row>
    <row r="138" spans="30:30">
      <c r="AD138" s="998"/>
    </row>
    <row r="139" spans="30:30">
      <c r="AD139" s="998"/>
    </row>
    <row r="140" spans="30:30">
      <c r="AD140" s="998"/>
    </row>
    <row r="141" spans="30:30">
      <c r="AD141" s="998"/>
    </row>
    <row r="142" spans="30:30">
      <c r="AD142" s="998"/>
    </row>
    <row r="143" spans="30:30">
      <c r="AD143" s="998"/>
    </row>
    <row r="144" spans="30:30">
      <c r="AD144" s="998"/>
    </row>
    <row r="145" spans="30:30">
      <c r="AD145" s="998"/>
    </row>
  </sheetData>
  <mergeCells count="38">
    <mergeCell ref="AD2:AD4"/>
    <mergeCell ref="A3:C5"/>
    <mergeCell ref="G3:G4"/>
    <mergeCell ref="N3:N5"/>
    <mergeCell ref="M3:M5"/>
    <mergeCell ref="K3:K5"/>
    <mergeCell ref="E3:E4"/>
    <mergeCell ref="L3:L5"/>
    <mergeCell ref="J3:J5"/>
    <mergeCell ref="H3:H4"/>
    <mergeCell ref="I3:I5"/>
    <mergeCell ref="F3:F4"/>
    <mergeCell ref="A16:C16"/>
    <mergeCell ref="A15:C15"/>
    <mergeCell ref="A14:C14"/>
    <mergeCell ref="A6:C6"/>
    <mergeCell ref="A7:C7"/>
    <mergeCell ref="A9:C9"/>
    <mergeCell ref="A10:C10"/>
    <mergeCell ref="A13:C13"/>
    <mergeCell ref="A12:C12"/>
    <mergeCell ref="A11:C11"/>
    <mergeCell ref="A8:C8"/>
    <mergeCell ref="A57:C57"/>
    <mergeCell ref="A35:C35"/>
    <mergeCell ref="A46:C46"/>
    <mergeCell ref="A28:C28"/>
    <mergeCell ref="A17:C17"/>
    <mergeCell ref="A20:C20"/>
    <mergeCell ref="A21:C21"/>
    <mergeCell ref="A22:D22"/>
    <mergeCell ref="A23:D23"/>
    <mergeCell ref="A24:D24"/>
    <mergeCell ref="A25:D25"/>
    <mergeCell ref="A19:C19"/>
    <mergeCell ref="A18:C18"/>
    <mergeCell ref="A26:D26"/>
    <mergeCell ref="A27:D27"/>
  </mergeCells>
  <phoneticPr fontId="4"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9" max="51"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U80"/>
  <sheetViews>
    <sheetView tabSelected="1" view="pageBreakPreview" topLeftCell="C3" zoomScaleNormal="75" zoomScaleSheetLayoutView="100" workbookViewId="0">
      <selection activeCell="H30" sqref="H30"/>
    </sheetView>
  </sheetViews>
  <sheetFormatPr defaultColWidth="9.140625" defaultRowHeight="15.75"/>
  <cols>
    <col min="1" max="1" width="2.28515625" style="37" customWidth="1"/>
    <col min="2" max="2" width="18.7109375" style="37" customWidth="1"/>
    <col min="3" max="3" width="2.28515625" style="37" customWidth="1"/>
    <col min="4" max="4" width="1.7109375" style="38" customWidth="1"/>
    <col min="5" max="6" width="13.85546875" style="987" customWidth="1"/>
    <col min="7" max="7" width="13.7109375" style="987" customWidth="1"/>
    <col min="8" max="10" width="13.85546875" style="987" customWidth="1"/>
    <col min="11" max="11" width="16.85546875" style="999" customWidth="1"/>
    <col min="12" max="12" width="16.85546875" style="987" customWidth="1"/>
    <col min="13" max="14" width="19" style="987" customWidth="1"/>
    <col min="15" max="15" width="24.28515625" style="987" customWidth="1"/>
    <col min="16" max="17" width="19" style="987" customWidth="1"/>
    <col min="18" max="18" width="20.7109375" style="987" customWidth="1"/>
    <col min="19" max="19" width="18.7109375" style="987" bestFit="1" customWidth="1"/>
    <col min="20" max="20" width="30.5703125" style="987" customWidth="1"/>
    <col min="21" max="21" width="20.7109375" style="987" bestFit="1" customWidth="1"/>
    <col min="22" max="16384" width="9.140625" style="987"/>
  </cols>
  <sheetData>
    <row r="1" spans="1:21" s="24" customFormat="1" ht="35.1" customHeight="1">
      <c r="A1" s="349" t="s">
        <v>434</v>
      </c>
      <c r="B1" s="339"/>
      <c r="C1" s="339"/>
      <c r="D1" s="339"/>
      <c r="E1" s="339"/>
      <c r="F1" s="339"/>
      <c r="G1" s="339"/>
      <c r="H1" s="339"/>
      <c r="I1" s="339"/>
      <c r="J1" s="339"/>
      <c r="K1" s="315"/>
    </row>
    <row r="2" spans="1:21" ht="15" customHeight="1" thickBot="1">
      <c r="A2" s="987"/>
      <c r="B2" s="26"/>
      <c r="C2" s="26"/>
      <c r="D2" s="27"/>
      <c r="I2" s="170"/>
      <c r="J2" s="170" t="s">
        <v>182</v>
      </c>
    </row>
    <row r="3" spans="1:21" ht="19.5" customHeight="1">
      <c r="A3" s="1836" t="s">
        <v>10</v>
      </c>
      <c r="B3" s="1836"/>
      <c r="C3" s="1836"/>
      <c r="D3" s="359"/>
      <c r="E3" s="1944" t="s">
        <v>247</v>
      </c>
      <c r="F3" s="1944" t="s">
        <v>248</v>
      </c>
      <c r="G3" s="1944" t="s">
        <v>761</v>
      </c>
      <c r="H3" s="1944" t="s">
        <v>714</v>
      </c>
      <c r="I3" s="1955" t="s">
        <v>740</v>
      </c>
      <c r="J3" s="1953" t="s">
        <v>249</v>
      </c>
      <c r="U3" s="296"/>
    </row>
    <row r="4" spans="1:21" ht="19.5" customHeight="1">
      <c r="A4" s="1837"/>
      <c r="B4" s="1837"/>
      <c r="C4" s="1837"/>
      <c r="D4" s="152"/>
      <c r="E4" s="1945"/>
      <c r="F4" s="1945"/>
      <c r="G4" s="1945"/>
      <c r="H4" s="1945"/>
      <c r="I4" s="1956"/>
      <c r="J4" s="1954"/>
      <c r="K4" s="350" t="s">
        <v>302</v>
      </c>
      <c r="L4" s="351" t="s">
        <v>251</v>
      </c>
      <c r="M4" s="351" t="s">
        <v>203</v>
      </c>
      <c r="N4" s="351" t="s">
        <v>202</v>
      </c>
      <c r="O4" s="351" t="s">
        <v>205</v>
      </c>
      <c r="P4" s="351" t="s">
        <v>204</v>
      </c>
      <c r="Q4" s="351" t="s">
        <v>207</v>
      </c>
      <c r="R4" s="351" t="s">
        <v>206</v>
      </c>
      <c r="S4" s="351" t="s">
        <v>1446</v>
      </c>
      <c r="T4" s="987" t="s">
        <v>1447</v>
      </c>
      <c r="U4" s="351" t="s">
        <v>693</v>
      </c>
    </row>
    <row r="5" spans="1:21" ht="39.75" customHeight="1">
      <c r="A5" s="1838"/>
      <c r="B5" s="1838"/>
      <c r="C5" s="1838"/>
      <c r="D5" s="360"/>
      <c r="E5" s="1946"/>
      <c r="F5" s="1946"/>
      <c r="G5" s="1946"/>
      <c r="H5" s="1946"/>
      <c r="I5" s="1413" t="s">
        <v>145</v>
      </c>
      <c r="J5" s="1433" t="s">
        <v>740</v>
      </c>
      <c r="K5" s="1062" t="s">
        <v>69</v>
      </c>
      <c r="L5" s="1062" t="s">
        <v>70</v>
      </c>
      <c r="M5" s="1062" t="s">
        <v>474</v>
      </c>
      <c r="N5" s="1062" t="s">
        <v>467</v>
      </c>
      <c r="O5" s="1062" t="s">
        <v>468</v>
      </c>
      <c r="P5" s="1062" t="s">
        <v>469</v>
      </c>
      <c r="Q5" s="1062" t="s">
        <v>470</v>
      </c>
      <c r="R5" s="1062" t="s">
        <v>695</v>
      </c>
      <c r="U5" s="987" t="s">
        <v>694</v>
      </c>
    </row>
    <row r="6" spans="1:21" ht="24" hidden="1" customHeight="1">
      <c r="A6" s="1839" t="s">
        <v>1448</v>
      </c>
      <c r="B6" s="1839"/>
      <c r="C6" s="1839"/>
      <c r="D6" s="32"/>
      <c r="E6" s="353">
        <v>106.99</v>
      </c>
      <c r="F6" s="353">
        <v>77.56</v>
      </c>
      <c r="G6" s="353">
        <v>40.79</v>
      </c>
      <c r="H6" s="353">
        <v>23.04</v>
      </c>
      <c r="I6" s="353"/>
      <c r="J6" s="353">
        <v>49.9</v>
      </c>
      <c r="K6" s="987" t="s">
        <v>68</v>
      </c>
      <c r="L6" s="987" t="s">
        <v>68</v>
      </c>
      <c r="M6" s="987" t="s">
        <v>68</v>
      </c>
      <c r="N6" s="987" t="s">
        <v>68</v>
      </c>
      <c r="O6" s="987" t="s">
        <v>68</v>
      </c>
      <c r="P6" s="987" t="s">
        <v>68</v>
      </c>
      <c r="Q6" s="987" t="s">
        <v>68</v>
      </c>
      <c r="R6" s="987" t="s">
        <v>68</v>
      </c>
    </row>
    <row r="7" spans="1:21" ht="24" hidden="1" customHeight="1">
      <c r="A7" s="1825" t="s">
        <v>1449</v>
      </c>
      <c r="B7" s="1825"/>
      <c r="C7" s="1825"/>
      <c r="D7" s="32"/>
      <c r="E7" s="328" t="s">
        <v>465</v>
      </c>
      <c r="F7" s="328" t="s">
        <v>465</v>
      </c>
      <c r="G7" s="328" t="s">
        <v>465</v>
      </c>
      <c r="H7" s="328" t="s">
        <v>465</v>
      </c>
      <c r="I7" s="328" t="s">
        <v>465</v>
      </c>
      <c r="J7" s="328" t="s">
        <v>465</v>
      </c>
      <c r="K7" s="987">
        <v>281966764</v>
      </c>
      <c r="L7" s="987">
        <v>649592760</v>
      </c>
    </row>
    <row r="8" spans="1:21" ht="19.5" hidden="1" customHeight="1">
      <c r="A8" s="1825" t="s">
        <v>1450</v>
      </c>
      <c r="B8" s="1825"/>
      <c r="C8" s="1825"/>
      <c r="D8" s="32"/>
      <c r="E8" s="353">
        <f>L8/N8*100</f>
        <v>117.80979986357156</v>
      </c>
      <c r="F8" s="353">
        <f>P8/M8*100</f>
        <v>74.491251997418701</v>
      </c>
      <c r="G8" s="353">
        <f>K8/(R8+O8)*100</f>
        <v>42.102767598065803</v>
      </c>
      <c r="H8" s="353">
        <f>Q8/M8*100</f>
        <v>28.488707576626641</v>
      </c>
      <c r="I8" s="353">
        <f>R8/Q8*100</f>
        <v>89.52465934134149</v>
      </c>
      <c r="J8" s="353">
        <f>K8/R8*100</f>
        <v>54.904494993954124</v>
      </c>
      <c r="K8" s="1094">
        <v>121604697.75101717</v>
      </c>
      <c r="L8" s="1094">
        <v>647532310.41547668</v>
      </c>
      <c r="M8" s="1094">
        <v>868414421.03194439</v>
      </c>
      <c r="N8" s="1094">
        <v>549642144.51203966</v>
      </c>
      <c r="O8" s="1094">
        <v>67344228.417728901</v>
      </c>
      <c r="P8" s="1094">
        <v>646892774.75283027</v>
      </c>
      <c r="Q8" s="1094">
        <v>247400044.96104595</v>
      </c>
      <c r="R8" s="1094">
        <v>221484047.46170205</v>
      </c>
    </row>
    <row r="9" spans="1:21" ht="19.5" hidden="1" customHeight="1">
      <c r="A9" s="1825" t="s">
        <v>1451</v>
      </c>
      <c r="B9" s="1825"/>
      <c r="C9" s="1825"/>
      <c r="D9" s="32"/>
      <c r="E9" s="353">
        <f>L9/N9*100</f>
        <v>119.59380541375279</v>
      </c>
      <c r="F9" s="353">
        <f>P9/M9*100</f>
        <v>75.903271790110693</v>
      </c>
      <c r="G9" s="353">
        <f>K9/(R9+O9)*100</f>
        <v>36.786516123600812</v>
      </c>
      <c r="H9" s="353">
        <f>Q9/M9*100</f>
        <v>26.872575876008124</v>
      </c>
      <c r="I9" s="353">
        <f>R9/Q9*100</f>
        <v>89.670332762564897</v>
      </c>
      <c r="J9" s="353">
        <f>K9/R9*100</f>
        <v>46.734648395490488</v>
      </c>
      <c r="K9" s="1095">
        <v>118356200.487192</v>
      </c>
      <c r="L9" s="1095">
        <v>817188245.88725233</v>
      </c>
      <c r="M9" s="1095">
        <v>1050978800.6989176</v>
      </c>
      <c r="N9" s="1095">
        <v>683303155.25964439</v>
      </c>
      <c r="O9" s="1095">
        <v>68486492.789971873</v>
      </c>
      <c r="P9" s="1095">
        <v>797727295.55094528</v>
      </c>
      <c r="Q9" s="1095">
        <v>282425075.65857685</v>
      </c>
      <c r="R9" s="1095">
        <v>253251505.14797154</v>
      </c>
    </row>
    <row r="10" spans="1:21" ht="19.5" hidden="1" customHeight="1">
      <c r="A10" s="1825" t="s">
        <v>1431</v>
      </c>
      <c r="B10" s="1825"/>
      <c r="C10" s="1825"/>
      <c r="D10" s="32"/>
      <c r="E10" s="353">
        <f>L10/N10*100</f>
        <v>116.77642519228182</v>
      </c>
      <c r="F10" s="353">
        <f>P10/M10*100</f>
        <v>77.868243457681544</v>
      </c>
      <c r="G10" s="353">
        <f>K10/(R10+O10)*100</f>
        <v>34.651929417864963</v>
      </c>
      <c r="H10" s="353">
        <f>R10/M10*100</f>
        <v>22.131756542318488</v>
      </c>
      <c r="I10" s="353">
        <f>R10/Q10*100</f>
        <v>91.149897369577104</v>
      </c>
      <c r="J10" s="353">
        <f>K10/R10*100</f>
        <v>45.284432132286547</v>
      </c>
      <c r="K10" s="354">
        <v>106553793.60322423</v>
      </c>
      <c r="L10" s="354">
        <v>840047239.68685865</v>
      </c>
      <c r="M10" s="354">
        <v>1063173409.5479351</v>
      </c>
      <c r="N10" s="354">
        <v>719363722.86071694</v>
      </c>
      <c r="O10" s="354">
        <v>72198482.833064005</v>
      </c>
      <c r="P10" s="354">
        <v>827874458.92411971</v>
      </c>
      <c r="Q10" s="354">
        <v>258145052.72537023</v>
      </c>
      <c r="R10" s="354">
        <v>235298950.62381566</v>
      </c>
    </row>
    <row r="11" spans="1:21" s="1089" customFormat="1" ht="19.5" hidden="1" customHeight="1">
      <c r="A11" s="1789" t="s">
        <v>1432</v>
      </c>
      <c r="B11" s="1789"/>
      <c r="C11" s="1789"/>
      <c r="D11" s="22"/>
      <c r="E11" s="353">
        <f>L11/N11*100</f>
        <v>116.78248995084739</v>
      </c>
      <c r="F11" s="353">
        <f>P11/M11*100</f>
        <v>76.718944211965706</v>
      </c>
      <c r="G11" s="353">
        <f>K11/(R11+O11)*100</f>
        <v>33.851042834622866</v>
      </c>
      <c r="H11" s="353">
        <f>R11/M11*100</f>
        <v>23.281055788034276</v>
      </c>
      <c r="I11" s="353">
        <f>R11/Q11*100</f>
        <v>91.416037837523987</v>
      </c>
      <c r="J11" s="353">
        <f>K11/R11*100</f>
        <v>42.85662984650051</v>
      </c>
      <c r="K11" s="50">
        <v>8400645.485614866</v>
      </c>
      <c r="L11" s="50">
        <v>66245456.313127212</v>
      </c>
      <c r="M11" s="50">
        <v>84196098.96249029</v>
      </c>
      <c r="N11" s="50">
        <v>56725504.260963507</v>
      </c>
      <c r="O11" s="50">
        <v>5214763.4847813947</v>
      </c>
      <c r="P11" s="50">
        <v>64594358.191684365</v>
      </c>
      <c r="Q11" s="50">
        <v>21442343.416419532</v>
      </c>
      <c r="R11" s="50">
        <v>19601740.770805914</v>
      </c>
    </row>
    <row r="12" spans="1:21" ht="18" hidden="1" customHeight="1">
      <c r="A12" s="1789" t="s">
        <v>1433</v>
      </c>
      <c r="B12" s="1789"/>
      <c r="C12" s="1789"/>
      <c r="D12" s="22"/>
      <c r="E12" s="328" t="s">
        <v>465</v>
      </c>
      <c r="F12" s="328" t="s">
        <v>465</v>
      </c>
      <c r="G12" s="328" t="s">
        <v>465</v>
      </c>
      <c r="H12" s="328" t="s">
        <v>465</v>
      </c>
      <c r="I12" s="328" t="s">
        <v>465</v>
      </c>
      <c r="J12" s="328" t="s">
        <v>465</v>
      </c>
      <c r="M12" s="50" t="e">
        <f>'9'!G13*1000</f>
        <v>#REF!</v>
      </c>
    </row>
    <row r="13" spans="1:21" s="1089" customFormat="1" ht="18" hidden="1" customHeight="1">
      <c r="A13" s="1789" t="s">
        <v>1434</v>
      </c>
      <c r="B13" s="1789"/>
      <c r="C13" s="1789"/>
      <c r="D13" s="22"/>
      <c r="E13" s="356">
        <f>L13/N13*100</f>
        <v>8.0357953212220572</v>
      </c>
      <c r="F13" s="356" t="e">
        <f>P13/M13*100</f>
        <v>#REF!</v>
      </c>
      <c r="G13" s="356">
        <f>K13/(R13+O13)*100</f>
        <v>29.346129109468933</v>
      </c>
      <c r="H13" s="356" t="e">
        <f>R13/M13*100</f>
        <v>#REF!</v>
      </c>
      <c r="I13" s="356">
        <f>R13/Q13*100</f>
        <v>100.42861116717002</v>
      </c>
      <c r="J13" s="356">
        <f>K13/R13*100</f>
        <v>36.697206088280723</v>
      </c>
      <c r="K13" s="50">
        <f>'9'!M14*1000</f>
        <v>111247566836.64586</v>
      </c>
      <c r="L13" s="50">
        <f>'9'!H14*1000</f>
        <v>111412676066.37109</v>
      </c>
      <c r="M13" s="50" t="e">
        <f>'9'!G14*1000</f>
        <v>#REF!</v>
      </c>
      <c r="N13" s="50">
        <f>'13'!G13*1000</f>
        <v>1386454876123.2986</v>
      </c>
      <c r="O13" s="50">
        <f>'13'!H13*1000</f>
        <v>75937739828.953735</v>
      </c>
      <c r="P13" s="50">
        <f>'13'!F13*1000</f>
        <v>1506128939840.1038</v>
      </c>
      <c r="Q13" s="50">
        <f>'1'!K15*1000</f>
        <v>301856174159.28192</v>
      </c>
      <c r="R13" s="50">
        <f>'13'!J13*1000</f>
        <v>303149963430.52075</v>
      </c>
      <c r="S13" s="308" t="e">
        <f>M13-P13</f>
        <v>#REF!</v>
      </c>
      <c r="T13" s="1096" t="e">
        <f>S13/Q13</f>
        <v>#REF!</v>
      </c>
      <c r="U13" s="1097"/>
    </row>
    <row r="14" spans="1:21" s="1089" customFormat="1" ht="18" hidden="1" customHeight="1">
      <c r="A14" s="1789" t="s">
        <v>1435</v>
      </c>
      <c r="B14" s="1789"/>
      <c r="C14" s="1789"/>
      <c r="D14" s="22"/>
      <c r="E14" s="356">
        <f>L14/N14*100</f>
        <v>6.8612617546865016</v>
      </c>
      <c r="F14" s="356" t="e">
        <f>P14/M14*100</f>
        <v>#REF!</v>
      </c>
      <c r="G14" s="356">
        <f>K14/(R14+O14)*100</f>
        <v>26.964212607397364</v>
      </c>
      <c r="H14" s="356" t="e">
        <f>R14/M14*100</f>
        <v>#REF!</v>
      </c>
      <c r="I14" s="356">
        <f>R14/Q14*100</f>
        <v>94.789332313583415</v>
      </c>
      <c r="J14" s="356">
        <f>K14/R14*100</f>
        <v>35.468963569200902</v>
      </c>
      <c r="K14" s="50">
        <f>'9'!M15*1000</f>
        <v>98116735727.064331</v>
      </c>
      <c r="L14" s="50">
        <f>'9'!H15*1000</f>
        <v>79016195464.908554</v>
      </c>
      <c r="M14" s="50" t="e">
        <f>'9'!G15*1000</f>
        <v>#REF!</v>
      </c>
      <c r="N14" s="50">
        <f>'13'!G14*1000</f>
        <v>1151627766000</v>
      </c>
      <c r="O14" s="50">
        <f>'13'!H14*1000</f>
        <v>87250605809.419937</v>
      </c>
      <c r="P14" s="50">
        <f>'13'!F14*1000</f>
        <v>1274736725306.0017</v>
      </c>
      <c r="Q14" s="50">
        <f>'1'!K16*1000</f>
        <v>291833489919.73096</v>
      </c>
      <c r="R14" s="50">
        <f>'13'!J14*1000</f>
        <v>276627016562.34174</v>
      </c>
      <c r="S14" s="308" t="e">
        <f t="shared" ref="S14:S57" si="0">M14-P14</f>
        <v>#REF!</v>
      </c>
      <c r="T14" s="1096" t="e">
        <f t="shared" ref="T14:T57" si="1">S14/Q14</f>
        <v>#REF!</v>
      </c>
      <c r="U14" s="1097"/>
    </row>
    <row r="15" spans="1:21" s="1089" customFormat="1" ht="17.25" hidden="1" customHeight="1">
      <c r="A15" s="1825" t="s">
        <v>1419</v>
      </c>
      <c r="B15" s="1825"/>
      <c r="C15" s="1825"/>
      <c r="D15" s="22"/>
      <c r="E15" s="356">
        <f>L15/N15*100</f>
        <v>5.0949143050147487</v>
      </c>
      <c r="F15" s="356">
        <f>P15/M15*100</f>
        <v>82.111757016679675</v>
      </c>
      <c r="G15" s="356">
        <f>K15/(R15+O15)*100</f>
        <v>26.686206492616616</v>
      </c>
      <c r="H15" s="356">
        <f>R15/M15*100</f>
        <v>17.888242983320239</v>
      </c>
      <c r="I15" s="356">
        <f>R15/Q15*100</f>
        <v>99.116295179566919</v>
      </c>
      <c r="J15" s="356">
        <f>K15/R15*100</f>
        <v>29.750862018099689</v>
      </c>
      <c r="K15" s="50">
        <f>'9'!M16*1000</f>
        <v>85089221744.109146</v>
      </c>
      <c r="L15" s="50">
        <f>'9'!H16*1000</f>
        <v>63098015976.060013</v>
      </c>
      <c r="M15" s="50">
        <f>'9'!G16*1000</f>
        <v>1598848494333.4563</v>
      </c>
      <c r="N15" s="50">
        <f>'13'!G15*1000</f>
        <v>1238450976770.2041</v>
      </c>
      <c r="O15" s="50">
        <f>'13'!H15*1000</f>
        <v>32845041989.602451</v>
      </c>
      <c r="P15" s="50">
        <f>'13'!F15*1000</f>
        <v>1312842590731.9292</v>
      </c>
      <c r="Q15" s="50">
        <f>'1'!K17*1000</f>
        <v>288555885874.64343</v>
      </c>
      <c r="R15" s="50">
        <f>'13'!J15*1000</f>
        <v>286005903601.52582</v>
      </c>
      <c r="S15" s="308">
        <f t="shared" si="0"/>
        <v>286005903601.5271</v>
      </c>
      <c r="T15" s="1096">
        <f t="shared" si="1"/>
        <v>0.9911629517956736</v>
      </c>
      <c r="U15" s="1097"/>
    </row>
    <row r="16" spans="1:21" s="1089" customFormat="1" ht="17.25" hidden="1" customHeight="1">
      <c r="A16" s="1825" t="s">
        <v>1420</v>
      </c>
      <c r="B16" s="1825"/>
      <c r="C16" s="1825"/>
      <c r="D16" s="22"/>
      <c r="E16" s="334">
        <f>L16/N16*100</f>
        <v>3.9992881096327331</v>
      </c>
      <c r="F16" s="334">
        <f>P16/M16*100</f>
        <v>82.25344925491639</v>
      </c>
      <c r="G16" s="334">
        <f>K16/(R16+O16)*100</f>
        <v>25.932902669158359</v>
      </c>
      <c r="H16" s="334">
        <f>R16/M16*100</f>
        <v>17.746550745083677</v>
      </c>
      <c r="I16" s="334">
        <f>R16/Q16*100</f>
        <v>103.33013980293062</v>
      </c>
      <c r="J16" s="334">
        <f>K16/R16*100</f>
        <v>28.683778444782192</v>
      </c>
      <c r="K16" s="50">
        <f>'9'!M17*1000</f>
        <v>91977373635.212692</v>
      </c>
      <c r="L16" s="50">
        <f>'9'!H17*1000</f>
        <v>56035079219.65139</v>
      </c>
      <c r="M16" s="50">
        <f>'9'!G17*1000</f>
        <v>1806885737298.427</v>
      </c>
      <c r="N16" s="50">
        <f>'13'!G16*1000</f>
        <v>1401126342577.936</v>
      </c>
      <c r="O16" s="50">
        <f>'13'!H16*1000</f>
        <v>34014531525.050156</v>
      </c>
      <c r="P16" s="50">
        <f>'13'!F16*1000</f>
        <v>1486225843023.0835</v>
      </c>
      <c r="Q16" s="50">
        <f>'1'!K18*1000</f>
        <v>310325617372.53186</v>
      </c>
      <c r="R16" s="50">
        <f>'13'!J16*1000</f>
        <v>320659894275.34473</v>
      </c>
      <c r="S16" s="308">
        <f t="shared" si="0"/>
        <v>320659894275.34351</v>
      </c>
      <c r="T16" s="1096">
        <f t="shared" si="1"/>
        <v>1.0333013980293022</v>
      </c>
      <c r="U16" s="1097"/>
    </row>
    <row r="17" spans="1:21" s="1089" customFormat="1" ht="19.5" hidden="1" customHeight="1">
      <c r="A17" s="1825" t="s">
        <v>1421</v>
      </c>
      <c r="B17" s="1825"/>
      <c r="C17" s="1825"/>
      <c r="D17" s="22"/>
      <c r="E17" s="334" t="s">
        <v>465</v>
      </c>
      <c r="F17" s="334" t="s">
        <v>465</v>
      </c>
      <c r="G17" s="334" t="s">
        <v>465</v>
      </c>
      <c r="H17" s="334" t="s">
        <v>465</v>
      </c>
      <c r="I17" s="334" t="s">
        <v>465</v>
      </c>
      <c r="J17" s="334" t="s">
        <v>465</v>
      </c>
      <c r="K17" s="50">
        <f>'9'!M18*1000</f>
        <v>79659450429.710266</v>
      </c>
      <c r="L17" s="50">
        <f>'9'!H18*1000</f>
        <v>48134226697.586113</v>
      </c>
      <c r="M17" s="50" t="e">
        <f>'9'!G18*1000</f>
        <v>#REF!</v>
      </c>
      <c r="N17" s="50" t="e">
        <f>'13'!G17*1000</f>
        <v>#VALUE!</v>
      </c>
      <c r="O17" s="50" t="e">
        <f>'13'!H17*1000</f>
        <v>#VALUE!</v>
      </c>
      <c r="P17" s="50" t="e">
        <f>'13'!F17*1000</f>
        <v>#VALUE!</v>
      </c>
      <c r="Q17" s="50" t="e">
        <f>'1'!K19*1000</f>
        <v>#VALUE!</v>
      </c>
      <c r="R17" s="50" t="e">
        <f>'13'!J17*1000</f>
        <v>#VALUE!</v>
      </c>
      <c r="S17" s="308" t="e">
        <f t="shared" si="0"/>
        <v>#REF!</v>
      </c>
      <c r="T17" s="1096" t="e">
        <f t="shared" si="1"/>
        <v>#REF!</v>
      </c>
    </row>
    <row r="18" spans="1:21" s="1089" customFormat="1" ht="18" hidden="1" customHeight="1">
      <c r="A18" s="1825" t="s">
        <v>1436</v>
      </c>
      <c r="B18" s="1825"/>
      <c r="C18" s="1825"/>
      <c r="D18" s="22"/>
      <c r="E18" s="334">
        <f t="shared" ref="E18:E23" si="2">L18/N18*100</f>
        <v>3.5560358851002531</v>
      </c>
      <c r="F18" s="334">
        <f t="shared" ref="F18:F23" si="3">P18/M18*100</f>
        <v>80.30251151730829</v>
      </c>
      <c r="G18" s="334">
        <f t="shared" ref="G18:G19" si="4">K18/(R18+O18)*100</f>
        <v>25.512230228556511</v>
      </c>
      <c r="H18" s="334">
        <f t="shared" ref="H18:H23" si="5">R18/M18*100</f>
        <v>19.697488482691554</v>
      </c>
      <c r="I18" s="334">
        <f t="shared" ref="I18:I24" si="6">R18/Q18*100</f>
        <v>106.0666076875228</v>
      </c>
      <c r="J18" s="334">
        <f t="shared" ref="J18:J23" si="7">K18/R18*100</f>
        <v>28.285799746436851</v>
      </c>
      <c r="K18" s="50">
        <f>'9'!M19*1000</f>
        <v>101921170779.94193</v>
      </c>
      <c r="L18" s="50">
        <f>'9'!H19*1000</f>
        <v>49794242920.41114</v>
      </c>
      <c r="M18" s="50">
        <f>'9'!G19*1000</f>
        <v>1829300639485.731</v>
      </c>
      <c r="N18" s="50">
        <f>'13'!G18*1000</f>
        <v>1400273915374.3752</v>
      </c>
      <c r="O18" s="50">
        <f>'13'!H18*1000</f>
        <v>39172976468.415627</v>
      </c>
      <c r="P18" s="50">
        <f>'13'!F18*1000</f>
        <v>1468974356709.2234</v>
      </c>
      <c r="Q18" s="50">
        <f>'1'!K20*1000</f>
        <v>339716985988.69391</v>
      </c>
      <c r="R18" s="50">
        <f>'13'!J18*1000</f>
        <v>360326282776.50476</v>
      </c>
      <c r="S18" s="308">
        <f t="shared" si="0"/>
        <v>360326282776.50757</v>
      </c>
      <c r="T18" s="1096">
        <f t="shared" si="1"/>
        <v>1.0606660768752363</v>
      </c>
    </row>
    <row r="19" spans="1:21" s="1089" customFormat="1" ht="18" hidden="1" customHeight="1">
      <c r="A19" s="1825" t="s">
        <v>1437</v>
      </c>
      <c r="B19" s="1825"/>
      <c r="C19" s="1825"/>
      <c r="D19" s="22"/>
      <c r="E19" s="334">
        <f t="shared" si="2"/>
        <v>2.2836664088241667</v>
      </c>
      <c r="F19" s="334">
        <f t="shared" si="3"/>
        <v>81.130244090785965</v>
      </c>
      <c r="G19" s="334">
        <f t="shared" si="4"/>
        <v>25.16203415766206</v>
      </c>
      <c r="H19" s="334">
        <f t="shared" si="5"/>
        <v>18.869755909214348</v>
      </c>
      <c r="I19" s="334">
        <f t="shared" si="6"/>
        <v>112.91950897596922</v>
      </c>
      <c r="J19" s="334">
        <f t="shared" si="7"/>
        <v>27.952552780498614</v>
      </c>
      <c r="K19" s="50">
        <f>'9'!M20*1000</f>
        <v>100932770333.73679</v>
      </c>
      <c r="L19" s="50">
        <f>'9'!H20*1000</f>
        <v>33742597498.634769</v>
      </c>
      <c r="M19" s="50">
        <f>'9'!G20*1000</f>
        <v>1913570358560.9207</v>
      </c>
      <c r="N19" s="50">
        <f>'13'!G19*1000</f>
        <v>1477562456944.3328</v>
      </c>
      <c r="O19" s="50">
        <f>'13'!H19*1000</f>
        <v>40045147259.361259</v>
      </c>
      <c r="P19" s="50">
        <f>'13'!F19*1000</f>
        <v>1552484302749.4031</v>
      </c>
      <c r="Q19" s="50">
        <f>'1'!K21*1000</f>
        <v>319772959594.04803</v>
      </c>
      <c r="R19" s="50">
        <f>'13'!J19*1000</f>
        <v>361086055811.5235</v>
      </c>
      <c r="S19" s="308">
        <f t="shared" si="0"/>
        <v>361086055811.51758</v>
      </c>
      <c r="T19" s="1096">
        <f t="shared" si="1"/>
        <v>1.1291950897596736</v>
      </c>
    </row>
    <row r="20" spans="1:21" s="1089" customFormat="1" ht="17.25" hidden="1" customHeight="1">
      <c r="A20" s="1825" t="s">
        <v>1424</v>
      </c>
      <c r="B20" s="1825"/>
      <c r="C20" s="1825"/>
      <c r="D20" s="32"/>
      <c r="E20" s="334">
        <f t="shared" si="2"/>
        <v>4.7490015288531886</v>
      </c>
      <c r="F20" s="334">
        <f t="shared" si="3"/>
        <v>75.817425377729592</v>
      </c>
      <c r="G20" s="334">
        <f>(K20+U20)/(R20+O20)*100</f>
        <v>42.639962987549765</v>
      </c>
      <c r="H20" s="334">
        <f t="shared" si="5"/>
        <v>24.182574622270419</v>
      </c>
      <c r="I20" s="334">
        <f t="shared" si="6"/>
        <v>111.8146373378396</v>
      </c>
      <c r="J20" s="334">
        <f t="shared" si="7"/>
        <v>28.650681913594095</v>
      </c>
      <c r="K20" s="50">
        <f>'9'!M21*1000</f>
        <v>106637414541.77141</v>
      </c>
      <c r="L20" s="50">
        <f>'9'!H21*1000</f>
        <v>50438539856.719757</v>
      </c>
      <c r="M20" s="50">
        <f>'9'!G21*1000</f>
        <v>1539118673350.958</v>
      </c>
      <c r="N20" s="50">
        <f>'13'!G20*1000</f>
        <v>1062087252452.4095</v>
      </c>
      <c r="O20" s="50">
        <f>'13'!H20*1000</f>
        <v>56827116239.590179</v>
      </c>
      <c r="P20" s="50">
        <f>'13'!F20*1000</f>
        <v>1166920151642.5642</v>
      </c>
      <c r="Q20" s="50">
        <f>'1'!K22*1000</f>
        <v>332871018115.29718</v>
      </c>
      <c r="R20" s="50">
        <f>'13'!J20*1000</f>
        <v>372198521708.39392</v>
      </c>
      <c r="S20" s="308">
        <f>M20-P20</f>
        <v>372198521708.3938</v>
      </c>
      <c r="T20" s="1098">
        <f t="shared" si="1"/>
        <v>1.1181463733783956</v>
      </c>
      <c r="U20" s="1089">
        <f>'9'!X21*1000</f>
        <v>76298958686.348267</v>
      </c>
    </row>
    <row r="21" spans="1:21" s="1089" customFormat="1" ht="18" hidden="1" customHeight="1">
      <c r="A21" s="1467" t="s">
        <v>1425</v>
      </c>
      <c r="B21" s="1468"/>
      <c r="C21" s="1468"/>
      <c r="D21" s="1469"/>
      <c r="E21" s="334">
        <f t="shared" si="2"/>
        <v>123.86461757862897</v>
      </c>
      <c r="F21" s="334">
        <f t="shared" si="3"/>
        <v>74.987208279279002</v>
      </c>
      <c r="G21" s="334">
        <f>(K21+U21)/(R21+O21)*100</f>
        <v>41.163855152229992</v>
      </c>
      <c r="H21" s="334">
        <f t="shared" si="5"/>
        <v>25.01279172072098</v>
      </c>
      <c r="I21" s="334">
        <f t="shared" si="6"/>
        <v>112.30280065584857</v>
      </c>
      <c r="J21" s="334">
        <f t="shared" si="7"/>
        <v>27.281222752432122</v>
      </c>
      <c r="K21" s="50">
        <f>'9'!M22*1000</f>
        <v>103154631.35230134</v>
      </c>
      <c r="L21" s="50">
        <f>'9'!G22*1000</f>
        <v>1277260346.240931</v>
      </c>
      <c r="M21" s="50">
        <f>'9'!F22*1000</f>
        <v>1511689974.7652617</v>
      </c>
      <c r="N21" s="50">
        <f>'13'!G21*1000</f>
        <v>1031174496.1632237</v>
      </c>
      <c r="O21" s="50">
        <f>'13'!H21*1000</f>
        <v>52105190.225929603</v>
      </c>
      <c r="P21" s="50">
        <f>'13'!F21*1000</f>
        <v>1133574109.914207</v>
      </c>
      <c r="Q21" s="50">
        <f>'1'!K23*1000</f>
        <v>336693174.74084091</v>
      </c>
      <c r="R21" s="50">
        <f>'13'!J21*1000</f>
        <v>378115864.85105443</v>
      </c>
      <c r="S21" s="308">
        <f>M21-P21</f>
        <v>378115864.85105467</v>
      </c>
      <c r="T21" s="1098">
        <f t="shared" si="1"/>
        <v>1.1230280065584863</v>
      </c>
      <c r="U21" s="1089">
        <f>'9'!X22*1000</f>
        <v>73940940.593983978</v>
      </c>
    </row>
    <row r="22" spans="1:21" s="1089" customFormat="1" ht="18" customHeight="1">
      <c r="A22" s="1467" t="s">
        <v>1308</v>
      </c>
      <c r="B22" s="1468"/>
      <c r="C22" s="1468"/>
      <c r="D22" s="1469"/>
      <c r="E22" s="334" t="s">
        <v>112</v>
      </c>
      <c r="F22" s="334" t="s">
        <v>112</v>
      </c>
      <c r="G22" s="334" t="s">
        <v>112</v>
      </c>
      <c r="H22" s="334" t="s">
        <v>112</v>
      </c>
      <c r="I22" s="334" t="s">
        <v>112</v>
      </c>
      <c r="J22" s="334" t="s">
        <v>112</v>
      </c>
      <c r="K22" s="50" t="e">
        <f>'9'!M23*1000</f>
        <v>#VALUE!</v>
      </c>
      <c r="L22" s="50" t="e">
        <f>'9'!H23*1000</f>
        <v>#VALUE!</v>
      </c>
      <c r="M22" s="50" t="e">
        <f>'9'!G23*1000</f>
        <v>#VALUE!</v>
      </c>
      <c r="N22" s="50" t="e">
        <f>'13'!G22*1000</f>
        <v>#VALUE!</v>
      </c>
      <c r="O22" s="50" t="e">
        <f>'13'!H22*1000</f>
        <v>#VALUE!</v>
      </c>
      <c r="P22" s="50" t="e">
        <f>'13'!F22*1000</f>
        <v>#VALUE!</v>
      </c>
      <c r="Q22" s="50" t="e">
        <f>'1'!K24*1000</f>
        <v>#VALUE!</v>
      </c>
      <c r="R22" s="50" t="e">
        <f>'13'!J22*1000</f>
        <v>#VALUE!</v>
      </c>
      <c r="S22" s="308" t="e">
        <f t="shared" ref="S22:S24" si="8">M22-P22</f>
        <v>#VALUE!</v>
      </c>
      <c r="T22" s="1098" t="e">
        <f t="shared" ref="T22:T24" si="9">S22/Q22</f>
        <v>#VALUE!</v>
      </c>
      <c r="U22" s="1099" t="str">
        <f>'9'!X23</f>
        <v>…</v>
      </c>
    </row>
    <row r="23" spans="1:21" s="1089" customFormat="1" ht="18" customHeight="1">
      <c r="A23" s="1467" t="s">
        <v>1309</v>
      </c>
      <c r="B23" s="1468"/>
      <c r="C23" s="1468"/>
      <c r="D23" s="1469"/>
      <c r="E23" s="334">
        <f t="shared" si="2"/>
        <v>129.24537568507532</v>
      </c>
      <c r="F23" s="334">
        <f t="shared" si="3"/>
        <v>73.232567155317312</v>
      </c>
      <c r="G23" s="334">
        <f t="shared" ref="G23" si="10">(K23+U23)/(R23+O23)*100</f>
        <v>36.117891641933916</v>
      </c>
      <c r="H23" s="334">
        <f t="shared" si="5"/>
        <v>26.767432844682649</v>
      </c>
      <c r="I23" s="334">
        <f t="shared" si="6"/>
        <v>122.09949576064054</v>
      </c>
      <c r="J23" s="334">
        <f t="shared" si="7"/>
        <v>26.528461062459957</v>
      </c>
      <c r="K23" s="50">
        <f>'9'!M24*1000</f>
        <v>111303489.84143887</v>
      </c>
      <c r="L23" s="50">
        <f>'9'!G24*1000</f>
        <v>1324162406.5761707</v>
      </c>
      <c r="M23" s="50">
        <f>'9'!F24*1000</f>
        <v>1567436670.043206</v>
      </c>
      <c r="N23" s="50">
        <f>'13'!G23*1000</f>
        <v>1024533682.1974041</v>
      </c>
      <c r="O23" s="50">
        <f>'13'!H23*1000</f>
        <v>78055215.714696065</v>
      </c>
      <c r="P23" s="50">
        <f>'13'!F23*1000</f>
        <v>1147874112.0064602</v>
      </c>
      <c r="Q23" s="50">
        <f>'1'!K25*1000</f>
        <v>343623497.72454458</v>
      </c>
      <c r="R23" s="50">
        <f>'13'!J23*1000</f>
        <v>419562558.03674507</v>
      </c>
      <c r="S23" s="308">
        <f t="shared" si="8"/>
        <v>419562558.03674579</v>
      </c>
      <c r="T23" s="1098">
        <f t="shared" si="9"/>
        <v>1.2209949576064074</v>
      </c>
      <c r="U23" s="1089">
        <f>'9'!X24*1000</f>
        <v>68425558.473110497</v>
      </c>
    </row>
    <row r="24" spans="1:21" s="1089" customFormat="1" ht="18" customHeight="1">
      <c r="A24" s="1467" t="s">
        <v>1310</v>
      </c>
      <c r="B24" s="1468"/>
      <c r="C24" s="1468"/>
      <c r="D24" s="1469"/>
      <c r="E24" s="334">
        <f>L24/N24*100</f>
        <v>120.96620012186885</v>
      </c>
      <c r="F24" s="334">
        <f>P24/M24*100</f>
        <v>76.480746424055241</v>
      </c>
      <c r="G24" s="334">
        <f>(K24+U24)/(R24+O24)*100</f>
        <v>40.189901090053837</v>
      </c>
      <c r="H24" s="334">
        <f>R24/M24*100</f>
        <v>23.519253575944493</v>
      </c>
      <c r="I24" s="334">
        <f t="shared" si="6"/>
        <v>121.1408833067545</v>
      </c>
      <c r="J24" s="334">
        <f>K24/R24*100</f>
        <v>26.619509836667344</v>
      </c>
      <c r="K24" s="50">
        <f>'9'!M25*1000</f>
        <v>112860220.77171184</v>
      </c>
      <c r="L24" s="50">
        <f>'9'!G25*1000</f>
        <v>1545124898.2817903</v>
      </c>
      <c r="M24" s="50">
        <f>'9'!F25*1000</f>
        <v>1802674463.8600478</v>
      </c>
      <c r="N24" s="50">
        <f>'13'!G24*1000</f>
        <v>1277319529.5257151</v>
      </c>
      <c r="O24" s="50">
        <f>'13'!H24*1000</f>
        <v>57076741.036398001</v>
      </c>
      <c r="P24" s="50">
        <f>'13'!F24*1000</f>
        <v>1378698885.5560005</v>
      </c>
      <c r="Q24" s="50">
        <f>'1'!K26*1000</f>
        <v>349985543.05605161</v>
      </c>
      <c r="R24" s="50">
        <f>'13'!J24*1000</f>
        <v>423975578.30404252</v>
      </c>
      <c r="S24" s="308">
        <f t="shared" si="8"/>
        <v>423975578.30404735</v>
      </c>
      <c r="T24" s="1098">
        <f t="shared" si="9"/>
        <v>1.2114088330675588</v>
      </c>
      <c r="U24" s="1089">
        <f>'9'!X25*1000</f>
        <v>80474230.562621132</v>
      </c>
    </row>
    <row r="25" spans="1:21" s="1089" customFormat="1" ht="18" customHeight="1">
      <c r="A25" s="1467" t="s">
        <v>1311</v>
      </c>
      <c r="B25" s="1468"/>
      <c r="C25" s="1468"/>
      <c r="D25" s="1469"/>
      <c r="E25" s="334">
        <f>L25/N25*100</f>
        <v>119.88453501524634</v>
      </c>
      <c r="F25" s="334">
        <f>P25/M25*100</f>
        <v>76.080605983023659</v>
      </c>
      <c r="G25" s="334">
        <f>(K25+U25)/(R25+O25)*100</f>
        <v>40.039138996938547</v>
      </c>
      <c r="H25" s="334">
        <f>R25/M25*100</f>
        <v>23.919394016976135</v>
      </c>
      <c r="I25" s="334">
        <f t="shared" ref="I25" si="11">R25/Q25*100</f>
        <v>122.2121618015545</v>
      </c>
      <c r="J25" s="334">
        <f>K25/R25*100</f>
        <v>25.884538122915764</v>
      </c>
      <c r="K25" s="50">
        <f>'9'!M26*1000</f>
        <v>122199987.01906647</v>
      </c>
      <c r="L25" s="50">
        <f>'9'!G26*1000</f>
        <v>1655069648.0344982</v>
      </c>
      <c r="M25" s="50">
        <f>'9'!F26*1000</f>
        <v>1973697390.6420438</v>
      </c>
      <c r="N25" s="50">
        <f>'13'!G25*1000</f>
        <v>1380553086.2041667</v>
      </c>
      <c r="O25" s="50">
        <f>'13'!H25*1000</f>
        <v>68928175.869411319</v>
      </c>
      <c r="P25" s="50">
        <f>'13'!F25*1000</f>
        <v>1501600935.0715926</v>
      </c>
      <c r="Q25" s="50">
        <f>'1'!K27*1000</f>
        <v>386292533.09259623</v>
      </c>
      <c r="R25" s="50">
        <f>'13'!J25*1000</f>
        <v>472096455.57044715</v>
      </c>
      <c r="S25" s="308">
        <f t="shared" ref="S25" si="12">M25-P25</f>
        <v>472096455.57045126</v>
      </c>
      <c r="T25" s="1098">
        <f t="shared" ref="T25" si="13">S25/Q25</f>
        <v>1.2221216180155556</v>
      </c>
      <c r="U25" s="1089">
        <f>'9'!X26*1000</f>
        <v>94421617.17081292</v>
      </c>
    </row>
    <row r="26" spans="1:21" s="1089" customFormat="1" ht="18" customHeight="1">
      <c r="A26" s="1467" t="s">
        <v>1312</v>
      </c>
      <c r="B26" s="1468"/>
      <c r="C26" s="1468"/>
      <c r="D26" s="1469"/>
      <c r="E26" s="334">
        <f>L26/N26*100</f>
        <v>119.33706781307252</v>
      </c>
      <c r="F26" s="334">
        <f>P26/M26*100</f>
        <v>75.613063260516384</v>
      </c>
      <c r="G26" s="334">
        <f>(K26+U26)/(R26+O26)*100</f>
        <v>42.750332709196478</v>
      </c>
      <c r="H26" s="334">
        <f>R26/M26*100</f>
        <v>24.386936739483541</v>
      </c>
      <c r="I26" s="334">
        <f t="shared" ref="I26" si="14">R26/Q26*100</f>
        <v>124.42734425505577</v>
      </c>
      <c r="J26" s="334">
        <f>K26/R26*100</f>
        <v>28.48671231962544</v>
      </c>
      <c r="K26" s="50">
        <f>'9'!M27*1000</f>
        <v>142313721.5147706</v>
      </c>
      <c r="L26" s="50">
        <f>'9'!G27*1000</f>
        <v>1688518871.7783835</v>
      </c>
      <c r="M26" s="50">
        <f>'9'!F27*1000</f>
        <v>2048552951.4313745</v>
      </c>
      <c r="N26" s="50">
        <f>'13'!G26*1000</f>
        <v>1414915669.3067486</v>
      </c>
      <c r="O26" s="50">
        <f>'13'!H26*1000</f>
        <v>75107627.915270165</v>
      </c>
      <c r="P26" s="50">
        <f>'13'!F26*1000</f>
        <v>1548973639.0909808</v>
      </c>
      <c r="Q26" s="50">
        <f>'1'!K28*1000</f>
        <v>401502833.10422194</v>
      </c>
      <c r="R26" s="50">
        <f>'13'!J26*1000</f>
        <v>499579312.34039229</v>
      </c>
      <c r="S26" s="308">
        <f t="shared" ref="S26" si="15">M26-P26</f>
        <v>499579312.34039378</v>
      </c>
      <c r="T26" s="1098">
        <f t="shared" ref="T26" si="16">S26/Q26</f>
        <v>1.2442734425505615</v>
      </c>
      <c r="U26" s="1089">
        <f>'9'!X27*1000</f>
        <v>103366857.48082626</v>
      </c>
    </row>
    <row r="27" spans="1:21" ht="18" customHeight="1">
      <c r="A27" s="1825" t="s">
        <v>43</v>
      </c>
      <c r="B27" s="1825"/>
      <c r="C27" s="1825"/>
      <c r="D27" s="32"/>
      <c r="E27" s="358"/>
      <c r="F27" s="358"/>
      <c r="G27" s="358"/>
      <c r="H27" s="358"/>
      <c r="I27" s="358"/>
      <c r="J27" s="358"/>
      <c r="K27" s="50"/>
      <c r="L27" s="50"/>
      <c r="M27" s="50"/>
      <c r="N27" s="50"/>
      <c r="O27" s="50"/>
      <c r="P27" s="50"/>
      <c r="Q27" s="50"/>
      <c r="R27" s="50"/>
      <c r="T27" s="1098"/>
    </row>
    <row r="28" spans="1:21" ht="18" customHeight="1">
      <c r="A28" s="34"/>
      <c r="B28" s="34" t="s">
        <v>44</v>
      </c>
      <c r="C28" s="34"/>
      <c r="D28" s="989"/>
      <c r="E28" s="1092">
        <f>L28/N28*100</f>
        <v>118.88157300110691</v>
      </c>
      <c r="F28" s="1092">
        <f>P28/M28*100</f>
        <v>75.890172334324845</v>
      </c>
      <c r="G28" s="1091">
        <f>(K28+U28)/(R28+O28)*100</f>
        <v>43.097696984474695</v>
      </c>
      <c r="H28" s="1092">
        <f>R28/M28*100</f>
        <v>24.109827665674992</v>
      </c>
      <c r="I28" s="1092">
        <f>R28/Q28*100</f>
        <v>124.0499521997159</v>
      </c>
      <c r="J28" s="1092">
        <f>K28/R28*100</f>
        <v>28.589188543394311</v>
      </c>
      <c r="K28" s="50">
        <f>'9'!M29*1000</f>
        <v>140134710.58805743</v>
      </c>
      <c r="L28" s="50">
        <f>'9'!G29*1000</f>
        <v>1675782135.2605188</v>
      </c>
      <c r="M28" s="50">
        <f>'9'!F29*1000</f>
        <v>2033058081.7639308</v>
      </c>
      <c r="N28" s="1065">
        <f>'13'!G28*1000</f>
        <v>1409623117.3227456</v>
      </c>
      <c r="O28" s="1065">
        <f>'13'!H28*1000</f>
        <v>74832225.86095579</v>
      </c>
      <c r="P28" s="1065">
        <f>'13'!F28*1000</f>
        <v>1542891281.9075661</v>
      </c>
      <c r="Q28" s="1065">
        <f>'1'!K30*1000</f>
        <v>395136629.36944211</v>
      </c>
      <c r="R28" s="1065">
        <f>'13'!J28*1000</f>
        <v>490166799.85636151</v>
      </c>
      <c r="S28" s="987">
        <f t="shared" si="0"/>
        <v>490166799.85636473</v>
      </c>
      <c r="T28" s="1098">
        <f t="shared" si="1"/>
        <v>1.2404995219971671</v>
      </c>
      <c r="U28" s="1089">
        <f>'9'!X29*1000</f>
        <v>103366857.48082626</v>
      </c>
    </row>
    <row r="29" spans="1:21" ht="18" customHeight="1">
      <c r="A29" s="34"/>
      <c r="B29" s="34" t="s">
        <v>450</v>
      </c>
      <c r="C29" s="34"/>
      <c r="D29" s="989"/>
      <c r="E29" s="1092">
        <f>L29/N29*100</f>
        <v>240.65397102128702</v>
      </c>
      <c r="F29" s="1092">
        <f>P29/M29*100</f>
        <v>39.25400673871556</v>
      </c>
      <c r="G29" s="1091">
        <f>(K29+U29)/(R29+O29)*100</f>
        <v>22.492053558983134</v>
      </c>
      <c r="H29" s="1092">
        <f>R29/M29*100</f>
        <v>60.745993261284411</v>
      </c>
      <c r="I29" s="1092">
        <f>R29/Q29*100</f>
        <v>147.85126075385617</v>
      </c>
      <c r="J29" s="1092">
        <f>K29/R29*100</f>
        <v>23.150151783702881</v>
      </c>
      <c r="K29" s="50">
        <f>'9'!M30*1000</f>
        <v>2179010.9267131505</v>
      </c>
      <c r="L29" s="50">
        <f>'9'!G30*1000</f>
        <v>12736736.517865501</v>
      </c>
      <c r="M29" s="50">
        <f>'9'!F30*1000</f>
        <v>15494869.667445036</v>
      </c>
      <c r="N29" s="1065">
        <f>'13'!G29*1000</f>
        <v>5292551.9840014912</v>
      </c>
      <c r="O29" s="1065">
        <f>'13'!H29*1000</f>
        <v>275402.05431438988</v>
      </c>
      <c r="P29" s="1065">
        <f>'13'!F29*1000</f>
        <v>6082357.1834140671</v>
      </c>
      <c r="Q29" s="1065">
        <f>'1'!K31*1000</f>
        <v>6366203.7347797668</v>
      </c>
      <c r="R29" s="1065">
        <f>'13'!J29*1000</f>
        <v>9412512.4840309639</v>
      </c>
      <c r="S29" s="987">
        <f t="shared" si="0"/>
        <v>9412512.4840309694</v>
      </c>
      <c r="T29" s="1098">
        <f t="shared" si="1"/>
        <v>1.4785126075385626</v>
      </c>
      <c r="U29" s="1089">
        <f>'9'!X30*1000</f>
        <v>0</v>
      </c>
    </row>
    <row r="30" spans="1:21" ht="18" customHeight="1">
      <c r="A30" s="1825" t="s">
        <v>451</v>
      </c>
      <c r="B30" s="1825"/>
      <c r="C30" s="1825"/>
      <c r="D30" s="32"/>
      <c r="E30" s="1092"/>
      <c r="F30" s="1092"/>
      <c r="G30" s="1092"/>
      <c r="H30" s="1092"/>
      <c r="I30" s="1092"/>
      <c r="J30" s="1092"/>
      <c r="K30" s="1065"/>
      <c r="L30" s="1065"/>
      <c r="M30" s="1065"/>
      <c r="N30" s="1065"/>
      <c r="O30" s="1065"/>
      <c r="P30" s="1065"/>
      <c r="Q30" s="1065"/>
      <c r="R30" s="1065"/>
      <c r="T30" s="1098"/>
    </row>
    <row r="31" spans="1:21" ht="18" customHeight="1">
      <c r="A31" s="34"/>
      <c r="B31" s="34" t="s">
        <v>52</v>
      </c>
      <c r="C31" s="34"/>
      <c r="D31" s="989"/>
      <c r="E31" s="1092">
        <f>L31/N31*100</f>
        <v>118.90434406081445</v>
      </c>
      <c r="F31" s="1092">
        <f>P31/M31*100</f>
        <v>78.028250918920463</v>
      </c>
      <c r="G31" s="1091">
        <f t="shared" ref="G31:G35" si="17">(K31+U31)/(R31+O31)*100</f>
        <v>36.936375196901601</v>
      </c>
      <c r="H31" s="1092">
        <f>R31/M31*100</f>
        <v>21.971749081079476</v>
      </c>
      <c r="I31" s="1092">
        <f>R31/Q31*100</f>
        <v>118.95057221353487</v>
      </c>
      <c r="J31" s="1092">
        <f>K31/R31*100</f>
        <v>25.141980130300308</v>
      </c>
      <c r="K31" s="50">
        <f>'9'!M32*1000</f>
        <v>84161315.913725629</v>
      </c>
      <c r="L31" s="50">
        <f>'9'!G32*1000</f>
        <v>1312005255.4824901</v>
      </c>
      <c r="M31" s="50">
        <f>'9'!F32*1000</f>
        <v>1523520869.9693825</v>
      </c>
      <c r="N31" s="1065">
        <f>'13'!G31*1000</f>
        <v>1103412382.3192329</v>
      </c>
      <c r="O31" s="1065">
        <f>'13'!H31*1000</f>
        <v>45588419.620796323</v>
      </c>
      <c r="P31" s="1065">
        <f>'13'!F31*1000</f>
        <v>1188776687.2218297</v>
      </c>
      <c r="Q31" s="1065">
        <f>'1'!K33*1000</f>
        <v>281414520.76971412</v>
      </c>
      <c r="R31" s="1065">
        <f>'13'!J31*1000</f>
        <v>334744182.74755186</v>
      </c>
      <c r="S31" s="987">
        <f t="shared" si="0"/>
        <v>334744182.74755287</v>
      </c>
      <c r="T31" s="1098">
        <f t="shared" si="1"/>
        <v>1.1895057221353522</v>
      </c>
      <c r="U31" s="1089">
        <f>'9'!X32*1000</f>
        <v>56319761.093187302</v>
      </c>
    </row>
    <row r="32" spans="1:21" ht="18" customHeight="1">
      <c r="A32" s="34"/>
      <c r="B32" s="34" t="s">
        <v>53</v>
      </c>
      <c r="C32" s="34"/>
      <c r="D32" s="989"/>
      <c r="E32" s="1092">
        <f>L32/N32*100</f>
        <v>126.14783831973995</v>
      </c>
      <c r="F32" s="1092">
        <f>P32/M32*100</f>
        <v>73.672666579793486</v>
      </c>
      <c r="G32" s="1091">
        <f t="shared" si="17"/>
        <v>36.532762670334527</v>
      </c>
      <c r="H32" s="1092">
        <f>R32/M32*100</f>
        <v>26.327333420206582</v>
      </c>
      <c r="I32" s="1092">
        <f>R32/Q32*100</f>
        <v>110.21361141312703</v>
      </c>
      <c r="J32" s="1092">
        <f>K32/R32*100</f>
        <v>39.255742176808752</v>
      </c>
      <c r="K32" s="50">
        <f>'9'!M33*1000</f>
        <v>8404755.3779507112</v>
      </c>
      <c r="L32" s="50">
        <f>'9'!G33*1000</f>
        <v>67243201.144259498</v>
      </c>
      <c r="M32" s="50">
        <f>'9'!F33*1000</f>
        <v>81323303.386509448</v>
      </c>
      <c r="N32" s="1065">
        <f>'13'!G32*1000</f>
        <v>53305076.04404752</v>
      </c>
      <c r="O32" s="1065">
        <f>'13'!H32*1000</f>
        <v>3399591.9924338181</v>
      </c>
      <c r="P32" s="1065">
        <f>'13'!F32*1000</f>
        <v>59913046.155617014</v>
      </c>
      <c r="Q32" s="1065">
        <f>'1'!K34*1000</f>
        <v>19426146.150531113</v>
      </c>
      <c r="R32" s="1065">
        <f>'13'!J32*1000</f>
        <v>21410257.230892494</v>
      </c>
      <c r="S32" s="987">
        <f t="shared" si="0"/>
        <v>21410257.230892435</v>
      </c>
      <c r="T32" s="1098">
        <f t="shared" si="1"/>
        <v>1.1021361141312671</v>
      </c>
      <c r="U32" s="1089">
        <f>'9'!X33*1000</f>
        <v>658967.95767492393</v>
      </c>
    </row>
    <row r="33" spans="1:21" ht="18" customHeight="1">
      <c r="A33" s="34"/>
      <c r="B33" s="34" t="s">
        <v>54</v>
      </c>
      <c r="C33" s="34"/>
      <c r="D33" s="989"/>
      <c r="E33" s="1092">
        <f>L33/N33*100</f>
        <v>123.85295421323586</v>
      </c>
      <c r="F33" s="1092">
        <f>P33/M33*100</f>
        <v>70.430485382645386</v>
      </c>
      <c r="G33" s="1091">
        <f t="shared" si="17"/>
        <v>34.513415945582842</v>
      </c>
      <c r="H33" s="1092">
        <f>R33/M33*100</f>
        <v>29.569514617354592</v>
      </c>
      <c r="I33" s="1092">
        <f>R33/Q33*100</f>
        <v>118.04768319823546</v>
      </c>
      <c r="J33" s="1092">
        <f>K33/R33*100</f>
        <v>35.861901814000326</v>
      </c>
      <c r="K33" s="50">
        <f>'9'!M34*1000</f>
        <v>17609578.489842862</v>
      </c>
      <c r="L33" s="50">
        <f>'9'!G34*1000</f>
        <v>131685961.91899882</v>
      </c>
      <c r="M33" s="50">
        <f>'9'!F34*1000</f>
        <v>166062452.60972828</v>
      </c>
      <c r="N33" s="1065">
        <f>'13'!G33*1000</f>
        <v>106324441.55694258</v>
      </c>
      <c r="O33" s="1065">
        <f>'13'!H33*1000</f>
        <v>7165097.2396285161</v>
      </c>
      <c r="P33" s="1065">
        <f>'13'!F33*1000</f>
        <v>116958591.41135709</v>
      </c>
      <c r="Q33" s="1065">
        <f>'1'!K35*1000</f>
        <v>41596632.706388541</v>
      </c>
      <c r="R33" s="1065">
        <f>'13'!J33*1000</f>
        <v>49103861.198371142</v>
      </c>
      <c r="S33" s="987">
        <f t="shared" si="0"/>
        <v>49103861.198371187</v>
      </c>
      <c r="T33" s="1098">
        <f t="shared" si="1"/>
        <v>1.1804768319823558</v>
      </c>
      <c r="U33" s="1089">
        <f>'9'!X34*1000</f>
        <v>1810761.1841110948</v>
      </c>
    </row>
    <row r="34" spans="1:21" ht="18" customHeight="1">
      <c r="A34" s="34"/>
      <c r="B34" s="1330" t="s">
        <v>452</v>
      </c>
      <c r="C34" s="34"/>
      <c r="D34" s="989"/>
      <c r="E34" s="1092">
        <f>L34/N34*100</f>
        <v>208.24081944081604</v>
      </c>
      <c r="F34" s="1092">
        <f>P34/M34*100</f>
        <v>44.657510503685188</v>
      </c>
      <c r="G34" s="1091">
        <f t="shared" si="17"/>
        <v>33.802685505401342</v>
      </c>
      <c r="H34" s="1092">
        <f>R34/M34*100</f>
        <v>55.342489496314847</v>
      </c>
      <c r="I34" s="1092">
        <f>R34/Q34*100</f>
        <v>136.18821964731879</v>
      </c>
      <c r="J34" s="1092">
        <f>K34/R34*100</f>
        <v>28.263730708673723</v>
      </c>
      <c r="K34" s="50">
        <f>'9'!M35*1000</f>
        <v>3671744.5492515094</v>
      </c>
      <c r="L34" s="50">
        <f>'9'!G35*1000</f>
        <v>18141117.237632912</v>
      </c>
      <c r="M34" s="50">
        <f>'9'!F35*1000</f>
        <v>23473847.614755448</v>
      </c>
      <c r="N34" s="1065">
        <f>'13'!G34*1000</f>
        <v>8711604.8075237162</v>
      </c>
      <c r="O34" s="1065">
        <f>'13'!H34*1000</f>
        <v>437712.34941153211</v>
      </c>
      <c r="P34" s="1065">
        <f>'13'!F34*1000</f>
        <v>10482835.964178469</v>
      </c>
      <c r="Q34" s="1065">
        <f>'1'!K36*1000</f>
        <v>9539012.760589201</v>
      </c>
      <c r="R34" s="1065">
        <f>'13'!J34*1000</f>
        <v>12991011.650576988</v>
      </c>
      <c r="S34" s="987">
        <f t="shared" si="0"/>
        <v>12991011.650576979</v>
      </c>
      <c r="T34" s="1098">
        <f t="shared" si="1"/>
        <v>1.3618821964731869</v>
      </c>
      <c r="U34" s="1089">
        <f>'9'!X35*1000</f>
        <v>867524.79185296188</v>
      </c>
    </row>
    <row r="35" spans="1:21" ht="18" customHeight="1">
      <c r="A35" s="34"/>
      <c r="B35" s="1330" t="s">
        <v>453</v>
      </c>
      <c r="C35" s="34"/>
      <c r="D35" s="989"/>
      <c r="E35" s="1092">
        <f>L35/N35*100</f>
        <v>111.37253789356876</v>
      </c>
      <c r="F35" s="1092">
        <f>P35/M35*100</f>
        <v>68.002043257934062</v>
      </c>
      <c r="G35" s="1091">
        <f t="shared" si="17"/>
        <v>72.286908681517119</v>
      </c>
      <c r="H35" s="1092">
        <f>R35/M35*100</f>
        <v>31.997956742065909</v>
      </c>
      <c r="I35" s="1092">
        <f>R35/Q35*100</f>
        <v>164.2150474848186</v>
      </c>
      <c r="J35" s="1092">
        <f>K35/R35*100</f>
        <v>35.001017280775777</v>
      </c>
      <c r="K35" s="50">
        <f>'9'!M36*1000</f>
        <v>28466327.184000008</v>
      </c>
      <c r="L35" s="50">
        <f>'9'!G36*1000</f>
        <v>159443335.99500006</v>
      </c>
      <c r="M35" s="50">
        <f>'9'!F36*1000</f>
        <v>254172477.85100013</v>
      </c>
      <c r="N35" s="1065">
        <f>'13'!G35*1000</f>
        <v>143162164.57900003</v>
      </c>
      <c r="O35" s="1065">
        <f>'13'!H35*1000</f>
        <v>18516806.712999996</v>
      </c>
      <c r="P35" s="1065">
        <f>'13'!F35*1000</f>
        <v>172842478.338</v>
      </c>
      <c r="Q35" s="1065">
        <f>'1'!K37*1000</f>
        <v>49526520.717</v>
      </c>
      <c r="R35" s="1065">
        <f>'13'!J35*1000</f>
        <v>81329999.513000071</v>
      </c>
      <c r="S35" s="987">
        <f t="shared" si="0"/>
        <v>81329999.513000131</v>
      </c>
      <c r="T35" s="1098">
        <f t="shared" si="1"/>
        <v>1.6421504748481872</v>
      </c>
      <c r="U35" s="1089">
        <f>'9'!X36*1000</f>
        <v>43709842.453999996</v>
      </c>
    </row>
    <row r="36" spans="1:21" ht="13.5" customHeight="1">
      <c r="A36" s="1825" t="s">
        <v>454</v>
      </c>
      <c r="B36" s="1825"/>
      <c r="C36" s="1825"/>
      <c r="D36" s="32"/>
      <c r="E36" s="1092"/>
      <c r="F36" s="1092"/>
      <c r="G36" s="1092"/>
      <c r="H36" s="1092"/>
      <c r="I36" s="1092"/>
      <c r="J36" s="1092"/>
      <c r="K36" s="1065"/>
      <c r="L36" s="1065"/>
      <c r="M36" s="1065"/>
      <c r="N36" s="1065"/>
      <c r="O36" s="1065"/>
      <c r="P36" s="1065"/>
      <c r="Q36" s="1065"/>
      <c r="R36" s="1065"/>
      <c r="T36" s="1098"/>
    </row>
    <row r="37" spans="1:21" ht="18" customHeight="1">
      <c r="A37" s="1470" t="s">
        <v>45</v>
      </c>
      <c r="B37" s="1470"/>
      <c r="C37" s="35"/>
      <c r="D37" s="32"/>
      <c r="E37" s="1092">
        <f t="shared" ref="E37:E47" si="18">L37/N37*100</f>
        <v>119.17569742309186</v>
      </c>
      <c r="F37" s="1092">
        <f t="shared" ref="F37:F47" si="19">P37/M37*100</f>
        <v>75.687204736268782</v>
      </c>
      <c r="G37" s="1091">
        <f t="shared" ref="G37:G51" si="20">(K37+U37)/(R37+O37)*100</f>
        <v>42.963863477048577</v>
      </c>
      <c r="H37" s="1092">
        <f t="shared" ref="H37:H47" si="21">R37/M37*100</f>
        <v>24.312795263731154</v>
      </c>
      <c r="I37" s="1092">
        <f t="shared" ref="I37:I47" si="22">R37/Q37*100</f>
        <v>124.44694247569532</v>
      </c>
      <c r="J37" s="1092">
        <f t="shared" ref="J37:J47" si="23">K37/R37*100</f>
        <v>28.543465936071343</v>
      </c>
      <c r="K37" s="50">
        <f>'9'!M38*1000</f>
        <v>141516643.43501824</v>
      </c>
      <c r="L37" s="50">
        <f>'9'!G38*1000</f>
        <v>1680822990.1780727</v>
      </c>
      <c r="M37" s="50">
        <f>'9'!F38*1000</f>
        <v>2039228627.8726513</v>
      </c>
      <c r="N37" s="1065">
        <f>'13'!G37*1000</f>
        <v>1410373949.1541595</v>
      </c>
      <c r="O37" s="1065">
        <f>'13'!H37*1000</f>
        <v>74182030.94971779</v>
      </c>
      <c r="P37" s="1065">
        <f>'13'!F37*1000</f>
        <v>1543435146.6185782</v>
      </c>
      <c r="Q37" s="1065">
        <f>'1'!K39*1000</f>
        <v>398397478.78972679</v>
      </c>
      <c r="R37" s="1065">
        <f>'13'!J37*1000</f>
        <v>495793481.25407177</v>
      </c>
      <c r="S37" s="987">
        <f t="shared" si="0"/>
        <v>495793481.25407314</v>
      </c>
      <c r="T37" s="1098">
        <f t="shared" si="1"/>
        <v>1.2444694247569568</v>
      </c>
      <c r="U37" s="1089">
        <f>'9'!X38*1000</f>
        <v>103366857.48082626</v>
      </c>
    </row>
    <row r="38" spans="1:21" ht="18" customHeight="1">
      <c r="A38" s="7"/>
      <c r="B38" s="1330" t="s">
        <v>455</v>
      </c>
      <c r="C38" s="35"/>
      <c r="D38" s="32"/>
      <c r="E38" s="1092">
        <f t="shared" si="18"/>
        <v>121.03202789920005</v>
      </c>
      <c r="F38" s="1092">
        <f t="shared" si="19"/>
        <v>76.142399857120935</v>
      </c>
      <c r="G38" s="1091">
        <f t="shared" si="20"/>
        <v>36.907695130569415</v>
      </c>
      <c r="H38" s="1092">
        <f t="shared" si="21"/>
        <v>23.857600142879271</v>
      </c>
      <c r="I38" s="1092">
        <f t="shared" si="22"/>
        <v>127.16683159485879</v>
      </c>
      <c r="J38" s="1092">
        <f t="shared" si="23"/>
        <v>23.226106449661316</v>
      </c>
      <c r="K38" s="50">
        <f>'9'!M39*1000</f>
        <v>65853790.638745151</v>
      </c>
      <c r="L38" s="50">
        <f>'9'!G39*1000</f>
        <v>1009312231.9332243</v>
      </c>
      <c r="M38" s="50">
        <f>'9'!F39*1000</f>
        <v>1188440958.676594</v>
      </c>
      <c r="N38" s="1065">
        <f>'13'!G38*1000</f>
        <v>833921606.91037655</v>
      </c>
      <c r="O38" s="1065">
        <f>'13'!H38*1000</f>
        <v>38990368.168748863</v>
      </c>
      <c r="P38" s="1065">
        <f>'13'!F38*1000</f>
        <v>904907466.82133353</v>
      </c>
      <c r="Q38" s="1065">
        <f>'1'!K40*1000</f>
        <v>222961827.62386745</v>
      </c>
      <c r="R38" s="1065">
        <f>'13'!J38*1000</f>
        <v>283533491.85526288</v>
      </c>
      <c r="S38" s="987">
        <f t="shared" si="0"/>
        <v>283533491.85526049</v>
      </c>
      <c r="T38" s="1098">
        <f t="shared" si="1"/>
        <v>1.2716683159485773</v>
      </c>
      <c r="U38" s="1089">
        <f>'9'!X39*1000</f>
        <v>53182332.342261523</v>
      </c>
    </row>
    <row r="39" spans="1:21" ht="18" customHeight="1">
      <c r="A39" s="961"/>
      <c r="B39" s="961" t="s">
        <v>1313</v>
      </c>
      <c r="C39" s="35"/>
      <c r="D39" s="32"/>
      <c r="E39" s="1092">
        <f t="shared" si="18"/>
        <v>115.47892430062004</v>
      </c>
      <c r="F39" s="1092">
        <f t="shared" si="19"/>
        <v>79.484333854992954</v>
      </c>
      <c r="G39" s="1091">
        <f t="shared" si="20"/>
        <v>39.376274401552323</v>
      </c>
      <c r="H39" s="1092">
        <f t="shared" si="21"/>
        <v>20.515666145007096</v>
      </c>
      <c r="I39" s="1092">
        <f t="shared" si="22"/>
        <v>113.05489410373674</v>
      </c>
      <c r="J39" s="1092">
        <f t="shared" si="23"/>
        <v>32.612127707677431</v>
      </c>
      <c r="K39" s="50">
        <f>'9'!M40*1000</f>
        <v>16513234.57384469</v>
      </c>
      <c r="L39" s="50">
        <f>'9'!G40*1000</f>
        <v>212251530.20548767</v>
      </c>
      <c r="M39" s="50">
        <f>'9'!F40*1000</f>
        <v>246812637.34201658</v>
      </c>
      <c r="N39" s="1065">
        <f>'13'!G39*1000</f>
        <v>183801097.46514848</v>
      </c>
      <c r="O39" s="1065">
        <f>'13'!H39*1000</f>
        <v>5287837.281059321</v>
      </c>
      <c r="P39" s="1065">
        <f>'13'!F39*1000</f>
        <v>196177380.66124144</v>
      </c>
      <c r="Q39" s="1065">
        <f>'1'!K41*1000</f>
        <v>44788204.068647765</v>
      </c>
      <c r="R39" s="1065">
        <f>'13'!J39*1000</f>
        <v>50635256.68077524</v>
      </c>
      <c r="S39" s="987">
        <f t="shared" si="0"/>
        <v>50635256.680775136</v>
      </c>
      <c r="T39" s="1098">
        <f t="shared" si="1"/>
        <v>1.130548941037365</v>
      </c>
      <c r="U39" s="1089">
        <f>'9'!X40*1000</f>
        <v>5507196.3584052259</v>
      </c>
    </row>
    <row r="40" spans="1:21" ht="18" customHeight="1">
      <c r="A40" s="961"/>
      <c r="B40" s="961" t="s">
        <v>1314</v>
      </c>
      <c r="C40" s="988"/>
      <c r="D40" s="989"/>
      <c r="E40" s="1092">
        <f>L40/N40*100</f>
        <v>122.7599325777946</v>
      </c>
      <c r="F40" s="1092">
        <f>P40/M40*100</f>
        <v>75.073413023908586</v>
      </c>
      <c r="G40" s="1091">
        <f t="shared" si="20"/>
        <v>37.433617802861583</v>
      </c>
      <c r="H40" s="1092">
        <f>R40/M40*100</f>
        <v>24.926586976091407</v>
      </c>
      <c r="I40" s="1092">
        <f>R40/Q40*100</f>
        <v>138.44902665805995</v>
      </c>
      <c r="J40" s="1092">
        <f>K40/R40*100</f>
        <v>18.902484841023394</v>
      </c>
      <c r="K40" s="50">
        <f>'9'!M41*1000</f>
        <v>34257688.078971662</v>
      </c>
      <c r="L40" s="50">
        <f>'9'!G41*1000</f>
        <v>611307211.37818551</v>
      </c>
      <c r="M40" s="50">
        <f>'9'!F41*1000</f>
        <v>727070182.91606486</v>
      </c>
      <c r="N40" s="1065">
        <f>'13'!G40*1000</f>
        <v>497969653.89402765</v>
      </c>
      <c r="O40" s="1065">
        <f>'13'!H40*1000</f>
        <v>26004867.171631698</v>
      </c>
      <c r="P40" s="1065">
        <f>'13'!F40*1000</f>
        <v>545836401.39426506</v>
      </c>
      <c r="Q40" s="1065">
        <f>'1'!K42*1000</f>
        <v>130902893.21383904</v>
      </c>
      <c r="R40" s="1065">
        <f>'13'!J40*1000</f>
        <v>181233781.52179977</v>
      </c>
      <c r="S40" s="987">
        <f>M40-P40</f>
        <v>181233781.5217998</v>
      </c>
      <c r="T40" s="1098">
        <f>S40/Q40</f>
        <v>1.3844902665805998</v>
      </c>
      <c r="U40" s="1089">
        <f>'9'!X41*1000</f>
        <v>43319235.612742476</v>
      </c>
    </row>
    <row r="41" spans="1:21" ht="18" customHeight="1">
      <c r="A41" s="961"/>
      <c r="B41" s="961" t="s">
        <v>1315</v>
      </c>
      <c r="C41" s="988"/>
      <c r="D41" s="989"/>
      <c r="E41" s="1092">
        <f>L41/N41*100</f>
        <v>122.02557725170023</v>
      </c>
      <c r="F41" s="1092">
        <f>P41/M41*100</f>
        <v>77.970542434830207</v>
      </c>
      <c r="G41" s="1091">
        <f t="shared" si="20"/>
        <v>32.708972413812972</v>
      </c>
      <c r="H41" s="1092">
        <f>R41/M41*100</f>
        <v>22.029457565169789</v>
      </c>
      <c r="I41" s="1092">
        <f>R41/Q41*100</f>
        <v>108.58369777178373</v>
      </c>
      <c r="J41" s="1092">
        <f>K41/R41*100</f>
        <v>30.82155688633328</v>
      </c>
      <c r="K41" s="50">
        <f>'9'!M42*1000</f>
        <v>9449345.0878855214</v>
      </c>
      <c r="L41" s="50">
        <f>'9'!G42*1000</f>
        <v>122196080.63384135</v>
      </c>
      <c r="M41" s="50">
        <f>'9'!F42*1000</f>
        <v>139169265.01025996</v>
      </c>
      <c r="N41" s="1065">
        <f>'13'!G41*1000</f>
        <v>100139727.57677633</v>
      </c>
      <c r="O41" s="1065">
        <f>'13'!H41*1000</f>
        <v>6300906.5167719815</v>
      </c>
      <c r="P41" s="1065">
        <f>'13'!F41*1000</f>
        <v>108511030.83106604</v>
      </c>
      <c r="Q41" s="1065">
        <f>'1'!K43*1000</f>
        <v>28234656.590559278</v>
      </c>
      <c r="R41" s="1065">
        <f>'13'!J41*1000</f>
        <v>30658234.179193903</v>
      </c>
      <c r="S41" s="987">
        <f>M41-P41</f>
        <v>30658234.179193914</v>
      </c>
      <c r="T41" s="1098"/>
      <c r="U41" s="1089">
        <f>'9'!X42*1000</f>
        <v>2639610.0467402819</v>
      </c>
    </row>
    <row r="42" spans="1:21" ht="18" customHeight="1">
      <c r="A42" s="961"/>
      <c r="B42" s="961" t="s">
        <v>1316</v>
      </c>
      <c r="C42" s="988"/>
      <c r="D42" s="989"/>
      <c r="E42" s="1092">
        <f t="shared" si="18"/>
        <v>122.19963725256049</v>
      </c>
      <c r="F42" s="1092">
        <f t="shared" si="19"/>
        <v>72.1361806804845</v>
      </c>
      <c r="G42" s="1091">
        <f t="shared" si="20"/>
        <v>32.807306501135464</v>
      </c>
      <c r="H42" s="1092">
        <f t="shared" si="21"/>
        <v>27.863819319515375</v>
      </c>
      <c r="I42" s="1092">
        <f t="shared" si="22"/>
        <v>110.34953818976329</v>
      </c>
      <c r="J42" s="1092">
        <f t="shared" si="23"/>
        <v>26.818356844989307</v>
      </c>
      <c r="K42" s="50">
        <f>'9'!M43*1000</f>
        <v>5633522.8980433121</v>
      </c>
      <c r="L42" s="50">
        <f>'9'!G43*1000</f>
        <v>63557409.715710603</v>
      </c>
      <c r="M42" s="50">
        <f>'9'!F43*1000</f>
        <v>75388873.408254519</v>
      </c>
      <c r="N42" s="1065">
        <f>'13'!G42*1000</f>
        <v>52011127.974423565</v>
      </c>
      <c r="O42" s="1065">
        <f>'13'!H42*1000</f>
        <v>1396757.1992858762</v>
      </c>
      <c r="P42" s="1065">
        <f>'13'!F42*1000</f>
        <v>54382653.934760213</v>
      </c>
      <c r="Q42" s="1065">
        <f>'1'!K44*1000</f>
        <v>19036073.750821441</v>
      </c>
      <c r="R42" s="1065">
        <f>'13'!J42*1000</f>
        <v>21006219.473494213</v>
      </c>
      <c r="S42" s="987">
        <f>M42-P42</f>
        <v>21006219.473494306</v>
      </c>
      <c r="T42" s="1098">
        <f t="shared" si="1"/>
        <v>1.1034953818976379</v>
      </c>
      <c r="U42" s="1089">
        <f>'9'!X43*1000</f>
        <v>1716290.3243735309</v>
      </c>
    </row>
    <row r="43" spans="1:21" ht="18" customHeight="1">
      <c r="A43" s="961"/>
      <c r="B43" s="1330" t="s">
        <v>456</v>
      </c>
      <c r="C43" s="988"/>
      <c r="D43" s="989"/>
      <c r="E43" s="1092">
        <f t="shared" si="18"/>
        <v>123.86354809854281</v>
      </c>
      <c r="F43" s="1092">
        <f t="shared" si="19"/>
        <v>73.473804903164307</v>
      </c>
      <c r="G43" s="1091">
        <f t="shared" si="20"/>
        <v>45.669416305322045</v>
      </c>
      <c r="H43" s="1092">
        <f t="shared" si="21"/>
        <v>26.526195096835618</v>
      </c>
      <c r="I43" s="1092">
        <f t="shared" si="22"/>
        <v>112.90091917077585</v>
      </c>
      <c r="J43" s="1092">
        <f t="shared" si="23"/>
        <v>44.147700016316477</v>
      </c>
      <c r="K43" s="50">
        <f>'9'!M44*1000</f>
        <v>35836627.743264467</v>
      </c>
      <c r="L43" s="50">
        <f>'9'!G44*1000</f>
        <v>244376971.08493111</v>
      </c>
      <c r="M43" s="50">
        <f>'9'!F44*1000</f>
        <v>306015971.11148638</v>
      </c>
      <c r="N43" s="1065">
        <f>'13'!G43*1000</f>
        <v>197295309.90869951</v>
      </c>
      <c r="O43" s="1065">
        <f>'13'!H43*1000</f>
        <v>12945106.538233399</v>
      </c>
      <c r="P43" s="1065">
        <f>'13'!F43*1000</f>
        <v>224841577.58697715</v>
      </c>
      <c r="Q43" s="1065">
        <f>'1'!K45*1000</f>
        <v>71898788.885609731</v>
      </c>
      <c r="R43" s="1065">
        <f>'13'!J43*1000</f>
        <v>81174393.524509013</v>
      </c>
      <c r="S43" s="987">
        <f>M43-P43</f>
        <v>81174393.524509221</v>
      </c>
      <c r="T43" s="1098">
        <f t="shared" si="1"/>
        <v>1.1290091917077614</v>
      </c>
      <c r="U43" s="1089">
        <f>'9'!X44*1000</f>
        <v>7147198.5648772093</v>
      </c>
    </row>
    <row r="44" spans="1:21" ht="18" customHeight="1">
      <c r="A44" s="961"/>
      <c r="B44" s="961" t="s">
        <v>1317</v>
      </c>
      <c r="C44" s="988"/>
      <c r="D44" s="989"/>
      <c r="E44" s="1092">
        <f t="shared" si="18"/>
        <v>125.20823560894929</v>
      </c>
      <c r="F44" s="1092">
        <f t="shared" si="19"/>
        <v>74.342390683237852</v>
      </c>
      <c r="G44" s="1091">
        <f t="shared" si="20"/>
        <v>48.122643165387053</v>
      </c>
      <c r="H44" s="1092">
        <f t="shared" si="21"/>
        <v>25.657609316762109</v>
      </c>
      <c r="I44" s="1092">
        <f t="shared" si="22"/>
        <v>115.59350754805604</v>
      </c>
      <c r="J44" s="1092">
        <f t="shared" si="23"/>
        <v>44.727091250000676</v>
      </c>
      <c r="K44" s="50">
        <f>'9'!M45*1000</f>
        <v>26874591.393143374</v>
      </c>
      <c r="L44" s="50">
        <f>'9'!G45*1000</f>
        <v>193208401.09420362</v>
      </c>
      <c r="M44" s="50">
        <f>'9'!F45*1000</f>
        <v>234182817.31939808</v>
      </c>
      <c r="N44" s="1065">
        <f>'13'!G44*1000</f>
        <v>154309658.74931154</v>
      </c>
      <c r="O44" s="1065">
        <f>'13'!H44*1000</f>
        <v>9137436.1740170419</v>
      </c>
      <c r="P44" s="1065">
        <f>'13'!F44*1000</f>
        <v>174097104.96460012</v>
      </c>
      <c r="Q44" s="1065">
        <f>'1'!K46*1000</f>
        <v>51980179.18940495</v>
      </c>
      <c r="R44" s="1065">
        <f>'13'!J44*1000</f>
        <v>60085712.35479787</v>
      </c>
      <c r="S44" s="987">
        <f t="shared" si="0"/>
        <v>60085712.354797959</v>
      </c>
      <c r="T44" s="1098">
        <f t="shared" si="1"/>
        <v>1.1559350754805622</v>
      </c>
      <c r="U44" s="1089">
        <f>'9'!X45*1000</f>
        <v>6437417.3612241056</v>
      </c>
    </row>
    <row r="45" spans="1:21" ht="18" customHeight="1">
      <c r="A45" s="961"/>
      <c r="B45" s="961" t="s">
        <v>1318</v>
      </c>
      <c r="C45" s="988"/>
      <c r="D45" s="989"/>
      <c r="E45" s="1092">
        <f t="shared" si="18"/>
        <v>119.03639612436625</v>
      </c>
      <c r="F45" s="1092">
        <f t="shared" si="19"/>
        <v>70.642133810872991</v>
      </c>
      <c r="G45" s="1091">
        <f t="shared" si="20"/>
        <v>38.848333020177286</v>
      </c>
      <c r="H45" s="1092">
        <f t="shared" si="21"/>
        <v>29.357866189127037</v>
      </c>
      <c r="I45" s="1092">
        <f t="shared" si="22"/>
        <v>105.87426276910037</v>
      </c>
      <c r="J45" s="1092">
        <f t="shared" si="23"/>
        <v>42.496902855133968</v>
      </c>
      <c r="K45" s="50">
        <f>'9'!M46*1000</f>
        <v>8962036.3501210622</v>
      </c>
      <c r="L45" s="50">
        <f>'9'!G46*1000</f>
        <v>51168569.990727425</v>
      </c>
      <c r="M45" s="50">
        <f>'9'!F46*1000</f>
        <v>71833153.7920883</v>
      </c>
      <c r="N45" s="1065">
        <f>'13'!G45*1000</f>
        <v>42985651.159388073</v>
      </c>
      <c r="O45" s="1065">
        <f>'13'!H45*1000</f>
        <v>3807670.364216364</v>
      </c>
      <c r="P45" s="1065">
        <f>'13'!F45*1000</f>
        <v>50744472.622377209</v>
      </c>
      <c r="Q45" s="1065">
        <f>'1'!K47*1000</f>
        <v>19918609.696204554</v>
      </c>
      <c r="R45" s="1065">
        <f>'13'!J45*1000</f>
        <v>21088681.169711117</v>
      </c>
      <c r="S45" s="987">
        <f t="shared" si="0"/>
        <v>21088681.169711091</v>
      </c>
      <c r="T45" s="1098">
        <f t="shared" si="1"/>
        <v>1.0587426276910026</v>
      </c>
      <c r="U45" s="1089">
        <f>'9'!X46*1000</f>
        <v>709781.20365310321</v>
      </c>
    </row>
    <row r="46" spans="1:21" ht="18" customHeight="1">
      <c r="A46" s="961"/>
      <c r="B46" s="1330" t="s">
        <v>457</v>
      </c>
      <c r="C46" s="988"/>
      <c r="D46" s="989"/>
      <c r="E46" s="1092">
        <f t="shared" si="18"/>
        <v>112.58784957072612</v>
      </c>
      <c r="F46" s="1092">
        <f t="shared" si="19"/>
        <v>75.945178312622986</v>
      </c>
      <c r="G46" s="1091">
        <f t="shared" si="20"/>
        <v>54.750353241308936</v>
      </c>
      <c r="H46" s="1092">
        <f t="shared" si="21"/>
        <v>24.054821687376972</v>
      </c>
      <c r="I46" s="1092">
        <f t="shared" si="22"/>
        <v>128.17345824871248</v>
      </c>
      <c r="J46" s="1092">
        <f t="shared" si="23"/>
        <v>30.072399462566342</v>
      </c>
      <c r="K46" s="50">
        <f>'9'!M47*1000</f>
        <v>37939096.056471609</v>
      </c>
      <c r="L46" s="50">
        <f>'9'!G47*1000</f>
        <v>410560138.51617849</v>
      </c>
      <c r="M46" s="50">
        <f>'9'!F47*1000</f>
        <v>524465295.31106758</v>
      </c>
      <c r="N46" s="1065">
        <f>'13'!G46*1000</f>
        <v>364657589.67913347</v>
      </c>
      <c r="O46" s="1065">
        <f>'13'!H46*1000</f>
        <v>21741820.958728593</v>
      </c>
      <c r="P46" s="1065">
        <f>'13'!F46*1000</f>
        <v>398306103.711815</v>
      </c>
      <c r="Q46" s="1065">
        <f>'1'!K48*1000</f>
        <v>98428483.808596641</v>
      </c>
      <c r="R46" s="1065">
        <f>'13'!J46*1000</f>
        <v>126159191.59925236</v>
      </c>
      <c r="S46" s="987">
        <f t="shared" si="0"/>
        <v>126159191.59925258</v>
      </c>
      <c r="T46" s="1098">
        <f t="shared" si="1"/>
        <v>1.2817345824871273</v>
      </c>
      <c r="U46" s="1089">
        <f>'9'!X47*1000</f>
        <v>43037230.76649566</v>
      </c>
    </row>
    <row r="47" spans="1:21" ht="18" customHeight="1">
      <c r="A47" s="961"/>
      <c r="B47" s="961" t="s">
        <v>1319</v>
      </c>
      <c r="C47" s="35"/>
      <c r="D47" s="32"/>
      <c r="E47" s="1092">
        <f t="shared" si="18"/>
        <v>115.35897848410627</v>
      </c>
      <c r="F47" s="1092">
        <f t="shared" si="19"/>
        <v>79.291707936904416</v>
      </c>
      <c r="G47" s="1091">
        <f t="shared" si="20"/>
        <v>46.75616026711878</v>
      </c>
      <c r="H47" s="1092">
        <f t="shared" si="21"/>
        <v>20.708292063095541</v>
      </c>
      <c r="I47" s="1092">
        <f t="shared" si="22"/>
        <v>122.5970610061166</v>
      </c>
      <c r="J47" s="1092">
        <f t="shared" si="23"/>
        <v>45.130974205034512</v>
      </c>
      <c r="K47" s="50">
        <f>'9'!M48*1000</f>
        <v>9834072.2986640427</v>
      </c>
      <c r="L47" s="50">
        <f>'9'!G48*1000</f>
        <v>87913070.514857888</v>
      </c>
      <c r="M47" s="50">
        <f>'9'!F48*1000</f>
        <v>105223903.04849362</v>
      </c>
      <c r="N47" s="1065">
        <f>'13'!G47*1000</f>
        <v>76208260.22394973</v>
      </c>
      <c r="O47" s="1065">
        <f>'13'!H47*1000</f>
        <v>3968716.1711539277</v>
      </c>
      <c r="P47" s="1065">
        <f>'13'!F47*1000</f>
        <v>83433829.885023028</v>
      </c>
      <c r="Q47" s="1065">
        <f>'1'!K49*1000</f>
        <v>17773732.081867281</v>
      </c>
      <c r="R47" s="1065">
        <f>'13'!J47*1000</f>
        <v>21790073.163470551</v>
      </c>
      <c r="S47" s="987">
        <f t="shared" si="0"/>
        <v>21790073.163470596</v>
      </c>
      <c r="T47" s="1098">
        <f t="shared" si="1"/>
        <v>1.2259706100611687</v>
      </c>
      <c r="U47" s="1089">
        <f>'9'!X48*1000</f>
        <v>2209748.5255024792</v>
      </c>
    </row>
    <row r="48" spans="1:21" ht="18" customHeight="1">
      <c r="A48" s="961"/>
      <c r="B48" s="961" t="s">
        <v>1320</v>
      </c>
      <c r="C48" s="35"/>
      <c r="D48" s="32"/>
      <c r="E48" s="1092">
        <f>L48/N48*100</f>
        <v>108.84742382954514</v>
      </c>
      <c r="F48" s="1092">
        <f>P48/M48*100</f>
        <v>76.99367350066747</v>
      </c>
      <c r="G48" s="1091">
        <f t="shared" si="20"/>
        <v>64.179552259460749</v>
      </c>
      <c r="H48" s="1092">
        <f>R48/M48*100</f>
        <v>23.006326499332495</v>
      </c>
      <c r="I48" s="1092">
        <f>R48/Q48*100</f>
        <v>129.09841453000777</v>
      </c>
      <c r="J48" s="1092">
        <f>K48/R48*100</f>
        <v>28.488778334832464</v>
      </c>
      <c r="K48" s="50">
        <f>'9'!M49*1000</f>
        <v>23729510.825263459</v>
      </c>
      <c r="L48" s="50">
        <f>'9'!G49*1000</f>
        <v>277687718.67626524</v>
      </c>
      <c r="M48" s="50">
        <f>'9'!F49*1000</f>
        <v>362049273.65313381</v>
      </c>
      <c r="N48" s="1065">
        <f>'13'!G48*1000</f>
        <v>255116482.23399729</v>
      </c>
      <c r="O48" s="1065">
        <f>'13'!H48*1000</f>
        <v>16121858.298115414</v>
      </c>
      <c r="P48" s="1065">
        <f>'13'!F48*1000</f>
        <v>278755035.66803193</v>
      </c>
      <c r="Q48" s="1065">
        <f>'1'!K50*1000</f>
        <v>64519954.244473509</v>
      </c>
      <c r="R48" s="1065">
        <f>'13'!J48*1000</f>
        <v>83294237.985101745</v>
      </c>
      <c r="S48" s="987">
        <f t="shared" si="0"/>
        <v>83294237.985101879</v>
      </c>
      <c r="T48" s="1098">
        <f t="shared" si="1"/>
        <v>1.2909841453000797</v>
      </c>
      <c r="U48" s="1089">
        <f>'9'!X49*1000</f>
        <v>40075294.64313972</v>
      </c>
    </row>
    <row r="49" spans="1:21" ht="18" customHeight="1">
      <c r="A49" s="961"/>
      <c r="B49" s="961" t="s">
        <v>1321</v>
      </c>
      <c r="C49" s="35"/>
      <c r="D49" s="32"/>
      <c r="E49" s="1092">
        <f>L49/N49*100</f>
        <v>134.88001497957328</v>
      </c>
      <c r="F49" s="1092">
        <f>P49/M49*100</f>
        <v>63.150726073642346</v>
      </c>
      <c r="G49" s="1091">
        <f t="shared" si="20"/>
        <v>22.563019840133492</v>
      </c>
      <c r="H49" s="1092">
        <f>R49/M49*100</f>
        <v>36.849273926357625</v>
      </c>
      <c r="I49" s="1092">
        <f>R49/Q49*100</f>
        <v>130.61757034048108</v>
      </c>
      <c r="J49" s="1092">
        <f>K49/R49*100</f>
        <v>20.761744973043999</v>
      </c>
      <c r="K49" s="50">
        <f>'9'!M50*1000</f>
        <v>4375512.9325440805</v>
      </c>
      <c r="L49" s="50">
        <f>'9'!G50*1000</f>
        <v>44959349.32505478</v>
      </c>
      <c r="M49" s="50">
        <f>'9'!F50*1000</f>
        <v>57192118.60944017</v>
      </c>
      <c r="N49" s="1065">
        <f>'13'!G49*1000</f>
        <v>33332847.221186616</v>
      </c>
      <c r="O49" s="1065">
        <f>'13'!H49*1000</f>
        <v>1651246.4894592555</v>
      </c>
      <c r="P49" s="1065">
        <f>'13'!F49*1000</f>
        <v>36117238.15876019</v>
      </c>
      <c r="Q49" s="1065">
        <f>'1'!K51*1000</f>
        <v>16134797.482256049</v>
      </c>
      <c r="R49" s="1065">
        <f>'13'!J49*1000</f>
        <v>21074880.450679965</v>
      </c>
      <c r="S49" s="987">
        <f t="shared" si="0"/>
        <v>21074880.45067998</v>
      </c>
      <c r="T49" s="1098">
        <f t="shared" si="1"/>
        <v>1.3061757034048118</v>
      </c>
      <c r="U49" s="1089">
        <f>'9'!X50*1000</f>
        <v>752187.59785345395</v>
      </c>
    </row>
    <row r="50" spans="1:21" ht="18" customHeight="1">
      <c r="A50" s="961"/>
      <c r="B50" s="1330" t="s">
        <v>458</v>
      </c>
      <c r="C50" s="35"/>
      <c r="D50" s="32"/>
      <c r="E50" s="1092">
        <f>L50/N50*100</f>
        <v>114.30541874613019</v>
      </c>
      <c r="F50" s="1092">
        <f>P50/M50*100</f>
        <v>75.739650542754106</v>
      </c>
      <c r="G50" s="1091">
        <f t="shared" si="20"/>
        <v>34.748228860789901</v>
      </c>
      <c r="H50" s="1092">
        <f>R50/M50*100</f>
        <v>24.260349457245848</v>
      </c>
      <c r="I50" s="1092">
        <f>R50/Q50*100</f>
        <v>96.437730727749226</v>
      </c>
      <c r="J50" s="1092">
        <f>K50/R50*100</f>
        <v>38.306417646144688</v>
      </c>
      <c r="K50" s="50">
        <f>'9'!M51*1000</f>
        <v>1887128.9965372893</v>
      </c>
      <c r="L50" s="50">
        <f>'9'!G51*1000</f>
        <v>16573648.643737758</v>
      </c>
      <c r="M50" s="50">
        <f>'9'!F51*1000</f>
        <v>20306402.773502942</v>
      </c>
      <c r="N50" s="1065">
        <f>'13'!G50*1000</f>
        <v>14499442.655949203</v>
      </c>
      <c r="O50" s="1065">
        <f>'13'!H50*1000</f>
        <v>504735.28400691267</v>
      </c>
      <c r="P50" s="1065">
        <f>'13'!F50*1000</f>
        <v>15379998.498455256</v>
      </c>
      <c r="Q50" s="1065">
        <f>'1'!K52*1000</f>
        <v>5108378.4716536691</v>
      </c>
      <c r="R50" s="1065">
        <f>'13'!J50*1000</f>
        <v>4926404.2750476766</v>
      </c>
      <c r="S50" s="987">
        <f t="shared" si="0"/>
        <v>4926404.275047686</v>
      </c>
      <c r="T50" s="1098">
        <f t="shared" si="1"/>
        <v>0.96437730727749404</v>
      </c>
      <c r="U50" s="1089">
        <f>'9'!X51*1000</f>
        <v>95.807191894695976</v>
      </c>
    </row>
    <row r="51" spans="1:21" ht="18" customHeight="1">
      <c r="A51" s="1470" t="s">
        <v>459</v>
      </c>
      <c r="B51" s="1470"/>
      <c r="C51" s="35"/>
      <c r="D51" s="32"/>
      <c r="E51" s="1092">
        <f>L51/N51*100</f>
        <v>169.44860849523963</v>
      </c>
      <c r="F51" s="1092">
        <f>P51/M51*100</f>
        <v>59.398329943421189</v>
      </c>
      <c r="G51" s="1091">
        <f t="shared" si="20"/>
        <v>16.917972024117869</v>
      </c>
      <c r="H51" s="1092">
        <f>R51/M51*100</f>
        <v>40.601670056578733</v>
      </c>
      <c r="I51" s="1092">
        <f>R51/Q51*100</f>
        <v>121.91301548582929</v>
      </c>
      <c r="J51" s="1092">
        <f>K51/R51*100</f>
        <v>21.054243086343867</v>
      </c>
      <c r="K51" s="50">
        <f>'9'!M52*1000</f>
        <v>797078.07975230599</v>
      </c>
      <c r="L51" s="50">
        <f>'9'!G52*1000</f>
        <v>7695881.6003102539</v>
      </c>
      <c r="M51" s="50">
        <f>'9'!F52*1000</f>
        <v>9324323.5587230474</v>
      </c>
      <c r="N51" s="1065">
        <f>'13'!G51*1000</f>
        <v>4541720.1525891889</v>
      </c>
      <c r="O51" s="1065">
        <f>'13'!H51*1000</f>
        <v>925596.965552371</v>
      </c>
      <c r="P51" s="1065">
        <f>'13'!F51*1000</f>
        <v>5538492.4724024683</v>
      </c>
      <c r="Q51" s="1065">
        <f>'1'!K53*1000</f>
        <v>3105354.3144953405</v>
      </c>
      <c r="R51" s="1065">
        <f>'13'!J51*1000</f>
        <v>3785831.0863205721</v>
      </c>
      <c r="S51" s="987">
        <f t="shared" si="0"/>
        <v>3785831.0863205791</v>
      </c>
      <c r="T51" s="1098">
        <f t="shared" si="1"/>
        <v>1.2191301548582951</v>
      </c>
      <c r="U51" s="1089">
        <f>'9'!X52*1000</f>
        <v>0</v>
      </c>
    </row>
    <row r="52" spans="1:21" ht="18" customHeight="1">
      <c r="A52" s="1479" t="s">
        <v>118</v>
      </c>
      <c r="B52" s="1479"/>
      <c r="C52" s="1479"/>
      <c r="D52" s="989"/>
      <c r="E52" s="1063"/>
      <c r="F52" s="1064"/>
      <c r="G52" s="1064"/>
      <c r="H52" s="1064"/>
      <c r="I52" s="1064"/>
      <c r="J52" s="1064"/>
      <c r="K52" s="1065"/>
      <c r="L52" s="1065"/>
      <c r="M52" s="1065"/>
      <c r="N52" s="1065"/>
      <c r="O52" s="1065"/>
      <c r="P52" s="1065"/>
      <c r="Q52" s="1065"/>
      <c r="R52" s="1065"/>
      <c r="T52" s="1098"/>
    </row>
    <row r="53" spans="1:21" ht="18" customHeight="1">
      <c r="A53" s="1470" t="s">
        <v>460</v>
      </c>
      <c r="B53" s="1470" t="s">
        <v>460</v>
      </c>
      <c r="C53" s="1334"/>
      <c r="D53" s="989"/>
      <c r="E53" s="1092">
        <f>L53/N53*100</f>
        <v>122.52229427570856</v>
      </c>
      <c r="F53" s="1092">
        <f>P53/M53*100</f>
        <v>74.172530741529002</v>
      </c>
      <c r="G53" s="1085">
        <f t="shared" ref="G53:G57" si="24">(K53+U53)/(R53+O53)*100</f>
        <v>37.723619215773326</v>
      </c>
      <c r="H53" s="1092">
        <f>R53/M53*100</f>
        <v>25.827469258470927</v>
      </c>
      <c r="I53" s="1092">
        <f>R53/Q53*100</f>
        <v>131.93152392798262</v>
      </c>
      <c r="J53" s="1092">
        <f>K53/R53*100</f>
        <v>27.703122174300766</v>
      </c>
      <c r="K53" s="50">
        <f>'9'!M54*1000</f>
        <v>69396218.219271794</v>
      </c>
      <c r="L53" s="50">
        <f>'9'!G54*1000</f>
        <v>800806371.78456414</v>
      </c>
      <c r="M53" s="327">
        <f>'9'!F54*1000</f>
        <v>969896145.52266526</v>
      </c>
      <c r="N53" s="1065">
        <f>'13'!G53*1000</f>
        <v>653600535.73803604</v>
      </c>
      <c r="O53" s="1065">
        <f>'13'!H53*1000</f>
        <v>31456047.478937685</v>
      </c>
      <c r="P53" s="1065">
        <f>'13'!F53*1000</f>
        <v>719396516.69870377</v>
      </c>
      <c r="Q53" s="1065">
        <f>'1'!K55*1000</f>
        <v>189870943.17253613</v>
      </c>
      <c r="R53" s="1065">
        <f>'13'!J53*1000</f>
        <v>250499628.82396078</v>
      </c>
      <c r="S53" s="987">
        <f t="shared" si="0"/>
        <v>250499628.8239615</v>
      </c>
      <c r="T53" s="1098">
        <f t="shared" si="1"/>
        <v>1.31931523927983</v>
      </c>
      <c r="U53" s="1089">
        <f>'9'!X54*1000</f>
        <v>36967667.466492049</v>
      </c>
    </row>
    <row r="54" spans="1:21" ht="18" customHeight="1">
      <c r="A54" s="1330"/>
      <c r="B54" s="1330" t="s">
        <v>461</v>
      </c>
      <c r="C54" s="1330"/>
      <c r="D54" s="989"/>
      <c r="E54" s="1092">
        <f>L54/N54*100</f>
        <v>125.98288942323894</v>
      </c>
      <c r="F54" s="1092">
        <f>P54/M54*100</f>
        <v>71.0068929053012</v>
      </c>
      <c r="G54" s="1085">
        <f t="shared" si="24"/>
        <v>33.023184804477665</v>
      </c>
      <c r="H54" s="1092">
        <f>R54/M54*100</f>
        <v>28.99310709469896</v>
      </c>
      <c r="I54" s="1092">
        <f>R54/Q54*100</f>
        <v>118.93157588322116</v>
      </c>
      <c r="J54" s="1092">
        <f>K54/R54*100</f>
        <v>29.615877583102929</v>
      </c>
      <c r="K54" s="50">
        <f>'9'!M55*1000</f>
        <v>31959846.929019529</v>
      </c>
      <c r="L54" s="50">
        <f>'9'!G55*1000</f>
        <v>301431018.88128537</v>
      </c>
      <c r="M54" s="327">
        <f>'9'!F55*1000</f>
        <v>372207675.40287423</v>
      </c>
      <c r="N54" s="1065">
        <f>'13'!G54*1000</f>
        <v>239263458.91990876</v>
      </c>
      <c r="O54" s="1065">
        <f>'13'!H54*1000</f>
        <v>10151972.819506444</v>
      </c>
      <c r="P54" s="1065">
        <f>'13'!F54*1000</f>
        <v>264293105.45863003</v>
      </c>
      <c r="Q54" s="1065">
        <f>'1'!K56*1000</f>
        <v>90736685.478889182</v>
      </c>
      <c r="R54" s="1065">
        <f>'13'!J54*1000</f>
        <v>107914569.9442448</v>
      </c>
      <c r="S54" s="987">
        <f t="shared" si="0"/>
        <v>107914569.94424421</v>
      </c>
      <c r="T54" s="1098">
        <f t="shared" si="1"/>
        <v>1.189315758832205</v>
      </c>
      <c r="U54" s="1089">
        <f>'9'!X55*1000</f>
        <v>7029485.6801116858</v>
      </c>
    </row>
    <row r="55" spans="1:21" ht="18" customHeight="1">
      <c r="A55" s="1330"/>
      <c r="B55" s="1826" t="s">
        <v>462</v>
      </c>
      <c r="C55" s="1826"/>
      <c r="D55" s="989"/>
      <c r="E55" s="1092">
        <f>L55/N55*100</f>
        <v>126.54458131320689</v>
      </c>
      <c r="F55" s="1092">
        <f>P55/M55*100</f>
        <v>74.01062838861192</v>
      </c>
      <c r="G55" s="1085">
        <f t="shared" si="24"/>
        <v>34.13981485429872</v>
      </c>
      <c r="H55" s="1092">
        <f>R55/M55*100</f>
        <v>25.98937161138808</v>
      </c>
      <c r="I55" s="1092">
        <f>R55/Q55*100</f>
        <v>115.76462418080612</v>
      </c>
      <c r="J55" s="1092">
        <f>K55/R55*100</f>
        <v>30.667626945618764</v>
      </c>
      <c r="K55" s="50">
        <f>'9'!M56*1000</f>
        <v>17369748.156961408</v>
      </c>
      <c r="L55" s="50">
        <f>'9'!G56*1000</f>
        <v>179870575.05318666</v>
      </c>
      <c r="M55" s="327">
        <f>'9'!F56*1000</f>
        <v>217930277.09312862</v>
      </c>
      <c r="N55" s="1065">
        <f>'13'!G55*1000</f>
        <v>142140084.69315183</v>
      </c>
      <c r="O55" s="1065">
        <f>'13'!H55*1000</f>
        <v>13080365.939332983</v>
      </c>
      <c r="P55" s="1065">
        <f>'13'!F55*1000</f>
        <v>161291567.52566767</v>
      </c>
      <c r="Q55" s="1065">
        <f>'1'!K57*1000</f>
        <v>48925749.094991401</v>
      </c>
      <c r="R55" s="1065">
        <f>'13'!J55*1000</f>
        <v>56638709.567460947</v>
      </c>
      <c r="S55" s="987">
        <f t="shared" si="0"/>
        <v>56638709.567460954</v>
      </c>
      <c r="T55" s="1098">
        <f t="shared" si="1"/>
        <v>1.1576462418080613</v>
      </c>
      <c r="U55" s="1089">
        <f>'9'!X56*1000</f>
        <v>6432215.1391867679</v>
      </c>
    </row>
    <row r="56" spans="1:21" ht="18" customHeight="1">
      <c r="A56" s="1330"/>
      <c r="B56" s="1826" t="s">
        <v>463</v>
      </c>
      <c r="C56" s="1826"/>
      <c r="D56" s="989"/>
      <c r="E56" s="1092">
        <f>L56/N56*100</f>
        <v>117.37998107760006</v>
      </c>
      <c r="F56" s="1092">
        <f>P56/M56*100</f>
        <v>77.36813822836443</v>
      </c>
      <c r="G56" s="1085">
        <f t="shared" si="24"/>
        <v>46.27011036301402</v>
      </c>
      <c r="H56" s="1092">
        <f>R56/M56*100</f>
        <v>22.631861771635648</v>
      </c>
      <c r="I56" s="1092">
        <f>R56/Q56*100</f>
        <v>171.17885336780756</v>
      </c>
      <c r="J56" s="1092">
        <f>K56/R56*100</f>
        <v>23.347848156279305</v>
      </c>
      <c r="K56" s="50">
        <f>'9'!M57*1000</f>
        <v>20066623.133290797</v>
      </c>
      <c r="L56" s="50">
        <f>'9'!G57*1000</f>
        <v>319504777.85009223</v>
      </c>
      <c r="M56" s="327">
        <f>'9'!F57*1000</f>
        <v>379758193.02666187</v>
      </c>
      <c r="N56" s="1065">
        <f>'13'!G56*1000</f>
        <v>272196992.12497503</v>
      </c>
      <c r="O56" s="1065">
        <f>'13'!H56*1000</f>
        <v>8223708.7200982766</v>
      </c>
      <c r="P56" s="1065">
        <f>'13'!F56*1000</f>
        <v>293811843.71440673</v>
      </c>
      <c r="Q56" s="1065">
        <f>'1'!K58*1000</f>
        <v>50208508.598655418</v>
      </c>
      <c r="R56" s="1065">
        <f>'13'!J56*1000</f>
        <v>85946349.312255412</v>
      </c>
      <c r="S56" s="987">
        <f t="shared" si="0"/>
        <v>85946349.312255144</v>
      </c>
      <c r="T56" s="1098">
        <f t="shared" si="1"/>
        <v>1.7117885336780703</v>
      </c>
      <c r="U56" s="1089">
        <f>'9'!X57*1000</f>
        <v>23505966.647193603</v>
      </c>
    </row>
    <row r="57" spans="1:21" ht="18" customHeight="1" thickBot="1">
      <c r="A57" s="1471" t="s">
        <v>464</v>
      </c>
      <c r="B57" s="1471"/>
      <c r="C57" s="1331"/>
      <c r="D57" s="1068"/>
      <c r="E57" s="1066">
        <f>L57/N57*100</f>
        <v>116.60250280755737</v>
      </c>
      <c r="F57" s="1067">
        <f>P57/M57*100</f>
        <v>76.908347293410557</v>
      </c>
      <c r="G57" s="1087">
        <f t="shared" si="24"/>
        <v>47.592010306187802</v>
      </c>
      <c r="H57" s="1067">
        <f>R57/M57*100</f>
        <v>23.091652706589592</v>
      </c>
      <c r="I57" s="1067">
        <f>R57/Q57*100</f>
        <v>117.69477822875938</v>
      </c>
      <c r="J57" s="1067">
        <f>K57/R57*100</f>
        <v>29.274769530004129</v>
      </c>
      <c r="K57" s="50">
        <f>'9'!M58*1000</f>
        <v>72917503.295498982</v>
      </c>
      <c r="L57" s="50">
        <f>'9'!G58*1000</f>
        <v>887712499.99381685</v>
      </c>
      <c r="M57" s="361">
        <f>'9'!F58*1000</f>
        <v>1078656805.9087095</v>
      </c>
      <c r="N57" s="1082">
        <f>'13'!G57*1000</f>
        <v>761315133.56871223</v>
      </c>
      <c r="O57" s="1082">
        <f>'13'!H57*1000</f>
        <v>43651580.436332464</v>
      </c>
      <c r="P57" s="1082">
        <f>'13'!F57*1000</f>
        <v>829577122.39227986</v>
      </c>
      <c r="Q57" s="1082">
        <f>'1'!K59*1000</f>
        <v>211631889.93168721</v>
      </c>
      <c r="R57" s="1082">
        <f>'13'!J57*1000</f>
        <v>249079683.51643139</v>
      </c>
      <c r="S57" s="987">
        <f t="shared" si="0"/>
        <v>249079683.51642966</v>
      </c>
      <c r="T57" s="1098">
        <f t="shared" si="1"/>
        <v>1.1769477822875856</v>
      </c>
      <c r="U57" s="1089">
        <f>'9'!X58*1000</f>
        <v>66399190.014334224</v>
      </c>
    </row>
    <row r="58" spans="1:21" s="998" customFormat="1" ht="15">
      <c r="A58" s="1744"/>
      <c r="B58" s="1745"/>
      <c r="C58" s="1745"/>
      <c r="D58" s="1745"/>
      <c r="E58" s="1745"/>
      <c r="F58" s="1745"/>
      <c r="G58" s="1745"/>
      <c r="H58" s="1745"/>
      <c r="I58" s="1745"/>
      <c r="J58" s="1745"/>
      <c r="K58" s="1745"/>
      <c r="L58" s="1745"/>
      <c r="T58" s="1100"/>
    </row>
    <row r="59" spans="1:21" ht="26.1" customHeight="1">
      <c r="A59" s="987"/>
      <c r="B59" s="987"/>
      <c r="C59" s="987"/>
      <c r="D59" s="1062"/>
    </row>
    <row r="60" spans="1:21" ht="26.1" customHeight="1">
      <c r="A60" s="987"/>
      <c r="B60" s="987"/>
      <c r="C60" s="987"/>
      <c r="D60" s="1062"/>
    </row>
    <row r="61" spans="1:21" ht="26.1" customHeight="1">
      <c r="A61" s="987"/>
      <c r="B61" s="987"/>
      <c r="C61" s="987"/>
      <c r="D61" s="1062"/>
    </row>
    <row r="62" spans="1:21" ht="26.1" customHeight="1">
      <c r="A62" s="987"/>
      <c r="B62" s="987"/>
      <c r="C62" s="987"/>
      <c r="D62" s="1062"/>
    </row>
    <row r="63" spans="1:21" ht="26.1" customHeight="1">
      <c r="A63" s="987"/>
      <c r="B63" s="987"/>
      <c r="C63" s="987"/>
      <c r="D63" s="1062"/>
    </row>
    <row r="64" spans="1:21" ht="26.1" customHeight="1">
      <c r="A64" s="987"/>
      <c r="B64" s="987"/>
      <c r="C64" s="987"/>
      <c r="D64" s="1062"/>
    </row>
    <row r="65" spans="1:4" ht="26.1" customHeight="1">
      <c r="A65" s="987"/>
      <c r="B65" s="987"/>
      <c r="C65" s="987"/>
      <c r="D65" s="1062"/>
    </row>
    <row r="66" spans="1:4" ht="26.1" customHeight="1">
      <c r="A66" s="987"/>
      <c r="B66" s="987"/>
      <c r="C66" s="987"/>
      <c r="D66" s="1062"/>
    </row>
    <row r="67" spans="1:4" ht="26.1" customHeight="1">
      <c r="A67" s="987"/>
      <c r="B67" s="987"/>
      <c r="C67" s="987"/>
      <c r="D67" s="1062"/>
    </row>
    <row r="68" spans="1:4" ht="26.1" customHeight="1">
      <c r="A68" s="987"/>
      <c r="B68" s="987"/>
      <c r="C68" s="987"/>
      <c r="D68" s="1062"/>
    </row>
    <row r="69" spans="1:4" ht="26.1" customHeight="1">
      <c r="A69" s="987"/>
      <c r="B69" s="987"/>
      <c r="C69" s="987"/>
      <c r="D69" s="1062"/>
    </row>
    <row r="70" spans="1:4" ht="26.1" customHeight="1">
      <c r="A70" s="987"/>
      <c r="B70" s="987"/>
      <c r="C70" s="987"/>
      <c r="D70" s="1062"/>
    </row>
    <row r="71" spans="1:4" ht="26.1" customHeight="1">
      <c r="A71" s="987"/>
      <c r="B71" s="987"/>
      <c r="C71" s="987"/>
      <c r="D71" s="1062"/>
    </row>
    <row r="72" spans="1:4" ht="26.1" customHeight="1"/>
    <row r="73" spans="1:4" ht="26.1" customHeight="1"/>
    <row r="74" spans="1:4" ht="26.1" customHeight="1"/>
    <row r="75" spans="1:4" ht="26.1" customHeight="1"/>
    <row r="76" spans="1:4" ht="26.1" customHeight="1"/>
    <row r="77" spans="1:4" ht="26.1" customHeight="1"/>
    <row r="78" spans="1:4" ht="26.1" customHeight="1"/>
    <row r="79" spans="1:4" ht="26.1" customHeight="1"/>
    <row r="80" spans="1:4" ht="26.1" customHeight="1"/>
  </sheetData>
  <mergeCells count="39">
    <mergeCell ref="A27:C27"/>
    <mergeCell ref="A30:C30"/>
    <mergeCell ref="B55:C55"/>
    <mergeCell ref="A52:C52"/>
    <mergeCell ref="A21:D21"/>
    <mergeCell ref="A24:D24"/>
    <mergeCell ref="A25:D25"/>
    <mergeCell ref="A23:D23"/>
    <mergeCell ref="A57:B57"/>
    <mergeCell ref="A53:B53"/>
    <mergeCell ref="A37:B37"/>
    <mergeCell ref="A51:B51"/>
    <mergeCell ref="A36:C36"/>
    <mergeCell ref="A58:L58"/>
    <mergeCell ref="B56:C56"/>
    <mergeCell ref="J3:J4"/>
    <mergeCell ref="E3:E5"/>
    <mergeCell ref="F3:F5"/>
    <mergeCell ref="G3:G5"/>
    <mergeCell ref="I3:I4"/>
    <mergeCell ref="H3:H5"/>
    <mergeCell ref="A26:D26"/>
    <mergeCell ref="A3:C5"/>
    <mergeCell ref="A10:C10"/>
    <mergeCell ref="A8:C8"/>
    <mergeCell ref="A9:C9"/>
    <mergeCell ref="A6:C6"/>
    <mergeCell ref="A7:C7"/>
    <mergeCell ref="A22:D22"/>
    <mergeCell ref="A16:C16"/>
    <mergeCell ref="A20:C20"/>
    <mergeCell ref="A11:C11"/>
    <mergeCell ref="A14:C14"/>
    <mergeCell ref="A12:C12"/>
    <mergeCell ref="A13:C13"/>
    <mergeCell ref="A15:C15"/>
    <mergeCell ref="A17:C17"/>
    <mergeCell ref="A19:C19"/>
    <mergeCell ref="A18:C18"/>
  </mergeCells>
  <phoneticPr fontId="4"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Y67"/>
  <sheetViews>
    <sheetView tabSelected="1" view="pageBreakPreview" topLeftCell="A46" zoomScaleNormal="75" zoomScaleSheetLayoutView="100" workbookViewId="0">
      <selection activeCell="H30" sqref="H30"/>
    </sheetView>
  </sheetViews>
  <sheetFormatPr defaultColWidth="9.140625" defaultRowHeight="15.75"/>
  <cols>
    <col min="1" max="1" width="2.28515625" style="37" customWidth="1"/>
    <col min="2" max="2" width="28.7109375" style="37" customWidth="1"/>
    <col min="3" max="3" width="2.28515625" style="37" customWidth="1"/>
    <col min="4" max="4" width="1.7109375" style="38" customWidth="1"/>
    <col min="5" max="10" width="13.28515625" style="987" customWidth="1"/>
    <col min="11" max="11" width="17.42578125" style="999" bestFit="1" customWidth="1"/>
    <col min="12" max="12" width="18.7109375" style="987" customWidth="1"/>
    <col min="13" max="13" width="21.28515625" style="987" customWidth="1"/>
    <col min="14" max="14" width="17.42578125" style="987" customWidth="1"/>
    <col min="15" max="15" width="16.140625" style="987" bestFit="1" customWidth="1"/>
    <col min="16" max="16" width="19" style="987" customWidth="1"/>
    <col min="17" max="17" width="18" style="987" customWidth="1"/>
    <col min="18" max="18" width="21" style="987" customWidth="1"/>
    <col min="19" max="19" width="17.42578125" style="987" bestFit="1" customWidth="1"/>
    <col min="20" max="20" width="13.5703125" style="987" bestFit="1" customWidth="1"/>
    <col min="21" max="16384" width="9.140625" style="987"/>
  </cols>
  <sheetData>
    <row r="1" spans="1:22" s="24" customFormat="1" ht="35.1" customHeight="1">
      <c r="A1" s="349" t="s">
        <v>435</v>
      </c>
      <c r="B1" s="339"/>
      <c r="C1" s="339"/>
      <c r="D1" s="339"/>
      <c r="E1" s="339"/>
      <c r="F1" s="339"/>
      <c r="G1" s="339"/>
      <c r="H1" s="339"/>
      <c r="I1" s="339"/>
      <c r="J1" s="339"/>
      <c r="K1" s="315"/>
    </row>
    <row r="2" spans="1:22" ht="15" customHeight="1" thickBot="1">
      <c r="A2" s="987"/>
      <c r="B2" s="26"/>
      <c r="C2" s="26"/>
      <c r="D2" s="27"/>
      <c r="J2" s="170" t="s">
        <v>182</v>
      </c>
    </row>
    <row r="3" spans="1:22" ht="20.100000000000001" customHeight="1">
      <c r="A3" s="1836" t="s">
        <v>1</v>
      </c>
      <c r="B3" s="1836"/>
      <c r="C3" s="1836"/>
      <c r="D3" s="29"/>
      <c r="E3" s="1944" t="s">
        <v>247</v>
      </c>
      <c r="F3" s="1944" t="s">
        <v>248</v>
      </c>
      <c r="G3" s="1944" t="s">
        <v>761</v>
      </c>
      <c r="H3" s="1944" t="s">
        <v>714</v>
      </c>
      <c r="I3" s="1955" t="s">
        <v>740</v>
      </c>
      <c r="J3" s="1953" t="s">
        <v>249</v>
      </c>
      <c r="V3" s="296" t="s">
        <v>50</v>
      </c>
    </row>
    <row r="4" spans="1:22" ht="20.100000000000001" customHeight="1">
      <c r="A4" s="1837"/>
      <c r="B4" s="1837"/>
      <c r="C4" s="1837"/>
      <c r="D4" s="30"/>
      <c r="E4" s="1945"/>
      <c r="F4" s="1945"/>
      <c r="G4" s="1945"/>
      <c r="H4" s="1945"/>
      <c r="I4" s="1956"/>
      <c r="J4" s="1954"/>
      <c r="K4" s="350" t="s">
        <v>250</v>
      </c>
      <c r="L4" s="351" t="s">
        <v>251</v>
      </c>
      <c r="M4" s="351" t="s">
        <v>203</v>
      </c>
      <c r="N4" s="351" t="s">
        <v>202</v>
      </c>
      <c r="O4" s="351" t="s">
        <v>205</v>
      </c>
      <c r="P4" s="351" t="s">
        <v>204</v>
      </c>
      <c r="Q4" s="351" t="s">
        <v>207</v>
      </c>
      <c r="R4" s="351" t="s">
        <v>206</v>
      </c>
      <c r="S4" s="351" t="s">
        <v>693</v>
      </c>
    </row>
    <row r="5" spans="1:22" ht="39.950000000000003" customHeight="1">
      <c r="A5" s="1838"/>
      <c r="B5" s="1838"/>
      <c r="C5" s="1838"/>
      <c r="D5" s="31"/>
      <c r="E5" s="1946"/>
      <c r="F5" s="1946"/>
      <c r="G5" s="1946"/>
      <c r="H5" s="1946"/>
      <c r="I5" s="1413" t="s">
        <v>145</v>
      </c>
      <c r="J5" s="1433" t="s">
        <v>740</v>
      </c>
      <c r="K5" s="1062" t="s">
        <v>69</v>
      </c>
      <c r="L5" s="1062" t="s">
        <v>70</v>
      </c>
      <c r="M5" s="1062" t="s">
        <v>466</v>
      </c>
      <c r="N5" s="1062" t="s">
        <v>467</v>
      </c>
      <c r="O5" s="1062" t="s">
        <v>468</v>
      </c>
      <c r="P5" s="1062" t="s">
        <v>469</v>
      </c>
      <c r="Q5" s="1062" t="s">
        <v>470</v>
      </c>
      <c r="R5" s="1062" t="s">
        <v>471</v>
      </c>
      <c r="S5" s="1088" t="s">
        <v>694</v>
      </c>
    </row>
    <row r="6" spans="1:22" s="33" customFormat="1" ht="12.75" hidden="1" customHeight="1">
      <c r="A6" s="1839" t="s">
        <v>152</v>
      </c>
      <c r="B6" s="1839"/>
      <c r="C6" s="1839"/>
      <c r="D6" s="167"/>
      <c r="E6" s="301">
        <v>106.99</v>
      </c>
      <c r="F6" s="159">
        <v>77.56</v>
      </c>
      <c r="G6" s="159">
        <v>40.79</v>
      </c>
      <c r="H6" s="159">
        <v>23.04</v>
      </c>
      <c r="I6" s="159"/>
      <c r="J6" s="159">
        <v>49.9</v>
      </c>
      <c r="K6" s="318" t="s">
        <v>71</v>
      </c>
      <c r="L6" s="318" t="s">
        <v>72</v>
      </c>
      <c r="M6" s="318" t="s">
        <v>73</v>
      </c>
      <c r="N6" s="318" t="s">
        <v>74</v>
      </c>
      <c r="O6" s="318" t="s">
        <v>75</v>
      </c>
      <c r="P6" s="318" t="s">
        <v>76</v>
      </c>
      <c r="Q6" s="318" t="s">
        <v>77</v>
      </c>
      <c r="R6" s="318" t="s">
        <v>78</v>
      </c>
    </row>
    <row r="7" spans="1:22" s="33" customFormat="1" ht="12.75" hidden="1" customHeight="1">
      <c r="A7" s="1825" t="s">
        <v>1438</v>
      </c>
      <c r="B7" s="1825"/>
      <c r="C7" s="1825"/>
      <c r="D7" s="167"/>
      <c r="E7" s="352" t="s">
        <v>472</v>
      </c>
      <c r="F7" s="328" t="s">
        <v>472</v>
      </c>
      <c r="G7" s="328" t="s">
        <v>472</v>
      </c>
      <c r="H7" s="328" t="s">
        <v>472</v>
      </c>
      <c r="I7" s="328"/>
      <c r="J7" s="328" t="s">
        <v>472</v>
      </c>
      <c r="K7" s="33">
        <v>281966764</v>
      </c>
      <c r="L7" s="33">
        <v>649592760</v>
      </c>
    </row>
    <row r="8" spans="1:22" s="33" customFormat="1" ht="12.75" hidden="1" customHeight="1">
      <c r="A8" s="1825" t="s">
        <v>1439</v>
      </c>
      <c r="B8" s="1825"/>
      <c r="C8" s="1825"/>
      <c r="D8" s="167"/>
      <c r="E8" s="303">
        <f>L8/N8*100</f>
        <v>117.80979986357156</v>
      </c>
      <c r="F8" s="353">
        <f>P8/M8*100</f>
        <v>74.491251997418701</v>
      </c>
      <c r="G8" s="353">
        <f>K8/(R8+O8)*100</f>
        <v>42.102767598065803</v>
      </c>
      <c r="H8" s="353">
        <f>Q8/M8*100</f>
        <v>28.488707576626641</v>
      </c>
      <c r="I8" s="353">
        <v>89.52465934134149</v>
      </c>
      <c r="J8" s="353">
        <f>K8/R8*100</f>
        <v>54.904494993954124</v>
      </c>
      <c r="K8" s="305">
        <v>121604697.75101717</v>
      </c>
      <c r="L8" s="305">
        <v>647532310.41547668</v>
      </c>
      <c r="M8" s="305">
        <v>868414421.03194439</v>
      </c>
      <c r="N8" s="305">
        <v>549642144.51203966</v>
      </c>
      <c r="O8" s="305">
        <v>67344228.417728901</v>
      </c>
      <c r="P8" s="305">
        <v>646892774.75283027</v>
      </c>
      <c r="Q8" s="305">
        <v>247400044.96104595</v>
      </c>
      <c r="R8" s="305">
        <v>221484047.46170205</v>
      </c>
    </row>
    <row r="9" spans="1:22" s="33" customFormat="1" ht="12.75" hidden="1" customHeight="1">
      <c r="A9" s="1825" t="s">
        <v>1440</v>
      </c>
      <c r="B9" s="1825"/>
      <c r="C9" s="1825"/>
      <c r="D9" s="167"/>
      <c r="E9" s="303">
        <f>L9/N9*100</f>
        <v>119.59380541375279</v>
      </c>
      <c r="F9" s="353">
        <f>P9/M9*100</f>
        <v>75.903271790110693</v>
      </c>
      <c r="G9" s="353">
        <f>K9/(R9+O9)*100</f>
        <v>36.786516123600812</v>
      </c>
      <c r="H9" s="353">
        <f>Q9/M9*100</f>
        <v>26.872575876008124</v>
      </c>
      <c r="I9" s="353">
        <v>89.670332762564897</v>
      </c>
      <c r="J9" s="353">
        <f>K9/R9*100</f>
        <v>46.734648395490488</v>
      </c>
      <c r="K9" s="324">
        <v>118356200.487192</v>
      </c>
      <c r="L9" s="324">
        <v>817188245.88725233</v>
      </c>
      <c r="M9" s="324">
        <v>1050978800.6989176</v>
      </c>
      <c r="N9" s="324">
        <v>683303155.25964439</v>
      </c>
      <c r="O9" s="324">
        <v>68486492.789971873</v>
      </c>
      <c r="P9" s="324">
        <v>797727295.55094528</v>
      </c>
      <c r="Q9" s="324">
        <v>282425075.65857685</v>
      </c>
      <c r="R9" s="324">
        <v>253251505.14797154</v>
      </c>
    </row>
    <row r="10" spans="1:22" s="33" customFormat="1" ht="12.75" hidden="1" customHeight="1">
      <c r="A10" s="1789" t="s">
        <v>1441</v>
      </c>
      <c r="B10" s="1789"/>
      <c r="C10" s="1789"/>
      <c r="D10" s="167"/>
      <c r="E10" s="303">
        <f>L10/N10*100</f>
        <v>116.77642519228182</v>
      </c>
      <c r="F10" s="353">
        <f>P10/M10*100</f>
        <v>77.868243457681544</v>
      </c>
      <c r="G10" s="353">
        <f>K10/(R10+O10)*100</f>
        <v>34.651929417864963</v>
      </c>
      <c r="H10" s="353">
        <f>R10/M10*100</f>
        <v>22.131756542318488</v>
      </c>
      <c r="I10" s="353">
        <v>91.149897369577104</v>
      </c>
      <c r="J10" s="353">
        <f>K10/R10*100</f>
        <v>45.284432132286547</v>
      </c>
      <c r="K10" s="354">
        <v>106553793.60322423</v>
      </c>
      <c r="L10" s="354">
        <v>840047239.68685865</v>
      </c>
      <c r="M10" s="354">
        <v>1063173409.5479351</v>
      </c>
      <c r="N10" s="354">
        <v>719363722.86071694</v>
      </c>
      <c r="O10" s="354">
        <v>72198482.833064005</v>
      </c>
      <c r="P10" s="354">
        <v>827874458.92411971</v>
      </c>
      <c r="Q10" s="354">
        <v>258145052.72537023</v>
      </c>
      <c r="R10" s="354">
        <v>235298950.62381566</v>
      </c>
    </row>
    <row r="11" spans="1:22" s="308" customFormat="1" ht="13.7" hidden="1" customHeight="1">
      <c r="A11" s="1789" t="s">
        <v>1442</v>
      </c>
      <c r="B11" s="1789"/>
      <c r="C11" s="1789"/>
      <c r="D11" s="355"/>
      <c r="E11" s="306">
        <f>L11/N11*100</f>
        <v>116.78248995084739</v>
      </c>
      <c r="F11" s="356">
        <f>P11/M11*100</f>
        <v>76.718944211965706</v>
      </c>
      <c r="G11" s="356">
        <f>K11/(R11+O11)*100</f>
        <v>33.851042834622866</v>
      </c>
      <c r="H11" s="356">
        <f>R11/M11*100</f>
        <v>23.281055788034276</v>
      </c>
      <c r="I11" s="353">
        <v>91.416037837523987</v>
      </c>
      <c r="J11" s="356">
        <f>K11/R11*100</f>
        <v>42.85662984650051</v>
      </c>
      <c r="K11" s="50">
        <v>8400645.485614866</v>
      </c>
      <c r="L11" s="50">
        <v>66245456.313127212</v>
      </c>
      <c r="M11" s="50">
        <v>84196098.96249029</v>
      </c>
      <c r="N11" s="50">
        <v>56725504.260963507</v>
      </c>
      <c r="O11" s="50">
        <v>5214763.4847813947</v>
      </c>
      <c r="P11" s="50">
        <v>64594358.191684365</v>
      </c>
      <c r="Q11" s="50">
        <v>21442343.416419532</v>
      </c>
      <c r="R11" s="50">
        <v>19601740.770805914</v>
      </c>
    </row>
    <row r="12" spans="1:22" s="308" customFormat="1" ht="13.7" hidden="1" customHeight="1">
      <c r="A12" s="1789" t="s">
        <v>1443</v>
      </c>
      <c r="B12" s="1789"/>
      <c r="C12" s="1789"/>
      <c r="D12" s="355"/>
      <c r="E12" s="352" t="s">
        <v>472</v>
      </c>
      <c r="F12" s="328" t="s">
        <v>472</v>
      </c>
      <c r="G12" s="328" t="s">
        <v>472</v>
      </c>
      <c r="H12" s="328" t="s">
        <v>472</v>
      </c>
      <c r="I12" s="328" t="s">
        <v>472</v>
      </c>
      <c r="J12" s="328" t="s">
        <v>472</v>
      </c>
      <c r="K12" s="999"/>
      <c r="L12" s="987"/>
      <c r="M12" s="50" t="e">
        <f>#REF!*1000</f>
        <v>#REF!</v>
      </c>
      <c r="N12" s="987"/>
      <c r="O12" s="987"/>
      <c r="P12" s="987"/>
      <c r="Q12" s="987"/>
      <c r="R12" s="987"/>
    </row>
    <row r="13" spans="1:22" s="308" customFormat="1" ht="13.7" hidden="1" customHeight="1">
      <c r="A13" s="1789" t="s">
        <v>1444</v>
      </c>
      <c r="B13" s="1789"/>
      <c r="C13" s="1789"/>
      <c r="D13" s="355"/>
      <c r="E13" s="306" t="e">
        <f>L13/N13*100</f>
        <v>#REF!</v>
      </c>
      <c r="F13" s="356" t="e">
        <f>P13/M13*100</f>
        <v>#REF!</v>
      </c>
      <c r="G13" s="356" t="e">
        <f>K13/(R13+O13)*100</f>
        <v>#REF!</v>
      </c>
      <c r="H13" s="356" t="e">
        <f>R13/M13*100</f>
        <v>#REF!</v>
      </c>
      <c r="I13" s="353">
        <f>R13/Q13*100</f>
        <v>100.42861116717002</v>
      </c>
      <c r="J13" s="356" t="e">
        <f>K13/R13*100</f>
        <v>#REF!</v>
      </c>
      <c r="K13" s="50" t="e">
        <f>#REF!*1000</f>
        <v>#REF!</v>
      </c>
      <c r="L13" s="50" t="e">
        <f>#REF!*1000</f>
        <v>#REF!</v>
      </c>
      <c r="M13" s="50" t="e">
        <f>#REF!*1000</f>
        <v>#REF!</v>
      </c>
      <c r="N13" s="50">
        <f>'14'!G14*1000</f>
        <v>1386454876123.2986</v>
      </c>
      <c r="O13" s="50">
        <f>'14'!H14*1000</f>
        <v>75937739828.953735</v>
      </c>
      <c r="P13" s="50">
        <f>'14'!F14*1000</f>
        <v>1506128939840.1038</v>
      </c>
      <c r="Q13" s="50">
        <f>'2'!K15*1000</f>
        <v>301856174159.28192</v>
      </c>
      <c r="R13" s="50">
        <f>'14'!J14*1000</f>
        <v>303149963430.52075</v>
      </c>
    </row>
    <row r="14" spans="1:22" s="308" customFormat="1" ht="13.7" hidden="1" customHeight="1">
      <c r="A14" s="1789" t="s">
        <v>1445</v>
      </c>
      <c r="B14" s="1789"/>
      <c r="C14" s="1789"/>
      <c r="D14" s="355"/>
      <c r="E14" s="306" t="e">
        <f>L14/N14*100</f>
        <v>#REF!</v>
      </c>
      <c r="F14" s="356" t="e">
        <f>P14/M14*100</f>
        <v>#REF!</v>
      </c>
      <c r="G14" s="356" t="e">
        <f>K14/(R14+O14)*100</f>
        <v>#REF!</v>
      </c>
      <c r="H14" s="356" t="e">
        <f>R14/M14*100</f>
        <v>#REF!</v>
      </c>
      <c r="I14" s="353">
        <f>R14/Q14*100</f>
        <v>94.789332313583415</v>
      </c>
      <c r="J14" s="356" t="e">
        <f>K14/R14*100</f>
        <v>#REF!</v>
      </c>
      <c r="K14" s="50" t="e">
        <f>#REF!*1000</f>
        <v>#REF!</v>
      </c>
      <c r="L14" s="50" t="e">
        <f>#REF!*1000</f>
        <v>#REF!</v>
      </c>
      <c r="M14" s="50" t="e">
        <f>#REF!*1000</f>
        <v>#REF!</v>
      </c>
      <c r="N14" s="50">
        <f>'14'!G15*1000</f>
        <v>1151627766000</v>
      </c>
      <c r="O14" s="50">
        <f>'14'!H15*1000</f>
        <v>87250605809.419937</v>
      </c>
      <c r="P14" s="50">
        <f>'14'!F15*1000</f>
        <v>1274736725306.0017</v>
      </c>
      <c r="Q14" s="50">
        <f>'2'!K16*1000</f>
        <v>291833489919.73096</v>
      </c>
      <c r="R14" s="50">
        <f>'14'!J15*1000</f>
        <v>276627016562.34174</v>
      </c>
    </row>
    <row r="15" spans="1:22" s="308" customFormat="1" ht="17.25" hidden="1" customHeight="1">
      <c r="A15" s="1825" t="s">
        <v>1407</v>
      </c>
      <c r="B15" s="1825"/>
      <c r="C15" s="1825"/>
      <c r="D15" s="355"/>
      <c r="E15" s="306" t="e">
        <f>L15/N15*100</f>
        <v>#REF!</v>
      </c>
      <c r="F15" s="356" t="e">
        <f>P15/M15*100</f>
        <v>#REF!</v>
      </c>
      <c r="G15" s="356" t="e">
        <f>K15/(R15+O15)*100</f>
        <v>#REF!</v>
      </c>
      <c r="H15" s="356" t="e">
        <f>R15/M15*100</f>
        <v>#REF!</v>
      </c>
      <c r="I15" s="353">
        <f>R15/Q15*100</f>
        <v>99.116295179566919</v>
      </c>
      <c r="J15" s="356" t="e">
        <f>K15/R15*100</f>
        <v>#REF!</v>
      </c>
      <c r="K15" s="50" t="e">
        <f>#REF!*1000</f>
        <v>#REF!</v>
      </c>
      <c r="L15" s="50" t="e">
        <f>#REF!*1000</f>
        <v>#REF!</v>
      </c>
      <c r="M15" s="50" t="e">
        <f>#REF!*1000</f>
        <v>#REF!</v>
      </c>
      <c r="N15" s="50">
        <f>'14'!G16*1000</f>
        <v>1238450976770.2041</v>
      </c>
      <c r="O15" s="50">
        <f>'14'!H16*1000</f>
        <v>32845041989.602451</v>
      </c>
      <c r="P15" s="50">
        <f>'14'!F16*1000</f>
        <v>1312842590731.9292</v>
      </c>
      <c r="Q15" s="50">
        <f>'2'!K17*1000</f>
        <v>288555885874.64343</v>
      </c>
      <c r="R15" s="50">
        <f>'14'!J16*1000</f>
        <v>286005903601.52582</v>
      </c>
    </row>
    <row r="16" spans="1:22" s="308" customFormat="1" ht="15" hidden="1" customHeight="1">
      <c r="A16" s="1825" t="s">
        <v>1362</v>
      </c>
      <c r="B16" s="1825"/>
      <c r="C16" s="1825"/>
      <c r="D16" s="355"/>
      <c r="E16" s="357" t="e">
        <f>L16/N16*100</f>
        <v>#REF!</v>
      </c>
      <c r="F16" s="334" t="e">
        <f>P16/M16*100</f>
        <v>#REF!</v>
      </c>
      <c r="G16" s="334" t="e">
        <f>K16/(R16+O16)*100</f>
        <v>#REF!</v>
      </c>
      <c r="H16" s="334" t="e">
        <f>R16/M16*100</f>
        <v>#REF!</v>
      </c>
      <c r="I16" s="358">
        <f>R16/Q16*100</f>
        <v>103.33013980293062</v>
      </c>
      <c r="J16" s="334" t="e">
        <f>K16/R16*100</f>
        <v>#REF!</v>
      </c>
      <c r="K16" s="50" t="e">
        <f>#REF!*1000</f>
        <v>#REF!</v>
      </c>
      <c r="L16" s="50" t="e">
        <f>#REF!*1000</f>
        <v>#REF!</v>
      </c>
      <c r="M16" s="50" t="e">
        <f>#REF!*1000</f>
        <v>#REF!</v>
      </c>
      <c r="N16" s="50">
        <f>'14'!G17*1000</f>
        <v>1401126342577.936</v>
      </c>
      <c r="O16" s="50">
        <f>'14'!H17*1000</f>
        <v>34014531525.050156</v>
      </c>
      <c r="P16" s="50">
        <f>'14'!F17*1000</f>
        <v>1486225843023.0835</v>
      </c>
      <c r="Q16" s="50">
        <f>'2'!K18*1000</f>
        <v>310325617372.53186</v>
      </c>
      <c r="R16" s="50">
        <f>'14'!J17*1000</f>
        <v>320659894275.34473</v>
      </c>
    </row>
    <row r="17" spans="1:20" s="308" customFormat="1" ht="13.5" hidden="1" customHeight="1">
      <c r="A17" s="1825" t="s">
        <v>1363</v>
      </c>
      <c r="B17" s="1825"/>
      <c r="C17" s="1825"/>
      <c r="D17" s="22"/>
      <c r="E17" s="357" t="s">
        <v>472</v>
      </c>
      <c r="F17" s="334" t="s">
        <v>472</v>
      </c>
      <c r="G17" s="334" t="s">
        <v>472</v>
      </c>
      <c r="H17" s="334" t="s">
        <v>472</v>
      </c>
      <c r="I17" s="334" t="s">
        <v>472</v>
      </c>
      <c r="J17" s="334" t="s">
        <v>472</v>
      </c>
      <c r="K17" s="50">
        <f>'9'!M18*1000</f>
        <v>79659450429.710266</v>
      </c>
      <c r="L17" s="50">
        <f>'9'!H18*1000</f>
        <v>48134226697.586113</v>
      </c>
      <c r="M17" s="50" t="e">
        <f>'9'!G18*1000</f>
        <v>#REF!</v>
      </c>
      <c r="N17" s="50" t="e">
        <f>'13'!G17*1000</f>
        <v>#VALUE!</v>
      </c>
      <c r="O17" s="50" t="e">
        <f>'13'!H17*1000</f>
        <v>#VALUE!</v>
      </c>
      <c r="P17" s="50" t="e">
        <f>'13'!F17*1000</f>
        <v>#VALUE!</v>
      </c>
      <c r="Q17" s="50" t="e">
        <f>'1'!K19*1000</f>
        <v>#VALUE!</v>
      </c>
      <c r="R17" s="50" t="e">
        <f>'13'!J17*1000</f>
        <v>#VALUE!</v>
      </c>
    </row>
    <row r="18" spans="1:20" s="308" customFormat="1" ht="12.75" hidden="1" customHeight="1">
      <c r="A18" s="1825" t="s">
        <v>1364</v>
      </c>
      <c r="B18" s="1825"/>
      <c r="C18" s="1825"/>
      <c r="D18" s="355"/>
      <c r="E18" s="357" t="e">
        <f>L18/N18*100</f>
        <v>#REF!</v>
      </c>
      <c r="F18" s="334" t="e">
        <f>P18/M18*100</f>
        <v>#REF!</v>
      </c>
      <c r="G18" s="334" t="e">
        <f>K18/(R18+O18)*100</f>
        <v>#REF!</v>
      </c>
      <c r="H18" s="334" t="e">
        <f>R18/M18*100</f>
        <v>#REF!</v>
      </c>
      <c r="I18" s="358">
        <f>R18/Q18*100</f>
        <v>106.0666076875228</v>
      </c>
      <c r="J18" s="334" t="e">
        <f>K18/R18*100</f>
        <v>#REF!</v>
      </c>
      <c r="K18" s="50" t="e">
        <f>#REF!*1000</f>
        <v>#REF!</v>
      </c>
      <c r="L18" s="50" t="e">
        <f>#REF!*1000</f>
        <v>#REF!</v>
      </c>
      <c r="M18" s="50" t="e">
        <f>#REF!*1000</f>
        <v>#REF!</v>
      </c>
      <c r="N18" s="50">
        <f>'14'!G19*1000</f>
        <v>1400273915374.3752</v>
      </c>
      <c r="O18" s="50">
        <f>'14'!H19*1000</f>
        <v>39172976468.415627</v>
      </c>
      <c r="P18" s="50">
        <f>'14'!F19*1000</f>
        <v>1468974356709.2234</v>
      </c>
      <c r="Q18" s="50">
        <f>'2'!K20*1000</f>
        <v>339716985988.69391</v>
      </c>
      <c r="R18" s="50">
        <f>'14'!J19*1000</f>
        <v>360326282776.50476</v>
      </c>
    </row>
    <row r="19" spans="1:20" s="308" customFormat="1" ht="13.7" hidden="1" customHeight="1">
      <c r="A19" s="1825" t="s">
        <v>1365</v>
      </c>
      <c r="B19" s="1825"/>
      <c r="C19" s="1825"/>
      <c r="D19" s="355"/>
      <c r="E19" s="357" t="e">
        <f>L19/N19*100</f>
        <v>#REF!</v>
      </c>
      <c r="F19" s="334" t="e">
        <f>P19/M19*100</f>
        <v>#REF!</v>
      </c>
      <c r="G19" s="334" t="e">
        <f>K19/(R19+O19)*100</f>
        <v>#REF!</v>
      </c>
      <c r="H19" s="334" t="e">
        <f>R19/M19*100</f>
        <v>#REF!</v>
      </c>
      <c r="I19" s="358">
        <f>R19/Q19*100</f>
        <v>112.91950897596922</v>
      </c>
      <c r="J19" s="334" t="e">
        <f>K19/R19*100</f>
        <v>#REF!</v>
      </c>
      <c r="K19" s="50" t="e">
        <f>#REF!*1000</f>
        <v>#REF!</v>
      </c>
      <c r="L19" s="50" t="e">
        <f>#REF!*1000</f>
        <v>#REF!</v>
      </c>
      <c r="M19" s="50" t="e">
        <f>#REF!*1000</f>
        <v>#REF!</v>
      </c>
      <c r="N19" s="50">
        <f>'14'!G20*1000</f>
        <v>1477562456944.3328</v>
      </c>
      <c r="O19" s="50">
        <f>'14'!H20*1000</f>
        <v>40045147259.361259</v>
      </c>
      <c r="P19" s="50">
        <f>'14'!F20*1000</f>
        <v>1552484302749.4031</v>
      </c>
      <c r="Q19" s="50">
        <f>'2'!K21*1000</f>
        <v>319772959594.04803</v>
      </c>
      <c r="R19" s="50">
        <f>'14'!J20*1000</f>
        <v>361086055811.5235</v>
      </c>
    </row>
    <row r="20" spans="1:20" s="308" customFormat="1" ht="17.25" hidden="1" customHeight="1">
      <c r="A20" s="1825" t="s">
        <v>1366</v>
      </c>
      <c r="B20" s="1825"/>
      <c r="C20" s="1825"/>
      <c r="D20" s="32"/>
      <c r="E20" s="357" t="e">
        <f>L20/N20*100</f>
        <v>#REF!</v>
      </c>
      <c r="F20" s="334" t="e">
        <f>P20/M20*100</f>
        <v>#REF!</v>
      </c>
      <c r="G20" s="334" t="e">
        <f>(K20+S20)/(R20+O20)*100</f>
        <v>#REF!</v>
      </c>
      <c r="H20" s="334" t="e">
        <f>R20/M20*100</f>
        <v>#REF!</v>
      </c>
      <c r="I20" s="358">
        <f>R20/Q20*100</f>
        <v>111.8146373378396</v>
      </c>
      <c r="J20" s="334" t="e">
        <f>K20/R20*100</f>
        <v>#REF!</v>
      </c>
      <c r="K20" s="50" t="e">
        <f>#REF!*1000</f>
        <v>#REF!</v>
      </c>
      <c r="L20" s="50" t="e">
        <f>#REF!*1000</f>
        <v>#REF!</v>
      </c>
      <c r="M20" s="50" t="e">
        <f>#REF!*1000</f>
        <v>#REF!</v>
      </c>
      <c r="N20" s="50">
        <f>'14'!G21*1000</f>
        <v>1062087252452.4095</v>
      </c>
      <c r="O20" s="50">
        <f>'14'!H21*1000</f>
        <v>56827116239.590179</v>
      </c>
      <c r="P20" s="50">
        <f>'14'!F21*1000</f>
        <v>1166920151642.5642</v>
      </c>
      <c r="Q20" s="50">
        <f>'2'!K22*1000</f>
        <v>332871018115.29718</v>
      </c>
      <c r="R20" s="50">
        <f>'14'!J21*1000</f>
        <v>372198521708.39392</v>
      </c>
      <c r="S20" s="308" t="e">
        <f>#REF!*1000</f>
        <v>#REF!</v>
      </c>
    </row>
    <row r="21" spans="1:20" s="308" customFormat="1" ht="14.45" hidden="1" customHeight="1">
      <c r="A21" s="1467" t="s">
        <v>1367</v>
      </c>
      <c r="B21" s="1468"/>
      <c r="C21" s="1468"/>
      <c r="D21" s="1469"/>
      <c r="E21" s="334">
        <f t="shared" ref="E21:E23" si="0">L21/N21*100</f>
        <v>123.86461757862897</v>
      </c>
      <c r="F21" s="334">
        <f t="shared" ref="F21:F23" si="1">P21/M21*100</f>
        <v>74.987208279279002</v>
      </c>
      <c r="G21" s="334">
        <f>(K21+S21)/(R21+O21)*100</f>
        <v>41.163855152229992</v>
      </c>
      <c r="H21" s="334">
        <f t="shared" ref="H21:H23" si="2">R21/M21*100</f>
        <v>25.01279172072098</v>
      </c>
      <c r="I21" s="334">
        <f t="shared" ref="I21:I25" si="3">R21/Q21*100</f>
        <v>112.30280065584857</v>
      </c>
      <c r="J21" s="334">
        <f t="shared" ref="J21:J23" si="4">K21/R21*100</f>
        <v>27.281222752432122</v>
      </c>
      <c r="K21" s="50">
        <f>'10'!M22*1000</f>
        <v>103154631.35230134</v>
      </c>
      <c r="L21" s="50">
        <f>'10'!G22*1000</f>
        <v>1277260346.240931</v>
      </c>
      <c r="M21" s="50">
        <f>'10'!F22*1000</f>
        <v>1511689974.7652617</v>
      </c>
      <c r="N21" s="50">
        <f>'14'!G22*1000</f>
        <v>1031174496.1632237</v>
      </c>
      <c r="O21" s="50">
        <f>'14'!H22*1000</f>
        <v>52105190.225929603</v>
      </c>
      <c r="P21" s="50">
        <f>'14'!F22*1000</f>
        <v>1133574109.914207</v>
      </c>
      <c r="Q21" s="50">
        <f>'2'!K23*1000</f>
        <v>336693174.74084091</v>
      </c>
      <c r="R21" s="50">
        <f>'14'!J22*1000</f>
        <v>378115864.85105443</v>
      </c>
      <c r="S21" s="308">
        <f>'10'!X22*1000</f>
        <v>73940940.593983978</v>
      </c>
    </row>
    <row r="22" spans="1:20" s="308" customFormat="1" ht="14.45" customHeight="1">
      <c r="A22" s="1467" t="s">
        <v>1308</v>
      </c>
      <c r="B22" s="1468"/>
      <c r="C22" s="1468"/>
      <c r="D22" s="1469"/>
      <c r="E22" s="334" t="s">
        <v>112</v>
      </c>
      <c r="F22" s="334" t="s">
        <v>112</v>
      </c>
      <c r="G22" s="334" t="s">
        <v>112</v>
      </c>
      <c r="H22" s="334" t="s">
        <v>112</v>
      </c>
      <c r="I22" s="334" t="s">
        <v>112</v>
      </c>
      <c r="J22" s="334" t="s">
        <v>112</v>
      </c>
      <c r="K22" s="50" t="e">
        <f>'10'!M23*1000</f>
        <v>#VALUE!</v>
      </c>
      <c r="L22" s="50" t="e">
        <f>'10'!G23*1000</f>
        <v>#VALUE!</v>
      </c>
      <c r="M22" s="50" t="e">
        <f>'10'!F23*1000</f>
        <v>#VALUE!</v>
      </c>
      <c r="N22" s="50" t="e">
        <f>'14'!G23*1000</f>
        <v>#VALUE!</v>
      </c>
      <c r="O22" s="50" t="e">
        <f>'14'!H23*1000</f>
        <v>#VALUE!</v>
      </c>
      <c r="P22" s="50" t="e">
        <f>'14'!F23*1000</f>
        <v>#VALUE!</v>
      </c>
      <c r="Q22" s="50" t="e">
        <f>'2'!K24*1000</f>
        <v>#VALUE!</v>
      </c>
      <c r="R22" s="50" t="e">
        <f>'14'!J23*1000</f>
        <v>#VALUE!</v>
      </c>
      <c r="S22" s="308" t="e">
        <f>'10'!X23*1000</f>
        <v>#VALUE!</v>
      </c>
    </row>
    <row r="23" spans="1:20" s="308" customFormat="1" ht="14.45" customHeight="1">
      <c r="A23" s="1467" t="s">
        <v>1309</v>
      </c>
      <c r="B23" s="1468"/>
      <c r="C23" s="1468"/>
      <c r="D23" s="1469"/>
      <c r="E23" s="334">
        <f t="shared" si="0"/>
        <v>129.24537568507532</v>
      </c>
      <c r="F23" s="334">
        <f t="shared" si="1"/>
        <v>73.232567155317312</v>
      </c>
      <c r="G23" s="334">
        <f t="shared" ref="G23:G33" si="5">(K23+S23)/(R23+O23)*100</f>
        <v>36.117891641933916</v>
      </c>
      <c r="H23" s="334">
        <f t="shared" si="2"/>
        <v>26.767432844682649</v>
      </c>
      <c r="I23" s="334">
        <f t="shared" si="3"/>
        <v>122.09949576064054</v>
      </c>
      <c r="J23" s="334">
        <f t="shared" si="4"/>
        <v>26.528461062459957</v>
      </c>
      <c r="K23" s="50">
        <f>'10'!M24*1000</f>
        <v>111303489.84143887</v>
      </c>
      <c r="L23" s="50">
        <f>'10'!G24*1000</f>
        <v>1324162406.5761707</v>
      </c>
      <c r="M23" s="50">
        <f>'10'!F24*1000</f>
        <v>1567436670.043206</v>
      </c>
      <c r="N23" s="50">
        <f>'14'!G24*1000</f>
        <v>1024533682.1974041</v>
      </c>
      <c r="O23" s="50">
        <f>'14'!H24*1000</f>
        <v>78055215.714696065</v>
      </c>
      <c r="P23" s="50">
        <f>'14'!F24*1000</f>
        <v>1147874112.0064602</v>
      </c>
      <c r="Q23" s="50">
        <f>'2'!K25*1000</f>
        <v>343623497.72454458</v>
      </c>
      <c r="R23" s="50">
        <f>'14'!J24*1000</f>
        <v>419562558.03674507</v>
      </c>
      <c r="S23" s="308">
        <f>'10'!X24*1000</f>
        <v>68425558.473110497</v>
      </c>
    </row>
    <row r="24" spans="1:20" s="308" customFormat="1" ht="14.45" customHeight="1">
      <c r="A24" s="1467" t="s">
        <v>1310</v>
      </c>
      <c r="B24" s="1468"/>
      <c r="C24" s="1468"/>
      <c r="D24" s="1469"/>
      <c r="E24" s="334">
        <f>L24/N24*100</f>
        <v>120.96620012186885</v>
      </c>
      <c r="F24" s="334">
        <f>P24/M24*100</f>
        <v>76.480746424055241</v>
      </c>
      <c r="G24" s="334">
        <f t="shared" si="5"/>
        <v>40.189901090053837</v>
      </c>
      <c r="H24" s="334">
        <f>R24/M24*100</f>
        <v>23.519253575944493</v>
      </c>
      <c r="I24" s="334">
        <f t="shared" si="3"/>
        <v>121.1408833067545</v>
      </c>
      <c r="J24" s="334">
        <f>K24/R24*100</f>
        <v>26.619509836667344</v>
      </c>
      <c r="K24" s="50">
        <f>'10'!M25*1000</f>
        <v>112860220.77171184</v>
      </c>
      <c r="L24" s="50">
        <f>'10'!G25*1000</f>
        <v>1545124898.2817903</v>
      </c>
      <c r="M24" s="50">
        <f>'10'!F25*1000</f>
        <v>1802674463.8600478</v>
      </c>
      <c r="N24" s="50">
        <f>'14'!G25*1000</f>
        <v>1277319529.5257151</v>
      </c>
      <c r="O24" s="50">
        <f>'14'!H25*1000</f>
        <v>57076741.036398001</v>
      </c>
      <c r="P24" s="50">
        <f>'14'!F25*1000</f>
        <v>1378698885.5560005</v>
      </c>
      <c r="Q24" s="50">
        <f>'2'!K26*1000</f>
        <v>349985543.05605161</v>
      </c>
      <c r="R24" s="50">
        <f>'14'!J25*1000</f>
        <v>423975578.30404252</v>
      </c>
      <c r="S24" s="308">
        <f>'10'!X25*1000</f>
        <v>80474230.562621132</v>
      </c>
    </row>
    <row r="25" spans="1:20" s="308" customFormat="1" ht="14.45" customHeight="1">
      <c r="A25" s="1467" t="s">
        <v>1311</v>
      </c>
      <c r="B25" s="1468"/>
      <c r="C25" s="1468"/>
      <c r="D25" s="1469"/>
      <c r="E25" s="334">
        <f>L25/N25*100</f>
        <v>119.88453501524634</v>
      </c>
      <c r="F25" s="334">
        <f>P25/M25*100</f>
        <v>76.080605983023659</v>
      </c>
      <c r="G25" s="334">
        <f t="shared" si="5"/>
        <v>40.039138996938547</v>
      </c>
      <c r="H25" s="334">
        <f>R25/M25*100</f>
        <v>23.919394016976135</v>
      </c>
      <c r="I25" s="334">
        <f t="shared" si="3"/>
        <v>122.2121618015545</v>
      </c>
      <c r="J25" s="334">
        <f>K25/R25*100</f>
        <v>25.884538122915764</v>
      </c>
      <c r="K25" s="50">
        <f>'10'!M26*1000</f>
        <v>122199987.01906647</v>
      </c>
      <c r="L25" s="50">
        <f>'10'!G26*1000</f>
        <v>1655069648.0344982</v>
      </c>
      <c r="M25" s="50">
        <f>'10'!F26*1000</f>
        <v>1973697390.6420438</v>
      </c>
      <c r="N25" s="50">
        <f>'14'!G26*1000</f>
        <v>1380553086.2041667</v>
      </c>
      <c r="O25" s="50">
        <f>'14'!H26*1000</f>
        <v>68928175.869411319</v>
      </c>
      <c r="P25" s="50">
        <f>'14'!F26*1000</f>
        <v>1501600935.0715926</v>
      </c>
      <c r="Q25" s="50">
        <f>'2'!K27*1000</f>
        <v>386292533.09259623</v>
      </c>
      <c r="R25" s="50">
        <f>'14'!J26*1000</f>
        <v>472096455.57044715</v>
      </c>
      <c r="S25" s="308">
        <f>'10'!X26*1000</f>
        <v>94421617.17081292</v>
      </c>
    </row>
    <row r="26" spans="1:20" s="1089" customFormat="1" ht="15">
      <c r="A26" s="1467" t="s">
        <v>1312</v>
      </c>
      <c r="B26" s="1468"/>
      <c r="C26" s="1468"/>
      <c r="D26" s="1469"/>
      <c r="E26" s="334">
        <f>L26/N26*100</f>
        <v>119.33706781307252</v>
      </c>
      <c r="F26" s="334">
        <f>P26/M26*100</f>
        <v>75.613063260516384</v>
      </c>
      <c r="G26" s="334">
        <f t="shared" ref="G26" si="6">(K26+S26)/(R26+O26)*100</f>
        <v>42.750332709196485</v>
      </c>
      <c r="H26" s="334">
        <f>R26/M26*100</f>
        <v>24.386936739483541</v>
      </c>
      <c r="I26" s="334">
        <f t="shared" ref="I26" si="7">R26/Q26*100</f>
        <v>124.42734425505577</v>
      </c>
      <c r="J26" s="334">
        <f>K26/R26*100</f>
        <v>28.48671231962544</v>
      </c>
      <c r="K26" s="50">
        <f>'10'!M27*1000</f>
        <v>142313721.5147706</v>
      </c>
      <c r="L26" s="50">
        <f>'10'!G27*1000</f>
        <v>1688518871.7783835</v>
      </c>
      <c r="M26" s="50">
        <f>'10'!F27*1000</f>
        <v>2048552951.4313745</v>
      </c>
      <c r="N26" s="50">
        <f>'14'!G27*1000</f>
        <v>1414915669.3067486</v>
      </c>
      <c r="O26" s="50">
        <f>'14'!H27*1000</f>
        <v>75107627.915270165</v>
      </c>
      <c r="P26" s="50">
        <f>'14'!F27*1000</f>
        <v>1548973639.0909808</v>
      </c>
      <c r="Q26" s="50">
        <f>'2'!K28*1000</f>
        <v>401502833.10422194</v>
      </c>
      <c r="R26" s="50">
        <f>'14'!J27*1000</f>
        <v>499579312.34039229</v>
      </c>
      <c r="S26" s="308">
        <f>'10'!X27*1000</f>
        <v>103366857.48082627</v>
      </c>
      <c r="T26" s="308"/>
    </row>
    <row r="27" spans="1:20" ht="14.45" customHeight="1">
      <c r="A27" s="1479" t="s">
        <v>447</v>
      </c>
      <c r="B27" s="1479"/>
      <c r="C27" s="1479"/>
      <c r="D27" s="167"/>
      <c r="E27" s="310"/>
      <c r="F27" s="358"/>
      <c r="G27" s="358"/>
      <c r="H27" s="358"/>
      <c r="I27" s="358"/>
      <c r="J27" s="358"/>
      <c r="K27" s="50"/>
      <c r="L27" s="50"/>
      <c r="M27" s="50"/>
      <c r="N27" s="50"/>
      <c r="O27" s="50"/>
      <c r="P27" s="50"/>
      <c r="Q27" s="50"/>
      <c r="R27" s="50"/>
    </row>
    <row r="28" spans="1:20" ht="14.45" customHeight="1">
      <c r="A28" s="1330"/>
      <c r="B28" s="961" t="s">
        <v>1331</v>
      </c>
      <c r="C28" s="1330"/>
      <c r="D28" s="1001"/>
      <c r="E28" s="1090">
        <f>L28/N28*100</f>
        <v>126.71275596187451</v>
      </c>
      <c r="F28" s="1091">
        <f t="shared" ref="F28:F33" si="8">P28/M28*100</f>
        <v>71.288698190825897</v>
      </c>
      <c r="G28" s="1091">
        <f t="shared" si="5"/>
        <v>36.757653223195852</v>
      </c>
      <c r="H28" s="1091">
        <f t="shared" ref="H28:H33" si="9">R28/M28*100</f>
        <v>28.711301809174195</v>
      </c>
      <c r="I28" s="1092">
        <f t="shared" ref="I28:I33" si="10">R28/Q28*100</f>
        <v>98.072801683956797</v>
      </c>
      <c r="J28" s="1091">
        <f t="shared" ref="J28:J33" si="11">K28/R28*100</f>
        <v>35.431056752266684</v>
      </c>
      <c r="K28" s="50">
        <f>'10'!M29*1000</f>
        <v>38360434.954648443</v>
      </c>
      <c r="L28" s="50">
        <f>'10'!G29*1000</f>
        <v>304277321.02389663</v>
      </c>
      <c r="M28" s="50">
        <f>'10'!F29*1000</f>
        <v>377091317.36966169</v>
      </c>
      <c r="N28" s="50">
        <f>'14'!G29*1000</f>
        <v>240131562.69401005</v>
      </c>
      <c r="O28" s="50">
        <f>'14'!H29*1000</f>
        <v>14127376.187398441</v>
      </c>
      <c r="P28" s="50">
        <f>'14'!F29*1000</f>
        <v>268823491.14346755</v>
      </c>
      <c r="Q28" s="50">
        <f>'2'!K30*1000</f>
        <v>110395363.81869818</v>
      </c>
      <c r="R28" s="50">
        <f>'14'!J29*1000</f>
        <v>108267826.22619447</v>
      </c>
      <c r="S28" s="308">
        <f>'10'!X29*1000</f>
        <v>6629169.1103686746</v>
      </c>
    </row>
    <row r="29" spans="1:20" ht="14.45" customHeight="1">
      <c r="A29" s="1330"/>
      <c r="B29" s="961" t="s">
        <v>1332</v>
      </c>
      <c r="C29" s="1330"/>
      <c r="D29" s="1001"/>
      <c r="E29" s="1090">
        <f t="shared" ref="E29:E33" si="12">L29/N29*100</f>
        <v>119.09464863354084</v>
      </c>
      <c r="F29" s="1091">
        <f t="shared" si="8"/>
        <v>75.235263097126293</v>
      </c>
      <c r="G29" s="1091">
        <f t="shared" si="5"/>
        <v>37.582848207318165</v>
      </c>
      <c r="H29" s="1091">
        <f t="shared" si="9"/>
        <v>24.764736902873601</v>
      </c>
      <c r="I29" s="1092">
        <f t="shared" si="10"/>
        <v>103.20275379124834</v>
      </c>
      <c r="J29" s="1091">
        <f t="shared" si="11"/>
        <v>37.173255912285335</v>
      </c>
      <c r="K29" s="50">
        <f>'10'!M30*1000</f>
        <v>23793373.852169454</v>
      </c>
      <c r="L29" s="50">
        <f>'10'!G30*1000</f>
        <v>210551599.38448027</v>
      </c>
      <c r="M29" s="50">
        <f>'10'!F30*1000</f>
        <v>258459029.05735296</v>
      </c>
      <c r="N29" s="50">
        <f>'14'!G30*1000</f>
        <v>176793501.4715533</v>
      </c>
      <c r="O29" s="50">
        <f>'14'!H30*1000</f>
        <v>12584505.38695153</v>
      </c>
      <c r="P29" s="50">
        <f>'14'!F30*1000</f>
        <v>194452330.5095776</v>
      </c>
      <c r="Q29" s="50">
        <f>'2'!K31*1000</f>
        <v>62020339.764618658</v>
      </c>
      <c r="R29" s="50">
        <f>'14'!J30*1000</f>
        <v>64006698.54777509</v>
      </c>
      <c r="S29" s="308">
        <f>'10'!X30*1000</f>
        <v>4991782.0627763541</v>
      </c>
    </row>
    <row r="30" spans="1:20" ht="14.45" customHeight="1">
      <c r="A30" s="1330"/>
      <c r="B30" s="961" t="s">
        <v>1333</v>
      </c>
      <c r="C30" s="1330"/>
      <c r="D30" s="1001"/>
      <c r="E30" s="1090">
        <f t="shared" si="12"/>
        <v>120.21510049024138</v>
      </c>
      <c r="F30" s="1091">
        <f t="shared" si="8"/>
        <v>78.623089727049702</v>
      </c>
      <c r="G30" s="1091">
        <f t="shared" si="5"/>
        <v>34.230903357989177</v>
      </c>
      <c r="H30" s="1091">
        <f t="shared" si="9"/>
        <v>21.376910272950322</v>
      </c>
      <c r="I30" s="1092">
        <f t="shared" si="10"/>
        <v>117.40128705951251</v>
      </c>
      <c r="J30" s="1091">
        <f t="shared" si="11"/>
        <v>30.53183542345888</v>
      </c>
      <c r="K30" s="50">
        <f>'10'!M31*1000</f>
        <v>24289617.214153692</v>
      </c>
      <c r="L30" s="50">
        <f>'10'!G31*1000</f>
        <v>324534148.5115453</v>
      </c>
      <c r="M30" s="50">
        <f>'10'!F31*1000</f>
        <v>372154113.44199008</v>
      </c>
      <c r="N30" s="50">
        <f>'14'!G31*1000</f>
        <v>269961217.1749503</v>
      </c>
      <c r="O30" s="50">
        <f>'14'!H31*1000</f>
        <v>8809970.140704602</v>
      </c>
      <c r="P30" s="50">
        <f>'14'!F31*1000</f>
        <v>292599062.53440219</v>
      </c>
      <c r="Q30" s="50">
        <f>'2'!K32*1000</f>
        <v>67763354.985418767</v>
      </c>
      <c r="R30" s="50">
        <f>'14'!J31*1000</f>
        <v>79555050.907587975</v>
      </c>
      <c r="S30" s="308">
        <f>'10'!X31*1000</f>
        <v>5958527.7431541346</v>
      </c>
    </row>
    <row r="31" spans="1:20" ht="14.45" customHeight="1">
      <c r="A31" s="1330"/>
      <c r="B31" s="961" t="s">
        <v>1334</v>
      </c>
      <c r="C31" s="1330"/>
      <c r="D31" s="1001"/>
      <c r="E31" s="1090">
        <f t="shared" si="12"/>
        <v>112.53745934443499</v>
      </c>
      <c r="F31" s="1091">
        <f t="shared" si="8"/>
        <v>74.157887245009675</v>
      </c>
      <c r="G31" s="1091">
        <f t="shared" si="5"/>
        <v>60.729808664800032</v>
      </c>
      <c r="H31" s="1091">
        <f t="shared" si="9"/>
        <v>25.842112754990353</v>
      </c>
      <c r="I31" s="1092">
        <f t="shared" si="10"/>
        <v>133.98996761238837</v>
      </c>
      <c r="J31" s="1091">
        <f t="shared" si="11"/>
        <v>20.963772041329872</v>
      </c>
      <c r="K31" s="50">
        <f>'10'!M32*1000</f>
        <v>16649481.217143249</v>
      </c>
      <c r="L31" s="50">
        <f>'10'!G32*1000</f>
        <v>230376708.12394756</v>
      </c>
      <c r="M31" s="50">
        <f>'10'!F32*1000</f>
        <v>307328799.98434532</v>
      </c>
      <c r="N31" s="50">
        <f>'14'!G32*1000</f>
        <v>204711133.04490978</v>
      </c>
      <c r="O31" s="50">
        <f>'14'!H32*1000</f>
        <v>16806580.484490141</v>
      </c>
      <c r="P31" s="50">
        <f>'14'!F32*1000</f>
        <v>227908544.96383211</v>
      </c>
      <c r="Q31" s="50">
        <f>'2'!K33*1000</f>
        <v>59273284.735961303</v>
      </c>
      <c r="R31" s="50">
        <f>'14'!J32*1000</f>
        <v>79420255.020513296</v>
      </c>
      <c r="S31" s="308">
        <f>'10'!X32*1000</f>
        <v>41788891.869237199</v>
      </c>
    </row>
    <row r="32" spans="1:20" ht="14.45" customHeight="1">
      <c r="A32" s="1330"/>
      <c r="B32" s="961" t="s">
        <v>1335</v>
      </c>
      <c r="C32" s="1330"/>
      <c r="D32" s="1001"/>
      <c r="E32" s="1090">
        <f t="shared" si="12"/>
        <v>111.64761591834204</v>
      </c>
      <c r="F32" s="1091">
        <f t="shared" si="8"/>
        <v>81.447525361319435</v>
      </c>
      <c r="G32" s="1091">
        <f t="shared" si="5"/>
        <v>44.427468965567805</v>
      </c>
      <c r="H32" s="1091">
        <f t="shared" si="9"/>
        <v>18.552474638680536</v>
      </c>
      <c r="I32" s="1092">
        <f t="shared" si="10"/>
        <v>172.16751235019638</v>
      </c>
      <c r="J32" s="1091">
        <f t="shared" si="11"/>
        <v>24.691169367718366</v>
      </c>
      <c r="K32" s="50">
        <f>'10'!M33*1000</f>
        <v>18237540.721813153</v>
      </c>
      <c r="L32" s="50">
        <f>'10'!G33*1000</f>
        <v>345586724.47577947</v>
      </c>
      <c r="M32" s="50">
        <f>'10'!F33*1000</f>
        <v>398128043.38514769</v>
      </c>
      <c r="N32" s="50">
        <f>'14'!G33*1000</f>
        <v>309533456.34226364</v>
      </c>
      <c r="O32" s="50">
        <f>'14'!H33*1000</f>
        <v>8791391.9227254651</v>
      </c>
      <c r="P32" s="50">
        <f>'14'!F33*1000</f>
        <v>324265439.10664302</v>
      </c>
      <c r="Q32" s="50">
        <f>'2'!K34*1000</f>
        <v>42901592.333090544</v>
      </c>
      <c r="R32" s="50">
        <f>'14'!J33*1000</f>
        <v>73862604.278504565</v>
      </c>
      <c r="S32" s="308">
        <f>'10'!X33*1000</f>
        <v>18483537.789289907</v>
      </c>
    </row>
    <row r="33" spans="1:25" ht="14.45" customHeight="1">
      <c r="A33" s="1330"/>
      <c r="B33" s="961" t="s">
        <v>1336</v>
      </c>
      <c r="C33" s="1330"/>
      <c r="D33" s="1001"/>
      <c r="E33" s="1090">
        <f t="shared" si="12"/>
        <v>127.78849201371172</v>
      </c>
      <c r="F33" s="1091">
        <f t="shared" si="8"/>
        <v>71.833861138518543</v>
      </c>
      <c r="G33" s="1091">
        <f t="shared" si="5"/>
        <v>42.873412163118026</v>
      </c>
      <c r="H33" s="1091">
        <f t="shared" si="9"/>
        <v>28.166138861481453</v>
      </c>
      <c r="I33" s="1092">
        <f t="shared" si="10"/>
        <v>159.71029284767863</v>
      </c>
      <c r="J33" s="1091">
        <f t="shared" si="11"/>
        <v>22.212307785848722</v>
      </c>
      <c r="K33" s="50">
        <f>'10'!M34*1000</f>
        <v>20983273.554842886</v>
      </c>
      <c r="L33" s="50">
        <f>'10'!G34*1000</f>
        <v>273192370.25873262</v>
      </c>
      <c r="M33" s="50">
        <f>'10'!F34*1000</f>
        <v>335391648.19287813</v>
      </c>
      <c r="N33" s="50">
        <f>'14'!G34*1000</f>
        <v>213784798.57906067</v>
      </c>
      <c r="O33" s="50">
        <f>'14'!H34*1000</f>
        <v>13987803.793</v>
      </c>
      <c r="P33" s="50">
        <f>'14'!F34*1000</f>
        <v>240924770.83306071</v>
      </c>
      <c r="Q33" s="50">
        <f>'2'!K35*1000</f>
        <v>59148897.466435559</v>
      </c>
      <c r="R33" s="50">
        <f>'14'!J34*1000</f>
        <v>94466877.359817401</v>
      </c>
      <c r="S33" s="308">
        <f>'10'!X34*1000</f>
        <v>25514948.905999999</v>
      </c>
    </row>
    <row r="34" spans="1:25" ht="14.45" customHeight="1">
      <c r="A34" s="1479" t="s">
        <v>473</v>
      </c>
      <c r="B34" s="1479"/>
      <c r="C34" s="1479"/>
      <c r="D34" s="2"/>
      <c r="E34" s="1063"/>
      <c r="F34" s="1064"/>
      <c r="G34" s="1064"/>
      <c r="H34" s="1064"/>
      <c r="I34" s="1064"/>
      <c r="J34" s="1064"/>
      <c r="K34" s="50"/>
      <c r="L34" s="50"/>
      <c r="M34" s="50"/>
      <c r="N34" s="50"/>
      <c r="O34" s="50"/>
      <c r="P34" s="50"/>
      <c r="Q34" s="50"/>
      <c r="R34" s="50"/>
      <c r="S34" s="308"/>
    </row>
    <row r="35" spans="1:25" ht="14.45" customHeight="1">
      <c r="A35" s="1330"/>
      <c r="B35" s="961" t="s">
        <v>1337</v>
      </c>
      <c r="C35" s="1330"/>
      <c r="D35" s="992"/>
      <c r="E35" s="1090">
        <f t="shared" ref="E35:E44" si="13">L35/N35*100</f>
        <v>122.63998635137841</v>
      </c>
      <c r="F35" s="1091">
        <f t="shared" ref="F35:F44" si="14">P35/M35*100</f>
        <v>72.257733742696075</v>
      </c>
      <c r="G35" s="1091">
        <f t="shared" ref="G35:G66" si="15">(K35+S35)/(R35+O35)*100</f>
        <v>37.864186550457973</v>
      </c>
      <c r="H35" s="1091">
        <f t="shared" ref="H35:H44" si="16">R35/M35*100</f>
        <v>27.742266257303953</v>
      </c>
      <c r="I35" s="1092">
        <f t="shared" ref="I35:I44" si="17">R35/Q35*100</f>
        <v>61.425666462323122</v>
      </c>
      <c r="J35" s="1091">
        <f t="shared" ref="J35:J44" si="18">K35/R35*100</f>
        <v>40.478005077268733</v>
      </c>
      <c r="K35" s="50">
        <f>'10'!M36*1000</f>
        <v>10894328.129775293</v>
      </c>
      <c r="L35" s="50">
        <f>'10'!G36*1000</f>
        <v>75947087.263014063</v>
      </c>
      <c r="M35" s="50">
        <f>'10'!F36*1000</f>
        <v>97015117.872651458</v>
      </c>
      <c r="N35" s="50">
        <f>'14'!G36*1000</f>
        <v>61926855.605981939</v>
      </c>
      <c r="O35" s="50">
        <f>'14'!H36*1000</f>
        <v>4102114.4810236208</v>
      </c>
      <c r="P35" s="50">
        <f>'14'!F36*1000</f>
        <v>70100925.562583238</v>
      </c>
      <c r="Q35" s="50">
        <f>'2'!K37*1000</f>
        <v>43815873.4941471</v>
      </c>
      <c r="R35" s="50">
        <f>'14'!J36*1000</f>
        <v>26914192.310068242</v>
      </c>
      <c r="S35" s="308">
        <f>'10'!X36*1000</f>
        <v>849744.13466609467</v>
      </c>
    </row>
    <row r="36" spans="1:25" ht="14.45" customHeight="1">
      <c r="A36" s="1330"/>
      <c r="B36" s="961" t="s">
        <v>1347</v>
      </c>
      <c r="C36" s="1330"/>
      <c r="D36" s="992"/>
      <c r="E36" s="1090">
        <f t="shared" si="13"/>
        <v>167.81936653158763</v>
      </c>
      <c r="F36" s="1091">
        <f t="shared" si="14"/>
        <v>55.613716174386497</v>
      </c>
      <c r="G36" s="1091">
        <f t="shared" si="15"/>
        <v>29.535662926507054</v>
      </c>
      <c r="H36" s="1091">
        <f t="shared" si="16"/>
        <v>44.386283825613503</v>
      </c>
      <c r="I36" s="1092">
        <f t="shared" si="17"/>
        <v>99.927848730133093</v>
      </c>
      <c r="J36" s="1091">
        <f t="shared" si="18"/>
        <v>27.960383408296437</v>
      </c>
      <c r="K36" s="50">
        <f>'10'!M37*1000</f>
        <v>4426473.0927008344</v>
      </c>
      <c r="L36" s="50">
        <f>'10'!G37*1000</f>
        <v>28902238.166313522</v>
      </c>
      <c r="M36" s="50">
        <f>'10'!F37*1000</f>
        <v>35666945.676252201</v>
      </c>
      <c r="N36" s="50">
        <f>'14'!G37*1000</f>
        <v>17222230.523003094</v>
      </c>
      <c r="O36" s="50">
        <f>'14'!H37*1000</f>
        <v>1861987.2990633424</v>
      </c>
      <c r="P36" s="50">
        <f>'14'!F37*1000</f>
        <v>19835713.936463516</v>
      </c>
      <c r="Q36" s="50">
        <f>'2'!K38*1000</f>
        <v>15842662.421906818</v>
      </c>
      <c r="R36" s="50">
        <f>'14'!J37*1000</f>
        <v>15831231.739788685</v>
      </c>
      <c r="S36" s="308">
        <f>'10'!X37*1000</f>
        <v>799336.44346307183</v>
      </c>
    </row>
    <row r="37" spans="1:25" ht="14.45" customHeight="1">
      <c r="A37" s="961"/>
      <c r="B37" s="961" t="s">
        <v>1348</v>
      </c>
      <c r="C37" s="961"/>
      <c r="D37" s="992"/>
      <c r="E37" s="1090">
        <f t="shared" si="13"/>
        <v>147.78799427054713</v>
      </c>
      <c r="F37" s="1091">
        <f t="shared" si="14"/>
        <v>63.584381118004316</v>
      </c>
      <c r="G37" s="1091">
        <f t="shared" si="15"/>
        <v>29.393035481715202</v>
      </c>
      <c r="H37" s="1091">
        <f t="shared" si="16"/>
        <v>36.41561888199567</v>
      </c>
      <c r="I37" s="1092">
        <f t="shared" si="17"/>
        <v>101.36762334745065</v>
      </c>
      <c r="J37" s="1091">
        <f t="shared" si="18"/>
        <v>25.143518299913371</v>
      </c>
      <c r="K37" s="50">
        <f>'10'!M38*1000</f>
        <v>6210543.9373052791</v>
      </c>
      <c r="L37" s="50">
        <f>'10'!G38*1000</f>
        <v>56443611.733581856</v>
      </c>
      <c r="M37" s="50">
        <f>'10'!F38*1000</f>
        <v>67829075.160884842</v>
      </c>
      <c r="N37" s="50">
        <f>'14'!G38*1000</f>
        <v>38192284.841658868</v>
      </c>
      <c r="O37" s="50">
        <f>'14'!H38*1000</f>
        <v>1760686.0783724706</v>
      </c>
      <c r="P37" s="50">
        <f>'14'!F38*1000</f>
        <v>43128697.659114622</v>
      </c>
      <c r="Q37" s="50">
        <f>'2'!K39*1000</f>
        <v>24367126.984033629</v>
      </c>
      <c r="R37" s="50">
        <f>'14'!J38*1000</f>
        <v>24700377.501770217</v>
      </c>
      <c r="S37" s="308">
        <f>'10'!X38*1000</f>
        <v>1567165.8696452801</v>
      </c>
    </row>
    <row r="38" spans="1:25" ht="14.45" customHeight="1">
      <c r="A38" s="961"/>
      <c r="B38" s="961" t="s">
        <v>1349</v>
      </c>
      <c r="C38" s="961"/>
      <c r="D38" s="992"/>
      <c r="E38" s="1090">
        <f t="shared" si="13"/>
        <v>121.22038780289451</v>
      </c>
      <c r="F38" s="1091">
        <f t="shared" si="14"/>
        <v>75.314389597426143</v>
      </c>
      <c r="G38" s="1091">
        <f t="shared" si="15"/>
        <v>32.798107420036182</v>
      </c>
      <c r="H38" s="1091">
        <f t="shared" si="16"/>
        <v>24.68561040257395</v>
      </c>
      <c r="I38" s="1092">
        <f t="shared" si="17"/>
        <v>109.31562497794478</v>
      </c>
      <c r="J38" s="1091">
        <f t="shared" si="18"/>
        <v>29.332912661984789</v>
      </c>
      <c r="K38" s="50">
        <f>'10'!M39*1000</f>
        <v>14001845.059322931</v>
      </c>
      <c r="L38" s="50">
        <f>'10'!G39*1000</f>
        <v>165601353.18467602</v>
      </c>
      <c r="M38" s="50">
        <f>'10'!F39*1000</f>
        <v>193368713.52947953</v>
      </c>
      <c r="N38" s="50">
        <f>'14'!G39*1000</f>
        <v>136611799.53816465</v>
      </c>
      <c r="O38" s="50">
        <f>'14'!H39*1000</f>
        <v>4076132.9868843411</v>
      </c>
      <c r="P38" s="50">
        <f>'14'!F39*1000</f>
        <v>145634466.2671231</v>
      </c>
      <c r="Q38" s="50">
        <f>'2'!K40*1000</f>
        <v>43666445.004533753</v>
      </c>
      <c r="R38" s="50">
        <f>'14'!J39*1000</f>
        <v>47734247.262356617</v>
      </c>
      <c r="S38" s="308">
        <f>'10'!X39*1000</f>
        <v>2990979.1095523271</v>
      </c>
    </row>
    <row r="39" spans="1:25" ht="14.45" customHeight="1">
      <c r="A39" s="961"/>
      <c r="B39" s="961" t="s">
        <v>1350</v>
      </c>
      <c r="C39" s="961"/>
      <c r="D39" s="992"/>
      <c r="E39" s="1090">
        <f t="shared" si="13"/>
        <v>117.93776927503383</v>
      </c>
      <c r="F39" s="1091">
        <f t="shared" si="14"/>
        <v>74.253742655922295</v>
      </c>
      <c r="G39" s="1091">
        <f t="shared" si="15"/>
        <v>52.05614651011399</v>
      </c>
      <c r="H39" s="1091">
        <f t="shared" si="16"/>
        <v>25.74625734407779</v>
      </c>
      <c r="I39" s="1092">
        <f t="shared" si="17"/>
        <v>117.08448573106371</v>
      </c>
      <c r="J39" s="1091">
        <f t="shared" si="18"/>
        <v>53.157738165051342</v>
      </c>
      <c r="K39" s="50">
        <f>'10'!M40*1000</f>
        <v>23451336.403911564</v>
      </c>
      <c r="L39" s="50">
        <f>'10'!G40*1000</f>
        <v>131486566.67699005</v>
      </c>
      <c r="M39" s="50">
        <f>'10'!F40*1000</f>
        <v>171351139.5652988</v>
      </c>
      <c r="N39" s="50">
        <f>'14'!G40*1000</f>
        <v>111488090.27442268</v>
      </c>
      <c r="O39" s="50">
        <f>'14'!H40*1000</f>
        <v>9307985.9612843357</v>
      </c>
      <c r="P39" s="50">
        <f>'14'!F40*1000</f>
        <v>127234634.21080722</v>
      </c>
      <c r="Q39" s="50">
        <f>'2'!K41*1000</f>
        <v>37679206.667760223</v>
      </c>
      <c r="R39" s="50">
        <f>'14'!J40*1000</f>
        <v>44116505.354491726</v>
      </c>
      <c r="S39" s="308">
        <f>'10'!X40*1000</f>
        <v>4359395.0677119466</v>
      </c>
    </row>
    <row r="40" spans="1:25" ht="14.45" customHeight="1">
      <c r="A40" s="961"/>
      <c r="B40" s="961" t="s">
        <v>1351</v>
      </c>
      <c r="C40" s="961"/>
      <c r="D40" s="992"/>
      <c r="E40" s="1090">
        <f t="shared" si="13"/>
        <v>116.18544909748665</v>
      </c>
      <c r="F40" s="1091">
        <f t="shared" si="14"/>
        <v>79.997437438677849</v>
      </c>
      <c r="G40" s="1091">
        <f t="shared" si="15"/>
        <v>35.51215525065178</v>
      </c>
      <c r="H40" s="1091">
        <f t="shared" si="16"/>
        <v>20.002562561322137</v>
      </c>
      <c r="I40" s="1092">
        <f t="shared" si="17"/>
        <v>116.14727580303818</v>
      </c>
      <c r="J40" s="1091">
        <f t="shared" si="18"/>
        <v>30.182739434956581</v>
      </c>
      <c r="K40" s="50">
        <f>'10'!M41*1000</f>
        <v>26610730.133865353</v>
      </c>
      <c r="L40" s="50">
        <f>'10'!G41*1000</f>
        <v>375426594.22190481</v>
      </c>
      <c r="M40" s="50">
        <f>'10'!F41*1000</f>
        <v>440770478.21688205</v>
      </c>
      <c r="N40" s="50">
        <f>'14'!G41*1000</f>
        <v>323127032.8067494</v>
      </c>
      <c r="O40" s="50">
        <f>'14'!H41*1000</f>
        <v>16106632.848704884</v>
      </c>
      <c r="P40" s="50">
        <f>'14'!F41*1000</f>
        <v>352605087.5597114</v>
      </c>
      <c r="Q40" s="50">
        <f>'2'!K42*1000</f>
        <v>75908272.533813804</v>
      </c>
      <c r="R40" s="50">
        <f>'14'!J41*1000</f>
        <v>88165390.657170594</v>
      </c>
      <c r="S40" s="308">
        <f>'10'!X41*1000</f>
        <v>10418512.736537263</v>
      </c>
    </row>
    <row r="41" spans="1:25" ht="14.45" customHeight="1">
      <c r="A41" s="961"/>
      <c r="B41" s="961" t="s">
        <v>1352</v>
      </c>
      <c r="C41" s="961"/>
      <c r="D41" s="992"/>
      <c r="E41" s="1090">
        <f t="shared" si="13"/>
        <v>111.55339360825192</v>
      </c>
      <c r="F41" s="1091">
        <f t="shared" si="14"/>
        <v>82.762981662103613</v>
      </c>
      <c r="G41" s="1091">
        <f t="shared" si="15"/>
        <v>39.727410853514073</v>
      </c>
      <c r="H41" s="1091">
        <f t="shared" si="16"/>
        <v>17.237018337896355</v>
      </c>
      <c r="I41" s="1092">
        <f t="shared" si="17"/>
        <v>132.41592334799515</v>
      </c>
      <c r="J41" s="1091">
        <f t="shared" si="18"/>
        <v>33.840798304843098</v>
      </c>
      <c r="K41" s="50">
        <f>'10'!M42*1000</f>
        <v>12201284.661601672</v>
      </c>
      <c r="L41" s="50">
        <f>'10'!G42*1000</f>
        <v>182798797.73713899</v>
      </c>
      <c r="M41" s="50">
        <f>'10'!F42*1000</f>
        <v>209171647.17188829</v>
      </c>
      <c r="N41" s="50">
        <f>'14'!G42*1000</f>
        <v>163866639.84341294</v>
      </c>
      <c r="O41" s="50">
        <f>'14'!H42*1000</f>
        <v>5300943.0400024848</v>
      </c>
      <c r="P41" s="50">
        <f>'14'!F42*1000</f>
        <v>173116691.99118996</v>
      </c>
      <c r="Q41" s="50">
        <f>'2'!K43*1000</f>
        <v>27228564.563148618</v>
      </c>
      <c r="R41" s="50">
        <f>'14'!J42*1000</f>
        <v>36054955.180698246</v>
      </c>
      <c r="S41" s="308">
        <f>'10'!X42*1000</f>
        <v>4228342.9366972251</v>
      </c>
    </row>
    <row r="42" spans="1:25" ht="14.45" customHeight="1">
      <c r="A42" s="961"/>
      <c r="B42" s="961" t="s">
        <v>1353</v>
      </c>
      <c r="C42" s="961"/>
      <c r="D42" s="992"/>
      <c r="E42" s="1090">
        <f t="shared" si="13"/>
        <v>110.44235591998918</v>
      </c>
      <c r="F42" s="1091">
        <f t="shared" si="14"/>
        <v>71.815752023019783</v>
      </c>
      <c r="G42" s="1091">
        <f t="shared" si="15"/>
        <v>66.970943568830251</v>
      </c>
      <c r="H42" s="1091">
        <f t="shared" si="16"/>
        <v>28.184247976980242</v>
      </c>
      <c r="I42" s="1092">
        <f t="shared" si="17"/>
        <v>131.42999565160792</v>
      </c>
      <c r="J42" s="1091">
        <f t="shared" si="18"/>
        <v>15.781809785118547</v>
      </c>
      <c r="K42" s="50">
        <f>'10'!M43*1000</f>
        <v>9866402.1534486357</v>
      </c>
      <c r="L42" s="50">
        <f>'10'!G43*1000</f>
        <v>157772142.57908547</v>
      </c>
      <c r="M42" s="50">
        <f>'10'!F43*1000</f>
        <v>221817372.8790766</v>
      </c>
      <c r="N42" s="50">
        <f>'14'!G43*1000</f>
        <v>142854741.97361809</v>
      </c>
      <c r="O42" s="50">
        <f>'14'!H43*1000</f>
        <v>11144722.859934701</v>
      </c>
      <c r="P42" s="50">
        <f>'14'!F43*1000</f>
        <v>159299814.45081478</v>
      </c>
      <c r="Q42" s="50">
        <f>'2'!K44*1000</f>
        <v>47567192.038857087</v>
      </c>
      <c r="R42" s="50">
        <f>'14'!J43*1000</f>
        <v>62517558.428261861</v>
      </c>
      <c r="S42" s="308">
        <f>'10'!X43*1000</f>
        <v>39465922.679582492</v>
      </c>
    </row>
    <row r="43" spans="1:25" ht="14.45" customHeight="1">
      <c r="A43" s="961"/>
      <c r="B43" s="961" t="s">
        <v>1354</v>
      </c>
      <c r="C43" s="961"/>
      <c r="D43" s="992"/>
      <c r="E43" s="1090">
        <f t="shared" si="13"/>
        <v>121.10894548323559</v>
      </c>
      <c r="F43" s="1091">
        <f t="shared" si="14"/>
        <v>75.938011423579738</v>
      </c>
      <c r="G43" s="1091">
        <f t="shared" si="15"/>
        <v>45.763341470130001</v>
      </c>
      <c r="H43" s="1091">
        <f t="shared" si="16"/>
        <v>24.06198857642023</v>
      </c>
      <c r="I43" s="1092">
        <f t="shared" si="17"/>
        <v>196.87980653271509</v>
      </c>
      <c r="J43" s="1091">
        <f t="shared" si="18"/>
        <v>28.138207691018618</v>
      </c>
      <c r="K43" s="50">
        <f>'10'!M44*1000</f>
        <v>20207582.612839203</v>
      </c>
      <c r="L43" s="50">
        <f>'10'!G44*1000</f>
        <v>248552755.20167717</v>
      </c>
      <c r="M43" s="50">
        <f>'10'!F44*1000</f>
        <v>298460193.21596199</v>
      </c>
      <c r="N43" s="50">
        <f>'14'!G44*1000</f>
        <v>205230715.37773642</v>
      </c>
      <c r="O43" s="50">
        <f>'14'!H44*1000</f>
        <v>14721128.269999998</v>
      </c>
      <c r="P43" s="50">
        <f>'14'!F44*1000</f>
        <v>226644735.6191754</v>
      </c>
      <c r="Q43" s="50">
        <f>'2'!K45*1000</f>
        <v>36476802.198021822</v>
      </c>
      <c r="R43" s="50">
        <f>'14'!J44*1000</f>
        <v>71815457.596786529</v>
      </c>
      <c r="S43" s="308">
        <f>'10'!X44*1000</f>
        <v>19394450.673970573</v>
      </c>
    </row>
    <row r="44" spans="1:25" ht="14.45" customHeight="1">
      <c r="A44" s="961"/>
      <c r="B44" s="961" t="s">
        <v>1355</v>
      </c>
      <c r="C44" s="961"/>
      <c r="D44" s="992"/>
      <c r="E44" s="1090">
        <f t="shared" si="13"/>
        <v>123.87759975168802</v>
      </c>
      <c r="F44" s="1091">
        <f t="shared" si="14"/>
        <v>73.896900589786668</v>
      </c>
      <c r="G44" s="1091">
        <f t="shared" si="15"/>
        <v>38.139529974977329</v>
      </c>
      <c r="H44" s="1091">
        <f t="shared" si="16"/>
        <v>26.103099410213325</v>
      </c>
      <c r="I44" s="1092">
        <f t="shared" si="17"/>
        <v>166.96271490206834</v>
      </c>
      <c r="J44" s="1091">
        <f t="shared" si="18"/>
        <v>17.671971141685187</v>
      </c>
      <c r="K44" s="50">
        <f>'10'!M45*1000</f>
        <v>14443195.329999994</v>
      </c>
      <c r="L44" s="50">
        <f>'10'!G45*1000</f>
        <v>265587725.01399991</v>
      </c>
      <c r="M44" s="50">
        <f>'10'!F45*1000</f>
        <v>313102268.14300001</v>
      </c>
      <c r="N44" s="50">
        <f>'14'!G45*1000</f>
        <v>214395278.52200001</v>
      </c>
      <c r="O44" s="50">
        <f>'14'!H45*1000</f>
        <v>6725294.0899999989</v>
      </c>
      <c r="P44" s="50">
        <f>'14'!F45*1000</f>
        <v>231372871.83400002</v>
      </c>
      <c r="Q44" s="50">
        <f>'2'!K46*1000</f>
        <v>48950687.197999984</v>
      </c>
      <c r="R44" s="50">
        <f>'14'!J45*1000</f>
        <v>81729396.308999985</v>
      </c>
      <c r="S44" s="308">
        <f>'10'!X45*1000</f>
        <v>19293007.829000004</v>
      </c>
      <c r="T44" s="999"/>
      <c r="U44" s="999"/>
      <c r="V44" s="999"/>
      <c r="W44" s="999"/>
      <c r="X44" s="999"/>
      <c r="Y44" s="999"/>
    </row>
    <row r="45" spans="1:25" ht="14.45" customHeight="1">
      <c r="A45" s="1479" t="s">
        <v>448</v>
      </c>
      <c r="B45" s="1479"/>
      <c r="C45" s="1479"/>
      <c r="D45" s="992"/>
      <c r="E45" s="1063"/>
      <c r="F45" s="1064"/>
      <c r="G45" s="1064"/>
      <c r="H45" s="1064"/>
      <c r="I45" s="1064"/>
      <c r="J45" s="1064"/>
      <c r="K45" s="50"/>
      <c r="L45" s="50"/>
      <c r="M45" s="50"/>
      <c r="N45" s="50"/>
      <c r="O45" s="50"/>
      <c r="P45" s="50"/>
      <c r="Q45" s="50"/>
      <c r="R45" s="50"/>
      <c r="S45" s="308"/>
    </row>
    <row r="46" spans="1:25" ht="14.45" customHeight="1">
      <c r="A46" s="961"/>
      <c r="B46" s="961" t="s">
        <v>1337</v>
      </c>
      <c r="C46" s="961"/>
      <c r="D46" s="992"/>
      <c r="E46" s="1090">
        <f t="shared" ref="E46:E55" si="19">L46/N46*100</f>
        <v>132.46807895793756</v>
      </c>
      <c r="F46" s="1091">
        <f t="shared" ref="F46:F55" si="20">P46/M46*100</f>
        <v>64.706454020102953</v>
      </c>
      <c r="G46" s="1091">
        <f t="shared" si="15"/>
        <v>51.874316294358415</v>
      </c>
      <c r="H46" s="1091">
        <f t="shared" ref="H46:H55" si="21">R46/M46*100</f>
        <v>35.293545979897104</v>
      </c>
      <c r="I46" s="1092">
        <f t="shared" ref="I46:I55" si="22">R46/Q46*100</f>
        <v>68.825549675685366</v>
      </c>
      <c r="J46" s="1091">
        <f t="shared" ref="J46:J55" si="23">K46/R46*100</f>
        <v>35.113049229955344</v>
      </c>
      <c r="K46" s="50">
        <f>'10'!M47*1000</f>
        <v>12567772.116223402</v>
      </c>
      <c r="L46" s="50">
        <f>'10'!G47*1000</f>
        <v>73938553.95410946</v>
      </c>
      <c r="M46" s="50">
        <f>'10'!F47*1000</f>
        <v>101413193.14394087</v>
      </c>
      <c r="N46" s="50">
        <f>'14'!G47*1000</f>
        <v>55816129.08992745</v>
      </c>
      <c r="O46" s="50">
        <f>'14'!H47*1000</f>
        <v>5433689.3694771454</v>
      </c>
      <c r="P46" s="50">
        <f>'14'!F47*1000</f>
        <v>65620881.192002296</v>
      </c>
      <c r="Q46" s="50">
        <f>'2'!K48*1000</f>
        <v>52004396.798276953</v>
      </c>
      <c r="R46" s="50">
        <f>'14'!J47*1000</f>
        <v>35792311.951938629</v>
      </c>
      <c r="S46" s="308">
        <f>'10'!X47*1000</f>
        <v>8817934.2047641948</v>
      </c>
      <c r="T46" s="999"/>
      <c r="U46" s="999"/>
      <c r="V46" s="999"/>
      <c r="W46" s="999"/>
      <c r="X46" s="999"/>
      <c r="Y46" s="999"/>
    </row>
    <row r="47" spans="1:25" ht="14.45" customHeight="1">
      <c r="A47" s="961"/>
      <c r="B47" s="961" t="s">
        <v>1347</v>
      </c>
      <c r="C47" s="961"/>
      <c r="D47" s="992"/>
      <c r="E47" s="1090">
        <f t="shared" si="19"/>
        <v>181.99262261850674</v>
      </c>
      <c r="F47" s="1091">
        <f t="shared" si="20"/>
        <v>54.528269610397459</v>
      </c>
      <c r="G47" s="1091">
        <f t="shared" si="15"/>
        <v>30.106633392147913</v>
      </c>
      <c r="H47" s="1091">
        <f t="shared" si="21"/>
        <v>45.471730389602591</v>
      </c>
      <c r="I47" s="1092">
        <f t="shared" si="22"/>
        <v>104.32903685555166</v>
      </c>
      <c r="J47" s="1091">
        <f t="shared" si="23"/>
        <v>26.135572353000764</v>
      </c>
      <c r="K47" s="50">
        <f>'10'!M48*1000</f>
        <v>4456810.1757483091</v>
      </c>
      <c r="L47" s="50">
        <f>'10'!G48*1000</f>
        <v>29948488.576860845</v>
      </c>
      <c r="M47" s="50">
        <f>'10'!F48*1000</f>
        <v>37501672.814112321</v>
      </c>
      <c r="N47" s="50">
        <f>'14'!G48*1000</f>
        <v>16455880.543926727</v>
      </c>
      <c r="O47" s="50">
        <f>'14'!H48*1000</f>
        <v>1903725.2222509109</v>
      </c>
      <c r="P47" s="50">
        <f>'14'!F48*1000</f>
        <v>20449013.260488294</v>
      </c>
      <c r="Q47" s="50">
        <f>'2'!K49*1000</f>
        <v>16345075.223146394</v>
      </c>
      <c r="R47" s="50">
        <f>'14'!J48*1000</f>
        <v>17052659.553624045</v>
      </c>
      <c r="S47" s="308">
        <f>'10'!X48*1000</f>
        <v>1250319.0931293042</v>
      </c>
      <c r="T47" s="999"/>
      <c r="U47" s="999"/>
      <c r="V47" s="999"/>
      <c r="W47" s="999"/>
      <c r="X47" s="999"/>
      <c r="Y47" s="999"/>
    </row>
    <row r="48" spans="1:25" ht="14.45" customHeight="1">
      <c r="A48" s="961"/>
      <c r="B48" s="961" t="s">
        <v>1348</v>
      </c>
      <c r="C48" s="961"/>
      <c r="D48" s="992"/>
      <c r="E48" s="1090">
        <f t="shared" si="19"/>
        <v>140.83479347115005</v>
      </c>
      <c r="F48" s="1091">
        <f t="shared" si="20"/>
        <v>65.203938794972018</v>
      </c>
      <c r="G48" s="1091">
        <f t="shared" si="15"/>
        <v>27.975895298553073</v>
      </c>
      <c r="H48" s="1091">
        <f t="shared" si="21"/>
        <v>34.796061205028018</v>
      </c>
      <c r="I48" s="1092">
        <f t="shared" si="22"/>
        <v>103.3502580413972</v>
      </c>
      <c r="J48" s="1091">
        <f t="shared" si="23"/>
        <v>27.411062566068704</v>
      </c>
      <c r="K48" s="50">
        <f>'10'!M49*1000</f>
        <v>5884135.3324560151</v>
      </c>
      <c r="L48" s="50">
        <f>'10'!G49*1000</f>
        <v>51809634.779691406</v>
      </c>
      <c r="M48" s="50">
        <f>'10'!F49*1000</f>
        <v>61691693.999622792</v>
      </c>
      <c r="N48" s="50">
        <f>'14'!G49*1000</f>
        <v>36787524.945179537</v>
      </c>
      <c r="O48" s="50">
        <f>'14'!H49*1000</f>
        <v>1555288.6799327815</v>
      </c>
      <c r="P48" s="50">
        <f>'14'!F49*1000</f>
        <v>40225414.397095472</v>
      </c>
      <c r="Q48" s="50">
        <f>'2'!K50*1000</f>
        <v>20770417.035561703</v>
      </c>
      <c r="R48" s="50">
        <f>'14'!J49*1000</f>
        <v>21466279.602527343</v>
      </c>
      <c r="S48" s="308">
        <f>'10'!X49*1000</f>
        <v>556354.50632993225</v>
      </c>
      <c r="T48" s="999"/>
      <c r="U48" s="999"/>
      <c r="V48" s="999"/>
      <c r="W48" s="999"/>
      <c r="X48" s="999"/>
      <c r="Y48" s="999"/>
    </row>
    <row r="49" spans="1:25" ht="14.45" customHeight="1">
      <c r="A49" s="1330"/>
      <c r="B49" s="961" t="s">
        <v>1349</v>
      </c>
      <c r="C49" s="1330"/>
      <c r="D49" s="992"/>
      <c r="E49" s="1090">
        <f t="shared" si="19"/>
        <v>119.829223327508</v>
      </c>
      <c r="F49" s="1091">
        <f t="shared" si="20"/>
        <v>76.170101164953337</v>
      </c>
      <c r="G49" s="1091">
        <f t="shared" si="15"/>
        <v>34.942759323725674</v>
      </c>
      <c r="H49" s="1091">
        <f t="shared" si="21"/>
        <v>23.82989883504677</v>
      </c>
      <c r="I49" s="1092">
        <f t="shared" si="22"/>
        <v>104.74886249122501</v>
      </c>
      <c r="J49" s="1091">
        <f t="shared" si="23"/>
        <v>33.314636020202563</v>
      </c>
      <c r="K49" s="50">
        <f>'10'!M50*1000</f>
        <v>14496749.974852288</v>
      </c>
      <c r="L49" s="50">
        <f>'10'!G50*1000</f>
        <v>156067912.9982979</v>
      </c>
      <c r="M49" s="50">
        <f>'10'!F50*1000</f>
        <v>182605299.50815567</v>
      </c>
      <c r="N49" s="50">
        <f>'14'!G50*1000</f>
        <v>130241946.55067161</v>
      </c>
      <c r="O49" s="50">
        <f>'14'!H50*1000</f>
        <v>3913721.0561329308</v>
      </c>
      <c r="P49" s="50">
        <f>'14'!F50*1000</f>
        <v>139090641.36792821</v>
      </c>
      <c r="Q49" s="50">
        <f>'2'!K51*1000</f>
        <v>41541890.866712704</v>
      </c>
      <c r="R49" s="50">
        <f>'14'!J50*1000</f>
        <v>43514658.140227653</v>
      </c>
      <c r="S49" s="308">
        <f>'10'!X50*1000</f>
        <v>2076034.4188759681</v>
      </c>
      <c r="T49" s="999"/>
      <c r="U49" s="999"/>
      <c r="V49" s="999"/>
      <c r="W49" s="999"/>
      <c r="X49" s="999"/>
      <c r="Y49" s="999"/>
    </row>
    <row r="50" spans="1:25" ht="14.45" customHeight="1">
      <c r="A50" s="1330"/>
      <c r="B50" s="961" t="s">
        <v>1350</v>
      </c>
      <c r="C50" s="1330"/>
      <c r="D50" s="992"/>
      <c r="E50" s="1090">
        <f t="shared" si="19"/>
        <v>117.97300080427402</v>
      </c>
      <c r="F50" s="1091">
        <f t="shared" si="20"/>
        <v>71.91230610097287</v>
      </c>
      <c r="G50" s="1091">
        <f t="shared" si="15"/>
        <v>48.921305972406046</v>
      </c>
      <c r="H50" s="1091">
        <f t="shared" si="21"/>
        <v>28.087693899027162</v>
      </c>
      <c r="I50" s="1092">
        <f t="shared" si="22"/>
        <v>118.82741157002155</v>
      </c>
      <c r="J50" s="1091">
        <f t="shared" si="23"/>
        <v>47.458107451723073</v>
      </c>
      <c r="K50" s="50">
        <f>'10'!M51*1000</f>
        <v>21313592.518101867</v>
      </c>
      <c r="L50" s="50">
        <f>'10'!G51*1000</f>
        <v>120966419.03098495</v>
      </c>
      <c r="M50" s="50">
        <f>'10'!F51*1000</f>
        <v>159893260.88825122</v>
      </c>
      <c r="N50" s="50">
        <f>'14'!G51*1000</f>
        <v>102537375.67604746</v>
      </c>
      <c r="O50" s="50">
        <f>'14'!H51*1000</f>
        <v>8065026.7453248259</v>
      </c>
      <c r="P50" s="50">
        <f>'14'!F51*1000</f>
        <v>114982931.20478635</v>
      </c>
      <c r="Q50" s="50">
        <f>'2'!K52*1000</f>
        <v>37794587.200109601</v>
      </c>
      <c r="R50" s="50">
        <f>'14'!J51*1000</f>
        <v>44910329.683464922</v>
      </c>
      <c r="S50" s="308">
        <f>'10'!X51*1000</f>
        <v>4602643.6903990423</v>
      </c>
      <c r="T50" s="999"/>
      <c r="U50" s="999"/>
      <c r="V50" s="999"/>
      <c r="W50" s="999"/>
      <c r="X50" s="999"/>
      <c r="Y50" s="999"/>
    </row>
    <row r="51" spans="1:25" ht="14.45" customHeight="1">
      <c r="A51" s="1330"/>
      <c r="B51" s="961" t="s">
        <v>1351</v>
      </c>
      <c r="C51" s="1330"/>
      <c r="D51" s="992"/>
      <c r="E51" s="1090">
        <f t="shared" si="19"/>
        <v>115.1235498876247</v>
      </c>
      <c r="F51" s="1091">
        <f t="shared" si="20"/>
        <v>79.23433355975861</v>
      </c>
      <c r="G51" s="1091">
        <f t="shared" si="15"/>
        <v>36.376159245721915</v>
      </c>
      <c r="H51" s="1091">
        <f t="shared" si="21"/>
        <v>20.765666440241315</v>
      </c>
      <c r="I51" s="1092">
        <f t="shared" si="22"/>
        <v>123.97580162704509</v>
      </c>
      <c r="J51" s="1091">
        <f t="shared" si="23"/>
        <v>24.452750379020692</v>
      </c>
      <c r="K51" s="50">
        <f>'10'!M52*1000</f>
        <v>24472453.349282153</v>
      </c>
      <c r="L51" s="50">
        <f>'10'!G52*1000</f>
        <v>407979043.33910185</v>
      </c>
      <c r="M51" s="50">
        <f>'10'!F52*1000</f>
        <v>481952149.08946162</v>
      </c>
      <c r="N51" s="50">
        <f>'14'!G52*1000</f>
        <v>354383654.54969168</v>
      </c>
      <c r="O51" s="50">
        <f>'14'!H52*1000</f>
        <v>17319093.011908136</v>
      </c>
      <c r="P51" s="50">
        <f>'14'!F52*1000</f>
        <v>381871573.40796912</v>
      </c>
      <c r="Q51" s="50">
        <f>'2'!K53*1000</f>
        <v>80725895.189259037</v>
      </c>
      <c r="R51" s="50">
        <f>'14'!J52*1000</f>
        <v>100080575.68149212</v>
      </c>
      <c r="S51" s="308">
        <f>'10'!X52*1000</f>
        <v>18233037.088579066</v>
      </c>
    </row>
    <row r="52" spans="1:25" ht="14.45" customHeight="1">
      <c r="A52" s="1330"/>
      <c r="B52" s="961" t="s">
        <v>1352</v>
      </c>
      <c r="C52" s="1330"/>
      <c r="D52" s="992"/>
      <c r="E52" s="1090">
        <f t="shared" si="19"/>
        <v>115.02097358671921</v>
      </c>
      <c r="F52" s="1091">
        <f t="shared" si="20"/>
        <v>82.023977524402298</v>
      </c>
      <c r="G52" s="1091">
        <f t="shared" si="15"/>
        <v>38.434896336132432</v>
      </c>
      <c r="H52" s="1091">
        <f t="shared" si="21"/>
        <v>17.976022475597674</v>
      </c>
      <c r="I52" s="1092">
        <f t="shared" si="22"/>
        <v>126.07021742276416</v>
      </c>
      <c r="J52" s="1091">
        <f t="shared" si="23"/>
        <v>36.010242496507423</v>
      </c>
      <c r="K52" s="50">
        <f>'10'!M53*1000</f>
        <v>13522569.28448656</v>
      </c>
      <c r="L52" s="50">
        <f>'10'!G53*1000</f>
        <v>181767281.00034276</v>
      </c>
      <c r="M52" s="50">
        <f>'10'!F53*1000</f>
        <v>208900542.06142366</v>
      </c>
      <c r="N52" s="50">
        <f>'14'!G53*1000</f>
        <v>158029683.91960329</v>
      </c>
      <c r="O52" s="50">
        <f>'14'!H53*1000</f>
        <v>4223299.5625192747</v>
      </c>
      <c r="P52" s="50">
        <f>'14'!F53*1000</f>
        <v>171348533.66881672</v>
      </c>
      <c r="Q52" s="50">
        <f>'2'!K54*1000</f>
        <v>29786581.763938662</v>
      </c>
      <c r="R52" s="50">
        <f>'14'!J53*1000</f>
        <v>37552008.392606892</v>
      </c>
      <c r="S52" s="308">
        <f>'10'!X53*1000</f>
        <v>2533727.0221662694</v>
      </c>
    </row>
    <row r="53" spans="1:25" ht="14.45" customHeight="1">
      <c r="A53" s="1330"/>
      <c r="B53" s="961" t="s">
        <v>1353</v>
      </c>
      <c r="C53" s="1330"/>
      <c r="D53" s="992"/>
      <c r="E53" s="1090">
        <f t="shared" si="19"/>
        <v>114.78412035204974</v>
      </c>
      <c r="F53" s="1091">
        <f t="shared" si="20"/>
        <v>71.902746428784909</v>
      </c>
      <c r="G53" s="1091">
        <f t="shared" si="15"/>
        <v>61.341946398836669</v>
      </c>
      <c r="H53" s="1091">
        <f t="shared" si="21"/>
        <v>28.097253571215102</v>
      </c>
      <c r="I53" s="1092">
        <f t="shared" si="22"/>
        <v>143.36003994837614</v>
      </c>
      <c r="J53" s="1091">
        <f t="shared" si="23"/>
        <v>18.951810165978074</v>
      </c>
      <c r="K53" s="50">
        <f>'10'!M54*1000</f>
        <v>12734229.768620189</v>
      </c>
      <c r="L53" s="50">
        <f>'10'!G54*1000</f>
        <v>175329602.08699268</v>
      </c>
      <c r="M53" s="50">
        <f>'10'!F54*1000</f>
        <v>239143242.40340775</v>
      </c>
      <c r="N53" s="50">
        <f>'14'!G54*1000</f>
        <v>152747262.90470001</v>
      </c>
      <c r="O53" s="50">
        <f>'14'!H54*1000</f>
        <v>12602530.257724175</v>
      </c>
      <c r="P53" s="50">
        <f>'14'!F54*1000</f>
        <v>171950559.18689671</v>
      </c>
      <c r="Q53" s="50">
        <f>'2'!K55*1000</f>
        <v>46869883.156217806</v>
      </c>
      <c r="R53" s="50">
        <f>'14'!J54*1000</f>
        <v>67192683.216511071</v>
      </c>
      <c r="S53" s="308">
        <f>'10'!X54*1000</f>
        <v>36213707.309582494</v>
      </c>
    </row>
    <row r="54" spans="1:25" ht="14.45" customHeight="1">
      <c r="A54" s="1330"/>
      <c r="B54" s="961" t="s">
        <v>1354</v>
      </c>
      <c r="C54" s="1330"/>
      <c r="D54" s="992"/>
      <c r="E54" s="1090">
        <f t="shared" si="19"/>
        <v>120.70915262688769</v>
      </c>
      <c r="F54" s="1091">
        <f t="shared" si="20"/>
        <v>77.130914910425901</v>
      </c>
      <c r="G54" s="1091">
        <f t="shared" si="15"/>
        <v>42.027257608874244</v>
      </c>
      <c r="H54" s="1091">
        <f t="shared" si="21"/>
        <v>22.869085089574092</v>
      </c>
      <c r="I54" s="1092">
        <f t="shared" si="22"/>
        <v>185.97257604430973</v>
      </c>
      <c r="J54" s="1091">
        <f t="shared" si="23"/>
        <v>32.04296992783032</v>
      </c>
      <c r="K54" s="50">
        <f>'10'!M55*1000</f>
        <v>18703695.359999996</v>
      </c>
      <c r="L54" s="50">
        <f>'10'!G55*1000</f>
        <v>215226607.23700008</v>
      </c>
      <c r="M54" s="50">
        <f>'10'!F55*1000</f>
        <v>255238314.26300001</v>
      </c>
      <c r="N54" s="50">
        <f>'14'!G55*1000</f>
        <v>178301812.70700002</v>
      </c>
      <c r="O54" s="50">
        <f>'14'!H55*1000</f>
        <v>13438530.338999998</v>
      </c>
      <c r="P54" s="50">
        <f>'14'!F55*1000</f>
        <v>196867646.99299997</v>
      </c>
      <c r="Q54" s="50">
        <f>'2'!K56*1000</f>
        <v>31386706.853</v>
      </c>
      <c r="R54" s="50">
        <f>'14'!J55*1000</f>
        <v>58370667.270000003</v>
      </c>
      <c r="S54" s="308">
        <f>'10'!X55*1000</f>
        <v>11475741.105999997</v>
      </c>
    </row>
    <row r="55" spans="1:25" ht="14.45" customHeight="1">
      <c r="A55" s="1330"/>
      <c r="B55" s="961" t="s">
        <v>1355</v>
      </c>
      <c r="C55" s="1330"/>
      <c r="D55" s="992"/>
      <c r="E55" s="1090">
        <f t="shared" si="19"/>
        <v>119.97737540443565</v>
      </c>
      <c r="F55" s="1091">
        <f t="shared" si="20"/>
        <v>77.000619992999603</v>
      </c>
      <c r="G55" s="1091">
        <f t="shared" si="15"/>
        <v>39.563047406815947</v>
      </c>
      <c r="H55" s="1091">
        <f t="shared" si="21"/>
        <v>22.999380007000383</v>
      </c>
      <c r="I55" s="1092">
        <f t="shared" si="22"/>
        <v>166.33122198090356</v>
      </c>
      <c r="J55" s="1091">
        <f t="shared" si="23"/>
        <v>19.229142987113587</v>
      </c>
      <c r="K55" s="50">
        <f>'10'!M56*1000</f>
        <v>14161713.634999994</v>
      </c>
      <c r="L55" s="50">
        <f>'10'!G56*1000</f>
        <v>275485328.77499992</v>
      </c>
      <c r="M55" s="50">
        <f>'10'!F56*1000</f>
        <v>320213583.26000005</v>
      </c>
      <c r="N55" s="50">
        <f>'14'!G56*1000</f>
        <v>229614398.41999999</v>
      </c>
      <c r="O55" s="50">
        <f>'14'!H56*1000</f>
        <v>6652723.6710000001</v>
      </c>
      <c r="P55" s="50">
        <f>'14'!F56*1000</f>
        <v>246566444.412</v>
      </c>
      <c r="Q55" s="50">
        <f>'2'!K57*1000</f>
        <v>44277399.017999992</v>
      </c>
      <c r="R55" s="50">
        <f>'14'!J56*1000</f>
        <v>73647138.847999975</v>
      </c>
      <c r="S55" s="308">
        <f>'10'!X56*1000</f>
        <v>17607359.041000001</v>
      </c>
    </row>
    <row r="56" spans="1:25" ht="14.45" customHeight="1">
      <c r="A56" s="1479" t="s">
        <v>449</v>
      </c>
      <c r="B56" s="1479"/>
      <c r="C56" s="1479"/>
      <c r="D56" s="2"/>
      <c r="E56" s="1063"/>
      <c r="F56" s="1064"/>
      <c r="G56" s="1064"/>
      <c r="H56" s="1064"/>
      <c r="I56" s="1064"/>
      <c r="J56" s="1064"/>
      <c r="K56" s="50"/>
      <c r="L56" s="50"/>
      <c r="M56" s="50"/>
      <c r="N56" s="50"/>
      <c r="O56" s="50"/>
      <c r="P56" s="50"/>
      <c r="Q56" s="50"/>
      <c r="R56" s="50"/>
      <c r="S56" s="308"/>
    </row>
    <row r="57" spans="1:25" ht="14.45" customHeight="1">
      <c r="A57" s="6"/>
      <c r="B57" s="961" t="s">
        <v>1337</v>
      </c>
      <c r="C57" s="6"/>
      <c r="D57" s="994"/>
      <c r="E57" s="1090">
        <f t="shared" ref="E57:E66" si="24">L57/N57*100</f>
        <v>362.74205931866044</v>
      </c>
      <c r="F57" s="1085">
        <f t="shared" ref="F57:F66" si="25">P57/M57*100</f>
        <v>24.946082472607127</v>
      </c>
      <c r="G57" s="1085">
        <f t="shared" si="15"/>
        <v>18.015360870083533</v>
      </c>
      <c r="H57" s="1085">
        <f t="shared" ref="H57:H66" si="26">R57/M57*100</f>
        <v>75.053917527392827</v>
      </c>
      <c r="I57" s="1064">
        <f t="shared" ref="I57:I66" si="27">R57/Q57*100</f>
        <v>96.007948159573161</v>
      </c>
      <c r="J57" s="1085">
        <f t="shared" ref="J57:J66" si="28">K57/R57*100</f>
        <v>18.120340386273448</v>
      </c>
      <c r="K57" s="50">
        <f>'10'!M58*1000</f>
        <v>1763511.2255427716</v>
      </c>
      <c r="L57" s="50">
        <f>'10'!G58*1000</f>
        <v>10646996.484295536</v>
      </c>
      <c r="M57" s="50">
        <f>'10'!F58*1000</f>
        <v>12966970.155245714</v>
      </c>
      <c r="N57" s="50">
        <f>'14'!G58*1000</f>
        <v>2935142.537453149</v>
      </c>
      <c r="O57" s="50">
        <f>'14'!H58*1000</f>
        <v>56749.984554175739</v>
      </c>
      <c r="P57" s="50">
        <f>'14'!F58*1000</f>
        <v>3234751.069125948</v>
      </c>
      <c r="Q57" s="50">
        <f>'2'!K59*1000</f>
        <v>10136888.947927525</v>
      </c>
      <c r="R57" s="50">
        <f>'14'!J58*1000</f>
        <v>9732219.0861197598</v>
      </c>
      <c r="S57" s="308">
        <f>'10'!X58*1000</f>
        <v>6.8779999999999992</v>
      </c>
    </row>
    <row r="58" spans="1:25" ht="14.45" customHeight="1">
      <c r="A58" s="6"/>
      <c r="B58" s="961" t="s">
        <v>1347</v>
      </c>
      <c r="C58" s="6"/>
      <c r="D58" s="2"/>
      <c r="E58" s="1090">
        <f t="shared" si="24"/>
        <v>212.21959666684876</v>
      </c>
      <c r="F58" s="1085">
        <f t="shared" si="25"/>
        <v>45.603136846642862</v>
      </c>
      <c r="G58" s="1085">
        <f t="shared" si="15"/>
        <v>25.623676091816538</v>
      </c>
      <c r="H58" s="1085">
        <f t="shared" si="26"/>
        <v>54.396863153357152</v>
      </c>
      <c r="I58" s="1064">
        <f t="shared" si="27"/>
        <v>97.216228099724688</v>
      </c>
      <c r="J58" s="1085">
        <f t="shared" si="28"/>
        <v>26.574780750593668</v>
      </c>
      <c r="K58" s="50">
        <f>'10'!M59*1000</f>
        <v>1358347.8358899353</v>
      </c>
      <c r="L58" s="50">
        <f>'10'!G59*1000</f>
        <v>7582665.8035806566</v>
      </c>
      <c r="M58" s="50">
        <f>'10'!F59*1000</f>
        <v>9396528.7871596571</v>
      </c>
      <c r="N58" s="50">
        <f>'14'!G59*1000</f>
        <v>3573028.0910316897</v>
      </c>
      <c r="O58" s="50">
        <f>'14'!H59*1000</f>
        <v>192340.33454565288</v>
      </c>
      <c r="P58" s="50">
        <f>'14'!F59*1000</f>
        <v>4285111.8816426089</v>
      </c>
      <c r="Q58" s="50">
        <f>'2'!K60*1000</f>
        <v>5257781.5509091169</v>
      </c>
      <c r="R58" s="50">
        <f>'14'!J59*1000</f>
        <v>5111416.9055170491</v>
      </c>
      <c r="S58" s="308">
        <f>'10'!X59*1000</f>
        <v>669.74</v>
      </c>
    </row>
    <row r="59" spans="1:25" ht="14.45" customHeight="1">
      <c r="A59" s="1330"/>
      <c r="B59" s="961" t="s">
        <v>1348</v>
      </c>
      <c r="C59" s="1330"/>
      <c r="D59" s="992"/>
      <c r="E59" s="1090">
        <f t="shared" si="24"/>
        <v>194.55501573808147</v>
      </c>
      <c r="F59" s="1085">
        <f t="shared" si="25"/>
        <v>46.355861737510814</v>
      </c>
      <c r="G59" s="1085">
        <f t="shared" si="15"/>
        <v>24.05981767138471</v>
      </c>
      <c r="H59" s="1085">
        <f t="shared" si="26"/>
        <v>53.644138262489193</v>
      </c>
      <c r="I59" s="1064">
        <f t="shared" si="27"/>
        <v>96.091646069825146</v>
      </c>
      <c r="J59" s="1085">
        <f t="shared" si="28"/>
        <v>24.878873914289834</v>
      </c>
      <c r="K59" s="50">
        <f>'10'!M60*1000</f>
        <v>3049205.1969816359</v>
      </c>
      <c r="L59" s="50">
        <f>'10'!G60*1000</f>
        <v>18253604.989765305</v>
      </c>
      <c r="M59" s="50">
        <f>'10'!F60*1000</f>
        <v>22847235.539371442</v>
      </c>
      <c r="N59" s="50">
        <f>'14'!G60*1000</f>
        <v>9382233.0514157042</v>
      </c>
      <c r="O59" s="50">
        <f>'14'!H60*1000</f>
        <v>461927.75268979545</v>
      </c>
      <c r="P59" s="50">
        <f>'14'!F60*1000</f>
        <v>10591032.917474458</v>
      </c>
      <c r="Q59" s="50">
        <f>'2'!K61*1000</f>
        <v>12754701.499223977</v>
      </c>
      <c r="R59" s="50">
        <f>'14'!J60*1000</f>
        <v>12256202.621896986</v>
      </c>
      <c r="S59" s="308">
        <f>'10'!X60*1000</f>
        <v>10753.782352941176</v>
      </c>
    </row>
    <row r="60" spans="1:25" ht="14.45" customHeight="1">
      <c r="A60" s="1330"/>
      <c r="B60" s="961" t="s">
        <v>1349</v>
      </c>
      <c r="C60" s="1330"/>
      <c r="D60" s="992"/>
      <c r="E60" s="1090">
        <f t="shared" si="24"/>
        <v>155.23187950294039</v>
      </c>
      <c r="F60" s="1085">
        <f t="shared" si="25"/>
        <v>58.893976141064286</v>
      </c>
      <c r="G60" s="1085">
        <f t="shared" si="15"/>
        <v>29.027232103565208</v>
      </c>
      <c r="H60" s="1085">
        <f t="shared" si="26"/>
        <v>41.106023858935679</v>
      </c>
      <c r="I60" s="1064">
        <f t="shared" si="27"/>
        <v>92.499094129244298</v>
      </c>
      <c r="J60" s="1085">
        <f t="shared" si="28"/>
        <v>27.291102062380901</v>
      </c>
      <c r="K60" s="50">
        <f>'10'!M61*1000</f>
        <v>6792620.4526549093</v>
      </c>
      <c r="L60" s="50">
        <f>'10'!G61*1000</f>
        <v>48994853.516596429</v>
      </c>
      <c r="M60" s="50">
        <f>'10'!F61*1000</f>
        <v>60549533.970641725</v>
      </c>
      <c r="N60" s="50">
        <f>'14'!G61*1000</f>
        <v>31562365.716037329</v>
      </c>
      <c r="O60" s="50">
        <f>'14'!H61*1000</f>
        <v>2686725.5412927531</v>
      </c>
      <c r="P60" s="50">
        <f>'14'!F61*1000</f>
        <v>35660028.09019535</v>
      </c>
      <c r="Q60" s="50">
        <f>'2'!K62*1000</f>
        <v>26907837.4385694</v>
      </c>
      <c r="R60" s="50">
        <f>'14'!J61*1000</f>
        <v>24889505.880446348</v>
      </c>
      <c r="S60" s="308">
        <f>'10'!X61*1000</f>
        <v>1211996.2475495804</v>
      </c>
    </row>
    <row r="61" spans="1:25" ht="14.45" customHeight="1">
      <c r="A61" s="1330"/>
      <c r="B61" s="961" t="s">
        <v>1350</v>
      </c>
      <c r="C61" s="1330"/>
      <c r="D61" s="992"/>
      <c r="E61" s="1090">
        <f t="shared" si="24"/>
        <v>141.88384880407241</v>
      </c>
      <c r="F61" s="1085">
        <f t="shared" si="25"/>
        <v>64.711263652567723</v>
      </c>
      <c r="G61" s="1085">
        <f t="shared" si="15"/>
        <v>24.992762966753464</v>
      </c>
      <c r="H61" s="1085">
        <f t="shared" si="26"/>
        <v>35.288736347432369</v>
      </c>
      <c r="I61" s="1064">
        <f t="shared" si="27"/>
        <v>105.31458105452911</v>
      </c>
      <c r="J61" s="1085">
        <f t="shared" si="28"/>
        <v>25.400285774311598</v>
      </c>
      <c r="K61" s="50">
        <f>'10'!M62*1000</f>
        <v>7486082.7564947344</v>
      </c>
      <c r="L61" s="50">
        <f>'10'!G62*1000</f>
        <v>69111993.47055459</v>
      </c>
      <c r="M61" s="50">
        <f>'10'!F62*1000</f>
        <v>83517966.964245185</v>
      </c>
      <c r="N61" s="50">
        <f>'14'!G62*1000</f>
        <v>48710261.282798603</v>
      </c>
      <c r="O61" s="50">
        <f>'14'!H62*1000</f>
        <v>3180186.7665691571</v>
      </c>
      <c r="P61" s="50">
        <f>'14'!F62*1000</f>
        <v>54045531.79949712</v>
      </c>
      <c r="Q61" s="50">
        <f>'2'!K63*1000</f>
        <v>27985142.104385432</v>
      </c>
      <c r="R61" s="50">
        <f>'14'!J62*1000</f>
        <v>29472435.164748151</v>
      </c>
      <c r="S61" s="308">
        <f>'10'!X62*1000</f>
        <v>674709.6452295566</v>
      </c>
    </row>
    <row r="62" spans="1:25" ht="14.45" customHeight="1">
      <c r="A62" s="1330"/>
      <c r="B62" s="961" t="s">
        <v>1351</v>
      </c>
      <c r="C62" s="1330"/>
      <c r="D62" s="992"/>
      <c r="E62" s="1090">
        <f t="shared" si="24"/>
        <v>121.17436342911073</v>
      </c>
      <c r="F62" s="1085">
        <f t="shared" si="25"/>
        <v>74.046017812701635</v>
      </c>
      <c r="G62" s="1085">
        <f t="shared" si="15"/>
        <v>37.349688778858315</v>
      </c>
      <c r="H62" s="1085">
        <f t="shared" si="26"/>
        <v>25.953982187298347</v>
      </c>
      <c r="I62" s="1064">
        <f t="shared" si="27"/>
        <v>90.627262016724629</v>
      </c>
      <c r="J62" s="1085">
        <f t="shared" si="28"/>
        <v>36.930022129109211</v>
      </c>
      <c r="K62" s="50">
        <f>'10'!M63*1000</f>
        <v>20060728.188265502</v>
      </c>
      <c r="L62" s="50">
        <f>'10'!G63*1000</f>
        <v>172060861.88091666</v>
      </c>
      <c r="M62" s="50">
        <f>'10'!F63*1000</f>
        <v>209297057.85547784</v>
      </c>
      <c r="N62" s="50">
        <f>'14'!G63*1000</f>
        <v>141994442.56340203</v>
      </c>
      <c r="O62" s="50">
        <f>'14'!H63*1000</f>
        <v>6231116.4510107264</v>
      </c>
      <c r="P62" s="50">
        <f>'14'!F63*1000</f>
        <v>154976136.74112758</v>
      </c>
      <c r="Q62" s="50">
        <f>'2'!K64*1000</f>
        <v>59938830.662594318</v>
      </c>
      <c r="R62" s="50">
        <f>'14'!J63*1000</f>
        <v>54320921.114350237</v>
      </c>
      <c r="S62" s="308">
        <f>'10'!X63*1000</f>
        <v>2555269.3916541943</v>
      </c>
    </row>
    <row r="63" spans="1:25" ht="14.45" customHeight="1">
      <c r="A63" s="1330"/>
      <c r="B63" s="961" t="s">
        <v>1352</v>
      </c>
      <c r="C63" s="1330"/>
      <c r="D63" s="992"/>
      <c r="E63" s="1090">
        <f t="shared" si="24"/>
        <v>116.94777995466812</v>
      </c>
      <c r="F63" s="1085">
        <f t="shared" si="25"/>
        <v>76.728891116507626</v>
      </c>
      <c r="G63" s="1085">
        <f t="shared" si="15"/>
        <v>53.857638540135</v>
      </c>
      <c r="H63" s="1085">
        <f t="shared" si="26"/>
        <v>23.27110888349236</v>
      </c>
      <c r="I63" s="1064">
        <f t="shared" si="27"/>
        <v>109.78213064575897</v>
      </c>
      <c r="J63" s="1085">
        <f t="shared" si="28"/>
        <v>55.137681448408379</v>
      </c>
      <c r="K63" s="50">
        <f>'10'!M64*1000</f>
        <v>17127988.17173028</v>
      </c>
      <c r="L63" s="50">
        <f>'10'!G64*1000</f>
        <v>106897113.28072344</v>
      </c>
      <c r="M63" s="50">
        <f>'10'!F64*1000</f>
        <v>133487554.30586389</v>
      </c>
      <c r="N63" s="50">
        <f>'14'!G64*1000</f>
        <v>91405850.818339124</v>
      </c>
      <c r="O63" s="50">
        <f>'14'!H64*1000</f>
        <v>4535003.310871711</v>
      </c>
      <c r="P63" s="50">
        <f>'14'!F64*1000</f>
        <v>102423520.19743529</v>
      </c>
      <c r="Q63" s="50">
        <f>'2'!K65*1000</f>
        <v>28296075.076794501</v>
      </c>
      <c r="R63" s="50">
        <f>'14'!J64*1000</f>
        <v>31064034.108428583</v>
      </c>
      <c r="S63" s="308">
        <f>'10'!X64*1000</f>
        <v>2044812.7253238738</v>
      </c>
    </row>
    <row r="64" spans="1:25" ht="14.45" customHeight="1">
      <c r="A64" s="1330"/>
      <c r="B64" s="961" t="s">
        <v>1353</v>
      </c>
      <c r="C64" s="1330"/>
      <c r="D64" s="992"/>
      <c r="E64" s="1090">
        <f t="shared" si="24"/>
        <v>117.96410302793643</v>
      </c>
      <c r="F64" s="1085">
        <f t="shared" si="25"/>
        <v>78.118044272277302</v>
      </c>
      <c r="G64" s="1085">
        <f t="shared" si="15"/>
        <v>36.140805135758278</v>
      </c>
      <c r="H64" s="1085">
        <f t="shared" si="26"/>
        <v>21.881955727722698</v>
      </c>
      <c r="I64" s="1064">
        <f t="shared" si="27"/>
        <v>116.07112624095343</v>
      </c>
      <c r="J64" s="1085">
        <f t="shared" si="28"/>
        <v>34.537377331545621</v>
      </c>
      <c r="K64" s="50">
        <f>'10'!M65*1000</f>
        <v>17176326.706724223</v>
      </c>
      <c r="L64" s="50">
        <f>'10'!G65*1000</f>
        <v>194967750.2151939</v>
      </c>
      <c r="M64" s="50">
        <f>'10'!F65*1000</f>
        <v>227276640.74074483</v>
      </c>
      <c r="N64" s="50">
        <f>'14'!G65*1000</f>
        <v>165277186.20385844</v>
      </c>
      <c r="O64" s="50">
        <f>'14'!H65*1000</f>
        <v>7323564.6714808</v>
      </c>
      <c r="P64" s="50">
        <f>'14'!F65*1000</f>
        <v>177544066.8343997</v>
      </c>
      <c r="Q64" s="50">
        <f>'2'!K66*1000</f>
        <v>42846636.813969314</v>
      </c>
      <c r="R64" s="50">
        <f>'14'!J65*1000</f>
        <v>49732573.906345151</v>
      </c>
      <c r="S64" s="308">
        <f>'10'!X65*1000</f>
        <v>3444221.1546760569</v>
      </c>
    </row>
    <row r="65" spans="1:19" ht="14.45" customHeight="1">
      <c r="A65" s="1330"/>
      <c r="B65" s="961" t="s">
        <v>1354</v>
      </c>
      <c r="C65" s="1330"/>
      <c r="D65" s="992"/>
      <c r="E65" s="1090">
        <f t="shared" si="24"/>
        <v>113.93089282020024</v>
      </c>
      <c r="F65" s="1085">
        <f t="shared" si="25"/>
        <v>81.400283503964999</v>
      </c>
      <c r="G65" s="1085">
        <f t="shared" si="15"/>
        <v>38.604356508754364</v>
      </c>
      <c r="H65" s="1085">
        <f t="shared" si="26"/>
        <v>18.599716496035043</v>
      </c>
      <c r="I65" s="1064">
        <f t="shared" si="27"/>
        <v>120.30978454938838</v>
      </c>
      <c r="J65" s="1085">
        <f t="shared" si="28"/>
        <v>31.426995723587513</v>
      </c>
      <c r="K65" s="50">
        <f>'10'!M66*1000</f>
        <v>22046835.296404827</v>
      </c>
      <c r="L65" s="50">
        <f>'10'!G66*1000</f>
        <v>318547370.65876567</v>
      </c>
      <c r="M65" s="50">
        <f>'10'!F66*1000</f>
        <v>377169934.74081886</v>
      </c>
      <c r="N65" s="50">
        <f>'14'!G66*1000</f>
        <v>279597010.76114661</v>
      </c>
      <c r="O65" s="50">
        <f>'14'!H66*1000</f>
        <v>14596811.14087218</v>
      </c>
      <c r="P65" s="50">
        <f>'14'!F66*1000</f>
        <v>307017396.17074633</v>
      </c>
      <c r="Q65" s="50">
        <f>'2'!K67*1000</f>
        <v>58309919.540479571</v>
      </c>
      <c r="R65" s="50">
        <f>'14'!J66*1000</f>
        <v>70152538.570072696</v>
      </c>
      <c r="S65" s="308">
        <f>'10'!X66*1000</f>
        <v>10670105.804859323</v>
      </c>
    </row>
    <row r="66" spans="1:19" ht="14.45" customHeight="1" thickBot="1">
      <c r="A66" s="1331"/>
      <c r="B66" s="1319" t="s">
        <v>1355</v>
      </c>
      <c r="C66" s="1331"/>
      <c r="D66" s="996"/>
      <c r="E66" s="1093">
        <f t="shared" si="24"/>
        <v>115.76595758461079</v>
      </c>
      <c r="F66" s="1087">
        <f t="shared" si="25"/>
        <v>76.662576032698183</v>
      </c>
      <c r="G66" s="1087">
        <f t="shared" si="15"/>
        <v>51.552552965008914</v>
      </c>
      <c r="H66" s="1087">
        <f t="shared" si="26"/>
        <v>23.337423967301898</v>
      </c>
      <c r="I66" s="1067">
        <f t="shared" si="27"/>
        <v>164.90980241232865</v>
      </c>
      <c r="J66" s="1087">
        <f t="shared" si="28"/>
        <v>21.354295052480822</v>
      </c>
      <c r="K66" s="50">
        <f>'10'!M67*1000</f>
        <v>45452075.684081964</v>
      </c>
      <c r="L66" s="50">
        <f>'10'!G67*1000</f>
        <v>741455661.47798967</v>
      </c>
      <c r="M66" s="50">
        <f>'10'!F67*1000</f>
        <v>912043528.37180614</v>
      </c>
      <c r="N66" s="50">
        <f>'14'!G67*1000</f>
        <v>640478148.2812649</v>
      </c>
      <c r="O66" s="50">
        <f>'14'!H67*1000</f>
        <v>35843201.961383224</v>
      </c>
      <c r="P66" s="50">
        <f>'14'!F67*1000</f>
        <v>699196063.38933909</v>
      </c>
      <c r="Q66" s="50">
        <f>'2'!K68*1000</f>
        <v>129069019.46936983</v>
      </c>
      <c r="R66" s="50">
        <f>'14'!J67*1000</f>
        <v>212847464.98246777</v>
      </c>
      <c r="S66" s="308">
        <f>'10'!X67*1000</f>
        <v>82754312.111180738</v>
      </c>
    </row>
    <row r="67" spans="1:19" ht="15" customHeight="1">
      <c r="A67" s="1957"/>
      <c r="B67" s="1957"/>
      <c r="C67" s="1957"/>
      <c r="D67" s="1957"/>
      <c r="E67" s="1957"/>
      <c r="F67" s="1957"/>
      <c r="G67" s="1957"/>
      <c r="H67" s="1957"/>
      <c r="I67" s="1957"/>
      <c r="J67" s="1957"/>
    </row>
  </sheetData>
  <mergeCells count="33">
    <mergeCell ref="J3:J4"/>
    <mergeCell ref="E3:E5"/>
    <mergeCell ref="F3:F5"/>
    <mergeCell ref="G3:G5"/>
    <mergeCell ref="I3:I4"/>
    <mergeCell ref="A23:D23"/>
    <mergeCell ref="A24:D24"/>
    <mergeCell ref="A25:D25"/>
    <mergeCell ref="A3:C5"/>
    <mergeCell ref="H3:H5"/>
    <mergeCell ref="A6:C6"/>
    <mergeCell ref="A13:C13"/>
    <mergeCell ref="A7:C7"/>
    <mergeCell ref="A8:C8"/>
    <mergeCell ref="A9:C9"/>
    <mergeCell ref="A10:C10"/>
    <mergeCell ref="A11:C11"/>
    <mergeCell ref="A26:D26"/>
    <mergeCell ref="A67:J67"/>
    <mergeCell ref="A45:C45"/>
    <mergeCell ref="A12:C12"/>
    <mergeCell ref="A56:C56"/>
    <mergeCell ref="A15:C15"/>
    <mergeCell ref="A27:C27"/>
    <mergeCell ref="A34:C34"/>
    <mergeCell ref="A20:C20"/>
    <mergeCell ref="A14:C14"/>
    <mergeCell ref="A16:C16"/>
    <mergeCell ref="A18:C18"/>
    <mergeCell ref="A17:C17"/>
    <mergeCell ref="A19:C19"/>
    <mergeCell ref="A21:D21"/>
    <mergeCell ref="A22:D22"/>
  </mergeCells>
  <phoneticPr fontId="4"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AE80"/>
  <sheetViews>
    <sheetView tabSelected="1" view="pageBreakPreview" zoomScaleNormal="75" zoomScaleSheetLayoutView="100" workbookViewId="0">
      <selection activeCell="H30" sqref="H30"/>
    </sheetView>
  </sheetViews>
  <sheetFormatPr defaultColWidth="9.140625" defaultRowHeight="15.75"/>
  <cols>
    <col min="1" max="1" width="2.28515625" style="37" customWidth="1"/>
    <col min="2" max="2" width="18.7109375" style="37" customWidth="1"/>
    <col min="3" max="3" width="2.28515625" style="37" customWidth="1"/>
    <col min="4" max="4" width="1.7109375" style="38" customWidth="1"/>
    <col min="5" max="5" width="8" style="987" customWidth="1"/>
    <col min="6" max="6" width="9.5703125" style="987" customWidth="1"/>
    <col min="7" max="7" width="9.140625" style="987" customWidth="1"/>
    <col min="8" max="8" width="14.7109375" style="987" customWidth="1"/>
    <col min="9" max="9" width="15" style="987" customWidth="1"/>
    <col min="10" max="10" width="12.85546875" style="987" customWidth="1"/>
    <col min="11" max="11" width="12.5703125" style="987" customWidth="1"/>
    <col min="12" max="12" width="13.42578125" style="987" customWidth="1"/>
    <col min="13" max="13" width="13.28515625" style="987" customWidth="1"/>
    <col min="14" max="14" width="12.85546875" style="987" customWidth="1"/>
    <col min="15" max="15" width="13.5703125" style="987" customWidth="1"/>
    <col min="16" max="18" width="12.85546875" style="987" customWidth="1"/>
    <col min="19" max="19" width="14" style="987" customWidth="1"/>
    <col min="20" max="20" width="19.42578125" style="999" customWidth="1"/>
    <col min="21" max="21" width="19.42578125" style="987" customWidth="1"/>
    <col min="22" max="22" width="20.42578125" style="987" customWidth="1"/>
    <col min="23" max="23" width="22.5703125" style="987" customWidth="1"/>
    <col min="24" max="24" width="21.28515625" style="987" customWidth="1"/>
    <col min="25" max="25" width="21" style="987" customWidth="1"/>
    <col min="26" max="26" width="18" style="987" customWidth="1"/>
    <col min="27" max="28" width="16.5703125" style="987" customWidth="1"/>
    <col min="29" max="29" width="23.28515625" style="987" customWidth="1"/>
    <col min="30" max="30" width="16.5703125" style="987" customWidth="1"/>
    <col min="31" max="16384" width="9.140625" style="987"/>
  </cols>
  <sheetData>
    <row r="1" spans="1:31" s="24" customFormat="1" ht="35.1" customHeight="1">
      <c r="A1" s="339"/>
      <c r="B1" s="339"/>
      <c r="C1" s="339"/>
      <c r="D1" s="339"/>
      <c r="E1" s="339"/>
      <c r="F1" s="339"/>
      <c r="G1" s="339"/>
      <c r="H1" s="339"/>
      <c r="I1" s="339"/>
      <c r="J1" s="339"/>
      <c r="K1" s="1411" t="s">
        <v>436</v>
      </c>
      <c r="L1" s="1409" t="s">
        <v>299</v>
      </c>
      <c r="M1" s="1409"/>
      <c r="N1" s="339"/>
      <c r="O1" s="339"/>
      <c r="P1" s="339"/>
      <c r="Q1" s="339"/>
      <c r="R1" s="339"/>
      <c r="S1" s="314"/>
      <c r="T1" s="315"/>
    </row>
    <row r="2" spans="1:31" ht="15" customHeight="1" thickBot="1">
      <c r="A2" s="1070"/>
      <c r="B2" s="340"/>
      <c r="C2" s="340"/>
      <c r="D2" s="341"/>
      <c r="E2" s="1070"/>
      <c r="F2" s="1070"/>
      <c r="G2" s="1070"/>
      <c r="H2" s="1070"/>
      <c r="I2" s="1070"/>
      <c r="J2" s="1070"/>
      <c r="K2" s="1070"/>
      <c r="L2" s="1070"/>
      <c r="M2" s="1070"/>
      <c r="N2" s="1070"/>
      <c r="O2" s="1070"/>
      <c r="P2" s="1070"/>
      <c r="Q2" s="1070"/>
      <c r="R2" s="1070"/>
      <c r="S2" s="28" t="s">
        <v>760</v>
      </c>
    </row>
    <row r="3" spans="1:31" s="26" customFormat="1" ht="15" customHeight="1">
      <c r="A3" s="1836" t="s">
        <v>10</v>
      </c>
      <c r="B3" s="1836"/>
      <c r="C3" s="1836"/>
      <c r="D3" s="30"/>
      <c r="E3" s="1958" t="s">
        <v>369</v>
      </c>
      <c r="F3" s="1970"/>
      <c r="G3" s="1964"/>
      <c r="H3" s="1961" t="s">
        <v>525</v>
      </c>
      <c r="I3" s="1961" t="s">
        <v>757</v>
      </c>
      <c r="J3" s="1967" t="s">
        <v>747</v>
      </c>
      <c r="K3" s="1961" t="s">
        <v>748</v>
      </c>
      <c r="L3" s="1964" t="s">
        <v>749</v>
      </c>
      <c r="M3" s="1961" t="s">
        <v>750</v>
      </c>
      <c r="N3" s="1961" t="s">
        <v>751</v>
      </c>
      <c r="O3" s="1961" t="s">
        <v>752</v>
      </c>
      <c r="P3" s="1961" t="s">
        <v>753</v>
      </c>
      <c r="Q3" s="1961" t="s">
        <v>754</v>
      </c>
      <c r="R3" s="1961" t="s">
        <v>755</v>
      </c>
      <c r="S3" s="1958" t="s">
        <v>756</v>
      </c>
      <c r="T3" s="316"/>
      <c r="U3" s="296"/>
    </row>
    <row r="4" spans="1:31" s="26" customFormat="1" ht="15" customHeight="1">
      <c r="A4" s="1837"/>
      <c r="B4" s="1837"/>
      <c r="C4" s="1837"/>
      <c r="D4" s="30"/>
      <c r="E4" s="1960"/>
      <c r="F4" s="1971"/>
      <c r="G4" s="1966"/>
      <c r="H4" s="1962"/>
      <c r="I4" s="1962"/>
      <c r="J4" s="1968"/>
      <c r="K4" s="1962"/>
      <c r="L4" s="1965"/>
      <c r="M4" s="1962"/>
      <c r="N4" s="1962"/>
      <c r="O4" s="1962"/>
      <c r="P4" s="1962"/>
      <c r="Q4" s="1962"/>
      <c r="R4" s="1962"/>
      <c r="S4" s="1959"/>
      <c r="T4" s="1059" t="s">
        <v>106</v>
      </c>
      <c r="U4" s="1059" t="s">
        <v>107</v>
      </c>
      <c r="V4" s="1059" t="s">
        <v>108</v>
      </c>
      <c r="W4" s="1059" t="s">
        <v>103</v>
      </c>
      <c r="X4" s="1059" t="s">
        <v>104</v>
      </c>
      <c r="Y4" s="1059" t="s">
        <v>100</v>
      </c>
      <c r="Z4" s="1059" t="s">
        <v>99</v>
      </c>
      <c r="AA4" s="1059" t="s">
        <v>96</v>
      </c>
      <c r="AB4" s="1059" t="s">
        <v>97</v>
      </c>
      <c r="AC4" s="1059" t="s">
        <v>98</v>
      </c>
      <c r="AD4" s="1059" t="s">
        <v>109</v>
      </c>
      <c r="AE4" s="1059"/>
    </row>
    <row r="5" spans="1:31" s="26" customFormat="1" ht="40.5" customHeight="1">
      <c r="A5" s="1838"/>
      <c r="B5" s="1838"/>
      <c r="C5" s="1838"/>
      <c r="D5" s="31"/>
      <c r="E5" s="317" t="s">
        <v>335</v>
      </c>
      <c r="F5" s="317" t="s">
        <v>758</v>
      </c>
      <c r="G5" s="317" t="s">
        <v>759</v>
      </c>
      <c r="H5" s="1963"/>
      <c r="I5" s="1946"/>
      <c r="J5" s="1969"/>
      <c r="K5" s="1963"/>
      <c r="L5" s="1966"/>
      <c r="M5" s="1963"/>
      <c r="N5" s="1963"/>
      <c r="O5" s="1963"/>
      <c r="P5" s="1963"/>
      <c r="Q5" s="1963"/>
      <c r="R5" s="1963"/>
      <c r="S5" s="1960"/>
      <c r="T5" s="318" t="s">
        <v>79</v>
      </c>
      <c r="U5" s="318" t="s">
        <v>80</v>
      </c>
      <c r="V5" s="318" t="s">
        <v>81</v>
      </c>
      <c r="W5" s="318" t="s">
        <v>67</v>
      </c>
      <c r="X5" s="318" t="s">
        <v>82</v>
      </c>
      <c r="Y5" s="318" t="s">
        <v>83</v>
      </c>
      <c r="Z5" s="318" t="s">
        <v>88</v>
      </c>
      <c r="AA5" s="318" t="s">
        <v>84</v>
      </c>
      <c r="AB5" s="318" t="s">
        <v>85</v>
      </c>
      <c r="AC5" s="318" t="s">
        <v>86</v>
      </c>
      <c r="AD5" s="318" t="s">
        <v>87</v>
      </c>
    </row>
    <row r="6" spans="1:31" s="33" customFormat="1" ht="24.6" hidden="1" customHeight="1">
      <c r="A6" s="1839" t="s">
        <v>151</v>
      </c>
      <c r="B6" s="1839"/>
      <c r="C6" s="1839"/>
      <c r="D6" s="32"/>
      <c r="E6" s="342">
        <v>19</v>
      </c>
      <c r="F6" s="343"/>
      <c r="G6" s="343"/>
      <c r="H6" s="302">
        <v>2.2200000000000002</v>
      </c>
      <c r="I6" s="302">
        <v>5</v>
      </c>
      <c r="J6" s="58">
        <v>2947176</v>
      </c>
      <c r="K6" s="58">
        <v>608621</v>
      </c>
      <c r="L6" s="58">
        <v>2472251</v>
      </c>
      <c r="M6" s="58">
        <v>243889</v>
      </c>
      <c r="N6" s="58">
        <v>2010403</v>
      </c>
      <c r="O6" s="58">
        <v>787255</v>
      </c>
      <c r="P6" s="58">
        <v>754930</v>
      </c>
      <c r="Q6" s="302">
        <v>4.49</v>
      </c>
      <c r="R6" s="302">
        <v>0.54</v>
      </c>
      <c r="S6" s="302">
        <v>1.68</v>
      </c>
      <c r="T6" s="318" t="s">
        <v>79</v>
      </c>
      <c r="U6" s="318" t="s">
        <v>80</v>
      </c>
      <c r="V6" s="318" t="s">
        <v>81</v>
      </c>
      <c r="W6" s="318" t="s">
        <v>67</v>
      </c>
      <c r="X6" s="318" t="s">
        <v>82</v>
      </c>
      <c r="Y6" s="318" t="s">
        <v>83</v>
      </c>
      <c r="Z6" s="318" t="s">
        <v>88</v>
      </c>
      <c r="AA6" s="318" t="s">
        <v>84</v>
      </c>
      <c r="AB6" s="318" t="s">
        <v>85</v>
      </c>
      <c r="AC6" s="318" t="s">
        <v>86</v>
      </c>
      <c r="AD6" s="318" t="s">
        <v>87</v>
      </c>
    </row>
    <row r="7" spans="1:31" s="33" customFormat="1" ht="24.6" hidden="1" customHeight="1">
      <c r="A7" s="1825" t="s">
        <v>152</v>
      </c>
      <c r="B7" s="1825"/>
      <c r="C7" s="1825"/>
      <c r="D7" s="32"/>
      <c r="E7" s="344">
        <v>16</v>
      </c>
      <c r="F7" s="345"/>
      <c r="G7" s="345"/>
      <c r="H7" s="323">
        <v>3.75</v>
      </c>
      <c r="I7" s="323">
        <v>5.7</v>
      </c>
      <c r="J7" s="59">
        <v>4946869</v>
      </c>
      <c r="K7" s="59">
        <v>772437</v>
      </c>
      <c r="L7" s="59">
        <v>1977812</v>
      </c>
      <c r="M7" s="59">
        <v>-19682</v>
      </c>
      <c r="N7" s="59">
        <v>2020151</v>
      </c>
      <c r="O7" s="59">
        <v>632366</v>
      </c>
      <c r="P7" s="59">
        <v>594522</v>
      </c>
      <c r="Q7" s="159">
        <v>4.0199999999999996</v>
      </c>
      <c r="R7" s="159">
        <v>-0.04</v>
      </c>
      <c r="S7" s="159">
        <v>1.18</v>
      </c>
      <c r="T7" s="33" t="s">
        <v>68</v>
      </c>
      <c r="U7" s="33" t="s">
        <v>68</v>
      </c>
      <c r="V7" s="33" t="s">
        <v>68</v>
      </c>
      <c r="W7" s="33" t="s">
        <v>68</v>
      </c>
      <c r="X7" s="33" t="s">
        <v>68</v>
      </c>
      <c r="Y7" s="33" t="s">
        <v>68</v>
      </c>
      <c r="Z7" s="33" t="s">
        <v>68</v>
      </c>
      <c r="AA7" s="33" t="s">
        <v>68</v>
      </c>
      <c r="AB7" s="33" t="s">
        <v>68</v>
      </c>
      <c r="AC7" s="33" t="s">
        <v>68</v>
      </c>
      <c r="AD7" s="33" t="s">
        <v>68</v>
      </c>
    </row>
    <row r="8" spans="1:31" s="33" customFormat="1" ht="24.6" hidden="1" customHeight="1">
      <c r="A8" s="1825" t="s">
        <v>1438</v>
      </c>
      <c r="B8" s="1825"/>
      <c r="C8" s="1825"/>
      <c r="D8" s="32"/>
      <c r="E8" s="344">
        <v>13.58</v>
      </c>
      <c r="F8" s="345"/>
      <c r="G8" s="345"/>
      <c r="H8" s="323">
        <f>U8/T8</f>
        <v>12.085384405694638</v>
      </c>
      <c r="I8" s="323">
        <f>V8/T8</f>
        <v>10.013185779231629</v>
      </c>
      <c r="J8" s="59">
        <f>W8/T8*1000</f>
        <v>4170667.6075658854</v>
      </c>
      <c r="K8" s="59">
        <f>X8/T8*1000</f>
        <v>1286456.2305994495</v>
      </c>
      <c r="L8" s="59">
        <f>Y8/T8*1000</f>
        <v>2169128.7844813182</v>
      </c>
      <c r="M8" s="59">
        <f>Z8/T8*1000</f>
        <v>44019.253260171819</v>
      </c>
      <c r="N8" s="59">
        <f>AA8/T8*1000</f>
        <v>2141216.4024234749</v>
      </c>
      <c r="O8" s="59">
        <f>AB8/T8*1000</f>
        <v>546665.71697399777</v>
      </c>
      <c r="P8" s="59">
        <f>AC8/T8*1000</f>
        <v>514739.24780823244</v>
      </c>
      <c r="Q8" s="159">
        <f t="shared" ref="Q8:Q17" si="0">AA8/AD8</f>
        <v>5.1568714328560414</v>
      </c>
      <c r="R8" s="159">
        <f t="shared" ref="R8:R17" si="1">Z8/AD8</f>
        <v>0.10601526747885451</v>
      </c>
      <c r="S8" s="159">
        <f t="shared" ref="S8:S17" si="2">AC8/AD8</f>
        <v>1.2396897947296328</v>
      </c>
      <c r="T8" s="304">
        <v>227442</v>
      </c>
      <c r="U8" s="304">
        <v>2748724</v>
      </c>
      <c r="V8" s="304">
        <v>2277419</v>
      </c>
      <c r="W8" s="304">
        <v>948584982</v>
      </c>
      <c r="X8" s="304">
        <v>292594178</v>
      </c>
      <c r="Y8" s="304">
        <v>493350989</v>
      </c>
      <c r="Z8" s="304">
        <v>10011827</v>
      </c>
      <c r="AA8" s="304">
        <v>487002541</v>
      </c>
      <c r="AB8" s="304">
        <v>124334744</v>
      </c>
      <c r="AC8" s="304">
        <v>117073324</v>
      </c>
      <c r="AD8" s="304">
        <v>94437596</v>
      </c>
    </row>
    <row r="9" spans="1:31" s="33" customFormat="1" ht="19.5" hidden="1" customHeight="1">
      <c r="A9" s="1825" t="s">
        <v>1439</v>
      </c>
      <c r="B9" s="1825"/>
      <c r="C9" s="1825"/>
      <c r="D9" s="32"/>
      <c r="E9" s="321">
        <v>13.847147503094851</v>
      </c>
      <c r="F9" s="322"/>
      <c r="G9" s="322"/>
      <c r="H9" s="323">
        <f>U9/T9</f>
        <v>4.4656600232478425</v>
      </c>
      <c r="I9" s="323">
        <f>V9/T9</f>
        <v>5.7219368408035702</v>
      </c>
      <c r="J9" s="59">
        <f>W9/T9</f>
        <v>3880625.3443477103</v>
      </c>
      <c r="K9" s="59">
        <f>X9/T9</f>
        <v>616783.1999297546</v>
      </c>
      <c r="L9" s="59">
        <f>Y9/T9</f>
        <v>1699977.2709080363</v>
      </c>
      <c r="M9" s="59">
        <f>Z9/T9</f>
        <v>-28273.2848300923</v>
      </c>
      <c r="N9" s="59">
        <f>AA9/T9</f>
        <v>1812559.9227308808</v>
      </c>
      <c r="O9" s="59">
        <f>AB9/T9</f>
        <v>509422.84298054915</v>
      </c>
      <c r="P9" s="59">
        <f>AC9/T9</f>
        <v>468673.38512348576</v>
      </c>
      <c r="Q9" s="159">
        <f t="shared" si="0"/>
        <v>4.5400782012066507</v>
      </c>
      <c r="R9" s="159">
        <f t="shared" si="1"/>
        <v>-7.0818582339728459E-2</v>
      </c>
      <c r="S9" s="159">
        <f t="shared" si="2"/>
        <v>1.1739274341225703</v>
      </c>
      <c r="T9" s="50">
        <v>228.81306455282203</v>
      </c>
      <c r="U9" s="50">
        <v>1021.8013551703652</v>
      </c>
      <c r="V9" s="50">
        <v>1309.2539037219578</v>
      </c>
      <c r="W9" s="50">
        <v>887937777.4215498</v>
      </c>
      <c r="X9" s="50">
        <v>141128054.14062306</v>
      </c>
      <c r="Y9" s="50">
        <v>388977009.02661073</v>
      </c>
      <c r="Z9" s="50">
        <v>-6469296.9469482331</v>
      </c>
      <c r="AA9" s="50">
        <v>414737390.60567915</v>
      </c>
      <c r="AB9" s="50">
        <v>116562601.85559051</v>
      </c>
      <c r="AC9" s="50">
        <v>107238593.52444977</v>
      </c>
      <c r="AD9" s="50">
        <v>91350274.648452371</v>
      </c>
    </row>
    <row r="10" spans="1:31" s="33" customFormat="1" ht="19.5" hidden="1" customHeight="1">
      <c r="A10" s="1825" t="s">
        <v>1440</v>
      </c>
      <c r="B10" s="1825"/>
      <c r="C10" s="1825"/>
      <c r="D10" s="32"/>
      <c r="E10" s="321">
        <v>13.847147503094851</v>
      </c>
      <c r="F10" s="322"/>
      <c r="G10" s="322"/>
      <c r="H10" s="323">
        <f>U10/T10</f>
        <v>4.9368039383557045</v>
      </c>
      <c r="I10" s="323">
        <f>V10/T10</f>
        <v>6.1075909381894684</v>
      </c>
      <c r="J10" s="59">
        <f>W10/T10</f>
        <v>4778400.259689142</v>
      </c>
      <c r="K10" s="59">
        <f>X10/T10</f>
        <v>704899.42079044622</v>
      </c>
      <c r="L10" s="59">
        <f>Y10/T10</f>
        <v>1858243.5175496673</v>
      </c>
      <c r="M10" s="59">
        <f>Z10/T10</f>
        <v>34526.275426203378</v>
      </c>
      <c r="N10" s="59">
        <f>AA10/T10</f>
        <v>2101681.5087628947</v>
      </c>
      <c r="O10" s="59">
        <f>AB10/T10</f>
        <v>596891.66712980834</v>
      </c>
      <c r="P10" s="59">
        <f>AC10/T10</f>
        <v>556975.79581417271</v>
      </c>
      <c r="Q10" s="159">
        <f t="shared" si="0"/>
        <v>4.7748250776406271</v>
      </c>
      <c r="R10" s="159">
        <f t="shared" si="1"/>
        <v>7.8440489225031218E-2</v>
      </c>
      <c r="S10" s="159">
        <f t="shared" si="2"/>
        <v>1.2653972480624749</v>
      </c>
      <c r="T10" s="50">
        <v>228.94867022142722</v>
      </c>
      <c r="U10" s="50">
        <v>1130.2746968304434</v>
      </c>
      <c r="V10" s="50">
        <v>1398.3248235549179</v>
      </c>
      <c r="W10" s="50">
        <v>1094008385.2415516</v>
      </c>
      <c r="X10" s="50">
        <v>161385785.02982694</v>
      </c>
      <c r="Y10" s="50">
        <v>425442382.29058367</v>
      </c>
      <c r="Z10" s="50">
        <v>7904744.846528003</v>
      </c>
      <c r="AA10" s="50">
        <v>481177186.6602276</v>
      </c>
      <c r="AB10" s="50">
        <v>136657553.45562041</v>
      </c>
      <c r="AC10" s="50">
        <v>127518867.797176</v>
      </c>
      <c r="AD10" s="50">
        <v>100773783.08861327</v>
      </c>
    </row>
    <row r="11" spans="1:31" s="308" customFormat="1" ht="19.5" hidden="1" customHeight="1">
      <c r="A11" s="1789" t="s">
        <v>1441</v>
      </c>
      <c r="B11" s="1789"/>
      <c r="C11" s="1789"/>
      <c r="D11" s="22"/>
      <c r="E11" s="325">
        <v>14.903616465171332</v>
      </c>
      <c r="F11" s="326"/>
      <c r="G11" s="326"/>
      <c r="H11" s="323">
        <v>3.8819196013352975</v>
      </c>
      <c r="I11" s="323">
        <v>6.1547992203812685</v>
      </c>
      <c r="J11" s="327">
        <f>W11/T11*1000</f>
        <v>5695518.3131754957</v>
      </c>
      <c r="K11" s="327">
        <f>X11/T11*1000</f>
        <v>739118.06155609468</v>
      </c>
      <c r="L11" s="327">
        <f>Y11/T11*1000</f>
        <v>2355271.9242569963</v>
      </c>
      <c r="M11" s="327">
        <f>Z11/T11*1000</f>
        <v>68341.18974056904</v>
      </c>
      <c r="N11" s="327">
        <f>AA11/T11*1000</f>
        <v>2729019.6824540445</v>
      </c>
      <c r="O11" s="327">
        <f>AB11/T11*1000</f>
        <v>724143.1381807127</v>
      </c>
      <c r="P11" s="327">
        <f>AC11/T11*1000</f>
        <v>681542.12051629927</v>
      </c>
      <c r="Q11" s="307">
        <f t="shared" si="0"/>
        <v>5.0587414234893959</v>
      </c>
      <c r="R11" s="307">
        <f t="shared" si="1"/>
        <v>0.12668300257925563</v>
      </c>
      <c r="S11" s="307">
        <f t="shared" si="2"/>
        <v>1.2633640493967613</v>
      </c>
      <c r="T11" s="50">
        <v>193925.71732453088</v>
      </c>
      <c r="U11" s="50">
        <v>752.80404328510463</v>
      </c>
      <c r="V11" s="50">
        <v>1193.5738538008984</v>
      </c>
      <c r="W11" s="50">
        <v>1104507474.4175601</v>
      </c>
      <c r="X11" s="50">
        <v>143334000.27478242</v>
      </c>
      <c r="Y11" s="50">
        <v>456747797.40586615</v>
      </c>
      <c r="Z11" s="50">
        <v>13253114.24325172</v>
      </c>
      <c r="AA11" s="50">
        <v>529227099.51266408</v>
      </c>
      <c r="AB11" s="50">
        <v>140429977.5173316</v>
      </c>
      <c r="AC11" s="50">
        <v>132168544.60800523</v>
      </c>
      <c r="AD11" s="50">
        <v>104616357.15462527</v>
      </c>
    </row>
    <row r="12" spans="1:31" s="308" customFormat="1" ht="19.5" hidden="1" customHeight="1">
      <c r="A12" s="1789" t="s">
        <v>1442</v>
      </c>
      <c r="B12" s="1789"/>
      <c r="C12" s="1789"/>
      <c r="D12" s="22"/>
      <c r="E12" s="325">
        <v>13.100477577883749</v>
      </c>
      <c r="F12" s="326"/>
      <c r="G12" s="326"/>
      <c r="H12" s="323">
        <f t="shared" ref="H12:H17" si="3">U12/T12</f>
        <v>6.8888906672590604</v>
      </c>
      <c r="I12" s="323">
        <f t="shared" ref="I12:I17" si="4">V12/T12</f>
        <v>7.4077608025790393</v>
      </c>
      <c r="J12" s="327">
        <f t="shared" ref="J12:J17" si="5">W12/T12</f>
        <v>6684740.2437917022</v>
      </c>
      <c r="K12" s="327">
        <f t="shared" ref="K12:K17" si="6">X12/T12</f>
        <v>899038.69006869278</v>
      </c>
      <c r="L12" s="327">
        <f t="shared" ref="L12:L17" si="7">Y12/T12</f>
        <v>2928328.3691091598</v>
      </c>
      <c r="M12" s="327">
        <f t="shared" ref="M12:M17" si="8">Z12/T12</f>
        <v>87003.865372825894</v>
      </c>
      <c r="N12" s="327">
        <f t="shared" ref="N12:N17" si="9">AA12/T12</f>
        <v>3325991.1389197833</v>
      </c>
      <c r="O12" s="327">
        <f t="shared" ref="O12:O17" si="10">AB12/T12</f>
        <v>849323.38834757661</v>
      </c>
      <c r="P12" s="327">
        <f t="shared" ref="P12:P17" si="11">AC12/T12</f>
        <v>794946.26251468097</v>
      </c>
      <c r="Q12" s="307">
        <f t="shared" si="0"/>
        <v>5.4717464395011683</v>
      </c>
      <c r="R12" s="307">
        <f t="shared" si="1"/>
        <v>0.14313420291649218</v>
      </c>
      <c r="S12" s="307">
        <f t="shared" si="2"/>
        <v>1.3078039597309867</v>
      </c>
      <c r="T12" s="50">
        <v>13.100477577883749</v>
      </c>
      <c r="U12" s="50">
        <v>90.247757722919943</v>
      </c>
      <c r="V12" s="50">
        <v>97.045204296512836</v>
      </c>
      <c r="W12" s="50">
        <v>87573289.677770346</v>
      </c>
      <c r="X12" s="50">
        <v>11777836.200894887</v>
      </c>
      <c r="Y12" s="50">
        <v>38362500.140195437</v>
      </c>
      <c r="Z12" s="50">
        <v>1139792.187505922</v>
      </c>
      <c r="AA12" s="50">
        <v>43572072.339658655</v>
      </c>
      <c r="AB12" s="50">
        <v>11126542.005419679</v>
      </c>
      <c r="AC12" s="50">
        <v>10414175.687696068</v>
      </c>
      <c r="AD12" s="50">
        <v>7963101.510900951</v>
      </c>
    </row>
    <row r="13" spans="1:31" s="308" customFormat="1" ht="18" hidden="1" customHeight="1">
      <c r="A13" s="1789" t="s">
        <v>1443</v>
      </c>
      <c r="B13" s="1789"/>
      <c r="C13" s="1789"/>
      <c r="D13" s="22"/>
      <c r="E13" s="325" t="e">
        <f>#REF!</f>
        <v>#REF!</v>
      </c>
      <c r="F13" s="328" t="s">
        <v>465</v>
      </c>
      <c r="G13" s="328" t="s">
        <v>465</v>
      </c>
      <c r="H13" s="323">
        <f t="shared" si="3"/>
        <v>10.745000129724662</v>
      </c>
      <c r="I13" s="323">
        <f t="shared" si="4"/>
        <v>10.440727835076499</v>
      </c>
      <c r="J13" s="327">
        <f t="shared" si="5"/>
        <v>11635958.435528146</v>
      </c>
      <c r="K13" s="327">
        <f t="shared" si="6"/>
        <v>1058856.0513062328</v>
      </c>
      <c r="L13" s="327">
        <f t="shared" si="7"/>
        <v>3488978.8541973177</v>
      </c>
      <c r="M13" s="327">
        <f t="shared" si="8"/>
        <v>307950.4681231507</v>
      </c>
      <c r="N13" s="327">
        <f t="shared" si="9"/>
        <v>3860861.8710798752</v>
      </c>
      <c r="O13" s="327">
        <f t="shared" si="10"/>
        <v>1108995.0247025364</v>
      </c>
      <c r="P13" s="327">
        <f t="shared" si="11"/>
        <v>1051552.9995167002</v>
      </c>
      <c r="Q13" s="307">
        <f t="shared" si="0"/>
        <v>5.9600895432241705</v>
      </c>
      <c r="R13" s="307">
        <f t="shared" si="1"/>
        <v>0.47538928513348183</v>
      </c>
      <c r="S13" s="307">
        <f t="shared" si="2"/>
        <v>1.6233033570850155</v>
      </c>
      <c r="T13" s="50">
        <f>'1'!R14</f>
        <v>155909.24169496537</v>
      </c>
      <c r="U13" s="50">
        <f>'1'!U14</f>
        <v>1675244.8222376767</v>
      </c>
      <c r="V13" s="50">
        <f>'1'!V14</f>
        <v>1627805.9595102945</v>
      </c>
      <c r="W13" s="50">
        <f>'1'!L14*1000</f>
        <v>1814153456077.3289</v>
      </c>
      <c r="X13" s="50">
        <f>'1'!M14*1000</f>
        <v>165085444023.28009</v>
      </c>
      <c r="Y13" s="50">
        <f>'21'!F13*1000</f>
        <v>543964047447.67297</v>
      </c>
      <c r="Z13" s="50">
        <f>'17'!AA13*1000</f>
        <v>48012323964.690033</v>
      </c>
      <c r="AA13" s="50">
        <f>'1'!G14*1000</f>
        <v>601944046609.06848</v>
      </c>
      <c r="AB13" s="50">
        <f>'1'!H14*1000</f>
        <v>172902573344.86185</v>
      </c>
      <c r="AC13" s="50">
        <f>'1'!J14*1000</f>
        <v>163946830756.715</v>
      </c>
      <c r="AD13" s="50">
        <f>'1'!W14*1000</f>
        <v>100995805892.4465</v>
      </c>
    </row>
    <row r="14" spans="1:31" s="308" customFormat="1" ht="18" hidden="1" customHeight="1">
      <c r="A14" s="1789" t="s">
        <v>1444</v>
      </c>
      <c r="B14" s="1789"/>
      <c r="C14" s="1789"/>
      <c r="D14" s="22"/>
      <c r="E14" s="325">
        <f>'29'!R14</f>
        <v>10.831309840344083</v>
      </c>
      <c r="F14" s="328" t="s">
        <v>465</v>
      </c>
      <c r="G14" s="328" t="s">
        <v>465</v>
      </c>
      <c r="H14" s="323">
        <f t="shared" si="3"/>
        <v>10.457482427097094</v>
      </c>
      <c r="I14" s="323">
        <f t="shared" si="4"/>
        <v>11.983814737339728</v>
      </c>
      <c r="J14" s="327">
        <f t="shared" si="5"/>
        <v>12763414.844422504</v>
      </c>
      <c r="K14" s="327">
        <f t="shared" si="6"/>
        <v>1100668.4990919975</v>
      </c>
      <c r="L14" s="327">
        <f t="shared" si="7"/>
        <v>3800423.3564516534</v>
      </c>
      <c r="M14" s="327">
        <f t="shared" si="8"/>
        <v>137155.80676747623</v>
      </c>
      <c r="N14" s="327">
        <f t="shared" si="9"/>
        <v>3964430.8781955368</v>
      </c>
      <c r="O14" s="327">
        <f t="shared" si="10"/>
        <v>907474.29155527847</v>
      </c>
      <c r="P14" s="327">
        <f t="shared" si="11"/>
        <v>845188.78623540245</v>
      </c>
      <c r="Q14" s="307">
        <f t="shared" si="0"/>
        <v>6.2938127915724982</v>
      </c>
      <c r="R14" s="307">
        <f t="shared" si="1"/>
        <v>0.21774448782027941</v>
      </c>
      <c r="S14" s="307">
        <f t="shared" si="2"/>
        <v>1.3417966304720219</v>
      </c>
      <c r="T14" s="50">
        <f>'1'!R15</f>
        <v>145594.46687390516</v>
      </c>
      <c r="U14" s="50">
        <f>'1'!U15</f>
        <v>1522551.5788164332</v>
      </c>
      <c r="V14" s="50">
        <f>'1'!V15</f>
        <v>1744777.1177986255</v>
      </c>
      <c r="W14" s="50">
        <f>'1'!L15*1000</f>
        <v>1858282579764.1816</v>
      </c>
      <c r="X14" s="50">
        <f>'1'!M15*1000</f>
        <v>160251243330.20074</v>
      </c>
      <c r="Y14" s="50">
        <f>'21'!F14*1000</f>
        <v>553320612477.7157</v>
      </c>
      <c r="Z14" s="50">
        <f>'17'!AA14*1000</f>
        <v>19969126564.971054</v>
      </c>
      <c r="AA14" s="50">
        <f>'1'!G15*1000</f>
        <v>577199200169.32678</v>
      </c>
      <c r="AB14" s="50">
        <f>'1'!H15*1000</f>
        <v>132123235680.76555</v>
      </c>
      <c r="AC14" s="50">
        <f>'1'!J15*1000</f>
        <v>123054810739.74641</v>
      </c>
      <c r="AD14" s="50">
        <f>'1'!W15*1000</f>
        <v>91708987744.631439</v>
      </c>
    </row>
    <row r="15" spans="1:31" s="308" customFormat="1" ht="0.75" hidden="1" customHeight="1">
      <c r="A15" s="1789" t="s">
        <v>1445</v>
      </c>
      <c r="B15" s="1789"/>
      <c r="C15" s="1789"/>
      <c r="D15" s="22"/>
      <c r="E15" s="325">
        <f>'29'!R15</f>
        <v>10.332716066932209</v>
      </c>
      <c r="F15" s="328" t="s">
        <v>465</v>
      </c>
      <c r="G15" s="328" t="s">
        <v>465</v>
      </c>
      <c r="H15" s="323">
        <f t="shared" si="3"/>
        <v>10.883567556371409</v>
      </c>
      <c r="I15" s="323">
        <f t="shared" si="4"/>
        <v>11.906185434248863</v>
      </c>
      <c r="J15" s="327">
        <f t="shared" si="5"/>
        <v>11688163.146554586</v>
      </c>
      <c r="K15" s="327">
        <f t="shared" si="6"/>
        <v>1183315.1025579609</v>
      </c>
      <c r="L15" s="327">
        <f t="shared" si="7"/>
        <v>3920440.1619500304</v>
      </c>
      <c r="M15" s="327">
        <f t="shared" si="8"/>
        <v>95578.869349397952</v>
      </c>
      <c r="N15" s="327">
        <f t="shared" si="9"/>
        <v>4273338.2472310103</v>
      </c>
      <c r="O15" s="327">
        <f t="shared" si="10"/>
        <v>871448.52668265149</v>
      </c>
      <c r="P15" s="327">
        <f t="shared" si="11"/>
        <v>815635.64480150014</v>
      </c>
      <c r="Q15" s="307">
        <f t="shared" si="0"/>
        <v>7.1140792081545294</v>
      </c>
      <c r="R15" s="307">
        <f t="shared" si="1"/>
        <v>0.15911580311201912</v>
      </c>
      <c r="S15" s="307">
        <f t="shared" si="2"/>
        <v>1.3578369523807066</v>
      </c>
      <c r="T15" s="50">
        <f>'1'!R16</f>
        <v>138340.60233372761</v>
      </c>
      <c r="U15" s="50">
        <f>'1'!U16</f>
        <v>1505639.2912882366</v>
      </c>
      <c r="V15" s="50">
        <f>'1'!V16</f>
        <v>1647108.8644710421</v>
      </c>
      <c r="W15" s="50">
        <f>'1'!L16*1000</f>
        <v>1616947529869.2383</v>
      </c>
      <c r="X15" s="50">
        <f>'1'!M16*1000</f>
        <v>163700524038.46497</v>
      </c>
      <c r="Y15" s="50">
        <f>'21'!F15*1000</f>
        <v>542356053417.50385</v>
      </c>
      <c r="Z15" s="50">
        <f>'17'!AA15*1000</f>
        <v>13222438356.172369</v>
      </c>
      <c r="AA15" s="50">
        <f>'1'!G16*1000</f>
        <v>591176187097.69373</v>
      </c>
      <c r="AB15" s="50">
        <f>'1'!H16*1000</f>
        <v>120556714084.11751</v>
      </c>
      <c r="AC15" s="50">
        <f>'1'!J16*1000</f>
        <v>112835526386.69783</v>
      </c>
      <c r="AD15" s="50">
        <f>'1'!W16*1000</f>
        <v>83099466536.731369</v>
      </c>
    </row>
    <row r="16" spans="1:31" s="308" customFormat="1" ht="17.25" hidden="1" customHeight="1">
      <c r="A16" s="1825" t="s">
        <v>1407</v>
      </c>
      <c r="B16" s="1825"/>
      <c r="C16" s="1825"/>
      <c r="D16" s="22"/>
      <c r="E16" s="325">
        <f>'29'!R16</f>
        <v>10.118940514693909</v>
      </c>
      <c r="F16" s="328" t="s">
        <v>465</v>
      </c>
      <c r="G16" s="328" t="s">
        <v>465</v>
      </c>
      <c r="H16" s="323">
        <f t="shared" si="3"/>
        <v>9.6975960586926444</v>
      </c>
      <c r="I16" s="323">
        <f t="shared" si="4"/>
        <v>10.719996042774106</v>
      </c>
      <c r="J16" s="327">
        <f t="shared" si="5"/>
        <v>12136842.903222797</v>
      </c>
      <c r="K16" s="327">
        <f t="shared" si="6"/>
        <v>1186208.4407362316</v>
      </c>
      <c r="L16" s="327">
        <f t="shared" si="7"/>
        <v>3693990.5455680345</v>
      </c>
      <c r="M16" s="327">
        <f t="shared" si="8"/>
        <v>161230.80035820653</v>
      </c>
      <c r="N16" s="327">
        <f t="shared" si="9"/>
        <v>3775119.6334854914</v>
      </c>
      <c r="O16" s="327">
        <f t="shared" si="10"/>
        <v>826195.96086420305</v>
      </c>
      <c r="P16" s="327">
        <f t="shared" si="11"/>
        <v>772823.81131698156</v>
      </c>
      <c r="Q16" s="307">
        <f t="shared" si="0"/>
        <v>6.1214386248090022</v>
      </c>
      <c r="R16" s="307">
        <f t="shared" si="1"/>
        <v>0.26143925084311836</v>
      </c>
      <c r="S16" s="307">
        <f t="shared" si="2"/>
        <v>1.2531506251631104</v>
      </c>
      <c r="T16" s="50">
        <f>'1'!R17</f>
        <v>138234.84637123178</v>
      </c>
      <c r="U16" s="50">
        <f>'1'!U17</f>
        <v>1340545.7013436405</v>
      </c>
      <c r="V16" s="50">
        <f>'1'!V17</f>
        <v>1481877.0060730912</v>
      </c>
      <c r="W16" s="50">
        <f>'1'!L17*1000</f>
        <v>1677734614158.7781</v>
      </c>
      <c r="X16" s="50">
        <f>'1'!M17*1000</f>
        <v>163975341569.43137</v>
      </c>
      <c r="Y16" s="50">
        <f>'21'!F16*1000</f>
        <v>510638215563.37988</v>
      </c>
      <c r="Z16" s="50">
        <f>'17'!AA16*1000</f>
        <v>22287714917.827419</v>
      </c>
      <c r="AA16" s="50">
        <f>'1'!G17*1000</f>
        <v>521853082567.8877</v>
      </c>
      <c r="AB16" s="50">
        <f>'1'!H17*1000</f>
        <v>114209071722.59532</v>
      </c>
      <c r="AC16" s="50">
        <f>'1'!J17*1000</f>
        <v>106831180829.43275</v>
      </c>
      <c r="AD16" s="50">
        <f>'1'!W17*1000</f>
        <v>85250071846.333389</v>
      </c>
    </row>
    <row r="17" spans="1:30" s="308" customFormat="1" ht="18.75" hidden="1" customHeight="1">
      <c r="A17" s="1825" t="s">
        <v>1362</v>
      </c>
      <c r="B17" s="1825"/>
      <c r="C17" s="1825"/>
      <c r="D17" s="22"/>
      <c r="E17" s="330">
        <f>'29'!R17</f>
        <v>10.69811914487429</v>
      </c>
      <c r="F17" s="331" t="s">
        <v>465</v>
      </c>
      <c r="G17" s="331" t="s">
        <v>465</v>
      </c>
      <c r="H17" s="332">
        <f t="shared" si="3"/>
        <v>12.395113921813484</v>
      </c>
      <c r="I17" s="332">
        <f t="shared" si="4"/>
        <v>13.468716305268469</v>
      </c>
      <c r="J17" s="346">
        <f t="shared" si="5"/>
        <v>12831396.417611511</v>
      </c>
      <c r="K17" s="346">
        <f t="shared" si="6"/>
        <v>1285912.7077943149</v>
      </c>
      <c r="L17" s="346">
        <f t="shared" si="7"/>
        <v>3741765.4093428985</v>
      </c>
      <c r="M17" s="346">
        <f t="shared" si="8"/>
        <v>233782.06698069087</v>
      </c>
      <c r="N17" s="346">
        <f t="shared" si="9"/>
        <v>3976021.6380161229</v>
      </c>
      <c r="O17" s="346">
        <f t="shared" si="10"/>
        <v>892829.99203343084</v>
      </c>
      <c r="P17" s="346">
        <f t="shared" si="11"/>
        <v>841050.9495132775</v>
      </c>
      <c r="Q17" s="347">
        <f t="shared" si="0"/>
        <v>6.3504790010604726</v>
      </c>
      <c r="R17" s="347">
        <f t="shared" si="1"/>
        <v>0.3733953791876648</v>
      </c>
      <c r="S17" s="347">
        <f t="shared" si="2"/>
        <v>1.3433217622957974</v>
      </c>
      <c r="T17" s="50">
        <f>'1'!R18</f>
        <v>148534.99487466394</v>
      </c>
      <c r="U17" s="50">
        <f>'1'!U18</f>
        <v>1841108.1828474416</v>
      </c>
      <c r="V17" s="50">
        <f>'1'!V18</f>
        <v>2000575.7073713548</v>
      </c>
      <c r="W17" s="50">
        <f>'1'!L18*1000</f>
        <v>1905911401124.707</v>
      </c>
      <c r="X17" s="50">
        <f>'1'!M18*1000</f>
        <v>191003037461.4938</v>
      </c>
      <c r="Y17" s="50">
        <f>'21'!F17*1000</f>
        <v>555783105898.94226</v>
      </c>
      <c r="Z17" s="50">
        <f>'17'!AA17*1000</f>
        <v>34724818120.765259</v>
      </c>
      <c r="AA17" s="50">
        <f>'1'!G18*1000</f>
        <v>590578353624.27771</v>
      </c>
      <c r="AB17" s="50">
        <f>'1'!H18*1000</f>
        <v>132616498290.6319</v>
      </c>
      <c r="AC17" s="50">
        <f>'1'!J18*1000</f>
        <v>124925498475.28592</v>
      </c>
      <c r="AD17" s="50">
        <f>'1'!W18*1000</f>
        <v>92997450038.911469</v>
      </c>
    </row>
    <row r="18" spans="1:30" s="308" customFormat="1" ht="19.5" hidden="1" customHeight="1">
      <c r="A18" s="1825" t="s">
        <v>1363</v>
      </c>
      <c r="B18" s="1825"/>
      <c r="C18" s="1825"/>
      <c r="D18" s="22"/>
      <c r="E18" s="330">
        <f>'29'!R18</f>
        <v>11.226386672059109</v>
      </c>
      <c r="F18" s="331" t="s">
        <v>465</v>
      </c>
      <c r="G18" s="331" t="s">
        <v>465</v>
      </c>
      <c r="H18" s="334" t="s">
        <v>465</v>
      </c>
      <c r="I18" s="334" t="s">
        <v>465</v>
      </c>
      <c r="J18" s="346">
        <f t="shared" ref="J18:J22" si="12">W18/T18</f>
        <v>11890496.805863643</v>
      </c>
      <c r="K18" s="346">
        <f t="shared" ref="K18:K22" si="13">X18/T18</f>
        <v>933728.74247177399</v>
      </c>
      <c r="L18" s="346">
        <f t="shared" ref="L18:L22" si="14">Y18/T18</f>
        <v>3769111.7606865019</v>
      </c>
      <c r="M18" s="346">
        <f t="shared" ref="M18:M22" si="15">Z18/T18</f>
        <v>440407.73938412435</v>
      </c>
      <c r="N18" s="346">
        <f t="shared" ref="N18:N22" si="16">AA18/T18</f>
        <v>3815099.4008543668</v>
      </c>
      <c r="O18" s="346">
        <f t="shared" ref="O18:O22" si="17">AB18/T18</f>
        <v>1069538.3987659463</v>
      </c>
      <c r="P18" s="346">
        <f t="shared" ref="P18:P22" si="18">AC18/T18</f>
        <v>1017305.4058107665</v>
      </c>
      <c r="Q18" s="347">
        <f t="shared" ref="Q18:Q22" si="19">AA18/AD18</f>
        <v>6.548353685324912</v>
      </c>
      <c r="R18" s="347">
        <f t="shared" ref="R18:R22" si="20">Z18/AD18</f>
        <v>0.75592935864156074</v>
      </c>
      <c r="S18" s="347">
        <f t="shared" ref="S18:S22" si="21">AC18/AD18</f>
        <v>1.7461342165161016</v>
      </c>
      <c r="T18" s="50">
        <f>'1'!R19</f>
        <v>159165.50983377962</v>
      </c>
      <c r="U18" s="50" t="str">
        <f>'1'!U19</f>
        <v>...</v>
      </c>
      <c r="V18" s="50" t="str">
        <f>'1'!V19</f>
        <v>...</v>
      </c>
      <c r="W18" s="50">
        <f>'1'!L19*1000</f>
        <v>1892556986282.2148</v>
      </c>
      <c r="X18" s="50">
        <f>'1'!M19*1000</f>
        <v>148617411341.97382</v>
      </c>
      <c r="Y18" s="50">
        <f>'21'!F18*1000</f>
        <v>599912595010.16187</v>
      </c>
      <c r="Z18" s="50">
        <f>'17'!AA18*1000</f>
        <v>70097722373.816498</v>
      </c>
      <c r="AA18" s="50">
        <f>'1'!G19*1000</f>
        <v>607232241203.53247</v>
      </c>
      <c r="AB18" s="50">
        <f>'1'!H19*1000</f>
        <v>170233624526.38614</v>
      </c>
      <c r="AC18" s="50">
        <f>'1'!J19*1000</f>
        <v>161919933572.53073</v>
      </c>
      <c r="AD18" s="50">
        <f>'1'!W19*1000</f>
        <v>92730519819.716064</v>
      </c>
    </row>
    <row r="19" spans="1:30" s="308" customFormat="1" ht="19.5" hidden="1" customHeight="1">
      <c r="A19" s="1825" t="s">
        <v>1364</v>
      </c>
      <c r="B19" s="1825"/>
      <c r="C19" s="1825"/>
      <c r="D19" s="22"/>
      <c r="E19" s="330">
        <f>'29'!R19</f>
        <v>9.7218342469995918</v>
      </c>
      <c r="F19" s="335">
        <f>'29'!S19</f>
        <v>7.5465635776771265</v>
      </c>
      <c r="G19" s="335">
        <f>'29'!T19</f>
        <v>2.1752706693224568</v>
      </c>
      <c r="H19" s="332">
        <f>U19/T19</f>
        <v>11.850529020617488</v>
      </c>
      <c r="I19" s="332">
        <f>V19/T19</f>
        <v>12.533764097100207</v>
      </c>
      <c r="J19" s="346">
        <f t="shared" si="12"/>
        <v>13689553.649044409</v>
      </c>
      <c r="K19" s="346">
        <f t="shared" si="13"/>
        <v>1360910.3448833658</v>
      </c>
      <c r="L19" s="346">
        <f t="shared" si="14"/>
        <v>3932207.1007275744</v>
      </c>
      <c r="M19" s="346">
        <f t="shared" si="15"/>
        <v>234241.87218229583</v>
      </c>
      <c r="N19" s="346">
        <f t="shared" si="16"/>
        <v>4102061.431180011</v>
      </c>
      <c r="O19" s="346">
        <f t="shared" si="17"/>
        <v>937646.32470007753</v>
      </c>
      <c r="P19" s="346">
        <f t="shared" si="18"/>
        <v>873682.19254059356</v>
      </c>
      <c r="Q19" s="347">
        <f t="shared" si="19"/>
        <v>6.620445623924808</v>
      </c>
      <c r="R19" s="347">
        <f t="shared" si="20"/>
        <v>0.37805030559552866</v>
      </c>
      <c r="S19" s="347">
        <f t="shared" si="21"/>
        <v>1.4100630976271153</v>
      </c>
      <c r="T19" s="50">
        <f>'1'!R20</f>
        <v>140111.07516775819</v>
      </c>
      <c r="U19" s="50">
        <f>'1'!U20</f>
        <v>1660390.3623854367</v>
      </c>
      <c r="V19" s="50">
        <f>'1'!V20</f>
        <v>1756119.1635437559</v>
      </c>
      <c r="W19" s="50">
        <f>'1'!L20*1000</f>
        <v>1918058080334.3196</v>
      </c>
      <c r="X19" s="50">
        <f>'1'!M20*1000</f>
        <v>190678611628.53299</v>
      </c>
      <c r="Y19" s="50">
        <f>'21'!F19*1000</f>
        <v>550945764665.23364</v>
      </c>
      <c r="Z19" s="50">
        <f>'17'!AA19*1000</f>
        <v>32819880560.770058</v>
      </c>
      <c r="AA19" s="50">
        <f>'1'!G20*1000</f>
        <v>574744237526.82422</v>
      </c>
      <c r="AB19" s="50">
        <f>'1'!H20*1000</f>
        <v>131374634680.82477</v>
      </c>
      <c r="AC19" s="50">
        <f>'1'!J20*1000</f>
        <v>122412551351.78688</v>
      </c>
      <c r="AD19" s="50">
        <f>'1'!W20*1000</f>
        <v>86813527393.05452</v>
      </c>
    </row>
    <row r="20" spans="1:30" s="308" customFormat="1" ht="18" hidden="1" customHeight="1">
      <c r="A20" s="1825" t="s">
        <v>1365</v>
      </c>
      <c r="B20" s="1825"/>
      <c r="C20" s="1825"/>
      <c r="D20" s="22"/>
      <c r="E20" s="330">
        <f>'29'!R20</f>
        <v>8.5109939004192352</v>
      </c>
      <c r="F20" s="335">
        <f>'29'!S20</f>
        <v>6.6164437711059216</v>
      </c>
      <c r="G20" s="335">
        <f>'29'!T20</f>
        <v>1.8945501293133007</v>
      </c>
      <c r="H20" s="332">
        <f>U20/T20</f>
        <v>15.455800139584785</v>
      </c>
      <c r="I20" s="332">
        <f>V20/T20</f>
        <v>16.464612170454213</v>
      </c>
      <c r="J20" s="346">
        <f t="shared" si="12"/>
        <v>16160737.143500902</v>
      </c>
      <c r="K20" s="346">
        <f t="shared" si="13"/>
        <v>1536276.6768389605</v>
      </c>
      <c r="L20" s="346">
        <f t="shared" si="14"/>
        <v>4299385.8840703806</v>
      </c>
      <c r="M20" s="346">
        <f t="shared" si="15"/>
        <v>292579.32460609463</v>
      </c>
      <c r="N20" s="346">
        <f t="shared" si="16"/>
        <v>4581040.1698714923</v>
      </c>
      <c r="O20" s="346">
        <f t="shared" si="17"/>
        <v>1050317.1936830322</v>
      </c>
      <c r="P20" s="346">
        <f t="shared" si="18"/>
        <v>954120.54086339276</v>
      </c>
      <c r="Q20" s="347">
        <f t="shared" si="19"/>
        <v>6.7774601613679186</v>
      </c>
      <c r="R20" s="347">
        <f t="shared" si="20"/>
        <v>0.43285905450014089</v>
      </c>
      <c r="S20" s="347">
        <f t="shared" si="21"/>
        <v>1.4115820239633163</v>
      </c>
      <c r="T20" s="50">
        <f>'1'!R21</f>
        <v>123945.6041718116</v>
      </c>
      <c r="U20" s="50">
        <f>'1'!U21</f>
        <v>1915678.4862596062</v>
      </c>
      <c r="V20" s="50">
        <f>'1'!V21</f>
        <v>2040716.3029215096</v>
      </c>
      <c r="W20" s="50">
        <f>'1'!L21*1000</f>
        <v>2003052329113.0562</v>
      </c>
      <c r="X20" s="50">
        <f>'1'!M21*1000</f>
        <v>190414740885.86792</v>
      </c>
      <c r="Y20" s="50">
        <f>'21'!F20*1000</f>
        <v>532889980968.86169</v>
      </c>
      <c r="Z20" s="50">
        <f>'17'!AA20*1000</f>
        <v>36263921156.482986</v>
      </c>
      <c r="AA20" s="50">
        <f>'1'!G21*1000</f>
        <v>567799791590.06055</v>
      </c>
      <c r="AB20" s="50">
        <f>'1'!H21*1000</f>
        <v>130182199143.08508</v>
      </c>
      <c r="AC20" s="50">
        <f>'1'!J21*1000</f>
        <v>118259046890.04887</v>
      </c>
      <c r="AD20" s="50">
        <f>'1'!W21*1000</f>
        <v>83777665684.641891</v>
      </c>
    </row>
    <row r="21" spans="1:30" s="308" customFormat="1" ht="18" hidden="1" customHeight="1">
      <c r="A21" s="1825" t="s">
        <v>1366</v>
      </c>
      <c r="B21" s="1825"/>
      <c r="C21" s="1825"/>
      <c r="D21" s="32"/>
      <c r="E21" s="330">
        <f>'29'!R21</f>
        <v>8.7543969219633251</v>
      </c>
      <c r="F21" s="335">
        <f>'29'!S21</f>
        <v>6.7780893239552684</v>
      </c>
      <c r="G21" s="335">
        <f>'29'!T21</f>
        <v>1.9763075980080611</v>
      </c>
      <c r="H21" s="332">
        <f>U21/T21</f>
        <v>15.07315336367572</v>
      </c>
      <c r="I21" s="332">
        <f>V21/T21</f>
        <v>16.171926110344717</v>
      </c>
      <c r="J21" s="346">
        <f t="shared" si="12"/>
        <v>13090646.976782266</v>
      </c>
      <c r="K21" s="346">
        <f t="shared" si="13"/>
        <v>1598624.3227882902</v>
      </c>
      <c r="L21" s="346">
        <f t="shared" si="14"/>
        <v>4436160.11395422</v>
      </c>
      <c r="M21" s="346">
        <f t="shared" si="15"/>
        <v>309251.85660818988</v>
      </c>
      <c r="N21" s="346">
        <f t="shared" si="16"/>
        <v>4707459.5224431846</v>
      </c>
      <c r="O21" s="346">
        <f t="shared" si="17"/>
        <v>1090245.0205654565</v>
      </c>
      <c r="P21" s="346">
        <f t="shared" si="18"/>
        <v>1008359.231066311</v>
      </c>
      <c r="Q21" s="347">
        <f t="shared" si="19"/>
        <v>6.7409758441520484</v>
      </c>
      <c r="R21" s="347">
        <f t="shared" si="20"/>
        <v>0.44284168248631844</v>
      </c>
      <c r="S21" s="347">
        <f t="shared" si="21"/>
        <v>1.4439476720806526</v>
      </c>
      <c r="T21" s="50">
        <f>'1'!R22</f>
        <v>129748.91678256127</v>
      </c>
      <c r="U21" s="50">
        <f>'1'!U22</f>
        <v>1955725.3214343444</v>
      </c>
      <c r="V21" s="50">
        <f>'1'!V22</f>
        <v>2098289.8951048465</v>
      </c>
      <c r="W21" s="50">
        <f>'1'!L22*1000</f>
        <v>1698497265220.4094</v>
      </c>
      <c r="X21" s="50">
        <f>'1'!M22*1000</f>
        <v>207419774224.03622</v>
      </c>
      <c r="Y21" s="50">
        <f>'21'!F21*1000</f>
        <v>575586969459.5636</v>
      </c>
      <c r="Z21" s="50">
        <f>'17'!AA21*1000</f>
        <v>40125093407.9086</v>
      </c>
      <c r="AA21" s="50">
        <f>'1'!G22*1000</f>
        <v>610787773834.75635</v>
      </c>
      <c r="AB21" s="50">
        <f>'1'!H22*1000</f>
        <v>141458110445.94922</v>
      </c>
      <c r="AC21" s="50">
        <f>'1'!J22*1000</f>
        <v>130833517958.55026</v>
      </c>
      <c r="AD21" s="50">
        <f>'1'!W22*1000</f>
        <v>90608212810.112473</v>
      </c>
    </row>
    <row r="22" spans="1:30" ht="17.25" hidden="1" customHeight="1">
      <c r="A22" s="1467" t="s">
        <v>1367</v>
      </c>
      <c r="B22" s="1468"/>
      <c r="C22" s="1468"/>
      <c r="D22" s="1469"/>
      <c r="E22" s="330">
        <f>'29'!R22</f>
        <v>8.7311312693919358</v>
      </c>
      <c r="F22" s="335">
        <f>'29'!S22</f>
        <v>6.7894131812802048</v>
      </c>
      <c r="G22" s="335">
        <f>'29'!T22</f>
        <v>1.941718088111746</v>
      </c>
      <c r="H22" s="332">
        <f>U22/T22</f>
        <v>13.674650987151805</v>
      </c>
      <c r="I22" s="332">
        <f>V22/T22</f>
        <v>14.831223627123778</v>
      </c>
      <c r="J22" s="134">
        <f t="shared" si="12"/>
        <v>12474.568547366047</v>
      </c>
      <c r="K22" s="134">
        <f t="shared" si="13"/>
        <v>1672.8712169388803</v>
      </c>
      <c r="L22" s="134">
        <f t="shared" si="14"/>
        <v>4274.3131613446549</v>
      </c>
      <c r="M22" s="134">
        <f t="shared" si="15"/>
        <v>227.02673472871717</v>
      </c>
      <c r="N22" s="134">
        <f t="shared" si="16"/>
        <v>4537.0583873939113</v>
      </c>
      <c r="O22" s="134">
        <f t="shared" si="17"/>
        <v>1015.1516003556352</v>
      </c>
      <c r="P22" s="134">
        <f t="shared" si="18"/>
        <v>935.05520532434934</v>
      </c>
      <c r="Q22" s="347">
        <f t="shared" si="19"/>
        <v>6.457921358103663</v>
      </c>
      <c r="R22" s="347">
        <f t="shared" si="20"/>
        <v>0.32314347180073599</v>
      </c>
      <c r="S22" s="347">
        <f t="shared" si="21"/>
        <v>1.3309312920124545</v>
      </c>
      <c r="T22" s="50">
        <f>'1'!R23</f>
        <v>130399.44559872786</v>
      </c>
      <c r="U22" s="50">
        <f>'1'!U23</f>
        <v>1783166.907480692</v>
      </c>
      <c r="V22" s="50">
        <f>'1'!V23</f>
        <v>1933983.3385276946</v>
      </c>
      <c r="W22" s="50">
        <f>'1'!L23*1000</f>
        <v>1626676822.6598606</v>
      </c>
      <c r="X22" s="50">
        <f>'1'!M23*1000</f>
        <v>218141479.24689919</v>
      </c>
      <c r="Y22" s="50">
        <f>'21'!F22*1000</f>
        <v>557368066.55468881</v>
      </c>
      <c r="Z22" s="50">
        <f>'17'!AA22*1000</f>
        <v>29604160.344714176</v>
      </c>
      <c r="AA22" s="50">
        <f>'1'!G23*1000</f>
        <v>591629898.36522436</v>
      </c>
      <c r="AB22" s="50">
        <f>'1'!H23*1000</f>
        <v>132375205.88503619</v>
      </c>
      <c r="AC22" s="50">
        <f>'1'!J23*1000</f>
        <v>121930680.37849981</v>
      </c>
      <c r="AD22" s="50">
        <f>'1'!W23*1000</f>
        <v>91613054.039876625</v>
      </c>
    </row>
    <row r="23" spans="1:30" ht="17.25" customHeight="1">
      <c r="A23" s="1467" t="s">
        <v>1308</v>
      </c>
      <c r="B23" s="1468"/>
      <c r="C23" s="1468"/>
      <c r="D23" s="1469"/>
      <c r="E23" s="330">
        <f>'29'!R23</f>
        <v>8.8398869672457678</v>
      </c>
      <c r="F23" s="335">
        <f>'29'!S23</f>
        <v>6.8091582154013741</v>
      </c>
      <c r="G23" s="335">
        <f>'29'!T23</f>
        <v>2.0307287518443906</v>
      </c>
      <c r="H23" s="332" t="s">
        <v>688</v>
      </c>
      <c r="I23" s="332" t="s">
        <v>689</v>
      </c>
      <c r="J23" s="348" t="s">
        <v>691</v>
      </c>
      <c r="K23" s="348" t="s">
        <v>692</v>
      </c>
      <c r="L23" s="134">
        <f t="shared" ref="L23:L25" si="22">Y23/T23</f>
        <v>4219.7040914499621</v>
      </c>
      <c r="M23" s="134">
        <f t="shared" ref="M23:M25" si="23">Z23/T23</f>
        <v>263.29242896872728</v>
      </c>
      <c r="N23" s="134">
        <f t="shared" ref="N23:N25" si="24">AA23/T23</f>
        <v>4073.6439787838217</v>
      </c>
      <c r="O23" s="134">
        <f t="shared" ref="O23:O25" si="25">AB23/T23</f>
        <v>1020.0742110641725</v>
      </c>
      <c r="P23" s="134">
        <f t="shared" ref="P23:P25" si="26">AC23/T23</f>
        <v>937.30409971218216</v>
      </c>
      <c r="Q23" s="347">
        <f t="shared" ref="Q23:Q25" si="27">AA23/AD23</f>
        <v>6.82481321954136</v>
      </c>
      <c r="R23" s="347">
        <f t="shared" ref="R23:R25" si="28">Z23/AD23</f>
        <v>0.44110915416015123</v>
      </c>
      <c r="S23" s="347">
        <f t="shared" ref="S23:S25" si="29">AC23/AD23</f>
        <v>1.5703201958153947</v>
      </c>
      <c r="T23" s="50">
        <f>'1'!R24</f>
        <v>134428</v>
      </c>
      <c r="U23" s="50" t="str">
        <f>'1'!U24</f>
        <v>...</v>
      </c>
      <c r="V23" s="50" t="str">
        <f>'1'!V24</f>
        <v>...</v>
      </c>
      <c r="W23" s="50" t="e">
        <f>'1'!L24*1000</f>
        <v>#VALUE!</v>
      </c>
      <c r="X23" s="50" t="e">
        <f>'1'!M24*1000</f>
        <v>#VALUE!</v>
      </c>
      <c r="Y23" s="50">
        <f>'21'!F23*1000</f>
        <v>567246381.60543549</v>
      </c>
      <c r="Z23" s="50">
        <f>'17'!AA23*1000</f>
        <v>35393874.641408071</v>
      </c>
      <c r="AA23" s="50">
        <f>'1'!G24*1000</f>
        <v>547611812.77995157</v>
      </c>
      <c r="AB23" s="50">
        <f>'1'!H24*1000</f>
        <v>137126536.04493457</v>
      </c>
      <c r="AC23" s="50">
        <f>'1'!J24*1000</f>
        <v>125999915.51610923</v>
      </c>
      <c r="AD23" s="50">
        <f>'1'!W24*1000</f>
        <v>80238358.935887784</v>
      </c>
    </row>
    <row r="24" spans="1:30" ht="17.25" customHeight="1">
      <c r="A24" s="1467" t="s">
        <v>1309</v>
      </c>
      <c r="B24" s="1468"/>
      <c r="C24" s="1468"/>
      <c r="D24" s="1469"/>
      <c r="E24" s="330">
        <f>'29'!R24</f>
        <v>8.4320990754390888</v>
      </c>
      <c r="F24" s="335">
        <f>'29'!S24</f>
        <v>6.5566005323134746</v>
      </c>
      <c r="G24" s="335">
        <f>'29'!T24</f>
        <v>1.8754985431256332</v>
      </c>
      <c r="H24" s="332">
        <f t="shared" ref="H24:H25" si="30">U24/T24</f>
        <v>13.080887279855562</v>
      </c>
      <c r="I24" s="332">
        <f t="shared" ref="I24:I25" si="31">V24/T24</f>
        <v>14.391236590263819</v>
      </c>
      <c r="J24" s="134">
        <f t="shared" ref="J24:J25" si="32">W24/T24</f>
        <v>12807.306114015386</v>
      </c>
      <c r="K24" s="134">
        <f t="shared" ref="K24:K25" si="33">X24/T24</f>
        <v>1897.6284748965027</v>
      </c>
      <c r="L24" s="134">
        <f t="shared" si="22"/>
        <v>4011.732538492362</v>
      </c>
      <c r="M24" s="134">
        <f t="shared" si="23"/>
        <v>206.46208555295283</v>
      </c>
      <c r="N24" s="134">
        <f t="shared" si="24"/>
        <v>4248.8590847710202</v>
      </c>
      <c r="O24" s="134">
        <f t="shared" si="25"/>
        <v>997.67934397038653</v>
      </c>
      <c r="P24" s="134">
        <f t="shared" si="26"/>
        <v>914.01853560802545</v>
      </c>
      <c r="Q24" s="347">
        <f t="shared" si="27"/>
        <v>6.0172645561679525</v>
      </c>
      <c r="R24" s="347">
        <f t="shared" si="28"/>
        <v>0.29239307889573146</v>
      </c>
      <c r="S24" s="347">
        <f t="shared" si="29"/>
        <v>1.2944395726626239</v>
      </c>
      <c r="T24" s="50">
        <f>'1'!R25</f>
        <v>133471.69626538767</v>
      </c>
      <c r="U24" s="50">
        <f>'1'!U25</f>
        <v>1745928.2138986546</v>
      </c>
      <c r="V24" s="50">
        <f>'1'!V25</f>
        <v>1920822.7590590257</v>
      </c>
      <c r="W24" s="50">
        <f>'1'!L25*1000</f>
        <v>1709412871.6277041</v>
      </c>
      <c r="X24" s="50">
        <f>'1'!M25*1000</f>
        <v>253279691.42593685</v>
      </c>
      <c r="Y24" s="50">
        <f>'21'!F24*1000</f>
        <v>535452746.87562519</v>
      </c>
      <c r="Z24" s="50">
        <f>'17'!AA24*1000</f>
        <v>27556844.773242202</v>
      </c>
      <c r="AA24" s="50">
        <f>'1'!G25*1000</f>
        <v>567102429.23699069</v>
      </c>
      <c r="AB24" s="50">
        <f>'1'!H25*1000</f>
        <v>133161954.36866666</v>
      </c>
      <c r="AC24" s="50">
        <f>'1'!J25*1000</f>
        <v>121995604.3656088</v>
      </c>
      <c r="AD24" s="50">
        <f>'1'!W25*1000</f>
        <v>94245885.974165216</v>
      </c>
    </row>
    <row r="25" spans="1:30" ht="17.25" customHeight="1">
      <c r="A25" s="1467" t="s">
        <v>1310</v>
      </c>
      <c r="B25" s="1468"/>
      <c r="C25" s="1468"/>
      <c r="D25" s="1469"/>
      <c r="E25" s="330">
        <f>'29'!R25</f>
        <v>8.4743755048060709</v>
      </c>
      <c r="F25" s="335">
        <f>'29'!S25</f>
        <v>6.5450001693339797</v>
      </c>
      <c r="G25" s="335">
        <f>'29'!T25</f>
        <v>1.9293753354720882</v>
      </c>
      <c r="H25" s="332">
        <f t="shared" si="30"/>
        <v>12.820702945919988</v>
      </c>
      <c r="I25" s="332">
        <f t="shared" si="31"/>
        <v>14.865969655205971</v>
      </c>
      <c r="J25" s="134">
        <f t="shared" si="32"/>
        <v>14624.931377357309</v>
      </c>
      <c r="K25" s="134">
        <f t="shared" si="33"/>
        <v>1749.4355017824248</v>
      </c>
      <c r="L25" s="134">
        <f t="shared" si="22"/>
        <v>4454.0395351046036</v>
      </c>
      <c r="M25" s="134">
        <f t="shared" si="23"/>
        <v>314.29621834041728</v>
      </c>
      <c r="N25" s="134">
        <f t="shared" si="24"/>
        <v>4538.974919234166</v>
      </c>
      <c r="O25" s="134">
        <f t="shared" si="25"/>
        <v>1143.7027931112193</v>
      </c>
      <c r="P25" s="134">
        <f t="shared" si="26"/>
        <v>1050.0979148279937</v>
      </c>
      <c r="Q25" s="347">
        <f t="shared" si="27"/>
        <v>6.0413825821838154</v>
      </c>
      <c r="R25" s="347">
        <f t="shared" si="28"/>
        <v>0.41832874887275406</v>
      </c>
      <c r="S25" s="347">
        <f t="shared" si="29"/>
        <v>1.3976819359248138</v>
      </c>
      <c r="T25" s="50">
        <f>'1'!R26</f>
        <v>131242.65344171703</v>
      </c>
      <c r="U25" s="50">
        <f>'1'!U26</f>
        <v>1682623.0736105777</v>
      </c>
      <c r="V25" s="50">
        <f>'1'!V26</f>
        <v>1951049.3035332789</v>
      </c>
      <c r="W25" s="50">
        <f>'1'!L26*1000</f>
        <v>1919414800.3673985</v>
      </c>
      <c r="X25" s="50">
        <f>'1'!M26*1000</f>
        <v>229600557.27906713</v>
      </c>
      <c r="Y25" s="50">
        <f>'21'!F25*1000</f>
        <v>584559967.12143993</v>
      </c>
      <c r="Z25" s="50">
        <f>'17'!AA25*1000</f>
        <v>41249069.661693618</v>
      </c>
      <c r="AA25" s="50">
        <f>'1'!G26*1000</f>
        <v>595707112.30569518</v>
      </c>
      <c r="AB25" s="50">
        <f>'1'!H26*1000</f>
        <v>150102589.31661955</v>
      </c>
      <c r="AC25" s="50">
        <f>'1'!J26*1000</f>
        <v>137817636.71564007</v>
      </c>
      <c r="AD25" s="50">
        <f>'1'!W26*1000</f>
        <v>98604434.366141617</v>
      </c>
    </row>
    <row r="26" spans="1:30" ht="17.25" customHeight="1">
      <c r="A26" s="1467" t="s">
        <v>1311</v>
      </c>
      <c r="B26" s="1468"/>
      <c r="C26" s="1468"/>
      <c r="D26" s="1469"/>
      <c r="E26" s="330">
        <f>'29'!R26</f>
        <v>9.0336939880470695</v>
      </c>
      <c r="F26" s="335">
        <f>'29'!S26</f>
        <v>7.0895783930407417</v>
      </c>
      <c r="G26" s="335">
        <f>'29'!T26</f>
        <v>1.9441155950063318</v>
      </c>
      <c r="H26" s="332">
        <f t="shared" ref="H26" si="34">U26/T26</f>
        <v>11.878722482612559</v>
      </c>
      <c r="I26" s="332">
        <f t="shared" ref="I26" si="35">V26/T26</f>
        <v>13.97759877393788</v>
      </c>
      <c r="J26" s="134">
        <f t="shared" ref="J26" si="36">W26/T26</f>
        <v>15049.726624654502</v>
      </c>
      <c r="K26" s="134">
        <f>X26/T26</f>
        <v>2103.0038146169018</v>
      </c>
      <c r="L26" s="134">
        <f t="shared" ref="L26" si="37">Y26/T26</f>
        <v>4407.9554478248629</v>
      </c>
      <c r="M26" s="134">
        <f t="shared" ref="M26" si="38">Z26/T26</f>
        <v>279.2677386864533</v>
      </c>
      <c r="N26" s="134">
        <f t="shared" ref="N26" si="39">AA26/T26</f>
        <v>4564.4520611886055</v>
      </c>
      <c r="O26" s="134">
        <f t="shared" ref="O26" si="40">AB26/T26</f>
        <v>1156.8652642515008</v>
      </c>
      <c r="P26" s="134">
        <f t="shared" ref="P26" si="41">AC26/T26</f>
        <v>1069.2978659881865</v>
      </c>
      <c r="Q26" s="347">
        <f t="shared" ref="Q26" si="42">AA26/AD26</f>
        <v>5.6990939145877171</v>
      </c>
      <c r="R26" s="347">
        <f t="shared" ref="R26" si="43">Z26/AD26</f>
        <v>0.34868874702874747</v>
      </c>
      <c r="S26" s="347">
        <f t="shared" ref="S26" si="44">AC26/AD26</f>
        <v>1.3351063565224497</v>
      </c>
      <c r="T26" s="50">
        <f>'1'!R27</f>
        <v>141368.27721894885</v>
      </c>
      <c r="U26" s="50">
        <f>'1'!U27</f>
        <v>1679274.5329289327</v>
      </c>
      <c r="V26" s="50">
        <f>'1'!V27</f>
        <v>1975989.0583292898</v>
      </c>
      <c r="W26" s="50">
        <f>'1'!L27*1000</f>
        <v>2127553925.5435531</v>
      </c>
      <c r="X26" s="50">
        <f>'1'!M27*1000</f>
        <v>297298026.25726908</v>
      </c>
      <c r="Y26" s="50">
        <f>'21'!F26*1000</f>
        <v>623145067.71688104</v>
      </c>
      <c r="Z26" s="50">
        <f>'17'!AA26*1000</f>
        <v>39479599.100935496</v>
      </c>
      <c r="AA26" s="50">
        <f>'1'!G27*1000</f>
        <v>645268724.33871329</v>
      </c>
      <c r="AB26" s="50">
        <f>'1'!H27*1000</f>
        <v>163544049.38167867</v>
      </c>
      <c r="AC26" s="50">
        <f>'1'!J27*1000</f>
        <v>151164797.14864835</v>
      </c>
      <c r="AD26" s="50">
        <f>'1'!W27*1000</f>
        <v>113223037.55813669</v>
      </c>
    </row>
    <row r="27" spans="1:30" ht="17.25" customHeight="1">
      <c r="A27" s="1467" t="s">
        <v>1312</v>
      </c>
      <c r="B27" s="1468"/>
      <c r="C27" s="1468"/>
      <c r="D27" s="1469"/>
      <c r="E27" s="330">
        <f>'29'!R27</f>
        <v>8.8511133605774326</v>
      </c>
      <c r="F27" s="335">
        <f>'29'!S27</f>
        <v>6.9287677526859266</v>
      </c>
      <c r="G27" s="335">
        <f>'29'!T27</f>
        <v>1.9223456078914885</v>
      </c>
      <c r="H27" s="332">
        <f t="shared" ref="H27" si="45">U27/T27</f>
        <v>12.094339677510622</v>
      </c>
      <c r="I27" s="332">
        <f t="shared" ref="I27" si="46">V27/T27</f>
        <v>14.238077382972689</v>
      </c>
      <c r="J27" s="134">
        <f t="shared" ref="J27" si="47">W27/T27</f>
        <v>16005.572272637084</v>
      </c>
      <c r="K27" s="134">
        <f>X27/T27</f>
        <v>2414.2297171406153</v>
      </c>
      <c r="L27" s="134">
        <f t="shared" ref="L27" si="48">Y27/T27</f>
        <v>4747.0293614376878</v>
      </c>
      <c r="M27" s="134">
        <f t="shared" ref="M27" si="49">Z27/T27</f>
        <v>247.29502325647977</v>
      </c>
      <c r="N27" s="134">
        <f t="shared" ref="N27" si="50">AA27/T27</f>
        <v>4955.437750769207</v>
      </c>
      <c r="O27" s="134">
        <f t="shared" ref="O27" si="51">AB27/T27</f>
        <v>1166.57157718436</v>
      </c>
      <c r="P27" s="134">
        <f t="shared" ref="P27" si="52">AC27/T27</f>
        <v>1068.8949977416059</v>
      </c>
      <c r="Q27" s="347">
        <f t="shared" ref="Q27" si="53">AA27/AD27</f>
        <v>5.813077790478884</v>
      </c>
      <c r="R27" s="347">
        <f t="shared" ref="R27" si="54">Z27/AD27</f>
        <v>0.29009449410701588</v>
      </c>
      <c r="S27" s="347">
        <f t="shared" ref="S27" si="55">AC27/AD27</f>
        <v>1.2538891787635122</v>
      </c>
      <c r="T27" s="50">
        <f>'1'!R28</f>
        <v>138847.41528557913</v>
      </c>
      <c r="U27" s="50">
        <f>'1'!U28</f>
        <v>1679267.8038081746</v>
      </c>
      <c r="V27" s="50">
        <f>'1'!V28</f>
        <v>1976920.2432618206</v>
      </c>
      <c r="W27" s="50">
        <f>'1'!L28*1000</f>
        <v>2222332340.2221918</v>
      </c>
      <c r="X27" s="50">
        <f>'1'!M28*1000</f>
        <v>335209556.13060927</v>
      </c>
      <c r="Y27" s="50">
        <f>'21'!F27*1000</f>
        <v>659112757.12037623</v>
      </c>
      <c r="Z27" s="50">
        <f>'17'!AA27*1000</f>
        <v>34336274.792149395</v>
      </c>
      <c r="AA27" s="50">
        <f>'1'!G28*1000</f>
        <v>688049723.30288827</v>
      </c>
      <c r="AB27" s="50">
        <f>'1'!H28*1000</f>
        <v>161975448.23766986</v>
      </c>
      <c r="AC27" s="50">
        <f>'1'!J28*1000</f>
        <v>148413307.64810693</v>
      </c>
      <c r="AD27" s="50">
        <f>'1'!W28*1000</f>
        <v>118362380.15424982</v>
      </c>
    </row>
    <row r="28" spans="1:30" ht="18" customHeight="1">
      <c r="A28" s="1825" t="s">
        <v>43</v>
      </c>
      <c r="B28" s="1825"/>
      <c r="C28" s="1825"/>
      <c r="D28" s="32"/>
      <c r="E28" s="1077"/>
      <c r="F28" s="1084"/>
      <c r="G28" s="1084"/>
      <c r="H28" s="332"/>
      <c r="I28" s="332"/>
      <c r="J28" s="1071"/>
      <c r="K28" s="1071"/>
      <c r="L28" s="1071"/>
      <c r="M28" s="1071"/>
      <c r="N28" s="1071"/>
      <c r="O28" s="1071"/>
      <c r="P28" s="1071"/>
      <c r="Q28" s="311"/>
      <c r="R28" s="311"/>
      <c r="S28" s="311"/>
      <c r="T28" s="307"/>
      <c r="U28" s="307"/>
      <c r="V28" s="50"/>
      <c r="W28" s="50"/>
      <c r="X28" s="50"/>
      <c r="Y28" s="50"/>
      <c r="Z28" s="50"/>
      <c r="AA28" s="50"/>
      <c r="AB28" s="50"/>
      <c r="AC28" s="50"/>
      <c r="AD28" s="50"/>
    </row>
    <row r="29" spans="1:30" ht="18" customHeight="1">
      <c r="A29" s="34"/>
      <c r="B29" s="34" t="s">
        <v>44</v>
      </c>
      <c r="C29" s="34"/>
      <c r="D29" s="989"/>
      <c r="E29" s="1077">
        <f>'29'!R29</f>
        <v>10.936377257372911</v>
      </c>
      <c r="F29" s="1073">
        <f>'29'!S29</f>
        <v>8.5349063121372986</v>
      </c>
      <c r="G29" s="1073">
        <f>'29'!T29</f>
        <v>2.4014709452355869</v>
      </c>
      <c r="H29" s="1074">
        <f>U29/T29</f>
        <v>11.93932825863309</v>
      </c>
      <c r="I29" s="1074">
        <f>V29/T29</f>
        <v>14.231871317317335</v>
      </c>
      <c r="J29" s="958">
        <f>W29/T29</f>
        <v>17490.191563601835</v>
      </c>
      <c r="K29" s="958">
        <f>X29/T29</f>
        <v>2576.3801583272189</v>
      </c>
      <c r="L29" s="958">
        <f>Y29/T29</f>
        <v>4992.4019007831548</v>
      </c>
      <c r="M29" s="958">
        <f>Z29/T29</f>
        <v>251.28580779145943</v>
      </c>
      <c r="N29" s="958">
        <f>AA29/T29</f>
        <v>5208.3948152149787</v>
      </c>
      <c r="O29" s="958">
        <f>AB29/T29</f>
        <v>1223.9151564412473</v>
      </c>
      <c r="P29" s="958">
        <f>AC29/T29</f>
        <v>1122.1135667300271</v>
      </c>
      <c r="Q29" s="1085">
        <f>AA29/AD29</f>
        <v>5.7472980659448138</v>
      </c>
      <c r="R29" s="1085">
        <f>Z29/AD29</f>
        <v>0.27728589869960241</v>
      </c>
      <c r="S29" s="1085">
        <f>AC29/AD29</f>
        <v>1.2382166407582009</v>
      </c>
      <c r="T29" s="1065">
        <f>'1'!R30</f>
        <v>125642.39109850474</v>
      </c>
      <c r="U29" s="1065">
        <f>'1'!U30</f>
        <v>1500085.7505246082</v>
      </c>
      <c r="V29" s="1065">
        <f>'1'!V30</f>
        <v>1788126.3421139764</v>
      </c>
      <c r="W29" s="1065">
        <f>'1'!L30*1000</f>
        <v>2197509488.8218298</v>
      </c>
      <c r="X29" s="1065">
        <f>'1'!M30*1000</f>
        <v>323702563.470976</v>
      </c>
      <c r="Y29" s="1065">
        <f>'21'!F29*1000</f>
        <v>627257312.13911557</v>
      </c>
      <c r="Z29" s="1065">
        <f>'17'!AA29*1000</f>
        <v>31572149.740038235</v>
      </c>
      <c r="AA29" s="1065">
        <f>'1'!G30*1000</f>
        <v>654395178.36866474</v>
      </c>
      <c r="AB29" s="1065">
        <f>'1'!H30*1000</f>
        <v>153775626.75697881</v>
      </c>
      <c r="AC29" s="1065">
        <f>'1'!J30*1000</f>
        <v>140985031.60803217</v>
      </c>
      <c r="AD29" s="1065">
        <f>'1'!W30*1000</f>
        <v>113861360.74031632</v>
      </c>
    </row>
    <row r="30" spans="1:30" ht="18" customHeight="1">
      <c r="A30" s="34"/>
      <c r="B30" s="34" t="s">
        <v>450</v>
      </c>
      <c r="C30" s="34"/>
      <c r="D30" s="989"/>
      <c r="E30" s="1077">
        <f>'29'!R30</f>
        <v>3.14516439276021</v>
      </c>
      <c r="F30" s="1073">
        <f>'29'!S30</f>
        <v>2.5338589502285509</v>
      </c>
      <c r="G30" s="1073">
        <f>'29'!T30</f>
        <v>0.61130544253165764</v>
      </c>
      <c r="H30" s="1074">
        <f>U30/T30</f>
        <v>13.569233251307246</v>
      </c>
      <c r="I30" s="1074">
        <f>V30/T30</f>
        <v>14.297126493160322</v>
      </c>
      <c r="J30" s="958">
        <f>W30/T30</f>
        <v>1879.8035542155762</v>
      </c>
      <c r="K30" s="958">
        <f>X30/T30</f>
        <v>871.41019180386957</v>
      </c>
      <c r="L30" s="958">
        <f>Y30/T30</f>
        <v>2412.3730884523643</v>
      </c>
      <c r="M30" s="958">
        <f>Z30/T30</f>
        <v>209.32374018798185</v>
      </c>
      <c r="N30" s="958">
        <f>AA30/T30</f>
        <v>2548.6166823659319</v>
      </c>
      <c r="O30" s="958">
        <f>AB30/T30</f>
        <v>620.96224622725856</v>
      </c>
      <c r="P30" s="958">
        <f>AC30/T30</f>
        <v>562.53407300426102</v>
      </c>
      <c r="Q30" s="1085">
        <f>AA30/AD30</f>
        <v>7.4770939289977711</v>
      </c>
      <c r="R30" s="1085">
        <f>Z30/AD30</f>
        <v>0.61411089309111844</v>
      </c>
      <c r="S30" s="1085">
        <f>AC30/AD30</f>
        <v>1.6503541435701203</v>
      </c>
      <c r="T30" s="1065">
        <f>'1'!R31</f>
        <v>13205.024187074394</v>
      </c>
      <c r="U30" s="1065">
        <f>'1'!U31</f>
        <v>179182.05328356629</v>
      </c>
      <c r="V30" s="1065">
        <f>'1'!V31</f>
        <v>188793.90114784415</v>
      </c>
      <c r="W30" s="1065">
        <f>'1'!L31*1000</f>
        <v>24822851.400365096</v>
      </c>
      <c r="X30" s="1065">
        <f>'1'!M31*1000</f>
        <v>11506992.659633234</v>
      </c>
      <c r="Y30" s="1065">
        <f>'21'!F30*1000</f>
        <v>31855444.981260829</v>
      </c>
      <c r="Z30" s="1065">
        <f>'17'!AA30*1000</f>
        <v>2764125.0521111768</v>
      </c>
      <c r="AA30" s="1065">
        <f>'1'!G31*1000</f>
        <v>33654544.934223428</v>
      </c>
      <c r="AB30" s="1065">
        <f>'1'!H31*1000</f>
        <v>8199821.4806909943</v>
      </c>
      <c r="AC30" s="1065">
        <f>'1'!J31*1000</f>
        <v>7428276.0400747396</v>
      </c>
      <c r="AD30" s="1065">
        <f>'1'!W31*1000</f>
        <v>4501019.4139335202</v>
      </c>
    </row>
    <row r="31" spans="1:30" ht="18" customHeight="1">
      <c r="A31" s="1825" t="s">
        <v>451</v>
      </c>
      <c r="B31" s="1825"/>
      <c r="C31" s="1825"/>
      <c r="D31" s="32"/>
      <c r="E31" s="1077"/>
      <c r="F31" s="1073"/>
      <c r="G31" s="1073"/>
      <c r="H31" s="1074"/>
      <c r="I31" s="1074"/>
      <c r="J31" s="1071"/>
      <c r="K31" s="1071"/>
      <c r="L31" s="1071"/>
      <c r="M31" s="1071"/>
      <c r="N31" s="1071"/>
      <c r="O31" s="1071"/>
      <c r="P31" s="1071"/>
      <c r="Q31" s="1064"/>
      <c r="R31" s="1064"/>
      <c r="S31" s="1064"/>
      <c r="T31" s="1065"/>
      <c r="U31" s="1065"/>
      <c r="V31" s="1065"/>
      <c r="W31" s="1065"/>
      <c r="X31" s="1065"/>
      <c r="Y31" s="1065"/>
      <c r="Z31" s="1065"/>
      <c r="AA31" s="1065"/>
      <c r="AB31" s="1065"/>
      <c r="AC31" s="1065"/>
      <c r="AD31" s="1065"/>
    </row>
    <row r="32" spans="1:30" ht="18" customHeight="1">
      <c r="A32" s="34"/>
      <c r="B32" s="34" t="s">
        <v>52</v>
      </c>
      <c r="C32" s="34"/>
      <c r="D32" s="989"/>
      <c r="E32" s="1077">
        <f>'29'!R32</f>
        <v>25.422869958789413</v>
      </c>
      <c r="F32" s="1073">
        <f>'29'!S32</f>
        <v>19.493814720189711</v>
      </c>
      <c r="G32" s="1073">
        <f>'29'!T32</f>
        <v>5.9290552385996751</v>
      </c>
      <c r="H32" s="1074">
        <f>U32/T32</f>
        <v>7.6619691554160738</v>
      </c>
      <c r="I32" s="1074">
        <f>V32/T32</f>
        <v>11.778224730117733</v>
      </c>
      <c r="J32" s="958">
        <f>W32/T32</f>
        <v>24941.640676869283</v>
      </c>
      <c r="K32" s="958">
        <f>X32/T32</f>
        <v>2836.8067257298117</v>
      </c>
      <c r="L32" s="958">
        <f>Y32/T32</f>
        <v>6209.2428939606016</v>
      </c>
      <c r="M32" s="958">
        <f>Z32/T32</f>
        <v>178.84514688895896</v>
      </c>
      <c r="N32" s="958">
        <f>AA32/T32</f>
        <v>6254.8107744622484</v>
      </c>
      <c r="O32" s="958">
        <f>AB32/T32</f>
        <v>1385.5698626478493</v>
      </c>
      <c r="P32" s="958">
        <f>AC32/T32</f>
        <v>1272.1009764352793</v>
      </c>
      <c r="Q32" s="1085">
        <f>AA32/AD32</f>
        <v>5.3698890135428652</v>
      </c>
      <c r="R32" s="1085">
        <f>Z32/AD32</f>
        <v>0.15354238905605394</v>
      </c>
      <c r="S32" s="1085">
        <f>AC32/AD32</f>
        <v>1.0921259337480518</v>
      </c>
      <c r="T32" s="1065">
        <f>'1'!R33</f>
        <v>64345.283866470847</v>
      </c>
      <c r="U32" s="1065">
        <f>'1'!U33</f>
        <v>493011.58028139116</v>
      </c>
      <c r="V32" s="1065">
        <f>'1'!V33</f>
        <v>757873.21370251256</v>
      </c>
      <c r="W32" s="1065">
        <f>'1'!L33*1000</f>
        <v>1604876949.4486701</v>
      </c>
      <c r="X32" s="1065">
        <f>'1'!M33*1000</f>
        <v>182535134.04139844</v>
      </c>
      <c r="Y32" s="1065">
        <f>'21'!F32*1000</f>
        <v>399535496.60776186</v>
      </c>
      <c r="Z32" s="1065">
        <f>'17'!AA32*1000</f>
        <v>11507841.74471074</v>
      </c>
      <c r="AA32" s="1065">
        <f>'1'!G33*1000</f>
        <v>402467574.81383371</v>
      </c>
      <c r="AB32" s="1065">
        <f>'1'!H33*1000</f>
        <v>89154886.128902882</v>
      </c>
      <c r="AC32" s="1065">
        <f>'1'!J33*1000</f>
        <v>81853698.435542792</v>
      </c>
      <c r="AD32" s="1065">
        <f>'1'!W33*1000</f>
        <v>74948955.890672997</v>
      </c>
    </row>
    <row r="33" spans="1:30" ht="18" customHeight="1">
      <c r="A33" s="34"/>
      <c r="B33" s="34" t="s">
        <v>53</v>
      </c>
      <c r="C33" s="34"/>
      <c r="D33" s="989"/>
      <c r="E33" s="1077">
        <f>'29'!R33</f>
        <v>10.042038773969493</v>
      </c>
      <c r="F33" s="1073">
        <f>'29'!S33</f>
        <v>7.7805372413793394</v>
      </c>
      <c r="G33" s="1073">
        <f>'29'!T33</f>
        <v>2.2615015325901471</v>
      </c>
      <c r="H33" s="1074">
        <f>U33/T33</f>
        <v>8.5693998169736751</v>
      </c>
      <c r="I33" s="1074">
        <f>V33/T33</f>
        <v>14.008494435590928</v>
      </c>
      <c r="J33" s="958">
        <f>W33/T33</f>
        <v>9064.3424900926293</v>
      </c>
      <c r="K33" s="958">
        <f>X33/T33</f>
        <v>2054.8035402968831</v>
      </c>
      <c r="L33" s="958">
        <f>Y33/T33</f>
        <v>4290.4672207287003</v>
      </c>
      <c r="M33" s="958">
        <f>Z33/T33</f>
        <v>423.70111237970207</v>
      </c>
      <c r="N33" s="958">
        <f>AA33/T33</f>
        <v>4915.7225049238104</v>
      </c>
      <c r="O33" s="958">
        <f>AB33/T33</f>
        <v>1127.1571362356669</v>
      </c>
      <c r="P33" s="958">
        <f>AC33/T33</f>
        <v>1046.1984515643085</v>
      </c>
      <c r="Q33" s="1085">
        <f>AA33/AD33</f>
        <v>8.2367363357435615</v>
      </c>
      <c r="R33" s="1085">
        <f>Z33/AD33</f>
        <v>0.70994942133881689</v>
      </c>
      <c r="S33" s="1085">
        <f>AC33/AD33</f>
        <v>1.752999847279205</v>
      </c>
      <c r="T33" s="1065">
        <f>'1'!R34</f>
        <v>10393.510131080031</v>
      </c>
      <c r="U33" s="1065">
        <f>'1'!U34</f>
        <v>89066.143814991257</v>
      </c>
      <c r="V33" s="1065">
        <f>'1'!V34</f>
        <v>145597.42883749254</v>
      </c>
      <c r="W33" s="1065">
        <f>'1'!L34*1000</f>
        <v>94210335.502356932</v>
      </c>
      <c r="X33" s="1065">
        <f>'1'!M34*1000</f>
        <v>21356621.413454771</v>
      </c>
      <c r="Y33" s="1065">
        <f>'21'!F33*1000</f>
        <v>44593014.525710531</v>
      </c>
      <c r="Z33" s="1065">
        <f>'17'!AA33*1000</f>
        <v>4403741.804068312</v>
      </c>
      <c r="AA33" s="1065">
        <f>'1'!G34*1000</f>
        <v>51091611.65650373</v>
      </c>
      <c r="AB33" s="1065">
        <f>'1'!H34*1000</f>
        <v>11715119.114784559</v>
      </c>
      <c r="AC33" s="1065">
        <f>'1'!J34*1000</f>
        <v>10873674.20545388</v>
      </c>
      <c r="AD33" s="1065">
        <f>'1'!W34*1000</f>
        <v>6202895.1242241617</v>
      </c>
    </row>
    <row r="34" spans="1:30" ht="18" customHeight="1">
      <c r="A34" s="34"/>
      <c r="B34" s="34" t="s">
        <v>54</v>
      </c>
      <c r="C34" s="34"/>
      <c r="D34" s="989"/>
      <c r="E34" s="1077">
        <f>'29'!R34</f>
        <v>5.4697442588853598</v>
      </c>
      <c r="F34" s="1073">
        <f>'29'!S34</f>
        <v>4.3240776754542765</v>
      </c>
      <c r="G34" s="1073">
        <f>'29'!T34</f>
        <v>1.1456665834310789</v>
      </c>
      <c r="H34" s="1074">
        <f>U34/T34</f>
        <v>11.177489819745738</v>
      </c>
      <c r="I34" s="1074">
        <f>V34/T34</f>
        <v>15.034567106063166</v>
      </c>
      <c r="J34" s="958">
        <f>W34/T34</f>
        <v>6500.81558102285</v>
      </c>
      <c r="K34" s="958">
        <f>X34/T34</f>
        <v>1864.079490173822</v>
      </c>
      <c r="L34" s="958">
        <f>Y34/T34</f>
        <v>3182.9977816780906</v>
      </c>
      <c r="M34" s="958">
        <f>Z34/T34</f>
        <v>253.77362817712356</v>
      </c>
      <c r="N34" s="958">
        <f>AA34/T34</f>
        <v>3525.1368945947502</v>
      </c>
      <c r="O34" s="958">
        <f>AB34/T34</f>
        <v>948.22637425046059</v>
      </c>
      <c r="P34" s="958">
        <f>AC34/T34</f>
        <v>866.90974683889078</v>
      </c>
      <c r="Q34" s="1085">
        <f>AA34/AD34</f>
        <v>6.0674559191590163</v>
      </c>
      <c r="R34" s="1085">
        <f>Z34/AD34</f>
        <v>0.43679447024333468</v>
      </c>
      <c r="S34" s="1085">
        <f>AC34/AD34</f>
        <v>1.4921226698740602</v>
      </c>
      <c r="T34" s="1065">
        <f>'1'!R35</f>
        <v>31948.776215076945</v>
      </c>
      <c r="U34" s="1065">
        <f>'1'!U35</f>
        <v>357107.12089735729</v>
      </c>
      <c r="V34" s="1065">
        <f>'1'!V35</f>
        <v>480336.01996216911</v>
      </c>
      <c r="W34" s="1065">
        <f>'1'!L35*1000</f>
        <v>207693102.21358445</v>
      </c>
      <c r="X34" s="1065">
        <f>'1'!M35*1000</f>
        <v>59555058.478678159</v>
      </c>
      <c r="Y34" s="1065">
        <f>'21'!F34*1000</f>
        <v>101692883.81991966</v>
      </c>
      <c r="Z34" s="1065">
        <f>'17'!AA34*1000</f>
        <v>8107756.8559190659</v>
      </c>
      <c r="AA34" s="1065">
        <f>'1'!G35*1000</f>
        <v>112623809.77291895</v>
      </c>
      <c r="AB34" s="1065">
        <f>'1'!H35*1000</f>
        <v>30294672.232161764</v>
      </c>
      <c r="AC34" s="1065">
        <f>'1'!J35*1000</f>
        <v>27696705.500424728</v>
      </c>
      <c r="AD34" s="1065">
        <f>'1'!W35*1000</f>
        <v>18561949.402432453</v>
      </c>
    </row>
    <row r="35" spans="1:30" ht="18" customHeight="1">
      <c r="A35" s="34"/>
      <c r="B35" s="1330" t="s">
        <v>452</v>
      </c>
      <c r="C35" s="34"/>
      <c r="D35" s="989"/>
      <c r="E35" s="1077">
        <f>'29'!R35</f>
        <v>3.1151354468612014</v>
      </c>
      <c r="F35" s="1073">
        <f>'29'!S35</f>
        <v>2.5166849968239919</v>
      </c>
      <c r="G35" s="1073">
        <f>'29'!T35</f>
        <v>0.59845045003721142</v>
      </c>
      <c r="H35" s="1074">
        <f>U35/T35</f>
        <v>13.499246976535606</v>
      </c>
      <c r="I35" s="1074">
        <f>V35/T35</f>
        <v>15.633739628611597</v>
      </c>
      <c r="J35" s="958">
        <f>W35/T35</f>
        <v>2021.1755228776706</v>
      </c>
      <c r="K35" s="958">
        <f>X35/T35</f>
        <v>938.25575698751231</v>
      </c>
      <c r="L35" s="958">
        <f>Y35/T35</f>
        <v>2482.3744975357226</v>
      </c>
      <c r="M35" s="958">
        <f>Z35/T35</f>
        <v>150.49705537110231</v>
      </c>
      <c r="N35" s="958">
        <f>AA35/T35</f>
        <v>2623.7431226298895</v>
      </c>
      <c r="O35" s="958">
        <f>AB35/T35</f>
        <v>598.18674664376647</v>
      </c>
      <c r="P35" s="958">
        <f>AC35/T35</f>
        <v>540.93572625294814</v>
      </c>
      <c r="Q35" s="1085">
        <f>AA35/AD35</f>
        <v>6.9322488685065213</v>
      </c>
      <c r="R35" s="1085">
        <f>Z35/AD35</f>
        <v>0.39763154891632846</v>
      </c>
      <c r="S35" s="1085">
        <f>AC35/AD35</f>
        <v>1.4292180678469268</v>
      </c>
      <c r="T35" s="1065">
        <f>'1'!R36</f>
        <v>18285.845072951121</v>
      </c>
      <c r="U35" s="1065">
        <f>'1'!U36</f>
        <v>246845.13881443391</v>
      </c>
      <c r="V35" s="1065">
        <f>'1'!V36</f>
        <v>285876.14075964806</v>
      </c>
      <c r="W35" s="1065">
        <f>'1'!L36*1000</f>
        <v>36958902.476582058</v>
      </c>
      <c r="X35" s="1065">
        <f>'1'!M36*1000</f>
        <v>17156799.411078125</v>
      </c>
      <c r="Y35" s="1065">
        <f>'21'!F35*1000</f>
        <v>45392315.474983111</v>
      </c>
      <c r="Z35" s="1065">
        <f>'17'!AA35*1000</f>
        <v>2751965.8384513231</v>
      </c>
      <c r="AA35" s="1065">
        <f>'1'!G36*1000</f>
        <v>47977360.251631156</v>
      </c>
      <c r="AB35" s="1065">
        <f>'1'!H36*1000</f>
        <v>10938350.173820578</v>
      </c>
      <c r="AC35" s="1065">
        <f>'1'!J36*1000</f>
        <v>9891466.8846857082</v>
      </c>
      <c r="AD35" s="1065">
        <f>'1'!W36*1000</f>
        <v>6920894.0939201107</v>
      </c>
    </row>
    <row r="36" spans="1:30" ht="13.5" customHeight="1">
      <c r="A36" s="34"/>
      <c r="B36" s="1330" t="s">
        <v>453</v>
      </c>
      <c r="C36" s="34"/>
      <c r="D36" s="989"/>
      <c r="E36" s="1077">
        <f>'29'!R36</f>
        <v>33.8390243902439</v>
      </c>
      <c r="F36" s="1073">
        <f>'29'!S36</f>
        <v>27.487804878048781</v>
      </c>
      <c r="G36" s="1073">
        <f>'29'!T36</f>
        <v>6.3512195121951223</v>
      </c>
      <c r="H36" s="1074">
        <f>U36/T36</f>
        <v>35.551233962808119</v>
      </c>
      <c r="I36" s="1074">
        <f>V36/T36</f>
        <v>22.14483494305896</v>
      </c>
      <c r="J36" s="958">
        <f>W36/T36</f>
        <v>20080.225643722068</v>
      </c>
      <c r="K36" s="958">
        <f>X36/T36</f>
        <v>3935.8471086925174</v>
      </c>
      <c r="L36" s="958">
        <f>Y36/T36</f>
        <v>4893.9777059247535</v>
      </c>
      <c r="M36" s="958">
        <f>Z36/T36</f>
        <v>545.26225666714743</v>
      </c>
      <c r="N36" s="958">
        <f>AA36/T36</f>
        <v>5325.7436073230538</v>
      </c>
      <c r="O36" s="958">
        <f>AB36/T36</f>
        <v>1432.3497612800918</v>
      </c>
      <c r="P36" s="958">
        <f>AC36/T36</f>
        <v>1304.4372655326511</v>
      </c>
      <c r="Q36" s="1085">
        <f>AA36/AD36</f>
        <v>6.3004218442794881</v>
      </c>
      <c r="R36" s="1085">
        <f>Z36/AD36</f>
        <v>0.64505212531130363</v>
      </c>
      <c r="S36" s="1085">
        <f>AC36/AD36</f>
        <v>1.5431657338805105</v>
      </c>
      <c r="T36" s="1065">
        <f>'1'!R37</f>
        <v>13874</v>
      </c>
      <c r="U36" s="1065">
        <f>'1'!U37</f>
        <v>493237.81999999989</v>
      </c>
      <c r="V36" s="1065">
        <f>'1'!V37</f>
        <v>307237.44</v>
      </c>
      <c r="W36" s="1065">
        <f>'1'!L37*1000</f>
        <v>278593050.58099997</v>
      </c>
      <c r="X36" s="1065">
        <f>'1'!M37*1000</f>
        <v>54605942.785999984</v>
      </c>
      <c r="Y36" s="1065">
        <f>'21'!F36*1000</f>
        <v>67899046.692000031</v>
      </c>
      <c r="Z36" s="1065">
        <f>'17'!AA36*1000</f>
        <v>7564968.5490000034</v>
      </c>
      <c r="AA36" s="1065">
        <f>'1'!G37*1000</f>
        <v>73889366.808000043</v>
      </c>
      <c r="AB36" s="1065">
        <f>'1'!H37*1000</f>
        <v>19872420.587999992</v>
      </c>
      <c r="AC36" s="1065">
        <f>'1'!J37*1000</f>
        <v>18097762.622000001</v>
      </c>
      <c r="AD36" s="1065">
        <f>'1'!W37*1000</f>
        <v>11727685.642999986</v>
      </c>
    </row>
    <row r="37" spans="1:30" ht="18" customHeight="1">
      <c r="A37" s="1825" t="s">
        <v>454</v>
      </c>
      <c r="B37" s="1825"/>
      <c r="C37" s="1825"/>
      <c r="D37" s="32"/>
      <c r="E37" s="1077"/>
      <c r="F37" s="1073"/>
      <c r="G37" s="1073"/>
      <c r="H37" s="1074"/>
      <c r="I37" s="1074"/>
      <c r="J37" s="1071"/>
      <c r="K37" s="1071"/>
      <c r="L37" s="1071"/>
      <c r="M37" s="1071"/>
      <c r="N37" s="1071"/>
      <c r="O37" s="1071"/>
      <c r="P37" s="1071"/>
      <c r="Q37" s="1064"/>
      <c r="R37" s="1064"/>
      <c r="S37" s="1064"/>
      <c r="T37" s="1065"/>
      <c r="U37" s="1065"/>
      <c r="V37" s="1065"/>
      <c r="W37" s="1065"/>
      <c r="X37" s="1065"/>
      <c r="Y37" s="1065"/>
      <c r="Z37" s="1065"/>
      <c r="AA37" s="1065"/>
      <c r="AB37" s="1065"/>
      <c r="AC37" s="1065"/>
      <c r="AD37" s="1065"/>
    </row>
    <row r="38" spans="1:30" ht="18" customHeight="1">
      <c r="A38" s="1470" t="s">
        <v>45</v>
      </c>
      <c r="B38" s="1470"/>
      <c r="C38" s="35"/>
      <c r="D38" s="32"/>
      <c r="E38" s="1077">
        <f>'29'!R38</f>
        <v>8.9125836786762846</v>
      </c>
      <c r="F38" s="1073">
        <f>'29'!S38</f>
        <v>6.9646986493185068</v>
      </c>
      <c r="G38" s="1073">
        <f>'29'!T38</f>
        <v>1.9478850293577599</v>
      </c>
      <c r="H38" s="1074">
        <f t="shared" ref="H38:H48" si="56">U38/T38</f>
        <v>12.099510729703608</v>
      </c>
      <c r="I38" s="1074">
        <f t="shared" ref="I38:I48" si="57">V38/T38</f>
        <v>14.211171824293674</v>
      </c>
      <c r="J38" s="958">
        <f t="shared" ref="J38:J48" si="58">W38/T38</f>
        <v>16250.246164363276</v>
      </c>
      <c r="K38" s="958">
        <f t="shared" ref="K38:K48" si="59">X38/T38</f>
        <v>2445.7950263222619</v>
      </c>
      <c r="L38" s="958">
        <f t="shared" ref="L38:L48" si="60">Y38/T38</f>
        <v>4796.6234316210839</v>
      </c>
      <c r="M38" s="958">
        <f t="shared" ref="M38:M48" si="61">Z38/T38</f>
        <v>247.1141650906641</v>
      </c>
      <c r="N38" s="958">
        <f t="shared" ref="N38:N48" si="62">AA38/T38</f>
        <v>5007.3019059952194</v>
      </c>
      <c r="O38" s="958">
        <f t="shared" ref="O38:O48" si="63">AB38/T38</f>
        <v>1173.3217708031775</v>
      </c>
      <c r="P38" s="958">
        <f t="shared" ref="P38:P48" si="64">AC38/T38</f>
        <v>1075.3252318785089</v>
      </c>
      <c r="Q38" s="1085">
        <f t="shared" ref="Q38:Q48" si="65">AA38/AD38</f>
        <v>5.8208860060110679</v>
      </c>
      <c r="R38" s="1085">
        <f t="shared" ref="R38:R48" si="66">Z38/AD38</f>
        <v>0.28726516045320488</v>
      </c>
      <c r="S38" s="1085">
        <f t="shared" ref="S38:S48" si="67">AC38/AD38</f>
        <v>1.2500435786901392</v>
      </c>
      <c r="T38" s="1065">
        <f>'1'!R39</f>
        <v>136086.24018790107</v>
      </c>
      <c r="U38" s="1065">
        <f>'1'!U39</f>
        <v>1646576.9233185314</v>
      </c>
      <c r="V38" s="1065">
        <f>'1'!V39</f>
        <v>1933944.9422323611</v>
      </c>
      <c r="W38" s="1065">
        <f>'1'!L39*1000</f>
        <v>2211434902.6360588</v>
      </c>
      <c r="X38" s="1065">
        <f>'1'!M39*1000</f>
        <v>332839049.40246516</v>
      </c>
      <c r="Y38" s="1065">
        <f>'21'!F38*1000</f>
        <v>652754448.40650105</v>
      </c>
      <c r="Z38" s="1065">
        <f>'17'!AA38*1000</f>
        <v>33628837.624360755</v>
      </c>
      <c r="AA38" s="1065">
        <f>'1'!G39*1000</f>
        <v>681424889.87260032</v>
      </c>
      <c r="AB38" s="1065">
        <f>'1'!H39*1000</f>
        <v>159672948.31921461</v>
      </c>
      <c r="AC38" s="1065">
        <f>'1'!J39*1000</f>
        <v>146336967.78552917</v>
      </c>
      <c r="AD38" s="1065">
        <f>'1'!W39*1000</f>
        <v>117065492.9797477</v>
      </c>
    </row>
    <row r="39" spans="1:30" ht="18" customHeight="1">
      <c r="A39" s="7"/>
      <c r="B39" s="1330" t="s">
        <v>455</v>
      </c>
      <c r="C39" s="36"/>
      <c r="D39" s="32"/>
      <c r="E39" s="1077">
        <f>'29'!R39</f>
        <v>13.608307382482725</v>
      </c>
      <c r="F39" s="1073">
        <f>'29'!S39</f>
        <v>10.740675801817119</v>
      </c>
      <c r="G39" s="1073">
        <f>'29'!T39</f>
        <v>2.8676315806656114</v>
      </c>
      <c r="H39" s="1074">
        <f t="shared" si="56"/>
        <v>11.659170419407177</v>
      </c>
      <c r="I39" s="1074">
        <f t="shared" si="57"/>
        <v>14.085892534415404</v>
      </c>
      <c r="J39" s="958">
        <f t="shared" si="58"/>
        <v>18702.360487525071</v>
      </c>
      <c r="K39" s="958">
        <f t="shared" si="59"/>
        <v>2342.1402541468624</v>
      </c>
      <c r="L39" s="958">
        <f t="shared" si="60"/>
        <v>5183.0137469177562</v>
      </c>
      <c r="M39" s="958">
        <f t="shared" si="61"/>
        <v>214.10607318660885</v>
      </c>
      <c r="N39" s="958">
        <f t="shared" si="62"/>
        <v>5132.9303493784455</v>
      </c>
      <c r="O39" s="958">
        <f t="shared" si="63"/>
        <v>1206.7164804435233</v>
      </c>
      <c r="P39" s="958">
        <f t="shared" si="64"/>
        <v>1118.8383665135395</v>
      </c>
      <c r="Q39" s="1085">
        <f t="shared" si="65"/>
        <v>5.2859348887029496</v>
      </c>
      <c r="R39" s="1085">
        <f t="shared" si="66"/>
        <v>0.22048823675881912</v>
      </c>
      <c r="S39" s="1085">
        <f t="shared" si="67"/>
        <v>1.1521891695042161</v>
      </c>
      <c r="T39" s="1065">
        <f>'1'!R40</f>
        <v>67674.112613774647</v>
      </c>
      <c r="U39" s="1065">
        <f>'1'!U40</f>
        <v>789024.0119461515</v>
      </c>
      <c r="V39" s="1065">
        <f>'1'!V40</f>
        <v>953250.27763955563</v>
      </c>
      <c r="W39" s="1065">
        <f>'1'!L40*1000</f>
        <v>1265665649.776181</v>
      </c>
      <c r="X39" s="1065">
        <f>'1'!M40*1000</f>
        <v>158502263.31638953</v>
      </c>
      <c r="Y39" s="1065">
        <f>'21'!F39*1000</f>
        <v>350755855.98765433</v>
      </c>
      <c r="Z39" s="1065">
        <f>'17'!AA39*1000</f>
        <v>14489438.508123644</v>
      </c>
      <c r="AA39" s="1065">
        <f>'1'!G40*1000</f>
        <v>347366506.50249857</v>
      </c>
      <c r="AB39" s="1065">
        <f>'1'!H40*1000</f>
        <v>81663466.990432784</v>
      </c>
      <c r="AC39" s="1065">
        <f>'1'!J40*1000</f>
        <v>75716393.612048954</v>
      </c>
      <c r="AD39" s="1065">
        <f>'1'!W40*1000</f>
        <v>65715245.044899628</v>
      </c>
    </row>
    <row r="40" spans="1:30" ht="18" customHeight="1">
      <c r="A40" s="961"/>
      <c r="B40" s="961" t="s">
        <v>1313</v>
      </c>
      <c r="C40" s="988"/>
      <c r="D40" s="989"/>
      <c r="E40" s="1077">
        <f>'29'!R40</f>
        <v>11.174782018709283</v>
      </c>
      <c r="F40" s="1073">
        <f>'29'!S40</f>
        <v>8.9322079468701912</v>
      </c>
      <c r="G40" s="1073">
        <f>'29'!T40</f>
        <v>2.2425740718390865</v>
      </c>
      <c r="H40" s="1074">
        <f t="shared" si="56"/>
        <v>9.770818693389101</v>
      </c>
      <c r="I40" s="1074">
        <f t="shared" si="57"/>
        <v>12.547269523389946</v>
      </c>
      <c r="J40" s="958">
        <f t="shared" si="58"/>
        <v>16771.589601892414</v>
      </c>
      <c r="K40" s="958">
        <f t="shared" si="59"/>
        <v>2717.9919522574328</v>
      </c>
      <c r="L40" s="958">
        <f t="shared" si="60"/>
        <v>5055.9068653671338</v>
      </c>
      <c r="M40" s="958">
        <f t="shared" si="61"/>
        <v>240.68766451432126</v>
      </c>
      <c r="N40" s="958">
        <f t="shared" si="62"/>
        <v>4497.0648727079442</v>
      </c>
      <c r="O40" s="958">
        <f t="shared" si="63"/>
        <v>1202.3235714296507</v>
      </c>
      <c r="P40" s="958">
        <f t="shared" si="64"/>
        <v>1115.6690686407042</v>
      </c>
      <c r="Q40" s="1085">
        <f t="shared" si="65"/>
        <v>5.1017339938895292</v>
      </c>
      <c r="R40" s="1085">
        <f t="shared" si="66"/>
        <v>0.27305019489816396</v>
      </c>
      <c r="S40" s="1085">
        <f t="shared" si="67"/>
        <v>1.2656803881034426</v>
      </c>
      <c r="T40" s="1065">
        <f>'1'!R41</f>
        <v>16348.706093599958</v>
      </c>
      <c r="U40" s="1065">
        <f>'1'!U41</f>
        <v>159740.24311207078</v>
      </c>
      <c r="V40" s="1065">
        <f>'1'!V41</f>
        <v>205131.62171508625</v>
      </c>
      <c r="W40" s="1065">
        <f>'1'!L41*1000</f>
        <v>274193789.12381619</v>
      </c>
      <c r="X40" s="1065">
        <f>'1'!M41*1000</f>
        <v>44435651.592226736</v>
      </c>
      <c r="Y40" s="1065">
        <f>'21'!F40*1000</f>
        <v>82657535.37850152</v>
      </c>
      <c r="Z40" s="1065">
        <f>'17'!AA40*1000</f>
        <v>3934931.8874996263</v>
      </c>
      <c r="AA40" s="1065">
        <f>'1'!G41*1000</f>
        <v>73521191.887754694</v>
      </c>
      <c r="AB40" s="1065">
        <f>'1'!H41*1000</f>
        <v>19656434.698710795</v>
      </c>
      <c r="AC40" s="1065">
        <f>'1'!J41*1000</f>
        <v>18239745.700927269</v>
      </c>
      <c r="AD40" s="1065">
        <f>'1'!W41*1000</f>
        <v>14411020.248372968</v>
      </c>
    </row>
    <row r="41" spans="1:30" ht="18" customHeight="1">
      <c r="A41" s="961"/>
      <c r="B41" s="961" t="s">
        <v>1314</v>
      </c>
      <c r="C41" s="988"/>
      <c r="D41" s="989"/>
      <c r="E41" s="1077">
        <f>'29'!R41</f>
        <v>30.938582788645839</v>
      </c>
      <c r="F41" s="1073">
        <f>'29'!S41</f>
        <v>24.729694444425391</v>
      </c>
      <c r="G41" s="1073">
        <f>'29'!T41</f>
        <v>6.2088883442204326</v>
      </c>
      <c r="H41" s="1074">
        <f t="shared" si="56"/>
        <v>7.1529925811852992</v>
      </c>
      <c r="I41" s="1074">
        <f t="shared" si="57"/>
        <v>11.352442547210572</v>
      </c>
      <c r="J41" s="958">
        <f t="shared" si="58"/>
        <v>23985.720569299709</v>
      </c>
      <c r="K41" s="958">
        <f t="shared" si="59"/>
        <v>2474.9652815058071</v>
      </c>
      <c r="L41" s="958">
        <f t="shared" si="60"/>
        <v>5573.9098641269256</v>
      </c>
      <c r="M41" s="958">
        <f t="shared" si="61"/>
        <v>125.4327724974257</v>
      </c>
      <c r="N41" s="958">
        <f t="shared" si="62"/>
        <v>5608.5272970771439</v>
      </c>
      <c r="O41" s="958">
        <f t="shared" si="63"/>
        <v>1214.391934666003</v>
      </c>
      <c r="P41" s="958">
        <f t="shared" si="64"/>
        <v>1121.2889370773744</v>
      </c>
      <c r="Q41" s="1085">
        <f t="shared" si="65"/>
        <v>4.9961591472477238</v>
      </c>
      <c r="R41" s="1085">
        <f t="shared" si="66"/>
        <v>0.11173737070054887</v>
      </c>
      <c r="S41" s="1085">
        <f t="shared" si="67"/>
        <v>0.998860785184433</v>
      </c>
      <c r="T41" s="1065">
        <f>'1'!R42</f>
        <v>31557.354444417055</v>
      </c>
      <c r="U41" s="1065">
        <f>'1'!U42</f>
        <v>225729.52222275012</v>
      </c>
      <c r="V41" s="1065">
        <f>'1'!V42</f>
        <v>358253.05327220482</v>
      </c>
      <c r="W41" s="1065">
        <f>'1'!L42*1000</f>
        <v>756925885.61013567</v>
      </c>
      <c r="X41" s="1065">
        <f>'1'!M42*1000</f>
        <v>78103356.626105189</v>
      </c>
      <c r="Y41" s="1065">
        <f>'21'!F41*1000</f>
        <v>175897849.22348589</v>
      </c>
      <c r="Z41" s="1065">
        <f>'17'!AA41*1000</f>
        <v>3958326.4606471905</v>
      </c>
      <c r="AA41" s="1065">
        <f>'1'!G42*1000</f>
        <v>176990283.82505178</v>
      </c>
      <c r="AB41" s="1065">
        <f>'1'!H42*1000</f>
        <v>38322996.716696411</v>
      </c>
      <c r="AC41" s="1065">
        <f>'1'!J42*1000</f>
        <v>35384912.421954356</v>
      </c>
      <c r="AD41" s="1065">
        <f>'1'!W42*1000</f>
        <v>35425269.413715914</v>
      </c>
    </row>
    <row r="42" spans="1:30" ht="18" customHeight="1">
      <c r="A42" s="961"/>
      <c r="B42" s="961" t="s">
        <v>1315</v>
      </c>
      <c r="C42" s="988"/>
      <c r="D42" s="989"/>
      <c r="E42" s="1077">
        <f>'29'!R42</f>
        <v>7.6919469983112805</v>
      </c>
      <c r="F42" s="1073">
        <f>'29'!S42</f>
        <v>5.558086299673211</v>
      </c>
      <c r="G42" s="1073">
        <f>'29'!T42</f>
        <v>2.1338606986380668</v>
      </c>
      <c r="H42" s="1074">
        <f>U42/T42</f>
        <v>33.205200426368044</v>
      </c>
      <c r="I42" s="1074">
        <f>V42/T42</f>
        <v>24.572043660768042</v>
      </c>
      <c r="J42" s="958">
        <f>W42/T42</f>
        <v>16291.36004243909</v>
      </c>
      <c r="K42" s="958">
        <f>X42/T42</f>
        <v>2387.4055931683133</v>
      </c>
      <c r="L42" s="958">
        <f>Y42/T42</f>
        <v>5548.9590722262947</v>
      </c>
      <c r="M42" s="958">
        <f>Z42/T42</f>
        <v>418.62192339455072</v>
      </c>
      <c r="N42" s="958">
        <f>AA42/T42</f>
        <v>5772.3636550783858</v>
      </c>
      <c r="O42" s="958">
        <f>AB42/T42</f>
        <v>1337.0618219367418</v>
      </c>
      <c r="P42" s="958">
        <f>AC42/T42</f>
        <v>1247.900223506658</v>
      </c>
      <c r="Q42" s="1085">
        <f>AA42/AD42</f>
        <v>6.7938384477020382</v>
      </c>
      <c r="R42" s="1085">
        <f>Z42/AD42</f>
        <v>0.49270106461618196</v>
      </c>
      <c r="S42" s="1085">
        <f>AC42/AD42</f>
        <v>1.4687280677295396</v>
      </c>
      <c r="T42" s="1065">
        <f>'1'!R43</f>
        <v>9276.4880797439328</v>
      </c>
      <c r="U42" s="1065">
        <f>'1'!U43</f>
        <v>308027.64594071131</v>
      </c>
      <c r="V42" s="1065">
        <f>'1'!V43</f>
        <v>227942.27011406221</v>
      </c>
      <c r="W42" s="1065">
        <f>'1'!L43*1000</f>
        <v>151126607.23650283</v>
      </c>
      <c r="X42" s="1065">
        <f>'1'!M43*1000</f>
        <v>22146739.526539851</v>
      </c>
      <c r="Y42" s="1065">
        <f>'21'!F42*1000</f>
        <v>51474852.688494176</v>
      </c>
      <c r="Z42" s="1065">
        <f>'17'!AA42*1000</f>
        <v>3883341.2822890277</v>
      </c>
      <c r="AA42" s="1065">
        <f>'1'!G43*1000</f>
        <v>53547262.638281763</v>
      </c>
      <c r="AB42" s="1065">
        <f>'1'!H43*1000</f>
        <v>12403238.053076889</v>
      </c>
      <c r="AC42" s="1065">
        <f>'1'!J43*1000</f>
        <v>11576131.548069302</v>
      </c>
      <c r="AD42" s="1065">
        <f>'1'!W43*1000</f>
        <v>7881739.1744712004</v>
      </c>
    </row>
    <row r="43" spans="1:30" ht="18" customHeight="1">
      <c r="A43" s="961"/>
      <c r="B43" s="961" t="s">
        <v>1316</v>
      </c>
      <c r="C43" s="988"/>
      <c r="D43" s="989"/>
      <c r="E43" s="1077">
        <f>'29'!R43</f>
        <v>8.1709999965217737</v>
      </c>
      <c r="F43" s="1073">
        <f>'29'!S43</f>
        <v>6.5562462037236982</v>
      </c>
      <c r="G43" s="1073">
        <f>'29'!T43</f>
        <v>1.6147537927980777</v>
      </c>
      <c r="H43" s="1074">
        <f t="shared" si="56"/>
        <v>9.105086782763232</v>
      </c>
      <c r="I43" s="1074">
        <f t="shared" si="57"/>
        <v>15.433669622539128</v>
      </c>
      <c r="J43" s="958">
        <f t="shared" si="58"/>
        <v>7951.0898315467839</v>
      </c>
      <c r="K43" s="958">
        <f t="shared" si="59"/>
        <v>1316.9166748415646</v>
      </c>
      <c r="L43" s="958">
        <f t="shared" si="60"/>
        <v>3881.7490616886425</v>
      </c>
      <c r="M43" s="958">
        <f t="shared" si="61"/>
        <v>258.57335271638578</v>
      </c>
      <c r="N43" s="958">
        <f t="shared" si="62"/>
        <v>4127.8657946389349</v>
      </c>
      <c r="O43" s="958">
        <f t="shared" si="63"/>
        <v>1075.225536081645</v>
      </c>
      <c r="P43" s="958">
        <f t="shared" si="64"/>
        <v>1002.2913595240292</v>
      </c>
      <c r="Q43" s="1085">
        <f t="shared" si="65"/>
        <v>5.415355421583981</v>
      </c>
      <c r="R43" s="1085">
        <f t="shared" si="66"/>
        <v>0.33922290044613918</v>
      </c>
      <c r="S43" s="1085">
        <f t="shared" si="67"/>
        <v>1.3149080463939835</v>
      </c>
      <c r="T43" s="1065">
        <f>'1'!R44</f>
        <v>10491.563996013769</v>
      </c>
      <c r="U43" s="1065">
        <f>'1'!U44</f>
        <v>95526.600670619562</v>
      </c>
      <c r="V43" s="1065">
        <f>'1'!V44</f>
        <v>161923.33253820293</v>
      </c>
      <c r="W43" s="1065">
        <f>'1'!L44*1000</f>
        <v>83419367.805727422</v>
      </c>
      <c r="X43" s="1065">
        <f>'1'!M44*1000</f>
        <v>13816515.571517931</v>
      </c>
      <c r="Y43" s="1065">
        <f>'21'!F43*1000</f>
        <v>40725618.697172791</v>
      </c>
      <c r="Z43" s="1065">
        <f>'17'!AA43*1000</f>
        <v>2712838.8776878021</v>
      </c>
      <c r="AA43" s="1065">
        <f>'1'!G44*1000</f>
        <v>43307768.151410617</v>
      </c>
      <c r="AB43" s="1065">
        <f>'1'!H44*1000</f>
        <v>11280797.52194879</v>
      </c>
      <c r="AC43" s="1065">
        <f>'1'!J44*1000</f>
        <v>10515603.941097997</v>
      </c>
      <c r="AD43" s="1065">
        <f>'1'!W44*1000</f>
        <v>7997216.208339504</v>
      </c>
    </row>
    <row r="44" spans="1:30" ht="18" customHeight="1">
      <c r="A44" s="961"/>
      <c r="B44" s="1330" t="s">
        <v>456</v>
      </c>
      <c r="C44" s="988"/>
      <c r="D44" s="989"/>
      <c r="E44" s="1077">
        <f>'29'!R44</f>
        <v>6.7943989468807029</v>
      </c>
      <c r="F44" s="1073">
        <f>'29'!S44</f>
        <v>5.1441068266597831</v>
      </c>
      <c r="G44" s="1073">
        <f>'29'!T44</f>
        <v>1.6502921202209171</v>
      </c>
      <c r="H44" s="1074">
        <f t="shared" si="56"/>
        <v>9.786886817011327</v>
      </c>
      <c r="I44" s="1074">
        <f t="shared" si="57"/>
        <v>11.940773237443798</v>
      </c>
      <c r="J44" s="958">
        <f t="shared" si="58"/>
        <v>10808.142999698235</v>
      </c>
      <c r="K44" s="958">
        <f t="shared" si="59"/>
        <v>2265.3857462278352</v>
      </c>
      <c r="L44" s="958">
        <f t="shared" si="60"/>
        <v>4172.4630995596781</v>
      </c>
      <c r="M44" s="958">
        <f t="shared" si="61"/>
        <v>316.79407937912401</v>
      </c>
      <c r="N44" s="958">
        <f t="shared" si="62"/>
        <v>4602.5681418782442</v>
      </c>
      <c r="O44" s="958">
        <f t="shared" si="63"/>
        <v>1207.5920583445388</v>
      </c>
      <c r="P44" s="958">
        <f t="shared" si="64"/>
        <v>1113.2052971547075</v>
      </c>
      <c r="Q44" s="1085">
        <f t="shared" si="65"/>
        <v>5.8049939878913701</v>
      </c>
      <c r="R44" s="1085">
        <f t="shared" si="66"/>
        <v>0.39955687118733912</v>
      </c>
      <c r="S44" s="1085">
        <f t="shared" si="67"/>
        <v>1.404031370763104</v>
      </c>
      <c r="T44" s="1065">
        <f>'1'!R45</f>
        <v>31478.450319391191</v>
      </c>
      <c r="U44" s="1065">
        <f>'1'!U45</f>
        <v>308076.03045079566</v>
      </c>
      <c r="V44" s="1065">
        <f>'1'!V45</f>
        <v>375877.03712999052</v>
      </c>
      <c r="W44" s="1065">
        <f>'1'!L45*1000</f>
        <v>340223592.46087658</v>
      </c>
      <c r="X44" s="1065">
        <f>'1'!M45*1000</f>
        <v>71310832.666889846</v>
      </c>
      <c r="Y44" s="1065">
        <f>'21'!F44*1000</f>
        <v>131342672.3889823</v>
      </c>
      <c r="Z44" s="1065">
        <f>'17'!AA44*1000</f>
        <v>9972186.6892130245</v>
      </c>
      <c r="AA44" s="1065">
        <f>'1'!G45*1000</f>
        <v>144881712.59572694</v>
      </c>
      <c r="AB44" s="1065">
        <f>'1'!H45*1000</f>
        <v>38013126.614689916</v>
      </c>
      <c r="AC44" s="1065">
        <f>'1'!J45*1000</f>
        <v>35041977.641767569</v>
      </c>
      <c r="AD44" s="1065">
        <f>'1'!W45*1000</f>
        <v>24958115.873665936</v>
      </c>
    </row>
    <row r="45" spans="1:30" ht="18" customHeight="1">
      <c r="A45" s="961"/>
      <c r="B45" s="961" t="s">
        <v>1317</v>
      </c>
      <c r="C45" s="988"/>
      <c r="D45" s="989"/>
      <c r="E45" s="1077">
        <f>'29'!R44</f>
        <v>6.7943989468807029</v>
      </c>
      <c r="F45" s="1073">
        <f>'29'!S44</f>
        <v>5.1441068266597831</v>
      </c>
      <c r="G45" s="1073">
        <f>'29'!T44</f>
        <v>1.6502921202209171</v>
      </c>
      <c r="H45" s="1074">
        <f t="shared" si="56"/>
        <v>7.2201650627202154</v>
      </c>
      <c r="I45" s="1074">
        <f t="shared" si="57"/>
        <v>11.067441008739115</v>
      </c>
      <c r="J45" s="958">
        <f t="shared" si="58"/>
        <v>11721.708337000393</v>
      </c>
      <c r="K45" s="958">
        <f t="shared" si="59"/>
        <v>2402.6575888252346</v>
      </c>
      <c r="L45" s="958">
        <f t="shared" si="60"/>
        <v>4111.4278084614398</v>
      </c>
      <c r="M45" s="958">
        <f t="shared" si="61"/>
        <v>344.23955535338217</v>
      </c>
      <c r="N45" s="958">
        <f t="shared" si="62"/>
        <v>4565.3730695109489</v>
      </c>
      <c r="O45" s="958">
        <f t="shared" si="63"/>
        <v>1293.7812011814494</v>
      </c>
      <c r="P45" s="958">
        <f t="shared" si="64"/>
        <v>1200.3911291220272</v>
      </c>
      <c r="Q45" s="1085">
        <f t="shared" si="65"/>
        <v>5.3978342825307513</v>
      </c>
      <c r="R45" s="1085">
        <f t="shared" si="66"/>
        <v>0.40700903190123672</v>
      </c>
      <c r="S45" s="1085">
        <f t="shared" si="67"/>
        <v>1.4192733628918468</v>
      </c>
      <c r="T45" s="1065">
        <f>'1'!R46</f>
        <v>22134.514413773781</v>
      </c>
      <c r="U45" s="1065">
        <f>'1'!U46</f>
        <v>159814.84765060648</v>
      </c>
      <c r="V45" s="1065">
        <f>'1'!V46</f>
        <v>244972.43253152698</v>
      </c>
      <c r="W45" s="1065">
        <f>'1'!L46*1000</f>
        <v>259454322.13938749</v>
      </c>
      <c r="X45" s="1065">
        <f>'1'!M46*1000</f>
        <v>53181659.031215109</v>
      </c>
      <c r="Y45" s="1065">
        <f>'21'!F45*1000</f>
        <v>91004458.087580085</v>
      </c>
      <c r="Z45" s="1065">
        <f>'17'!AA45*1000</f>
        <v>7619575.3997605154</v>
      </c>
      <c r="AA45" s="1065">
        <f>'1'!G46*1000</f>
        <v>101052316.01134475</v>
      </c>
      <c r="AB45" s="1065">
        <f>'1'!H46*1000</f>
        <v>28637218.645820346</v>
      </c>
      <c r="AC45" s="1065">
        <f>'1'!J46*1000</f>
        <v>26570074.749717698</v>
      </c>
      <c r="AD45" s="1065">
        <f>'1'!W46*1000</f>
        <v>18720900.035479933</v>
      </c>
    </row>
    <row r="46" spans="1:30" ht="18" customHeight="1">
      <c r="A46" s="961"/>
      <c r="B46" s="961" t="s">
        <v>1318</v>
      </c>
      <c r="C46" s="988"/>
      <c r="D46" s="989"/>
      <c r="E46" s="1077">
        <f>'29'!R46</f>
        <v>3.9982609782702538</v>
      </c>
      <c r="F46" s="1073">
        <f>'29'!S46</f>
        <v>3.1648129126584812</v>
      </c>
      <c r="G46" s="1073">
        <f>'29'!T46</f>
        <v>0.83344806561177331</v>
      </c>
      <c r="H46" s="1074">
        <f t="shared" si="56"/>
        <v>15.86710186133201</v>
      </c>
      <c r="I46" s="1074">
        <f t="shared" si="57"/>
        <v>14.009578610204914</v>
      </c>
      <c r="J46" s="958">
        <f t="shared" si="58"/>
        <v>8644.030859943332</v>
      </c>
      <c r="K46" s="958">
        <f t="shared" si="59"/>
        <v>1940.2074049732976</v>
      </c>
      <c r="L46" s="958">
        <f t="shared" si="60"/>
        <v>4317.0474100910205</v>
      </c>
      <c r="M46" s="958">
        <f t="shared" si="61"/>
        <v>251.77947635943849</v>
      </c>
      <c r="N46" s="958">
        <f t="shared" si="62"/>
        <v>4690.6782138812205</v>
      </c>
      <c r="O46" s="958">
        <f t="shared" si="63"/>
        <v>1003.4216911989829</v>
      </c>
      <c r="P46" s="958">
        <f t="shared" si="64"/>
        <v>906.6739088992158</v>
      </c>
      <c r="Q46" s="1085">
        <f t="shared" si="65"/>
        <v>7.0270771000172845</v>
      </c>
      <c r="R46" s="1085">
        <f t="shared" si="66"/>
        <v>0.37718933422972928</v>
      </c>
      <c r="S46" s="1085">
        <f t="shared" si="67"/>
        <v>1.3582827838316032</v>
      </c>
      <c r="T46" s="1065">
        <f>'1'!R47</f>
        <v>9343.9359056174271</v>
      </c>
      <c r="U46" s="1065">
        <f>'1'!U47</f>
        <v>148261.18280018927</v>
      </c>
      <c r="V46" s="1065">
        <f>'1'!V47</f>
        <v>130904.60459846359</v>
      </c>
      <c r="W46" s="1065">
        <f>'1'!L47*1000</f>
        <v>80769270.321489587</v>
      </c>
      <c r="X46" s="1065">
        <f>'1'!M47*1000</f>
        <v>18129173.635674808</v>
      </c>
      <c r="Y46" s="1065">
        <f>'21'!F46*1000</f>
        <v>40338214.301402211</v>
      </c>
      <c r="Z46" s="1065">
        <f>'17'!AA46*1000</f>
        <v>2352611.2894525114</v>
      </c>
      <c r="AA46" s="1065">
        <f>'1'!G47*1000</f>
        <v>43829396.584382161</v>
      </c>
      <c r="AB46" s="1065">
        <f>'1'!H47*1000</f>
        <v>9375907.968869539</v>
      </c>
      <c r="AC46" s="1065">
        <f>'1'!J47*1000</f>
        <v>8471902.8920498863</v>
      </c>
      <c r="AD46" s="1065">
        <f>'1'!W47*1000</f>
        <v>6237215.8381860293</v>
      </c>
    </row>
    <row r="47" spans="1:30" ht="18" customHeight="1">
      <c r="A47" s="961"/>
      <c r="B47" s="1330" t="s">
        <v>457</v>
      </c>
      <c r="C47" s="988"/>
      <c r="D47" s="989"/>
      <c r="E47" s="1077">
        <f>'29'!R47</f>
        <v>6.5465551263576911</v>
      </c>
      <c r="F47" s="1073">
        <f>'29'!S47</f>
        <v>5.1541823118030896</v>
      </c>
      <c r="G47" s="1073">
        <f>'29'!T47</f>
        <v>1.3923728145545973</v>
      </c>
      <c r="H47" s="1074">
        <f t="shared" si="56"/>
        <v>15.289822256836656</v>
      </c>
      <c r="I47" s="1074">
        <f t="shared" si="57"/>
        <v>17.69244290583471</v>
      </c>
      <c r="J47" s="958">
        <f t="shared" si="58"/>
        <v>18059.627317948041</v>
      </c>
      <c r="K47" s="958">
        <f t="shared" si="59"/>
        <v>3043.899566276436</v>
      </c>
      <c r="L47" s="958">
        <f t="shared" si="60"/>
        <v>4705.7416361913292</v>
      </c>
      <c r="M47" s="958">
        <f t="shared" si="61"/>
        <v>255.73140983534739</v>
      </c>
      <c r="N47" s="958">
        <f t="shared" si="62"/>
        <v>5237.3290263400177</v>
      </c>
      <c r="O47" s="958">
        <f t="shared" si="63"/>
        <v>1118.2244083697512</v>
      </c>
      <c r="P47" s="958">
        <f t="shared" si="64"/>
        <v>991.13206206400446</v>
      </c>
      <c r="Q47" s="1085">
        <f t="shared" si="65"/>
        <v>7.1027033975546709</v>
      </c>
      <c r="R47" s="1085">
        <f t="shared" si="66"/>
        <v>0.34681501665521758</v>
      </c>
      <c r="S47" s="1085">
        <f t="shared" si="67"/>
        <v>1.3441426019336633</v>
      </c>
      <c r="T47" s="1065">
        <f>'1'!R48</f>
        <v>32241.78399711302</v>
      </c>
      <c r="U47" s="1065">
        <f>'1'!U48</f>
        <v>492971.1465591786</v>
      </c>
      <c r="V47" s="1065">
        <f>'1'!V48</f>
        <v>570435.92255117733</v>
      </c>
      <c r="W47" s="1065">
        <f>'1'!L48*1000</f>
        <v>582274603.05364227</v>
      </c>
      <c r="X47" s="1065">
        <f>'1'!M48*1000</f>
        <v>98140752.32479085</v>
      </c>
      <c r="Y47" s="1065">
        <f>'21'!F47*1000</f>
        <v>151721505.38030204</v>
      </c>
      <c r="Z47" s="1065">
        <f>'17'!AA47*1000</f>
        <v>8245236.8771884544</v>
      </c>
      <c r="AA47" s="1065">
        <f>'1'!G48*1000</f>
        <v>168860831.1890651</v>
      </c>
      <c r="AB47" s="1065">
        <f>'1'!H48*1000</f>
        <v>36053549.834957018</v>
      </c>
      <c r="AC47" s="1065">
        <f>'1'!J48*1000</f>
        <v>31955865.857680846</v>
      </c>
      <c r="AD47" s="1065">
        <f>'1'!W48*1000</f>
        <v>23774163.404767931</v>
      </c>
    </row>
    <row r="48" spans="1:30" ht="18" customHeight="1">
      <c r="A48" s="961"/>
      <c r="B48" s="961" t="s">
        <v>1319</v>
      </c>
      <c r="C48" s="35"/>
      <c r="D48" s="32"/>
      <c r="E48" s="1077">
        <f>'29'!R48</f>
        <v>5.292255161281191</v>
      </c>
      <c r="F48" s="1073">
        <f>'29'!S48</f>
        <v>4.2355670067065425</v>
      </c>
      <c r="G48" s="1073">
        <f>'29'!T48</f>
        <v>1.0566881545746496</v>
      </c>
      <c r="H48" s="1074">
        <f t="shared" si="56"/>
        <v>25.319615423168727</v>
      </c>
      <c r="I48" s="1074">
        <f t="shared" si="57"/>
        <v>27.494743774785139</v>
      </c>
      <c r="J48" s="958">
        <f t="shared" si="58"/>
        <v>15984.436814883531</v>
      </c>
      <c r="K48" s="958">
        <f t="shared" si="59"/>
        <v>3051.8124399213352</v>
      </c>
      <c r="L48" s="958">
        <f t="shared" si="60"/>
        <v>4913.0951761210636</v>
      </c>
      <c r="M48" s="958">
        <f t="shared" si="61"/>
        <v>422.73074844686482</v>
      </c>
      <c r="N48" s="958">
        <f t="shared" si="62"/>
        <v>5561.9567666122666</v>
      </c>
      <c r="O48" s="958">
        <f t="shared" si="63"/>
        <v>1207.0667601747684</v>
      </c>
      <c r="P48" s="958">
        <f t="shared" si="64"/>
        <v>1085.4118346307123</v>
      </c>
      <c r="Q48" s="1085">
        <f t="shared" si="65"/>
        <v>8.0037347345556924</v>
      </c>
      <c r="R48" s="1085">
        <f t="shared" si="66"/>
        <v>0.60831554733024418</v>
      </c>
      <c r="S48" s="1085">
        <f t="shared" si="67"/>
        <v>1.5619230365616503</v>
      </c>
      <c r="T48" s="1065">
        <f>'1'!R49</f>
        <v>7366.8191842236156</v>
      </c>
      <c r="U48" s="1065">
        <f>'1'!U49</f>
        <v>186525.02863656351</v>
      </c>
      <c r="V48" s="1065">
        <f>'1'!V49</f>
        <v>202548.80590539999</v>
      </c>
      <c r="W48" s="1065">
        <f>'1'!L49*1000</f>
        <v>117754455.77689423</v>
      </c>
      <c r="X48" s="1065">
        <f>'1'!M49*1000</f>
        <v>22482150.429064773</v>
      </c>
      <c r="Y48" s="1065">
        <f>'21'!F48*1000</f>
        <v>36193883.797365151</v>
      </c>
      <c r="Z48" s="1065">
        <f>'17'!AA48*1000</f>
        <v>3114180.9874195713</v>
      </c>
      <c r="AA48" s="1065">
        <f>'1'!G49*1000</f>
        <v>40973929.810101599</v>
      </c>
      <c r="AB48" s="1065">
        <f>'1'!H49*1000</f>
        <v>8892242.5654941294</v>
      </c>
      <c r="AC48" s="1065">
        <f>'1'!J49*1000</f>
        <v>7996032.7261408819</v>
      </c>
      <c r="AD48" s="1065">
        <f>'1'!W49*1000</f>
        <v>5119351.298987818</v>
      </c>
    </row>
    <row r="49" spans="1:30" ht="18" customHeight="1">
      <c r="A49" s="961"/>
      <c r="B49" s="961" t="s">
        <v>1320</v>
      </c>
      <c r="C49" s="35"/>
      <c r="D49" s="32"/>
      <c r="E49" s="1077">
        <f>'29'!R49</f>
        <v>8.4889908493003805</v>
      </c>
      <c r="F49" s="1073">
        <f>'29'!S49</f>
        <v>6.7599035951710311</v>
      </c>
      <c r="G49" s="1073">
        <f>'29'!T49</f>
        <v>1.7290872541293503</v>
      </c>
      <c r="H49" s="1074">
        <f>U49/T49</f>
        <v>11.696252968790683</v>
      </c>
      <c r="I49" s="1074">
        <f>V49/T49</f>
        <v>12.947777033614924</v>
      </c>
      <c r="J49" s="958">
        <f>W49/T49</f>
        <v>24595.257311239293</v>
      </c>
      <c r="K49" s="958">
        <f>X49/T49</f>
        <v>3850.6148932952397</v>
      </c>
      <c r="L49" s="958">
        <f>Y49/T49</f>
        <v>4976.2501705722389</v>
      </c>
      <c r="M49" s="958">
        <f>Z49/T49</f>
        <v>202.83479487278217</v>
      </c>
      <c r="N49" s="958">
        <f>AA49/T49</f>
        <v>5488.2504723574621</v>
      </c>
      <c r="O49" s="958">
        <f>AB49/T49</f>
        <v>1191.614483715427</v>
      </c>
      <c r="P49" s="958">
        <f>AC49/T49</f>
        <v>1034.6061524001429</v>
      </c>
      <c r="Q49" s="1085">
        <f>AA49/AD49</f>
        <v>6.5272419605144121</v>
      </c>
      <c r="R49" s="1085">
        <f>Z49/AD49</f>
        <v>0.24123384871267683</v>
      </c>
      <c r="S49" s="1085">
        <f>AC49/AD49</f>
        <v>1.2304694773982858</v>
      </c>
      <c r="T49" s="1065">
        <f>'1'!R50</f>
        <v>16222.461512686059</v>
      </c>
      <c r="U49" s="1065">
        <f>'1'!U50</f>
        <v>189742.01362884691</v>
      </c>
      <c r="V49" s="1065">
        <f>'1'!V50</f>
        <v>210044.81460265859</v>
      </c>
      <c r="W49" s="1065">
        <f>'1'!L50*1000</f>
        <v>398995615.12618983</v>
      </c>
      <c r="X49" s="1065">
        <f>'1'!M50*1000</f>
        <v>62466451.906657763</v>
      </c>
      <c r="Y49" s="1065">
        <f>'21'!F49*1000</f>
        <v>80727026.869605586</v>
      </c>
      <c r="Z49" s="1065">
        <f>'17'!AA49*1000</f>
        <v>3290479.6532572801</v>
      </c>
      <c r="AA49" s="1065">
        <f>'1'!G50*1000</f>
        <v>89032932.059800014</v>
      </c>
      <c r="AB49" s="1065">
        <f>'1'!H50*1000</f>
        <v>19330920.100032784</v>
      </c>
      <c r="AC49" s="1065">
        <f>'1'!J50*1000</f>
        <v>16783858.488099527</v>
      </c>
      <c r="AD49" s="1065">
        <f>'1'!W50*1000</f>
        <v>13640207.088750748</v>
      </c>
    </row>
    <row r="50" spans="1:30" ht="18" customHeight="1">
      <c r="A50" s="961"/>
      <c r="B50" s="961" t="s">
        <v>1321</v>
      </c>
      <c r="C50" s="35"/>
      <c r="D50" s="32"/>
      <c r="E50" s="1077">
        <f>'29'!R50</f>
        <v>5.3344656596040281</v>
      </c>
      <c r="F50" s="1073">
        <f>'29'!S50</f>
        <v>4.0507169186211902</v>
      </c>
      <c r="G50" s="1073">
        <f>'29'!T50</f>
        <v>1.2837487409828385</v>
      </c>
      <c r="H50" s="1074">
        <f>U50/T50</f>
        <v>13.487900581445066</v>
      </c>
      <c r="I50" s="1074">
        <f>V50/T50</f>
        <v>18.242385650336566</v>
      </c>
      <c r="J50" s="958">
        <f>W50/T50</f>
        <v>7572.8988336841585</v>
      </c>
      <c r="K50" s="958">
        <f>X50/T50</f>
        <v>1524.6628092887618</v>
      </c>
      <c r="L50" s="958">
        <f>Y50/T50</f>
        <v>4022.026170450973</v>
      </c>
      <c r="M50" s="958">
        <f>Z50/T50</f>
        <v>212.72181849018747</v>
      </c>
      <c r="N50" s="958">
        <f>AA50/T50</f>
        <v>4490.4888182187124</v>
      </c>
      <c r="O50" s="958">
        <f>AB50/T50</f>
        <v>904.98516992719283</v>
      </c>
      <c r="P50" s="958">
        <f>AC50/T50</f>
        <v>829.35243067423085</v>
      </c>
      <c r="Q50" s="1085">
        <f>AA50/AD50</f>
        <v>7.7481614578251268</v>
      </c>
      <c r="R50" s="1085">
        <f>Z50/AD50</f>
        <v>0.36704311311879678</v>
      </c>
      <c r="S50" s="1085">
        <f>AC50/AD50</f>
        <v>1.4310149292060168</v>
      </c>
      <c r="T50" s="1065">
        <f>'1'!R51</f>
        <v>8652.5033002033233</v>
      </c>
      <c r="U50" s="1065">
        <f>'1'!U51</f>
        <v>116704.10429376776</v>
      </c>
      <c r="V50" s="1065">
        <f>'1'!V51</f>
        <v>157842.30204311889</v>
      </c>
      <c r="W50" s="1065">
        <f>'1'!L51*1000</f>
        <v>65524532.150558077</v>
      </c>
      <c r="X50" s="1065">
        <f>'1'!M51*1000</f>
        <v>13192149.989068281</v>
      </c>
      <c r="Y50" s="1065">
        <f>'21'!F50*1000</f>
        <v>34800594.713331178</v>
      </c>
      <c r="Z50" s="1065">
        <f>'17'!AA50*1000</f>
        <v>1840576.2365115995</v>
      </c>
      <c r="AA50" s="1065">
        <f>'1'!G51*1000</f>
        <v>38853969.319163531</v>
      </c>
      <c r="AB50" s="1065">
        <f>'1'!H51*1000</f>
        <v>7830387.1694301013</v>
      </c>
      <c r="AC50" s="1065">
        <f>'1'!J51*1000</f>
        <v>7175974.6434404301</v>
      </c>
      <c r="AD50" s="1065">
        <f>'1'!W51*1000</f>
        <v>5014605.0170293767</v>
      </c>
    </row>
    <row r="51" spans="1:30" ht="18" customHeight="1">
      <c r="A51" s="961"/>
      <c r="B51" s="1330" t="s">
        <v>458</v>
      </c>
      <c r="C51" s="35"/>
      <c r="D51" s="32"/>
      <c r="E51" s="1077">
        <f>'29'!R51</f>
        <v>6.357578939877226</v>
      </c>
      <c r="F51" s="1073">
        <f>'29'!S51</f>
        <v>5.0319892951365981</v>
      </c>
      <c r="G51" s="1073">
        <f>'29'!T51</f>
        <v>1.3255896447406306</v>
      </c>
      <c r="H51" s="1074">
        <f>U51/T51</f>
        <v>12.043269371188865</v>
      </c>
      <c r="I51" s="1074">
        <f>V51/T51</f>
        <v>7.327895803210474</v>
      </c>
      <c r="J51" s="958">
        <f>W51/T51</f>
        <v>4959.8437278080337</v>
      </c>
      <c r="K51" s="958">
        <f>X51/T51</f>
        <v>1041.2003910061703</v>
      </c>
      <c r="L51" s="958">
        <f>Y51/T51</f>
        <v>4035.5595513181675</v>
      </c>
      <c r="M51" s="958">
        <f>Z51/T51</f>
        <v>196.50394823836615</v>
      </c>
      <c r="N51" s="958">
        <f>AA51/T51</f>
        <v>4329.9875913217093</v>
      </c>
      <c r="O51" s="958">
        <f>AB51/T51</f>
        <v>840.3441132702111</v>
      </c>
      <c r="P51" s="958">
        <f>AC51/T51</f>
        <v>772.12555254682763</v>
      </c>
      <c r="Q51" s="1085">
        <f>AA51/AD51</f>
        <v>7.7601538641549501</v>
      </c>
      <c r="R51" s="1085">
        <f>Z51/AD51</f>
        <v>0.35217211160140816</v>
      </c>
      <c r="S51" s="1085">
        <f>AC51/AD51</f>
        <v>1.3837945176143258</v>
      </c>
      <c r="T51" s="1065">
        <f>'1'!R52</f>
        <v>4691.8932576218949</v>
      </c>
      <c r="U51" s="1065">
        <f>'1'!U52</f>
        <v>56505.73436240531</v>
      </c>
      <c r="V51" s="1065">
        <f>'1'!V52</f>
        <v>34381.704911639004</v>
      </c>
      <c r="W51" s="1065">
        <f>'1'!L52*1000</f>
        <v>23271057.34536076</v>
      </c>
      <c r="X51" s="1065">
        <f>'1'!M52*1000</f>
        <v>4885201.0943951309</v>
      </c>
      <c r="Y51" s="1065">
        <f>'21'!F51*1000</f>
        <v>18934414.649561349</v>
      </c>
      <c r="Z51" s="1065">
        <f>'17'!AA51*1000</f>
        <v>921975.54983567202</v>
      </c>
      <c r="AA51" s="1065">
        <f>'1'!G52*1000</f>
        <v>20315839.585308798</v>
      </c>
      <c r="AB51" s="1065">
        <f>'1'!H52*1000</f>
        <v>3942804.8791347533</v>
      </c>
      <c r="AC51" s="1065">
        <f>'1'!J52*1000</f>
        <v>3622730.6740320409</v>
      </c>
      <c r="AD51" s="1065">
        <f>'1'!W52*1000</f>
        <v>2617968.6564141484</v>
      </c>
    </row>
    <row r="52" spans="1:30" ht="18" customHeight="1">
      <c r="A52" s="1470" t="s">
        <v>459</v>
      </c>
      <c r="B52" s="1470"/>
      <c r="C52" s="35"/>
      <c r="D52" s="32"/>
      <c r="E52" s="1077">
        <f>'29'!R52</f>
        <v>6.6056820518692483</v>
      </c>
      <c r="F52" s="1073">
        <f>'29'!S52</f>
        <v>5.6162585166183892</v>
      </c>
      <c r="G52" s="1073">
        <f>'29'!T52</f>
        <v>0.98942353525085969</v>
      </c>
      <c r="H52" s="1074">
        <f>U52/T52</f>
        <v>11.839481138712793</v>
      </c>
      <c r="I52" s="1074">
        <f>V52/T52</f>
        <v>15.564134656146447</v>
      </c>
      <c r="J52" s="958">
        <f>W52/T52</f>
        <v>3946.6666186063144</v>
      </c>
      <c r="K52" s="958">
        <f>X52/T52</f>
        <v>858.51372849823679</v>
      </c>
      <c r="L52" s="958">
        <f>Y52/T52</f>
        <v>2302.7546203867273</v>
      </c>
      <c r="M52" s="958">
        <f>Z52/T52</f>
        <v>256.20873097963027</v>
      </c>
      <c r="N52" s="958">
        <f>AA52/T52</f>
        <v>2399.2804497833349</v>
      </c>
      <c r="O52" s="958">
        <f>AB52/T52</f>
        <v>833.88406638588458</v>
      </c>
      <c r="P52" s="958">
        <f>AC52/T52</f>
        <v>751.97688995665328</v>
      </c>
      <c r="Q52" s="1085">
        <f>AA52/AD52</f>
        <v>5.1082573415308845</v>
      </c>
      <c r="R52" s="1085">
        <f>Z52/AD52</f>
        <v>0.54548859892939827</v>
      </c>
      <c r="S52" s="1085">
        <f>AC52/AD52</f>
        <v>1.601018117381618</v>
      </c>
      <c r="T52" s="1065">
        <f>'1'!R53</f>
        <v>2761.1750976780709</v>
      </c>
      <c r="U52" s="1065">
        <f>'1'!U53</f>
        <v>32690.880489642976</v>
      </c>
      <c r="V52" s="1065">
        <f>'1'!V53</f>
        <v>42975.301029459813</v>
      </c>
      <c r="W52" s="1065">
        <f>'1'!L53*1000</f>
        <v>10897437.586133072</v>
      </c>
      <c r="X52" s="1065">
        <f>'1'!M53*1000</f>
        <v>2370506.7281440836</v>
      </c>
      <c r="Y52" s="1065">
        <f>'21'!F52*1000</f>
        <v>6358308.713874951</v>
      </c>
      <c r="Z52" s="1065">
        <f>'17'!AA52*1000</f>
        <v>707437.16778865526</v>
      </c>
      <c r="AA52" s="1065">
        <f>'1'!G53*1000</f>
        <v>6624833.4302875856</v>
      </c>
      <c r="AB52" s="1065">
        <f>'1'!H53*1000</f>
        <v>2302499.9184552319</v>
      </c>
      <c r="AC52" s="1065">
        <f>'1'!J53*1000</f>
        <v>2076339.862577714</v>
      </c>
      <c r="AD52" s="1065">
        <f>'1'!W53*1000</f>
        <v>1296887.1745020975</v>
      </c>
    </row>
    <row r="53" spans="1:30" ht="18" customHeight="1">
      <c r="A53" s="1479" t="s">
        <v>118</v>
      </c>
      <c r="B53" s="1479"/>
      <c r="C53" s="1479"/>
      <c r="D53" s="989"/>
      <c r="E53" s="1077"/>
      <c r="F53" s="1073"/>
      <c r="G53" s="1073"/>
      <c r="H53" s="1074"/>
      <c r="I53" s="1074"/>
      <c r="J53" s="1071"/>
      <c r="K53" s="1071"/>
      <c r="L53" s="1071"/>
      <c r="M53" s="1071"/>
      <c r="N53" s="1071"/>
      <c r="O53" s="1071"/>
      <c r="P53" s="1071"/>
      <c r="Q53" s="1064"/>
      <c r="R53" s="1064"/>
      <c r="S53" s="1064"/>
      <c r="T53" s="1065"/>
      <c r="U53" s="1065"/>
      <c r="V53" s="1065"/>
      <c r="W53" s="1065"/>
      <c r="X53" s="1065"/>
      <c r="Y53" s="1065"/>
      <c r="Z53" s="1065"/>
      <c r="AA53" s="1065"/>
      <c r="AB53" s="1065"/>
      <c r="AC53" s="1065"/>
      <c r="AD53" s="1065"/>
    </row>
    <row r="54" spans="1:30" ht="18" customHeight="1">
      <c r="A54" s="1470" t="s">
        <v>460</v>
      </c>
      <c r="B54" s="1470" t="s">
        <v>460</v>
      </c>
      <c r="C54" s="1334"/>
      <c r="D54" s="989"/>
      <c r="E54" s="1077">
        <f>'29'!R54</f>
        <v>10.06887145330634</v>
      </c>
      <c r="F54" s="1073">
        <f>'29'!S54</f>
        <v>7.9785290696576521</v>
      </c>
      <c r="G54" s="1073">
        <f>'29'!T54</f>
        <v>2.0903423836487027</v>
      </c>
      <c r="H54" s="1074">
        <f>U54/T54</f>
        <v>13.102421501794108</v>
      </c>
      <c r="I54" s="1074">
        <f>V54/T54</f>
        <v>12.338445323032239</v>
      </c>
      <c r="J54" s="958">
        <f>W54/T54</f>
        <v>14522.334962091854</v>
      </c>
      <c r="K54" s="958">
        <f>X54/T54</f>
        <v>2383.3583500977547</v>
      </c>
      <c r="L54" s="958">
        <f>Y54/T54</f>
        <v>4904.0844367230347</v>
      </c>
      <c r="M54" s="958">
        <f>Z54/T54</f>
        <v>165.08875426944269</v>
      </c>
      <c r="N54" s="958">
        <f>AA54/T54</f>
        <v>5037.6348134407899</v>
      </c>
      <c r="O54" s="958">
        <f>AB54/T54</f>
        <v>1121.9742154138771</v>
      </c>
      <c r="P54" s="958">
        <f>AC54/T54</f>
        <v>1003.366506881369</v>
      </c>
      <c r="Q54" s="1085">
        <f>AA54/AD54</f>
        <v>5.6679724770596298</v>
      </c>
      <c r="R54" s="1085">
        <f>Z54/AD54</f>
        <v>0.1857456028719458</v>
      </c>
      <c r="S54" s="1085">
        <f>AC54/AD54</f>
        <v>1.1289134595928974</v>
      </c>
      <c r="T54" s="1065">
        <f>'1'!R55</f>
        <v>73500.944813774302</v>
      </c>
      <c r="U54" s="1065">
        <f>'1'!U55</f>
        <v>963040.35973017861</v>
      </c>
      <c r="V54" s="1065">
        <f>'1'!V55</f>
        <v>906887.38877596427</v>
      </c>
      <c r="W54" s="1065">
        <f>'1'!L55*1000</f>
        <v>1067405340.6158586</v>
      </c>
      <c r="X54" s="1065">
        <f>'1'!M55*1000</f>
        <v>175179090.56198326</v>
      </c>
      <c r="Y54" s="1065">
        <f>'21'!F54*1000</f>
        <v>360454839.5456692</v>
      </c>
      <c r="Z54" s="1065">
        <f>'17'!AA54*1000</f>
        <v>12134179.416933054</v>
      </c>
      <c r="AA54" s="1065">
        <f>'1'!G55*1000</f>
        <v>370270918.41465968</v>
      </c>
      <c r="AB54" s="1065">
        <f>'1'!H55*1000</f>
        <v>82466164.889613107</v>
      </c>
      <c r="AC54" s="1065">
        <f>'1'!J55*1000</f>
        <v>73748386.250276998</v>
      </c>
      <c r="AD54" s="1065">
        <f>'1'!W55*1000</f>
        <v>65326873.042041458</v>
      </c>
    </row>
    <row r="55" spans="1:30" ht="18" customHeight="1">
      <c r="A55" s="1330"/>
      <c r="B55" s="1330" t="s">
        <v>461</v>
      </c>
      <c r="C55" s="1330"/>
      <c r="D55" s="989"/>
      <c r="E55" s="1077">
        <f>'29'!R55</f>
        <v>8.358660300919551</v>
      </c>
      <c r="F55" s="1073">
        <f>'29'!S55</f>
        <v>6.6302733097598194</v>
      </c>
      <c r="G55" s="1073">
        <f>'29'!T55</f>
        <v>1.7283869911597332</v>
      </c>
      <c r="H55" s="1074">
        <f>U55/T55</f>
        <v>9.2558186079153266</v>
      </c>
      <c r="I55" s="1074">
        <f>V55/T55</f>
        <v>11.185745762404792</v>
      </c>
      <c r="J55" s="958">
        <f>W55/T55</f>
        <v>10034.786872099241</v>
      </c>
      <c r="K55" s="958">
        <f>X55/T55</f>
        <v>2077.7402658070196</v>
      </c>
      <c r="L55" s="958">
        <f>Y55/T55</f>
        <v>4210.8649818254453</v>
      </c>
      <c r="M55" s="958">
        <f>Z55/T55</f>
        <v>229.85307304623572</v>
      </c>
      <c r="N55" s="958">
        <f>AA55/T55</f>
        <v>4407.061091296091</v>
      </c>
      <c r="O55" s="958">
        <f>AB55/T55</f>
        <v>1020.4819185999248</v>
      </c>
      <c r="P55" s="958">
        <f>AC55/T55</f>
        <v>910.94874411823503</v>
      </c>
      <c r="Q55" s="1085">
        <f>AA55/AD55</f>
        <v>5.9931646035510253</v>
      </c>
      <c r="R55" s="1085">
        <f>Z55/AD55</f>
        <v>0.31257731010781142</v>
      </c>
      <c r="S55" s="1085">
        <f>AC55/AD55</f>
        <v>1.2387996571413693</v>
      </c>
      <c r="T55" s="1065">
        <f>'1'!R56</f>
        <v>42493.482995512953</v>
      </c>
      <c r="U55" s="1065">
        <f>'1'!U56</f>
        <v>393311.97062500234</v>
      </c>
      <c r="V55" s="1065">
        <f>'1'!V56</f>
        <v>475321.29734687915</v>
      </c>
      <c r="W55" s="1065">
        <f>'1'!L56*1000</f>
        <v>426413045.3131457</v>
      </c>
      <c r="X55" s="1065">
        <f>'1'!M56*1000</f>
        <v>88290420.654163152</v>
      </c>
      <c r="Y55" s="1065">
        <f>'21'!F55*1000</f>
        <v>178934319.5016005</v>
      </c>
      <c r="Z55" s="1065">
        <f>'17'!AA55*1000</f>
        <v>9767257.6509566139</v>
      </c>
      <c r="AA55" s="1065">
        <f>'1'!G56*1000</f>
        <v>187271375.54317719</v>
      </c>
      <c r="AB55" s="1065">
        <f>'1'!H56*1000</f>
        <v>43363831.05525434</v>
      </c>
      <c r="AC55" s="1065">
        <f>'1'!J56*1000</f>
        <v>38709384.9679721</v>
      </c>
      <c r="AD55" s="1065">
        <f>'1'!W56*1000</f>
        <v>31247494.092222422</v>
      </c>
    </row>
    <row r="56" spans="1:30" ht="18" customHeight="1">
      <c r="A56" s="1330"/>
      <c r="B56" s="1826" t="s">
        <v>462</v>
      </c>
      <c r="C56" s="1826"/>
      <c r="D56" s="989"/>
      <c r="E56" s="1077">
        <f>'29'!R56</f>
        <v>12.779586460315688</v>
      </c>
      <c r="F56" s="1073">
        <f>'29'!S56</f>
        <v>10.005315920610979</v>
      </c>
      <c r="G56" s="1073">
        <f>'29'!T56</f>
        <v>2.7742705397047067</v>
      </c>
      <c r="H56" s="1074">
        <f>U56/T56</f>
        <v>7.9339854466079336</v>
      </c>
      <c r="I56" s="1074">
        <f>V56/T56</f>
        <v>10.003888731842663</v>
      </c>
      <c r="J56" s="958">
        <f>W56/T56</f>
        <v>16861.66849688609</v>
      </c>
      <c r="K56" s="958">
        <f>X56/T56</f>
        <v>2873.7733980605476</v>
      </c>
      <c r="L56" s="958">
        <f>Y56/T56</f>
        <v>4872.4140935656496</v>
      </c>
      <c r="M56" s="958">
        <f>Z56/T56</f>
        <v>235.82666374507397</v>
      </c>
      <c r="N56" s="958">
        <f>AA56/T56</f>
        <v>5182.0755217140832</v>
      </c>
      <c r="O56" s="958">
        <f>AB56/T56</f>
        <v>1450.9902309516476</v>
      </c>
      <c r="P56" s="958">
        <f>AC56/T56</f>
        <v>1319.2346453169935</v>
      </c>
      <c r="Q56" s="1085">
        <f>AA56/AD56</f>
        <v>5.008310654361904</v>
      </c>
      <c r="R56" s="1085">
        <f>Z56/AD56</f>
        <v>0.2279189463117674</v>
      </c>
      <c r="S56" s="1085">
        <f>AC56/AD56</f>
        <v>1.2749981936888086</v>
      </c>
      <c r="T56" s="1065">
        <f>'1'!R57</f>
        <v>14094.187400484596</v>
      </c>
      <c r="U56" s="1065">
        <f>'1'!U57</f>
        <v>111823.07771720969</v>
      </c>
      <c r="V56" s="1065">
        <f>'1'!V57</f>
        <v>140996.68252018667</v>
      </c>
      <c r="W56" s="1065">
        <f>'1'!L57*1000</f>
        <v>237651515.67995995</v>
      </c>
      <c r="X56" s="1065">
        <f>'1'!M57*1000</f>
        <v>40503500.818792775</v>
      </c>
      <c r="Y56" s="1065">
        <f>'21'!F56*1000</f>
        <v>68672717.327476546</v>
      </c>
      <c r="Z56" s="1065">
        <f>'17'!AA56*1000</f>
        <v>3323785.192854139</v>
      </c>
      <c r="AA56" s="1065">
        <f>'1'!G57*1000</f>
        <v>73037143.526502267</v>
      </c>
      <c r="AB56" s="1065">
        <f>'1'!H57*1000</f>
        <v>20450528.231304947</v>
      </c>
      <c r="AC56" s="1065">
        <f>'1'!J57*1000</f>
        <v>18593540.316309534</v>
      </c>
      <c r="AD56" s="1065">
        <f>'1'!W57*1000</f>
        <v>14583189.535755293</v>
      </c>
    </row>
    <row r="57" spans="1:30" ht="18" customHeight="1">
      <c r="A57" s="1330"/>
      <c r="B57" s="1826" t="s">
        <v>463</v>
      </c>
      <c r="C57" s="1826"/>
      <c r="D57" s="989"/>
      <c r="E57" s="1077">
        <f>'29'!R57</f>
        <v>15.193586498041867</v>
      </c>
      <c r="F57" s="1073">
        <f>'29'!S57</f>
        <v>12.12783134364677</v>
      </c>
      <c r="G57" s="1073">
        <f>'29'!T57</f>
        <v>3.0657551543950947</v>
      </c>
      <c r="H57" s="1074">
        <f>U57/T57</f>
        <v>27.073723282505366</v>
      </c>
      <c r="I57" s="1074">
        <f>V57/T57</f>
        <v>17.179961829478358</v>
      </c>
      <c r="J57" s="958">
        <f>W57/T57</f>
        <v>23847.586792467453</v>
      </c>
      <c r="K57" s="958">
        <f>X57/T57</f>
        <v>2742.5303902285336</v>
      </c>
      <c r="L57" s="958">
        <f>Y57/T57</f>
        <v>6672.1440171267186</v>
      </c>
      <c r="M57" s="958">
        <f>Z57/T57</f>
        <v>-56.574700039867366</v>
      </c>
      <c r="N57" s="958">
        <f>AA57/T57</f>
        <v>6501.5440906820077</v>
      </c>
      <c r="O57" s="958">
        <f>AB57/T57</f>
        <v>1102.7909287304956</v>
      </c>
      <c r="P57" s="958">
        <f>AC57/T57</f>
        <v>972.34045636427493</v>
      </c>
      <c r="Q57" s="1085">
        <f>AA57/AD57</f>
        <v>5.6401995800090878</v>
      </c>
      <c r="R57" s="1085">
        <f>Z57/AD57</f>
        <v>-4.9079510183022909E-2</v>
      </c>
      <c r="S57" s="1085">
        <f>AC57/AD57</f>
        <v>0.84352180914554709</v>
      </c>
      <c r="T57" s="1065">
        <f>'1'!R58</f>
        <v>16913.2744177768</v>
      </c>
      <c r="U57" s="1065">
        <f>'1'!U58</f>
        <v>457905.31138796615</v>
      </c>
      <c r="V57" s="1065">
        <f>'1'!V58</f>
        <v>290569.40890889824</v>
      </c>
      <c r="W57" s="1065">
        <f>'1'!L58*1000</f>
        <v>403340779.62275165</v>
      </c>
      <c r="X57" s="1065">
        <f>'1'!M58*1000</f>
        <v>46385169.08902768</v>
      </c>
      <c r="Y57" s="1065">
        <f>'21'!F57*1000</f>
        <v>112847802.71659186</v>
      </c>
      <c r="Z57" s="1065">
        <f>'17'!AA57*1000</f>
        <v>-956863.42687768477</v>
      </c>
      <c r="AA57" s="1065">
        <f>'1'!G58*1000</f>
        <v>109962399.34497993</v>
      </c>
      <c r="AB57" s="1065">
        <f>'1'!H58*1000</f>
        <v>18651805.603053808</v>
      </c>
      <c r="AC57" s="1065">
        <f>'1'!J58*1000</f>
        <v>16445460.96599531</v>
      </c>
      <c r="AD57" s="1065">
        <f>'1'!W58*1000</f>
        <v>19496189.414063741</v>
      </c>
    </row>
    <row r="58" spans="1:30" ht="18" customHeight="1" thickBot="1">
      <c r="A58" s="1471" t="s">
        <v>464</v>
      </c>
      <c r="B58" s="1471"/>
      <c r="C58" s="1331"/>
      <c r="D58" s="1068"/>
      <c r="E58" s="1086">
        <f>'29'!R58</f>
        <v>7.7912322222552861</v>
      </c>
      <c r="F58" s="1079">
        <f>'29'!S58</f>
        <v>6.0151033506656599</v>
      </c>
      <c r="G58" s="1079">
        <f>'29'!T58</f>
        <v>1.7761288715896313</v>
      </c>
      <c r="H58" s="1080">
        <f>U58/T58</f>
        <v>10.960461045666294</v>
      </c>
      <c r="I58" s="1080">
        <f>V58/T58</f>
        <v>16.374761280298276</v>
      </c>
      <c r="J58" s="965">
        <f>W58/T58</f>
        <v>17673.900231607182</v>
      </c>
      <c r="K58" s="965">
        <f>X58/T58</f>
        <v>2448.9534693029154</v>
      </c>
      <c r="L58" s="965">
        <f>Y58/T58</f>
        <v>4570.3756517893326</v>
      </c>
      <c r="M58" s="965">
        <f>Z58/T58</f>
        <v>339.75967202078778</v>
      </c>
      <c r="N58" s="965">
        <f>AA58/T58</f>
        <v>4862.9834571607389</v>
      </c>
      <c r="O58" s="965">
        <f>AB58/T58</f>
        <v>1216.7341674920801</v>
      </c>
      <c r="P58" s="965">
        <f>AC58/T58</f>
        <v>1142.6006769569381</v>
      </c>
      <c r="Q58" s="1087">
        <f>AA58/AD58</f>
        <v>5.9918123195446622</v>
      </c>
      <c r="R58" s="1087">
        <f>Z58/AD58</f>
        <v>0.41862700262756009</v>
      </c>
      <c r="S58" s="1087">
        <f>AC58/AD58</f>
        <v>1.4078289331684968</v>
      </c>
      <c r="T58" s="1082">
        <f>'1'!R59</f>
        <v>65346.470471804423</v>
      </c>
      <c r="U58" s="1082">
        <f>'1'!U59</f>
        <v>716227.44407799514</v>
      </c>
      <c r="V58" s="1082">
        <f>'1'!V59</f>
        <v>1070032.8544858578</v>
      </c>
      <c r="W58" s="1082">
        <f>'1'!L59*1000</f>
        <v>1154926999.6063361</v>
      </c>
      <c r="X58" s="1082">
        <f>'1'!M59*1000</f>
        <v>160030465.56862596</v>
      </c>
      <c r="Y58" s="1082">
        <f>'21'!F58*1000</f>
        <v>298657917.57470554</v>
      </c>
      <c r="Z58" s="1082">
        <f>'17'!AA58*1000</f>
        <v>22202095.375216365</v>
      </c>
      <c r="AA58" s="1082">
        <f>'1'!G59*1000</f>
        <v>317778804.88822764</v>
      </c>
      <c r="AB58" s="1082">
        <f>'1'!H59*1000</f>
        <v>79509283.348056749</v>
      </c>
      <c r="AC58" s="1082">
        <f>'1'!J59*1000</f>
        <v>74664921.397830293</v>
      </c>
      <c r="AD58" s="1082">
        <f>'1'!W59*1000</f>
        <v>53035507.112208202</v>
      </c>
    </row>
    <row r="59" spans="1:30" s="998" customFormat="1">
      <c r="B59" s="14"/>
      <c r="C59" s="14"/>
      <c r="D59" s="15"/>
      <c r="I59" s="993"/>
    </row>
    <row r="60" spans="1:30" ht="26.1" customHeight="1"/>
    <row r="61" spans="1:30" ht="26.1" customHeight="1"/>
    <row r="62" spans="1:30" ht="26.1" customHeight="1"/>
    <row r="63" spans="1:30" ht="26.1" customHeight="1"/>
    <row r="64" spans="1:30" ht="26.1" customHeight="1"/>
    <row r="65" ht="26.1" customHeight="1"/>
    <row r="66" ht="26.1" customHeight="1"/>
    <row r="67" ht="26.1" customHeight="1"/>
    <row r="68" ht="26.1" customHeight="1"/>
    <row r="69" ht="26.1" customHeight="1"/>
    <row r="70" ht="26.1" customHeight="1"/>
    <row r="71" ht="26.1" customHeight="1"/>
    <row r="72" ht="26.1" customHeight="1"/>
    <row r="73" ht="26.1" customHeight="1"/>
    <row r="74" ht="26.1" customHeight="1"/>
    <row r="75" ht="26.1" customHeight="1"/>
    <row r="76" ht="26.1" customHeight="1"/>
    <row r="77" ht="26.1" customHeight="1"/>
    <row r="78" ht="26.1" customHeight="1"/>
    <row r="79" ht="26.1" customHeight="1"/>
    <row r="80" ht="26.1" customHeight="1"/>
  </sheetData>
  <mergeCells count="46">
    <mergeCell ref="A23:D23"/>
    <mergeCell ref="A24:D24"/>
    <mergeCell ref="A25:D25"/>
    <mergeCell ref="A26:D26"/>
    <mergeCell ref="A58:B58"/>
    <mergeCell ref="A27:D27"/>
    <mergeCell ref="L3:L5"/>
    <mergeCell ref="H3:H5"/>
    <mergeCell ref="I3:I5"/>
    <mergeCell ref="A8:C8"/>
    <mergeCell ref="J3:J5"/>
    <mergeCell ref="K3:K5"/>
    <mergeCell ref="A3:C5"/>
    <mergeCell ref="E3:G4"/>
    <mergeCell ref="A18:C18"/>
    <mergeCell ref="S3:S5"/>
    <mergeCell ref="N3:N5"/>
    <mergeCell ref="O3:O5"/>
    <mergeCell ref="P3:P5"/>
    <mergeCell ref="Q3:Q5"/>
    <mergeCell ref="R3:R5"/>
    <mergeCell ref="A7:C7"/>
    <mergeCell ref="A10:C10"/>
    <mergeCell ref="A11:C11"/>
    <mergeCell ref="A16:C16"/>
    <mergeCell ref="A13:C13"/>
    <mergeCell ref="A14:C14"/>
    <mergeCell ref="A6:C6"/>
    <mergeCell ref="M3:M5"/>
    <mergeCell ref="A9:C9"/>
    <mergeCell ref="A15:C15"/>
    <mergeCell ref="A12:C12"/>
    <mergeCell ref="B56:C56"/>
    <mergeCell ref="B57:C57"/>
    <mergeCell ref="A20:C20"/>
    <mergeCell ref="A53:C53"/>
    <mergeCell ref="A38:B38"/>
    <mergeCell ref="A28:C28"/>
    <mergeCell ref="A54:B54"/>
    <mergeCell ref="A31:C31"/>
    <mergeCell ref="A37:C37"/>
    <mergeCell ref="A21:C21"/>
    <mergeCell ref="A22:D22"/>
    <mergeCell ref="A17:C17"/>
    <mergeCell ref="A19:C19"/>
    <mergeCell ref="A52:B52"/>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11" max="42"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AT68"/>
  <sheetViews>
    <sheetView tabSelected="1" view="pageBreakPreview" topLeftCell="A47" zoomScaleNormal="75" zoomScaleSheetLayoutView="100" workbookViewId="0">
      <selection activeCell="H30" sqref="H30"/>
    </sheetView>
  </sheetViews>
  <sheetFormatPr defaultColWidth="9.140625" defaultRowHeight="15.75"/>
  <cols>
    <col min="1" max="1" width="2.28515625" style="37" customWidth="1"/>
    <col min="2" max="2" width="28.7109375" style="37" customWidth="1"/>
    <col min="3" max="3" width="2.28515625" style="37" customWidth="1"/>
    <col min="4" max="4" width="1.7109375" style="38" customWidth="1"/>
    <col min="5" max="7" width="9.5703125" style="1083" customWidth="1"/>
    <col min="8" max="9" width="13.7109375" style="987" customWidth="1"/>
    <col min="10" max="11" width="11.85546875" style="987" customWidth="1"/>
    <col min="12" max="12" width="12.85546875" style="987" customWidth="1"/>
    <col min="13" max="13" width="13.7109375" style="987" customWidth="1"/>
    <col min="14" max="14" width="13.42578125" style="987" customWidth="1"/>
    <col min="15" max="15" width="13.28515625" style="987" customWidth="1"/>
    <col min="16" max="17" width="13.5703125" style="987" customWidth="1"/>
    <col min="18" max="19" width="13.7109375" style="987" customWidth="1"/>
    <col min="20" max="20" width="10.85546875" style="999" bestFit="1" customWidth="1"/>
    <col min="21" max="21" width="11.5703125" style="987" bestFit="1" customWidth="1"/>
    <col min="22" max="22" width="13.5703125" style="987" customWidth="1"/>
    <col min="23" max="23" width="23.7109375" style="987" customWidth="1"/>
    <col min="24" max="24" width="24.28515625" style="987" customWidth="1"/>
    <col min="25" max="25" width="17.42578125" style="987" bestFit="1" customWidth="1"/>
    <col min="26" max="26" width="20.5703125" style="987" customWidth="1"/>
    <col min="27" max="30" width="17.42578125" style="987" bestFit="1" customWidth="1"/>
    <col min="31" max="16384" width="9.140625" style="987"/>
  </cols>
  <sheetData>
    <row r="1" spans="1:46" s="24" customFormat="1" ht="35.1" customHeight="1">
      <c r="A1" s="314" t="s">
        <v>191</v>
      </c>
      <c r="B1" s="314"/>
      <c r="C1" s="314"/>
      <c r="D1" s="314"/>
      <c r="E1" s="314"/>
      <c r="F1" s="314"/>
      <c r="G1" s="314"/>
      <c r="H1" s="314"/>
      <c r="I1" s="314"/>
      <c r="J1" s="314"/>
      <c r="K1" s="1411" t="s">
        <v>437</v>
      </c>
      <c r="L1" s="1409" t="s">
        <v>192</v>
      </c>
      <c r="M1" s="1409"/>
      <c r="N1" s="1409"/>
      <c r="O1" s="1409"/>
      <c r="P1" s="1409"/>
      <c r="Q1" s="1409"/>
      <c r="R1" s="1409"/>
      <c r="S1" s="1409"/>
      <c r="T1" s="315"/>
    </row>
    <row r="2" spans="1:46" ht="15" customHeight="1" thickBot="1">
      <c r="A2" s="987"/>
      <c r="B2" s="26"/>
      <c r="C2" s="26"/>
      <c r="D2" s="27"/>
      <c r="E2" s="1069"/>
      <c r="F2" s="1069"/>
      <c r="G2" s="1069"/>
      <c r="H2" s="1070"/>
      <c r="I2" s="1070"/>
      <c r="J2" s="1070"/>
      <c r="K2" s="1070"/>
      <c r="L2" s="1070"/>
      <c r="M2" s="1070"/>
      <c r="N2" s="1070"/>
      <c r="O2" s="1070"/>
      <c r="P2" s="1070"/>
      <c r="Q2" s="1070"/>
      <c r="R2" s="1070"/>
      <c r="S2" s="28" t="s">
        <v>760</v>
      </c>
    </row>
    <row r="3" spans="1:46" ht="15" customHeight="1">
      <c r="A3" s="1836" t="s">
        <v>1</v>
      </c>
      <c r="B3" s="1836"/>
      <c r="C3" s="1836"/>
      <c r="D3" s="29"/>
      <c r="E3" s="1958" t="s">
        <v>369</v>
      </c>
      <c r="F3" s="1970"/>
      <c r="G3" s="1964"/>
      <c r="H3" s="1961" t="s">
        <v>525</v>
      </c>
      <c r="I3" s="1961" t="s">
        <v>757</v>
      </c>
      <c r="J3" s="1967" t="s">
        <v>747</v>
      </c>
      <c r="K3" s="1961" t="s">
        <v>748</v>
      </c>
      <c r="L3" s="1964" t="s">
        <v>749</v>
      </c>
      <c r="M3" s="1961" t="s">
        <v>750</v>
      </c>
      <c r="N3" s="1961" t="s">
        <v>751</v>
      </c>
      <c r="O3" s="1961" t="s">
        <v>752</v>
      </c>
      <c r="P3" s="1961" t="s">
        <v>753</v>
      </c>
      <c r="Q3" s="1961" t="s">
        <v>754</v>
      </c>
      <c r="R3" s="1961" t="s">
        <v>755</v>
      </c>
      <c r="S3" s="1958" t="s">
        <v>756</v>
      </c>
      <c r="T3" s="316"/>
      <c r="U3" s="296"/>
      <c r="V3" s="26"/>
      <c r="W3" s="26"/>
      <c r="X3" s="26"/>
      <c r="Y3" s="26"/>
      <c r="Z3" s="26"/>
      <c r="AA3" s="26"/>
      <c r="AB3" s="26"/>
      <c r="AC3" s="26"/>
      <c r="AD3" s="26"/>
      <c r="AE3" s="26"/>
      <c r="AF3" s="26"/>
      <c r="AG3" s="26"/>
      <c r="AH3" s="26"/>
      <c r="AI3" s="26"/>
      <c r="AJ3" s="26"/>
      <c r="AK3" s="26"/>
      <c r="AL3" s="26"/>
      <c r="AM3" s="26"/>
      <c r="AN3" s="26"/>
      <c r="AO3" s="26"/>
      <c r="AP3" s="26"/>
      <c r="AQ3" s="26"/>
      <c r="AR3" s="26"/>
      <c r="AS3" s="26"/>
      <c r="AT3" s="26"/>
    </row>
    <row r="4" spans="1:46" ht="15" customHeight="1">
      <c r="A4" s="1837"/>
      <c r="B4" s="1837"/>
      <c r="C4" s="1837"/>
      <c r="D4" s="30"/>
      <c r="E4" s="1960"/>
      <c r="F4" s="1971"/>
      <c r="G4" s="1966"/>
      <c r="H4" s="1962"/>
      <c r="I4" s="1962"/>
      <c r="J4" s="1968"/>
      <c r="K4" s="1962"/>
      <c r="L4" s="1965"/>
      <c r="M4" s="1962"/>
      <c r="N4" s="1962"/>
      <c r="O4" s="1962"/>
      <c r="P4" s="1962"/>
      <c r="Q4" s="1962"/>
      <c r="R4" s="1962"/>
      <c r="S4" s="1959"/>
      <c r="T4" s="1059" t="s">
        <v>106</v>
      </c>
      <c r="U4" s="1059" t="s">
        <v>107</v>
      </c>
      <c r="V4" s="1059" t="s">
        <v>108</v>
      </c>
      <c r="W4" s="1059" t="s">
        <v>103</v>
      </c>
      <c r="X4" s="1059" t="s">
        <v>104</v>
      </c>
      <c r="Y4" s="1059" t="s">
        <v>100</v>
      </c>
      <c r="Z4" s="1059" t="s">
        <v>99</v>
      </c>
      <c r="AA4" s="1059" t="s">
        <v>96</v>
      </c>
      <c r="AB4" s="1059" t="s">
        <v>97</v>
      </c>
      <c r="AC4" s="1059" t="s">
        <v>98</v>
      </c>
      <c r="AD4" s="1059" t="s">
        <v>109</v>
      </c>
      <c r="AE4" s="26"/>
      <c r="AF4" s="26"/>
      <c r="AG4" s="26"/>
      <c r="AH4" s="26"/>
      <c r="AI4" s="26"/>
      <c r="AJ4" s="26"/>
      <c r="AK4" s="26"/>
      <c r="AL4" s="26"/>
      <c r="AM4" s="26"/>
      <c r="AN4" s="26"/>
      <c r="AO4" s="26"/>
      <c r="AP4" s="26"/>
      <c r="AQ4" s="26"/>
      <c r="AR4" s="26"/>
      <c r="AS4" s="26"/>
      <c r="AT4" s="26"/>
    </row>
    <row r="5" spans="1:46" ht="41.25" customHeight="1">
      <c r="A5" s="1838"/>
      <c r="B5" s="1838"/>
      <c r="C5" s="1838"/>
      <c r="D5" s="31"/>
      <c r="E5" s="317" t="s">
        <v>335</v>
      </c>
      <c r="F5" s="317" t="s">
        <v>758</v>
      </c>
      <c r="G5" s="317" t="s">
        <v>759</v>
      </c>
      <c r="H5" s="1963"/>
      <c r="I5" s="1946"/>
      <c r="J5" s="1969"/>
      <c r="K5" s="1963"/>
      <c r="L5" s="1966"/>
      <c r="M5" s="1963"/>
      <c r="N5" s="1963"/>
      <c r="O5" s="1963"/>
      <c r="P5" s="1963"/>
      <c r="Q5" s="1963"/>
      <c r="R5" s="1963"/>
      <c r="S5" s="1960"/>
      <c r="T5" s="318" t="s">
        <v>79</v>
      </c>
      <c r="U5" s="318" t="s">
        <v>80</v>
      </c>
      <c r="V5" s="318" t="s">
        <v>81</v>
      </c>
      <c r="W5" s="318" t="s">
        <v>67</v>
      </c>
      <c r="X5" s="318" t="s">
        <v>82</v>
      </c>
      <c r="Y5" s="318" t="s">
        <v>83</v>
      </c>
      <c r="Z5" s="318" t="s">
        <v>88</v>
      </c>
      <c r="AA5" s="318" t="s">
        <v>84</v>
      </c>
      <c r="AB5" s="318" t="s">
        <v>85</v>
      </c>
      <c r="AC5" s="318" t="s">
        <v>86</v>
      </c>
      <c r="AD5" s="318" t="s">
        <v>87</v>
      </c>
      <c r="AE5" s="26"/>
      <c r="AF5" s="26"/>
      <c r="AG5" s="26"/>
      <c r="AH5" s="26"/>
      <c r="AI5" s="26"/>
      <c r="AJ5" s="26"/>
      <c r="AK5" s="26"/>
      <c r="AL5" s="26"/>
      <c r="AM5" s="26"/>
      <c r="AN5" s="26"/>
      <c r="AO5" s="26"/>
      <c r="AP5" s="26"/>
      <c r="AQ5" s="26"/>
      <c r="AR5" s="26"/>
      <c r="AS5" s="26"/>
      <c r="AT5" s="26"/>
    </row>
    <row r="6" spans="1:46" s="33" customFormat="1" ht="12" hidden="1" customHeight="1">
      <c r="A6" s="1839" t="s">
        <v>151</v>
      </c>
      <c r="B6" s="1839"/>
      <c r="C6" s="1839"/>
      <c r="D6" s="32"/>
      <c r="E6" s="319">
        <v>19</v>
      </c>
      <c r="F6" s="320"/>
      <c r="G6" s="320"/>
      <c r="H6" s="302">
        <v>2.2200000000000002</v>
      </c>
      <c r="I6" s="302">
        <v>5</v>
      </c>
      <c r="J6" s="58">
        <v>2947176</v>
      </c>
      <c r="K6" s="58">
        <v>608621</v>
      </c>
      <c r="L6" s="58">
        <v>2472251</v>
      </c>
      <c r="M6" s="58">
        <v>243889</v>
      </c>
      <c r="N6" s="58">
        <v>2010403</v>
      </c>
      <c r="O6" s="58">
        <v>787255</v>
      </c>
      <c r="P6" s="58">
        <v>754930</v>
      </c>
      <c r="Q6" s="302">
        <v>4.49</v>
      </c>
      <c r="R6" s="302">
        <v>0.54</v>
      </c>
      <c r="S6" s="302">
        <v>1.68</v>
      </c>
      <c r="T6" s="40"/>
    </row>
    <row r="7" spans="1:46" s="33" customFormat="1" ht="12" hidden="1" customHeight="1">
      <c r="A7" s="1825" t="s">
        <v>152</v>
      </c>
      <c r="B7" s="1825"/>
      <c r="C7" s="1825"/>
      <c r="D7" s="32"/>
      <c r="E7" s="321">
        <v>16</v>
      </c>
      <c r="F7" s="322"/>
      <c r="G7" s="322"/>
      <c r="H7" s="323">
        <v>3.75</v>
      </c>
      <c r="I7" s="323">
        <v>5.7</v>
      </c>
      <c r="J7" s="59">
        <v>4946869</v>
      </c>
      <c r="K7" s="59">
        <v>772437</v>
      </c>
      <c r="L7" s="59">
        <v>1977812</v>
      </c>
      <c r="M7" s="59">
        <v>-19682</v>
      </c>
      <c r="N7" s="59">
        <v>2020151</v>
      </c>
      <c r="O7" s="59">
        <v>632366</v>
      </c>
      <c r="P7" s="59">
        <v>594522</v>
      </c>
      <c r="Q7" s="159">
        <v>4.0199999999999996</v>
      </c>
      <c r="R7" s="159">
        <v>-0.04</v>
      </c>
      <c r="S7" s="159">
        <v>1.18</v>
      </c>
      <c r="T7" s="318" t="s">
        <v>79</v>
      </c>
      <c r="U7" s="318" t="s">
        <v>80</v>
      </c>
      <c r="V7" s="318" t="s">
        <v>81</v>
      </c>
      <c r="W7" s="318" t="s">
        <v>67</v>
      </c>
      <c r="X7" s="318" t="s">
        <v>82</v>
      </c>
      <c r="Y7" s="318" t="s">
        <v>83</v>
      </c>
      <c r="Z7" s="318" t="s">
        <v>88</v>
      </c>
      <c r="AA7" s="318" t="s">
        <v>84</v>
      </c>
      <c r="AB7" s="318" t="s">
        <v>85</v>
      </c>
      <c r="AC7" s="318" t="s">
        <v>86</v>
      </c>
      <c r="AD7" s="318" t="s">
        <v>87</v>
      </c>
    </row>
    <row r="8" spans="1:46" s="33" customFormat="1" ht="12" hidden="1" customHeight="1">
      <c r="A8" s="1825" t="s">
        <v>1438</v>
      </c>
      <c r="B8" s="1825"/>
      <c r="C8" s="1825"/>
      <c r="D8" s="32"/>
      <c r="E8" s="321">
        <v>13.58</v>
      </c>
      <c r="F8" s="322"/>
      <c r="G8" s="322"/>
      <c r="H8" s="323">
        <f>U8/T8</f>
        <v>12.085384405694638</v>
      </c>
      <c r="I8" s="323">
        <f>V8/T8</f>
        <v>10.013185779231629</v>
      </c>
      <c r="J8" s="59">
        <f>W8/T8*1000</f>
        <v>4170667.6075658854</v>
      </c>
      <c r="K8" s="59">
        <f>X8/T8*1000</f>
        <v>1286456.2305994495</v>
      </c>
      <c r="L8" s="59">
        <f>Y8/T8*1000</f>
        <v>2169128.7844813182</v>
      </c>
      <c r="M8" s="59">
        <f>Z8/T8*1000</f>
        <v>44019.253260171819</v>
      </c>
      <c r="N8" s="59">
        <f>AA8/T8*1000</f>
        <v>2141216.4024234749</v>
      </c>
      <c r="O8" s="59">
        <f>AB8/T8*1000</f>
        <v>546665.71697399777</v>
      </c>
      <c r="P8" s="59">
        <f>AC8/T8*1000</f>
        <v>514739.24780823244</v>
      </c>
      <c r="Q8" s="159">
        <f t="shared" ref="Q8:Q16" si="0">AA8/AD8</f>
        <v>5.1568714328560414</v>
      </c>
      <c r="R8" s="159">
        <f t="shared" ref="R8:R17" si="1">Z8/AD8</f>
        <v>0.10601526747885451</v>
      </c>
      <c r="S8" s="159">
        <f t="shared" ref="S8:S17" si="2">AC8/AD8</f>
        <v>1.2396897947296328</v>
      </c>
      <c r="T8" s="304">
        <v>227442</v>
      </c>
      <c r="U8" s="304">
        <v>2748724</v>
      </c>
      <c r="V8" s="304">
        <v>2277419</v>
      </c>
      <c r="W8" s="304">
        <v>948584982</v>
      </c>
      <c r="X8" s="304">
        <v>292594178</v>
      </c>
      <c r="Y8" s="304">
        <v>493350989</v>
      </c>
      <c r="Z8" s="304">
        <v>10011827</v>
      </c>
      <c r="AA8" s="304">
        <v>487002541</v>
      </c>
      <c r="AB8" s="304">
        <v>124334744</v>
      </c>
      <c r="AC8" s="304">
        <v>117073324</v>
      </c>
      <c r="AD8" s="304">
        <v>94437596</v>
      </c>
    </row>
    <row r="9" spans="1:46" s="33" customFormat="1" ht="12" hidden="1" customHeight="1">
      <c r="A9" s="1825" t="s">
        <v>1439</v>
      </c>
      <c r="B9" s="1825"/>
      <c r="C9" s="1825"/>
      <c r="D9" s="32"/>
      <c r="E9" s="321">
        <v>13.847147503094851</v>
      </c>
      <c r="F9" s="322"/>
      <c r="G9" s="322"/>
      <c r="H9" s="323">
        <f>U9/T9</f>
        <v>4.4656600232478425</v>
      </c>
      <c r="I9" s="323">
        <f>V9/T9</f>
        <v>5.7219368408035702</v>
      </c>
      <c r="J9" s="59">
        <f>W9/T9</f>
        <v>3880625.3443477103</v>
      </c>
      <c r="K9" s="59">
        <f>X9/T9</f>
        <v>616783.1999297546</v>
      </c>
      <c r="L9" s="59">
        <f>Y9/T9</f>
        <v>1699977.2709080363</v>
      </c>
      <c r="M9" s="59">
        <f>Z9/T9</f>
        <v>-28273.2848300923</v>
      </c>
      <c r="N9" s="59">
        <f>AA9/T9</f>
        <v>1812559.9227308808</v>
      </c>
      <c r="O9" s="59">
        <f>AB9/T9</f>
        <v>509422.84298054915</v>
      </c>
      <c r="P9" s="59">
        <f>AC9/T9</f>
        <v>468673.38512348576</v>
      </c>
      <c r="Q9" s="159">
        <f t="shared" si="0"/>
        <v>4.5400782012066507</v>
      </c>
      <c r="R9" s="159">
        <f t="shared" si="1"/>
        <v>-7.0818582339728459E-2</v>
      </c>
      <c r="S9" s="159">
        <f t="shared" si="2"/>
        <v>1.1739274341225703</v>
      </c>
      <c r="T9" s="305">
        <v>228.81306455282203</v>
      </c>
      <c r="U9" s="305">
        <v>1021.8013551703652</v>
      </c>
      <c r="V9" s="305">
        <v>1309.2539037219578</v>
      </c>
      <c r="W9" s="305">
        <v>887937777.4215498</v>
      </c>
      <c r="X9" s="305">
        <v>141128054.14062306</v>
      </c>
      <c r="Y9" s="305">
        <v>388977009.02661073</v>
      </c>
      <c r="Z9" s="305">
        <v>-6469296.9469482331</v>
      </c>
      <c r="AA9" s="305">
        <v>414737390.60567915</v>
      </c>
      <c r="AB9" s="305">
        <v>116562601.85559051</v>
      </c>
      <c r="AC9" s="305">
        <v>107238593.52444977</v>
      </c>
      <c r="AD9" s="305">
        <v>91350274.648452371</v>
      </c>
    </row>
    <row r="10" spans="1:46" s="33" customFormat="1" ht="12" hidden="1" customHeight="1">
      <c r="A10" s="1825" t="s">
        <v>1440</v>
      </c>
      <c r="B10" s="1825"/>
      <c r="C10" s="1825"/>
      <c r="D10" s="32"/>
      <c r="E10" s="321">
        <v>13.847147503094851</v>
      </c>
      <c r="F10" s="322"/>
      <c r="G10" s="322"/>
      <c r="H10" s="323">
        <f>U10/T10</f>
        <v>4.9368039383557045</v>
      </c>
      <c r="I10" s="323">
        <f>V10/T10</f>
        <v>6.1075909381894684</v>
      </c>
      <c r="J10" s="59">
        <f>W10/T10</f>
        <v>4778400.259689142</v>
      </c>
      <c r="K10" s="59">
        <f>X10/T10</f>
        <v>704899.42079044622</v>
      </c>
      <c r="L10" s="59">
        <f>Y10/T10</f>
        <v>1858243.5175496673</v>
      </c>
      <c r="M10" s="59">
        <f>Z10/T10</f>
        <v>34526.275426203378</v>
      </c>
      <c r="N10" s="59">
        <f>AA10/T10</f>
        <v>2101681.5087628947</v>
      </c>
      <c r="O10" s="59">
        <f>AB10/T10</f>
        <v>596891.66712980834</v>
      </c>
      <c r="P10" s="59">
        <f>AC10/T10</f>
        <v>556975.79581417271</v>
      </c>
      <c r="Q10" s="159">
        <f t="shared" si="0"/>
        <v>4.7748250776406271</v>
      </c>
      <c r="R10" s="159">
        <f t="shared" si="1"/>
        <v>7.8440489225031218E-2</v>
      </c>
      <c r="S10" s="159">
        <f t="shared" si="2"/>
        <v>1.2653972480624749</v>
      </c>
      <c r="T10" s="324">
        <v>228.94867022142722</v>
      </c>
      <c r="U10" s="324">
        <v>1130.2746968304434</v>
      </c>
      <c r="V10" s="324">
        <v>1398.3248235549179</v>
      </c>
      <c r="W10" s="324">
        <v>1094008385.2415516</v>
      </c>
      <c r="X10" s="324">
        <v>161385785.02982694</v>
      </c>
      <c r="Y10" s="324">
        <v>425442382.29058367</v>
      </c>
      <c r="Z10" s="324">
        <v>7904744.846528003</v>
      </c>
      <c r="AA10" s="324">
        <v>481177186.6602276</v>
      </c>
      <c r="AB10" s="324">
        <v>136657553.45562041</v>
      </c>
      <c r="AC10" s="324">
        <v>127518867.797176</v>
      </c>
      <c r="AD10" s="324">
        <v>100773783.08861327</v>
      </c>
    </row>
    <row r="11" spans="1:46" s="308" customFormat="1" ht="13.7" hidden="1" customHeight="1">
      <c r="A11" s="1789" t="s">
        <v>1441</v>
      </c>
      <c r="B11" s="1789"/>
      <c r="C11" s="1789"/>
      <c r="D11" s="22"/>
      <c r="E11" s="325">
        <v>14.903616465171332</v>
      </c>
      <c r="F11" s="326"/>
      <c r="G11" s="326"/>
      <c r="H11" s="323">
        <f>U11/$T11*1000</f>
        <v>3.8819196013352983</v>
      </c>
      <c r="I11" s="323">
        <f>V11/$T11*1000</f>
        <v>6.154799220381256</v>
      </c>
      <c r="J11" s="327">
        <f>W11/T11*1000</f>
        <v>5695518.3131754957</v>
      </c>
      <c r="K11" s="327">
        <f>X11/T11*1000</f>
        <v>739118.06155609468</v>
      </c>
      <c r="L11" s="327">
        <f>Y11/T11*1000</f>
        <v>2355271.9242569963</v>
      </c>
      <c r="M11" s="327">
        <f>Z11/T11*1000</f>
        <v>68341.18974056904</v>
      </c>
      <c r="N11" s="327">
        <f>AA11/T11*1000</f>
        <v>2729019.6824540445</v>
      </c>
      <c r="O11" s="327">
        <f>AB11/T11*1000</f>
        <v>724143.1381807127</v>
      </c>
      <c r="P11" s="327">
        <f>AC11/T11*1000</f>
        <v>681542.12051629927</v>
      </c>
      <c r="Q11" s="307">
        <f t="shared" si="0"/>
        <v>5.0587414234893959</v>
      </c>
      <c r="R11" s="307">
        <f t="shared" si="1"/>
        <v>0.12668300257925563</v>
      </c>
      <c r="S11" s="307">
        <f t="shared" si="2"/>
        <v>1.2633640493967613</v>
      </c>
      <c r="T11" s="1065">
        <v>193925.71732453088</v>
      </c>
      <c r="U11" s="50">
        <v>752.80404328510463</v>
      </c>
      <c r="V11" s="50">
        <v>1193.5738538008984</v>
      </c>
      <c r="W11" s="50">
        <v>1104507474.4175601</v>
      </c>
      <c r="X11" s="50">
        <v>143334000.27478242</v>
      </c>
      <c r="Y11" s="50">
        <v>456747797.40586615</v>
      </c>
      <c r="Z11" s="50">
        <v>13253114.24325172</v>
      </c>
      <c r="AA11" s="50">
        <v>529227099.51266408</v>
      </c>
      <c r="AB11" s="50">
        <v>140429977.5173316</v>
      </c>
      <c r="AC11" s="50">
        <v>132168544.60800523</v>
      </c>
      <c r="AD11" s="50">
        <v>104616357.15462527</v>
      </c>
    </row>
    <row r="12" spans="1:46" s="33" customFormat="1" ht="13.7" hidden="1" customHeight="1">
      <c r="A12" s="1825" t="s">
        <v>1442</v>
      </c>
      <c r="B12" s="1825"/>
      <c r="C12" s="1825"/>
      <c r="D12" s="32"/>
      <c r="E12" s="321">
        <v>13.100477577883749</v>
      </c>
      <c r="F12" s="322"/>
      <c r="G12" s="322"/>
      <c r="H12" s="323">
        <f t="shared" ref="H12:H17" si="3">U12/T12</f>
        <v>6.8888906672590604</v>
      </c>
      <c r="I12" s="323">
        <f t="shared" ref="I12:I17" si="4">V12/T12</f>
        <v>7.4077608025790393</v>
      </c>
      <c r="J12" s="59">
        <f t="shared" ref="J12:J17" si="5">W12/T12</f>
        <v>6684740.2437917022</v>
      </c>
      <c r="K12" s="59">
        <f t="shared" ref="K12:K17" si="6">X12/T12</f>
        <v>899038.69006869278</v>
      </c>
      <c r="L12" s="59">
        <f t="shared" ref="L12:L17" si="7">Y12/T12</f>
        <v>2928328.3691091598</v>
      </c>
      <c r="M12" s="59">
        <f t="shared" ref="M12:M17" si="8">Z12/T12</f>
        <v>87003.865372825894</v>
      </c>
      <c r="N12" s="59">
        <f t="shared" ref="N12:N17" si="9">AA12/T12</f>
        <v>3325991.1389197833</v>
      </c>
      <c r="O12" s="59">
        <f t="shared" ref="O12:O17" si="10">AB12/T12</f>
        <v>849323.38834757661</v>
      </c>
      <c r="P12" s="59">
        <f t="shared" ref="P12:P17" si="11">AC12/T12</f>
        <v>794946.26251468097</v>
      </c>
      <c r="Q12" s="159">
        <f t="shared" si="0"/>
        <v>5.4717464395011683</v>
      </c>
      <c r="R12" s="159">
        <f t="shared" si="1"/>
        <v>0.14313420291649218</v>
      </c>
      <c r="S12" s="159">
        <f t="shared" si="2"/>
        <v>1.3078039597309867</v>
      </c>
      <c r="T12" s="50">
        <v>13.100477577883749</v>
      </c>
      <c r="U12" s="50">
        <v>90.247757722919943</v>
      </c>
      <c r="V12" s="50">
        <v>97.045204296512836</v>
      </c>
      <c r="W12" s="50">
        <v>87573289.677770346</v>
      </c>
      <c r="X12" s="50">
        <v>11777836.200894887</v>
      </c>
      <c r="Y12" s="50">
        <v>38362500.140195437</v>
      </c>
      <c r="Z12" s="50">
        <v>1139792.187505922</v>
      </c>
      <c r="AA12" s="50">
        <v>43572072.339658655</v>
      </c>
      <c r="AB12" s="50">
        <v>11126542.005419679</v>
      </c>
      <c r="AC12" s="50">
        <v>10414175.687696068</v>
      </c>
      <c r="AD12" s="50">
        <v>7963101.510900951</v>
      </c>
    </row>
    <row r="13" spans="1:46" s="33" customFormat="1" ht="13.7" hidden="1" customHeight="1">
      <c r="A13" s="1789" t="s">
        <v>1443</v>
      </c>
      <c r="B13" s="1789"/>
      <c r="C13" s="1789"/>
      <c r="D13" s="32"/>
      <c r="E13" s="325" t="e">
        <f>#REF!</f>
        <v>#REF!</v>
      </c>
      <c r="F13" s="328" t="s">
        <v>4</v>
      </c>
      <c r="G13" s="328" t="s">
        <v>4</v>
      </c>
      <c r="H13" s="323">
        <f t="shared" si="3"/>
        <v>10.745000129724662</v>
      </c>
      <c r="I13" s="323">
        <f t="shared" si="4"/>
        <v>10.440727835076499</v>
      </c>
      <c r="J13" s="327">
        <f t="shared" si="5"/>
        <v>11635958.435528146</v>
      </c>
      <c r="K13" s="327">
        <f t="shared" si="6"/>
        <v>1058856.0513062328</v>
      </c>
      <c r="L13" s="327">
        <f t="shared" si="7"/>
        <v>3488978.8541973177</v>
      </c>
      <c r="M13" s="327">
        <f t="shared" si="8"/>
        <v>307950.4681231507</v>
      </c>
      <c r="N13" s="327">
        <f t="shared" si="9"/>
        <v>3860861.8710798752</v>
      </c>
      <c r="O13" s="327">
        <f t="shared" si="10"/>
        <v>1108995.0247025364</v>
      </c>
      <c r="P13" s="327">
        <f t="shared" si="11"/>
        <v>1051552.9995167002</v>
      </c>
      <c r="Q13" s="159" t="e">
        <f t="shared" si="0"/>
        <v>#REF!</v>
      </c>
      <c r="R13" s="159" t="e">
        <f t="shared" si="1"/>
        <v>#REF!</v>
      </c>
      <c r="S13" s="159" t="e">
        <f t="shared" si="2"/>
        <v>#REF!</v>
      </c>
      <c r="T13" s="50">
        <f>'2'!R14</f>
        <v>155909.24169496537</v>
      </c>
      <c r="U13" s="50">
        <f>'2'!U14</f>
        <v>1675244.8222376767</v>
      </c>
      <c r="V13" s="50">
        <f>'2'!V14</f>
        <v>1627805.9595102945</v>
      </c>
      <c r="W13" s="50">
        <f>'2'!L14*1000</f>
        <v>1814153456077.3289</v>
      </c>
      <c r="X13" s="50">
        <f>'2'!M14*1000</f>
        <v>165085444023.28009</v>
      </c>
      <c r="Y13" s="50">
        <f>'22'!F13*1000</f>
        <v>543964047447.67297</v>
      </c>
      <c r="Z13" s="50">
        <f>'18'!AA13*1000</f>
        <v>48012323964.690033</v>
      </c>
      <c r="AA13" s="50">
        <f>'2'!G14*1000</f>
        <v>601944046609.06848</v>
      </c>
      <c r="AB13" s="50">
        <f>'2'!H14*1000</f>
        <v>172902573344.86185</v>
      </c>
      <c r="AC13" s="50">
        <f>'2'!J14*1000</f>
        <v>163946830756.715</v>
      </c>
      <c r="AD13" s="50" t="e">
        <f>'4'!#REF!*1000</f>
        <v>#REF!</v>
      </c>
    </row>
    <row r="14" spans="1:46" s="33" customFormat="1" ht="13.7" hidden="1" customHeight="1">
      <c r="A14" s="1825" t="s">
        <v>1444</v>
      </c>
      <c r="B14" s="1825"/>
      <c r="C14" s="1825"/>
      <c r="D14" s="32"/>
      <c r="E14" s="325">
        <f>'30'!R14</f>
        <v>10.831309840344083</v>
      </c>
      <c r="F14" s="328" t="s">
        <v>4</v>
      </c>
      <c r="G14" s="328" t="s">
        <v>4</v>
      </c>
      <c r="H14" s="323">
        <f t="shared" si="3"/>
        <v>10.457482427097094</v>
      </c>
      <c r="I14" s="323">
        <f t="shared" si="4"/>
        <v>11.983814737339728</v>
      </c>
      <c r="J14" s="59">
        <f t="shared" si="5"/>
        <v>12763414.844422504</v>
      </c>
      <c r="K14" s="59">
        <f t="shared" si="6"/>
        <v>1100668.4990919975</v>
      </c>
      <c r="L14" s="59">
        <f t="shared" si="7"/>
        <v>3800423.3564516534</v>
      </c>
      <c r="M14" s="59">
        <f t="shared" si="8"/>
        <v>137155.80676747623</v>
      </c>
      <c r="N14" s="59">
        <f t="shared" si="9"/>
        <v>3964430.8781955368</v>
      </c>
      <c r="O14" s="59">
        <f t="shared" si="10"/>
        <v>907474.29155527847</v>
      </c>
      <c r="P14" s="59">
        <f t="shared" si="11"/>
        <v>845188.78623540245</v>
      </c>
      <c r="Q14" s="159" t="e">
        <f t="shared" si="0"/>
        <v>#REF!</v>
      </c>
      <c r="R14" s="159" t="e">
        <f t="shared" si="1"/>
        <v>#REF!</v>
      </c>
      <c r="S14" s="159" t="e">
        <f t="shared" si="2"/>
        <v>#REF!</v>
      </c>
      <c r="T14" s="50">
        <f>'2'!R15</f>
        <v>145594.46687390516</v>
      </c>
      <c r="U14" s="50">
        <f>'2'!U15</f>
        <v>1522551.5788164332</v>
      </c>
      <c r="V14" s="50">
        <f>'2'!V15</f>
        <v>1744777.1177986255</v>
      </c>
      <c r="W14" s="50">
        <f>'2'!L15*1000</f>
        <v>1858282579764.1816</v>
      </c>
      <c r="X14" s="50">
        <f>'2'!M15*1000</f>
        <v>160251243330.20074</v>
      </c>
      <c r="Y14" s="50">
        <f>'22'!F14*1000</f>
        <v>553320612477.7157</v>
      </c>
      <c r="Z14" s="50">
        <f>'18'!AA14*1000</f>
        <v>19969126564.971054</v>
      </c>
      <c r="AA14" s="50">
        <f>'2'!G15*1000</f>
        <v>577199200169.32678</v>
      </c>
      <c r="AB14" s="50">
        <f>'2'!H15*1000</f>
        <v>132123235680.76555</v>
      </c>
      <c r="AC14" s="50">
        <f>'2'!J15*1000</f>
        <v>123054810739.74641</v>
      </c>
      <c r="AD14" s="50" t="e">
        <f>'4'!#REF!*1000</f>
        <v>#REF!</v>
      </c>
    </row>
    <row r="15" spans="1:46" s="33" customFormat="1" ht="13.7" hidden="1" customHeight="1">
      <c r="A15" s="1825" t="s">
        <v>1445</v>
      </c>
      <c r="B15" s="1825"/>
      <c r="C15" s="1825"/>
      <c r="D15" s="32"/>
      <c r="E15" s="325">
        <f>'30'!R15</f>
        <v>10.332716066932209</v>
      </c>
      <c r="F15" s="328" t="s">
        <v>4</v>
      </c>
      <c r="G15" s="328" t="s">
        <v>4</v>
      </c>
      <c r="H15" s="323">
        <f t="shared" si="3"/>
        <v>10.883567556371409</v>
      </c>
      <c r="I15" s="323">
        <f t="shared" si="4"/>
        <v>11.906185434248863</v>
      </c>
      <c r="J15" s="59">
        <f t="shared" si="5"/>
        <v>11688163.146554586</v>
      </c>
      <c r="K15" s="59">
        <f t="shared" si="6"/>
        <v>1183315.1025579609</v>
      </c>
      <c r="L15" s="59">
        <f t="shared" si="7"/>
        <v>3920440.1619500304</v>
      </c>
      <c r="M15" s="59">
        <f t="shared" si="8"/>
        <v>95578.869349397952</v>
      </c>
      <c r="N15" s="59">
        <f t="shared" si="9"/>
        <v>4273338.2472310103</v>
      </c>
      <c r="O15" s="59">
        <f t="shared" si="10"/>
        <v>871448.52668265149</v>
      </c>
      <c r="P15" s="59">
        <f t="shared" si="11"/>
        <v>815635.64480150014</v>
      </c>
      <c r="Q15" s="159" t="e">
        <f t="shared" si="0"/>
        <v>#REF!</v>
      </c>
      <c r="R15" s="159" t="e">
        <f t="shared" si="1"/>
        <v>#REF!</v>
      </c>
      <c r="S15" s="159" t="e">
        <f t="shared" si="2"/>
        <v>#REF!</v>
      </c>
      <c r="T15" s="50">
        <f>'2'!R16</f>
        <v>138340.60233372761</v>
      </c>
      <c r="U15" s="50">
        <f>'2'!U16</f>
        <v>1505639.2912882366</v>
      </c>
      <c r="V15" s="50">
        <f>'2'!V16</f>
        <v>1647108.8644710421</v>
      </c>
      <c r="W15" s="50">
        <f>'2'!L16*1000</f>
        <v>1616947529869.2383</v>
      </c>
      <c r="X15" s="50">
        <f>'2'!M16*1000</f>
        <v>163700524038.46497</v>
      </c>
      <c r="Y15" s="50">
        <f>'22'!F15*1000</f>
        <v>542356053417.50385</v>
      </c>
      <c r="Z15" s="50">
        <f>'18'!AA15*1000</f>
        <v>13222438356.172369</v>
      </c>
      <c r="AA15" s="50">
        <f>'2'!G16*1000</f>
        <v>591176187097.69373</v>
      </c>
      <c r="AB15" s="50">
        <f>'2'!H16*1000</f>
        <v>120556714084.11751</v>
      </c>
      <c r="AC15" s="50">
        <f>'2'!J16*1000</f>
        <v>112835526386.69783</v>
      </c>
      <c r="AD15" s="50" t="e">
        <f>'4'!#REF!*1000</f>
        <v>#REF!</v>
      </c>
      <c r="AE15" s="329"/>
    </row>
    <row r="16" spans="1:46" s="33" customFormat="1" ht="17.25" hidden="1" customHeight="1">
      <c r="A16" s="1825" t="s">
        <v>1407</v>
      </c>
      <c r="B16" s="1825"/>
      <c r="C16" s="1825"/>
      <c r="D16" s="32"/>
      <c r="E16" s="325">
        <f>'30'!R16</f>
        <v>10.118940514693909</v>
      </c>
      <c r="F16" s="328" t="s">
        <v>4</v>
      </c>
      <c r="G16" s="328" t="s">
        <v>4</v>
      </c>
      <c r="H16" s="323">
        <f t="shared" si="3"/>
        <v>9.6975960586926444</v>
      </c>
      <c r="I16" s="323">
        <f t="shared" si="4"/>
        <v>10.719996042774106</v>
      </c>
      <c r="J16" s="59">
        <f t="shared" si="5"/>
        <v>12136842.903222797</v>
      </c>
      <c r="K16" s="59">
        <f t="shared" si="6"/>
        <v>1186208.4407362316</v>
      </c>
      <c r="L16" s="59">
        <f t="shared" si="7"/>
        <v>3693990.5455680345</v>
      </c>
      <c r="M16" s="59">
        <f t="shared" si="8"/>
        <v>161230.80035820653</v>
      </c>
      <c r="N16" s="59">
        <f t="shared" si="9"/>
        <v>3775119.6334854914</v>
      </c>
      <c r="O16" s="59">
        <f t="shared" si="10"/>
        <v>826195.96086420305</v>
      </c>
      <c r="P16" s="59">
        <f t="shared" si="11"/>
        <v>772823.81131698156</v>
      </c>
      <c r="Q16" s="159" t="e">
        <f t="shared" si="0"/>
        <v>#REF!</v>
      </c>
      <c r="R16" s="159" t="e">
        <f t="shared" si="1"/>
        <v>#REF!</v>
      </c>
      <c r="S16" s="159" t="e">
        <f t="shared" si="2"/>
        <v>#REF!</v>
      </c>
      <c r="T16" s="50">
        <f>'2'!R17</f>
        <v>138234.84637123178</v>
      </c>
      <c r="U16" s="50">
        <f>'2'!U17</f>
        <v>1340545.7013436405</v>
      </c>
      <c r="V16" s="50">
        <f>'2'!V17</f>
        <v>1481877.0060730912</v>
      </c>
      <c r="W16" s="50">
        <f>'2'!L17*1000</f>
        <v>1677734614158.7781</v>
      </c>
      <c r="X16" s="50">
        <f>'2'!M17*1000</f>
        <v>163975341569.43137</v>
      </c>
      <c r="Y16" s="50">
        <f>'22'!F16*1000</f>
        <v>510638215563.37988</v>
      </c>
      <c r="Z16" s="50">
        <f>'18'!AA16*1000</f>
        <v>22287714917.827419</v>
      </c>
      <c r="AA16" s="50">
        <f>'2'!G17*1000</f>
        <v>521853082567.8877</v>
      </c>
      <c r="AB16" s="50">
        <f>'2'!H17*1000</f>
        <v>114209071722.59532</v>
      </c>
      <c r="AC16" s="50">
        <f>'2'!J17*1000</f>
        <v>106831180829.43275</v>
      </c>
      <c r="AD16" s="50" t="e">
        <f>'4'!#REF!*1000</f>
        <v>#REF!</v>
      </c>
    </row>
    <row r="17" spans="1:30" s="33" customFormat="1" ht="15.75" hidden="1" customHeight="1">
      <c r="A17" s="1825" t="s">
        <v>1362</v>
      </c>
      <c r="B17" s="1825"/>
      <c r="C17" s="1825"/>
      <c r="D17" s="32"/>
      <c r="E17" s="330">
        <f>'30'!R17</f>
        <v>10.69811914487429</v>
      </c>
      <c r="F17" s="331" t="s">
        <v>4</v>
      </c>
      <c r="G17" s="331" t="s">
        <v>4</v>
      </c>
      <c r="H17" s="332">
        <f t="shared" si="3"/>
        <v>12.395113921813484</v>
      </c>
      <c r="I17" s="332">
        <f t="shared" si="4"/>
        <v>13.468716305268469</v>
      </c>
      <c r="J17" s="333">
        <f t="shared" si="5"/>
        <v>12831396.417611511</v>
      </c>
      <c r="K17" s="333">
        <f t="shared" si="6"/>
        <v>1285912.7077943149</v>
      </c>
      <c r="L17" s="333">
        <f t="shared" si="7"/>
        <v>3741765.4093428985</v>
      </c>
      <c r="M17" s="333">
        <f t="shared" si="8"/>
        <v>233782.06698069087</v>
      </c>
      <c r="N17" s="333">
        <f t="shared" si="9"/>
        <v>3976021.6380161229</v>
      </c>
      <c r="O17" s="333">
        <f t="shared" si="10"/>
        <v>892829.99203343084</v>
      </c>
      <c r="P17" s="333">
        <f t="shared" si="11"/>
        <v>841050.9495132775</v>
      </c>
      <c r="Q17" s="311">
        <f t="shared" ref="Q17:Q22" si="12">AA17/AD17</f>
        <v>6.3504790010604726</v>
      </c>
      <c r="R17" s="311">
        <f t="shared" si="1"/>
        <v>0.3733953791876648</v>
      </c>
      <c r="S17" s="311">
        <f t="shared" si="2"/>
        <v>1.3433217622957974</v>
      </c>
      <c r="T17" s="50">
        <f>'2'!R18</f>
        <v>148534.99487466394</v>
      </c>
      <c r="U17" s="50">
        <f>'2'!U18</f>
        <v>1841108.1828474416</v>
      </c>
      <c r="V17" s="50">
        <f>'2'!V18</f>
        <v>2000575.7073713548</v>
      </c>
      <c r="W17" s="50">
        <f>'2'!L18*1000</f>
        <v>1905911401124.707</v>
      </c>
      <c r="X17" s="50">
        <f>'2'!M18*1000</f>
        <v>191003037461.4938</v>
      </c>
      <c r="Y17" s="50">
        <f>'22'!F17*1000</f>
        <v>555783105898.94226</v>
      </c>
      <c r="Z17" s="50">
        <f>'18'!AA17*1000</f>
        <v>34724818120.765259</v>
      </c>
      <c r="AA17" s="50">
        <f>'2'!G18*1000</f>
        <v>590578353624.27771</v>
      </c>
      <c r="AB17" s="50">
        <f>'2'!H18*1000</f>
        <v>132616498290.6319</v>
      </c>
      <c r="AC17" s="50">
        <f>'2'!J18*1000</f>
        <v>124925498475.28592</v>
      </c>
      <c r="AD17" s="328">
        <f>'2'!W18*1000</f>
        <v>92997450038.911469</v>
      </c>
    </row>
    <row r="18" spans="1:30" s="33" customFormat="1" ht="15.75" hidden="1" customHeight="1">
      <c r="A18" s="1825" t="s">
        <v>1363</v>
      </c>
      <c r="B18" s="1825"/>
      <c r="C18" s="1825"/>
      <c r="D18" s="32"/>
      <c r="E18" s="330">
        <f>'59'!E18</f>
        <v>11.226386672059109</v>
      </c>
      <c r="F18" s="331" t="s">
        <v>4</v>
      </c>
      <c r="G18" s="331" t="s">
        <v>4</v>
      </c>
      <c r="H18" s="334" t="s">
        <v>4</v>
      </c>
      <c r="I18" s="334" t="s">
        <v>4</v>
      </c>
      <c r="J18" s="333">
        <f t="shared" ref="J18:J21" si="13">W18/T18</f>
        <v>11890496.805863643</v>
      </c>
      <c r="K18" s="333">
        <f t="shared" ref="K18:K22" si="14">X18/T18</f>
        <v>933728.74247177399</v>
      </c>
      <c r="L18" s="333">
        <f t="shared" ref="L18:L22" si="15">Y18/T18</f>
        <v>3769111.7606865019</v>
      </c>
      <c r="M18" s="333">
        <f t="shared" ref="M18:M22" si="16">Z18/T18</f>
        <v>440407.73938412435</v>
      </c>
      <c r="N18" s="333">
        <f t="shared" ref="N18:N22" si="17">AA18/T18</f>
        <v>3815099.4008543668</v>
      </c>
      <c r="O18" s="333">
        <f t="shared" ref="O18:O22" si="18">AB18/T18</f>
        <v>1069538.3987659463</v>
      </c>
      <c r="P18" s="333">
        <f t="shared" ref="P18:P22" si="19">AC18/T18</f>
        <v>1017305.4058107665</v>
      </c>
      <c r="Q18" s="311">
        <f t="shared" si="12"/>
        <v>6.548353685324912</v>
      </c>
      <c r="R18" s="311">
        <f t="shared" ref="R18:R22" si="20">Z18/AD18</f>
        <v>0.75592935864156074</v>
      </c>
      <c r="S18" s="311">
        <f t="shared" ref="S18:S22" si="21">AC18/AD18</f>
        <v>1.7461342165161016</v>
      </c>
      <c r="T18" s="328">
        <f>'1'!R19</f>
        <v>159165.50983377962</v>
      </c>
      <c r="U18" s="328" t="str">
        <f>'1'!U19</f>
        <v>...</v>
      </c>
      <c r="V18" s="328" t="str">
        <f>'1'!V19</f>
        <v>...</v>
      </c>
      <c r="W18" s="328">
        <f>'1'!L19*1000</f>
        <v>1892556986282.2148</v>
      </c>
      <c r="X18" s="328">
        <f>'1'!M19*1000</f>
        <v>148617411341.97382</v>
      </c>
      <c r="Y18" s="328">
        <f>'21'!F18*1000</f>
        <v>599912595010.16187</v>
      </c>
      <c r="Z18" s="328">
        <f>'17'!AA18*1000</f>
        <v>70097722373.816498</v>
      </c>
      <c r="AA18" s="328">
        <f>'1'!G19*1000</f>
        <v>607232241203.53247</v>
      </c>
      <c r="AB18" s="328">
        <f>'1'!H19*1000</f>
        <v>170233624526.38614</v>
      </c>
      <c r="AC18" s="328">
        <f>'1'!J19*1000</f>
        <v>161919933572.53073</v>
      </c>
      <c r="AD18" s="328">
        <f>'2'!W19*1000</f>
        <v>92730519819.716064</v>
      </c>
    </row>
    <row r="19" spans="1:30" s="33" customFormat="1" ht="15.75" hidden="1" customHeight="1">
      <c r="A19" s="1825" t="s">
        <v>1364</v>
      </c>
      <c r="B19" s="1825"/>
      <c r="C19" s="1825"/>
      <c r="D19" s="32"/>
      <c r="E19" s="330">
        <f>'30'!R19</f>
        <v>9.7218342469995918</v>
      </c>
      <c r="F19" s="335">
        <f>'30'!S19</f>
        <v>7.5465635776771265</v>
      </c>
      <c r="G19" s="335">
        <f>'30'!T19</f>
        <v>2.1752706693224568</v>
      </c>
      <c r="H19" s="332">
        <f>U19/T19</f>
        <v>11.850529020617488</v>
      </c>
      <c r="I19" s="332">
        <f>V19/T19</f>
        <v>12.533764097100207</v>
      </c>
      <c r="J19" s="333">
        <f t="shared" si="13"/>
        <v>13689553.649044409</v>
      </c>
      <c r="K19" s="333">
        <f t="shared" si="14"/>
        <v>1360910.3448833658</v>
      </c>
      <c r="L19" s="333">
        <f t="shared" si="15"/>
        <v>3932207.1007275744</v>
      </c>
      <c r="M19" s="333">
        <f t="shared" si="16"/>
        <v>234241.87218229583</v>
      </c>
      <c r="N19" s="333">
        <f t="shared" si="17"/>
        <v>4102061.431180011</v>
      </c>
      <c r="O19" s="333">
        <f t="shared" si="18"/>
        <v>937646.32470007753</v>
      </c>
      <c r="P19" s="333">
        <f t="shared" si="19"/>
        <v>873682.19254059356</v>
      </c>
      <c r="Q19" s="311">
        <f t="shared" si="12"/>
        <v>6.620445623924808</v>
      </c>
      <c r="R19" s="311">
        <f t="shared" si="20"/>
        <v>0.37805030559552866</v>
      </c>
      <c r="S19" s="311">
        <f t="shared" si="21"/>
        <v>1.4100630976271153</v>
      </c>
      <c r="T19" s="50">
        <f>'2'!R20</f>
        <v>140111.07516775819</v>
      </c>
      <c r="U19" s="50">
        <f>'2'!U20</f>
        <v>1660390.3623854367</v>
      </c>
      <c r="V19" s="50">
        <f>'2'!V20</f>
        <v>1756119.1635437559</v>
      </c>
      <c r="W19" s="50">
        <f>'2'!L20*1000</f>
        <v>1918058080334.3196</v>
      </c>
      <c r="X19" s="50">
        <f>'2'!M20*1000</f>
        <v>190678611628.53299</v>
      </c>
      <c r="Y19" s="50">
        <f>'22'!F19*1000</f>
        <v>550945764665.23364</v>
      </c>
      <c r="Z19" s="50">
        <f>'18'!AA19*1000</f>
        <v>32819880560.770058</v>
      </c>
      <c r="AA19" s="50">
        <f>'2'!G20*1000</f>
        <v>574744237526.82422</v>
      </c>
      <c r="AB19" s="50">
        <f>'2'!H20*1000</f>
        <v>131374634680.82477</v>
      </c>
      <c r="AC19" s="50">
        <f>'2'!J20*1000</f>
        <v>122412551351.78688</v>
      </c>
      <c r="AD19" s="328">
        <f>'2'!W20*1000</f>
        <v>86813527393.05452</v>
      </c>
    </row>
    <row r="20" spans="1:30" s="33" customFormat="1" ht="15.75" hidden="1" customHeight="1">
      <c r="A20" s="1825" t="s">
        <v>1365</v>
      </c>
      <c r="B20" s="1825"/>
      <c r="C20" s="1825"/>
      <c r="D20" s="32"/>
      <c r="E20" s="330">
        <f>'30'!R20</f>
        <v>8.5109939004192352</v>
      </c>
      <c r="F20" s="335">
        <f>'30'!S20</f>
        <v>6.6164437711059216</v>
      </c>
      <c r="G20" s="335">
        <f>'30'!T20</f>
        <v>1.8945501293133007</v>
      </c>
      <c r="H20" s="332">
        <f>U20/T20</f>
        <v>15.455800139584785</v>
      </c>
      <c r="I20" s="332">
        <f>V20/T20</f>
        <v>16.464612170454213</v>
      </c>
      <c r="J20" s="333">
        <f t="shared" si="13"/>
        <v>16160737.143500902</v>
      </c>
      <c r="K20" s="333">
        <f t="shared" si="14"/>
        <v>1536276.6768389605</v>
      </c>
      <c r="L20" s="333">
        <f t="shared" si="15"/>
        <v>4299385.8840703806</v>
      </c>
      <c r="M20" s="333">
        <f t="shared" si="16"/>
        <v>292579.32460609463</v>
      </c>
      <c r="N20" s="333">
        <f t="shared" si="17"/>
        <v>4581040.1698714923</v>
      </c>
      <c r="O20" s="333">
        <f t="shared" si="18"/>
        <v>1050317.1936830322</v>
      </c>
      <c r="P20" s="333">
        <f t="shared" si="19"/>
        <v>954120.54086339276</v>
      </c>
      <c r="Q20" s="311">
        <f t="shared" si="12"/>
        <v>6.7774601613679186</v>
      </c>
      <c r="R20" s="311">
        <f t="shared" si="20"/>
        <v>0.43285905450014089</v>
      </c>
      <c r="S20" s="311">
        <f t="shared" si="21"/>
        <v>1.4115820239633163</v>
      </c>
      <c r="T20" s="50">
        <f>'2'!R21</f>
        <v>123945.6041718116</v>
      </c>
      <c r="U20" s="50">
        <f>'2'!U21</f>
        <v>1915678.4862596062</v>
      </c>
      <c r="V20" s="50">
        <f>'2'!V21</f>
        <v>2040716.3029215096</v>
      </c>
      <c r="W20" s="50">
        <f>'2'!L21*1000</f>
        <v>2003052329113.0562</v>
      </c>
      <c r="X20" s="50">
        <f>'2'!M21*1000</f>
        <v>190414740885.86792</v>
      </c>
      <c r="Y20" s="50">
        <f>'22'!F20*1000</f>
        <v>532889980968.86169</v>
      </c>
      <c r="Z20" s="50">
        <f>'18'!AA20*1000</f>
        <v>36263921156.482986</v>
      </c>
      <c r="AA20" s="50">
        <f>'2'!G21*1000</f>
        <v>567799791590.06055</v>
      </c>
      <c r="AB20" s="50">
        <f>'2'!H21*1000</f>
        <v>130182199143.08508</v>
      </c>
      <c r="AC20" s="50">
        <f>'2'!J21*1000</f>
        <v>118259046890.04887</v>
      </c>
      <c r="AD20" s="328">
        <f>'2'!W21*1000</f>
        <v>83777665684.641891</v>
      </c>
    </row>
    <row r="21" spans="1:30" s="33" customFormat="1" ht="15.75" hidden="1" customHeight="1">
      <c r="A21" s="1825" t="s">
        <v>1366</v>
      </c>
      <c r="B21" s="1825"/>
      <c r="C21" s="1825"/>
      <c r="D21" s="32"/>
      <c r="E21" s="330">
        <f>'30'!R21</f>
        <v>8.7543969219633251</v>
      </c>
      <c r="F21" s="335">
        <f>'30'!S21</f>
        <v>6.7780893239552684</v>
      </c>
      <c r="G21" s="335">
        <f>'30'!T21</f>
        <v>1.9763075980080611</v>
      </c>
      <c r="H21" s="332">
        <f>U21/T21</f>
        <v>15.07315336367572</v>
      </c>
      <c r="I21" s="332">
        <f>V21/T21</f>
        <v>16.171926110344717</v>
      </c>
      <c r="J21" s="333">
        <f t="shared" si="13"/>
        <v>13090646.976782266</v>
      </c>
      <c r="K21" s="333">
        <f t="shared" si="14"/>
        <v>1598624.3227882902</v>
      </c>
      <c r="L21" s="333">
        <f t="shared" si="15"/>
        <v>4436160.11395422</v>
      </c>
      <c r="M21" s="333">
        <f t="shared" si="16"/>
        <v>309251.85660818988</v>
      </c>
      <c r="N21" s="333">
        <f t="shared" si="17"/>
        <v>4707459.5224431846</v>
      </c>
      <c r="O21" s="333">
        <f t="shared" si="18"/>
        <v>1090245.0205654565</v>
      </c>
      <c r="P21" s="333">
        <f t="shared" si="19"/>
        <v>1008359.231066311</v>
      </c>
      <c r="Q21" s="311">
        <f t="shared" si="12"/>
        <v>6.7409758441520484</v>
      </c>
      <c r="R21" s="311">
        <f t="shared" si="20"/>
        <v>0.44284168248631844</v>
      </c>
      <c r="S21" s="311">
        <f t="shared" si="21"/>
        <v>1.4439476720806526</v>
      </c>
      <c r="T21" s="50">
        <f>'2'!R22</f>
        <v>129748.91678256127</v>
      </c>
      <c r="U21" s="50">
        <f>'2'!U22</f>
        <v>1955725.3214343444</v>
      </c>
      <c r="V21" s="50">
        <f>'2'!V22</f>
        <v>2098289.8951048465</v>
      </c>
      <c r="W21" s="50">
        <f>'2'!L22*1000</f>
        <v>1698497265220.4094</v>
      </c>
      <c r="X21" s="50">
        <f>'2'!M22*1000</f>
        <v>207419774224.03622</v>
      </c>
      <c r="Y21" s="50">
        <f>'22'!F21*1000</f>
        <v>575586969459.5636</v>
      </c>
      <c r="Z21" s="50">
        <f>'18'!AA21*1000</f>
        <v>40125093407.9086</v>
      </c>
      <c r="AA21" s="50">
        <f>'2'!G22*1000</f>
        <v>610787773834.75635</v>
      </c>
      <c r="AB21" s="50">
        <f>'2'!H22*1000</f>
        <v>141458110445.94922</v>
      </c>
      <c r="AC21" s="50">
        <f>'2'!J22*1000</f>
        <v>130833517958.55026</v>
      </c>
      <c r="AD21" s="328">
        <f>'2'!W22*1000</f>
        <v>90608212810.112473</v>
      </c>
    </row>
    <row r="22" spans="1:30" s="33" customFormat="1" ht="14.45" hidden="1" customHeight="1">
      <c r="A22" s="1467" t="s">
        <v>1367</v>
      </c>
      <c r="B22" s="1468"/>
      <c r="C22" s="1468"/>
      <c r="D22" s="1469"/>
      <c r="E22" s="330">
        <f>'30'!R22</f>
        <v>8.7311312693919358</v>
      </c>
      <c r="F22" s="335">
        <f>'30'!S22</f>
        <v>6.7894131812802048</v>
      </c>
      <c r="G22" s="335">
        <f>'30'!T22</f>
        <v>1.941718088111746</v>
      </c>
      <c r="H22" s="332">
        <f>U22/T22</f>
        <v>13.674650987151805</v>
      </c>
      <c r="I22" s="332">
        <f>V22/T22</f>
        <v>14.831223627123778</v>
      </c>
      <c r="J22" s="336">
        <f>W22/T22</f>
        <v>12474.568547366047</v>
      </c>
      <c r="K22" s="336">
        <f t="shared" si="14"/>
        <v>1672.8712169388803</v>
      </c>
      <c r="L22" s="336">
        <f t="shared" si="15"/>
        <v>4274.3131613446549</v>
      </c>
      <c r="M22" s="336">
        <f t="shared" si="16"/>
        <v>227.02673472871717</v>
      </c>
      <c r="N22" s="336">
        <f t="shared" si="17"/>
        <v>4537.0583873939113</v>
      </c>
      <c r="O22" s="336">
        <f t="shared" si="18"/>
        <v>1015.1516003556352</v>
      </c>
      <c r="P22" s="336">
        <f t="shared" si="19"/>
        <v>935.05520532434934</v>
      </c>
      <c r="Q22" s="311">
        <f t="shared" si="12"/>
        <v>6.457921358103663</v>
      </c>
      <c r="R22" s="311">
        <f t="shared" si="20"/>
        <v>0.32314347180073599</v>
      </c>
      <c r="S22" s="311">
        <f t="shared" si="21"/>
        <v>1.3309312920124545</v>
      </c>
      <c r="T22" s="50">
        <f>'2'!R23</f>
        <v>130399.44559872786</v>
      </c>
      <c r="U22" s="50">
        <f>'2'!U23</f>
        <v>1783166.907480692</v>
      </c>
      <c r="V22" s="50">
        <f>'2'!V23</f>
        <v>1933983.3385276946</v>
      </c>
      <c r="W22" s="50">
        <f>'2'!L23*1000</f>
        <v>1626676822.6598606</v>
      </c>
      <c r="X22" s="50">
        <f>'2'!M23*1000</f>
        <v>218141479.24689919</v>
      </c>
      <c r="Y22" s="50">
        <f>'22'!F22*1000</f>
        <v>557368066.55468881</v>
      </c>
      <c r="Z22" s="50">
        <f>'18'!AA22*1000</f>
        <v>29604160.344714176</v>
      </c>
      <c r="AA22" s="50">
        <f>'2'!G23*1000</f>
        <v>591629898.36522436</v>
      </c>
      <c r="AB22" s="50">
        <f>'2'!H23*1000</f>
        <v>132375205.88503619</v>
      </c>
      <c r="AC22" s="50">
        <f>'2'!J23*1000</f>
        <v>121930680.37849981</v>
      </c>
      <c r="AD22" s="328">
        <f>'2'!W23*1000</f>
        <v>91613054.039876625</v>
      </c>
    </row>
    <row r="23" spans="1:30" s="33" customFormat="1" ht="14.45" customHeight="1">
      <c r="A23" s="1467" t="s">
        <v>1308</v>
      </c>
      <c r="B23" s="1468"/>
      <c r="C23" s="1468"/>
      <c r="D23" s="1469"/>
      <c r="E23" s="330">
        <f>'30'!R23</f>
        <v>8.8398869672457678</v>
      </c>
      <c r="F23" s="335">
        <f>'30'!S23</f>
        <v>6.8091582154013741</v>
      </c>
      <c r="G23" s="335">
        <f>'30'!T23</f>
        <v>2.0307287518443906</v>
      </c>
      <c r="H23" s="332" t="s">
        <v>688</v>
      </c>
      <c r="I23" s="332" t="s">
        <v>688</v>
      </c>
      <c r="J23" s="250" t="s">
        <v>528</v>
      </c>
      <c r="K23" s="250" t="s">
        <v>528</v>
      </c>
      <c r="L23" s="336">
        <f t="shared" ref="L23:L25" si="22">Y23/T23</f>
        <v>4219.7040914499621</v>
      </c>
      <c r="M23" s="336">
        <f t="shared" ref="M23:M25" si="23">Z23/T23</f>
        <v>263.29242896872728</v>
      </c>
      <c r="N23" s="336">
        <f t="shared" ref="N23:N25" si="24">AA23/T23</f>
        <v>4073.6439787838217</v>
      </c>
      <c r="O23" s="336">
        <f t="shared" ref="O23:O25" si="25">AB23/T23</f>
        <v>1020.0742110641725</v>
      </c>
      <c r="P23" s="336">
        <f t="shared" ref="P23:P25" si="26">AC23/T23</f>
        <v>937.30409971218216</v>
      </c>
      <c r="Q23" s="311">
        <f t="shared" ref="Q23:Q25" si="27">AA23/AD23</f>
        <v>6.82481321954136</v>
      </c>
      <c r="R23" s="311">
        <f t="shared" ref="R23:R25" si="28">Z23/AD23</f>
        <v>0.44110915416015123</v>
      </c>
      <c r="S23" s="311">
        <f t="shared" ref="S23:S25" si="29">AC23/AD23</f>
        <v>1.5703201958153947</v>
      </c>
      <c r="T23" s="50">
        <f>'2'!R24</f>
        <v>134428</v>
      </c>
      <c r="U23" s="50" t="str">
        <f>'2'!U24</f>
        <v>...</v>
      </c>
      <c r="V23" s="50" t="str">
        <f>'2'!V24</f>
        <v>...</v>
      </c>
      <c r="W23" s="50" t="e">
        <f>'2'!L24*1000</f>
        <v>#VALUE!</v>
      </c>
      <c r="X23" s="50" t="e">
        <f>'2'!M24*1000</f>
        <v>#VALUE!</v>
      </c>
      <c r="Y23" s="50">
        <f>'22'!F23*1000</f>
        <v>567246381.60543549</v>
      </c>
      <c r="Z23" s="50">
        <f>'18'!AA23*1000</f>
        <v>35393874.641408071</v>
      </c>
      <c r="AA23" s="50">
        <f>'2'!G24*1000</f>
        <v>547611812.77995157</v>
      </c>
      <c r="AB23" s="50">
        <f>'2'!H24*1000</f>
        <v>137126536.04493457</v>
      </c>
      <c r="AC23" s="50">
        <f>'2'!J24*1000</f>
        <v>125999915.51610923</v>
      </c>
      <c r="AD23" s="328">
        <f>'2'!W24*1000</f>
        <v>80238358.935887784</v>
      </c>
    </row>
    <row r="24" spans="1:30" s="33" customFormat="1" ht="14.45" customHeight="1">
      <c r="A24" s="1467" t="s">
        <v>1309</v>
      </c>
      <c r="B24" s="1468"/>
      <c r="C24" s="1468"/>
      <c r="D24" s="1469"/>
      <c r="E24" s="330">
        <f>'30'!R24</f>
        <v>8.4320990754390888</v>
      </c>
      <c r="F24" s="335">
        <f>'30'!S24</f>
        <v>6.5566005323134746</v>
      </c>
      <c r="G24" s="335">
        <f>'30'!T24</f>
        <v>1.8754985431256332</v>
      </c>
      <c r="H24" s="332">
        <f t="shared" ref="H24:H25" si="30">U24/T24</f>
        <v>13.080887279855562</v>
      </c>
      <c r="I24" s="332">
        <f t="shared" ref="I24:I25" si="31">V24/T24</f>
        <v>14.391236590263819</v>
      </c>
      <c r="J24" s="336">
        <f t="shared" ref="J24:J25" si="32">W24/T24</f>
        <v>12807.306114015386</v>
      </c>
      <c r="K24" s="336">
        <f t="shared" ref="K24:K25" si="33">X24/T24</f>
        <v>1897.6284748965027</v>
      </c>
      <c r="L24" s="336">
        <f t="shared" si="22"/>
        <v>4011.732538492362</v>
      </c>
      <c r="M24" s="336">
        <f t="shared" si="23"/>
        <v>206.46208555295283</v>
      </c>
      <c r="N24" s="336">
        <f t="shared" si="24"/>
        <v>4248.8590847710202</v>
      </c>
      <c r="O24" s="336">
        <f t="shared" si="25"/>
        <v>997.67934397038653</v>
      </c>
      <c r="P24" s="336">
        <f t="shared" si="26"/>
        <v>914.01853560802545</v>
      </c>
      <c r="Q24" s="311">
        <f t="shared" si="27"/>
        <v>6.0172645561679525</v>
      </c>
      <c r="R24" s="311">
        <f t="shared" si="28"/>
        <v>0.29239307889573146</v>
      </c>
      <c r="S24" s="311">
        <f t="shared" si="29"/>
        <v>1.2944395726626239</v>
      </c>
      <c r="T24" s="50">
        <f>'2'!R25</f>
        <v>133471.69626538767</v>
      </c>
      <c r="U24" s="50">
        <f>'2'!U25</f>
        <v>1745928.2138986546</v>
      </c>
      <c r="V24" s="50">
        <f>'2'!V25</f>
        <v>1920822.7590590257</v>
      </c>
      <c r="W24" s="50">
        <f>'2'!L25*1000</f>
        <v>1709412871.6277041</v>
      </c>
      <c r="X24" s="50">
        <f>'2'!M25*1000</f>
        <v>253279691.42593685</v>
      </c>
      <c r="Y24" s="50">
        <f>'22'!F24*1000</f>
        <v>535452746.87562519</v>
      </c>
      <c r="Z24" s="50">
        <f>'18'!AA24*1000</f>
        <v>27556844.773242202</v>
      </c>
      <c r="AA24" s="50">
        <f>'2'!G25*1000</f>
        <v>567102429.23699069</v>
      </c>
      <c r="AB24" s="50">
        <f>'2'!H25*1000</f>
        <v>133161954.36866666</v>
      </c>
      <c r="AC24" s="50">
        <f>'2'!J25*1000</f>
        <v>121995604.3656088</v>
      </c>
      <c r="AD24" s="328">
        <f>'2'!W25*1000</f>
        <v>94245885.974165216</v>
      </c>
    </row>
    <row r="25" spans="1:30" s="33" customFormat="1" ht="14.45" customHeight="1">
      <c r="A25" s="1467" t="s">
        <v>1310</v>
      </c>
      <c r="B25" s="1468"/>
      <c r="C25" s="1468"/>
      <c r="D25" s="1469"/>
      <c r="E25" s="330">
        <f>'30'!R25</f>
        <v>8.4743755048060709</v>
      </c>
      <c r="F25" s="335">
        <f>'30'!S25</f>
        <v>6.5450001693339797</v>
      </c>
      <c r="G25" s="335">
        <f>'30'!T25</f>
        <v>1.9293753354720882</v>
      </c>
      <c r="H25" s="332">
        <f t="shared" si="30"/>
        <v>12.820702945919988</v>
      </c>
      <c r="I25" s="332">
        <f t="shared" si="31"/>
        <v>14.865969655205971</v>
      </c>
      <c r="J25" s="336">
        <f t="shared" si="32"/>
        <v>14624.931377357309</v>
      </c>
      <c r="K25" s="336">
        <f t="shared" si="33"/>
        <v>1749.4355017824248</v>
      </c>
      <c r="L25" s="336">
        <f t="shared" si="22"/>
        <v>4454.0395351046036</v>
      </c>
      <c r="M25" s="336">
        <f t="shared" si="23"/>
        <v>314.29621834041728</v>
      </c>
      <c r="N25" s="336">
        <f t="shared" si="24"/>
        <v>4538.974919234166</v>
      </c>
      <c r="O25" s="336">
        <f t="shared" si="25"/>
        <v>1143.7027931112193</v>
      </c>
      <c r="P25" s="336">
        <f t="shared" si="26"/>
        <v>1050.0979148279937</v>
      </c>
      <c r="Q25" s="311">
        <f t="shared" si="27"/>
        <v>6.0413825821838154</v>
      </c>
      <c r="R25" s="311">
        <f t="shared" si="28"/>
        <v>0.41832874887275406</v>
      </c>
      <c r="S25" s="311">
        <f t="shared" si="29"/>
        <v>1.3976819359248138</v>
      </c>
      <c r="T25" s="50">
        <f>'2'!R26</f>
        <v>131242.65344171703</v>
      </c>
      <c r="U25" s="50">
        <f>'2'!U26</f>
        <v>1682623.0736105777</v>
      </c>
      <c r="V25" s="50">
        <f>'2'!V26</f>
        <v>1951049.3035332789</v>
      </c>
      <c r="W25" s="50">
        <f>'2'!L26*1000</f>
        <v>1919414800.3673985</v>
      </c>
      <c r="X25" s="50">
        <f>'2'!M26*1000</f>
        <v>229600557.27906713</v>
      </c>
      <c r="Y25" s="50">
        <f>'22'!F25*1000</f>
        <v>584559967.12143993</v>
      </c>
      <c r="Z25" s="50">
        <f>'18'!AA25*1000</f>
        <v>41249069.661693618</v>
      </c>
      <c r="AA25" s="50">
        <f>'2'!G26*1000</f>
        <v>595707112.30569518</v>
      </c>
      <c r="AB25" s="50">
        <f>'2'!H26*1000</f>
        <v>150102589.31661955</v>
      </c>
      <c r="AC25" s="50">
        <f>'2'!J26*1000</f>
        <v>137817636.71564007</v>
      </c>
      <c r="AD25" s="328">
        <f>'2'!W26*1000</f>
        <v>98604434.366141617</v>
      </c>
    </row>
    <row r="26" spans="1:30" s="33" customFormat="1" ht="14.45" customHeight="1">
      <c r="A26" s="1467" t="s">
        <v>1311</v>
      </c>
      <c r="B26" s="1468"/>
      <c r="C26" s="1468"/>
      <c r="D26" s="1469"/>
      <c r="E26" s="330">
        <f>'30'!R26</f>
        <v>9.0336939880470659</v>
      </c>
      <c r="F26" s="335">
        <f>'30'!S26</f>
        <v>7.0895783930407399</v>
      </c>
      <c r="G26" s="335">
        <f>'30'!T26</f>
        <v>1.944115595006328</v>
      </c>
      <c r="H26" s="332">
        <f t="shared" ref="H26" si="34">U26/T26</f>
        <v>11.878722482612559</v>
      </c>
      <c r="I26" s="332">
        <f t="shared" ref="I26" si="35">V26/T26</f>
        <v>13.97759877393788</v>
      </c>
      <c r="J26" s="336">
        <f t="shared" ref="J26" si="36">W26/T26</f>
        <v>15049.726624654502</v>
      </c>
      <c r="K26" s="336">
        <f t="shared" ref="K26" si="37">X26/T26</f>
        <v>2103.0038146169018</v>
      </c>
      <c r="L26" s="336">
        <f t="shared" ref="L26" si="38">Y26/T26</f>
        <v>4407.9554478248629</v>
      </c>
      <c r="M26" s="336">
        <f t="shared" ref="M26" si="39">Z26/T26</f>
        <v>279.2677386864533</v>
      </c>
      <c r="N26" s="336">
        <f t="shared" ref="N26" si="40">AA26/T26</f>
        <v>4564.4520611886055</v>
      </c>
      <c r="O26" s="336">
        <f t="shared" ref="O26" si="41">AB26/T26</f>
        <v>1156.8652642515008</v>
      </c>
      <c r="P26" s="336">
        <f t="shared" ref="P26" si="42">AC26/T26</f>
        <v>1069.2978659881865</v>
      </c>
      <c r="Q26" s="311">
        <f t="shared" ref="Q26" si="43">AA26/AD26</f>
        <v>5.6990939145877171</v>
      </c>
      <c r="R26" s="311">
        <f t="shared" ref="R26" si="44">Z26/AD26</f>
        <v>0.34868874702874747</v>
      </c>
      <c r="S26" s="311">
        <f t="shared" ref="S26" si="45">AC26/AD26</f>
        <v>1.3351063565224497</v>
      </c>
      <c r="T26" s="50">
        <f>'2'!R27</f>
        <v>141368.27721894885</v>
      </c>
      <c r="U26" s="50">
        <f>'2'!U27</f>
        <v>1679274.5329289327</v>
      </c>
      <c r="V26" s="50">
        <f>'2'!V27</f>
        <v>1975989.0583292898</v>
      </c>
      <c r="W26" s="50">
        <f>'2'!L27*1000</f>
        <v>2127553925.5435531</v>
      </c>
      <c r="X26" s="50">
        <f>'2'!M27*1000</f>
        <v>297298026.25726908</v>
      </c>
      <c r="Y26" s="50">
        <f>'22'!F26*1000</f>
        <v>623145067.71688104</v>
      </c>
      <c r="Z26" s="50">
        <f>'18'!AA26*1000</f>
        <v>39479599.100935496</v>
      </c>
      <c r="AA26" s="50">
        <f>'2'!G27*1000</f>
        <v>645268724.33871329</v>
      </c>
      <c r="AB26" s="50">
        <f>'2'!H27*1000</f>
        <v>163544049.38167867</v>
      </c>
      <c r="AC26" s="50">
        <f>'2'!J27*1000</f>
        <v>151164797.14864835</v>
      </c>
      <c r="AD26" s="328">
        <f>'2'!W27*1000</f>
        <v>113223037.55813669</v>
      </c>
    </row>
    <row r="27" spans="1:30" ht="15">
      <c r="A27" s="1467" t="s">
        <v>1312</v>
      </c>
      <c r="B27" s="1468"/>
      <c r="C27" s="1468"/>
      <c r="D27" s="1469"/>
      <c r="E27" s="330">
        <f>'30'!R27</f>
        <v>8.8511133605774326</v>
      </c>
      <c r="F27" s="335">
        <f>'30'!S27</f>
        <v>6.9287677526859266</v>
      </c>
      <c r="G27" s="335">
        <f>'30'!T27</f>
        <v>1.9223456078914885</v>
      </c>
      <c r="H27" s="332">
        <f t="shared" ref="H27" si="46">U27/T27</f>
        <v>12.094339677510622</v>
      </c>
      <c r="I27" s="332">
        <f t="shared" ref="I27" si="47">V27/T27</f>
        <v>14.238077382972689</v>
      </c>
      <c r="J27" s="336">
        <f t="shared" ref="J27" si="48">W27/T27</f>
        <v>16005.572272637084</v>
      </c>
      <c r="K27" s="336">
        <f t="shared" ref="K27" si="49">X27/T27</f>
        <v>2414.2297171406153</v>
      </c>
      <c r="L27" s="336">
        <f t="shared" ref="L27" si="50">Y27/T27</f>
        <v>4747.0293614376878</v>
      </c>
      <c r="M27" s="336">
        <f t="shared" ref="M27" si="51">Z27/T27</f>
        <v>247.29502325647977</v>
      </c>
      <c r="N27" s="336">
        <f t="shared" ref="N27" si="52">AA27/T27</f>
        <v>4955.437750769207</v>
      </c>
      <c r="O27" s="336">
        <f t="shared" ref="O27" si="53">AB27/T27</f>
        <v>1166.57157718436</v>
      </c>
      <c r="P27" s="336">
        <f t="shared" ref="P27" si="54">AC27/T27</f>
        <v>1068.8949977416059</v>
      </c>
      <c r="Q27" s="311">
        <f t="shared" ref="Q27" si="55">AA27/AD27</f>
        <v>5.813077790478884</v>
      </c>
      <c r="R27" s="311">
        <f t="shared" ref="R27" si="56">Z27/AD27</f>
        <v>0.29009449410701588</v>
      </c>
      <c r="S27" s="311">
        <f t="shared" ref="S27" si="57">AC27/AD27</f>
        <v>1.2538891787635122</v>
      </c>
      <c r="T27" s="50">
        <f>'2'!R28</f>
        <v>138847.41528557913</v>
      </c>
      <c r="U27" s="50">
        <f>'2'!U28</f>
        <v>1679267.8038081746</v>
      </c>
      <c r="V27" s="50">
        <f>'2'!V28</f>
        <v>1976920.2432618206</v>
      </c>
      <c r="W27" s="50">
        <f>'2'!L28*1000</f>
        <v>2222332340.2221918</v>
      </c>
      <c r="X27" s="50">
        <f>'2'!M28*1000</f>
        <v>335209556.13060927</v>
      </c>
      <c r="Y27" s="50">
        <f>'22'!F27*1000</f>
        <v>659112757.12037623</v>
      </c>
      <c r="Z27" s="50">
        <f>'18'!AA27*1000</f>
        <v>34336274.792149395</v>
      </c>
      <c r="AA27" s="50">
        <f>'2'!G28*1000</f>
        <v>688049723.30288827</v>
      </c>
      <c r="AB27" s="50">
        <f>'2'!H28*1000</f>
        <v>161975448.23766986</v>
      </c>
      <c r="AC27" s="50">
        <f>'2'!J28*1000</f>
        <v>148413307.64810693</v>
      </c>
      <c r="AD27" s="328">
        <f>'2'!W28*1000</f>
        <v>118362380.15424982</v>
      </c>
    </row>
    <row r="28" spans="1:30" ht="14.45" customHeight="1">
      <c r="A28" s="1479" t="s">
        <v>447</v>
      </c>
      <c r="B28" s="1479"/>
      <c r="C28" s="1479"/>
      <c r="D28" s="32"/>
      <c r="E28" s="337"/>
      <c r="F28" s="338"/>
      <c r="G28" s="338"/>
      <c r="H28" s="332"/>
      <c r="I28" s="332"/>
      <c r="J28" s="1071"/>
      <c r="K28" s="1071"/>
      <c r="L28" s="1071"/>
      <c r="M28" s="1071"/>
      <c r="N28" s="1071"/>
      <c r="O28" s="1071"/>
      <c r="P28" s="1071"/>
      <c r="Q28" s="311"/>
      <c r="R28" s="311"/>
      <c r="S28" s="311"/>
      <c r="T28" s="50"/>
      <c r="U28" s="50"/>
      <c r="V28" s="50"/>
      <c r="W28" s="50"/>
      <c r="X28" s="50"/>
      <c r="Y28" s="50"/>
      <c r="Z28" s="50"/>
      <c r="AA28" s="50"/>
      <c r="AB28" s="50"/>
      <c r="AC28" s="50"/>
      <c r="AD28" s="50"/>
    </row>
    <row r="29" spans="1:30" ht="14.45" customHeight="1">
      <c r="A29" s="1330"/>
      <c r="B29" s="961" t="s">
        <v>1331</v>
      </c>
      <c r="C29" s="1330"/>
      <c r="D29" s="989"/>
      <c r="E29" s="1072">
        <f>'30'!R29</f>
        <v>3.1223610425214487</v>
      </c>
      <c r="F29" s="1073">
        <f>'30'!S29</f>
        <v>2.4181367351987819</v>
      </c>
      <c r="G29" s="1073">
        <f>'30'!T29</f>
        <v>0.7042243073226685</v>
      </c>
      <c r="H29" s="1074">
        <f t="shared" ref="H29:H34" si="58">U29/T29</f>
        <v>18.145673612112798</v>
      </c>
      <c r="I29" s="1074">
        <f t="shared" ref="I29:I34" si="59">V29/T29</f>
        <v>26.328201910723394</v>
      </c>
      <c r="J29" s="1075">
        <f t="shared" ref="J29:J34" si="60">W29/T29</f>
        <v>11180.702064630195</v>
      </c>
      <c r="K29" s="1075">
        <f t="shared" ref="K29:K34" si="61">X29/T29</f>
        <v>2551.2174425468052</v>
      </c>
      <c r="L29" s="1075">
        <f t="shared" ref="L29:L34" si="62">Y29/T29</f>
        <v>4621.6084863823517</v>
      </c>
      <c r="M29" s="1075">
        <f t="shared" ref="M29:M34" si="63">Z29/T29</f>
        <v>282.94467590679005</v>
      </c>
      <c r="N29" s="1075">
        <f t="shared" ref="N29:N34" si="64">AA29/T29</f>
        <v>4995.3091387259601</v>
      </c>
      <c r="O29" s="1075">
        <f t="shared" ref="O29:O34" si="65">AB29/T29</f>
        <v>1124.4036610750015</v>
      </c>
      <c r="P29" s="1075">
        <f t="shared" ref="P29:P34" si="66">AC29/T29</f>
        <v>1024.5057924744879</v>
      </c>
      <c r="Q29" s="1064">
        <f t="shared" ref="Q29:Q34" si="67">AA29/AD29</f>
        <v>7.0420093874532714</v>
      </c>
      <c r="R29" s="1064">
        <f t="shared" ref="R29:R34" si="68">Z29/AD29</f>
        <v>0.39887402531682359</v>
      </c>
      <c r="S29" s="1064">
        <f t="shared" ref="S29:S34" si="69">AC29/AD29</f>
        <v>1.4442708564670845</v>
      </c>
      <c r="T29" s="1065">
        <f>'2'!R30</f>
        <v>39107.297296137338</v>
      </c>
      <c r="U29" s="1065">
        <f>'2'!U30</f>
        <v>709628.25258756941</v>
      </c>
      <c r="V29" s="1065">
        <f>'2'!V30</f>
        <v>1029624.8193953908</v>
      </c>
      <c r="W29" s="1065">
        <f>'2'!L30*1000</f>
        <v>437247039.62102956</v>
      </c>
      <c r="X29" s="1065">
        <f>'2'!M30*1000</f>
        <v>99771218.992769092</v>
      </c>
      <c r="Y29" s="1065">
        <f>'22'!F29*1000</f>
        <v>180738617.06330591</v>
      </c>
      <c r="Z29" s="1065">
        <f>'18'!AA29*1000</f>
        <v>11065201.559046065</v>
      </c>
      <c r="AA29" s="1065">
        <f>'2'!G30*1000</f>
        <v>195353039.57426786</v>
      </c>
      <c r="AB29" s="1065">
        <f>'2'!H30*1000</f>
        <v>43972388.254525334</v>
      </c>
      <c r="AC29" s="1065">
        <f>'2'!J30*1000</f>
        <v>40065652.607914582</v>
      </c>
      <c r="AD29" s="1076">
        <f>'2'!W30*1000</f>
        <v>27741093.319518693</v>
      </c>
    </row>
    <row r="30" spans="1:30" ht="14.45" customHeight="1">
      <c r="A30" s="1330"/>
      <c r="B30" s="961" t="s">
        <v>1332</v>
      </c>
      <c r="C30" s="1330"/>
      <c r="D30" s="989"/>
      <c r="E30" s="1072">
        <f>'30'!R30</f>
        <v>13.594951751324098</v>
      </c>
      <c r="F30" s="1073">
        <f>'30'!S30</f>
        <v>10.515857559462471</v>
      </c>
      <c r="G30" s="1073">
        <f>'30'!T30</f>
        <v>3.0790941918616204</v>
      </c>
      <c r="H30" s="1074">
        <f t="shared" si="58"/>
        <v>6.7560105344337025</v>
      </c>
      <c r="I30" s="1074">
        <f t="shared" si="59"/>
        <v>9.8658188658323613</v>
      </c>
      <c r="J30" s="1075">
        <f t="shared" si="60"/>
        <v>10905.058827875066</v>
      </c>
      <c r="K30" s="1075">
        <f t="shared" si="61"/>
        <v>2092.6977569580113</v>
      </c>
      <c r="L30" s="1075">
        <f t="shared" si="62"/>
        <v>3864.5225927448814</v>
      </c>
      <c r="M30" s="1075">
        <f t="shared" si="63"/>
        <v>192.25970593954926</v>
      </c>
      <c r="N30" s="1075">
        <f t="shared" si="64"/>
        <v>4278.9113572613378</v>
      </c>
      <c r="O30" s="1075">
        <f t="shared" si="65"/>
        <v>986.77056637594364</v>
      </c>
      <c r="P30" s="1075">
        <f t="shared" si="66"/>
        <v>896.93410589391385</v>
      </c>
      <c r="Q30" s="1064">
        <f t="shared" si="67"/>
        <v>6.0646158785914031</v>
      </c>
      <c r="R30" s="1064">
        <f t="shared" si="68"/>
        <v>0.27249483994933132</v>
      </c>
      <c r="S30" s="1064">
        <f t="shared" si="69"/>
        <v>1.2712487748603265</v>
      </c>
      <c r="T30" s="1065">
        <f>'2'!R31</f>
        <v>25989.928398209046</v>
      </c>
      <c r="U30" s="1065">
        <f>'2'!U31</f>
        <v>175588.23004747796</v>
      </c>
      <c r="V30" s="1065">
        <f>'2'!V31</f>
        <v>256411.92591268304</v>
      </c>
      <c r="W30" s="1065">
        <f>'2'!L31*1000</f>
        <v>283421698.11473042</v>
      </c>
      <c r="X30" s="1065">
        <f>'2'!M31*1000</f>
        <v>54389064.862431385</v>
      </c>
      <c r="Y30" s="1065">
        <f>'22'!F30*1000</f>
        <v>100438665.47870064</v>
      </c>
      <c r="Z30" s="1065">
        <f>'18'!AA30*1000</f>
        <v>4996815.9912296114</v>
      </c>
      <c r="AA30" s="1065">
        <f>'2'!G31*1000</f>
        <v>111208599.79750566</v>
      </c>
      <c r="AB30" s="1065">
        <f>'2'!H31*1000</f>
        <v>25646096.365570962</v>
      </c>
      <c r="AC30" s="1065">
        <f>'2'!J31*1000</f>
        <v>23311253.190094471</v>
      </c>
      <c r="AD30" s="1076">
        <f>'2'!W31*1000</f>
        <v>18337286.651588477</v>
      </c>
    </row>
    <row r="31" spans="1:30" ht="14.45" customHeight="1">
      <c r="A31" s="1330"/>
      <c r="B31" s="961" t="s">
        <v>1333</v>
      </c>
      <c r="C31" s="1330"/>
      <c r="D31" s="989"/>
      <c r="E31" s="1072">
        <f>'30'!R31</f>
        <v>29.187356449487705</v>
      </c>
      <c r="F31" s="1073">
        <f>'30'!S31</f>
        <v>22.460575325402292</v>
      </c>
      <c r="G31" s="1073">
        <f>'30'!T31</f>
        <v>6.726781124085405</v>
      </c>
      <c r="H31" s="1074">
        <f t="shared" si="58"/>
        <v>5.7209460429099916</v>
      </c>
      <c r="I31" s="1074">
        <f t="shared" si="59"/>
        <v>6.5462365273401408</v>
      </c>
      <c r="J31" s="1075">
        <f t="shared" si="60"/>
        <v>15081.42377590349</v>
      </c>
      <c r="K31" s="1075">
        <f t="shared" si="61"/>
        <v>2317.1669612458995</v>
      </c>
      <c r="L31" s="1075">
        <f t="shared" si="62"/>
        <v>4465.3786106265998</v>
      </c>
      <c r="M31" s="1075">
        <f t="shared" si="63"/>
        <v>220.38582230367993</v>
      </c>
      <c r="N31" s="1075">
        <f t="shared" si="64"/>
        <v>4643.3885082865791</v>
      </c>
      <c r="O31" s="1075">
        <f t="shared" si="65"/>
        <v>1252.892228190291</v>
      </c>
      <c r="P31" s="1075">
        <f t="shared" si="66"/>
        <v>1158.8777961970318</v>
      </c>
      <c r="Q31" s="1064">
        <f t="shared" si="67"/>
        <v>4.9043513160259824</v>
      </c>
      <c r="R31" s="1064">
        <f t="shared" si="68"/>
        <v>0.23277171309694197</v>
      </c>
      <c r="S31" s="1064">
        <f t="shared" si="69"/>
        <v>1.2240078198818312</v>
      </c>
      <c r="T31" s="1065">
        <f>'2'!R32</f>
        <v>27054.964041147792</v>
      </c>
      <c r="U31" s="1065">
        <f>'2'!U32</f>
        <v>154779.98947227659</v>
      </c>
      <c r="V31" s="1065">
        <f>'2'!V32</f>
        <v>177108.19385203571</v>
      </c>
      <c r="W31" s="1065">
        <f>'2'!L32*1000</f>
        <v>408027377.94638026</v>
      </c>
      <c r="X31" s="1065">
        <f>'2'!M32*1000</f>
        <v>62690868.813843511</v>
      </c>
      <c r="Y31" s="1065">
        <f>'22'!F31*1000</f>
        <v>120810657.74061315</v>
      </c>
      <c r="Z31" s="1065">
        <f>'18'!AA31*1000</f>
        <v>5962530.4976048479</v>
      </c>
      <c r="AA31" s="1065">
        <f>'2'!G32*1000</f>
        <v>125626709.12077229</v>
      </c>
      <c r="AB31" s="1065">
        <f>'2'!H32*1000</f>
        <v>33896954.181121856</v>
      </c>
      <c r="AC31" s="1065">
        <f>'2'!J32*1000</f>
        <v>31353397.104195297</v>
      </c>
      <c r="AD31" s="1076">
        <f>'2'!W32*1000</f>
        <v>25615356.858767647</v>
      </c>
    </row>
    <row r="32" spans="1:30" ht="14.45" customHeight="1">
      <c r="A32" s="1330"/>
      <c r="B32" s="961" t="s">
        <v>1334</v>
      </c>
      <c r="C32" s="1330"/>
      <c r="D32" s="989"/>
      <c r="E32" s="1072">
        <f>'30'!R32</f>
        <v>70.060655874313653</v>
      </c>
      <c r="F32" s="1073">
        <f>'30'!S32</f>
        <v>55.844748995415806</v>
      </c>
      <c r="G32" s="1073">
        <f>'30'!T32</f>
        <v>14.215906878897849</v>
      </c>
      <c r="H32" s="1074">
        <f t="shared" si="58"/>
        <v>13.313764577006408</v>
      </c>
      <c r="I32" s="1074">
        <f t="shared" si="59"/>
        <v>10.888208980553623</v>
      </c>
      <c r="J32" s="1075">
        <f t="shared" si="60"/>
        <v>24160.722264366956</v>
      </c>
      <c r="K32" s="1075">
        <f t="shared" si="61"/>
        <v>3094.1947595236029</v>
      </c>
      <c r="L32" s="1075">
        <f t="shared" si="62"/>
        <v>5835.0818463930627</v>
      </c>
      <c r="M32" s="1075">
        <f t="shared" si="63"/>
        <v>319.96740091012521</v>
      </c>
      <c r="N32" s="1075">
        <f t="shared" si="64"/>
        <v>5615.6375020869355</v>
      </c>
      <c r="O32" s="1075">
        <f t="shared" si="65"/>
        <v>1413.428341471601</v>
      </c>
      <c r="P32" s="1075">
        <f t="shared" si="66"/>
        <v>1301.0282200662148</v>
      </c>
      <c r="Q32" s="1064">
        <f t="shared" si="67"/>
        <v>5.7043365391748573</v>
      </c>
      <c r="R32" s="1064">
        <f t="shared" si="68"/>
        <v>0.32502128844287748</v>
      </c>
      <c r="S32" s="1064">
        <f t="shared" si="69"/>
        <v>1.3215779707047131</v>
      </c>
      <c r="T32" s="1065">
        <f>'2'!R33</f>
        <v>13716.744764924688</v>
      </c>
      <c r="U32" s="1065">
        <f>'2'!U33</f>
        <v>182621.51056309239</v>
      </c>
      <c r="V32" s="1065">
        <f>'2'!V33</f>
        <v>149350.78353341488</v>
      </c>
      <c r="W32" s="1065">
        <f>'2'!L33*1000</f>
        <v>331406460.63655478</v>
      </c>
      <c r="X32" s="1065">
        <f>'2'!M33*1000</f>
        <v>42442279.769352786</v>
      </c>
      <c r="Y32" s="1065">
        <f>'22'!F32*1000</f>
        <v>80038328.369419128</v>
      </c>
      <c r="Z32" s="1065">
        <f>'18'!AA32*1000</f>
        <v>4388911.1713805189</v>
      </c>
      <c r="AA32" s="1065">
        <f>'2'!G33*1000</f>
        <v>77028266.308465719</v>
      </c>
      <c r="AB32" s="1065">
        <f>'2'!H33*1000</f>
        <v>19387635.803476766</v>
      </c>
      <c r="AC32" s="1065">
        <f>'2'!J33*1000</f>
        <v>17845872.026612535</v>
      </c>
      <c r="AD32" s="1076">
        <f>'2'!W33*1000</f>
        <v>13503457.550140968</v>
      </c>
    </row>
    <row r="33" spans="1:30" ht="14.45" customHeight="1">
      <c r="A33" s="1330"/>
      <c r="B33" s="961" t="s">
        <v>1335</v>
      </c>
      <c r="C33" s="1330"/>
      <c r="D33" s="989"/>
      <c r="E33" s="1072">
        <f>'30'!R33</f>
        <v>158.29556107770418</v>
      </c>
      <c r="F33" s="1073">
        <f>'30'!S33</f>
        <v>128.79492253623056</v>
      </c>
      <c r="G33" s="1073">
        <f>'30'!T33</f>
        <v>29.500638541473617</v>
      </c>
      <c r="H33" s="1074">
        <f t="shared" si="58"/>
        <v>18.914838997801571</v>
      </c>
      <c r="I33" s="1074">
        <f t="shared" si="59"/>
        <v>12.961757495993181</v>
      </c>
      <c r="J33" s="1075">
        <f t="shared" si="60"/>
        <v>28177.916575138373</v>
      </c>
      <c r="K33" s="1075">
        <f t="shared" si="61"/>
        <v>2611.4104753384163</v>
      </c>
      <c r="L33" s="1075">
        <f t="shared" si="62"/>
        <v>5623.436449869534</v>
      </c>
      <c r="M33" s="1075">
        <f t="shared" si="63"/>
        <v>595.13905170903809</v>
      </c>
      <c r="N33" s="1075">
        <f t="shared" si="64"/>
        <v>5966.399526044208</v>
      </c>
      <c r="O33" s="1075">
        <f t="shared" si="65"/>
        <v>1417.3900550192591</v>
      </c>
      <c r="P33" s="1075">
        <f t="shared" si="66"/>
        <v>1318.4100318212286</v>
      </c>
      <c r="Q33" s="1064">
        <f t="shared" si="67"/>
        <v>5.8734076777404463</v>
      </c>
      <c r="R33" s="1064">
        <f t="shared" si="68"/>
        <v>0.58586325980563125</v>
      </c>
      <c r="S33" s="1064">
        <f t="shared" si="69"/>
        <v>1.2978613935434693</v>
      </c>
      <c r="T33" s="1065">
        <f>'2'!R34</f>
        <v>14748.019247307331</v>
      </c>
      <c r="U33" s="1065">
        <f>'2'!U34</f>
        <v>278956.40959929687</v>
      </c>
      <c r="V33" s="1065">
        <f>'2'!V34</f>
        <v>191160.24902983752</v>
      </c>
      <c r="W33" s="1065">
        <f>'2'!L34*1000</f>
        <v>415568455.99916101</v>
      </c>
      <c r="X33" s="1065">
        <f>'2'!M34*1000</f>
        <v>38513131.952910952</v>
      </c>
      <c r="Y33" s="1065">
        <f>'22'!F33*1000</f>
        <v>82934548.998685494</v>
      </c>
      <c r="Z33" s="1065">
        <f>'18'!AA33*1000</f>
        <v>8777122.1894291267</v>
      </c>
      <c r="AA33" s="1065">
        <f>'2'!G34*1000</f>
        <v>87992575.047225311</v>
      </c>
      <c r="AB33" s="1065">
        <f>'2'!H34*1000</f>
        <v>20903695.812366031</v>
      </c>
      <c r="AC33" s="1065">
        <f>'2'!J34*1000</f>
        <v>19443936.52514255</v>
      </c>
      <c r="AD33" s="1076">
        <f>'2'!W34*1000</f>
        <v>14981520.07746836</v>
      </c>
    </row>
    <row r="34" spans="1:30" ht="14.45" customHeight="1">
      <c r="A34" s="1330"/>
      <c r="B34" s="961" t="s">
        <v>1336</v>
      </c>
      <c r="C34" s="1330"/>
      <c r="D34" s="989"/>
      <c r="E34" s="1072">
        <f>'30'!R34</f>
        <v>529.00892856705548</v>
      </c>
      <c r="F34" s="1073">
        <f>'30'!S34</f>
        <v>422.16517857057823</v>
      </c>
      <c r="G34" s="1073">
        <f>'30'!T34</f>
        <v>106.8437499964773</v>
      </c>
      <c r="H34" s="1074">
        <f t="shared" si="58"/>
        <v>9.7470604992368859</v>
      </c>
      <c r="I34" s="1074">
        <f t="shared" si="59"/>
        <v>9.504107791166188</v>
      </c>
      <c r="J34" s="1075">
        <f t="shared" si="60"/>
        <v>19015.498164133172</v>
      </c>
      <c r="K34" s="1075">
        <f t="shared" si="61"/>
        <v>2051.6755245960471</v>
      </c>
      <c r="L34" s="1075">
        <f t="shared" si="62"/>
        <v>5164.5395413692258</v>
      </c>
      <c r="M34" s="1075">
        <f t="shared" si="63"/>
        <v>-46.861491398169392</v>
      </c>
      <c r="N34" s="1075">
        <f t="shared" si="64"/>
        <v>4982.8981710657699</v>
      </c>
      <c r="O34" s="1075">
        <f t="shared" si="65"/>
        <v>996.61096253018718</v>
      </c>
      <c r="P34" s="1075">
        <f t="shared" si="66"/>
        <v>899.22003127072639</v>
      </c>
      <c r="Q34" s="1064">
        <f t="shared" si="67"/>
        <v>4.9957217081267009</v>
      </c>
      <c r="R34" s="1064">
        <f t="shared" si="68"/>
        <v>-4.6982089903505969E-2</v>
      </c>
      <c r="S34" s="1064">
        <f t="shared" si="69"/>
        <v>0.90153418279481123</v>
      </c>
      <c r="T34" s="1065">
        <f>'2'!R35</f>
        <v>18230.461537852629</v>
      </c>
      <c r="U34" s="1065">
        <f>'2'!U35</f>
        <v>177693.4115384607</v>
      </c>
      <c r="V34" s="1065">
        <f>'2'!V35</f>
        <v>173264.27153846069</v>
      </c>
      <c r="W34" s="1065">
        <f>'2'!L35*1000</f>
        <v>346661307.90433705</v>
      </c>
      <c r="X34" s="1065">
        <f>'2'!M35*1000</f>
        <v>37402991.739301853</v>
      </c>
      <c r="Y34" s="1065">
        <f>'22'!F34*1000</f>
        <v>94151939.46965073</v>
      </c>
      <c r="Z34" s="1065">
        <f>'18'!AA34*1000</f>
        <v>-854306.61654073885</v>
      </c>
      <c r="AA34" s="1065">
        <f>'2'!G35*1000</f>
        <v>90840533.45465073</v>
      </c>
      <c r="AB34" s="1065">
        <f>'2'!H35*1000</f>
        <v>18168677.820608865</v>
      </c>
      <c r="AC34" s="1065">
        <f>'2'!J35*1000</f>
        <v>16393196.194147615</v>
      </c>
      <c r="AD34" s="1076">
        <f>'2'!W35*1000</f>
        <v>18183665.696765598</v>
      </c>
    </row>
    <row r="35" spans="1:30" ht="14.45" customHeight="1">
      <c r="A35" s="1479" t="s">
        <v>473</v>
      </c>
      <c r="B35" s="1479"/>
      <c r="C35" s="1479"/>
      <c r="D35" s="2"/>
      <c r="E35" s="1077"/>
      <c r="F35" s="1073"/>
      <c r="G35" s="1073"/>
      <c r="H35" s="1074"/>
      <c r="I35" s="1074"/>
      <c r="J35" s="1075"/>
      <c r="K35" s="1075"/>
      <c r="L35" s="1075"/>
      <c r="M35" s="1075"/>
      <c r="N35" s="1075"/>
      <c r="O35" s="1075"/>
      <c r="P35" s="1075"/>
      <c r="Q35" s="1064"/>
      <c r="R35" s="1064"/>
      <c r="S35" s="1064"/>
      <c r="T35" s="1065"/>
      <c r="U35" s="1065"/>
      <c r="V35" s="1065"/>
      <c r="W35" s="1065"/>
      <c r="X35" s="1065"/>
      <c r="Y35" s="1065"/>
      <c r="Z35" s="1065"/>
      <c r="AA35" s="1065"/>
      <c r="AB35" s="1065"/>
      <c r="AC35" s="1065"/>
      <c r="AD35" s="1065"/>
    </row>
    <row r="36" spans="1:30" ht="14.45" customHeight="1">
      <c r="A36" s="1330"/>
      <c r="B36" s="961" t="s">
        <v>1337</v>
      </c>
      <c r="C36" s="1330"/>
      <c r="D36" s="992"/>
      <c r="E36" s="1072">
        <f>'30'!R36</f>
        <v>3.2688630818316353</v>
      </c>
      <c r="F36" s="1073">
        <f>'30'!S36</f>
        <v>2.5868033306468798</v>
      </c>
      <c r="G36" s="1073">
        <f>'30'!T36</f>
        <v>0.68205975118475815</v>
      </c>
      <c r="H36" s="1074">
        <f t="shared" ref="H36:H45" si="70">U36/T36</f>
        <v>14.648841511329715</v>
      </c>
      <c r="I36" s="1074">
        <f t="shared" ref="I36:I45" si="71">V36/T36</f>
        <v>19.537825453527297</v>
      </c>
      <c r="J36" s="1075">
        <f t="shared" ref="J36:J45" si="72">W36/T36</f>
        <v>5845.9296004632097</v>
      </c>
      <c r="K36" s="1075">
        <f t="shared" ref="K36:K45" si="73">X36/T36</f>
        <v>1412.5458487085132</v>
      </c>
      <c r="L36" s="1075">
        <f t="shared" ref="L36:L45" si="74">Y36/T36</f>
        <v>245.6650427508298</v>
      </c>
      <c r="M36" s="1075">
        <f t="shared" ref="M36:M45" si="75">Z36/T36</f>
        <v>-434.16964693898427</v>
      </c>
      <c r="N36" s="1075">
        <f t="shared" ref="N36:N45" si="76">AA36/T36</f>
        <v>858.05361137368777</v>
      </c>
      <c r="O36" s="1075">
        <f t="shared" ref="O36:O45" si="77">AB36/T36</f>
        <v>-45.977415326004767</v>
      </c>
      <c r="P36" s="1075">
        <f t="shared" ref="P36:P45" si="78">AC36/T36</f>
        <v>-90.111100941486896</v>
      </c>
      <c r="Q36" s="1064">
        <f t="shared" ref="Q36:Q45" si="79">AA36/AD36</f>
        <v>2.6559036949814283</v>
      </c>
      <c r="R36" s="1064">
        <f t="shared" ref="R36:R45" si="80">Z36/AD36</f>
        <v>-1.3438703063180075</v>
      </c>
      <c r="S36" s="1064">
        <f t="shared" ref="S36:S45" si="81">AC36/AD36</f>
        <v>-0.27891777713771704</v>
      </c>
      <c r="T36" s="1065">
        <f>'2'!R37</f>
        <v>19245.451147074327</v>
      </c>
      <c r="U36" s="1065">
        <f>'2'!U37</f>
        <v>281923.56366753048</v>
      </c>
      <c r="V36" s="1065">
        <f>'2'!V37</f>
        <v>376014.26528592489</v>
      </c>
      <c r="W36" s="1065">
        <f>'2'!L37*1000</f>
        <v>112507552.53495044</v>
      </c>
      <c r="X36" s="1065">
        <f>'2'!M37*1000</f>
        <v>27185082.124322332</v>
      </c>
      <c r="Y36" s="1065">
        <f>'22'!F36*1000</f>
        <v>4727934.578805021</v>
      </c>
      <c r="Z36" s="1065">
        <f>'18'!AA36*1000</f>
        <v>-8355790.7297067307</v>
      </c>
      <c r="AA36" s="1065">
        <f>'2'!G37*1000</f>
        <v>16513628.859263008</v>
      </c>
      <c r="AB36" s="1065">
        <f>'2'!H37*1000</f>
        <v>-884856.10052537126</v>
      </c>
      <c r="AC36" s="1065">
        <f>'2'!J37*1000</f>
        <v>-1734228.7909784694</v>
      </c>
      <c r="AD36" s="1076">
        <f>'2'!W37*1000</f>
        <v>6217706.1956226099</v>
      </c>
    </row>
    <row r="37" spans="1:30" ht="14.45" customHeight="1">
      <c r="A37" s="1330"/>
      <c r="B37" s="961" t="s">
        <v>1347</v>
      </c>
      <c r="C37" s="1330"/>
      <c r="D37" s="992"/>
      <c r="E37" s="1072">
        <f>'30'!R37</f>
        <v>4.0718563134418657</v>
      </c>
      <c r="F37" s="1073">
        <f>'30'!S37</f>
        <v>3.2855892286046524</v>
      </c>
      <c r="G37" s="1073">
        <f>'30'!T37</f>
        <v>0.78626708483721086</v>
      </c>
      <c r="H37" s="1074">
        <f t="shared" si="70"/>
        <v>13.995264887212755</v>
      </c>
      <c r="I37" s="1074">
        <f t="shared" si="71"/>
        <v>14.742568461959964</v>
      </c>
      <c r="J37" s="1075">
        <f t="shared" si="72"/>
        <v>4792.8419887598602</v>
      </c>
      <c r="K37" s="1075">
        <f t="shared" si="73"/>
        <v>1711.4001211975074</v>
      </c>
      <c r="L37" s="1075">
        <f t="shared" si="74"/>
        <v>1963.9888168449654</v>
      </c>
      <c r="M37" s="1075">
        <f t="shared" si="75"/>
        <v>151.03890728792629</v>
      </c>
      <c r="N37" s="1075">
        <f t="shared" si="76"/>
        <v>2197.0591911977085</v>
      </c>
      <c r="O37" s="1075">
        <f t="shared" si="77"/>
        <v>657.40271047532451</v>
      </c>
      <c r="P37" s="1075">
        <f t="shared" si="78"/>
        <v>599.07895814700089</v>
      </c>
      <c r="Q37" s="1064">
        <f t="shared" si="79"/>
        <v>5.227951199501482</v>
      </c>
      <c r="R37" s="1064">
        <f t="shared" si="80"/>
        <v>0.35940043840914931</v>
      </c>
      <c r="S37" s="1064">
        <f t="shared" si="81"/>
        <v>1.4255217020954962</v>
      </c>
      <c r="T37" s="1065">
        <f>'2'!R38</f>
        <v>10090.903797752359</v>
      </c>
      <c r="U37" s="1065">
        <f>'2'!U38</f>
        <v>141224.87160092543</v>
      </c>
      <c r="V37" s="1065">
        <f>'2'!V38</f>
        <v>148765.84008141595</v>
      </c>
      <c r="W37" s="1065">
        <f>'2'!L38*1000</f>
        <v>48364107.426403843</v>
      </c>
      <c r="X37" s="1065">
        <f>'2'!M38*1000</f>
        <v>17269573.982465774</v>
      </c>
      <c r="Y37" s="1065">
        <f>'22'!F37*1000</f>
        <v>19818422.210644022</v>
      </c>
      <c r="Z37" s="1065">
        <f>'18'!AA37*1000</f>
        <v>1524119.0831601019</v>
      </c>
      <c r="AA37" s="1065">
        <f>'2'!G38*1000</f>
        <v>22170312.936343681</v>
      </c>
      <c r="AB37" s="1065">
        <f>'2'!H38*1000</f>
        <v>6633787.5077881468</v>
      </c>
      <c r="AC37" s="1065">
        <f>'2'!J38*1000</f>
        <v>6045248.1339190975</v>
      </c>
      <c r="AD37" s="1076">
        <f>'2'!W38*1000</f>
        <v>4240726.8335744524</v>
      </c>
    </row>
    <row r="38" spans="1:30" ht="14.45" customHeight="1">
      <c r="A38" s="961"/>
      <c r="B38" s="961" t="s">
        <v>1348</v>
      </c>
      <c r="C38" s="961"/>
      <c r="D38" s="992"/>
      <c r="E38" s="1072">
        <f>'30'!R38</f>
        <v>4.6355151227360691</v>
      </c>
      <c r="F38" s="1073">
        <f>'30'!S38</f>
        <v>3.7554366871446336</v>
      </c>
      <c r="G38" s="1073">
        <f>'30'!T38</f>
        <v>0.88007843559143561</v>
      </c>
      <c r="H38" s="1074">
        <f t="shared" si="70"/>
        <v>16.089965537635731</v>
      </c>
      <c r="I38" s="1074">
        <f t="shared" si="71"/>
        <v>24.960075883787272</v>
      </c>
      <c r="J38" s="1075">
        <f t="shared" si="72"/>
        <v>7059.6132172899606</v>
      </c>
      <c r="K38" s="1075">
        <f t="shared" si="73"/>
        <v>1835.8273057557305</v>
      </c>
      <c r="L38" s="1075">
        <f t="shared" si="74"/>
        <v>3105.5829405936297</v>
      </c>
      <c r="M38" s="1075">
        <f t="shared" si="75"/>
        <v>404.27006660722407</v>
      </c>
      <c r="N38" s="1075">
        <f t="shared" si="76"/>
        <v>3531.2943930888036</v>
      </c>
      <c r="O38" s="1075">
        <f t="shared" si="77"/>
        <v>1016.4809791071289</v>
      </c>
      <c r="P38" s="1075">
        <f t="shared" si="78"/>
        <v>937.26901068850316</v>
      </c>
      <c r="Q38" s="1064">
        <f t="shared" si="79"/>
        <v>6.9793415180450014</v>
      </c>
      <c r="R38" s="1064">
        <f t="shared" si="80"/>
        <v>0.79900980951821265</v>
      </c>
      <c r="S38" s="1064">
        <f t="shared" si="81"/>
        <v>1.852442699956659</v>
      </c>
      <c r="T38" s="1065">
        <f>'2'!R39</f>
        <v>11742.1721518172</v>
      </c>
      <c r="U38" s="1065">
        <f>'2'!U39</f>
        <v>188931.14525972476</v>
      </c>
      <c r="V38" s="1065">
        <f>'2'!V39</f>
        <v>293085.50794985099</v>
      </c>
      <c r="W38" s="1065">
        <f>'2'!L39*1000</f>
        <v>82895193.722662807</v>
      </c>
      <c r="X38" s="1065">
        <f>'2'!M39*1000</f>
        <v>21556600.265190538</v>
      </c>
      <c r="Y38" s="1065">
        <f>'22'!F38*1000</f>
        <v>36466289.520197086</v>
      </c>
      <c r="Z38" s="1065">
        <f>'18'!AA38*1000</f>
        <v>4747008.7179286312</v>
      </c>
      <c r="AA38" s="1065">
        <f>'2'!G39*1000</f>
        <v>41465066.68239557</v>
      </c>
      <c r="AB38" s="1065">
        <f>'2'!H39*1000</f>
        <v>11935694.645723609</v>
      </c>
      <c r="AC38" s="1065">
        <f>'2'!J39*1000</f>
        <v>11005574.0760678</v>
      </c>
      <c r="AD38" s="1076">
        <f>'2'!W39*1000</f>
        <v>5941114.4411243023</v>
      </c>
    </row>
    <row r="39" spans="1:30" ht="14.45" customHeight="1">
      <c r="A39" s="961"/>
      <c r="B39" s="961" t="s">
        <v>1349</v>
      </c>
      <c r="C39" s="961"/>
      <c r="D39" s="992"/>
      <c r="E39" s="1072">
        <f>'30'!R39</f>
        <v>9.6381017421386712</v>
      </c>
      <c r="F39" s="1073">
        <f>'30'!S39</f>
        <v>7.2857382982478045</v>
      </c>
      <c r="G39" s="1073">
        <f>'30'!T39</f>
        <v>2.3523634438908614</v>
      </c>
      <c r="H39" s="1074">
        <f t="shared" si="70"/>
        <v>8.7982910581745966</v>
      </c>
      <c r="I39" s="1074">
        <f t="shared" si="71"/>
        <v>11.501210861060789</v>
      </c>
      <c r="J39" s="1075">
        <f t="shared" si="72"/>
        <v>8999.6112939667219</v>
      </c>
      <c r="K39" s="1075">
        <f t="shared" si="73"/>
        <v>1541.023815703694</v>
      </c>
      <c r="L39" s="1075">
        <f t="shared" si="74"/>
        <v>3304.8301295916108</v>
      </c>
      <c r="M39" s="1075">
        <f t="shared" si="75"/>
        <v>189.89792440076729</v>
      </c>
      <c r="N39" s="1075">
        <f t="shared" si="76"/>
        <v>3647.7058726087362</v>
      </c>
      <c r="O39" s="1075">
        <f t="shared" si="77"/>
        <v>865.34275003676191</v>
      </c>
      <c r="P39" s="1075">
        <f t="shared" si="78"/>
        <v>792.76062411784392</v>
      </c>
      <c r="Q39" s="1064">
        <f t="shared" si="79"/>
        <v>6.4492527796537233</v>
      </c>
      <c r="R39" s="1064">
        <f t="shared" si="80"/>
        <v>0.33574519425719224</v>
      </c>
      <c r="S39" s="1064">
        <f t="shared" si="81"/>
        <v>1.4016244284069859</v>
      </c>
      <c r="T39" s="1065">
        <f>'2'!R40</f>
        <v>23982.35196375514</v>
      </c>
      <c r="U39" s="1065">
        <f>'2'!U40</f>
        <v>211003.71283670282</v>
      </c>
      <c r="V39" s="1065">
        <f>'2'!V40</f>
        <v>275826.08687932318</v>
      </c>
      <c r="W39" s="1065">
        <f>'2'!L40*1000</f>
        <v>215831845.58889574</v>
      </c>
      <c r="X39" s="1065">
        <f>'2'!M40*1000</f>
        <v>36957375.532734923</v>
      </c>
      <c r="Y39" s="1065">
        <f>'22'!F39*1000</f>
        <v>79257599.348288521</v>
      </c>
      <c r="Z39" s="1065">
        <f>'18'!AA39*1000</f>
        <v>4554198.8601657664</v>
      </c>
      <c r="AA39" s="1065">
        <f>'2'!G40*1000</f>
        <v>87480566.097159281</v>
      </c>
      <c r="AB39" s="1065">
        <f>'2'!H40*1000</f>
        <v>20752954.40066541</v>
      </c>
      <c r="AC39" s="1065">
        <f>'2'!J40*1000</f>
        <v>19012264.310600325</v>
      </c>
      <c r="AD39" s="1076">
        <f>'2'!W40*1000</f>
        <v>13564449.88063506</v>
      </c>
    </row>
    <row r="40" spans="1:30" ht="14.45" customHeight="1">
      <c r="A40" s="961"/>
      <c r="B40" s="961" t="s">
        <v>1350</v>
      </c>
      <c r="C40" s="961"/>
      <c r="D40" s="992"/>
      <c r="E40" s="1072">
        <f>'30'!R40</f>
        <v>13.941471698918539</v>
      </c>
      <c r="F40" s="1073">
        <f>'30'!S40</f>
        <v>10.643442386359338</v>
      </c>
      <c r="G40" s="1073">
        <f>'30'!T40</f>
        <v>3.2980293125591977</v>
      </c>
      <c r="H40" s="1074">
        <f t="shared" si="70"/>
        <v>7.3634324708508094</v>
      </c>
      <c r="I40" s="1074">
        <f t="shared" si="71"/>
        <v>12.738350277973277</v>
      </c>
      <c r="J40" s="1075">
        <f t="shared" si="72"/>
        <v>13359.004997101176</v>
      </c>
      <c r="K40" s="1075">
        <f t="shared" si="73"/>
        <v>3263.1909370133794</v>
      </c>
      <c r="L40" s="1075">
        <f t="shared" si="74"/>
        <v>4891.7897294760478</v>
      </c>
      <c r="M40" s="1075">
        <f t="shared" si="75"/>
        <v>350.20308969919722</v>
      </c>
      <c r="N40" s="1075">
        <f t="shared" si="76"/>
        <v>5372.7661850267268</v>
      </c>
      <c r="O40" s="1075">
        <f t="shared" si="77"/>
        <v>1231.7321482741322</v>
      </c>
      <c r="P40" s="1075">
        <f t="shared" si="78"/>
        <v>1121.9419837023906</v>
      </c>
      <c r="Q40" s="1064">
        <f t="shared" si="79"/>
        <v>6.9857320234827611</v>
      </c>
      <c r="R40" s="1064">
        <f t="shared" si="80"/>
        <v>0.45533806128623078</v>
      </c>
      <c r="S40" s="1064">
        <f t="shared" si="81"/>
        <v>1.4587617949729517</v>
      </c>
      <c r="T40" s="1065">
        <f>'2'!R41</f>
        <v>14639.835752766036</v>
      </c>
      <c r="U40" s="1065">
        <f>'2'!U41</f>
        <v>107799.44194984002</v>
      </c>
      <c r="V40" s="1065">
        <f>'2'!V41</f>
        <v>186487.35583073035</v>
      </c>
      <c r="W40" s="1065">
        <f>'2'!L41*1000</f>
        <v>195573638.97794193</v>
      </c>
      <c r="X40" s="1065">
        <f>'2'!M41*1000</f>
        <v>47772579.347790569</v>
      </c>
      <c r="Y40" s="1065">
        <f>'22'!F40*1000</f>
        <v>71614998.176597133</v>
      </c>
      <c r="Z40" s="1065">
        <f>'18'!AA40*1000</f>
        <v>5126915.7133074384</v>
      </c>
      <c r="AA40" s="1065">
        <f>'2'!G41*1000</f>
        <v>78656414.486806646</v>
      </c>
      <c r="AB40" s="1065">
        <f>'2'!H41*1000</f>
        <v>18032356.342134956</v>
      </c>
      <c r="AC40" s="1065">
        <f>'2'!J41*1000</f>
        <v>16425046.365535509</v>
      </c>
      <c r="AD40" s="1076">
        <f>'2'!W41*1000</f>
        <v>11259580.845987307</v>
      </c>
    </row>
    <row r="41" spans="1:30" ht="14.45" customHeight="1">
      <c r="A41" s="961"/>
      <c r="B41" s="961" t="s">
        <v>1351</v>
      </c>
      <c r="C41" s="961"/>
      <c r="D41" s="992"/>
      <c r="E41" s="1072">
        <f>'30'!R41</f>
        <v>24.039510616868306</v>
      </c>
      <c r="F41" s="1073">
        <f>'30'!S41</f>
        <v>18.342515231992213</v>
      </c>
      <c r="G41" s="1073">
        <f>'30'!T41</f>
        <v>5.6969953848760877</v>
      </c>
      <c r="H41" s="1074">
        <f t="shared" si="70"/>
        <v>5.0391669274670345</v>
      </c>
      <c r="I41" s="1074">
        <f t="shared" si="71"/>
        <v>7.6785136160633138</v>
      </c>
      <c r="J41" s="1075">
        <f t="shared" si="72"/>
        <v>20677.392457814953</v>
      </c>
      <c r="K41" s="1075">
        <f t="shared" si="73"/>
        <v>2768.4506689127443</v>
      </c>
      <c r="L41" s="1075">
        <f t="shared" si="74"/>
        <v>6821.3657453721853</v>
      </c>
      <c r="M41" s="1075">
        <f t="shared" si="75"/>
        <v>544.27077403094734</v>
      </c>
      <c r="N41" s="1075">
        <f t="shared" si="76"/>
        <v>7149.1637293680415</v>
      </c>
      <c r="O41" s="1075">
        <f t="shared" si="77"/>
        <v>1913.9021943522544</v>
      </c>
      <c r="P41" s="1075">
        <f t="shared" si="78"/>
        <v>1786.2683055772377</v>
      </c>
      <c r="Q41" s="1064">
        <f t="shared" si="79"/>
        <v>5.7463648063484083</v>
      </c>
      <c r="R41" s="1064">
        <f t="shared" si="80"/>
        <v>0.43747472283613631</v>
      </c>
      <c r="S41" s="1064">
        <f t="shared" si="81"/>
        <v>1.4357692332179932</v>
      </c>
      <c r="T41" s="1065">
        <f>'2'!R42</f>
        <v>22700.772598783533</v>
      </c>
      <c r="U41" s="1065">
        <f>'2'!U42</f>
        <v>114392.98250773987</v>
      </c>
      <c r="V41" s="1065">
        <f>'2'!V42</f>
        <v>174308.19149491633</v>
      </c>
      <c r="W41" s="1065">
        <f>'2'!L42*1000</f>
        <v>469392784.12065899</v>
      </c>
      <c r="X41" s="1065">
        <f>'2'!M42*1000</f>
        <v>62845969.085938372</v>
      </c>
      <c r="Y41" s="1065">
        <f>'22'!F41*1000</f>
        <v>154850272.59882551</v>
      </c>
      <c r="Z41" s="1065">
        <f>'18'!AA41*1000</f>
        <v>12355367.073440433</v>
      </c>
      <c r="AA41" s="1065">
        <f>'2'!G42*1000</f>
        <v>162291540.09185514</v>
      </c>
      <c r="AB41" s="1065">
        <f>'2'!H42*1000</f>
        <v>43447058.49030333</v>
      </c>
      <c r="AC41" s="1065">
        <f>'2'!J42*1000</f>
        <v>40549670.605323248</v>
      </c>
      <c r="AD41" s="1076">
        <f>'2'!W42*1000</f>
        <v>28242470.772576153</v>
      </c>
    </row>
    <row r="42" spans="1:30" ht="14.45" customHeight="1">
      <c r="A42" s="961"/>
      <c r="B42" s="961" t="s">
        <v>1352</v>
      </c>
      <c r="C42" s="961"/>
      <c r="D42" s="992"/>
      <c r="E42" s="1072">
        <f>'30'!R42</f>
        <v>55.904907047282634</v>
      </c>
      <c r="F42" s="1073">
        <f>'30'!S42</f>
        <v>43.365885633599007</v>
      </c>
      <c r="G42" s="1073">
        <f>'30'!T42</f>
        <v>12.539021413683633</v>
      </c>
      <c r="H42" s="1074">
        <f t="shared" si="70"/>
        <v>17.884175722140977</v>
      </c>
      <c r="I42" s="1074">
        <f t="shared" si="71"/>
        <v>16.496242164598129</v>
      </c>
      <c r="J42" s="1075">
        <f t="shared" si="72"/>
        <v>28179.960699217543</v>
      </c>
      <c r="K42" s="1075">
        <f t="shared" si="73"/>
        <v>3701.9848244009991</v>
      </c>
      <c r="L42" s="1075">
        <f t="shared" si="74"/>
        <v>6871.8805918665912</v>
      </c>
      <c r="M42" s="1075">
        <f t="shared" si="75"/>
        <v>228.83188964038897</v>
      </c>
      <c r="N42" s="1075">
        <f t="shared" si="76"/>
        <v>7632.6494538503193</v>
      </c>
      <c r="O42" s="1075">
        <f t="shared" si="77"/>
        <v>1755.0263936949705</v>
      </c>
      <c r="P42" s="1075">
        <f t="shared" si="78"/>
        <v>1614.4291718448096</v>
      </c>
      <c r="Q42" s="1064">
        <f t="shared" si="79"/>
        <v>5.7873166262707691</v>
      </c>
      <c r="R42" s="1064">
        <f t="shared" si="80"/>
        <v>0.17350758836025426</v>
      </c>
      <c r="S42" s="1064">
        <f t="shared" si="81"/>
        <v>1.2241113449066885</v>
      </c>
      <c r="T42" s="1065">
        <f>'2'!R43</f>
        <v>8024.8755173396694</v>
      </c>
      <c r="U42" s="1065">
        <f>'2'!U43</f>
        <v>143518.28390040962</v>
      </c>
      <c r="V42" s="1065">
        <f>'2'!V43</f>
        <v>132380.28987478989</v>
      </c>
      <c r="W42" s="1065">
        <f>'2'!L43*1000</f>
        <v>226140676.69474494</v>
      </c>
      <c r="X42" s="1065">
        <f>'2'!M43*1000</f>
        <v>29707967.382898573</v>
      </c>
      <c r="Y42" s="1065">
        <f>'22'!F42*1000</f>
        <v>55145986.319751844</v>
      </c>
      <c r="Z42" s="1065">
        <f>'18'!AA42*1000</f>
        <v>1836347.4287617304</v>
      </c>
      <c r="AA42" s="1065">
        <f>'2'!G43*1000</f>
        <v>61251061.734639429</v>
      </c>
      <c r="AB42" s="1065">
        <f>'2'!H43*1000</f>
        <v>14083868.3390477</v>
      </c>
      <c r="AC42" s="1065">
        <f>'2'!J43*1000</f>
        <v>12955593.135616371</v>
      </c>
      <c r="AD42" s="1076">
        <f>'2'!W43*1000</f>
        <v>10583672.138586339</v>
      </c>
    </row>
    <row r="43" spans="1:30" ht="14.45" customHeight="1">
      <c r="A43" s="961"/>
      <c r="B43" s="961" t="s">
        <v>1353</v>
      </c>
      <c r="C43" s="961"/>
      <c r="D43" s="992"/>
      <c r="E43" s="1072">
        <f>'30'!R43</f>
        <v>93.667748175945349</v>
      </c>
      <c r="F43" s="1073">
        <f>'30'!S43</f>
        <v>72.993683387558377</v>
      </c>
      <c r="G43" s="1073">
        <f>'30'!T43</f>
        <v>20.674064788386964</v>
      </c>
      <c r="H43" s="1074">
        <f t="shared" si="70"/>
        <v>5.8997338882425288</v>
      </c>
      <c r="I43" s="1074">
        <f t="shared" si="71"/>
        <v>9.4357879665551376</v>
      </c>
      <c r="J43" s="1075">
        <f t="shared" si="72"/>
        <v>27790.499292377819</v>
      </c>
      <c r="K43" s="1075">
        <f t="shared" si="73"/>
        <v>2434.355549932498</v>
      </c>
      <c r="L43" s="1075">
        <f t="shared" si="74"/>
        <v>6968.1372498207393</v>
      </c>
      <c r="M43" s="1075">
        <f t="shared" si="75"/>
        <v>499.93844628322353</v>
      </c>
      <c r="N43" s="1075">
        <f t="shared" si="76"/>
        <v>6801.3633339156786</v>
      </c>
      <c r="O43" s="1075">
        <f t="shared" si="77"/>
        <v>1668.3345724922387</v>
      </c>
      <c r="P43" s="1075">
        <f t="shared" si="78"/>
        <v>1565.8196291553443</v>
      </c>
      <c r="Q43" s="1064">
        <f t="shared" si="79"/>
        <v>6.0005508076264684</v>
      </c>
      <c r="R43" s="1064">
        <f t="shared" si="80"/>
        <v>0.44107422296482635</v>
      </c>
      <c r="S43" s="1064">
        <f t="shared" si="81"/>
        <v>1.3814554198968434</v>
      </c>
      <c r="T43" s="1065">
        <f>'2'!R44</f>
        <v>8282.7352830067903</v>
      </c>
      <c r="U43" s="1065">
        <f>'2'!U44</f>
        <v>48865.93403649723</v>
      </c>
      <c r="V43" s="1065">
        <f>'2'!V44</f>
        <v>78154.133913557132</v>
      </c>
      <c r="W43" s="1065">
        <f>'2'!L44*1000</f>
        <v>230181349.02135301</v>
      </c>
      <c r="X43" s="1065">
        <f>'2'!M44*1000</f>
        <v>20163122.604809299</v>
      </c>
      <c r="Y43" s="1065">
        <f>'22'!F43*1000</f>
        <v>57715236.255924135</v>
      </c>
      <c r="Z43" s="1065">
        <f>'18'!AA43*1000</f>
        <v>4140857.8083616504</v>
      </c>
      <c r="AA43" s="1065">
        <f>'2'!G44*1000</f>
        <v>56333892.058372088</v>
      </c>
      <c r="AB43" s="1065">
        <f>'2'!H44*1000</f>
        <v>13818373.627441516</v>
      </c>
      <c r="AC43" s="1065">
        <f>'2'!J44*1000</f>
        <v>12969269.489229579</v>
      </c>
      <c r="AD43" s="1076">
        <f>'2'!W44*1000</f>
        <v>9388120.1683641914</v>
      </c>
    </row>
    <row r="44" spans="1:30" ht="14.45" customHeight="1">
      <c r="A44" s="961"/>
      <c r="B44" s="961" t="s">
        <v>1354</v>
      </c>
      <c r="C44" s="961"/>
      <c r="D44" s="992"/>
      <c r="E44" s="1072">
        <f>'30'!R44</f>
        <v>197.71036440930797</v>
      </c>
      <c r="F44" s="1073">
        <f>'30'!S44</f>
        <v>157.52579271080737</v>
      </c>
      <c r="G44" s="1073">
        <f>'30'!T44</f>
        <v>40.184571698500605</v>
      </c>
      <c r="H44" s="1074">
        <f t="shared" si="70"/>
        <v>35.189997079288617</v>
      </c>
      <c r="I44" s="1074">
        <f t="shared" si="71"/>
        <v>22.072405867219956</v>
      </c>
      <c r="J44" s="1075">
        <f t="shared" si="72"/>
        <v>31095.880926931302</v>
      </c>
      <c r="K44" s="1075">
        <f t="shared" si="73"/>
        <v>3958.0247197530562</v>
      </c>
      <c r="L44" s="1075">
        <f t="shared" si="74"/>
        <v>8680.5343948175432</v>
      </c>
      <c r="M44" s="1075">
        <f t="shared" si="75"/>
        <v>-256.72311769826388</v>
      </c>
      <c r="N44" s="1075">
        <f t="shared" si="76"/>
        <v>5965.009108354775</v>
      </c>
      <c r="O44" s="1075">
        <f t="shared" si="77"/>
        <v>928.63192273208722</v>
      </c>
      <c r="P44" s="1075">
        <f t="shared" si="78"/>
        <v>793.76246716277922</v>
      </c>
      <c r="Q44" s="1064">
        <f t="shared" si="79"/>
        <v>4.8533798609914838</v>
      </c>
      <c r="R44" s="1064">
        <f t="shared" si="80"/>
        <v>-0.20888062141305866</v>
      </c>
      <c r="S44" s="1064">
        <f t="shared" si="81"/>
        <v>0.64583820452896101</v>
      </c>
      <c r="T44" s="1065">
        <f>'2'!R45</f>
        <v>10189.317073283826</v>
      </c>
      <c r="U44" s="1065">
        <f>'2'!U45</f>
        <v>358562.03804880346</v>
      </c>
      <c r="V44" s="1065">
        <f>'2'!V45</f>
        <v>224902.74195131438</v>
      </c>
      <c r="W44" s="1065">
        <f>'2'!L45*1000</f>
        <v>316845790.43758202</v>
      </c>
      <c r="X44" s="1065">
        <f>'2'!M45*1000</f>
        <v>40329568.853459246</v>
      </c>
      <c r="Y44" s="1065">
        <f>'22'!F44*1000</f>
        <v>88448717.314341888</v>
      </c>
      <c r="Z44" s="1065">
        <f>'18'!AA44*1000</f>
        <v>-2615833.2462695735</v>
      </c>
      <c r="AA44" s="1065">
        <f>'2'!G45*1000</f>
        <v>60779369.150052845</v>
      </c>
      <c r="AB44" s="1065">
        <f>'2'!H45*1000</f>
        <v>9462125.105090443</v>
      </c>
      <c r="AC44" s="1065">
        <f>'2'!J45*1000</f>
        <v>8087897.4587935982</v>
      </c>
      <c r="AD44" s="1076">
        <f>'2'!W45*1000</f>
        <v>12523101.609779291</v>
      </c>
    </row>
    <row r="45" spans="1:30" ht="14.45" customHeight="1">
      <c r="A45" s="961"/>
      <c r="B45" s="961" t="s">
        <v>1355</v>
      </c>
      <c r="C45" s="961"/>
      <c r="D45" s="992"/>
      <c r="E45" s="1072">
        <f>'30'!R45</f>
        <v>452.22727272727275</v>
      </c>
      <c r="F45" s="1073">
        <f>'30'!S45</f>
        <v>381</v>
      </c>
      <c r="G45" s="1073">
        <f>'30'!T45</f>
        <v>71.227272727272734</v>
      </c>
      <c r="H45" s="1074">
        <f t="shared" si="70"/>
        <v>8.3471534827620868</v>
      </c>
      <c r="I45" s="1074">
        <f t="shared" si="71"/>
        <v>8.7441783093778263</v>
      </c>
      <c r="J45" s="1075">
        <f t="shared" si="72"/>
        <v>32626.334475525175</v>
      </c>
      <c r="K45" s="1075">
        <f t="shared" si="73"/>
        <v>3158.2789175796561</v>
      </c>
      <c r="L45" s="1075">
        <f t="shared" si="74"/>
        <v>9153.4124833651658</v>
      </c>
      <c r="M45" s="1075">
        <f t="shared" si="75"/>
        <v>1107.9589991958992</v>
      </c>
      <c r="N45" s="1075">
        <f t="shared" si="76"/>
        <v>10162.616464569304</v>
      </c>
      <c r="O45" s="1075">
        <f t="shared" si="77"/>
        <v>2482.0671303648605</v>
      </c>
      <c r="P45" s="1075">
        <f t="shared" si="78"/>
        <v>2321.5371257412803</v>
      </c>
      <c r="Q45" s="1064">
        <f t="shared" si="79"/>
        <v>6.1645738451999197</v>
      </c>
      <c r="R45" s="1064">
        <f t="shared" si="80"/>
        <v>0.67208037337719018</v>
      </c>
      <c r="S45" s="1064">
        <f t="shared" si="81"/>
        <v>1.4082285891531783</v>
      </c>
      <c r="T45" s="1065">
        <f>'2'!R46</f>
        <v>9949</v>
      </c>
      <c r="U45" s="1065">
        <f>'2'!U46</f>
        <v>83045.83</v>
      </c>
      <c r="V45" s="1065">
        <f>'2'!V46</f>
        <v>86995.83</v>
      </c>
      <c r="W45" s="1065">
        <f>'2'!L46*1000</f>
        <v>324599401.69699997</v>
      </c>
      <c r="X45" s="1065">
        <f>'2'!M46*1000</f>
        <v>31421716.950999998</v>
      </c>
      <c r="Y45" s="1065">
        <f>'22'!F45*1000</f>
        <v>91067300.797000036</v>
      </c>
      <c r="Z45" s="1065">
        <f>'18'!AA45*1000</f>
        <v>11023084.083000001</v>
      </c>
      <c r="AA45" s="1065">
        <f>'2'!G46*1000</f>
        <v>101107871.20600002</v>
      </c>
      <c r="AB45" s="1065">
        <f>'2'!H46*1000</f>
        <v>24694085.879999995</v>
      </c>
      <c r="AC45" s="1065">
        <f>'2'!J46*1000</f>
        <v>23096972.863999996</v>
      </c>
      <c r="AD45" s="1076">
        <f>'2'!W46*1000</f>
        <v>16401437.267999997</v>
      </c>
    </row>
    <row r="46" spans="1:30" ht="14.45" customHeight="1">
      <c r="A46" s="1479" t="s">
        <v>448</v>
      </c>
      <c r="B46" s="1479"/>
      <c r="C46" s="1479"/>
      <c r="D46" s="992"/>
      <c r="E46" s="1077"/>
      <c r="F46" s="1073"/>
      <c r="G46" s="1073"/>
      <c r="H46" s="1074"/>
      <c r="I46" s="1074"/>
      <c r="J46" s="1075"/>
      <c r="K46" s="1075"/>
      <c r="L46" s="1075"/>
      <c r="M46" s="1075"/>
      <c r="N46" s="1075"/>
      <c r="O46" s="1075"/>
      <c r="P46" s="1075"/>
      <c r="Q46" s="1064"/>
      <c r="R46" s="1064"/>
      <c r="S46" s="1064"/>
      <c r="T46" s="1065"/>
      <c r="U46" s="1065"/>
      <c r="V46" s="1065"/>
      <c r="W46" s="1065"/>
      <c r="X46" s="1065"/>
      <c r="Y46" s="1065"/>
      <c r="Z46" s="1065"/>
      <c r="AA46" s="1065"/>
      <c r="AB46" s="1065"/>
      <c r="AC46" s="1065"/>
      <c r="AD46" s="1076"/>
    </row>
    <row r="47" spans="1:30" ht="14.45" customHeight="1">
      <c r="A47" s="961"/>
      <c r="B47" s="961" t="s">
        <v>1337</v>
      </c>
      <c r="C47" s="961"/>
      <c r="D47" s="992"/>
      <c r="E47" s="1072">
        <f>'30'!R47</f>
        <v>3.2650709114472303</v>
      </c>
      <c r="F47" s="1073">
        <f>'30'!S47</f>
        <v>2.5778703884472165</v>
      </c>
      <c r="G47" s="1073">
        <f>'30'!T47</f>
        <v>0.68720052300001366</v>
      </c>
      <c r="H47" s="1074">
        <f t="shared" ref="H47:H56" si="82">U47/T47</f>
        <v>15.260425416195579</v>
      </c>
      <c r="I47" s="1074">
        <f t="shared" ref="I47:I56" si="83">V47/T47</f>
        <v>19.73052012687744</v>
      </c>
      <c r="J47" s="1075">
        <f t="shared" ref="J47:J56" si="84">W47/T47</f>
        <v>6143.5625146803868</v>
      </c>
      <c r="K47" s="1075">
        <f t="shared" ref="K47:K56" si="85">X47/T47</f>
        <v>1409.7642657207066</v>
      </c>
      <c r="L47" s="1075">
        <f t="shared" ref="L47:L56" si="86">Y47/T47</f>
        <v>753.65817710121917</v>
      </c>
      <c r="M47" s="1075">
        <f t="shared" ref="M47:M56" si="87">Z47/T47</f>
        <v>-1403.0364226699899</v>
      </c>
      <c r="N47" s="1075">
        <f t="shared" ref="N47:N56" si="88">AA47/T47</f>
        <v>-229.74795799508232</v>
      </c>
      <c r="O47" s="1075">
        <f t="shared" ref="O47:O56" si="89">AB47/T47</f>
        <v>-1027.7468704918624</v>
      </c>
      <c r="P47" s="1075">
        <f t="shared" ref="P47:P56" si="90">AC47/T47</f>
        <v>-1073.0043255228406</v>
      </c>
      <c r="Q47" s="1064">
        <f t="shared" ref="Q47:Q56" si="91">AA47/AD47</f>
        <v>-0.69268142505962504</v>
      </c>
      <c r="R47" s="1064">
        <f t="shared" ref="R47:R56" si="92">Z47/AD47</f>
        <v>-4.2301018783653745</v>
      </c>
      <c r="S47" s="1064">
        <f t="shared" ref="S47:S56" si="93">AC47/AD47</f>
        <v>-3.2350675574414121</v>
      </c>
      <c r="T47" s="1065">
        <f>'2'!R48</f>
        <v>18537.438579000333</v>
      </c>
      <c r="U47" s="1065">
        <f>'2'!U48</f>
        <v>282889.19884214114</v>
      </c>
      <c r="V47" s="1065">
        <f>'2'!V48</f>
        <v>365753.30498372042</v>
      </c>
      <c r="W47" s="1065">
        <f>'2'!L48*1000</f>
        <v>113885912.77213649</v>
      </c>
      <c r="X47" s="1065">
        <f>'2'!M48*1000</f>
        <v>26133418.486667104</v>
      </c>
      <c r="Y47" s="1065">
        <f>'22'!F47*1000</f>
        <v>13970892.167575205</v>
      </c>
      <c r="Z47" s="1065">
        <f>'18'!AA47*1000</f>
        <v>-26008701.509345286</v>
      </c>
      <c r="AA47" s="1065">
        <f>'2'!G48*1000</f>
        <v>-4258938.6599845868</v>
      </c>
      <c r="AB47" s="1065">
        <f>'2'!H48*1000</f>
        <v>-19051794.486502707</v>
      </c>
      <c r="AC47" s="1065">
        <f>'2'!J48*1000</f>
        <v>-19890751.779381339</v>
      </c>
      <c r="AD47" s="1076">
        <f>'2'!W48*1000</f>
        <v>6148481.1139810532</v>
      </c>
    </row>
    <row r="48" spans="1:30" ht="14.45" customHeight="1">
      <c r="A48" s="961"/>
      <c r="B48" s="961" t="s">
        <v>1347</v>
      </c>
      <c r="C48" s="961"/>
      <c r="D48" s="992"/>
      <c r="E48" s="1072">
        <f>'30'!R48</f>
        <v>4.1813376782431106</v>
      </c>
      <c r="F48" s="1073">
        <f>'30'!S48</f>
        <v>3.4009316484846628</v>
      </c>
      <c r="G48" s="1073">
        <f>'30'!T48</f>
        <v>0.78040602975844542</v>
      </c>
      <c r="H48" s="1074">
        <f t="shared" si="82"/>
        <v>13.190893236694146</v>
      </c>
      <c r="I48" s="1074">
        <f t="shared" si="83"/>
        <v>14.460893824769018</v>
      </c>
      <c r="J48" s="1075">
        <f t="shared" si="84"/>
        <v>4790.7338752868573</v>
      </c>
      <c r="K48" s="1075">
        <f t="shared" si="85"/>
        <v>1677.5424049718365</v>
      </c>
      <c r="L48" s="1075">
        <f t="shared" si="86"/>
        <v>1923.2285729783496</v>
      </c>
      <c r="M48" s="1075">
        <f t="shared" si="87"/>
        <v>134.46261142942018</v>
      </c>
      <c r="N48" s="1075">
        <f t="shared" si="88"/>
        <v>1912.0656439214367</v>
      </c>
      <c r="O48" s="1075">
        <f t="shared" si="89"/>
        <v>610.70297549308737</v>
      </c>
      <c r="P48" s="1075">
        <f t="shared" si="90"/>
        <v>552.78814299240048</v>
      </c>
      <c r="Q48" s="1064">
        <f t="shared" si="91"/>
        <v>4.7301653280537836</v>
      </c>
      <c r="R48" s="1064">
        <f t="shared" si="92"/>
        <v>0.3326404532841159</v>
      </c>
      <c r="S48" s="1064">
        <f t="shared" si="93"/>
        <v>1.3675154490926704</v>
      </c>
      <c r="T48" s="1065">
        <f>'2'!R49</f>
        <v>10614.123168311018</v>
      </c>
      <c r="U48" s="1065">
        <f>'2'!U49</f>
        <v>140009.76551431246</v>
      </c>
      <c r="V48" s="1065">
        <f>'2'!V49</f>
        <v>153489.70817996658</v>
      </c>
      <c r="W48" s="1065">
        <f>'2'!L49*1000</f>
        <v>50849439.418894656</v>
      </c>
      <c r="X48" s="1065">
        <f>'2'!M49*1000</f>
        <v>17805641.706435755</v>
      </c>
      <c r="Y48" s="1065">
        <f>'22'!F48*1000</f>
        <v>20413384.954407237</v>
      </c>
      <c r="Z48" s="1065">
        <f>'18'!AA48*1000</f>
        <v>1427202.7192446105</v>
      </c>
      <c r="AA48" s="1065">
        <f>'2'!G49*1000</f>
        <v>20294900.250478048</v>
      </c>
      <c r="AB48" s="1065">
        <f>'2'!H49*1000</f>
        <v>6482076.6011376549</v>
      </c>
      <c r="AC48" s="1065">
        <f>'2'!J49*1000</f>
        <v>5867361.4357032618</v>
      </c>
      <c r="AD48" s="1076">
        <f>'2'!W49*1000</f>
        <v>4290526.6186178615</v>
      </c>
    </row>
    <row r="49" spans="1:30" ht="14.45" customHeight="1">
      <c r="A49" s="961"/>
      <c r="B49" s="961" t="s">
        <v>1348</v>
      </c>
      <c r="C49" s="961"/>
      <c r="D49" s="992"/>
      <c r="E49" s="1072">
        <f>'30'!R49</f>
        <v>4.5355378553560266</v>
      </c>
      <c r="F49" s="1073">
        <f>'30'!S49</f>
        <v>3.5916984774667142</v>
      </c>
      <c r="G49" s="1073">
        <f>'30'!T49</f>
        <v>0.94383937788931205</v>
      </c>
      <c r="H49" s="1074">
        <f t="shared" si="82"/>
        <v>13.62496900239333</v>
      </c>
      <c r="I49" s="1074">
        <f t="shared" si="83"/>
        <v>15.302678541511497</v>
      </c>
      <c r="J49" s="1075">
        <f t="shared" si="84"/>
        <v>6739.3336497154041</v>
      </c>
      <c r="K49" s="1075">
        <f t="shared" si="85"/>
        <v>1743.6479958934904</v>
      </c>
      <c r="L49" s="1075">
        <f t="shared" si="86"/>
        <v>3357.6242585033642</v>
      </c>
      <c r="M49" s="1075">
        <f t="shared" si="87"/>
        <v>235.66920085145074</v>
      </c>
      <c r="N49" s="1075">
        <f t="shared" si="88"/>
        <v>3173.1466412580849</v>
      </c>
      <c r="O49" s="1075">
        <f t="shared" si="89"/>
        <v>854.78820817210476</v>
      </c>
      <c r="P49" s="1075">
        <f t="shared" si="90"/>
        <v>774.57435598842187</v>
      </c>
      <c r="Q49" s="1064">
        <f t="shared" si="91"/>
        <v>6.3157837473237333</v>
      </c>
      <c r="R49" s="1064">
        <f t="shared" si="92"/>
        <v>0.46907246237199807</v>
      </c>
      <c r="S49" s="1064">
        <f t="shared" si="93"/>
        <v>1.5417012453940142</v>
      </c>
      <c r="T49" s="1065">
        <f>'2'!R50</f>
        <v>11082.522932761975</v>
      </c>
      <c r="U49" s="1065">
        <f>'2'!U50</f>
        <v>150999.03142719512</v>
      </c>
      <c r="V49" s="1065">
        <f>'2'!V50</f>
        <v>169592.28586898572</v>
      </c>
      <c r="W49" s="1065">
        <f>'2'!L50*1000</f>
        <v>74688819.724505424</v>
      </c>
      <c r="X49" s="1065">
        <f>'2'!M50*1000</f>
        <v>19324018.901154064</v>
      </c>
      <c r="Y49" s="1065">
        <f>'22'!F49*1000</f>
        <v>37210947.844461456</v>
      </c>
      <c r="Z49" s="1065">
        <f>'18'!AA49*1000</f>
        <v>2611809.3229818908</v>
      </c>
      <c r="AA49" s="1065">
        <f>'2'!G50*1000</f>
        <v>35166470.420759358</v>
      </c>
      <c r="AB49" s="1065">
        <f>'2'!H50*1000</f>
        <v>9473209.9197218679</v>
      </c>
      <c r="AC49" s="1065">
        <f>'2'!J50*1000</f>
        <v>8584238.0633710232</v>
      </c>
      <c r="AD49" s="1076">
        <f>'2'!W50*1000</f>
        <v>5568029.531673071</v>
      </c>
    </row>
    <row r="50" spans="1:30" ht="14.45" customHeight="1">
      <c r="A50" s="1330"/>
      <c r="B50" s="961" t="s">
        <v>1349</v>
      </c>
      <c r="C50" s="1330"/>
      <c r="D50" s="992"/>
      <c r="E50" s="1072">
        <f>'30'!R50</f>
        <v>8.8886484397805923</v>
      </c>
      <c r="F50" s="1073">
        <f>'30'!S50</f>
        <v>6.6877784063688566</v>
      </c>
      <c r="G50" s="1073">
        <f>'30'!T50</f>
        <v>2.2008700334117353</v>
      </c>
      <c r="H50" s="1074">
        <f t="shared" si="82"/>
        <v>10.537712165281427</v>
      </c>
      <c r="I50" s="1074">
        <f t="shared" si="83"/>
        <v>14.78647444246001</v>
      </c>
      <c r="J50" s="1075">
        <f t="shared" si="84"/>
        <v>8967.0101925325253</v>
      </c>
      <c r="K50" s="1075">
        <f t="shared" si="85"/>
        <v>1737.680807239811</v>
      </c>
      <c r="L50" s="1075">
        <f t="shared" si="86"/>
        <v>3443.6191168419623</v>
      </c>
      <c r="M50" s="1075">
        <f t="shared" si="87"/>
        <v>263.54074317118022</v>
      </c>
      <c r="N50" s="1075">
        <f t="shared" si="88"/>
        <v>3607.9184832549386</v>
      </c>
      <c r="O50" s="1075">
        <f t="shared" si="89"/>
        <v>916.05343891631617</v>
      </c>
      <c r="P50" s="1075">
        <f t="shared" si="90"/>
        <v>842.50347525884024</v>
      </c>
      <c r="Q50" s="1064">
        <f t="shared" si="91"/>
        <v>6.6063791817330699</v>
      </c>
      <c r="R50" s="1064">
        <f t="shared" si="92"/>
        <v>0.48256358543162869</v>
      </c>
      <c r="S50" s="1064">
        <f t="shared" si="93"/>
        <v>1.5426893499174641</v>
      </c>
      <c r="T50" s="1065">
        <f>'2'!R51</f>
        <v>23198.439576159519</v>
      </c>
      <c r="U50" s="1065">
        <f>'2'!U51</f>
        <v>244458.47893724227</v>
      </c>
      <c r="V50" s="1065">
        <f>'2'!V51</f>
        <v>343023.13389783556</v>
      </c>
      <c r="W50" s="1065">
        <f>'2'!L51*1000</f>
        <v>208020644.13027233</v>
      </c>
      <c r="X50" s="1065">
        <f>'2'!M51*1000</f>
        <v>40311483.209404849</v>
      </c>
      <c r="Y50" s="1065">
        <f>'22'!F50*1000</f>
        <v>79886590.005366072</v>
      </c>
      <c r="Z50" s="1065">
        <f>'18'!AA50*1000</f>
        <v>6113734.0063127987</v>
      </c>
      <c r="AA50" s="1065">
        <f>'2'!G51*1000</f>
        <v>83698078.929498792</v>
      </c>
      <c r="AB50" s="1065">
        <f>'2'!H51*1000</f>
        <v>21251010.351233296</v>
      </c>
      <c r="AC50" s="1065">
        <f>'2'!J51*1000</f>
        <v>19544765.963496611</v>
      </c>
      <c r="AD50" s="1076">
        <f>'2'!W51*1000</f>
        <v>12669281.708946964</v>
      </c>
    </row>
    <row r="51" spans="1:30" ht="14.45" customHeight="1">
      <c r="A51" s="1330"/>
      <c r="B51" s="961" t="s">
        <v>1350</v>
      </c>
      <c r="C51" s="1330"/>
      <c r="D51" s="992"/>
      <c r="E51" s="1072">
        <f>'30'!R51</f>
        <v>13.840832933407842</v>
      </c>
      <c r="F51" s="1073">
        <f>'30'!S51</f>
        <v>10.647829656116606</v>
      </c>
      <c r="G51" s="1073">
        <f>'30'!T51</f>
        <v>3.193003277291234</v>
      </c>
      <c r="H51" s="1074">
        <f t="shared" si="82"/>
        <v>7.4738482688217918</v>
      </c>
      <c r="I51" s="1074">
        <f t="shared" si="83"/>
        <v>14.766661683341372</v>
      </c>
      <c r="J51" s="1075">
        <f t="shared" si="84"/>
        <v>12563.408165488359</v>
      </c>
      <c r="K51" s="1075">
        <f t="shared" si="85"/>
        <v>3044.1934423267066</v>
      </c>
      <c r="L51" s="1075">
        <f t="shared" si="86"/>
        <v>4778.1008061428574</v>
      </c>
      <c r="M51" s="1075">
        <f t="shared" si="87"/>
        <v>409.49945916938594</v>
      </c>
      <c r="N51" s="1075">
        <f t="shared" si="88"/>
        <v>5063.2171204167025</v>
      </c>
      <c r="O51" s="1075">
        <f t="shared" si="89"/>
        <v>1209.8340627881555</v>
      </c>
      <c r="P51" s="1075">
        <f t="shared" si="90"/>
        <v>1105.6288221174852</v>
      </c>
      <c r="Q51" s="1064">
        <f t="shared" si="91"/>
        <v>7.2712886221288855</v>
      </c>
      <c r="R51" s="1064">
        <f t="shared" si="92"/>
        <v>0.5880823767599429</v>
      </c>
      <c r="S51" s="1064">
        <f t="shared" si="93"/>
        <v>1.5877941007394514</v>
      </c>
      <c r="T51" s="1065">
        <f>'2'!R52</f>
        <v>14477.541878910415</v>
      </c>
      <c r="U51" s="1065">
        <f>'2'!U52</f>
        <v>108202.9513084896</v>
      </c>
      <c r="V51" s="1065">
        <f>'2'!V52</f>
        <v>213784.96293227648</v>
      </c>
      <c r="W51" s="1065">
        <f>'2'!L52*1000</f>
        <v>181887267.85770279</v>
      </c>
      <c r="X51" s="1065">
        <f>'2'!M52*1000</f>
        <v>44072438.048789352</v>
      </c>
      <c r="Y51" s="1065">
        <f>'22'!F51*1000</f>
        <v>69175154.522588834</v>
      </c>
      <c r="Z51" s="1065">
        <f>'18'!AA51*1000</f>
        <v>5928545.569515951</v>
      </c>
      <c r="AA51" s="1065">
        <f>'2'!G52*1000</f>
        <v>73302937.902849004</v>
      </c>
      <c r="AB51" s="1065">
        <f>'2'!H52*1000</f>
        <v>17515423.310547855</v>
      </c>
      <c r="AC51" s="1065">
        <f>'2'!J52*1000</f>
        <v>16006787.574736286</v>
      </c>
      <c r="AD51" s="1076">
        <f>'2'!W52*1000</f>
        <v>10081148.158493452</v>
      </c>
    </row>
    <row r="52" spans="1:30" ht="14.45" customHeight="1">
      <c r="A52" s="1330"/>
      <c r="B52" s="961" t="s">
        <v>1351</v>
      </c>
      <c r="C52" s="1330"/>
      <c r="D52" s="992"/>
      <c r="E52" s="1072">
        <f>'30'!R52</f>
        <v>23.770762434118783</v>
      </c>
      <c r="F52" s="1073">
        <f>'30'!S52</f>
        <v>18.298324816428366</v>
      </c>
      <c r="G52" s="1073">
        <f>'30'!T52</f>
        <v>5.472437617690403</v>
      </c>
      <c r="H52" s="1074">
        <f t="shared" si="82"/>
        <v>4.9530319628319841</v>
      </c>
      <c r="I52" s="1074">
        <f t="shared" si="83"/>
        <v>8.0312698385235208</v>
      </c>
      <c r="J52" s="1075">
        <f t="shared" si="84"/>
        <v>20798.441704698704</v>
      </c>
      <c r="K52" s="1075">
        <f t="shared" si="85"/>
        <v>2501.893372603728</v>
      </c>
      <c r="L52" s="1075">
        <f t="shared" si="86"/>
        <v>6638.654371621019</v>
      </c>
      <c r="M52" s="1075">
        <f t="shared" si="87"/>
        <v>636.6189279194532</v>
      </c>
      <c r="N52" s="1075">
        <f t="shared" si="88"/>
        <v>6798.1824890422795</v>
      </c>
      <c r="O52" s="1075">
        <f t="shared" si="89"/>
        <v>1818.8181005208612</v>
      </c>
      <c r="P52" s="1075">
        <f t="shared" si="90"/>
        <v>1698.3988807040869</v>
      </c>
      <c r="Q52" s="1064">
        <f t="shared" si="91"/>
        <v>5.6307330846983525</v>
      </c>
      <c r="R52" s="1064">
        <f t="shared" si="92"/>
        <v>0.52729259115347171</v>
      </c>
      <c r="S52" s="1064">
        <f t="shared" si="93"/>
        <v>1.4067334591281928</v>
      </c>
      <c r="T52" s="1065">
        <f>'2'!R53</f>
        <v>24603.700414969968</v>
      </c>
      <c r="U52" s="1065">
        <f>'2'!U53</f>
        <v>121862.91455928879</v>
      </c>
      <c r="V52" s="1065">
        <f>'2'!V53</f>
        <v>197598.95705881692</v>
      </c>
      <c r="W52" s="1065">
        <f>'2'!L53*1000</f>
        <v>511718628.80062419</v>
      </c>
      <c r="X52" s="1065">
        <f>'2'!M53*1000</f>
        <v>61555835.009740956</v>
      </c>
      <c r="Y52" s="1065">
        <f>'22'!F52*1000</f>
        <v>163335463.31789425</v>
      </c>
      <c r="Z52" s="1065">
        <f>'18'!AA52*1000</f>
        <v>15663181.381029587</v>
      </c>
      <c r="AA52" s="1065">
        <f>'2'!G53*1000</f>
        <v>167260445.32669109</v>
      </c>
      <c r="AB52" s="1065">
        <f>'2'!H53*1000</f>
        <v>44749655.654540002</v>
      </c>
      <c r="AC52" s="1065">
        <f>'2'!J53*1000</f>
        <v>41786897.24596367</v>
      </c>
      <c r="AD52" s="1076">
        <f>'2'!W53*1000</f>
        <v>29704914.584075246</v>
      </c>
    </row>
    <row r="53" spans="1:30" ht="14.45" customHeight="1">
      <c r="A53" s="1330"/>
      <c r="B53" s="961" t="s">
        <v>1352</v>
      </c>
      <c r="C53" s="1330"/>
      <c r="D53" s="992"/>
      <c r="E53" s="1072">
        <f>'30'!R53</f>
        <v>48.946454279090084</v>
      </c>
      <c r="F53" s="1073">
        <f>'30'!S53</f>
        <v>37.86381367795758</v>
      </c>
      <c r="G53" s="1073">
        <f>'30'!T53</f>
        <v>11.082640601132496</v>
      </c>
      <c r="H53" s="1074">
        <f t="shared" si="82"/>
        <v>17.273173780589556</v>
      </c>
      <c r="I53" s="1074">
        <f t="shared" si="83"/>
        <v>18.161617509747281</v>
      </c>
      <c r="J53" s="1075">
        <f t="shared" si="84"/>
        <v>25488.911223845822</v>
      </c>
      <c r="K53" s="1075">
        <f t="shared" si="85"/>
        <v>3691.9402045686079</v>
      </c>
      <c r="L53" s="1075">
        <f t="shared" si="86"/>
        <v>6806.9311568562625</v>
      </c>
      <c r="M53" s="1075">
        <f t="shared" si="87"/>
        <v>438.73458190419291</v>
      </c>
      <c r="N53" s="1075">
        <f t="shared" si="88"/>
        <v>7856.1024441481559</v>
      </c>
      <c r="O53" s="1075">
        <f t="shared" si="89"/>
        <v>1953.3426681563642</v>
      </c>
      <c r="P53" s="1075">
        <f t="shared" si="90"/>
        <v>1824.6179197076544</v>
      </c>
      <c r="Q53" s="1064">
        <f t="shared" si="91"/>
        <v>5.9750171810851667</v>
      </c>
      <c r="R53" s="1064">
        <f t="shared" si="92"/>
        <v>0.33368285144581206</v>
      </c>
      <c r="S53" s="1064">
        <f t="shared" si="93"/>
        <v>1.3877267381218878</v>
      </c>
      <c r="T53" s="1065">
        <f>'2'!R54</f>
        <v>8930.1818735175639</v>
      </c>
      <c r="U53" s="1065">
        <f>'2'!U54</f>
        <v>154252.58339353971</v>
      </c>
      <c r="V53" s="1065">
        <f>'2'!V54</f>
        <v>162186.54747930437</v>
      </c>
      <c r="W53" s="1065">
        <f>'2'!L54*1000</f>
        <v>227620612.98688635</v>
      </c>
      <c r="X53" s="1065">
        <f>'2'!M54*1000</f>
        <v>32969697.492949307</v>
      </c>
      <c r="Y53" s="1065">
        <f>'22'!F53*1000</f>
        <v>60787133.231239736</v>
      </c>
      <c r="Z53" s="1065">
        <f>'18'!AA53*1000</f>
        <v>3917979.6106061307</v>
      </c>
      <c r="AA53" s="1065">
        <f>'2'!G54*1000</f>
        <v>70156423.643228889</v>
      </c>
      <c r="AB53" s="1065">
        <f>'2'!H54*1000</f>
        <v>17443705.287938397</v>
      </c>
      <c r="AC53" s="1065">
        <f>'2'!J54*1000</f>
        <v>16294169.872668622</v>
      </c>
      <c r="AD53" s="1076">
        <f>'2'!W54*1000</f>
        <v>11741627.09779644</v>
      </c>
    </row>
    <row r="54" spans="1:30" ht="14.45" customHeight="1">
      <c r="A54" s="1330"/>
      <c r="B54" s="961" t="s">
        <v>1353</v>
      </c>
      <c r="C54" s="1330"/>
      <c r="D54" s="992"/>
      <c r="E54" s="1072">
        <f>'30'!R54</f>
        <v>94.861230014297504</v>
      </c>
      <c r="F54" s="1073">
        <f>'30'!S54</f>
        <v>74.644806058074735</v>
      </c>
      <c r="G54" s="1073">
        <f>'30'!T54</f>
        <v>20.216423956222773</v>
      </c>
      <c r="H54" s="1074">
        <f t="shared" si="82"/>
        <v>3.061438770149727</v>
      </c>
      <c r="I54" s="1074">
        <f t="shared" si="83"/>
        <v>6.0600264410884437</v>
      </c>
      <c r="J54" s="1075">
        <f t="shared" si="84"/>
        <v>29372.416782533623</v>
      </c>
      <c r="K54" s="1075">
        <f t="shared" si="85"/>
        <v>2830.2952654340825</v>
      </c>
      <c r="L54" s="1075">
        <f t="shared" si="86"/>
        <v>6594.9819394403994</v>
      </c>
      <c r="M54" s="1075">
        <f t="shared" si="87"/>
        <v>589.88730640344261</v>
      </c>
      <c r="N54" s="1075">
        <f t="shared" si="88"/>
        <v>7304.8954448101567</v>
      </c>
      <c r="O54" s="1075">
        <f t="shared" si="89"/>
        <v>1788.400150381271</v>
      </c>
      <c r="P54" s="1075">
        <f t="shared" si="90"/>
        <v>1676.5031675155624</v>
      </c>
      <c r="Q54" s="1064">
        <f t="shared" si="91"/>
        <v>6.3182610334724281</v>
      </c>
      <c r="R54" s="1064">
        <f t="shared" si="92"/>
        <v>0.5102142816892492</v>
      </c>
      <c r="S54" s="1064">
        <f t="shared" si="93"/>
        <v>1.450066563694939</v>
      </c>
      <c r="T54" s="1065">
        <f>'2'!R55</f>
        <v>8459.4668619481017</v>
      </c>
      <c r="U54" s="1065">
        <f>'2'!U55</f>
        <v>25898.139825964769</v>
      </c>
      <c r="V54" s="1065">
        <f>'2'!V55</f>
        <v>51264.592860916979</v>
      </c>
      <c r="W54" s="1065">
        <f>'2'!L55*1000</f>
        <v>248474986.42717147</v>
      </c>
      <c r="X54" s="1065">
        <f>'2'!M55*1000</f>
        <v>23942789.007468227</v>
      </c>
      <c r="Y54" s="1065">
        <f>'22'!F54*1000</f>
        <v>55790031.171842285</v>
      </c>
      <c r="Z54" s="1065">
        <f>'18'!AA54*1000</f>
        <v>4990132.1208037492</v>
      </c>
      <c r="AA54" s="1065">
        <f>'2'!G55*1000</f>
        <v>61795520.945367157</v>
      </c>
      <c r="AB54" s="1065">
        <f>'2'!H55*1000</f>
        <v>15128911.808053365</v>
      </c>
      <c r="AC54" s="1065">
        <f>'2'!J55*1000</f>
        <v>14182322.989548927</v>
      </c>
      <c r="AD54" s="1076">
        <f>'2'!W55*1000</f>
        <v>9780463.4246656317</v>
      </c>
    </row>
    <row r="55" spans="1:30" ht="14.45" customHeight="1">
      <c r="A55" s="1330"/>
      <c r="B55" s="961" t="s">
        <v>1354</v>
      </c>
      <c r="C55" s="1330"/>
      <c r="D55" s="992"/>
      <c r="E55" s="1072">
        <f>'30'!R55</f>
        <v>205.4</v>
      </c>
      <c r="F55" s="1073">
        <f>'30'!S55</f>
        <v>163.62222222222223</v>
      </c>
      <c r="G55" s="1073">
        <f>'30'!T55</f>
        <v>41.777777777777779</v>
      </c>
      <c r="H55" s="1074">
        <f t="shared" si="82"/>
        <v>41.558575137942221</v>
      </c>
      <c r="I55" s="1074">
        <f t="shared" si="83"/>
        <v>25.936051065671318</v>
      </c>
      <c r="J55" s="1075">
        <f t="shared" si="84"/>
        <v>29569.6201102456</v>
      </c>
      <c r="K55" s="1075">
        <f t="shared" si="85"/>
        <v>4137.8390961808927</v>
      </c>
      <c r="L55" s="1075">
        <f t="shared" si="86"/>
        <v>7941.3622038299263</v>
      </c>
      <c r="M55" s="1075">
        <f t="shared" si="87"/>
        <v>1138.2775058963541</v>
      </c>
      <c r="N55" s="1075">
        <f t="shared" si="88"/>
        <v>8027.6668060153615</v>
      </c>
      <c r="O55" s="1075">
        <f t="shared" si="89"/>
        <v>2527.4961864113379</v>
      </c>
      <c r="P55" s="1075">
        <f t="shared" si="90"/>
        <v>2375.447555230985</v>
      </c>
      <c r="Q55" s="1064">
        <f t="shared" si="91"/>
        <v>6.1276697090536487</v>
      </c>
      <c r="R55" s="1064">
        <f t="shared" si="92"/>
        <v>0.86886872137638627</v>
      </c>
      <c r="S55" s="1064">
        <f t="shared" si="93"/>
        <v>1.8132239891580022</v>
      </c>
      <c r="T55" s="1065">
        <f>'2'!R56</f>
        <v>9243</v>
      </c>
      <c r="U55" s="1065">
        <f>'2'!U56</f>
        <v>384125.91</v>
      </c>
      <c r="V55" s="1065">
        <f>'2'!V56</f>
        <v>239726.91999999998</v>
      </c>
      <c r="W55" s="1065">
        <f>'2'!L56*1000</f>
        <v>273311998.67900008</v>
      </c>
      <c r="X55" s="1065">
        <f>'2'!M56*1000</f>
        <v>38246046.765999988</v>
      </c>
      <c r="Y55" s="1065">
        <f>'22'!F55*1000</f>
        <v>73402010.850000009</v>
      </c>
      <c r="Z55" s="1065">
        <f>'18'!AA55*1000</f>
        <v>10521098.987000002</v>
      </c>
      <c r="AA55" s="1065">
        <f>'2'!G56*1000</f>
        <v>74199724.287999988</v>
      </c>
      <c r="AB55" s="1065">
        <f>'2'!H56*1000</f>
        <v>23361647.250999998</v>
      </c>
      <c r="AC55" s="1065">
        <f>'2'!J56*1000</f>
        <v>21956261.752999995</v>
      </c>
      <c r="AD55" s="1076">
        <f>'2'!W56*1000</f>
        <v>12108962.755999999</v>
      </c>
    </row>
    <row r="56" spans="1:30" ht="14.45" customHeight="1">
      <c r="A56" s="1330"/>
      <c r="B56" s="961" t="s">
        <v>1355</v>
      </c>
      <c r="C56" s="1330"/>
      <c r="D56" s="992"/>
      <c r="E56" s="1072">
        <f>'30'!R56</f>
        <v>485.05</v>
      </c>
      <c r="F56" s="1073">
        <f>'30'!S56</f>
        <v>409.35</v>
      </c>
      <c r="G56" s="1073">
        <f>'30'!T56</f>
        <v>75.7</v>
      </c>
      <c r="H56" s="1074">
        <f t="shared" si="82"/>
        <v>6.8620585506648801</v>
      </c>
      <c r="I56" s="1074">
        <f t="shared" si="83"/>
        <v>8.2980960725698392</v>
      </c>
      <c r="J56" s="1075">
        <f t="shared" si="84"/>
        <v>34210.290632409022</v>
      </c>
      <c r="K56" s="1075">
        <f t="shared" si="85"/>
        <v>3179.8976911658592</v>
      </c>
      <c r="L56" s="1075">
        <f t="shared" si="86"/>
        <v>8776.5332496649844</v>
      </c>
      <c r="M56" s="1075">
        <f t="shared" si="87"/>
        <v>945.39661725595272</v>
      </c>
      <c r="N56" s="1075">
        <f t="shared" si="88"/>
        <v>10971.462762189463</v>
      </c>
      <c r="O56" s="1075">
        <f t="shared" si="89"/>
        <v>2641.1300422636841</v>
      </c>
      <c r="P56" s="1075">
        <f t="shared" si="90"/>
        <v>2482.3476475621069</v>
      </c>
      <c r="Q56" s="1064">
        <f t="shared" si="91"/>
        <v>6.5421672523481522</v>
      </c>
      <c r="R56" s="1064">
        <f t="shared" si="92"/>
        <v>0.56373000792634032</v>
      </c>
      <c r="S56" s="1064">
        <f t="shared" si="93"/>
        <v>1.4801976583096428</v>
      </c>
      <c r="T56" s="1065">
        <f>'2'!R57</f>
        <v>9701</v>
      </c>
      <c r="U56" s="1065">
        <f>'2'!U57</f>
        <v>66568.83</v>
      </c>
      <c r="V56" s="1065">
        <f>'2'!V57</f>
        <v>80499.83</v>
      </c>
      <c r="W56" s="1065">
        <f>'2'!L57*1000</f>
        <v>331874029.42499995</v>
      </c>
      <c r="X56" s="1065">
        <f>'2'!M57*1000</f>
        <v>30848187.502</v>
      </c>
      <c r="Y56" s="1065">
        <f>'22'!F56*1000</f>
        <v>85141149.055000022</v>
      </c>
      <c r="Z56" s="1065">
        <f>'18'!AA56*1000</f>
        <v>9171292.583999997</v>
      </c>
      <c r="AA56" s="1065">
        <f>'2'!G57*1000</f>
        <v>106434160.25599998</v>
      </c>
      <c r="AB56" s="1065">
        <f>'2'!H57*1000</f>
        <v>25621602.539999999</v>
      </c>
      <c r="AC56" s="1065">
        <f>'2'!J57*1000</f>
        <v>24081254.528999999</v>
      </c>
      <c r="AD56" s="1076">
        <f>'2'!W57*1000</f>
        <v>16268945.160000002</v>
      </c>
    </row>
    <row r="57" spans="1:30" ht="14.45" customHeight="1">
      <c r="A57" s="1479" t="s">
        <v>449</v>
      </c>
      <c r="B57" s="1479"/>
      <c r="C57" s="1479"/>
      <c r="D57" s="2"/>
      <c r="E57" s="1077"/>
      <c r="F57" s="1073"/>
      <c r="G57" s="1073"/>
      <c r="H57" s="1074"/>
      <c r="I57" s="1074"/>
      <c r="J57" s="1075"/>
      <c r="K57" s="1075"/>
      <c r="L57" s="1075"/>
      <c r="M57" s="1075"/>
      <c r="N57" s="1075"/>
      <c r="O57" s="1075"/>
      <c r="P57" s="1075"/>
      <c r="Q57" s="1064"/>
      <c r="R57" s="1064"/>
      <c r="S57" s="1064"/>
      <c r="T57" s="1065"/>
      <c r="U57" s="1065"/>
      <c r="V57" s="1065"/>
      <c r="W57" s="1065"/>
      <c r="X57" s="1065"/>
      <c r="Y57" s="1065"/>
      <c r="Z57" s="1065"/>
      <c r="AA57" s="1065"/>
      <c r="AB57" s="1065"/>
      <c r="AC57" s="1065"/>
      <c r="AD57" s="1065"/>
    </row>
    <row r="58" spans="1:30" ht="14.45" customHeight="1">
      <c r="A58" s="6"/>
      <c r="B58" s="961" t="s">
        <v>1337</v>
      </c>
      <c r="C58" s="6"/>
      <c r="D58" s="994"/>
      <c r="E58" s="1072">
        <f>'30'!R58</f>
        <v>2.7623082687511253</v>
      </c>
      <c r="F58" s="1073">
        <f>'30'!S58</f>
        <v>2.2802886566584863</v>
      </c>
      <c r="G58" s="1073">
        <f>'30'!T58</f>
        <v>0.48201961209263983</v>
      </c>
      <c r="H58" s="1074">
        <f t="shared" ref="H58:H67" si="94">U58/T58</f>
        <v>16.733150156267108</v>
      </c>
      <c r="I58" s="1074">
        <f t="shared" ref="I58:I67" si="95">V58/T58</f>
        <v>18.766140634767893</v>
      </c>
      <c r="J58" s="1075">
        <f t="shared" ref="J58:J67" si="96">W58/T58</f>
        <v>1114.2106750045155</v>
      </c>
      <c r="K58" s="1075">
        <f t="shared" ref="K58:K67" si="97">X58/T58</f>
        <v>380.66235658984249</v>
      </c>
      <c r="L58" s="1075">
        <f t="shared" ref="L58:L67" si="98">Y58/T58</f>
        <v>1737.4856990140795</v>
      </c>
      <c r="M58" s="1075">
        <f t="shared" ref="M58:M67" si="99">Z58/T58</f>
        <v>91.389000095418268</v>
      </c>
      <c r="N58" s="1075">
        <f t="shared" ref="N58:N67" si="100">AA58/T58</f>
        <v>1837.9696742190265</v>
      </c>
      <c r="O58" s="1075">
        <f t="shared" ref="O58:O67" si="101">AB58/T58</f>
        <v>480.76125616852443</v>
      </c>
      <c r="P58" s="1075">
        <f t="shared" ref="P58:P67" si="102">AC58/T58</f>
        <v>437.38609305083185</v>
      </c>
      <c r="Q58" s="1064">
        <f t="shared" ref="Q58:Q67" si="103">AA58/AD58</f>
        <v>5.4350823013602465</v>
      </c>
      <c r="R58" s="1064">
        <f t="shared" ref="R58:R67" si="104">Z58/AD58</f>
        <v>0.27024751492087257</v>
      </c>
      <c r="S58" s="1064">
        <f t="shared" ref="S58:S67" si="105">AC58/AD58</f>
        <v>1.2933996934480396</v>
      </c>
      <c r="T58" s="1065">
        <f>'2'!R59</f>
        <v>15272.966549654957</v>
      </c>
      <c r="U58" s="1065">
        <f>'2'!U59</f>
        <v>255564.84260702113</v>
      </c>
      <c r="V58" s="1065">
        <f>'2'!V59</f>
        <v>286614.63818093069</v>
      </c>
      <c r="W58" s="1065">
        <f>'2'!L59*1000</f>
        <v>17017302.368612435</v>
      </c>
      <c r="X58" s="1065">
        <f>'2'!M59*1000</f>
        <v>5813843.4389094915</v>
      </c>
      <c r="Y58" s="1065">
        <f>'22'!F58*1000</f>
        <v>26536560.961545896</v>
      </c>
      <c r="Z58" s="1065">
        <f>'18'!AA58*1000</f>
        <v>1395781.1414637368</v>
      </c>
      <c r="AA58" s="1065">
        <f>'2'!G59*1000</f>
        <v>28071249.35362741</v>
      </c>
      <c r="AB58" s="1065">
        <f>'2'!H59*1000</f>
        <v>7342650.5838319715</v>
      </c>
      <c r="AC58" s="1065">
        <f>'2'!J59*1000</f>
        <v>6680183.1684496254</v>
      </c>
      <c r="AD58" s="1076">
        <f>'2'!W59*1000</f>
        <v>5164825.074792699</v>
      </c>
    </row>
    <row r="59" spans="1:30" ht="14.45" customHeight="1">
      <c r="A59" s="6"/>
      <c r="B59" s="961" t="s">
        <v>1347</v>
      </c>
      <c r="C59" s="6"/>
      <c r="D59" s="2"/>
      <c r="E59" s="1072">
        <f>'30'!R59</f>
        <v>4.2692963363468266</v>
      </c>
      <c r="F59" s="1073">
        <f>'30'!S59</f>
        <v>3.4081997700915792</v>
      </c>
      <c r="G59" s="1073">
        <f>'30'!T59</f>
        <v>0.86109656625524733</v>
      </c>
      <c r="H59" s="1074">
        <f t="shared" si="94"/>
        <v>10.674941435479708</v>
      </c>
      <c r="I59" s="1074">
        <f t="shared" si="95"/>
        <v>15.269591635955877</v>
      </c>
      <c r="J59" s="1075">
        <f t="shared" si="96"/>
        <v>1859.8568668731662</v>
      </c>
      <c r="K59" s="1075">
        <f t="shared" si="97"/>
        <v>641.61566420885003</v>
      </c>
      <c r="L59" s="1075">
        <f t="shared" si="98"/>
        <v>2371.0400645592626</v>
      </c>
      <c r="M59" s="1075">
        <f t="shared" si="99"/>
        <v>140.93704572653274</v>
      </c>
      <c r="N59" s="1075">
        <f t="shared" si="100"/>
        <v>2433.2290831924124</v>
      </c>
      <c r="O59" s="1075">
        <f t="shared" si="101"/>
        <v>565.31153231826579</v>
      </c>
      <c r="P59" s="1075">
        <f t="shared" si="102"/>
        <v>509.74611823892542</v>
      </c>
      <c r="Q59" s="1064">
        <f t="shared" si="103"/>
        <v>6.6310878065159988</v>
      </c>
      <c r="R59" s="1064">
        <f t="shared" si="104"/>
        <v>0.38408464367746353</v>
      </c>
      <c r="S59" s="1064">
        <f t="shared" si="105"/>
        <v>1.3891709960322329</v>
      </c>
      <c r="T59" s="1065">
        <f>'2'!R60</f>
        <v>6598.1850997077363</v>
      </c>
      <c r="U59" s="1065">
        <f>'2'!U60</f>
        <v>70435.239519834926</v>
      </c>
      <c r="V59" s="1065">
        <f>'2'!V60</f>
        <v>100751.59201098594</v>
      </c>
      <c r="W59" s="1065">
        <f>'2'!L60*1000</f>
        <v>12271679.86659164</v>
      </c>
      <c r="X59" s="1065">
        <f>'2'!M60*1000</f>
        <v>4233498.9153219163</v>
      </c>
      <c r="Y59" s="1065">
        <f>'22'!F59*1000</f>
        <v>15644561.224784994</v>
      </c>
      <c r="Z59" s="1065">
        <f>'18'!AA59*1000</f>
        <v>929928.71510963631</v>
      </c>
      <c r="AA59" s="1065">
        <f>'2'!G60*1000</f>
        <v>16054895.880895693</v>
      </c>
      <c r="AB59" s="1065">
        <f>'2'!H60*1000</f>
        <v>3730030.12923533</v>
      </c>
      <c r="AC59" s="1065">
        <f>'2'!J60*1000</f>
        <v>3363399.2419979358</v>
      </c>
      <c r="AD59" s="1076">
        <f>'2'!W60*1000</f>
        <v>2421155.6760143405</v>
      </c>
    </row>
    <row r="60" spans="1:30" ht="14.45" customHeight="1">
      <c r="A60" s="1330"/>
      <c r="B60" s="961" t="s">
        <v>1348</v>
      </c>
      <c r="C60" s="1330"/>
      <c r="D60" s="992"/>
      <c r="E60" s="1072">
        <f>'30'!R60</f>
        <v>4.5285174920110816</v>
      </c>
      <c r="F60" s="1073">
        <f>'30'!S60</f>
        <v>3.6049019454064872</v>
      </c>
      <c r="G60" s="1073">
        <f>'30'!T60</f>
        <v>0.92361554660459322</v>
      </c>
      <c r="H60" s="1074">
        <f t="shared" si="94"/>
        <v>13.795163141332809</v>
      </c>
      <c r="I60" s="1074">
        <f t="shared" si="95"/>
        <v>21.162827245713892</v>
      </c>
      <c r="J60" s="1075">
        <f t="shared" si="96"/>
        <v>3180.8560551056221</v>
      </c>
      <c r="K60" s="1075">
        <f t="shared" si="97"/>
        <v>1182.9016365241143</v>
      </c>
      <c r="L60" s="1075">
        <f t="shared" si="98"/>
        <v>2992.887824237564</v>
      </c>
      <c r="M60" s="1075">
        <f t="shared" si="99"/>
        <v>156.68251472140011</v>
      </c>
      <c r="N60" s="1075">
        <f t="shared" si="100"/>
        <v>3181.8259678675199</v>
      </c>
      <c r="O60" s="1075">
        <f t="shared" si="101"/>
        <v>777.81154175678671</v>
      </c>
      <c r="P60" s="1075">
        <f t="shared" si="102"/>
        <v>703.9215373318824</v>
      </c>
      <c r="Q60" s="1064">
        <f t="shared" si="103"/>
        <v>6.1583965108849581</v>
      </c>
      <c r="R60" s="1064">
        <f t="shared" si="104"/>
        <v>0.30325764567935892</v>
      </c>
      <c r="S60" s="1064">
        <f t="shared" si="105"/>
        <v>1.3624340184597852</v>
      </c>
      <c r="T60" s="1065">
        <f>'2'!R61</f>
        <v>9899.2634837153346</v>
      </c>
      <c r="U60" s="1065">
        <f>'2'!U61</f>
        <v>136561.95473689161</v>
      </c>
      <c r="V60" s="1065">
        <f>'2'!V61</f>
        <v>209496.4029656715</v>
      </c>
      <c r="W60" s="1065">
        <f>'2'!L61*1000</f>
        <v>31488132.193261899</v>
      </c>
      <c r="X60" s="1065">
        <f>'2'!M61*1000</f>
        <v>11709854.975270275</v>
      </c>
      <c r="Y60" s="1065">
        <f>'22'!F60*1000</f>
        <v>29627385.149331156</v>
      </c>
      <c r="Z60" s="1065">
        <f>'18'!AA60*1000</f>
        <v>1551041.4965182464</v>
      </c>
      <c r="AA60" s="1065">
        <f>'2'!G61*1000</f>
        <v>31497733.61524814</v>
      </c>
      <c r="AB60" s="1065">
        <f>'2'!H61*1000</f>
        <v>7699761.3925252836</v>
      </c>
      <c r="AC60" s="1065">
        <f>'2'!J61*1000</f>
        <v>6968304.7699102638</v>
      </c>
      <c r="AD60" s="1076">
        <f>'2'!W61*1000</f>
        <v>5114599.8085014392</v>
      </c>
    </row>
    <row r="61" spans="1:30" ht="14.45" customHeight="1">
      <c r="A61" s="1330"/>
      <c r="B61" s="961" t="s">
        <v>1349</v>
      </c>
      <c r="C61" s="1330"/>
      <c r="D61" s="992"/>
      <c r="E61" s="1072">
        <f>'30'!R61</f>
        <v>5.8206472533183593</v>
      </c>
      <c r="F61" s="1073">
        <f>'30'!S61</f>
        <v>4.5046978222368823</v>
      </c>
      <c r="G61" s="1073">
        <f>'30'!T61</f>
        <v>1.3159494310814761</v>
      </c>
      <c r="H61" s="1074">
        <f t="shared" si="94"/>
        <v>11.407245608633353</v>
      </c>
      <c r="I61" s="1074">
        <f t="shared" si="95"/>
        <v>15.150112658717433</v>
      </c>
      <c r="J61" s="1075">
        <f t="shared" si="96"/>
        <v>5595.6514299821793</v>
      </c>
      <c r="K61" s="1075">
        <f t="shared" si="97"/>
        <v>1844.8045598905765</v>
      </c>
      <c r="L61" s="1075">
        <f t="shared" si="98"/>
        <v>3672.1335873378443</v>
      </c>
      <c r="M61" s="1075">
        <f t="shared" si="99"/>
        <v>313.71099127902119</v>
      </c>
      <c r="N61" s="1075">
        <f t="shared" si="100"/>
        <v>3937.3817420701284</v>
      </c>
      <c r="O61" s="1075">
        <f t="shared" si="101"/>
        <v>925.86582835799243</v>
      </c>
      <c r="P61" s="1075">
        <f t="shared" si="102"/>
        <v>836.70320159178664</v>
      </c>
      <c r="Q61" s="1064">
        <f t="shared" si="103"/>
        <v>7.5421428839510192</v>
      </c>
      <c r="R61" s="1064">
        <f t="shared" si="104"/>
        <v>0.60092042770745091</v>
      </c>
      <c r="S61" s="1064">
        <f t="shared" si="105"/>
        <v>1.6027237162294263</v>
      </c>
      <c r="T61" s="1065">
        <f>'2'!R62</f>
        <v>14269.360526885697</v>
      </c>
      <c r="U61" s="1065">
        <f>'2'!U62</f>
        <v>162774.10020832298</v>
      </c>
      <c r="V61" s="1065">
        <f>'2'!V62</f>
        <v>216182.41955017386</v>
      </c>
      <c r="W61" s="1065">
        <f>'2'!L62*1000</f>
        <v>79846367.637199208</v>
      </c>
      <c r="X61" s="1065">
        <f>'2'!M62*1000</f>
        <v>26324181.366721332</v>
      </c>
      <c r="Y61" s="1065">
        <f>'22'!F61*1000</f>
        <v>52398998.06060981</v>
      </c>
      <c r="Z61" s="1065">
        <f>'18'!AA61*1000</f>
        <v>4476455.2358070482</v>
      </c>
      <c r="AA61" s="1065">
        <f>'2'!G62*1000</f>
        <v>56183919.609575935</v>
      </c>
      <c r="AB61" s="1065">
        <f>'2'!H62*1000</f>
        <v>13211513.304363865</v>
      </c>
      <c r="AC61" s="1065">
        <f>'2'!J62*1000</f>
        <v>11939219.637512727</v>
      </c>
      <c r="AD61" s="1076">
        <f>'2'!W62*1000</f>
        <v>7449331.1084214682</v>
      </c>
    </row>
    <row r="62" spans="1:30" ht="14.45" customHeight="1">
      <c r="A62" s="1330"/>
      <c r="B62" s="961" t="s">
        <v>1350</v>
      </c>
      <c r="C62" s="1330"/>
      <c r="D62" s="992"/>
      <c r="E62" s="1072">
        <f>'30'!R62</f>
        <v>11.948091339772599</v>
      </c>
      <c r="F62" s="1073">
        <f>'30'!S62</f>
        <v>8.8422829986072156</v>
      </c>
      <c r="G62" s="1073">
        <f>'30'!T62</f>
        <v>3.1058083411653867</v>
      </c>
      <c r="H62" s="1074">
        <f t="shared" si="94"/>
        <v>9.9909984194244466</v>
      </c>
      <c r="I62" s="1074">
        <f t="shared" si="95"/>
        <v>9.6746841778060784</v>
      </c>
      <c r="J62" s="1075">
        <f t="shared" si="96"/>
        <v>5909.5841167025974</v>
      </c>
      <c r="K62" s="1075">
        <f t="shared" si="97"/>
        <v>1477.0725285068306</v>
      </c>
      <c r="L62" s="1075">
        <f t="shared" si="98"/>
        <v>2933.3562873824208</v>
      </c>
      <c r="M62" s="1075">
        <f t="shared" si="99"/>
        <v>92.174048650369727</v>
      </c>
      <c r="N62" s="1075">
        <f t="shared" si="100"/>
        <v>3240.100022933022</v>
      </c>
      <c r="O62" s="1075">
        <f t="shared" si="101"/>
        <v>724.70454668596881</v>
      </c>
      <c r="P62" s="1075">
        <f t="shared" si="102"/>
        <v>651.48295946058204</v>
      </c>
      <c r="Q62" s="1064">
        <f t="shared" si="103"/>
        <v>6.0313406125925884</v>
      </c>
      <c r="R62" s="1064">
        <f t="shared" si="104"/>
        <v>0.17157898803038032</v>
      </c>
      <c r="S62" s="1064">
        <f t="shared" si="105"/>
        <v>1.2127143001745055</v>
      </c>
      <c r="T62" s="1065">
        <f>'2'!R63</f>
        <v>17027.774529610262</v>
      </c>
      <c r="U62" s="1065">
        <f>'2'!U63</f>
        <v>170124.46841165196</v>
      </c>
      <c r="V62" s="1065">
        <f>'2'!V63</f>
        <v>164738.34082486975</v>
      </c>
      <c r="W62" s="1065">
        <f>'2'!L63*1000</f>
        <v>100627065.90297785</v>
      </c>
      <c r="X62" s="1065">
        <f>'2'!M63*1000</f>
        <v>25151257.979295637</v>
      </c>
      <c r="Y62" s="1065">
        <f>'22'!F62*1000</f>
        <v>49948529.476562507</v>
      </c>
      <c r="Z62" s="1065">
        <f>'18'!AA62*1000</f>
        <v>1569518.9178998228</v>
      </c>
      <c r="AA62" s="1065">
        <f>'2'!G63*1000</f>
        <v>55171692.643888541</v>
      </c>
      <c r="AB62" s="1065">
        <f>'2'!H63*1000</f>
        <v>12340105.621552091</v>
      </c>
      <c r="AC62" s="1065">
        <f>'2'!J63*1000</f>
        <v>11093304.943578014</v>
      </c>
      <c r="AD62" s="1076">
        <f>'2'!W63*1000</f>
        <v>9147500.7278975137</v>
      </c>
    </row>
    <row r="63" spans="1:30" ht="14.45" customHeight="1">
      <c r="A63" s="1330"/>
      <c r="B63" s="961" t="s">
        <v>1351</v>
      </c>
      <c r="C63" s="1330"/>
      <c r="D63" s="992"/>
      <c r="E63" s="1072">
        <f>'30'!R63</f>
        <v>12.989615751755077</v>
      </c>
      <c r="F63" s="1073">
        <f>'30'!S63</f>
        <v>9.9429946466016919</v>
      </c>
      <c r="G63" s="1073">
        <f>'30'!T63</f>
        <v>3.0466211051533763</v>
      </c>
      <c r="H63" s="1074">
        <f t="shared" si="94"/>
        <v>7.7042278480706274</v>
      </c>
      <c r="I63" s="1074">
        <f t="shared" si="95"/>
        <v>14.37865650448683</v>
      </c>
      <c r="J63" s="1075">
        <f t="shared" si="96"/>
        <v>12903.578281678794</v>
      </c>
      <c r="K63" s="1075">
        <f t="shared" si="97"/>
        <v>3024.1883745359496</v>
      </c>
      <c r="L63" s="1075">
        <f t="shared" si="98"/>
        <v>5425.0391186108773</v>
      </c>
      <c r="M63" s="1075">
        <f t="shared" si="99"/>
        <v>357.11618942328573</v>
      </c>
      <c r="N63" s="1075">
        <f t="shared" si="100"/>
        <v>6124.5209394197618</v>
      </c>
      <c r="O63" s="1075">
        <f t="shared" si="101"/>
        <v>1504.8393640288807</v>
      </c>
      <c r="P63" s="1075">
        <f t="shared" si="102"/>
        <v>1401.6451215040818</v>
      </c>
      <c r="Q63" s="1064">
        <f t="shared" si="103"/>
        <v>6.0144779807877695</v>
      </c>
      <c r="R63" s="1064">
        <f t="shared" si="104"/>
        <v>0.35069966763354321</v>
      </c>
      <c r="S63" s="1064">
        <f t="shared" si="105"/>
        <v>1.3764609189112467</v>
      </c>
      <c r="T63" s="1065">
        <f>'2'!R64</f>
        <v>19088.661420472476</v>
      </c>
      <c r="U63" s="1065">
        <f>'2'!U64</f>
        <v>147063.39689799547</v>
      </c>
      <c r="V63" s="1065">
        <f>'2'!V64</f>
        <v>274469.30569542339</v>
      </c>
      <c r="W63" s="1065">
        <f>'2'!L64*1000</f>
        <v>246312036.93152851</v>
      </c>
      <c r="X63" s="1065">
        <f>'2'!M64*1000</f>
        <v>57727707.953245744</v>
      </c>
      <c r="Y63" s="1065">
        <f>'22'!F63*1000</f>
        <v>103556734.92798145</v>
      </c>
      <c r="Z63" s="1065">
        <f>'18'!AA63*1000</f>
        <v>6816870.0276704151</v>
      </c>
      <c r="AA63" s="1065">
        <f>'2'!G64*1000</f>
        <v>116908906.57517785</v>
      </c>
      <c r="AB63" s="1065">
        <f>'2'!H64*1000</f>
        <v>28725369.11214643</v>
      </c>
      <c r="AC63" s="1065">
        <f>'2'!J64*1000</f>
        <v>26755529.156048421</v>
      </c>
      <c r="AD63" s="1076">
        <f>'2'!W64*1000</f>
        <v>19437914.137955703</v>
      </c>
    </row>
    <row r="64" spans="1:30" ht="14.45" customHeight="1">
      <c r="A64" s="1330"/>
      <c r="B64" s="961" t="s">
        <v>1352</v>
      </c>
      <c r="C64" s="1330"/>
      <c r="D64" s="992"/>
      <c r="E64" s="1072">
        <f>'30'!R64</f>
        <v>22.356784214669378</v>
      </c>
      <c r="F64" s="1073">
        <f>'30'!S64</f>
        <v>17.447323872117064</v>
      </c>
      <c r="G64" s="1073">
        <f>'30'!T64</f>
        <v>4.9094603425523147</v>
      </c>
      <c r="H64" s="1074">
        <f t="shared" si="94"/>
        <v>7.1525930176712809</v>
      </c>
      <c r="I64" s="1074">
        <f t="shared" si="95"/>
        <v>8.1031359506998832</v>
      </c>
      <c r="J64" s="1075">
        <f t="shared" si="96"/>
        <v>17359.066478577723</v>
      </c>
      <c r="K64" s="1075">
        <f t="shared" si="97"/>
        <v>3566.7620414566477</v>
      </c>
      <c r="L64" s="1075">
        <f t="shared" si="98"/>
        <v>6226.2757636495744</v>
      </c>
      <c r="M64" s="1075">
        <f t="shared" si="99"/>
        <v>297.94194307026208</v>
      </c>
      <c r="N64" s="1075">
        <f t="shared" si="100"/>
        <v>6225.6369686140752</v>
      </c>
      <c r="O64" s="1075">
        <f t="shared" si="101"/>
        <v>1356.8971701090836</v>
      </c>
      <c r="P64" s="1075">
        <f t="shared" si="102"/>
        <v>1249.7007161609056</v>
      </c>
      <c r="Q64" s="1064">
        <f t="shared" si="103"/>
        <v>6.6331243030707956</v>
      </c>
      <c r="R64" s="1064">
        <f t="shared" si="104"/>
        <v>0.31744317142916273</v>
      </c>
      <c r="S64" s="1064">
        <f t="shared" si="105"/>
        <v>1.3314975212531925</v>
      </c>
      <c r="T64" s="1065">
        <f>'2'!R65</f>
        <v>8413.6864238443341</v>
      </c>
      <c r="U64" s="1065">
        <f>'2'!U65</f>
        <v>60179.674768064629</v>
      </c>
      <c r="V64" s="1065">
        <f>'2'!V65</f>
        <v>68177.244938968564</v>
      </c>
      <c r="W64" s="1065">
        <f>'2'!L65*1000</f>
        <v>146053741.96142066</v>
      </c>
      <c r="X64" s="1065">
        <f>'2'!M65*1000</f>
        <v>30009617.365287099</v>
      </c>
      <c r="Y64" s="1065">
        <f>'22'!F64*1000</f>
        <v>52385931.86372944</v>
      </c>
      <c r="Z64" s="1065">
        <f>'18'!AA64*1000</f>
        <v>2506790.0815040655</v>
      </c>
      <c r="AA64" s="1065">
        <f>'2'!G65*1000</f>
        <v>52380557.242611639</v>
      </c>
      <c r="AB64" s="1065">
        <f>'2'!H65*1000</f>
        <v>11416507.298699593</v>
      </c>
      <c r="AC64" s="1065">
        <f>'2'!J65*1000</f>
        <v>10514589.949431553</v>
      </c>
      <c r="AD64" s="1076">
        <f>'2'!W65*1000</f>
        <v>7896815.2637154916</v>
      </c>
    </row>
    <row r="65" spans="1:30" ht="14.45" customHeight="1">
      <c r="A65" s="1330"/>
      <c r="B65" s="961" t="s">
        <v>1353</v>
      </c>
      <c r="C65" s="1330"/>
      <c r="D65" s="992"/>
      <c r="E65" s="1072">
        <f>'30'!R65</f>
        <v>31.495355773987463</v>
      </c>
      <c r="F65" s="1073">
        <f>'30'!S65</f>
        <v>23.751965646215801</v>
      </c>
      <c r="G65" s="1073">
        <f>'30'!T65</f>
        <v>7.7433901277716659</v>
      </c>
      <c r="H65" s="1074">
        <f t="shared" si="94"/>
        <v>5.0854850335846411</v>
      </c>
      <c r="I65" s="1074">
        <f t="shared" si="95"/>
        <v>11.667724075725504</v>
      </c>
      <c r="J65" s="1075">
        <f t="shared" si="96"/>
        <v>21524.003004345861</v>
      </c>
      <c r="K65" s="1075">
        <f t="shared" si="97"/>
        <v>3308.1252324843904</v>
      </c>
      <c r="L65" s="1075">
        <f t="shared" si="98"/>
        <v>5895.1247185911689</v>
      </c>
      <c r="M65" s="1075">
        <f t="shared" si="99"/>
        <v>219.13493731359884</v>
      </c>
      <c r="N65" s="1075">
        <f t="shared" si="100"/>
        <v>5959.4002611311753</v>
      </c>
      <c r="O65" s="1075">
        <f t="shared" si="101"/>
        <v>1536.0537350896611</v>
      </c>
      <c r="P65" s="1075">
        <f t="shared" si="102"/>
        <v>1406.3806240410063</v>
      </c>
      <c r="Q65" s="1064">
        <f t="shared" si="103"/>
        <v>5.1314763395931484</v>
      </c>
      <c r="R65" s="1064">
        <f t="shared" si="104"/>
        <v>0.18869109251431915</v>
      </c>
      <c r="S65" s="1064">
        <f t="shared" si="105"/>
        <v>1.2109958352350749</v>
      </c>
      <c r="T65" s="1065">
        <f>'2'!R66</f>
        <v>11449.411959718227</v>
      </c>
      <c r="U65" s="1065">
        <f>'2'!U66</f>
        <v>58225.813164492043</v>
      </c>
      <c r="V65" s="1065">
        <f>'2'!V66</f>
        <v>133588.57957530388</v>
      </c>
      <c r="W65" s="1065">
        <f>'2'!L66*1000</f>
        <v>246437177.41896856</v>
      </c>
      <c r="X65" s="1065">
        <f>'2'!M66*1000</f>
        <v>37876088.601052418</v>
      </c>
      <c r="Y65" s="1065">
        <f>'22'!F65*1000</f>
        <v>67495711.457068279</v>
      </c>
      <c r="Z65" s="1065">
        <f>'18'!AA65*1000</f>
        <v>2508966.1720704227</v>
      </c>
      <c r="AA65" s="1065">
        <f>'2'!G66*1000</f>
        <v>68231628.622543201</v>
      </c>
      <c r="AB65" s="1065">
        <f>'2'!H66*1000</f>
        <v>17586912.005305421</v>
      </c>
      <c r="AC65" s="1065">
        <f>'2'!J66*1000</f>
        <v>16102231.136811081</v>
      </c>
      <c r="AD65" s="1076">
        <f>'2'!W66*1000</f>
        <v>13296685.808738032</v>
      </c>
    </row>
    <row r="66" spans="1:30" ht="14.45" customHeight="1">
      <c r="A66" s="1330"/>
      <c r="B66" s="961" t="s">
        <v>1354</v>
      </c>
      <c r="C66" s="1330"/>
      <c r="D66" s="992"/>
      <c r="E66" s="1072">
        <f>'30'!R66</f>
        <v>59.41546138321555</v>
      </c>
      <c r="F66" s="1073">
        <f>'30'!S66</f>
        <v>46.18323552707902</v>
      </c>
      <c r="G66" s="1073">
        <f>'30'!T66</f>
        <v>13.232225856136525</v>
      </c>
      <c r="H66" s="1074">
        <f t="shared" si="94"/>
        <v>7.2580466546447182</v>
      </c>
      <c r="I66" s="1074">
        <f t="shared" si="95"/>
        <v>11.745792377623314</v>
      </c>
      <c r="J66" s="1075">
        <f t="shared" si="96"/>
        <v>28381.397232738211</v>
      </c>
      <c r="K66" s="1075">
        <f t="shared" si="97"/>
        <v>3461.3313081818565</v>
      </c>
      <c r="L66" s="1075">
        <f t="shared" si="98"/>
        <v>6234.8861086216575</v>
      </c>
      <c r="M66" s="1075">
        <f t="shared" si="99"/>
        <v>323.59057525255781</v>
      </c>
      <c r="N66" s="1075">
        <f t="shared" si="100"/>
        <v>6562.2285198945065</v>
      </c>
      <c r="O66" s="1075">
        <f t="shared" si="101"/>
        <v>1764.2843580406923</v>
      </c>
      <c r="P66" s="1075">
        <f t="shared" si="102"/>
        <v>1648.6905178769096</v>
      </c>
      <c r="Q66" s="1064">
        <f t="shared" si="103"/>
        <v>4.9706851903623646</v>
      </c>
      <c r="R66" s="1064">
        <f t="shared" si="104"/>
        <v>0.24510985487207398</v>
      </c>
      <c r="S66" s="1064">
        <f t="shared" si="105"/>
        <v>1.2488320874313832</v>
      </c>
      <c r="T66" s="1065">
        <f>'2'!R67</f>
        <v>13933.057292289997</v>
      </c>
      <c r="U66" s="1065">
        <f>'2'!U67</f>
        <v>101126.77986927862</v>
      </c>
      <c r="V66" s="1065">
        <f>'2'!V67</f>
        <v>163654.79814076878</v>
      </c>
      <c r="W66" s="1065">
        <f>'2'!L67*1000</f>
        <v>395439633.67898226</v>
      </c>
      <c r="X66" s="1065">
        <f>'2'!M67*1000</f>
        <v>48226927.424494892</v>
      </c>
      <c r="Y66" s="1065">
        <f>'22'!F66*1000</f>
        <v>86871025.362328589</v>
      </c>
      <c r="Z66" s="1065">
        <f>'18'!AA66*1000</f>
        <v>4508606.0242389655</v>
      </c>
      <c r="AA66" s="1065">
        <f>'2'!G67*1000</f>
        <v>91431905.932789549</v>
      </c>
      <c r="AB66" s="1065">
        <f>'2'!H67*1000</f>
        <v>24581875.040472046</v>
      </c>
      <c r="AC66" s="1065">
        <f>'2'!J67*1000</f>
        <v>22971299.442834247</v>
      </c>
      <c r="AD66" s="1076">
        <f>'2'!W67*1000</f>
        <v>18394225.832299013</v>
      </c>
    </row>
    <row r="67" spans="1:30" ht="14.45" customHeight="1" thickBot="1">
      <c r="A67" s="1331"/>
      <c r="B67" s="1319" t="s">
        <v>1355</v>
      </c>
      <c r="C67" s="1331"/>
      <c r="D67" s="996"/>
      <c r="E67" s="1078">
        <f>'30'!R67</f>
        <v>216.17862408932194</v>
      </c>
      <c r="F67" s="1079">
        <f>'30'!S67</f>
        <v>176.08758766198636</v>
      </c>
      <c r="G67" s="1079">
        <f>'30'!T67</f>
        <v>40.091036427335574</v>
      </c>
      <c r="H67" s="1080">
        <f t="shared" si="94"/>
        <v>22.590541571777987</v>
      </c>
      <c r="I67" s="1080">
        <f t="shared" si="95"/>
        <v>15.691031588304602</v>
      </c>
      <c r="J67" s="1081">
        <f t="shared" si="96"/>
        <v>41355.632985608514</v>
      </c>
      <c r="K67" s="1081">
        <f t="shared" si="97"/>
        <v>3849.5913226407379</v>
      </c>
      <c r="L67" s="1081">
        <f t="shared" si="98"/>
        <v>7628.1700147068877</v>
      </c>
      <c r="M67" s="1081">
        <f t="shared" si="99"/>
        <v>352.57916821052117</v>
      </c>
      <c r="N67" s="1081">
        <f t="shared" si="100"/>
        <v>7517.6620651302492</v>
      </c>
      <c r="O67" s="1081">
        <f t="shared" si="101"/>
        <v>1543.5968402438782</v>
      </c>
      <c r="P67" s="1081">
        <f t="shared" si="102"/>
        <v>1398.7848464864974</v>
      </c>
      <c r="Q67" s="1067">
        <f t="shared" si="103"/>
        <v>5.7297300786487497</v>
      </c>
      <c r="R67" s="1067">
        <f t="shared" si="104"/>
        <v>0.26872496365208443</v>
      </c>
      <c r="S67" s="1067">
        <f t="shared" si="105"/>
        <v>1.066110652359165</v>
      </c>
      <c r="T67" s="1082">
        <f>'2'!R68</f>
        <v>22895.047999679868</v>
      </c>
      <c r="U67" s="1082">
        <f>'2'!U68</f>
        <v>517211.53362462047</v>
      </c>
      <c r="V67" s="1082">
        <f>'2'!V68</f>
        <v>359246.9213787269</v>
      </c>
      <c r="W67" s="1082">
        <f>'2'!L68*1000</f>
        <v>946839202.26265097</v>
      </c>
      <c r="X67" s="1082">
        <f>'2'!M68*1000</f>
        <v>88136578.111010805</v>
      </c>
      <c r="Y67" s="1082">
        <f>'22'!F67*1000</f>
        <v>174647318.63643289</v>
      </c>
      <c r="Z67" s="1082">
        <f>'18'!AA67*1000</f>
        <v>8072316.9798670849</v>
      </c>
      <c r="AA67" s="1082">
        <f>'2'!G68*1000</f>
        <v>172117233.82652953</v>
      </c>
      <c r="AB67" s="1082">
        <f>'2'!H68*1000</f>
        <v>35340723.749537766</v>
      </c>
      <c r="AC67" s="1082">
        <f>'2'!J68*1000</f>
        <v>32025246.201533195</v>
      </c>
      <c r="AD67" s="1076">
        <f>'2'!W68*1000</f>
        <v>30039326.715914022</v>
      </c>
    </row>
    <row r="68" spans="1:30" ht="13.7" customHeight="1">
      <c r="A68" s="312"/>
      <c r="B68" s="312"/>
      <c r="C68" s="312"/>
      <c r="D68" s="27"/>
    </row>
  </sheetData>
  <mergeCells count="40">
    <mergeCell ref="M3:M5"/>
    <mergeCell ref="K3:K5"/>
    <mergeCell ref="L3:L5"/>
    <mergeCell ref="A10:C10"/>
    <mergeCell ref="A8:C8"/>
    <mergeCell ref="E3:G4"/>
    <mergeCell ref="J3:J5"/>
    <mergeCell ref="I3:I5"/>
    <mergeCell ref="H3:H5"/>
    <mergeCell ref="A6:C6"/>
    <mergeCell ref="A7:C7"/>
    <mergeCell ref="A9:C9"/>
    <mergeCell ref="A3:C5"/>
    <mergeCell ref="S3:S5"/>
    <mergeCell ref="N3:N5"/>
    <mergeCell ref="O3:O5"/>
    <mergeCell ref="P3:P5"/>
    <mergeCell ref="Q3:Q5"/>
    <mergeCell ref="R3:R5"/>
    <mergeCell ref="A57:C57"/>
    <mergeCell ref="A35:C35"/>
    <mergeCell ref="A46:C46"/>
    <mergeCell ref="A21:C21"/>
    <mergeCell ref="A20:C20"/>
    <mergeCell ref="A28:C28"/>
    <mergeCell ref="A22:D22"/>
    <mergeCell ref="A23:D23"/>
    <mergeCell ref="A24:D24"/>
    <mergeCell ref="A25:D25"/>
    <mergeCell ref="A26:D26"/>
    <mergeCell ref="A27:D27"/>
    <mergeCell ref="A14:C14"/>
    <mergeCell ref="A12:C12"/>
    <mergeCell ref="A17:C17"/>
    <mergeCell ref="A11:C11"/>
    <mergeCell ref="A19:C19"/>
    <mergeCell ref="A18:C18"/>
    <mergeCell ref="A15:C15"/>
    <mergeCell ref="A16:C16"/>
    <mergeCell ref="A13:C13"/>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11" max="58"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T80"/>
  <sheetViews>
    <sheetView tabSelected="1" view="pageBreakPreview" topLeftCell="H3" zoomScaleNormal="75" zoomScaleSheetLayoutView="100" workbookViewId="0">
      <selection activeCell="H30" sqref="H30"/>
    </sheetView>
  </sheetViews>
  <sheetFormatPr defaultColWidth="9.140625" defaultRowHeight="15.75"/>
  <cols>
    <col min="1" max="1" width="2.28515625" style="37" customWidth="1"/>
    <col min="2" max="2" width="22.5703125" style="37" customWidth="1"/>
    <col min="3" max="3" width="2.28515625" style="37" customWidth="1"/>
    <col min="4" max="4" width="1.7109375" style="38" customWidth="1"/>
    <col min="5" max="7" width="25.7109375" style="987" customWidth="1"/>
    <col min="8" max="12" width="21.5703125" style="987" customWidth="1"/>
    <col min="13" max="13" width="30.5703125" style="999" customWidth="1"/>
    <col min="14" max="14" width="31.42578125" style="987" customWidth="1"/>
    <col min="15" max="15" width="21.85546875" style="987" customWidth="1"/>
    <col min="16" max="16" width="18" style="987" customWidth="1"/>
    <col min="17" max="17" width="25.7109375" style="987" customWidth="1"/>
    <col min="18" max="18" width="19.42578125" style="987" customWidth="1"/>
    <col min="19" max="19" width="16.85546875" style="987" customWidth="1"/>
    <col min="20" max="16384" width="9.140625" style="987"/>
  </cols>
  <sheetData>
    <row r="1" spans="1:20" s="295" customFormat="1" ht="35.1" customHeight="1">
      <c r="A1" s="292"/>
      <c r="B1" s="292"/>
      <c r="C1" s="292"/>
      <c r="D1" s="292"/>
      <c r="E1" s="292"/>
      <c r="F1" s="292"/>
      <c r="G1" s="1411" t="s">
        <v>438</v>
      </c>
      <c r="H1" s="1852" t="s">
        <v>233</v>
      </c>
      <c r="I1" s="1852"/>
      <c r="J1" s="1852"/>
      <c r="K1" s="292"/>
      <c r="L1" s="292"/>
      <c r="M1" s="294"/>
    </row>
    <row r="2" spans="1:20" ht="15" customHeight="1" thickBot="1">
      <c r="A2" s="987"/>
      <c r="B2" s="26"/>
      <c r="C2" s="26"/>
      <c r="D2" s="27"/>
      <c r="L2" s="28" t="s">
        <v>182</v>
      </c>
    </row>
    <row r="3" spans="1:20" ht="20.100000000000001" customHeight="1">
      <c r="A3" s="1836" t="s">
        <v>10</v>
      </c>
      <c r="B3" s="1836"/>
      <c r="C3" s="1836"/>
      <c r="D3" s="29"/>
      <c r="E3" s="1939" t="s">
        <v>113</v>
      </c>
      <c r="F3" s="1939" t="s">
        <v>114</v>
      </c>
      <c r="G3" s="1939" t="s">
        <v>7</v>
      </c>
      <c r="H3" s="1972" t="s">
        <v>7</v>
      </c>
      <c r="I3" s="1939" t="s">
        <v>40</v>
      </c>
      <c r="J3" s="1974" t="s">
        <v>40</v>
      </c>
      <c r="K3" s="1939" t="s">
        <v>41</v>
      </c>
      <c r="L3" s="1955" t="s">
        <v>41</v>
      </c>
      <c r="T3" s="296"/>
    </row>
    <row r="4" spans="1:20" ht="20.100000000000001" customHeight="1">
      <c r="A4" s="1837"/>
      <c r="B4" s="1837"/>
      <c r="C4" s="1837"/>
      <c r="D4" s="30"/>
      <c r="E4" s="1940"/>
      <c r="F4" s="1940"/>
      <c r="G4" s="1940"/>
      <c r="H4" s="1973"/>
      <c r="I4" s="1940"/>
      <c r="J4" s="1975"/>
      <c r="K4" s="1940"/>
      <c r="L4" s="1956"/>
      <c r="M4" s="1059" t="s">
        <v>103</v>
      </c>
      <c r="N4" s="1059" t="s">
        <v>1427</v>
      </c>
      <c r="O4" s="297" t="s">
        <v>199</v>
      </c>
      <c r="P4" s="1059" t="s">
        <v>96</v>
      </c>
      <c r="Q4" s="1059" t="s">
        <v>98</v>
      </c>
      <c r="R4" s="1060" t="s">
        <v>99</v>
      </c>
      <c r="S4" s="1059" t="s">
        <v>104</v>
      </c>
    </row>
    <row r="5" spans="1:20" ht="39.950000000000003" customHeight="1">
      <c r="A5" s="1838"/>
      <c r="B5" s="1838"/>
      <c r="C5" s="1838"/>
      <c r="D5" s="31"/>
      <c r="E5" s="298" t="s">
        <v>115</v>
      </c>
      <c r="F5" s="298" t="s">
        <v>115</v>
      </c>
      <c r="G5" s="299" t="s">
        <v>115</v>
      </c>
      <c r="H5" s="31" t="s">
        <v>791</v>
      </c>
      <c r="I5" s="298" t="s">
        <v>115</v>
      </c>
      <c r="J5" s="1433" t="s">
        <v>791</v>
      </c>
      <c r="K5" s="298" t="s">
        <v>115</v>
      </c>
      <c r="L5" s="1413" t="s">
        <v>791</v>
      </c>
      <c r="M5" s="1061" t="s">
        <v>303</v>
      </c>
      <c r="N5" s="1062" t="s">
        <v>304</v>
      </c>
      <c r="O5" s="987" t="s">
        <v>60</v>
      </c>
      <c r="P5" s="1062" t="s">
        <v>305</v>
      </c>
      <c r="Q5" s="1062" t="s">
        <v>306</v>
      </c>
      <c r="R5" s="1062" t="s">
        <v>307</v>
      </c>
      <c r="S5" s="1062" t="s">
        <v>308</v>
      </c>
      <c r="T5" s="300"/>
    </row>
    <row r="6" spans="1:20" s="33" customFormat="1" ht="24.6" hidden="1" customHeight="1">
      <c r="A6" s="1839" t="s">
        <v>151</v>
      </c>
      <c r="B6" s="1839"/>
      <c r="C6" s="1839"/>
      <c r="D6" s="32"/>
      <c r="E6" s="301">
        <v>92.38</v>
      </c>
      <c r="F6" s="302">
        <v>83.89</v>
      </c>
      <c r="G6" s="302">
        <v>68.209999999999994</v>
      </c>
      <c r="H6" s="302">
        <v>330.32</v>
      </c>
      <c r="I6" s="302">
        <v>25.62</v>
      </c>
      <c r="J6" s="302">
        <v>124.04</v>
      </c>
      <c r="K6" s="302">
        <v>8.2799999999999994</v>
      </c>
      <c r="L6" s="302">
        <v>40.07</v>
      </c>
      <c r="M6" s="33" t="s">
        <v>89</v>
      </c>
      <c r="N6" s="33" t="s">
        <v>309</v>
      </c>
      <c r="O6" s="33" t="s">
        <v>90</v>
      </c>
      <c r="P6" s="33" t="s">
        <v>91</v>
      </c>
      <c r="Q6" s="33" t="s">
        <v>92</v>
      </c>
      <c r="R6" s="33" t="s">
        <v>93</v>
      </c>
      <c r="S6" s="33" t="s">
        <v>94</v>
      </c>
    </row>
    <row r="7" spans="1:20" s="33" customFormat="1" ht="24.6" hidden="1" customHeight="1">
      <c r="A7" s="1825" t="s">
        <v>152</v>
      </c>
      <c r="B7" s="1825"/>
      <c r="C7" s="1825"/>
      <c r="D7" s="32"/>
      <c r="E7" s="303">
        <v>95.03</v>
      </c>
      <c r="F7" s="159">
        <v>39.979999999999997</v>
      </c>
      <c r="G7" s="159">
        <v>40.840000000000003</v>
      </c>
      <c r="H7" s="159">
        <v>261.52999999999997</v>
      </c>
      <c r="I7" s="159">
        <v>12.02</v>
      </c>
      <c r="J7" s="159">
        <v>76.97</v>
      </c>
      <c r="K7" s="159">
        <v>-0.4</v>
      </c>
      <c r="L7" s="159">
        <v>-2.5499999999999998</v>
      </c>
      <c r="M7" s="33" t="s">
        <v>68</v>
      </c>
      <c r="N7" s="33" t="s">
        <v>68</v>
      </c>
      <c r="O7" s="33" t="s">
        <v>68</v>
      </c>
      <c r="P7" s="33" t="s">
        <v>68</v>
      </c>
      <c r="Q7" s="33" t="s">
        <v>68</v>
      </c>
      <c r="R7" s="33" t="s">
        <v>68</v>
      </c>
      <c r="S7" s="33" t="s">
        <v>68</v>
      </c>
    </row>
    <row r="8" spans="1:20" s="33" customFormat="1" ht="24.6" hidden="1" customHeight="1">
      <c r="A8" s="1825" t="s">
        <v>1438</v>
      </c>
      <c r="B8" s="1825"/>
      <c r="C8" s="1825"/>
      <c r="D8" s="32"/>
      <c r="E8" s="303">
        <f t="shared" ref="E8:E17" si="0">N8/M8*100</f>
        <v>98.879656098118573</v>
      </c>
      <c r="F8" s="159">
        <f t="shared" ref="F8:F17" si="1">O8/M8*100</f>
        <v>52.009150298776284</v>
      </c>
      <c r="G8" s="159">
        <f t="shared" ref="G8:G17" si="2">P8/M8*100</f>
        <v>51.339895764868857</v>
      </c>
      <c r="H8" s="159">
        <f t="shared" ref="H8:H17" si="3">P8/S8*100</f>
        <v>166.44300454946168</v>
      </c>
      <c r="I8" s="159">
        <f t="shared" ref="I8:I17" si="4">Q8/M8*100</f>
        <v>12.341890945096155</v>
      </c>
      <c r="J8" s="159">
        <f t="shared" ref="J8:J17" si="5">Q8/S8*100</f>
        <v>40.012185068152654</v>
      </c>
      <c r="K8" s="159">
        <f t="shared" ref="K8:K17" si="6">R8/M8*100</f>
        <v>1.0554486092422661</v>
      </c>
      <c r="L8" s="159">
        <f t="shared" ref="L8:L17" si="7">R8/S8*100</f>
        <v>3.421745117566898</v>
      </c>
      <c r="M8" s="304">
        <v>948584982</v>
      </c>
      <c r="N8" s="305">
        <v>937957568</v>
      </c>
      <c r="O8" s="304">
        <v>493350989</v>
      </c>
      <c r="P8" s="304">
        <v>487002541</v>
      </c>
      <c r="Q8" s="304">
        <v>117073324</v>
      </c>
      <c r="R8" s="304">
        <v>10011827</v>
      </c>
      <c r="S8" s="304">
        <v>292594178</v>
      </c>
    </row>
    <row r="9" spans="1:20" s="33" customFormat="1" ht="19.5" hidden="1" customHeight="1">
      <c r="A9" s="1825" t="s">
        <v>1439</v>
      </c>
      <c r="B9" s="1825"/>
      <c r="C9" s="1825"/>
      <c r="D9" s="32"/>
      <c r="E9" s="303">
        <f t="shared" si="0"/>
        <v>97.80126976393565</v>
      </c>
      <c r="F9" s="159">
        <f t="shared" si="1"/>
        <v>43.806786794920129</v>
      </c>
      <c r="G9" s="159">
        <f t="shared" si="2"/>
        <v>46.707933951185183</v>
      </c>
      <c r="H9" s="159">
        <f t="shared" si="3"/>
        <v>293.87310207822026</v>
      </c>
      <c r="I9" s="159">
        <f t="shared" si="4"/>
        <v>12.077264449301394</v>
      </c>
      <c r="J9" s="159">
        <f t="shared" si="5"/>
        <v>75.986730049855922</v>
      </c>
      <c r="K9" s="159">
        <f t="shared" si="6"/>
        <v>-0.72857548259002891</v>
      </c>
      <c r="L9" s="159">
        <f t="shared" si="7"/>
        <v>-4.5839907496365564</v>
      </c>
      <c r="M9" s="50">
        <v>887937777.4215498</v>
      </c>
      <c r="N9" s="50">
        <v>868414421.03194439</v>
      </c>
      <c r="O9" s="50">
        <v>388977009.02661073</v>
      </c>
      <c r="P9" s="50">
        <v>414737390.60567915</v>
      </c>
      <c r="Q9" s="50">
        <v>107238593.52444977</v>
      </c>
      <c r="R9" s="50">
        <v>-6469296.9469482331</v>
      </c>
      <c r="S9" s="50">
        <v>141128054.14062306</v>
      </c>
    </row>
    <row r="10" spans="1:20" s="33" customFormat="1" ht="19.5" hidden="1" customHeight="1">
      <c r="A10" s="1825" t="s">
        <v>1440</v>
      </c>
      <c r="B10" s="1825"/>
      <c r="C10" s="1825"/>
      <c r="D10" s="32"/>
      <c r="E10" s="303">
        <f t="shared" si="0"/>
        <v>96.066795728157672</v>
      </c>
      <c r="F10" s="159">
        <f t="shared" si="1"/>
        <v>38.888402322131022</v>
      </c>
      <c r="G10" s="159">
        <f t="shared" si="2"/>
        <v>43.982952338522161</v>
      </c>
      <c r="H10" s="159">
        <f t="shared" si="3"/>
        <v>298.15338852259981</v>
      </c>
      <c r="I10" s="159">
        <f t="shared" si="4"/>
        <v>11.656114296511582</v>
      </c>
      <c r="J10" s="159">
        <f t="shared" si="5"/>
        <v>79.014931689063118</v>
      </c>
      <c r="K10" s="159">
        <f t="shared" si="6"/>
        <v>0.7225488353805144</v>
      </c>
      <c r="L10" s="159">
        <f t="shared" si="7"/>
        <v>4.8980428140353665</v>
      </c>
      <c r="M10" s="50">
        <v>1094008385.2415516</v>
      </c>
      <c r="N10" s="50">
        <v>1050978800.6989176</v>
      </c>
      <c r="O10" s="50">
        <v>425442382.29058367</v>
      </c>
      <c r="P10" s="50">
        <v>481177186.6602276</v>
      </c>
      <c r="Q10" s="50">
        <v>127518867.797176</v>
      </c>
      <c r="R10" s="50">
        <v>7904744.846528003</v>
      </c>
      <c r="S10" s="50">
        <v>161385785.02982694</v>
      </c>
    </row>
    <row r="11" spans="1:20" s="308" customFormat="1" ht="19.5" hidden="1" customHeight="1">
      <c r="A11" s="1789" t="s">
        <v>1441</v>
      </c>
      <c r="B11" s="1789"/>
      <c r="C11" s="1789"/>
      <c r="D11" s="22"/>
      <c r="E11" s="306">
        <f t="shared" si="0"/>
        <v>96.694235995395132</v>
      </c>
      <c r="F11" s="307">
        <f t="shared" si="1"/>
        <v>41.353074377945966</v>
      </c>
      <c r="G11" s="307">
        <f t="shared" si="2"/>
        <v>47.91521214392337</v>
      </c>
      <c r="H11" s="307">
        <f t="shared" si="3"/>
        <v>369.22649092196866</v>
      </c>
      <c r="I11" s="307">
        <f t="shared" si="4"/>
        <v>11.966287930980428</v>
      </c>
      <c r="J11" s="307">
        <f t="shared" si="5"/>
        <v>92.210183455863827</v>
      </c>
      <c r="K11" s="307">
        <f t="shared" si="6"/>
        <v>1.1999116846393896</v>
      </c>
      <c r="L11" s="307">
        <f t="shared" si="7"/>
        <v>9.2463157505159064</v>
      </c>
      <c r="M11" s="50">
        <v>1104507474.4175601</v>
      </c>
      <c r="N11" s="50">
        <v>1067995063.900094</v>
      </c>
      <c r="O11" s="50">
        <v>456747797.40586615</v>
      </c>
      <c r="P11" s="50">
        <v>529227099.51266408</v>
      </c>
      <c r="Q11" s="50">
        <v>132168544.60800523</v>
      </c>
      <c r="R11" s="50">
        <v>13253114.24325172</v>
      </c>
      <c r="S11" s="50">
        <v>143334000.27478242</v>
      </c>
    </row>
    <row r="12" spans="1:20" s="33" customFormat="1" ht="19.5" hidden="1" customHeight="1">
      <c r="A12" s="1825" t="s">
        <v>1442</v>
      </c>
      <c r="B12" s="1825"/>
      <c r="C12" s="1825"/>
      <c r="D12" s="32"/>
      <c r="E12" s="303">
        <f t="shared" si="0"/>
        <v>96.143583588435959</v>
      </c>
      <c r="F12" s="159">
        <f t="shared" si="1"/>
        <v>43.80616542024616</v>
      </c>
      <c r="G12" s="159">
        <f t="shared" si="2"/>
        <v>49.754979514854305</v>
      </c>
      <c r="H12" s="159">
        <f t="shared" si="3"/>
        <v>369.94972248253907</v>
      </c>
      <c r="I12" s="159">
        <f t="shared" si="4"/>
        <v>11.891954414428728</v>
      </c>
      <c r="J12" s="159">
        <f t="shared" si="5"/>
        <v>88.421807792714873</v>
      </c>
      <c r="K12" s="159">
        <f t="shared" si="6"/>
        <v>1.3015294865590137</v>
      </c>
      <c r="L12" s="159">
        <f t="shared" si="7"/>
        <v>9.6774328328604184</v>
      </c>
      <c r="M12" s="50">
        <v>87573289.677770346</v>
      </c>
      <c r="N12" s="50">
        <v>84196098.96249029</v>
      </c>
      <c r="O12" s="50">
        <v>38362500.140195437</v>
      </c>
      <c r="P12" s="50">
        <v>43572072.339658655</v>
      </c>
      <c r="Q12" s="50">
        <v>10414175.687696068</v>
      </c>
      <c r="R12" s="50">
        <v>1139792.187505922</v>
      </c>
      <c r="S12" s="50">
        <v>11777836.200894887</v>
      </c>
      <c r="T12" s="309"/>
    </row>
    <row r="13" spans="1:20" s="33" customFormat="1" ht="18" hidden="1" customHeight="1">
      <c r="A13" s="1789" t="s">
        <v>1443</v>
      </c>
      <c r="B13" s="1789"/>
      <c r="C13" s="1789"/>
      <c r="D13" s="32"/>
      <c r="E13" s="303" t="e">
        <f t="shared" si="0"/>
        <v>#REF!</v>
      </c>
      <c r="F13" s="159">
        <f t="shared" si="1"/>
        <v>29.984456145394923</v>
      </c>
      <c r="G13" s="159">
        <f t="shared" si="2"/>
        <v>33.18043711200859</v>
      </c>
      <c r="H13" s="159">
        <f t="shared" si="3"/>
        <v>364.62575496612726</v>
      </c>
      <c r="I13" s="159">
        <f t="shared" si="4"/>
        <v>9.0370982789521364</v>
      </c>
      <c r="J13" s="159">
        <f t="shared" si="5"/>
        <v>99.310288515561354</v>
      </c>
      <c r="K13" s="159">
        <f t="shared" si="6"/>
        <v>2.646541493160405</v>
      </c>
      <c r="L13" s="159">
        <f t="shared" si="7"/>
        <v>29.083317580633828</v>
      </c>
      <c r="M13" s="50">
        <f>'1'!L14*1000</f>
        <v>1814153456077.3289</v>
      </c>
      <c r="N13" s="50" t="e">
        <f>'9'!G13*1000</f>
        <v>#REF!</v>
      </c>
      <c r="O13" s="50">
        <f>'21'!F13*1000</f>
        <v>543964047447.67297</v>
      </c>
      <c r="P13" s="50">
        <f>'1'!G14*1000</f>
        <v>601944046609.06848</v>
      </c>
      <c r="Q13" s="50">
        <f>'1'!J14*1000</f>
        <v>163946830756.715</v>
      </c>
      <c r="R13" s="50">
        <f>'17'!AA13*1000</f>
        <v>48012323964.690033</v>
      </c>
      <c r="S13" s="50">
        <f>'1'!M14*1000</f>
        <v>165085444023.28009</v>
      </c>
      <c r="T13" s="309"/>
    </row>
    <row r="14" spans="1:20" s="33" customFormat="1" ht="18" hidden="1" customHeight="1">
      <c r="A14" s="1825" t="s">
        <v>1444</v>
      </c>
      <c r="B14" s="1825"/>
      <c r="C14" s="1825"/>
      <c r="D14" s="32"/>
      <c r="E14" s="303" t="e">
        <f t="shared" si="0"/>
        <v>#REF!</v>
      </c>
      <c r="F14" s="159">
        <f t="shared" si="1"/>
        <v>29.775913443042274</v>
      </c>
      <c r="G14" s="159">
        <f t="shared" si="2"/>
        <v>31.060894960473345</v>
      </c>
      <c r="H14" s="159">
        <f t="shared" si="3"/>
        <v>360.18391381837631</v>
      </c>
      <c r="I14" s="159">
        <f t="shared" si="4"/>
        <v>6.6219643922703204</v>
      </c>
      <c r="J14" s="159">
        <f t="shared" si="5"/>
        <v>76.788677692933476</v>
      </c>
      <c r="K14" s="159">
        <f t="shared" si="6"/>
        <v>1.0746011818883412</v>
      </c>
      <c r="L14" s="159">
        <f t="shared" si="7"/>
        <v>12.461136743771958</v>
      </c>
      <c r="M14" s="50">
        <f>'1'!L15*1000</f>
        <v>1858282579764.1816</v>
      </c>
      <c r="N14" s="50" t="e">
        <f>'9'!G14*1000</f>
        <v>#REF!</v>
      </c>
      <c r="O14" s="50">
        <f>'21'!F14*1000</f>
        <v>553320612477.7157</v>
      </c>
      <c r="P14" s="50">
        <f>'1'!G15*1000</f>
        <v>577199200169.32678</v>
      </c>
      <c r="Q14" s="50">
        <f>'1'!J15*1000</f>
        <v>123054810739.74641</v>
      </c>
      <c r="R14" s="50">
        <f>'17'!AA14*1000</f>
        <v>19969126564.971054</v>
      </c>
      <c r="S14" s="50">
        <f>'1'!M15*1000</f>
        <v>160251243330.20074</v>
      </c>
      <c r="T14" s="309"/>
    </row>
    <row r="15" spans="1:20" s="33" customFormat="1" ht="18" hidden="1" customHeight="1">
      <c r="A15" s="1825" t="s">
        <v>1445</v>
      </c>
      <c r="B15" s="1825"/>
      <c r="C15" s="1825"/>
      <c r="D15" s="32"/>
      <c r="E15" s="303" t="e">
        <f t="shared" si="0"/>
        <v>#REF!</v>
      </c>
      <c r="F15" s="159">
        <f t="shared" si="1"/>
        <v>33.541969878352447</v>
      </c>
      <c r="G15" s="159">
        <f t="shared" si="2"/>
        <v>36.56124742313078</v>
      </c>
      <c r="H15" s="159">
        <f t="shared" si="3"/>
        <v>361.13273953770857</v>
      </c>
      <c r="I15" s="159">
        <f t="shared" si="4"/>
        <v>6.9783047564829008</v>
      </c>
      <c r="J15" s="159">
        <f t="shared" si="5"/>
        <v>68.928017823684357</v>
      </c>
      <c r="K15" s="159">
        <f t="shared" si="6"/>
        <v>0.81774071897321621</v>
      </c>
      <c r="L15" s="159">
        <f t="shared" si="7"/>
        <v>8.0772119905159698</v>
      </c>
      <c r="M15" s="50">
        <f>'1'!L16*1000</f>
        <v>1616947529869.2383</v>
      </c>
      <c r="N15" s="50" t="e">
        <f>'9'!G15*1000</f>
        <v>#REF!</v>
      </c>
      <c r="O15" s="50">
        <f>'21'!F15*1000</f>
        <v>542356053417.50385</v>
      </c>
      <c r="P15" s="50">
        <f>'1'!G16*1000</f>
        <v>591176187097.69373</v>
      </c>
      <c r="Q15" s="50">
        <f>'1'!J16*1000</f>
        <v>112835526386.69783</v>
      </c>
      <c r="R15" s="50">
        <f>'17'!AA15*1000</f>
        <v>13222438356.172369</v>
      </c>
      <c r="S15" s="50">
        <f>'1'!M16*1000</f>
        <v>163700524038.46497</v>
      </c>
      <c r="T15" s="309"/>
    </row>
    <row r="16" spans="1:20" s="33" customFormat="1" ht="17.25" hidden="1" customHeight="1">
      <c r="A16" s="1825" t="s">
        <v>1407</v>
      </c>
      <c r="B16" s="1825"/>
      <c r="C16" s="1825"/>
      <c r="D16" s="32"/>
      <c r="E16" s="303">
        <f t="shared" si="0"/>
        <v>95.298057323274847</v>
      </c>
      <c r="F16" s="159">
        <f t="shared" si="1"/>
        <v>30.436173352685795</v>
      </c>
      <c r="G16" s="159">
        <f t="shared" si="2"/>
        <v>31.104626331474162</v>
      </c>
      <c r="H16" s="159">
        <f t="shared" si="3"/>
        <v>318.25095015699156</v>
      </c>
      <c r="I16" s="159">
        <f t="shared" si="4"/>
        <v>6.3675851906410283</v>
      </c>
      <c r="J16" s="159">
        <f t="shared" si="5"/>
        <v>65.150759746518162</v>
      </c>
      <c r="K16" s="159">
        <f t="shared" si="6"/>
        <v>1.3284410257579715</v>
      </c>
      <c r="L16" s="159">
        <f t="shared" si="7"/>
        <v>13.59211373155776</v>
      </c>
      <c r="M16" s="50">
        <f>'1'!L17*1000</f>
        <v>1677734614158.7781</v>
      </c>
      <c r="N16" s="50">
        <f>'9'!G16*1000</f>
        <v>1598848494333.4563</v>
      </c>
      <c r="O16" s="50">
        <f>'21'!F16*1000</f>
        <v>510638215563.37988</v>
      </c>
      <c r="P16" s="50">
        <f>'1'!G17*1000</f>
        <v>521853082567.8877</v>
      </c>
      <c r="Q16" s="50">
        <f>'1'!J17*1000</f>
        <v>106831180829.43275</v>
      </c>
      <c r="R16" s="50">
        <f>'17'!AA16*1000</f>
        <v>22287714917.827419</v>
      </c>
      <c r="S16" s="50">
        <f>'1'!M17*1000</f>
        <v>163975341569.43137</v>
      </c>
      <c r="T16" s="309"/>
    </row>
    <row r="17" spans="1:20" s="33" customFormat="1" ht="18.75" hidden="1" customHeight="1">
      <c r="A17" s="1825" t="s">
        <v>1362</v>
      </c>
      <c r="B17" s="1825"/>
      <c r="C17" s="1825"/>
      <c r="D17" s="32"/>
      <c r="E17" s="310">
        <f t="shared" si="0"/>
        <v>94.804288186332087</v>
      </c>
      <c r="F17" s="311">
        <f t="shared" si="1"/>
        <v>29.161014807454656</v>
      </c>
      <c r="G17" s="311">
        <f t="shared" si="2"/>
        <v>30.986663560319151</v>
      </c>
      <c r="H17" s="311">
        <f t="shared" si="3"/>
        <v>309.19840934118037</v>
      </c>
      <c r="I17" s="311">
        <f t="shared" si="4"/>
        <v>6.5546330433600168</v>
      </c>
      <c r="J17" s="311">
        <f t="shared" si="5"/>
        <v>65.404980012671729</v>
      </c>
      <c r="K17" s="311">
        <f t="shared" si="6"/>
        <v>1.8219534286994465</v>
      </c>
      <c r="L17" s="311">
        <f t="shared" si="7"/>
        <v>18.180243928197097</v>
      </c>
      <c r="M17" s="50">
        <f>'1'!L18*1000</f>
        <v>1905911401124.707</v>
      </c>
      <c r="N17" s="50">
        <f>'9'!G17*1000</f>
        <v>1806885737298.427</v>
      </c>
      <c r="O17" s="50">
        <f>'21'!F17*1000</f>
        <v>555783105898.94226</v>
      </c>
      <c r="P17" s="50">
        <f>'1'!G18*1000</f>
        <v>590578353624.27771</v>
      </c>
      <c r="Q17" s="50">
        <f>'1'!J18*1000</f>
        <v>124925498475.28592</v>
      </c>
      <c r="R17" s="50">
        <f>'17'!AA17*1000</f>
        <v>34724818120.765259</v>
      </c>
      <c r="S17" s="50">
        <f>'1'!M18*1000</f>
        <v>191003037461.4938</v>
      </c>
      <c r="T17" s="309"/>
    </row>
    <row r="18" spans="1:20" s="33" customFormat="1" ht="18.75" hidden="1" customHeight="1">
      <c r="A18" s="1825" t="s">
        <v>1363</v>
      </c>
      <c r="B18" s="1825"/>
      <c r="C18" s="1825"/>
      <c r="D18" s="32"/>
      <c r="E18" s="310" t="e">
        <f t="shared" ref="E18:E22" si="8">N18/M18*100</f>
        <v>#REF!</v>
      </c>
      <c r="F18" s="311">
        <f t="shared" ref="F18:F22" si="9">O18/M18*100</f>
        <v>31.698522124221203</v>
      </c>
      <c r="G18" s="311">
        <f t="shared" ref="G18:G22" si="10">P18/M18*100</f>
        <v>32.085281743425561</v>
      </c>
      <c r="H18" s="311">
        <f t="shared" ref="H18:H22" si="11">P18/S18*100</f>
        <v>408.58755089352894</v>
      </c>
      <c r="I18" s="311">
        <f t="shared" ref="I18:I22" si="12">Q18/M18*100</f>
        <v>8.5556173339123696</v>
      </c>
      <c r="J18" s="311">
        <f t="shared" ref="J18:J22" si="13">Q18/S18*100</f>
        <v>108.9508504491088</v>
      </c>
      <c r="K18" s="311">
        <f t="shared" ref="K18:K22" si="14">R18/M18*100</f>
        <v>3.7038632327535974</v>
      </c>
      <c r="L18" s="311">
        <f t="shared" ref="L18:L22" si="15">R18/S18*100</f>
        <v>47.166561266848611</v>
      </c>
      <c r="M18" s="50">
        <f>'1'!L19*1000</f>
        <v>1892556986282.2148</v>
      </c>
      <c r="N18" s="50" t="e">
        <f>'9'!G18*1000</f>
        <v>#REF!</v>
      </c>
      <c r="O18" s="50">
        <f>'21'!F18*1000</f>
        <v>599912595010.16187</v>
      </c>
      <c r="P18" s="50">
        <f>'1'!G19*1000</f>
        <v>607232241203.53247</v>
      </c>
      <c r="Q18" s="50">
        <f>'1'!J19*1000</f>
        <v>161919933572.53073</v>
      </c>
      <c r="R18" s="50">
        <f>'17'!AA18*1000</f>
        <v>70097722373.816498</v>
      </c>
      <c r="S18" s="50">
        <f>'1'!M19*1000</f>
        <v>148617411341.97382</v>
      </c>
      <c r="T18" s="309"/>
    </row>
    <row r="19" spans="1:20" s="33" customFormat="1" ht="18" hidden="1" customHeight="1">
      <c r="A19" s="1825" t="s">
        <v>1364</v>
      </c>
      <c r="B19" s="1825"/>
      <c r="C19" s="1825"/>
      <c r="D19" s="32"/>
      <c r="E19" s="310">
        <f t="shared" si="8"/>
        <v>95.372536329394251</v>
      </c>
      <c r="F19" s="311">
        <f t="shared" si="9"/>
        <v>28.724143982605742</v>
      </c>
      <c r="G19" s="311">
        <f t="shared" si="10"/>
        <v>29.964902701311612</v>
      </c>
      <c r="H19" s="311">
        <f t="shared" si="11"/>
        <v>301.42040190983852</v>
      </c>
      <c r="I19" s="311">
        <f t="shared" si="12"/>
        <v>6.3821086862213399</v>
      </c>
      <c r="J19" s="311">
        <f t="shared" si="13"/>
        <v>64.198365147666706</v>
      </c>
      <c r="K19" s="311">
        <f t="shared" si="14"/>
        <v>1.7110994133738389</v>
      </c>
      <c r="L19" s="311">
        <f t="shared" si="15"/>
        <v>17.212145756917664</v>
      </c>
      <c r="M19" s="50">
        <f>'1'!L20*1000</f>
        <v>1918058080334.3196</v>
      </c>
      <c r="N19" s="50">
        <f>'9'!G19*1000</f>
        <v>1829300639485.731</v>
      </c>
      <c r="O19" s="50">
        <f>'21'!F19*1000</f>
        <v>550945764665.23364</v>
      </c>
      <c r="P19" s="50">
        <f>'1'!G20*1000</f>
        <v>574744237526.82422</v>
      </c>
      <c r="Q19" s="50">
        <f>'1'!J20*1000</f>
        <v>122412551351.78688</v>
      </c>
      <c r="R19" s="50">
        <f>'17'!AA19*1000</f>
        <v>32819880560.770058</v>
      </c>
      <c r="S19" s="50">
        <f>'1'!M20*1000</f>
        <v>190678611628.53299</v>
      </c>
      <c r="T19" s="309"/>
    </row>
    <row r="20" spans="1:20" s="33" customFormat="1" ht="18" hidden="1" customHeight="1">
      <c r="A20" s="1825" t="s">
        <v>1365</v>
      </c>
      <c r="B20" s="1825"/>
      <c r="C20" s="1825"/>
      <c r="D20" s="32"/>
      <c r="E20" s="310">
        <f t="shared" si="8"/>
        <v>95.532719277895367</v>
      </c>
      <c r="F20" s="311">
        <f t="shared" si="9"/>
        <v>26.603897123587544</v>
      </c>
      <c r="G20" s="311">
        <f t="shared" si="10"/>
        <v>28.346727808228561</v>
      </c>
      <c r="H20" s="311">
        <f t="shared" si="11"/>
        <v>298.19109011649061</v>
      </c>
      <c r="I20" s="311">
        <f t="shared" si="12"/>
        <v>5.9039419575430427</v>
      </c>
      <c r="J20" s="311">
        <f t="shared" si="13"/>
        <v>62.106035667129255</v>
      </c>
      <c r="K20" s="311">
        <f t="shared" si="14"/>
        <v>1.8104330390879257</v>
      </c>
      <c r="L20" s="311">
        <f t="shared" si="15"/>
        <v>19.044702625317804</v>
      </c>
      <c r="M20" s="50">
        <f>'1'!L21*1000</f>
        <v>2003052329113.0562</v>
      </c>
      <c r="N20" s="50">
        <f>'9'!G20*1000</f>
        <v>1913570358560.9207</v>
      </c>
      <c r="O20" s="50">
        <f>'21'!F20*1000</f>
        <v>532889980968.86169</v>
      </c>
      <c r="P20" s="50">
        <f>'1'!G21*1000</f>
        <v>567799791590.06055</v>
      </c>
      <c r="Q20" s="50">
        <f>'1'!J21*1000</f>
        <v>118259046890.04887</v>
      </c>
      <c r="R20" s="50">
        <f>'17'!AA20*1000</f>
        <v>36263921156.482986</v>
      </c>
      <c r="S20" s="50">
        <f>'1'!M21*1000</f>
        <v>190414740885.86792</v>
      </c>
      <c r="T20" s="309"/>
    </row>
    <row r="21" spans="1:20" s="33" customFormat="1" ht="18" hidden="1" customHeight="1">
      <c r="A21" s="1825" t="s">
        <v>1366</v>
      </c>
      <c r="B21" s="1825"/>
      <c r="C21" s="1825"/>
      <c r="D21" s="32"/>
      <c r="E21" s="310">
        <f t="shared" si="8"/>
        <v>90.616494054303388</v>
      </c>
      <c r="F21" s="311">
        <f t="shared" si="9"/>
        <v>33.888012730174829</v>
      </c>
      <c r="G21" s="311">
        <f t="shared" si="10"/>
        <v>35.960480263446051</v>
      </c>
      <c r="H21" s="311">
        <f t="shared" si="11"/>
        <v>294.4694044334646</v>
      </c>
      <c r="I21" s="311">
        <f t="shared" si="12"/>
        <v>7.7028983583068849</v>
      </c>
      <c r="J21" s="311">
        <f t="shared" si="13"/>
        <v>63.076685165627289</v>
      </c>
      <c r="K21" s="311">
        <f t="shared" si="14"/>
        <v>2.3623878724763019</v>
      </c>
      <c r="L21" s="311">
        <f t="shared" si="15"/>
        <v>19.34487372673016</v>
      </c>
      <c r="M21" s="50">
        <f>'1'!L22*1000</f>
        <v>1698497265220.4094</v>
      </c>
      <c r="N21" s="50">
        <f>'9'!G21*1000</f>
        <v>1539118673350.958</v>
      </c>
      <c r="O21" s="50">
        <f>'21'!F21*1000</f>
        <v>575586969459.5636</v>
      </c>
      <c r="P21" s="50">
        <f>'1'!G22*1000</f>
        <v>610787773834.75635</v>
      </c>
      <c r="Q21" s="50">
        <f>'1'!J22*1000</f>
        <v>130833517958.55026</v>
      </c>
      <c r="R21" s="50">
        <f>'17'!AA21*1000</f>
        <v>40125093407.9086</v>
      </c>
      <c r="S21" s="50">
        <f>'1'!M22*1000</f>
        <v>207419774224.03622</v>
      </c>
      <c r="T21" s="309"/>
    </row>
    <row r="22" spans="1:20" s="33" customFormat="1" ht="18.600000000000001" hidden="1" customHeight="1">
      <c r="A22" s="1467" t="s">
        <v>1367</v>
      </c>
      <c r="B22" s="1468"/>
      <c r="C22" s="1468"/>
      <c r="D22" s="1469"/>
      <c r="E22" s="310">
        <f t="shared" si="8"/>
        <v>92.931180533661376</v>
      </c>
      <c r="F22" s="311">
        <f t="shared" si="9"/>
        <v>34.264216394459254</v>
      </c>
      <c r="G22" s="311">
        <f t="shared" si="10"/>
        <v>36.37046339652278</v>
      </c>
      <c r="H22" s="311">
        <f t="shared" si="11"/>
        <v>271.21384727367672</v>
      </c>
      <c r="I22" s="311">
        <f t="shared" si="12"/>
        <v>7.4956917489686026</v>
      </c>
      <c r="J22" s="311">
        <f t="shared" si="13"/>
        <v>55.895229462753825</v>
      </c>
      <c r="K22" s="311">
        <f t="shared" si="14"/>
        <v>1.8199165275071008</v>
      </c>
      <c r="L22" s="311">
        <f t="shared" si="15"/>
        <v>13.571082605159784</v>
      </c>
      <c r="M22" s="50">
        <f>'1'!L23*1000</f>
        <v>1626676822.6598606</v>
      </c>
      <c r="N22" s="50">
        <f>'9'!F22*1000</f>
        <v>1511689974.7652617</v>
      </c>
      <c r="O22" s="50">
        <f>'21'!F22*1000</f>
        <v>557368066.55468881</v>
      </c>
      <c r="P22" s="50">
        <f>'1'!G23*1000</f>
        <v>591629898.36522436</v>
      </c>
      <c r="Q22" s="50">
        <f>'1'!J23*1000</f>
        <v>121930680.37849981</v>
      </c>
      <c r="R22" s="50">
        <f>'17'!AA22*1000</f>
        <v>29604160.344714176</v>
      </c>
      <c r="S22" s="50">
        <f>'1'!M23*1000</f>
        <v>218141479.24689919</v>
      </c>
      <c r="T22" s="309"/>
    </row>
    <row r="23" spans="1:20" s="33" customFormat="1" ht="18.600000000000001" customHeight="1">
      <c r="A23" s="1467" t="s">
        <v>1308</v>
      </c>
      <c r="B23" s="1468"/>
      <c r="C23" s="1468"/>
      <c r="D23" s="1469"/>
      <c r="E23" s="311" t="s">
        <v>688</v>
      </c>
      <c r="F23" s="311" t="s">
        <v>688</v>
      </c>
      <c r="G23" s="311" t="s">
        <v>688</v>
      </c>
      <c r="H23" s="311" t="s">
        <v>688</v>
      </c>
      <c r="I23" s="311" t="s">
        <v>688</v>
      </c>
      <c r="J23" s="311" t="s">
        <v>688</v>
      </c>
      <c r="K23" s="311" t="s">
        <v>688</v>
      </c>
      <c r="L23" s="311" t="s">
        <v>688</v>
      </c>
      <c r="M23" s="50" t="e">
        <f>'1'!L24*1000</f>
        <v>#VALUE!</v>
      </c>
      <c r="N23" s="50" t="e">
        <f>'9'!G23*1000</f>
        <v>#VALUE!</v>
      </c>
      <c r="O23" s="50">
        <f>'21'!F23*1000</f>
        <v>567246381.60543549</v>
      </c>
      <c r="P23" s="50">
        <f>'1'!G24*1000</f>
        <v>547611812.77995157</v>
      </c>
      <c r="Q23" s="50">
        <f>'1'!J24*1000</f>
        <v>125999915.51610923</v>
      </c>
      <c r="R23" s="50">
        <f>'17'!AA23*1000</f>
        <v>35393874.641408071</v>
      </c>
      <c r="S23" s="50" t="e">
        <f>'1'!M24*1000</f>
        <v>#VALUE!</v>
      </c>
      <c r="T23" s="309"/>
    </row>
    <row r="24" spans="1:20" s="33" customFormat="1" ht="18.600000000000001" customHeight="1">
      <c r="A24" s="1467" t="s">
        <v>1309</v>
      </c>
      <c r="B24" s="1468"/>
      <c r="C24" s="1468"/>
      <c r="D24" s="1469"/>
      <c r="E24" s="310">
        <f t="shared" ref="E24:E25" si="16">N24/M24*100</f>
        <v>91.694446441759368</v>
      </c>
      <c r="F24" s="311">
        <f t="shared" ref="F24:F25" si="17">O24/M24*100</f>
        <v>31.323781150996403</v>
      </c>
      <c r="G24" s="311">
        <f t="shared" ref="G24:G25" si="18">P24/M24*100</f>
        <v>33.175275479059394</v>
      </c>
      <c r="H24" s="311">
        <f t="shared" ref="H24:H25" si="19">P24/S24*100</f>
        <v>223.90363240110815</v>
      </c>
      <c r="I24" s="311">
        <f t="shared" ref="I24:I25" si="20">Q24/M24*100</f>
        <v>7.1366962534594984</v>
      </c>
      <c r="J24" s="311">
        <f t="shared" ref="J24:J25" si="21">Q24/S24*100</f>
        <v>48.166358573317481</v>
      </c>
      <c r="K24" s="311">
        <f t="shared" ref="K24:K25" si="22">R24/M24*100</f>
        <v>1.6120648926085688</v>
      </c>
      <c r="L24" s="311">
        <f t="shared" ref="L24:L25" si="23">R24/S24*100</f>
        <v>10.880005664133668</v>
      </c>
      <c r="M24" s="50">
        <f>'1'!L25*1000</f>
        <v>1709412871.6277041</v>
      </c>
      <c r="N24" s="50">
        <f>'9'!F24*1000</f>
        <v>1567436670.043206</v>
      </c>
      <c r="O24" s="50">
        <f>'21'!F24*1000</f>
        <v>535452746.87562519</v>
      </c>
      <c r="P24" s="50">
        <f>'1'!G25*1000</f>
        <v>567102429.23699069</v>
      </c>
      <c r="Q24" s="50">
        <f>'1'!J25*1000</f>
        <v>121995604.3656088</v>
      </c>
      <c r="R24" s="50">
        <f>'17'!AA24*1000</f>
        <v>27556844.773242202</v>
      </c>
      <c r="S24" s="50">
        <f>'1'!M25*1000</f>
        <v>253279691.42593685</v>
      </c>
      <c r="T24" s="309"/>
    </row>
    <row r="25" spans="1:20" s="33" customFormat="1" ht="18.600000000000001" customHeight="1">
      <c r="A25" s="1467" t="s">
        <v>1310</v>
      </c>
      <c r="B25" s="1468"/>
      <c r="C25" s="1468"/>
      <c r="D25" s="1469"/>
      <c r="E25" s="310">
        <f t="shared" si="16"/>
        <v>93.917920374220046</v>
      </c>
      <c r="F25" s="311">
        <f t="shared" si="17"/>
        <v>30.455114080059627</v>
      </c>
      <c r="G25" s="311">
        <f t="shared" si="18"/>
        <v>31.035871568337903</v>
      </c>
      <c r="H25" s="311">
        <f t="shared" si="19"/>
        <v>259.45368746716292</v>
      </c>
      <c r="I25" s="311">
        <f t="shared" si="20"/>
        <v>7.1801903730897649</v>
      </c>
      <c r="J25" s="311">
        <f t="shared" si="21"/>
        <v>60.024957408152169</v>
      </c>
      <c r="K25" s="311">
        <f t="shared" si="22"/>
        <v>2.1490440551879697</v>
      </c>
      <c r="L25" s="311">
        <f t="shared" si="23"/>
        <v>17.965579069373767</v>
      </c>
      <c r="M25" s="50">
        <f>'1'!L26*1000</f>
        <v>1919414800.3673985</v>
      </c>
      <c r="N25" s="50">
        <f>'9'!F25*1000</f>
        <v>1802674463.8600478</v>
      </c>
      <c r="O25" s="50">
        <f>'21'!F25*1000</f>
        <v>584559967.12143993</v>
      </c>
      <c r="P25" s="50">
        <f>'1'!G26*1000</f>
        <v>595707112.30569518</v>
      </c>
      <c r="Q25" s="50">
        <f>'1'!J26*1000</f>
        <v>137817636.71564007</v>
      </c>
      <c r="R25" s="50">
        <f>'17'!AA25*1000</f>
        <v>41249069.661693618</v>
      </c>
      <c r="S25" s="50">
        <f>'1'!M26*1000</f>
        <v>229600557.27906713</v>
      </c>
      <c r="T25" s="309"/>
    </row>
    <row r="26" spans="1:20" s="33" customFormat="1" ht="18.600000000000001" customHeight="1">
      <c r="A26" s="1467" t="s">
        <v>1311</v>
      </c>
      <c r="B26" s="1468"/>
      <c r="C26" s="1468"/>
      <c r="D26" s="1469"/>
      <c r="E26" s="310">
        <f>N26/M26*100</f>
        <v>92.76838377376491</v>
      </c>
      <c r="F26" s="311">
        <f t="shared" ref="F26" si="24">O26/M26*100</f>
        <v>29.289272541361239</v>
      </c>
      <c r="G26" s="311">
        <f t="shared" ref="G26" si="25">P26/M26*100</f>
        <v>30.32913603700354</v>
      </c>
      <c r="H26" s="311">
        <f t="shared" ref="H26" si="26">P26/S26*100</f>
        <v>217.0444023669115</v>
      </c>
      <c r="I26" s="311">
        <f t="shared" ref="I26" si="27">Q26/M26*100</f>
        <v>7.1050982696021849</v>
      </c>
      <c r="J26" s="311">
        <f t="shared" ref="J26" si="28">Q26/S26*100</f>
        <v>50.84621618639229</v>
      </c>
      <c r="K26" s="311">
        <f t="shared" ref="K26" si="29">R26/M26*100</f>
        <v>1.85563329920529</v>
      </c>
      <c r="L26" s="311">
        <f t="shared" ref="L26" si="30">R26/S26*100</f>
        <v>13.279468955092064</v>
      </c>
      <c r="M26" s="50">
        <f>'1'!L27*1000</f>
        <v>2127553925.5435531</v>
      </c>
      <c r="N26" s="50">
        <f>'9'!F26*1000</f>
        <v>1973697390.6420438</v>
      </c>
      <c r="O26" s="50">
        <f>'21'!F26*1000</f>
        <v>623145067.71688104</v>
      </c>
      <c r="P26" s="50">
        <f>'1'!G27*1000</f>
        <v>645268724.33871329</v>
      </c>
      <c r="Q26" s="50">
        <f>'1'!J27*1000</f>
        <v>151164797.14864835</v>
      </c>
      <c r="R26" s="50">
        <f>'17'!AA26*1000</f>
        <v>39479599.100935496</v>
      </c>
      <c r="S26" s="50">
        <f>'1'!M27*1000</f>
        <v>297298026.25726908</v>
      </c>
      <c r="T26" s="309"/>
    </row>
    <row r="27" spans="1:20" s="33" customFormat="1" ht="18.600000000000001" customHeight="1">
      <c r="A27" s="1467" t="s">
        <v>1312</v>
      </c>
      <c r="B27" s="1468"/>
      <c r="C27" s="1468"/>
      <c r="D27" s="1469"/>
      <c r="E27" s="310">
        <f>N27/M27*100</f>
        <v>92.180314994046185</v>
      </c>
      <c r="F27" s="311">
        <f t="shared" ref="F27" si="31">O27/M27*100</f>
        <v>29.658604394627908</v>
      </c>
      <c r="G27" s="311">
        <f t="shared" ref="G27" si="32">P27/M27*100</f>
        <v>30.960703349801232</v>
      </c>
      <c r="H27" s="311">
        <f t="shared" ref="H27" si="33">P27/S27*100</f>
        <v>205.25957888706498</v>
      </c>
      <c r="I27" s="311">
        <f t="shared" ref="I27" si="34">Q27/M27*100</f>
        <v>6.6782679152870701</v>
      </c>
      <c r="J27" s="311">
        <f t="shared" ref="J27" si="35">Q27/S27*100</f>
        <v>44.274784215960707</v>
      </c>
      <c r="K27" s="311">
        <f t="shared" ref="K27" si="36">R27/M27*100</f>
        <v>1.5450558033420154</v>
      </c>
      <c r="L27" s="311">
        <f t="shared" ref="L27" si="37">R27/S27*100</f>
        <v>10.24322671122502</v>
      </c>
      <c r="M27" s="50">
        <f>'1'!L28*1000</f>
        <v>2222332340.2221918</v>
      </c>
      <c r="N27" s="50">
        <f>'9'!F27*1000</f>
        <v>2048552951.4313745</v>
      </c>
      <c r="O27" s="50">
        <f>'21'!F27*1000</f>
        <v>659112757.12037623</v>
      </c>
      <c r="P27" s="50">
        <f>'1'!G28*1000</f>
        <v>688049723.30288827</v>
      </c>
      <c r="Q27" s="50">
        <f>'1'!J28*1000</f>
        <v>148413307.64810693</v>
      </c>
      <c r="R27" s="50">
        <f>'17'!AA27*1000</f>
        <v>34336274.792149395</v>
      </c>
      <c r="S27" s="50">
        <f>'1'!M28*1000</f>
        <v>335209556.13060927</v>
      </c>
      <c r="T27" s="309"/>
    </row>
    <row r="28" spans="1:20" ht="18.600000000000001" customHeight="1">
      <c r="A28" s="1825" t="s">
        <v>43</v>
      </c>
      <c r="B28" s="1825"/>
      <c r="C28" s="1825"/>
      <c r="D28" s="32"/>
      <c r="E28" s="310"/>
      <c r="F28" s="311"/>
      <c r="G28" s="311"/>
      <c r="H28" s="311"/>
      <c r="I28" s="311"/>
      <c r="J28" s="311"/>
      <c r="K28" s="311"/>
      <c r="L28" s="311"/>
      <c r="M28" s="50"/>
      <c r="N28" s="50"/>
      <c r="O28" s="50"/>
      <c r="P28" s="50"/>
      <c r="Q28" s="50"/>
      <c r="R28" s="50"/>
      <c r="S28" s="50"/>
      <c r="T28" s="309"/>
    </row>
    <row r="29" spans="1:20" ht="18.600000000000001" customHeight="1">
      <c r="A29" s="34"/>
      <c r="B29" s="34" t="s">
        <v>44</v>
      </c>
      <c r="C29" s="34"/>
      <c r="D29" s="989"/>
      <c r="E29" s="1063">
        <f>N29/M29*100</f>
        <v>92.516464302228442</v>
      </c>
      <c r="F29" s="1064">
        <f>O29/M29*100</f>
        <v>28.544009267300712</v>
      </c>
      <c r="G29" s="1064">
        <f>P29/M29*100</f>
        <v>29.778946652899847</v>
      </c>
      <c r="H29" s="1064">
        <f>P29/S29*100</f>
        <v>202.15940564441638</v>
      </c>
      <c r="I29" s="1064">
        <f>Q29/M29*100</f>
        <v>6.4156733941394597</v>
      </c>
      <c r="J29" s="1064">
        <f>Q29/S29*100</f>
        <v>43.553881716686881</v>
      </c>
      <c r="K29" s="1064">
        <f>R29/M29*100</f>
        <v>1.4367241598108089</v>
      </c>
      <c r="L29" s="1064">
        <f>R29/S29*100</f>
        <v>9.7534444588570821</v>
      </c>
      <c r="M29" s="1065">
        <f>'1'!L30*1000</f>
        <v>2197509488.8218298</v>
      </c>
      <c r="N29" s="50">
        <f>'9'!F29*1000</f>
        <v>2033058081.7639308</v>
      </c>
      <c r="O29" s="1065">
        <f>'21'!F29*1000</f>
        <v>627257312.13911557</v>
      </c>
      <c r="P29" s="1065">
        <f>'1'!G30*1000</f>
        <v>654395178.36866474</v>
      </c>
      <c r="Q29" s="1065">
        <f>'1'!J30*1000</f>
        <v>140985031.60803217</v>
      </c>
      <c r="R29" s="1065">
        <f>'17'!AA29*1000</f>
        <v>31572149.740038235</v>
      </c>
      <c r="S29" s="1065">
        <f>'1'!M30*1000</f>
        <v>323702563.470976</v>
      </c>
      <c r="T29" s="309"/>
    </row>
    <row r="30" spans="1:20" ht="18.600000000000001" customHeight="1">
      <c r="A30" s="34"/>
      <c r="B30" s="34" t="s">
        <v>450</v>
      </c>
      <c r="C30" s="34"/>
      <c r="D30" s="989"/>
      <c r="E30" s="1063">
        <f>N30/M30*100</f>
        <v>62.421796019844592</v>
      </c>
      <c r="F30" s="1064">
        <f>O30/M30*100</f>
        <v>128.33112710327993</v>
      </c>
      <c r="G30" s="1064">
        <f>P30/M30*100</f>
        <v>135.57888411533753</v>
      </c>
      <c r="H30" s="1064">
        <f>P30/S30*100</f>
        <v>292.47037805354876</v>
      </c>
      <c r="I30" s="1064">
        <f>Q30/M30*100</f>
        <v>29.925152111918475</v>
      </c>
      <c r="J30" s="1064">
        <f>Q30/S30*100</f>
        <v>64.554451886749561</v>
      </c>
      <c r="K30" s="1064">
        <f>R30/M30*100</f>
        <v>11.135405064989923</v>
      </c>
      <c r="L30" s="1064">
        <f>R30/S30*100</f>
        <v>24.021263712175504</v>
      </c>
      <c r="M30" s="1065">
        <f>'1'!L31*1000</f>
        <v>24822851.400365096</v>
      </c>
      <c r="N30" s="50">
        <f>'9'!F30*1000</f>
        <v>15494869.667445036</v>
      </c>
      <c r="O30" s="1065">
        <f>'21'!F30*1000</f>
        <v>31855444.981260829</v>
      </c>
      <c r="P30" s="1065">
        <f>'1'!G31*1000</f>
        <v>33654544.934223428</v>
      </c>
      <c r="Q30" s="1065">
        <f>'1'!J31*1000</f>
        <v>7428276.0400747396</v>
      </c>
      <c r="R30" s="1065">
        <f>'17'!AA30*1000</f>
        <v>2764125.0521111768</v>
      </c>
      <c r="S30" s="1065">
        <f>'1'!M31*1000</f>
        <v>11506992.659633234</v>
      </c>
      <c r="T30" s="309"/>
    </row>
    <row r="31" spans="1:20" ht="18.600000000000001" customHeight="1">
      <c r="A31" s="1825" t="s">
        <v>451</v>
      </c>
      <c r="B31" s="1825"/>
      <c r="C31" s="1825"/>
      <c r="D31" s="32"/>
      <c r="E31" s="1063"/>
      <c r="F31" s="1064"/>
      <c r="G31" s="1064"/>
      <c r="H31" s="1064"/>
      <c r="I31" s="1064"/>
      <c r="J31" s="313"/>
      <c r="K31" s="313"/>
      <c r="L31" s="1064"/>
      <c r="M31" s="1065"/>
      <c r="N31" s="1065"/>
      <c r="O31" s="1065"/>
      <c r="P31" s="1065"/>
      <c r="Q31" s="1065"/>
      <c r="R31" s="1065"/>
      <c r="S31" s="1065"/>
      <c r="T31" s="309"/>
    </row>
    <row r="32" spans="1:20" ht="18.600000000000001" customHeight="1">
      <c r="A32" s="34"/>
      <c r="B32" s="34" t="s">
        <v>52</v>
      </c>
      <c r="C32" s="34"/>
      <c r="D32" s="989"/>
      <c r="E32" s="1063">
        <f>N32/M32*100</f>
        <v>94.930696742374167</v>
      </c>
      <c r="F32" s="1064">
        <f>O32/M32*100</f>
        <v>24.895085990549987</v>
      </c>
      <c r="G32" s="1064">
        <f>P32/M32*100</f>
        <v>25.077783997838278</v>
      </c>
      <c r="H32" s="1064">
        <f>P32/S32*100</f>
        <v>220.48773071958587</v>
      </c>
      <c r="I32" s="1064">
        <f>Q32/M32*100</f>
        <v>5.1003099311546798</v>
      </c>
      <c r="J32" s="1064">
        <f>Q32/S32*100</f>
        <v>44.842708701207414</v>
      </c>
      <c r="K32" s="1064">
        <f>R32/M32*100</f>
        <v>0.7170544600733455</v>
      </c>
      <c r="L32" s="1064">
        <f>R32/S32*100</f>
        <v>6.3044530057982122</v>
      </c>
      <c r="M32" s="1065">
        <f>'1'!L33*1000</f>
        <v>1604876949.4486701</v>
      </c>
      <c r="N32" s="50">
        <f>'9'!F32*1000</f>
        <v>1523520869.9693825</v>
      </c>
      <c r="O32" s="1065">
        <f>'21'!F32*1000</f>
        <v>399535496.60776186</v>
      </c>
      <c r="P32" s="1065">
        <f>'1'!G33*1000</f>
        <v>402467574.81383371</v>
      </c>
      <c r="Q32" s="1065">
        <f>'1'!J33*1000</f>
        <v>81853698.435542792</v>
      </c>
      <c r="R32" s="1065">
        <f>'17'!AA32*1000</f>
        <v>11507841.74471074</v>
      </c>
      <c r="S32" s="1065">
        <f>'1'!M33*1000</f>
        <v>182535134.04139844</v>
      </c>
      <c r="T32" s="309"/>
    </row>
    <row r="33" spans="1:20" ht="18.600000000000001" customHeight="1">
      <c r="A33" s="34"/>
      <c r="B33" s="34" t="s">
        <v>53</v>
      </c>
      <c r="C33" s="34"/>
      <c r="D33" s="989"/>
      <c r="E33" s="1063">
        <f>N33/M33*100</f>
        <v>86.320999657702018</v>
      </c>
      <c r="F33" s="1064">
        <f>O33/M33*100</f>
        <v>47.333463242570573</v>
      </c>
      <c r="G33" s="1064">
        <f>P33/M33*100</f>
        <v>54.231429475405626</v>
      </c>
      <c r="H33" s="1064">
        <f>P33/S33*100</f>
        <v>239.23077844286632</v>
      </c>
      <c r="I33" s="1064">
        <f>Q33/M33*100</f>
        <v>11.541912198350939</v>
      </c>
      <c r="J33" s="1064">
        <f>Q33/S33*100</f>
        <v>50.914767813430515</v>
      </c>
      <c r="K33" s="1064">
        <f>R33/M33*100</f>
        <v>4.6743722762330471</v>
      </c>
      <c r="L33" s="1064">
        <f>R33/S33*100</f>
        <v>20.620030288563967</v>
      </c>
      <c r="M33" s="1065">
        <f>'1'!L34*1000</f>
        <v>94210335.502356932</v>
      </c>
      <c r="N33" s="50">
        <f>'9'!F33*1000</f>
        <v>81323303.386509448</v>
      </c>
      <c r="O33" s="1065">
        <f>'21'!F33*1000</f>
        <v>44593014.525710531</v>
      </c>
      <c r="P33" s="1065">
        <f>'1'!G34*1000</f>
        <v>51091611.65650373</v>
      </c>
      <c r="Q33" s="1065">
        <f>'1'!J34*1000</f>
        <v>10873674.20545388</v>
      </c>
      <c r="R33" s="1065">
        <f>'17'!AA33*1000</f>
        <v>4403741.804068312</v>
      </c>
      <c r="S33" s="1065">
        <f>'1'!M34*1000</f>
        <v>21356621.413454771</v>
      </c>
      <c r="T33" s="309"/>
    </row>
    <row r="34" spans="1:20" ht="18.600000000000001" customHeight="1">
      <c r="A34" s="34"/>
      <c r="B34" s="34" t="s">
        <v>54</v>
      </c>
      <c r="C34" s="34"/>
      <c r="D34" s="989"/>
      <c r="E34" s="1063">
        <f>N34/M34*100</f>
        <v>79.9556898326625</v>
      </c>
      <c r="F34" s="1064">
        <f>O34/M34*100</f>
        <v>48.963053050910759</v>
      </c>
      <c r="G34" s="1064">
        <f>P34/M34*100</f>
        <v>54.226071339191847</v>
      </c>
      <c r="H34" s="1064">
        <f>P34/S34*100</f>
        <v>189.10872166004239</v>
      </c>
      <c r="I34" s="1064">
        <f>Q34/M34*100</f>
        <v>13.335399782291463</v>
      </c>
      <c r="J34" s="1064">
        <f>Q34/S34*100</f>
        <v>46.506050380826466</v>
      </c>
      <c r="K34" s="1064">
        <f>R34/M34*100</f>
        <v>3.9037198489053946</v>
      </c>
      <c r="L34" s="1064">
        <f>R34/S34*100</f>
        <v>13.613884467633925</v>
      </c>
      <c r="M34" s="1065">
        <f>'1'!L35*1000</f>
        <v>207693102.21358445</v>
      </c>
      <c r="N34" s="50">
        <f>'9'!F34*1000</f>
        <v>166062452.60972828</v>
      </c>
      <c r="O34" s="1065">
        <f>'21'!F34*1000</f>
        <v>101692883.81991966</v>
      </c>
      <c r="P34" s="1065">
        <f>'1'!G35*1000</f>
        <v>112623809.77291895</v>
      </c>
      <c r="Q34" s="1065">
        <f>'1'!J35*1000</f>
        <v>27696705.500424728</v>
      </c>
      <c r="R34" s="1065">
        <f>'17'!AA34*1000</f>
        <v>8107756.8559190659</v>
      </c>
      <c r="S34" s="1065">
        <f>'1'!M35*1000</f>
        <v>59555058.478678159</v>
      </c>
      <c r="T34" s="309"/>
    </row>
    <row r="35" spans="1:20" ht="18.600000000000001" customHeight="1">
      <c r="A35" s="34"/>
      <c r="B35" s="1330" t="s">
        <v>452</v>
      </c>
      <c r="C35" s="34"/>
      <c r="D35" s="989"/>
      <c r="E35" s="1063">
        <f>N35/M35*100</f>
        <v>63.513378487440129</v>
      </c>
      <c r="F35" s="1064">
        <f>O35/M35*100</f>
        <v>122.81835345014545</v>
      </c>
      <c r="G35" s="1064">
        <f>P35/M35*100</f>
        <v>129.81272991542599</v>
      </c>
      <c r="H35" s="1064">
        <f>P35/S35*100</f>
        <v>279.64050346507071</v>
      </c>
      <c r="I35" s="1064">
        <f>Q35/M35*100</f>
        <v>26.763421589570065</v>
      </c>
      <c r="J35" s="1064">
        <f>Q35/S35*100</f>
        <v>57.653334096211438</v>
      </c>
      <c r="K35" s="1064">
        <f>R35/M35*100</f>
        <v>7.4460161261418047</v>
      </c>
      <c r="L35" s="1064">
        <f>R35/S35*100</f>
        <v>16.040088669885492</v>
      </c>
      <c r="M35" s="1065">
        <f>'1'!L36*1000</f>
        <v>36958902.476582058</v>
      </c>
      <c r="N35" s="50">
        <f>'9'!F35*1000</f>
        <v>23473847.614755448</v>
      </c>
      <c r="O35" s="1065">
        <f>'21'!F35*1000</f>
        <v>45392315.474983111</v>
      </c>
      <c r="P35" s="1065">
        <f>'1'!G36*1000</f>
        <v>47977360.251631156</v>
      </c>
      <c r="Q35" s="1065">
        <f>'1'!J36*1000</f>
        <v>9891466.8846857082</v>
      </c>
      <c r="R35" s="1065">
        <f>'17'!AA35*1000</f>
        <v>2751965.8384513231</v>
      </c>
      <c r="S35" s="1065">
        <f>'1'!M36*1000</f>
        <v>17156799.411078125</v>
      </c>
      <c r="T35" s="309"/>
    </row>
    <row r="36" spans="1:20" ht="18.600000000000001" customHeight="1">
      <c r="A36" s="34"/>
      <c r="B36" s="1330" t="s">
        <v>453</v>
      </c>
      <c r="C36" s="34"/>
      <c r="D36" s="989"/>
      <c r="E36" s="1063">
        <f>N36/M36*100</f>
        <v>91.234320928296214</v>
      </c>
      <c r="F36" s="1064">
        <f>O36/M36*100</f>
        <v>24.372125058538966</v>
      </c>
      <c r="G36" s="1064">
        <f>P36/M36*100</f>
        <v>26.522329488802864</v>
      </c>
      <c r="H36" s="1064">
        <f>P36/S36*100</f>
        <v>135.31378278289517</v>
      </c>
      <c r="I36" s="1064">
        <f>Q36/M36*100</f>
        <v>6.4961285230401469</v>
      </c>
      <c r="J36" s="1064">
        <f>Q36/S36*100</f>
        <v>33.142478086908802</v>
      </c>
      <c r="K36" s="1064">
        <f>R36/M36*100</f>
        <v>2.7154189715872019</v>
      </c>
      <c r="L36" s="1064">
        <f>R36/S36*100</f>
        <v>13.853745880090418</v>
      </c>
      <c r="M36" s="1065">
        <f>'1'!L37*1000</f>
        <v>278593050.58099997</v>
      </c>
      <c r="N36" s="50">
        <f>'9'!F36*1000</f>
        <v>254172477.85100013</v>
      </c>
      <c r="O36" s="1065">
        <f>'21'!F36*1000</f>
        <v>67899046.692000031</v>
      </c>
      <c r="P36" s="1065">
        <f>'1'!G37*1000</f>
        <v>73889366.808000043</v>
      </c>
      <c r="Q36" s="1065">
        <f>'1'!J37*1000</f>
        <v>18097762.622000001</v>
      </c>
      <c r="R36" s="1065">
        <f>'17'!AA36*1000</f>
        <v>7564968.5490000034</v>
      </c>
      <c r="S36" s="1065">
        <f>'1'!M37*1000</f>
        <v>54605942.785999984</v>
      </c>
      <c r="T36" s="309"/>
    </row>
    <row r="37" spans="1:20" ht="18.600000000000001" customHeight="1">
      <c r="A37" s="1825" t="s">
        <v>454</v>
      </c>
      <c r="B37" s="1825"/>
      <c r="C37" s="1825"/>
      <c r="D37" s="32"/>
      <c r="E37" s="1063"/>
      <c r="F37" s="1064"/>
      <c r="G37" s="1064"/>
      <c r="H37" s="1064"/>
      <c r="I37" s="1064"/>
      <c r="J37" s="1064"/>
      <c r="K37" s="1064"/>
      <c r="L37" s="1064"/>
      <c r="M37" s="1065"/>
      <c r="N37" s="1065"/>
      <c r="O37" s="1065"/>
      <c r="P37" s="1065"/>
      <c r="Q37" s="1065"/>
      <c r="R37" s="1065"/>
      <c r="S37" s="1065"/>
      <c r="T37" s="309"/>
    </row>
    <row r="38" spans="1:20" ht="18.600000000000001" customHeight="1">
      <c r="A38" s="1470" t="s">
        <v>45</v>
      </c>
      <c r="B38" s="1470"/>
      <c r="C38" s="35"/>
      <c r="D38" s="32"/>
      <c r="E38" s="1063">
        <f>N38/M38*100</f>
        <v>92.21291684606517</v>
      </c>
      <c r="F38" s="1064">
        <f>O38/M38*100</f>
        <v>29.517235512038333</v>
      </c>
      <c r="G38" s="1064">
        <f>P38/M38*100</f>
        <v>30.813698791691003</v>
      </c>
      <c r="H38" s="1064">
        <f>P38/S38*100</f>
        <v>204.73105277038246</v>
      </c>
      <c r="I38" s="1064">
        <f>Q38/M38*100</f>
        <v>6.6172857998710981</v>
      </c>
      <c r="J38" s="1064">
        <f>Q38/S38*100</f>
        <v>43.966285821403176</v>
      </c>
      <c r="K38" s="1064">
        <f>R38/M38*100</f>
        <v>1.5206795182745263</v>
      </c>
      <c r="L38" s="1064">
        <f>R38/S38*100</f>
        <v>10.103633478323378</v>
      </c>
      <c r="M38" s="1065">
        <f>'1'!L39*1000</f>
        <v>2211434902.6360588</v>
      </c>
      <c r="N38" s="50">
        <f>'9'!F38*1000</f>
        <v>2039228627.8726513</v>
      </c>
      <c r="O38" s="1065">
        <f>'21'!F38*1000</f>
        <v>652754448.40650105</v>
      </c>
      <c r="P38" s="1065">
        <f>'1'!G39*1000</f>
        <v>681424889.87260032</v>
      </c>
      <c r="Q38" s="1065">
        <f>'1'!J39*1000</f>
        <v>146336967.78552917</v>
      </c>
      <c r="R38" s="1065">
        <f>'17'!AA38*1000</f>
        <v>33628837.624360755</v>
      </c>
      <c r="S38" s="1065">
        <f>'1'!M39*1000</f>
        <v>332839049.40246516</v>
      </c>
      <c r="T38" s="309"/>
    </row>
    <row r="39" spans="1:20" ht="18.600000000000001" customHeight="1">
      <c r="A39" s="7"/>
      <c r="B39" s="1330" t="s">
        <v>455</v>
      </c>
      <c r="C39" s="36"/>
      <c r="D39" s="32"/>
      <c r="E39" s="1063">
        <f>N39/M39*100</f>
        <v>93.898491982203723</v>
      </c>
      <c r="F39" s="1064">
        <f>O39/M39*100</f>
        <v>27.713152841722589</v>
      </c>
      <c r="G39" s="1064">
        <f>P39/M39*100</f>
        <v>27.445360989604676</v>
      </c>
      <c r="H39" s="1064">
        <f>P39/S39*100</f>
        <v>219.15554972809025</v>
      </c>
      <c r="I39" s="1064">
        <f>Q39/M39*100</f>
        <v>5.9823377228763821</v>
      </c>
      <c r="J39" s="1064">
        <f>Q39/S39*100</f>
        <v>47.769913203643</v>
      </c>
      <c r="K39" s="1064">
        <f>R39/M39*100</f>
        <v>1.1448077547720397</v>
      </c>
      <c r="L39" s="1064">
        <f>R39/S39*100</f>
        <v>9.1414710458745851</v>
      </c>
      <c r="M39" s="1065">
        <f>'1'!L40*1000</f>
        <v>1265665649.776181</v>
      </c>
      <c r="N39" s="50">
        <f>'9'!F39*1000</f>
        <v>1188440958.676594</v>
      </c>
      <c r="O39" s="1065">
        <f>'21'!F39*1000</f>
        <v>350755855.98765433</v>
      </c>
      <c r="P39" s="1065">
        <f>'1'!G40*1000</f>
        <v>347366506.50249857</v>
      </c>
      <c r="Q39" s="1065">
        <f>'1'!J40*1000</f>
        <v>75716393.612048954</v>
      </c>
      <c r="R39" s="1065">
        <f>'17'!AA39*1000</f>
        <v>14489438.508123644</v>
      </c>
      <c r="S39" s="1065">
        <f>'1'!M40*1000</f>
        <v>158502263.31638953</v>
      </c>
      <c r="T39" s="309"/>
    </row>
    <row r="40" spans="1:20" ht="18.600000000000001" customHeight="1">
      <c r="A40" s="961"/>
      <c r="B40" s="961" t="s">
        <v>1313</v>
      </c>
      <c r="C40" s="988"/>
      <c r="D40" s="989"/>
      <c r="E40" s="1063">
        <f t="shared" ref="E40:E52" si="38">N40/M40*100</f>
        <v>90.013941647148229</v>
      </c>
      <c r="F40" s="1064">
        <f t="shared" ref="F40:F52" si="39">O40/M40*100</f>
        <v>30.145662906017286</v>
      </c>
      <c r="G40" s="1064">
        <f t="shared" ref="G40:G52" si="40">P40/M40*100</f>
        <v>26.813587617243634</v>
      </c>
      <c r="H40" s="1064">
        <f t="shared" ref="H40:H52" si="41">P40/S40*100</f>
        <v>165.45541531029554</v>
      </c>
      <c r="I40" s="1064">
        <f t="shared" ref="I40:I52" si="42">Q40/M40*100</f>
        <v>6.6521367093004606</v>
      </c>
      <c r="J40" s="1064">
        <f t="shared" ref="J40:J52" si="43">Q40/S40*100</f>
        <v>41.047548640240947</v>
      </c>
      <c r="K40" s="1064">
        <f t="shared" ref="K40:K52" si="44">R40/M40*100</f>
        <v>1.4350915460461982</v>
      </c>
      <c r="L40" s="1064">
        <f t="shared" ref="L40:L52" si="45">R40/S40*100</f>
        <v>8.8553486817507956</v>
      </c>
      <c r="M40" s="1065">
        <f>'1'!L41*1000</f>
        <v>274193789.12381619</v>
      </c>
      <c r="N40" s="50">
        <f>'9'!F40*1000</f>
        <v>246812637.34201658</v>
      </c>
      <c r="O40" s="1065">
        <f>'21'!F40*1000</f>
        <v>82657535.37850152</v>
      </c>
      <c r="P40" s="1065">
        <f>'1'!G41*1000</f>
        <v>73521191.887754694</v>
      </c>
      <c r="Q40" s="1065">
        <f>'1'!J41*1000</f>
        <v>18239745.700927269</v>
      </c>
      <c r="R40" s="1065">
        <f>'17'!AA40*1000</f>
        <v>3934931.8874996263</v>
      </c>
      <c r="S40" s="1065">
        <f>'1'!M41*1000</f>
        <v>44435651.592226736</v>
      </c>
      <c r="T40" s="309"/>
    </row>
    <row r="41" spans="1:20" ht="18.600000000000001" customHeight="1">
      <c r="A41" s="961"/>
      <c r="B41" s="961" t="s">
        <v>1314</v>
      </c>
      <c r="C41" s="988"/>
      <c r="D41" s="989"/>
      <c r="E41" s="1063">
        <f t="shared" si="38"/>
        <v>96.055663670425943</v>
      </c>
      <c r="F41" s="1064">
        <f t="shared" si="39"/>
        <v>23.23845076082975</v>
      </c>
      <c r="G41" s="1064">
        <f t="shared" si="40"/>
        <v>23.382775934844023</v>
      </c>
      <c r="H41" s="1064">
        <f t="shared" si="41"/>
        <v>226.61034233437124</v>
      </c>
      <c r="I41" s="1064">
        <f t="shared" si="42"/>
        <v>4.6748186440250512</v>
      </c>
      <c r="J41" s="1064">
        <f t="shared" si="43"/>
        <v>45.305239045420663</v>
      </c>
      <c r="K41" s="1064">
        <f t="shared" si="44"/>
        <v>0.52294769354551796</v>
      </c>
      <c r="L41" s="1064">
        <f t="shared" si="45"/>
        <v>5.0680619010990924</v>
      </c>
      <c r="M41" s="1065">
        <f>'1'!L42*1000</f>
        <v>756925885.61013567</v>
      </c>
      <c r="N41" s="50">
        <f>'9'!F41*1000</f>
        <v>727070182.91606486</v>
      </c>
      <c r="O41" s="1065">
        <f>'21'!F41*1000</f>
        <v>175897849.22348589</v>
      </c>
      <c r="P41" s="1065">
        <f>'1'!G42*1000</f>
        <v>176990283.82505178</v>
      </c>
      <c r="Q41" s="1065">
        <f>'1'!J42*1000</f>
        <v>35384912.421954356</v>
      </c>
      <c r="R41" s="1065">
        <f>'17'!AA41*1000</f>
        <v>3958326.4606471905</v>
      </c>
      <c r="S41" s="1065">
        <f>'1'!M42*1000</f>
        <v>78103356.626105189</v>
      </c>
      <c r="T41" s="309"/>
    </row>
    <row r="42" spans="1:20" ht="18.600000000000001" customHeight="1">
      <c r="A42" s="961"/>
      <c r="B42" s="961" t="s">
        <v>1315</v>
      </c>
      <c r="C42" s="988"/>
      <c r="D42" s="989"/>
      <c r="E42" s="1063">
        <f>N42/M42*100</f>
        <v>92.087864311325106</v>
      </c>
      <c r="F42" s="1064">
        <f>O42/M42*100</f>
        <v>34.060747891957597</v>
      </c>
      <c r="G42" s="1064">
        <f>P42/M42*100</f>
        <v>35.432055028194966</v>
      </c>
      <c r="H42" s="1064">
        <f>P42/S42*100</f>
        <v>241.7839545821752</v>
      </c>
      <c r="I42" s="1064">
        <f>Q42/M42*100</f>
        <v>7.6598897836391222</v>
      </c>
      <c r="J42" s="1064">
        <f>Q42/S42*100</f>
        <v>52.270139061313678</v>
      </c>
      <c r="K42" s="1064">
        <f>R42/M42*100</f>
        <v>2.5695946950042114</v>
      </c>
      <c r="L42" s="1064">
        <f>R42/S42*100</f>
        <v>17.534595905800813</v>
      </c>
      <c r="M42" s="1065">
        <f>'1'!L43*1000</f>
        <v>151126607.23650283</v>
      </c>
      <c r="N42" s="50">
        <f>'9'!F42*1000</f>
        <v>139169265.01025996</v>
      </c>
      <c r="O42" s="1065">
        <f>'21'!F42*1000</f>
        <v>51474852.688494176</v>
      </c>
      <c r="P42" s="1065">
        <f>'1'!G43*1000</f>
        <v>53547262.638281763</v>
      </c>
      <c r="Q42" s="1065">
        <f>'1'!J43*1000</f>
        <v>11576131.548069302</v>
      </c>
      <c r="R42" s="1065">
        <f>'17'!AA42*1000</f>
        <v>3883341.2822890277</v>
      </c>
      <c r="S42" s="1065">
        <f>'1'!M43*1000</f>
        <v>22146739.526539851</v>
      </c>
      <c r="T42" s="309"/>
    </row>
    <row r="43" spans="1:20" ht="18.600000000000001" customHeight="1">
      <c r="A43" s="961"/>
      <c r="B43" s="961" t="s">
        <v>1316</v>
      </c>
      <c r="C43" s="988"/>
      <c r="D43" s="989"/>
      <c r="E43" s="1063">
        <f t="shared" si="38"/>
        <v>90.373345412812469</v>
      </c>
      <c r="F43" s="1064">
        <f t="shared" si="39"/>
        <v>48.82033965064003</v>
      </c>
      <c r="G43" s="1064">
        <f t="shared" si="40"/>
        <v>51.915723279357174</v>
      </c>
      <c r="H43" s="1064">
        <f t="shared" si="41"/>
        <v>313.44927689791382</v>
      </c>
      <c r="I43" s="1064">
        <f t="shared" si="42"/>
        <v>12.605710421574322</v>
      </c>
      <c r="J43" s="1064">
        <f t="shared" si="43"/>
        <v>76.108942856586779</v>
      </c>
      <c r="K43" s="1064">
        <f t="shared" si="44"/>
        <v>3.2520491931869371</v>
      </c>
      <c r="L43" s="1064">
        <f t="shared" si="45"/>
        <v>19.63475424498624</v>
      </c>
      <c r="M43" s="1065">
        <f>'1'!L44*1000</f>
        <v>83419367.805727422</v>
      </c>
      <c r="N43" s="50">
        <f>'9'!F43*1000</f>
        <v>75388873.408254519</v>
      </c>
      <c r="O43" s="1065">
        <f>'21'!F43*1000</f>
        <v>40725618.697172791</v>
      </c>
      <c r="P43" s="1065">
        <f>'1'!G44*1000</f>
        <v>43307768.151410617</v>
      </c>
      <c r="Q43" s="1065">
        <f>'1'!J44*1000</f>
        <v>10515603.941097997</v>
      </c>
      <c r="R43" s="1065">
        <f>'17'!AA43*1000</f>
        <v>2712838.8776878021</v>
      </c>
      <c r="S43" s="1065">
        <f>'1'!M44*1000</f>
        <v>13816515.571517931</v>
      </c>
      <c r="T43" s="309"/>
    </row>
    <row r="44" spans="1:20" ht="18.600000000000001" customHeight="1">
      <c r="A44" s="961"/>
      <c r="B44" s="1330" t="s">
        <v>456</v>
      </c>
      <c r="C44" s="988"/>
      <c r="D44" s="989"/>
      <c r="E44" s="1063">
        <f t="shared" si="38"/>
        <v>89.945546955764428</v>
      </c>
      <c r="F44" s="1064">
        <f t="shared" si="39"/>
        <v>38.604810277548815</v>
      </c>
      <c r="G44" s="1064">
        <f t="shared" si="40"/>
        <v>42.584263938835271</v>
      </c>
      <c r="H44" s="1064">
        <f t="shared" si="41"/>
        <v>203.1692902430469</v>
      </c>
      <c r="I44" s="1064">
        <f t="shared" si="42"/>
        <v>10.299690679386721</v>
      </c>
      <c r="J44" s="1064">
        <f t="shared" si="43"/>
        <v>49.139767874338425</v>
      </c>
      <c r="K44" s="1064">
        <f t="shared" si="44"/>
        <v>2.9310685414503577</v>
      </c>
      <c r="L44" s="1064">
        <f t="shared" si="45"/>
        <v>13.984111973275533</v>
      </c>
      <c r="M44" s="1065">
        <f>'1'!L45*1000</f>
        <v>340223592.46087658</v>
      </c>
      <c r="N44" s="50">
        <f>'9'!F44*1000</f>
        <v>306015971.11148638</v>
      </c>
      <c r="O44" s="1065">
        <f>'21'!F44*1000</f>
        <v>131342672.3889823</v>
      </c>
      <c r="P44" s="1065">
        <f>'1'!G45*1000</f>
        <v>144881712.59572694</v>
      </c>
      <c r="Q44" s="1065">
        <f>'1'!J45*1000</f>
        <v>35041977.641767569</v>
      </c>
      <c r="R44" s="1065">
        <f>'17'!AA44*1000</f>
        <v>9972186.6892130245</v>
      </c>
      <c r="S44" s="1065">
        <f>'1'!M45*1000</f>
        <v>71310832.666889846</v>
      </c>
      <c r="T44" s="309"/>
    </row>
    <row r="45" spans="1:20" ht="18.600000000000001" customHeight="1">
      <c r="A45" s="961"/>
      <c r="B45" s="961" t="s">
        <v>1317</v>
      </c>
      <c r="C45" s="988"/>
      <c r="D45" s="989"/>
      <c r="E45" s="1063">
        <f t="shared" si="38"/>
        <v>90.259747992784369</v>
      </c>
      <c r="F45" s="1064">
        <f t="shared" si="39"/>
        <v>35.075329382522085</v>
      </c>
      <c r="G45" s="1064">
        <f t="shared" si="40"/>
        <v>38.948017970213691</v>
      </c>
      <c r="H45" s="1064">
        <f t="shared" si="41"/>
        <v>190.01347053131951</v>
      </c>
      <c r="I45" s="1064">
        <f t="shared" si="42"/>
        <v>10.240752410917004</v>
      </c>
      <c r="J45" s="1064">
        <f t="shared" si="43"/>
        <v>49.960973827691845</v>
      </c>
      <c r="K45" s="1064">
        <f t="shared" si="44"/>
        <v>2.9367695002849197</v>
      </c>
      <c r="L45" s="1064">
        <f t="shared" si="45"/>
        <v>14.327449610566278</v>
      </c>
      <c r="M45" s="1065">
        <f>'1'!L46*1000</f>
        <v>259454322.13938749</v>
      </c>
      <c r="N45" s="50">
        <f>'9'!F45*1000</f>
        <v>234182817.31939808</v>
      </c>
      <c r="O45" s="1065">
        <f>'21'!F45*1000</f>
        <v>91004458.087580085</v>
      </c>
      <c r="P45" s="1065">
        <f>'1'!G46*1000</f>
        <v>101052316.01134475</v>
      </c>
      <c r="Q45" s="1065">
        <f>'1'!J46*1000</f>
        <v>26570074.749717698</v>
      </c>
      <c r="R45" s="1065">
        <f>'17'!AA45*1000</f>
        <v>7619575.3997605154</v>
      </c>
      <c r="S45" s="1065">
        <f>'1'!M46*1000</f>
        <v>53181659.031215109</v>
      </c>
      <c r="T45" s="309"/>
    </row>
    <row r="46" spans="1:20" ht="18.600000000000001" customHeight="1">
      <c r="A46" s="961"/>
      <c r="B46" s="961" t="s">
        <v>1318</v>
      </c>
      <c r="C46" s="988"/>
      <c r="D46" s="989"/>
      <c r="E46" s="1063">
        <f t="shared" si="38"/>
        <v>88.936242095746991</v>
      </c>
      <c r="F46" s="1064">
        <f t="shared" si="39"/>
        <v>49.942526583244081</v>
      </c>
      <c r="G46" s="1064">
        <f t="shared" si="40"/>
        <v>54.264940626461069</v>
      </c>
      <c r="H46" s="1064">
        <f t="shared" si="41"/>
        <v>241.76169010888694</v>
      </c>
      <c r="I46" s="1064">
        <f t="shared" si="42"/>
        <v>10.48901749183667</v>
      </c>
      <c r="J46" s="1064">
        <f t="shared" si="43"/>
        <v>46.730772523347525</v>
      </c>
      <c r="K46" s="1064">
        <f t="shared" si="44"/>
        <v>2.9127554081995615</v>
      </c>
      <c r="L46" s="1064">
        <f t="shared" si="45"/>
        <v>12.976936162291558</v>
      </c>
      <c r="M46" s="1065">
        <f>'1'!L47*1000</f>
        <v>80769270.321489587</v>
      </c>
      <c r="N46" s="50">
        <f>'9'!F46*1000</f>
        <v>71833153.7920883</v>
      </c>
      <c r="O46" s="1065">
        <f>'21'!F46*1000</f>
        <v>40338214.301402211</v>
      </c>
      <c r="P46" s="1065">
        <f>'1'!G47*1000</f>
        <v>43829396.584382161</v>
      </c>
      <c r="Q46" s="1065">
        <f>'1'!J47*1000</f>
        <v>8471902.8920498863</v>
      </c>
      <c r="R46" s="1065">
        <f>'17'!AA46*1000</f>
        <v>2352611.2894525114</v>
      </c>
      <c r="S46" s="1065">
        <f>'1'!M47*1000</f>
        <v>18129173.635674808</v>
      </c>
      <c r="T46" s="309"/>
    </row>
    <row r="47" spans="1:20" ht="18.600000000000001" customHeight="1">
      <c r="A47" s="961"/>
      <c r="B47" s="1330" t="s">
        <v>457</v>
      </c>
      <c r="C47" s="988"/>
      <c r="D47" s="989"/>
      <c r="E47" s="1063">
        <f t="shared" si="38"/>
        <v>90.07181363579943</v>
      </c>
      <c r="F47" s="1064">
        <f t="shared" si="39"/>
        <v>26.056692939143122</v>
      </c>
      <c r="G47" s="1064">
        <f t="shared" si="40"/>
        <v>29.000205453492661</v>
      </c>
      <c r="H47" s="1064">
        <f t="shared" si="41"/>
        <v>172.05984994921423</v>
      </c>
      <c r="I47" s="1064">
        <f t="shared" si="42"/>
        <v>5.4881091653480372</v>
      </c>
      <c r="J47" s="1064">
        <f t="shared" si="43"/>
        <v>32.561260333449297</v>
      </c>
      <c r="K47" s="1064">
        <f t="shared" si="44"/>
        <v>1.4160392423003993</v>
      </c>
      <c r="L47" s="1064">
        <f t="shared" si="45"/>
        <v>8.4014404636937616</v>
      </c>
      <c r="M47" s="1065">
        <f>'1'!L48*1000</f>
        <v>582274603.05364227</v>
      </c>
      <c r="N47" s="50">
        <f>'9'!F47*1000</f>
        <v>524465295.31106758</v>
      </c>
      <c r="O47" s="1065">
        <f>'21'!F47*1000</f>
        <v>151721505.38030204</v>
      </c>
      <c r="P47" s="1065">
        <f>'1'!G48*1000</f>
        <v>168860831.1890651</v>
      </c>
      <c r="Q47" s="1065">
        <f>'1'!J48*1000</f>
        <v>31955865.857680846</v>
      </c>
      <c r="R47" s="1065">
        <f>'17'!AA47*1000</f>
        <v>8245236.8771884544</v>
      </c>
      <c r="S47" s="1065">
        <f>'1'!M48*1000</f>
        <v>98140752.32479085</v>
      </c>
      <c r="T47" s="309"/>
    </row>
    <row r="48" spans="1:20" ht="18.600000000000001" customHeight="1">
      <c r="A48" s="961"/>
      <c r="B48" s="961" t="s">
        <v>1319</v>
      </c>
      <c r="C48" s="35"/>
      <c r="D48" s="32"/>
      <c r="E48" s="1063">
        <f t="shared" si="38"/>
        <v>89.358744307610863</v>
      </c>
      <c r="F48" s="1064">
        <f t="shared" si="39"/>
        <v>30.736742451547311</v>
      </c>
      <c r="G48" s="1064">
        <f t="shared" si="40"/>
        <v>34.796075901988502</v>
      </c>
      <c r="H48" s="1064">
        <f t="shared" si="41"/>
        <v>182.25093697945715</v>
      </c>
      <c r="I48" s="1064">
        <f t="shared" si="42"/>
        <v>6.790429010423793</v>
      </c>
      <c r="J48" s="1064">
        <f t="shared" si="43"/>
        <v>35.566138352155427</v>
      </c>
      <c r="K48" s="1064">
        <f t="shared" si="44"/>
        <v>2.6446396162875696</v>
      </c>
      <c r="L48" s="1064">
        <f t="shared" si="45"/>
        <v>13.851793213666868</v>
      </c>
      <c r="M48" s="1065">
        <f>'1'!L49*1000</f>
        <v>117754455.77689423</v>
      </c>
      <c r="N48" s="50">
        <f>'9'!F48*1000</f>
        <v>105223903.04849362</v>
      </c>
      <c r="O48" s="1065">
        <f>'21'!F48*1000</f>
        <v>36193883.797365151</v>
      </c>
      <c r="P48" s="1065">
        <f>'1'!G49*1000</f>
        <v>40973929.810101599</v>
      </c>
      <c r="Q48" s="1065">
        <f>'1'!J49*1000</f>
        <v>7996032.7261408819</v>
      </c>
      <c r="R48" s="1065">
        <f>'17'!AA48*1000</f>
        <v>3114180.9874195713</v>
      </c>
      <c r="S48" s="1065">
        <f>'1'!M49*1000</f>
        <v>22482150.429064773</v>
      </c>
      <c r="T48" s="309"/>
    </row>
    <row r="49" spans="1:20" ht="18.600000000000001" customHeight="1">
      <c r="A49" s="961"/>
      <c r="B49" s="961" t="s">
        <v>1320</v>
      </c>
      <c r="C49" s="35"/>
      <c r="D49" s="32"/>
      <c r="E49" s="1063">
        <f t="shared" si="38"/>
        <v>90.740163532531298</v>
      </c>
      <c r="F49" s="1064">
        <f t="shared" si="39"/>
        <v>20.232559910232133</v>
      </c>
      <c r="G49" s="1064">
        <f t="shared" si="40"/>
        <v>22.314263286237292</v>
      </c>
      <c r="H49" s="1064">
        <f t="shared" si="41"/>
        <v>142.52919662035544</v>
      </c>
      <c r="I49" s="1064">
        <f t="shared" si="42"/>
        <v>4.2065270523815954</v>
      </c>
      <c r="J49" s="1064">
        <f t="shared" si="43"/>
        <v>26.868595823529844</v>
      </c>
      <c r="K49" s="1064">
        <f t="shared" si="44"/>
        <v>0.82469068042680216</v>
      </c>
      <c r="L49" s="1064">
        <f t="shared" si="45"/>
        <v>5.2675949294737778</v>
      </c>
      <c r="M49" s="1065">
        <f>'1'!L50*1000</f>
        <v>398995615.12618983</v>
      </c>
      <c r="N49" s="50">
        <f>'9'!F49*1000</f>
        <v>362049273.65313381</v>
      </c>
      <c r="O49" s="1065">
        <f>'21'!F49*1000</f>
        <v>80727026.869605586</v>
      </c>
      <c r="P49" s="1065">
        <f>'1'!G50*1000</f>
        <v>89032932.059800014</v>
      </c>
      <c r="Q49" s="1065">
        <f>'1'!J50*1000</f>
        <v>16783858.488099527</v>
      </c>
      <c r="R49" s="1065">
        <f>'17'!AA49*1000</f>
        <v>3290479.6532572801</v>
      </c>
      <c r="S49" s="1065">
        <f>'1'!M50*1000</f>
        <v>62466451.906657763</v>
      </c>
      <c r="T49" s="309"/>
    </row>
    <row r="50" spans="1:20" ht="18.600000000000001" customHeight="1">
      <c r="A50" s="961"/>
      <c r="B50" s="961" t="s">
        <v>1321</v>
      </c>
      <c r="C50" s="35"/>
      <c r="D50" s="32"/>
      <c r="E50" s="1063">
        <f t="shared" si="38"/>
        <v>87.283520740030283</v>
      </c>
      <c r="F50" s="1064">
        <f t="shared" si="39"/>
        <v>53.110787015416761</v>
      </c>
      <c r="G50" s="1064">
        <f t="shared" si="40"/>
        <v>59.296828293084744</v>
      </c>
      <c r="H50" s="1064">
        <f t="shared" si="41"/>
        <v>294.52340483818034</v>
      </c>
      <c r="I50" s="1064">
        <f t="shared" si="42"/>
        <v>10.951584708688854</v>
      </c>
      <c r="J50" s="1064">
        <f t="shared" si="43"/>
        <v>54.395793326992383</v>
      </c>
      <c r="K50" s="1064">
        <f t="shared" si="44"/>
        <v>2.808987986793162</v>
      </c>
      <c r="L50" s="1064">
        <f t="shared" si="45"/>
        <v>13.952056624862507</v>
      </c>
      <c r="M50" s="1065">
        <f>'1'!L51*1000</f>
        <v>65524532.150558077</v>
      </c>
      <c r="N50" s="50">
        <f>'9'!F50*1000</f>
        <v>57192118.60944017</v>
      </c>
      <c r="O50" s="1065">
        <f>'21'!F50*1000</f>
        <v>34800594.713331178</v>
      </c>
      <c r="P50" s="1065">
        <f>'1'!G51*1000</f>
        <v>38853969.319163531</v>
      </c>
      <c r="Q50" s="1065">
        <f>'1'!J51*1000</f>
        <v>7175974.6434404301</v>
      </c>
      <c r="R50" s="1065">
        <f>'17'!AA50*1000</f>
        <v>1840576.2365115995</v>
      </c>
      <c r="S50" s="1065">
        <f>'1'!M51*1000</f>
        <v>13192149.989068281</v>
      </c>
      <c r="T50" s="309"/>
    </row>
    <row r="51" spans="1:20" ht="18.600000000000001" customHeight="1">
      <c r="A51" s="961"/>
      <c r="B51" s="1330" t="s">
        <v>458</v>
      </c>
      <c r="C51" s="35"/>
      <c r="D51" s="32"/>
      <c r="E51" s="1063">
        <f t="shared" si="38"/>
        <v>87.260335755870415</v>
      </c>
      <c r="F51" s="1064">
        <f t="shared" si="39"/>
        <v>81.364651242785285</v>
      </c>
      <c r="G51" s="1064">
        <f t="shared" si="40"/>
        <v>87.300887466374178</v>
      </c>
      <c r="H51" s="1064">
        <f t="shared" si="41"/>
        <v>415.86496016750436</v>
      </c>
      <c r="I51" s="1064">
        <f t="shared" si="42"/>
        <v>15.567537908861956</v>
      </c>
      <c r="J51" s="1064">
        <f t="shared" si="43"/>
        <v>74.157247655341308</v>
      </c>
      <c r="K51" s="1064">
        <f t="shared" si="44"/>
        <v>3.9618979754672559</v>
      </c>
      <c r="L51" s="1064">
        <f t="shared" si="45"/>
        <v>18.872826973151</v>
      </c>
      <c r="M51" s="1065">
        <f>'1'!L52*1000</f>
        <v>23271057.34536076</v>
      </c>
      <c r="N51" s="50">
        <f>'9'!F51*1000</f>
        <v>20306402.773502942</v>
      </c>
      <c r="O51" s="1065">
        <f>'21'!F51*1000</f>
        <v>18934414.649561349</v>
      </c>
      <c r="P51" s="1065">
        <f>'1'!G52*1000</f>
        <v>20315839.585308798</v>
      </c>
      <c r="Q51" s="1065">
        <f>'1'!J52*1000</f>
        <v>3622730.6740320409</v>
      </c>
      <c r="R51" s="1065">
        <f>'17'!AA51*1000</f>
        <v>921975.54983567202</v>
      </c>
      <c r="S51" s="1065">
        <f>'1'!M52*1000</f>
        <v>4885201.0943951309</v>
      </c>
      <c r="T51" s="309"/>
    </row>
    <row r="52" spans="1:20" ht="18.600000000000001" customHeight="1">
      <c r="A52" s="1470" t="s">
        <v>459</v>
      </c>
      <c r="B52" s="1470"/>
      <c r="C52" s="35"/>
      <c r="D52" s="32"/>
      <c r="E52" s="1063">
        <f t="shared" si="38"/>
        <v>85.564367632517545</v>
      </c>
      <c r="F52" s="1064">
        <f t="shared" si="39"/>
        <v>58.346823862206499</v>
      </c>
      <c r="G52" s="1064">
        <f t="shared" si="40"/>
        <v>60.792579704403614</v>
      </c>
      <c r="H52" s="1064">
        <f t="shared" si="41"/>
        <v>279.46908361969923</v>
      </c>
      <c r="I52" s="1064">
        <f t="shared" si="42"/>
        <v>19.053468727546051</v>
      </c>
      <c r="J52" s="1064">
        <f t="shared" si="43"/>
        <v>87.590549224187242</v>
      </c>
      <c r="K52" s="1064">
        <f t="shared" si="44"/>
        <v>6.4917753572533892</v>
      </c>
      <c r="L52" s="1064">
        <f t="shared" si="45"/>
        <v>29.843288752971471</v>
      </c>
      <c r="M52" s="1065">
        <f>'1'!L53*1000</f>
        <v>10897437.586133072</v>
      </c>
      <c r="N52" s="50">
        <f>'9'!F52*1000</f>
        <v>9324323.5587230474</v>
      </c>
      <c r="O52" s="1065">
        <f>'21'!F52*1000</f>
        <v>6358308.713874951</v>
      </c>
      <c r="P52" s="1065">
        <f>'1'!G53*1000</f>
        <v>6624833.4302875856</v>
      </c>
      <c r="Q52" s="1065">
        <f>'1'!J53*1000</f>
        <v>2076339.862577714</v>
      </c>
      <c r="R52" s="1065">
        <f>'17'!AA52*1000</f>
        <v>707437.16778865526</v>
      </c>
      <c r="S52" s="1065">
        <f>'1'!M53*1000</f>
        <v>2370506.7281440836</v>
      </c>
      <c r="T52" s="309"/>
    </row>
    <row r="53" spans="1:20" ht="18.600000000000001" customHeight="1">
      <c r="A53" s="1746" t="s">
        <v>118</v>
      </c>
      <c r="B53" s="1746"/>
      <c r="C53" s="1746"/>
      <c r="D53" s="989"/>
      <c r="E53" s="1063"/>
      <c r="F53" s="1064"/>
      <c r="G53" s="1064"/>
      <c r="H53" s="1064"/>
      <c r="I53" s="1064"/>
      <c r="J53" s="1064"/>
      <c r="K53" s="1064"/>
      <c r="L53" s="1064"/>
      <c r="M53" s="1065"/>
      <c r="N53" s="1065"/>
      <c r="O53" s="1065"/>
      <c r="P53" s="1065"/>
      <c r="Q53" s="1065"/>
      <c r="R53" s="1065"/>
      <c r="S53" s="1065"/>
      <c r="T53" s="309"/>
    </row>
    <row r="54" spans="1:20" ht="18.600000000000001" customHeight="1">
      <c r="A54" s="1740" t="s">
        <v>22</v>
      </c>
      <c r="B54" s="1740" t="s">
        <v>22</v>
      </c>
      <c r="C54" s="1334"/>
      <c r="D54" s="989"/>
      <c r="E54" s="1063">
        <f>N54/M54*100</f>
        <v>90.864839121290728</v>
      </c>
      <c r="F54" s="1064">
        <f>O54/M54*100</f>
        <v>33.769255767232565</v>
      </c>
      <c r="G54" s="1064">
        <f>P54/M54*100</f>
        <v>34.688876317690642</v>
      </c>
      <c r="H54" s="1064">
        <f>P54/S54*100</f>
        <v>211.36707424773817</v>
      </c>
      <c r="I54" s="1064">
        <f>Q54/M54*100</f>
        <v>6.9091265936262376</v>
      </c>
      <c r="J54" s="1064">
        <f>Q54/S54*100</f>
        <v>42.098852102547454</v>
      </c>
      <c r="K54" s="1064">
        <f>R54/M54*100</f>
        <v>1.1367920840579666</v>
      </c>
      <c r="L54" s="1064">
        <f>R54/S54*100</f>
        <v>6.9267281717275742</v>
      </c>
      <c r="M54" s="1065">
        <f>'1'!L55*1000</f>
        <v>1067405340.6158586</v>
      </c>
      <c r="N54" s="50">
        <f>'9'!F54*1000</f>
        <v>969896145.52266526</v>
      </c>
      <c r="O54" s="1065">
        <f>'21'!F54*1000</f>
        <v>360454839.5456692</v>
      </c>
      <c r="P54" s="1065">
        <f>'1'!G55*1000</f>
        <v>370270918.41465968</v>
      </c>
      <c r="Q54" s="1065">
        <f>'1'!J55*1000</f>
        <v>73748386.250276998</v>
      </c>
      <c r="R54" s="1065">
        <f>'17'!AA54*1000</f>
        <v>12134179.416933054</v>
      </c>
      <c r="S54" s="1065">
        <f>'1'!M55*1000</f>
        <v>175179090.56198326</v>
      </c>
      <c r="T54" s="309"/>
    </row>
    <row r="55" spans="1:20" ht="18.600000000000001" customHeight="1">
      <c r="A55" s="1388"/>
      <c r="B55" s="1388" t="s">
        <v>23</v>
      </c>
      <c r="C55" s="1330"/>
      <c r="D55" s="989"/>
      <c r="E55" s="1063">
        <f>N55/M55*100</f>
        <v>87.288060131822519</v>
      </c>
      <c r="F55" s="1064">
        <f>O55/M55*100</f>
        <v>41.962674798139957</v>
      </c>
      <c r="G55" s="1064">
        <f>P55/M55*100</f>
        <v>43.917834503785031</v>
      </c>
      <c r="H55" s="1064">
        <f>P55/S55*100</f>
        <v>212.10837388206144</v>
      </c>
      <c r="I55" s="1064">
        <f>Q55/M55*100</f>
        <v>9.0779082379022942</v>
      </c>
      <c r="J55" s="1064">
        <f>Q55/S55*100</f>
        <v>43.843244466574909</v>
      </c>
      <c r="K55" s="1064">
        <f>R55/M55*100</f>
        <v>2.2905625797127795</v>
      </c>
      <c r="L55" s="1064">
        <f>R55/S55*100</f>
        <v>11.062647089671623</v>
      </c>
      <c r="M55" s="1065">
        <f>'1'!L56*1000</f>
        <v>426413045.3131457</v>
      </c>
      <c r="N55" s="50">
        <f>'9'!F55*1000</f>
        <v>372207675.40287423</v>
      </c>
      <c r="O55" s="1065">
        <f>'21'!F55*1000</f>
        <v>178934319.5016005</v>
      </c>
      <c r="P55" s="1065">
        <f>'1'!G56*1000</f>
        <v>187271375.54317719</v>
      </c>
      <c r="Q55" s="1065">
        <f>'1'!J56*1000</f>
        <v>38709384.9679721</v>
      </c>
      <c r="R55" s="1065">
        <f>'17'!AA55*1000</f>
        <v>9767257.6509566139</v>
      </c>
      <c r="S55" s="1065">
        <f>'1'!M56*1000</f>
        <v>88290420.654163152</v>
      </c>
      <c r="T55" s="309"/>
    </row>
    <row r="56" spans="1:20" ht="18.600000000000001" customHeight="1">
      <c r="A56" s="1388"/>
      <c r="B56" s="1388" t="s">
        <v>24</v>
      </c>
      <c r="C56" s="1330"/>
      <c r="D56" s="989"/>
      <c r="E56" s="1063">
        <f>N56/M56*100</f>
        <v>91.701614639231039</v>
      </c>
      <c r="F56" s="1064">
        <f>O56/M56*100</f>
        <v>28.896393583265244</v>
      </c>
      <c r="G56" s="1064">
        <f>P56/M56*100</f>
        <v>30.732875116546605</v>
      </c>
      <c r="H56" s="1064">
        <f>P56/S56*100</f>
        <v>180.3230388732585</v>
      </c>
      <c r="I56" s="1064">
        <f>Q56/M56*100</f>
        <v>7.8238677599468982</v>
      </c>
      <c r="J56" s="1064">
        <f>Q56/S56*100</f>
        <v>45.90600797569212</v>
      </c>
      <c r="K56" s="1064">
        <f>R56/M56*100</f>
        <v>1.3985962527292304</v>
      </c>
      <c r="L56" s="1064">
        <f>R56/S56*100</f>
        <v>8.2061676785034159</v>
      </c>
      <c r="M56" s="1065">
        <f>'1'!L57*1000</f>
        <v>237651515.67995995</v>
      </c>
      <c r="N56" s="50">
        <f>'9'!F56*1000</f>
        <v>217930277.09312862</v>
      </c>
      <c r="O56" s="1065">
        <f>'21'!F56*1000</f>
        <v>68672717.327476546</v>
      </c>
      <c r="P56" s="1065">
        <f>'1'!G57*1000</f>
        <v>73037143.526502267</v>
      </c>
      <c r="Q56" s="1065">
        <f>'1'!J57*1000</f>
        <v>18593540.316309534</v>
      </c>
      <c r="R56" s="1065">
        <f>'17'!AA56*1000</f>
        <v>3323785.192854139</v>
      </c>
      <c r="S56" s="1065">
        <f>'1'!M57*1000</f>
        <v>40503500.818792775</v>
      </c>
      <c r="T56" s="309"/>
    </row>
    <row r="57" spans="1:20" ht="18.600000000000001" customHeight="1">
      <c r="A57" s="1388"/>
      <c r="B57" s="1388" t="s">
        <v>25</v>
      </c>
      <c r="C57" s="1330"/>
      <c r="D57" s="989"/>
      <c r="E57" s="1063">
        <f>N57/M57*100</f>
        <v>94.153185646602168</v>
      </c>
      <c r="F57" s="1064">
        <f>O57/M57*100</f>
        <v>27.978277530513889</v>
      </c>
      <c r="G57" s="1064">
        <f>P57/M57*100</f>
        <v>27.262901472008057</v>
      </c>
      <c r="H57" s="1064">
        <f>P57/S57*100</f>
        <v>237.06370269757477</v>
      </c>
      <c r="I57" s="1064">
        <f>Q57/M57*100</f>
        <v>4.0773117415444329</v>
      </c>
      <c r="J57" s="1064">
        <f>Q57/S57*100</f>
        <v>35.454136071879603</v>
      </c>
      <c r="K57" s="1064">
        <f>R57/M57*100</f>
        <v>-0.23723448637468494</v>
      </c>
      <c r="L57" s="1064">
        <f>R57/S57*100</f>
        <v>-2.0628650184311366</v>
      </c>
      <c r="M57" s="1065">
        <f>'1'!L58*1000</f>
        <v>403340779.62275165</v>
      </c>
      <c r="N57" s="50">
        <f>'9'!F57*1000</f>
        <v>379758193.02666187</v>
      </c>
      <c r="O57" s="1065">
        <f>'21'!F57*1000</f>
        <v>112847802.71659186</v>
      </c>
      <c r="P57" s="1065">
        <f>'1'!G58*1000</f>
        <v>109962399.34497993</v>
      </c>
      <c r="Q57" s="1065">
        <f>'1'!J58*1000</f>
        <v>16445460.96599531</v>
      </c>
      <c r="R57" s="1065">
        <f>'17'!AA57*1000</f>
        <v>-956863.42687768477</v>
      </c>
      <c r="S57" s="1065">
        <f>'1'!M58*1000</f>
        <v>46385169.08902768</v>
      </c>
      <c r="T57" s="309"/>
    </row>
    <row r="58" spans="1:20" ht="18.600000000000001" customHeight="1" thickBot="1">
      <c r="A58" s="1747" t="s">
        <v>26</v>
      </c>
      <c r="B58" s="1747"/>
      <c r="C58" s="1331"/>
      <c r="D58" s="1068"/>
      <c r="E58" s="1066">
        <f>N58/M58*100</f>
        <v>93.396102634744565</v>
      </c>
      <c r="F58" s="1067">
        <f>O58/M58*100</f>
        <v>25.859462777864305</v>
      </c>
      <c r="G58" s="1067">
        <f>P58/M58*100</f>
        <v>27.515055496714897</v>
      </c>
      <c r="H58" s="1067">
        <f>P58/S58*100</f>
        <v>198.57394262966409</v>
      </c>
      <c r="I58" s="1067">
        <f>Q58/M58*100</f>
        <v>6.4649039656428746</v>
      </c>
      <c r="J58" s="1067">
        <f>Q58/S58*100</f>
        <v>46.656691982072438</v>
      </c>
      <c r="K58" s="1067">
        <f>R58/M58*100</f>
        <v>1.9223808416275734</v>
      </c>
      <c r="L58" s="1067">
        <f>R58/S58*100</f>
        <v>13.873667927120682</v>
      </c>
      <c r="M58" s="1065">
        <f>'1'!L59*1000</f>
        <v>1154926999.6063361</v>
      </c>
      <c r="N58" s="50">
        <f>'9'!F58*1000</f>
        <v>1078656805.9087095</v>
      </c>
      <c r="O58" s="1065">
        <f>'21'!F58*1000</f>
        <v>298657917.57470554</v>
      </c>
      <c r="P58" s="1065">
        <f>'1'!G59*1000</f>
        <v>317778804.88822764</v>
      </c>
      <c r="Q58" s="1065">
        <f>'1'!J59*1000</f>
        <v>74664921.397830293</v>
      </c>
      <c r="R58" s="1065">
        <f>'17'!AA58*1000</f>
        <v>22202095.375216365</v>
      </c>
      <c r="S58" s="1065">
        <f>'1'!M59*1000</f>
        <v>160030465.56862596</v>
      </c>
      <c r="T58" s="309"/>
    </row>
    <row r="59" spans="1:20" s="998" customFormat="1">
      <c r="B59" s="14"/>
      <c r="C59" s="14"/>
      <c r="D59" s="15"/>
      <c r="H59" s="993"/>
    </row>
    <row r="60" spans="1:20" ht="26.1" customHeight="1"/>
    <row r="61" spans="1:20" ht="26.1" customHeight="1"/>
    <row r="62" spans="1:20" ht="26.1" customHeight="1"/>
    <row r="63" spans="1:20" ht="26.1" customHeight="1"/>
    <row r="64" spans="1:20" ht="26.1" customHeight="1"/>
    <row r="65" ht="26.1" customHeight="1"/>
    <row r="66" ht="26.1" customHeight="1"/>
    <row r="67" ht="26.1" customHeight="1"/>
    <row r="68" ht="26.1" customHeight="1"/>
    <row r="69" ht="26.1" customHeight="1"/>
    <row r="70" ht="26.1" customHeight="1"/>
    <row r="71" ht="26.1" customHeight="1"/>
    <row r="72" ht="26.1" customHeight="1"/>
    <row r="73" ht="26.1" customHeight="1"/>
    <row r="74" ht="26.1" customHeight="1"/>
    <row r="75" ht="26.1" customHeight="1"/>
    <row r="76" ht="26.1" customHeight="1"/>
    <row r="77" ht="26.1" customHeight="1"/>
    <row r="78" ht="26.1" customHeight="1"/>
    <row r="79" ht="26.1" customHeight="1"/>
    <row r="80" ht="26.1" customHeight="1"/>
  </sheetData>
  <mergeCells count="40">
    <mergeCell ref="A58:B58"/>
    <mergeCell ref="A53:C53"/>
    <mergeCell ref="A28:C28"/>
    <mergeCell ref="A31:C31"/>
    <mergeCell ref="A37:C37"/>
    <mergeCell ref="A54:B54"/>
    <mergeCell ref="A17:C17"/>
    <mergeCell ref="A38:B38"/>
    <mergeCell ref="A19:C19"/>
    <mergeCell ref="A52:B52"/>
    <mergeCell ref="A18:C18"/>
    <mergeCell ref="A20:C20"/>
    <mergeCell ref="A21:C21"/>
    <mergeCell ref="A22:D22"/>
    <mergeCell ref="A23:D23"/>
    <mergeCell ref="A24:D24"/>
    <mergeCell ref="A25:D25"/>
    <mergeCell ref="A26:D26"/>
    <mergeCell ref="A27:D27"/>
    <mergeCell ref="H1:J1"/>
    <mergeCell ref="L3:L4"/>
    <mergeCell ref="E3:E4"/>
    <mergeCell ref="F3:F4"/>
    <mergeCell ref="G3:G4"/>
    <mergeCell ref="H3:H4"/>
    <mergeCell ref="J3:J4"/>
    <mergeCell ref="I3:I4"/>
    <mergeCell ref="K3:K4"/>
    <mergeCell ref="A3:C5"/>
    <mergeCell ref="A8:C8"/>
    <mergeCell ref="A9:C9"/>
    <mergeCell ref="A11:C11"/>
    <mergeCell ref="A10:C10"/>
    <mergeCell ref="A16:C16"/>
    <mergeCell ref="A13:C13"/>
    <mergeCell ref="A14:C14"/>
    <mergeCell ref="A15:C15"/>
    <mergeCell ref="A6:C6"/>
    <mergeCell ref="A7:C7"/>
    <mergeCell ref="A12:C12"/>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7" max="31"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T68"/>
  <sheetViews>
    <sheetView tabSelected="1" view="pageBreakPreview" topLeftCell="A44" zoomScaleNormal="75" zoomScaleSheetLayoutView="100" workbookViewId="0">
      <selection activeCell="H30" sqref="H30"/>
    </sheetView>
  </sheetViews>
  <sheetFormatPr defaultColWidth="9.140625" defaultRowHeight="15.75"/>
  <cols>
    <col min="1" max="1" width="2.28515625" style="37" customWidth="1"/>
    <col min="2" max="2" width="28.7109375" style="37" customWidth="1"/>
    <col min="3" max="3" width="2.28515625" style="37" customWidth="1"/>
    <col min="4" max="4" width="1.7109375" style="38" customWidth="1"/>
    <col min="5" max="7" width="26" style="987" customWidth="1"/>
    <col min="8" max="9" width="21" style="987" customWidth="1"/>
    <col min="10" max="10" width="22.7109375" style="987" customWidth="1"/>
    <col min="11" max="11" width="21" style="987" customWidth="1"/>
    <col min="12" max="12" width="21.5703125" style="987" customWidth="1"/>
    <col min="13" max="13" width="22.85546875" style="999" customWidth="1"/>
    <col min="14" max="14" width="19" style="987" customWidth="1"/>
    <col min="15" max="15" width="20.140625" style="987" customWidth="1"/>
    <col min="16" max="17" width="16.5703125" style="987" customWidth="1"/>
    <col min="18" max="19" width="16.85546875" style="987" customWidth="1"/>
    <col min="20" max="16384" width="9.140625" style="987"/>
  </cols>
  <sheetData>
    <row r="1" spans="1:20" s="295" customFormat="1" ht="35.25" customHeight="1">
      <c r="A1" s="292"/>
      <c r="B1" s="292"/>
      <c r="C1" s="292"/>
      <c r="D1" s="292"/>
      <c r="E1" s="292"/>
      <c r="F1" s="292"/>
      <c r="G1" s="1411" t="s">
        <v>439</v>
      </c>
      <c r="H1" s="293" t="s">
        <v>310</v>
      </c>
      <c r="I1" s="293"/>
      <c r="J1" s="293"/>
      <c r="K1" s="293"/>
      <c r="L1" s="293"/>
      <c r="M1" s="294"/>
    </row>
    <row r="2" spans="1:20" ht="15" customHeight="1" thickBot="1">
      <c r="A2" s="987"/>
      <c r="B2" s="26"/>
      <c r="C2" s="26"/>
      <c r="D2" s="27"/>
      <c r="L2" s="28" t="s">
        <v>182</v>
      </c>
    </row>
    <row r="3" spans="1:20" ht="20.100000000000001" customHeight="1">
      <c r="A3" s="1836" t="s">
        <v>1</v>
      </c>
      <c r="B3" s="1836"/>
      <c r="C3" s="1836"/>
      <c r="D3" s="29"/>
      <c r="E3" s="1939" t="s">
        <v>113</v>
      </c>
      <c r="F3" s="1939" t="s">
        <v>114</v>
      </c>
      <c r="G3" s="1939" t="s">
        <v>7</v>
      </c>
      <c r="H3" s="1972" t="s">
        <v>7</v>
      </c>
      <c r="I3" s="1939" t="s">
        <v>40</v>
      </c>
      <c r="J3" s="1974" t="s">
        <v>40</v>
      </c>
      <c r="K3" s="1939" t="s">
        <v>41</v>
      </c>
      <c r="L3" s="1955" t="s">
        <v>41</v>
      </c>
      <c r="T3" s="296"/>
    </row>
    <row r="4" spans="1:20" ht="20.100000000000001" customHeight="1">
      <c r="A4" s="1837"/>
      <c r="B4" s="1837"/>
      <c r="C4" s="1837"/>
      <c r="D4" s="30"/>
      <c r="E4" s="1940"/>
      <c r="F4" s="1940"/>
      <c r="G4" s="1940"/>
      <c r="H4" s="1973"/>
      <c r="I4" s="1940"/>
      <c r="J4" s="1975"/>
      <c r="K4" s="1940"/>
      <c r="L4" s="1956"/>
      <c r="M4" s="1059" t="s">
        <v>103</v>
      </c>
      <c r="N4" s="1059" t="s">
        <v>1427</v>
      </c>
      <c r="O4" s="297" t="s">
        <v>199</v>
      </c>
      <c r="P4" s="1059" t="s">
        <v>96</v>
      </c>
      <c r="Q4" s="1059" t="s">
        <v>98</v>
      </c>
      <c r="R4" s="1060" t="s">
        <v>99</v>
      </c>
      <c r="S4" s="1059" t="s">
        <v>104</v>
      </c>
    </row>
    <row r="5" spans="1:20" ht="39.950000000000003" customHeight="1">
      <c r="A5" s="1838"/>
      <c r="B5" s="1838"/>
      <c r="C5" s="1838"/>
      <c r="D5" s="31"/>
      <c r="E5" s="298" t="s">
        <v>115</v>
      </c>
      <c r="F5" s="298" t="s">
        <v>115</v>
      </c>
      <c r="G5" s="299" t="s">
        <v>115</v>
      </c>
      <c r="H5" s="31" t="s">
        <v>791</v>
      </c>
      <c r="I5" s="298" t="s">
        <v>115</v>
      </c>
      <c r="J5" s="1433" t="s">
        <v>791</v>
      </c>
      <c r="K5" s="298" t="s">
        <v>115</v>
      </c>
      <c r="L5" s="1413" t="s">
        <v>791</v>
      </c>
      <c r="M5" s="1061" t="s">
        <v>63</v>
      </c>
      <c r="N5" s="1062" t="s">
        <v>446</v>
      </c>
      <c r="O5" s="1062">
        <v>604</v>
      </c>
      <c r="P5" s="1062" t="s">
        <v>56</v>
      </c>
      <c r="Q5" s="1062" t="s">
        <v>58</v>
      </c>
      <c r="R5" s="1062" t="s">
        <v>59</v>
      </c>
      <c r="S5" s="1062" t="s">
        <v>64</v>
      </c>
      <c r="T5" s="300"/>
    </row>
    <row r="6" spans="1:20" s="33" customFormat="1" ht="12.75" hidden="1" customHeight="1">
      <c r="A6" s="1839" t="s">
        <v>151</v>
      </c>
      <c r="B6" s="1839"/>
      <c r="C6" s="1839"/>
      <c r="D6" s="32"/>
      <c r="E6" s="301">
        <v>92.38</v>
      </c>
      <c r="F6" s="302">
        <v>83.89</v>
      </c>
      <c r="G6" s="302">
        <v>68.209999999999994</v>
      </c>
      <c r="H6" s="302">
        <v>330.32</v>
      </c>
      <c r="I6" s="302">
        <v>25.62</v>
      </c>
      <c r="J6" s="302">
        <v>124.04</v>
      </c>
      <c r="K6" s="302">
        <v>8.2799999999999994</v>
      </c>
      <c r="L6" s="302">
        <v>40.07</v>
      </c>
      <c r="M6" s="33" t="s">
        <v>89</v>
      </c>
      <c r="N6" s="33" t="s">
        <v>95</v>
      </c>
      <c r="O6" s="33" t="s">
        <v>90</v>
      </c>
      <c r="P6" s="33" t="s">
        <v>91</v>
      </c>
      <c r="Q6" s="33" t="s">
        <v>92</v>
      </c>
      <c r="R6" s="33" t="s">
        <v>93</v>
      </c>
      <c r="S6" s="33" t="s">
        <v>94</v>
      </c>
    </row>
    <row r="7" spans="1:20" s="33" customFormat="1" ht="12.75" hidden="1" customHeight="1">
      <c r="A7" s="1825" t="s">
        <v>152</v>
      </c>
      <c r="B7" s="1825"/>
      <c r="C7" s="1825"/>
      <c r="D7" s="32"/>
      <c r="E7" s="159">
        <v>95.03</v>
      </c>
      <c r="F7" s="159">
        <v>39.979999999999997</v>
      </c>
      <c r="G7" s="159">
        <v>40.840000000000003</v>
      </c>
      <c r="H7" s="159">
        <v>261.52999999999997</v>
      </c>
      <c r="I7" s="159">
        <v>12.02</v>
      </c>
      <c r="J7" s="159">
        <v>76.97</v>
      </c>
      <c r="K7" s="159">
        <v>-0.4</v>
      </c>
      <c r="L7" s="159">
        <v>-2.5499999999999998</v>
      </c>
      <c r="M7" s="33" t="s">
        <v>68</v>
      </c>
      <c r="N7" s="33" t="s">
        <v>68</v>
      </c>
      <c r="O7" s="33" t="s">
        <v>68</v>
      </c>
      <c r="P7" s="33" t="s">
        <v>68</v>
      </c>
      <c r="Q7" s="33" t="s">
        <v>68</v>
      </c>
      <c r="R7" s="33" t="s">
        <v>68</v>
      </c>
      <c r="S7" s="33" t="s">
        <v>68</v>
      </c>
    </row>
    <row r="8" spans="1:20" s="33" customFormat="1" ht="12.75" hidden="1" customHeight="1">
      <c r="A8" s="1825" t="s">
        <v>1428</v>
      </c>
      <c r="B8" s="1825"/>
      <c r="C8" s="1825"/>
      <c r="D8" s="32"/>
      <c r="E8" s="303">
        <f t="shared" ref="E8:E17" si="0">N8/M8*100</f>
        <v>98.879656098118573</v>
      </c>
      <c r="F8" s="159">
        <f t="shared" ref="F8:F17" si="1">O8/M8*100</f>
        <v>52.009150298776284</v>
      </c>
      <c r="G8" s="159">
        <f t="shared" ref="G8:G17" si="2">P8/M8*100</f>
        <v>51.339895764868857</v>
      </c>
      <c r="H8" s="159">
        <f t="shared" ref="H8:H17" si="3">P8/S8*100</f>
        <v>166.44300454946168</v>
      </c>
      <c r="I8" s="159">
        <f t="shared" ref="I8:I17" si="4">Q8/M8*100</f>
        <v>12.341890945096155</v>
      </c>
      <c r="J8" s="159">
        <f t="shared" ref="J8:J17" si="5">Q8/S8*100</f>
        <v>40.012185068152654</v>
      </c>
      <c r="K8" s="159">
        <f t="shared" ref="K8:K17" si="6">R8/M8*100</f>
        <v>1.0554486092422661</v>
      </c>
      <c r="L8" s="159">
        <f t="shared" ref="L8:L17" si="7">R8/S8*100</f>
        <v>3.421745117566898</v>
      </c>
      <c r="M8" s="304">
        <v>948584982</v>
      </c>
      <c r="N8" s="305">
        <v>937957568</v>
      </c>
      <c r="O8" s="304">
        <v>493350989</v>
      </c>
      <c r="P8" s="304">
        <v>487002541</v>
      </c>
      <c r="Q8" s="304">
        <v>117073324</v>
      </c>
      <c r="R8" s="304">
        <v>10011827</v>
      </c>
      <c r="S8" s="304">
        <v>292594178</v>
      </c>
    </row>
    <row r="9" spans="1:20" s="33" customFormat="1" ht="12.75" hidden="1" customHeight="1">
      <c r="A9" s="1825" t="s">
        <v>1429</v>
      </c>
      <c r="B9" s="1825"/>
      <c r="C9" s="1825"/>
      <c r="D9" s="32"/>
      <c r="E9" s="303">
        <f t="shared" si="0"/>
        <v>97.80126976393565</v>
      </c>
      <c r="F9" s="159">
        <f t="shared" si="1"/>
        <v>43.806786794920129</v>
      </c>
      <c r="G9" s="159">
        <f t="shared" si="2"/>
        <v>46.707933951185183</v>
      </c>
      <c r="H9" s="159">
        <f t="shared" si="3"/>
        <v>293.87310207822026</v>
      </c>
      <c r="I9" s="159">
        <f t="shared" si="4"/>
        <v>12.077264449301394</v>
      </c>
      <c r="J9" s="159">
        <f t="shared" si="5"/>
        <v>75.986730049855922</v>
      </c>
      <c r="K9" s="159">
        <f t="shared" si="6"/>
        <v>-0.72857548259002891</v>
      </c>
      <c r="L9" s="159">
        <f t="shared" si="7"/>
        <v>-4.5839907496365564</v>
      </c>
      <c r="M9" s="50">
        <v>887937777.4215498</v>
      </c>
      <c r="N9" s="50">
        <v>868414421.03194439</v>
      </c>
      <c r="O9" s="50">
        <v>388977009.02661073</v>
      </c>
      <c r="P9" s="50">
        <v>414737390.60567915</v>
      </c>
      <c r="Q9" s="50">
        <v>107238593.52444977</v>
      </c>
      <c r="R9" s="50">
        <v>-6469296.9469482331</v>
      </c>
      <c r="S9" s="50">
        <v>141128054.14062306</v>
      </c>
    </row>
    <row r="10" spans="1:20" s="33" customFormat="1" ht="12.75" hidden="1" customHeight="1">
      <c r="A10" s="1825" t="s">
        <v>1430</v>
      </c>
      <c r="B10" s="1825"/>
      <c r="C10" s="1825"/>
      <c r="D10" s="32"/>
      <c r="E10" s="303">
        <f t="shared" si="0"/>
        <v>96.066795728157672</v>
      </c>
      <c r="F10" s="159">
        <f t="shared" si="1"/>
        <v>38.888402322131022</v>
      </c>
      <c r="G10" s="159">
        <f t="shared" si="2"/>
        <v>43.982952338522161</v>
      </c>
      <c r="H10" s="159">
        <f t="shared" si="3"/>
        <v>298.15338852259981</v>
      </c>
      <c r="I10" s="159">
        <f t="shared" si="4"/>
        <v>11.656114296511582</v>
      </c>
      <c r="J10" s="159">
        <f t="shared" si="5"/>
        <v>79.014931689063118</v>
      </c>
      <c r="K10" s="159">
        <f t="shared" si="6"/>
        <v>0.7225488353805144</v>
      </c>
      <c r="L10" s="159">
        <f t="shared" si="7"/>
        <v>4.8980428140353665</v>
      </c>
      <c r="M10" s="50">
        <v>1094008385.2415516</v>
      </c>
      <c r="N10" s="50">
        <v>1050978800.6989176</v>
      </c>
      <c r="O10" s="50">
        <v>425442382.29058367</v>
      </c>
      <c r="P10" s="50">
        <v>481177186.6602276</v>
      </c>
      <c r="Q10" s="50">
        <v>127518867.797176</v>
      </c>
      <c r="R10" s="50">
        <v>7904744.846528003</v>
      </c>
      <c r="S10" s="50">
        <v>161385785.02982694</v>
      </c>
    </row>
    <row r="11" spans="1:20" s="308" customFormat="1" ht="13.7" hidden="1" customHeight="1">
      <c r="A11" s="1789" t="s">
        <v>1431</v>
      </c>
      <c r="B11" s="1789"/>
      <c r="C11" s="1789"/>
      <c r="D11" s="22"/>
      <c r="E11" s="306">
        <f t="shared" si="0"/>
        <v>96.694235995395132</v>
      </c>
      <c r="F11" s="307">
        <f t="shared" si="1"/>
        <v>41.353074377945966</v>
      </c>
      <c r="G11" s="307">
        <f t="shared" si="2"/>
        <v>47.91521214392337</v>
      </c>
      <c r="H11" s="307">
        <f t="shared" si="3"/>
        <v>369.22649092196866</v>
      </c>
      <c r="I11" s="307">
        <f t="shared" si="4"/>
        <v>11.966287930980428</v>
      </c>
      <c r="J11" s="307">
        <f t="shared" si="5"/>
        <v>92.210183455863827</v>
      </c>
      <c r="K11" s="307">
        <f t="shared" si="6"/>
        <v>1.1999116846393896</v>
      </c>
      <c r="L11" s="307">
        <f t="shared" si="7"/>
        <v>9.2463157505159064</v>
      </c>
      <c r="M11" s="50">
        <v>1104507474.4175601</v>
      </c>
      <c r="N11" s="50">
        <v>1067995063.900094</v>
      </c>
      <c r="O11" s="50">
        <v>456747797.40586615</v>
      </c>
      <c r="P11" s="50">
        <v>529227099.51266408</v>
      </c>
      <c r="Q11" s="50">
        <v>132168544.60800523</v>
      </c>
      <c r="R11" s="50">
        <v>13253114.24325172</v>
      </c>
      <c r="S11" s="50">
        <v>143334000.27478242</v>
      </c>
    </row>
    <row r="12" spans="1:20" s="33" customFormat="1" ht="13.7" hidden="1" customHeight="1">
      <c r="A12" s="1825" t="s">
        <v>1432</v>
      </c>
      <c r="B12" s="1825"/>
      <c r="C12" s="1825"/>
      <c r="D12" s="32"/>
      <c r="E12" s="303">
        <f t="shared" si="0"/>
        <v>96.143583588435959</v>
      </c>
      <c r="F12" s="159">
        <f t="shared" si="1"/>
        <v>43.80616542024616</v>
      </c>
      <c r="G12" s="159">
        <f t="shared" si="2"/>
        <v>49.754979514854305</v>
      </c>
      <c r="H12" s="159">
        <f t="shared" si="3"/>
        <v>369.94972248253907</v>
      </c>
      <c r="I12" s="159">
        <f t="shared" si="4"/>
        <v>11.891954414428728</v>
      </c>
      <c r="J12" s="159">
        <f t="shared" si="5"/>
        <v>88.421807792714873</v>
      </c>
      <c r="K12" s="159">
        <f t="shared" si="6"/>
        <v>1.3015294865590137</v>
      </c>
      <c r="L12" s="159">
        <f t="shared" si="7"/>
        <v>9.6774328328604184</v>
      </c>
      <c r="M12" s="50">
        <v>87573289.677770346</v>
      </c>
      <c r="N12" s="50">
        <v>84196098.96249029</v>
      </c>
      <c r="O12" s="50">
        <v>38362500.140195437</v>
      </c>
      <c r="P12" s="50">
        <v>43572072.339658655</v>
      </c>
      <c r="Q12" s="50">
        <v>10414175.687696068</v>
      </c>
      <c r="R12" s="50">
        <v>1139792.187505922</v>
      </c>
      <c r="S12" s="50">
        <v>11777836.200894887</v>
      </c>
      <c r="T12" s="309"/>
    </row>
    <row r="13" spans="1:20" s="33" customFormat="1" ht="13.7" hidden="1" customHeight="1">
      <c r="A13" s="1789" t="s">
        <v>1433</v>
      </c>
      <c r="B13" s="1789"/>
      <c r="C13" s="1789"/>
      <c r="D13" s="32"/>
      <c r="E13" s="303" t="e">
        <f t="shared" si="0"/>
        <v>#REF!</v>
      </c>
      <c r="F13" s="159">
        <f t="shared" si="1"/>
        <v>29.984456145394923</v>
      </c>
      <c r="G13" s="159">
        <f t="shared" si="2"/>
        <v>33.18043711200859</v>
      </c>
      <c r="H13" s="159">
        <f t="shared" si="3"/>
        <v>364.62575496612726</v>
      </c>
      <c r="I13" s="159">
        <f t="shared" si="4"/>
        <v>9.0370982789521364</v>
      </c>
      <c r="J13" s="159">
        <f t="shared" si="5"/>
        <v>99.310288515561354</v>
      </c>
      <c r="K13" s="159">
        <f t="shared" si="6"/>
        <v>2.646541493160405</v>
      </c>
      <c r="L13" s="159">
        <f t="shared" si="7"/>
        <v>29.083317580633828</v>
      </c>
      <c r="M13" s="50">
        <f>'2'!L14*1000</f>
        <v>1814153456077.3289</v>
      </c>
      <c r="N13" s="50" t="e">
        <f>#REF!*1000</f>
        <v>#REF!</v>
      </c>
      <c r="O13" s="50">
        <f>'22'!F13*1000</f>
        <v>543964047447.67297</v>
      </c>
      <c r="P13" s="50">
        <f>'2'!G14*1000</f>
        <v>601944046609.06848</v>
      </c>
      <c r="Q13" s="50">
        <f>'2'!J14*1000</f>
        <v>163946830756.715</v>
      </c>
      <c r="R13" s="50">
        <f>'18'!AA13*1000</f>
        <v>48012323964.690033</v>
      </c>
      <c r="S13" s="50">
        <f>'2'!M14*1000</f>
        <v>165085444023.28009</v>
      </c>
      <c r="T13" s="309"/>
    </row>
    <row r="14" spans="1:20" s="33" customFormat="1" ht="13.7" hidden="1" customHeight="1">
      <c r="A14" s="1825" t="s">
        <v>1434</v>
      </c>
      <c r="B14" s="1825"/>
      <c r="C14" s="1825"/>
      <c r="D14" s="32"/>
      <c r="E14" s="303" t="e">
        <f t="shared" si="0"/>
        <v>#REF!</v>
      </c>
      <c r="F14" s="159">
        <f t="shared" si="1"/>
        <v>29.775913443042274</v>
      </c>
      <c r="G14" s="159">
        <f t="shared" si="2"/>
        <v>31.060894960473345</v>
      </c>
      <c r="H14" s="159">
        <f t="shared" si="3"/>
        <v>360.18391381837631</v>
      </c>
      <c r="I14" s="159">
        <f t="shared" si="4"/>
        <v>6.6219643922703204</v>
      </c>
      <c r="J14" s="159">
        <f t="shared" si="5"/>
        <v>76.788677692933476</v>
      </c>
      <c r="K14" s="159">
        <f t="shared" si="6"/>
        <v>1.0746011818883412</v>
      </c>
      <c r="L14" s="159">
        <f t="shared" si="7"/>
        <v>12.461136743771958</v>
      </c>
      <c r="M14" s="50">
        <f>'2'!L15*1000</f>
        <v>1858282579764.1816</v>
      </c>
      <c r="N14" s="50" t="e">
        <f>#REF!*1000</f>
        <v>#REF!</v>
      </c>
      <c r="O14" s="50">
        <f>'22'!F14*1000</f>
        <v>553320612477.7157</v>
      </c>
      <c r="P14" s="50">
        <f>'2'!G15*1000</f>
        <v>577199200169.32678</v>
      </c>
      <c r="Q14" s="50">
        <f>'2'!J15*1000</f>
        <v>123054810739.74641</v>
      </c>
      <c r="R14" s="50">
        <f>'18'!AA14*1000</f>
        <v>19969126564.971054</v>
      </c>
      <c r="S14" s="50">
        <f>'2'!M15*1000</f>
        <v>160251243330.20074</v>
      </c>
      <c r="T14" s="309"/>
    </row>
    <row r="15" spans="1:20" s="33" customFormat="1" ht="0.75" customHeight="1">
      <c r="A15" s="1825" t="s">
        <v>1435</v>
      </c>
      <c r="B15" s="1825"/>
      <c r="C15" s="1825"/>
      <c r="D15" s="32"/>
      <c r="E15" s="303" t="e">
        <f t="shared" si="0"/>
        <v>#REF!</v>
      </c>
      <c r="F15" s="159">
        <f t="shared" si="1"/>
        <v>33.541969878352447</v>
      </c>
      <c r="G15" s="159">
        <f t="shared" si="2"/>
        <v>36.56124742313078</v>
      </c>
      <c r="H15" s="159">
        <f t="shared" si="3"/>
        <v>361.13273953770857</v>
      </c>
      <c r="I15" s="159">
        <f t="shared" si="4"/>
        <v>6.9783047564829008</v>
      </c>
      <c r="J15" s="159">
        <f t="shared" si="5"/>
        <v>68.928017823684357</v>
      </c>
      <c r="K15" s="159">
        <f t="shared" si="6"/>
        <v>0.81774071897321621</v>
      </c>
      <c r="L15" s="159">
        <f t="shared" si="7"/>
        <v>8.0772119905159698</v>
      </c>
      <c r="M15" s="50">
        <f>'2'!L16*1000</f>
        <v>1616947529869.2383</v>
      </c>
      <c r="N15" s="50" t="e">
        <f>#REF!*1000</f>
        <v>#REF!</v>
      </c>
      <c r="O15" s="50">
        <f>'22'!F15*1000</f>
        <v>542356053417.50385</v>
      </c>
      <c r="P15" s="50">
        <f>'2'!G16*1000</f>
        <v>591176187097.69373</v>
      </c>
      <c r="Q15" s="50">
        <f>'2'!J16*1000</f>
        <v>112835526386.69783</v>
      </c>
      <c r="R15" s="50">
        <f>'18'!AA15*1000</f>
        <v>13222438356.172369</v>
      </c>
      <c r="S15" s="50">
        <f>'2'!M16*1000</f>
        <v>163700524038.46497</v>
      </c>
      <c r="T15" s="309"/>
    </row>
    <row r="16" spans="1:20" s="33" customFormat="1" ht="17.25" hidden="1" customHeight="1">
      <c r="A16" s="1825" t="s">
        <v>1419</v>
      </c>
      <c r="B16" s="1825"/>
      <c r="C16" s="1825"/>
      <c r="D16" s="32"/>
      <c r="E16" s="303" t="e">
        <f t="shared" si="0"/>
        <v>#REF!</v>
      </c>
      <c r="F16" s="159">
        <f t="shared" si="1"/>
        <v>30.436173352685795</v>
      </c>
      <c r="G16" s="159">
        <f t="shared" si="2"/>
        <v>31.104626331474162</v>
      </c>
      <c r="H16" s="159">
        <f t="shared" si="3"/>
        <v>318.25095015699156</v>
      </c>
      <c r="I16" s="159">
        <f t="shared" si="4"/>
        <v>6.3675851906410283</v>
      </c>
      <c r="J16" s="159">
        <f t="shared" si="5"/>
        <v>65.150759746518162</v>
      </c>
      <c r="K16" s="159">
        <f t="shared" si="6"/>
        <v>1.3284410257579715</v>
      </c>
      <c r="L16" s="159">
        <f t="shared" si="7"/>
        <v>13.59211373155776</v>
      </c>
      <c r="M16" s="50">
        <f>'2'!L17*1000</f>
        <v>1677734614158.7781</v>
      </c>
      <c r="N16" s="50" t="e">
        <f>#REF!*1000</f>
        <v>#REF!</v>
      </c>
      <c r="O16" s="50">
        <f>'22'!F16*1000</f>
        <v>510638215563.37988</v>
      </c>
      <c r="P16" s="50">
        <f>'2'!G17*1000</f>
        <v>521853082567.8877</v>
      </c>
      <c r="Q16" s="50">
        <f>'2'!J17*1000</f>
        <v>106831180829.43275</v>
      </c>
      <c r="R16" s="50">
        <f>'18'!AA16*1000</f>
        <v>22287714917.827419</v>
      </c>
      <c r="S16" s="50">
        <f>'2'!M17*1000</f>
        <v>163975341569.43137</v>
      </c>
      <c r="T16" s="309"/>
    </row>
    <row r="17" spans="1:20" s="33" customFormat="1" ht="15.75" hidden="1" customHeight="1">
      <c r="A17" s="1825" t="s">
        <v>1420</v>
      </c>
      <c r="B17" s="1825"/>
      <c r="C17" s="1825"/>
      <c r="D17" s="32"/>
      <c r="E17" s="310" t="e">
        <f t="shared" si="0"/>
        <v>#REF!</v>
      </c>
      <c r="F17" s="311">
        <f t="shared" si="1"/>
        <v>29.161014807454656</v>
      </c>
      <c r="G17" s="311">
        <f t="shared" si="2"/>
        <v>30.986663560319151</v>
      </c>
      <c r="H17" s="311">
        <f t="shared" si="3"/>
        <v>309.19840934118037</v>
      </c>
      <c r="I17" s="311">
        <f t="shared" si="4"/>
        <v>6.5546330433600168</v>
      </c>
      <c r="J17" s="311">
        <f t="shared" si="5"/>
        <v>65.404980012671729</v>
      </c>
      <c r="K17" s="311">
        <f t="shared" si="6"/>
        <v>1.8219534286994465</v>
      </c>
      <c r="L17" s="311">
        <f t="shared" si="7"/>
        <v>18.180243928197097</v>
      </c>
      <c r="M17" s="50">
        <f>'2'!L18*1000</f>
        <v>1905911401124.707</v>
      </c>
      <c r="N17" s="50" t="e">
        <f>#REF!*1000</f>
        <v>#REF!</v>
      </c>
      <c r="O17" s="50">
        <f>'22'!F17*1000</f>
        <v>555783105898.94226</v>
      </c>
      <c r="P17" s="50">
        <f>'2'!G18*1000</f>
        <v>590578353624.27771</v>
      </c>
      <c r="Q17" s="50">
        <f>'2'!J18*1000</f>
        <v>124925498475.28592</v>
      </c>
      <c r="R17" s="50">
        <f>'18'!AA17*1000</f>
        <v>34724818120.765259</v>
      </c>
      <c r="S17" s="50">
        <f>'2'!M18*1000</f>
        <v>191003037461.4938</v>
      </c>
      <c r="T17" s="309"/>
    </row>
    <row r="18" spans="1:20" s="33" customFormat="1" ht="15.75" hidden="1" customHeight="1">
      <c r="A18" s="1825" t="s">
        <v>1421</v>
      </c>
      <c r="B18" s="1825"/>
      <c r="C18" s="1825"/>
      <c r="D18" s="32"/>
      <c r="E18" s="310" t="e">
        <f t="shared" ref="E18:E22" si="8">N18/M18*100</f>
        <v>#REF!</v>
      </c>
      <c r="F18" s="311">
        <f t="shared" ref="F18:F22" si="9">O18/M18*100</f>
        <v>31.698522124221203</v>
      </c>
      <c r="G18" s="311">
        <f t="shared" ref="G18:G22" si="10">P18/M18*100</f>
        <v>32.085281743425561</v>
      </c>
      <c r="H18" s="311">
        <f t="shared" ref="H18:H22" si="11">P18/S18*100</f>
        <v>408.58755089352894</v>
      </c>
      <c r="I18" s="311">
        <f t="shared" ref="I18:I22" si="12">Q18/M18*100</f>
        <v>8.5556173339123696</v>
      </c>
      <c r="J18" s="311">
        <f t="shared" ref="J18:J22" si="13">Q18/S18*100</f>
        <v>108.9508504491088</v>
      </c>
      <c r="K18" s="311">
        <f t="shared" ref="K18:K22" si="14">R18/M18*100</f>
        <v>3.7038632327535974</v>
      </c>
      <c r="L18" s="311">
        <f t="shared" ref="L18:L22" si="15">R18/S18*100</f>
        <v>47.166561266848611</v>
      </c>
      <c r="M18" s="50">
        <f>'2'!L19*1000</f>
        <v>1892556986282.2148</v>
      </c>
      <c r="N18" s="50" t="e">
        <f>'9'!G18*1000</f>
        <v>#REF!</v>
      </c>
      <c r="O18" s="50">
        <f>'21'!F18*1000</f>
        <v>599912595010.16187</v>
      </c>
      <c r="P18" s="50">
        <f>'1'!G19*1000</f>
        <v>607232241203.53247</v>
      </c>
      <c r="Q18" s="50">
        <f>'1'!J19*1000</f>
        <v>161919933572.53073</v>
      </c>
      <c r="R18" s="50">
        <f>'17'!AA18*1000</f>
        <v>70097722373.816498</v>
      </c>
      <c r="S18" s="50">
        <f>'1'!M19*1000</f>
        <v>148617411341.97382</v>
      </c>
      <c r="T18" s="309"/>
    </row>
    <row r="19" spans="1:20" s="33" customFormat="1" ht="15.75" hidden="1" customHeight="1">
      <c r="A19" s="1825" t="s">
        <v>1436</v>
      </c>
      <c r="B19" s="1825"/>
      <c r="C19" s="1825"/>
      <c r="D19" s="32"/>
      <c r="E19" s="310" t="e">
        <f t="shared" si="8"/>
        <v>#REF!</v>
      </c>
      <c r="F19" s="311">
        <f t="shared" si="9"/>
        <v>28.724143982605742</v>
      </c>
      <c r="G19" s="311">
        <f t="shared" si="10"/>
        <v>29.964902701311612</v>
      </c>
      <c r="H19" s="311">
        <f t="shared" si="11"/>
        <v>301.42040190983852</v>
      </c>
      <c r="I19" s="311">
        <f t="shared" si="12"/>
        <v>6.3821086862213399</v>
      </c>
      <c r="J19" s="311">
        <f t="shared" si="13"/>
        <v>64.198365147666706</v>
      </c>
      <c r="K19" s="311">
        <f t="shared" si="14"/>
        <v>1.7110994133738389</v>
      </c>
      <c r="L19" s="311">
        <f t="shared" si="15"/>
        <v>17.212145756917664</v>
      </c>
      <c r="M19" s="50">
        <f>'2'!L20*1000</f>
        <v>1918058080334.3196</v>
      </c>
      <c r="N19" s="50" t="e">
        <f>#REF!*1000</f>
        <v>#REF!</v>
      </c>
      <c r="O19" s="50">
        <f>'22'!F19*1000</f>
        <v>550945764665.23364</v>
      </c>
      <c r="P19" s="50">
        <f>'2'!G20*1000</f>
        <v>574744237526.82422</v>
      </c>
      <c r="Q19" s="50">
        <f>'2'!J20*1000</f>
        <v>122412551351.78688</v>
      </c>
      <c r="R19" s="50">
        <f>'18'!AA19*1000</f>
        <v>32819880560.770058</v>
      </c>
      <c r="S19" s="50">
        <f>'2'!M20*1000</f>
        <v>190678611628.53299</v>
      </c>
      <c r="T19" s="309"/>
    </row>
    <row r="20" spans="1:20" s="33" customFormat="1" ht="15.75" hidden="1" customHeight="1">
      <c r="A20" s="1825" t="s">
        <v>1437</v>
      </c>
      <c r="B20" s="1825"/>
      <c r="C20" s="1825"/>
      <c r="D20" s="32"/>
      <c r="E20" s="310" t="e">
        <f t="shared" si="8"/>
        <v>#REF!</v>
      </c>
      <c r="F20" s="311">
        <f t="shared" si="9"/>
        <v>26.603897123587544</v>
      </c>
      <c r="G20" s="311">
        <f t="shared" si="10"/>
        <v>28.346727808228561</v>
      </c>
      <c r="H20" s="311">
        <f t="shared" si="11"/>
        <v>298.19109011649061</v>
      </c>
      <c r="I20" s="311">
        <f t="shared" si="12"/>
        <v>5.9039419575430427</v>
      </c>
      <c r="J20" s="311">
        <f t="shared" si="13"/>
        <v>62.106035667129255</v>
      </c>
      <c r="K20" s="311">
        <f t="shared" si="14"/>
        <v>1.8104330390879257</v>
      </c>
      <c r="L20" s="311">
        <f t="shared" si="15"/>
        <v>19.044702625317804</v>
      </c>
      <c r="M20" s="50">
        <f>'2'!L21*1000</f>
        <v>2003052329113.0562</v>
      </c>
      <c r="N20" s="50" t="e">
        <f>#REF!*1000</f>
        <v>#REF!</v>
      </c>
      <c r="O20" s="50">
        <f>'22'!F20*1000</f>
        <v>532889980968.86169</v>
      </c>
      <c r="P20" s="50">
        <f>'2'!G21*1000</f>
        <v>567799791590.06055</v>
      </c>
      <c r="Q20" s="50">
        <f>'2'!J21*1000</f>
        <v>118259046890.04887</v>
      </c>
      <c r="R20" s="50">
        <f>'18'!AA20*1000</f>
        <v>36263921156.482986</v>
      </c>
      <c r="S20" s="50">
        <f>'2'!M21*1000</f>
        <v>190414740885.86792</v>
      </c>
      <c r="T20" s="309"/>
    </row>
    <row r="21" spans="1:20" s="33" customFormat="1" ht="15.75" hidden="1" customHeight="1">
      <c r="A21" s="1825" t="s">
        <v>1424</v>
      </c>
      <c r="B21" s="1825"/>
      <c r="C21" s="1825"/>
      <c r="D21" s="32"/>
      <c r="E21" s="310" t="e">
        <f t="shared" si="8"/>
        <v>#REF!</v>
      </c>
      <c r="F21" s="311">
        <f t="shared" si="9"/>
        <v>33.888012730174829</v>
      </c>
      <c r="G21" s="311">
        <f t="shared" si="10"/>
        <v>35.960480263446051</v>
      </c>
      <c r="H21" s="311">
        <f t="shared" si="11"/>
        <v>294.4694044334646</v>
      </c>
      <c r="I21" s="311">
        <f t="shared" si="12"/>
        <v>7.7028983583068849</v>
      </c>
      <c r="J21" s="311">
        <f t="shared" si="13"/>
        <v>63.076685165627289</v>
      </c>
      <c r="K21" s="311">
        <f t="shared" si="14"/>
        <v>2.3623878724763019</v>
      </c>
      <c r="L21" s="311">
        <f t="shared" si="15"/>
        <v>19.34487372673016</v>
      </c>
      <c r="M21" s="50">
        <f>'2'!L22*1000</f>
        <v>1698497265220.4094</v>
      </c>
      <c r="N21" s="50" t="e">
        <f>#REF!*1000</f>
        <v>#REF!</v>
      </c>
      <c r="O21" s="50">
        <f>'22'!F21*1000</f>
        <v>575586969459.5636</v>
      </c>
      <c r="P21" s="50">
        <f>'2'!G22*1000</f>
        <v>610787773834.75635</v>
      </c>
      <c r="Q21" s="50">
        <f>'2'!J22*1000</f>
        <v>130833517958.55026</v>
      </c>
      <c r="R21" s="50">
        <f>'18'!AA21*1000</f>
        <v>40125093407.9086</v>
      </c>
      <c r="S21" s="50">
        <f>'2'!M22*1000</f>
        <v>207419774224.03622</v>
      </c>
      <c r="T21" s="309"/>
    </row>
    <row r="22" spans="1:20" s="33" customFormat="1" ht="14.45" hidden="1" customHeight="1">
      <c r="A22" s="1467" t="s">
        <v>1425</v>
      </c>
      <c r="B22" s="1468"/>
      <c r="C22" s="1468"/>
      <c r="D22" s="1469"/>
      <c r="E22" s="310">
        <f t="shared" si="8"/>
        <v>92.931180533661376</v>
      </c>
      <c r="F22" s="311">
        <f t="shared" si="9"/>
        <v>34.264216394459254</v>
      </c>
      <c r="G22" s="311">
        <f t="shared" si="10"/>
        <v>36.37046339652278</v>
      </c>
      <c r="H22" s="311">
        <f t="shared" si="11"/>
        <v>271.21384727367672</v>
      </c>
      <c r="I22" s="311">
        <f t="shared" si="12"/>
        <v>7.4956917489686026</v>
      </c>
      <c r="J22" s="311">
        <f t="shared" si="13"/>
        <v>55.895229462753825</v>
      </c>
      <c r="K22" s="311">
        <f t="shared" si="14"/>
        <v>1.8199165275071008</v>
      </c>
      <c r="L22" s="311">
        <f t="shared" si="15"/>
        <v>13.571082605159784</v>
      </c>
      <c r="M22" s="50">
        <f>'2'!L23*1000</f>
        <v>1626676822.6598606</v>
      </c>
      <c r="N22" s="50">
        <f>'10'!F22*1000</f>
        <v>1511689974.7652617</v>
      </c>
      <c r="O22" s="50">
        <f>'22'!F22*1000</f>
        <v>557368066.55468881</v>
      </c>
      <c r="P22" s="50">
        <f>'2'!G23*1000</f>
        <v>591629898.36522436</v>
      </c>
      <c r="Q22" s="50">
        <f>'2'!J23*1000</f>
        <v>121930680.37849981</v>
      </c>
      <c r="R22" s="50">
        <f>'18'!AA22*1000</f>
        <v>29604160.344714176</v>
      </c>
      <c r="S22" s="50">
        <f>'2'!M23*1000</f>
        <v>218141479.24689919</v>
      </c>
      <c r="T22" s="309"/>
    </row>
    <row r="23" spans="1:20" s="33" customFormat="1" ht="14.45" customHeight="1">
      <c r="A23" s="1467" t="s">
        <v>1308</v>
      </c>
      <c r="B23" s="1468"/>
      <c r="C23" s="1468"/>
      <c r="D23" s="1469"/>
      <c r="E23" s="311" t="s">
        <v>368</v>
      </c>
      <c r="F23" s="311" t="s">
        <v>368</v>
      </c>
      <c r="G23" s="311" t="s">
        <v>368</v>
      </c>
      <c r="H23" s="311" t="s">
        <v>368</v>
      </c>
      <c r="I23" s="311" t="s">
        <v>368</v>
      </c>
      <c r="J23" s="311" t="s">
        <v>368</v>
      </c>
      <c r="K23" s="311" t="s">
        <v>368</v>
      </c>
      <c r="L23" s="311" t="s">
        <v>368</v>
      </c>
      <c r="M23" s="50" t="e">
        <f>'2'!L24*1000</f>
        <v>#VALUE!</v>
      </c>
      <c r="N23" s="50" t="e">
        <f>#REF!*1000</f>
        <v>#REF!</v>
      </c>
      <c r="O23" s="50">
        <f>'22'!F23*1000</f>
        <v>567246381.60543549</v>
      </c>
      <c r="P23" s="50">
        <f>'2'!G24*1000</f>
        <v>547611812.77995157</v>
      </c>
      <c r="Q23" s="50">
        <f>'2'!J24*1000</f>
        <v>125999915.51610923</v>
      </c>
      <c r="R23" s="50">
        <f>'18'!AA23*1000</f>
        <v>35393874.641408071</v>
      </c>
      <c r="S23" s="50" t="e">
        <f>'2'!M24*1000</f>
        <v>#VALUE!</v>
      </c>
      <c r="T23" s="309"/>
    </row>
    <row r="24" spans="1:20" s="33" customFormat="1" ht="14.45" customHeight="1">
      <c r="A24" s="1467" t="s">
        <v>1309</v>
      </c>
      <c r="B24" s="1468"/>
      <c r="C24" s="1468"/>
      <c r="D24" s="1469"/>
      <c r="E24" s="310">
        <f t="shared" ref="E24:E25" si="16">N24/M24*100</f>
        <v>91.694446441759368</v>
      </c>
      <c r="F24" s="311">
        <f t="shared" ref="F24:F25" si="17">O24/M24*100</f>
        <v>31.323781150996403</v>
      </c>
      <c r="G24" s="311">
        <f t="shared" ref="G24:G25" si="18">P24/M24*100</f>
        <v>33.175275479059394</v>
      </c>
      <c r="H24" s="311">
        <f t="shared" ref="H24:H25" si="19">P24/S24*100</f>
        <v>223.90363240110815</v>
      </c>
      <c r="I24" s="311">
        <f t="shared" ref="I24:I25" si="20">Q24/M24*100</f>
        <v>7.1366962534594984</v>
      </c>
      <c r="J24" s="311">
        <f t="shared" ref="J24:J25" si="21">Q24/S24*100</f>
        <v>48.166358573317481</v>
      </c>
      <c r="K24" s="311">
        <f t="shared" ref="K24:K25" si="22">R24/M24*100</f>
        <v>1.6120648926085688</v>
      </c>
      <c r="L24" s="311">
        <f t="shared" ref="L24:L25" si="23">R24/S24*100</f>
        <v>10.880005664133668</v>
      </c>
      <c r="M24" s="50">
        <f>'2'!L25*1000</f>
        <v>1709412871.6277041</v>
      </c>
      <c r="N24" s="50">
        <f>'10'!F24*1000</f>
        <v>1567436670.043206</v>
      </c>
      <c r="O24" s="50">
        <f>'22'!F24*1000</f>
        <v>535452746.87562519</v>
      </c>
      <c r="P24" s="50">
        <f>'2'!G25*1000</f>
        <v>567102429.23699069</v>
      </c>
      <c r="Q24" s="50">
        <f>'2'!J25*1000</f>
        <v>121995604.3656088</v>
      </c>
      <c r="R24" s="50">
        <f>'18'!AA24*1000</f>
        <v>27556844.773242202</v>
      </c>
      <c r="S24" s="50">
        <f>'2'!M25*1000</f>
        <v>253279691.42593685</v>
      </c>
      <c r="T24" s="309"/>
    </row>
    <row r="25" spans="1:20" s="33" customFormat="1" ht="14.45" customHeight="1">
      <c r="A25" s="1467" t="s">
        <v>1310</v>
      </c>
      <c r="B25" s="1468"/>
      <c r="C25" s="1468"/>
      <c r="D25" s="1469"/>
      <c r="E25" s="310">
        <f t="shared" si="16"/>
        <v>93.917920374220046</v>
      </c>
      <c r="F25" s="311">
        <f t="shared" si="17"/>
        <v>30.455114080059627</v>
      </c>
      <c r="G25" s="311">
        <f t="shared" si="18"/>
        <v>31.035871568337903</v>
      </c>
      <c r="H25" s="311">
        <f t="shared" si="19"/>
        <v>259.45368746716292</v>
      </c>
      <c r="I25" s="311">
        <f t="shared" si="20"/>
        <v>7.1801903730897649</v>
      </c>
      <c r="J25" s="311">
        <f t="shared" si="21"/>
        <v>60.024957408152169</v>
      </c>
      <c r="K25" s="311">
        <f t="shared" si="22"/>
        <v>2.1490440551879697</v>
      </c>
      <c r="L25" s="311">
        <f t="shared" si="23"/>
        <v>17.965579069373767</v>
      </c>
      <c r="M25" s="50">
        <f>'2'!L26*1000</f>
        <v>1919414800.3673985</v>
      </c>
      <c r="N25" s="50">
        <f>'10'!F25*1000</f>
        <v>1802674463.8600478</v>
      </c>
      <c r="O25" s="50">
        <f>'22'!F25*1000</f>
        <v>584559967.12143993</v>
      </c>
      <c r="P25" s="50">
        <f>'2'!G26*1000</f>
        <v>595707112.30569518</v>
      </c>
      <c r="Q25" s="50">
        <f>'2'!J26*1000</f>
        <v>137817636.71564007</v>
      </c>
      <c r="R25" s="50">
        <f>'18'!AA25*1000</f>
        <v>41249069.661693618</v>
      </c>
      <c r="S25" s="50">
        <f>'2'!M26*1000</f>
        <v>229600557.27906713</v>
      </c>
      <c r="T25" s="309"/>
    </row>
    <row r="26" spans="1:20" s="33" customFormat="1" ht="14.45" customHeight="1">
      <c r="A26" s="1467" t="s">
        <v>1311</v>
      </c>
      <c r="B26" s="1468"/>
      <c r="C26" s="1468"/>
      <c r="D26" s="1469"/>
      <c r="E26" s="310">
        <f t="shared" ref="E26" si="24">N26/M26*100</f>
        <v>92.76838377376491</v>
      </c>
      <c r="F26" s="311">
        <f t="shared" ref="F26" si="25">O26/M26*100</f>
        <v>29.289272541361239</v>
      </c>
      <c r="G26" s="311">
        <f t="shared" ref="G26" si="26">P26/M26*100</f>
        <v>30.32913603700354</v>
      </c>
      <c r="H26" s="311">
        <f t="shared" ref="H26" si="27">P26/S26*100</f>
        <v>217.0444023669115</v>
      </c>
      <c r="I26" s="311">
        <f t="shared" ref="I26" si="28">Q26/M26*100</f>
        <v>7.1050982696021849</v>
      </c>
      <c r="J26" s="311">
        <f t="shared" ref="J26" si="29">Q26/S26*100</f>
        <v>50.84621618639229</v>
      </c>
      <c r="K26" s="311">
        <f t="shared" ref="K26" si="30">R26/M26*100</f>
        <v>1.85563329920529</v>
      </c>
      <c r="L26" s="311">
        <f t="shared" ref="L26" si="31">R26/S26*100</f>
        <v>13.279468955092064</v>
      </c>
      <c r="M26" s="50">
        <f>'2'!L27*1000</f>
        <v>2127553925.5435531</v>
      </c>
      <c r="N26" s="50">
        <f>'10'!F26*1000</f>
        <v>1973697390.6420438</v>
      </c>
      <c r="O26" s="50">
        <f>'22'!F26*1000</f>
        <v>623145067.71688104</v>
      </c>
      <c r="P26" s="50">
        <f>'2'!G27*1000</f>
        <v>645268724.33871329</v>
      </c>
      <c r="Q26" s="50">
        <f>'2'!J27*1000</f>
        <v>151164797.14864835</v>
      </c>
      <c r="R26" s="50">
        <f>'18'!AA26*1000</f>
        <v>39479599.100935496</v>
      </c>
      <c r="S26" s="50">
        <f>'2'!M27*1000</f>
        <v>297298026.25726908</v>
      </c>
      <c r="T26" s="309"/>
    </row>
    <row r="27" spans="1:20" s="33" customFormat="1" ht="16.5">
      <c r="A27" s="1467" t="s">
        <v>1312</v>
      </c>
      <c r="B27" s="1468"/>
      <c r="C27" s="1468"/>
      <c r="D27" s="1469"/>
      <c r="E27" s="310">
        <f t="shared" ref="E27" si="32">N27/M27*100</f>
        <v>92.180314994046185</v>
      </c>
      <c r="F27" s="311">
        <f t="shared" ref="F27" si="33">O27/M27*100</f>
        <v>29.658604394627908</v>
      </c>
      <c r="G27" s="311">
        <f t="shared" ref="G27" si="34">P27/M27*100</f>
        <v>30.960703349801232</v>
      </c>
      <c r="H27" s="311">
        <f t="shared" ref="H27" si="35">P27/S27*100</f>
        <v>205.25957888706498</v>
      </c>
      <c r="I27" s="311">
        <f t="shared" ref="I27" si="36">Q27/M27*100</f>
        <v>6.6782679152870701</v>
      </c>
      <c r="J27" s="311">
        <f t="shared" ref="J27" si="37">Q27/S27*100</f>
        <v>44.274784215960707</v>
      </c>
      <c r="K27" s="311">
        <f t="shared" ref="K27" si="38">R27/M27*100</f>
        <v>1.5450558033420154</v>
      </c>
      <c r="L27" s="311">
        <f t="shared" ref="L27" si="39">R27/S27*100</f>
        <v>10.24322671122502</v>
      </c>
      <c r="M27" s="50">
        <f>'1'!L28*1000</f>
        <v>2222332340.2221918</v>
      </c>
      <c r="N27" s="50">
        <f>'9'!F27*1000</f>
        <v>2048552951.4313745</v>
      </c>
      <c r="O27" s="50">
        <f>'21'!F27*1000</f>
        <v>659112757.12037623</v>
      </c>
      <c r="P27" s="50">
        <f>'1'!G28*1000</f>
        <v>688049723.30288827</v>
      </c>
      <c r="Q27" s="50">
        <f>'1'!J28*1000</f>
        <v>148413307.64810693</v>
      </c>
      <c r="R27" s="50">
        <f>'17'!AA27*1000</f>
        <v>34336274.792149395</v>
      </c>
      <c r="S27" s="50">
        <f>'1'!M28*1000</f>
        <v>335209556.13060927</v>
      </c>
      <c r="T27" s="309"/>
    </row>
    <row r="28" spans="1:20" ht="14.45" customHeight="1">
      <c r="A28" s="1479" t="s">
        <v>447</v>
      </c>
      <c r="B28" s="1479"/>
      <c r="C28" s="1479"/>
      <c r="D28" s="32"/>
      <c r="E28" s="311"/>
      <c r="F28" s="311"/>
      <c r="G28" s="311"/>
      <c r="H28" s="311"/>
      <c r="I28" s="311"/>
      <c r="J28" s="311"/>
      <c r="K28" s="311"/>
      <c r="L28" s="311"/>
      <c r="M28" s="50"/>
      <c r="N28" s="50"/>
      <c r="O28" s="50"/>
      <c r="P28" s="50"/>
      <c r="Q28" s="50"/>
      <c r="R28" s="50"/>
      <c r="S28" s="50"/>
      <c r="T28" s="309"/>
    </row>
    <row r="29" spans="1:20" ht="14.45" customHeight="1">
      <c r="A29" s="1330"/>
      <c r="B29" s="961" t="s">
        <v>1331</v>
      </c>
      <c r="C29" s="1330"/>
      <c r="D29" s="989"/>
      <c r="E29" s="1063">
        <f>N29/M29*100</f>
        <v>86.242165915289903</v>
      </c>
      <c r="F29" s="1064">
        <f t="shared" ref="F29:F34" si="40">O29/M29*100</f>
        <v>41.335583934417386</v>
      </c>
      <c r="G29" s="1064">
        <f t="shared" ref="G29:G34" si="41">P29/M29*100</f>
        <v>44.677955908765924</v>
      </c>
      <c r="H29" s="1064">
        <f t="shared" ref="H29:H34" si="42">P29/S29*100</f>
        <v>195.80099506294098</v>
      </c>
      <c r="I29" s="1064">
        <f t="shared" ref="I29:I34" si="43">Q29/M29*100</f>
        <v>9.1631615488215221</v>
      </c>
      <c r="J29" s="1064">
        <f t="shared" ref="J29:J34" si="44">Q29/S29*100</f>
        <v>40.157525399001429</v>
      </c>
      <c r="K29" s="1064">
        <f t="shared" ref="K29:K34" si="45">R29/M29*100</f>
        <v>2.5306521385797121</v>
      </c>
      <c r="L29" s="1064">
        <f t="shared" ref="L29:L34" si="46">R29/S29*100</f>
        <v>11.090574687523878</v>
      </c>
      <c r="M29" s="1065">
        <f>'2'!L30*1000</f>
        <v>437247039.62102956</v>
      </c>
      <c r="N29" s="50">
        <f>'10'!F29*1000</f>
        <v>377091317.36966169</v>
      </c>
      <c r="O29" s="1065">
        <f>'22'!F29*1000</f>
        <v>180738617.06330591</v>
      </c>
      <c r="P29" s="1065">
        <f>'2'!G30*1000</f>
        <v>195353039.57426786</v>
      </c>
      <c r="Q29" s="1065">
        <f>'2'!J30*1000</f>
        <v>40065652.607914582</v>
      </c>
      <c r="R29" s="1065">
        <f>'18'!AA29*1000</f>
        <v>11065201.559046065</v>
      </c>
      <c r="S29" s="1065">
        <f>'2'!M30*1000</f>
        <v>99771218.992769092</v>
      </c>
      <c r="T29" s="309"/>
    </row>
    <row r="30" spans="1:20" ht="14.45" customHeight="1">
      <c r="A30" s="1330"/>
      <c r="B30" s="961" t="s">
        <v>1332</v>
      </c>
      <c r="C30" s="1330"/>
      <c r="D30" s="989"/>
      <c r="E30" s="1063">
        <f>N30/M30*100</f>
        <v>91.192393093604124</v>
      </c>
      <c r="F30" s="1064">
        <f t="shared" si="40"/>
        <v>35.437888540926956</v>
      </c>
      <c r="G30" s="1064">
        <f t="shared" si="41"/>
        <v>39.237856712187188</v>
      </c>
      <c r="H30" s="1064">
        <f t="shared" si="42"/>
        <v>204.46867413291696</v>
      </c>
      <c r="I30" s="1064">
        <f t="shared" si="43"/>
        <v>8.2249359682609651</v>
      </c>
      <c r="J30" s="1064">
        <f t="shared" si="44"/>
        <v>42.860183842205473</v>
      </c>
      <c r="K30" s="1064">
        <f t="shared" si="45"/>
        <v>1.7630322676307149</v>
      </c>
      <c r="L30" s="1064">
        <f t="shared" si="46"/>
        <v>9.1871702590737208</v>
      </c>
      <c r="M30" s="1065">
        <f>'2'!L31*1000</f>
        <v>283421698.11473042</v>
      </c>
      <c r="N30" s="50">
        <f>'10'!F30*1000</f>
        <v>258459029.05735296</v>
      </c>
      <c r="O30" s="1065">
        <f>'22'!F30*1000</f>
        <v>100438665.47870064</v>
      </c>
      <c r="P30" s="1065">
        <f>'2'!G31*1000</f>
        <v>111208599.79750566</v>
      </c>
      <c r="Q30" s="1065">
        <f>'2'!J31*1000</f>
        <v>23311253.190094471</v>
      </c>
      <c r="R30" s="1065">
        <f>'18'!AA30*1000</f>
        <v>4996815.9912296114</v>
      </c>
      <c r="S30" s="1065">
        <f>'2'!M31*1000</f>
        <v>54389064.862431385</v>
      </c>
      <c r="T30" s="309"/>
    </row>
    <row r="31" spans="1:20" ht="14.45" customHeight="1">
      <c r="A31" s="1330"/>
      <c r="B31" s="961" t="s">
        <v>1333</v>
      </c>
      <c r="C31" s="1330"/>
      <c r="D31" s="989"/>
      <c r="E31" s="1063">
        <f>N31/M31*100</f>
        <v>91.208123169346649</v>
      </c>
      <c r="F31" s="1064">
        <f t="shared" si="40"/>
        <v>29.608468517151593</v>
      </c>
      <c r="G31" s="1064">
        <f t="shared" si="41"/>
        <v>30.788794064029979</v>
      </c>
      <c r="H31" s="1064">
        <f t="shared" si="42"/>
        <v>200.39076104338687</v>
      </c>
      <c r="I31" s="1064">
        <f t="shared" si="43"/>
        <v>7.6841405255692221</v>
      </c>
      <c r="J31" s="1064">
        <f t="shared" si="44"/>
        <v>50.012701526433112</v>
      </c>
      <c r="K31" s="1064">
        <f t="shared" si="45"/>
        <v>1.4613064759562278</v>
      </c>
      <c r="L31" s="1064">
        <f t="shared" si="46"/>
        <v>9.5110031339814363</v>
      </c>
      <c r="M31" s="1065">
        <f>'2'!L32*1000</f>
        <v>408027377.94638026</v>
      </c>
      <c r="N31" s="50">
        <f>'10'!F31*1000</f>
        <v>372154113.44199008</v>
      </c>
      <c r="O31" s="1065">
        <f>'22'!F31*1000</f>
        <v>120810657.74061315</v>
      </c>
      <c r="P31" s="1065">
        <f>'2'!G32*1000</f>
        <v>125626709.12077229</v>
      </c>
      <c r="Q31" s="1065">
        <f>'2'!J32*1000</f>
        <v>31353397.104195297</v>
      </c>
      <c r="R31" s="1065">
        <f>'18'!AA31*1000</f>
        <v>5962530.4976048479</v>
      </c>
      <c r="S31" s="1065">
        <f>'2'!M32*1000</f>
        <v>62690868.813843511</v>
      </c>
      <c r="T31" s="309"/>
    </row>
    <row r="32" spans="1:20" ht="14.45" customHeight="1">
      <c r="A32" s="1330"/>
      <c r="B32" s="961" t="s">
        <v>1334</v>
      </c>
      <c r="C32" s="1330"/>
      <c r="D32" s="989"/>
      <c r="E32" s="1063">
        <f>N32/M32*100</f>
        <v>92.734703902283059</v>
      </c>
      <c r="F32" s="1064">
        <f t="shared" si="40"/>
        <v>24.15110683590299</v>
      </c>
      <c r="G32" s="1064">
        <f t="shared" si="41"/>
        <v>23.24283786155295</v>
      </c>
      <c r="H32" s="1064">
        <f t="shared" si="42"/>
        <v>181.48946457887303</v>
      </c>
      <c r="I32" s="1064">
        <f t="shared" si="43"/>
        <v>5.3848895982096314</v>
      </c>
      <c r="J32" s="1064">
        <f t="shared" si="44"/>
        <v>42.047392655610572</v>
      </c>
      <c r="K32" s="1064">
        <f t="shared" si="45"/>
        <v>1.3243287903773633</v>
      </c>
      <c r="L32" s="1064">
        <f t="shared" si="46"/>
        <v>10.340894021790307</v>
      </c>
      <c r="M32" s="1065">
        <f>'2'!L33*1000</f>
        <v>331406460.63655478</v>
      </c>
      <c r="N32" s="50">
        <f>'10'!F32*1000</f>
        <v>307328799.98434532</v>
      </c>
      <c r="O32" s="1065">
        <f>'22'!F32*1000</f>
        <v>80038328.369419128</v>
      </c>
      <c r="P32" s="1065">
        <f>'2'!G33*1000</f>
        <v>77028266.308465719</v>
      </c>
      <c r="Q32" s="1065">
        <f>'2'!J33*1000</f>
        <v>17845872.026612535</v>
      </c>
      <c r="R32" s="1065">
        <f>'18'!AA32*1000</f>
        <v>4388911.1713805189</v>
      </c>
      <c r="S32" s="1065">
        <f>'2'!M33*1000</f>
        <v>42442279.769352786</v>
      </c>
      <c r="T32" s="309"/>
    </row>
    <row r="33" spans="1:20" ht="14.45" customHeight="1">
      <c r="A33" s="1330"/>
      <c r="B33" s="961" t="s">
        <v>1335</v>
      </c>
      <c r="C33" s="1330"/>
      <c r="D33" s="989"/>
      <c r="E33" s="1063">
        <f t="shared" ref="E33:E34" si="47">N33/M33*100</f>
        <v>95.803239547602118</v>
      </c>
      <c r="F33" s="1064">
        <f t="shared" si="40"/>
        <v>19.956892252392933</v>
      </c>
      <c r="G33" s="1064">
        <f t="shared" si="41"/>
        <v>21.174026511627957</v>
      </c>
      <c r="H33" s="1064">
        <f t="shared" si="42"/>
        <v>228.47421278230925</v>
      </c>
      <c r="I33" s="1064">
        <f t="shared" si="43"/>
        <v>4.6788769081120547</v>
      </c>
      <c r="J33" s="1064">
        <f t="shared" si="44"/>
        <v>50.486510806018494</v>
      </c>
      <c r="K33" s="1064">
        <f t="shared" si="45"/>
        <v>2.1120761363674934</v>
      </c>
      <c r="L33" s="1064">
        <f t="shared" si="46"/>
        <v>22.789946556828188</v>
      </c>
      <c r="M33" s="1065">
        <f>'2'!L34*1000</f>
        <v>415568455.99916101</v>
      </c>
      <c r="N33" s="50">
        <f>'10'!F33*1000</f>
        <v>398128043.38514769</v>
      </c>
      <c r="O33" s="1065">
        <f>'22'!F33*1000</f>
        <v>82934548.998685494</v>
      </c>
      <c r="P33" s="1065">
        <f>'2'!G34*1000</f>
        <v>87992575.047225311</v>
      </c>
      <c r="Q33" s="1065">
        <f>'2'!J34*1000</f>
        <v>19443936.52514255</v>
      </c>
      <c r="R33" s="1065">
        <f>'18'!AA33*1000</f>
        <v>8777122.1894291267</v>
      </c>
      <c r="S33" s="1065">
        <f>'2'!M34*1000</f>
        <v>38513131.952910952</v>
      </c>
      <c r="T33" s="309"/>
    </row>
    <row r="34" spans="1:20" ht="14.45" customHeight="1">
      <c r="A34" s="1330"/>
      <c r="B34" s="961" t="s">
        <v>1336</v>
      </c>
      <c r="C34" s="1330"/>
      <c r="D34" s="989"/>
      <c r="E34" s="1063">
        <f t="shared" si="47"/>
        <v>96.749086369174833</v>
      </c>
      <c r="F34" s="1064">
        <f t="shared" si="40"/>
        <v>27.159633141300105</v>
      </c>
      <c r="G34" s="1064">
        <f t="shared" si="41"/>
        <v>26.204405101857702</v>
      </c>
      <c r="H34" s="1064">
        <f t="shared" si="42"/>
        <v>242.8696990011054</v>
      </c>
      <c r="I34" s="1064">
        <f t="shared" si="43"/>
        <v>4.7288796933378565</v>
      </c>
      <c r="J34" s="1064">
        <f t="shared" si="44"/>
        <v>43.828569405377735</v>
      </c>
      <c r="K34" s="1064">
        <f t="shared" si="45"/>
        <v>-0.24643841036233821</v>
      </c>
      <c r="L34" s="1064">
        <f t="shared" si="46"/>
        <v>-2.2840595813704954</v>
      </c>
      <c r="M34" s="1065">
        <f>'2'!L35*1000</f>
        <v>346661307.90433705</v>
      </c>
      <c r="N34" s="50">
        <f>'10'!F34*1000</f>
        <v>335391648.19287813</v>
      </c>
      <c r="O34" s="1065">
        <f>'22'!F34*1000</f>
        <v>94151939.46965073</v>
      </c>
      <c r="P34" s="1065">
        <f>'2'!G35*1000</f>
        <v>90840533.45465073</v>
      </c>
      <c r="Q34" s="1065">
        <f>'2'!J35*1000</f>
        <v>16393196.194147615</v>
      </c>
      <c r="R34" s="1065">
        <f>'18'!AA34*1000</f>
        <v>-854306.61654073885</v>
      </c>
      <c r="S34" s="1065">
        <f>'2'!M35*1000</f>
        <v>37402991.739301853</v>
      </c>
      <c r="T34" s="309"/>
    </row>
    <row r="35" spans="1:20" ht="14.45" customHeight="1">
      <c r="A35" s="1479" t="s">
        <v>473</v>
      </c>
      <c r="B35" s="1479"/>
      <c r="C35" s="1479"/>
      <c r="D35" s="2"/>
      <c r="E35" s="1064"/>
      <c r="F35" s="1064"/>
      <c r="G35" s="1064"/>
      <c r="H35" s="1064"/>
      <c r="I35" s="1064"/>
      <c r="J35" s="1064"/>
      <c r="K35" s="1064"/>
      <c r="L35" s="1064"/>
      <c r="M35" s="1065"/>
      <c r="N35" s="1065"/>
      <c r="O35" s="1065"/>
      <c r="P35" s="1065"/>
      <c r="Q35" s="1065"/>
      <c r="R35" s="1065"/>
      <c r="S35" s="1065"/>
      <c r="T35" s="309"/>
    </row>
    <row r="36" spans="1:20" ht="14.45" customHeight="1">
      <c r="A36" s="1330"/>
      <c r="B36" s="961" t="s">
        <v>1337</v>
      </c>
      <c r="C36" s="1330"/>
      <c r="D36" s="992"/>
      <c r="E36" s="1063">
        <f t="shared" ref="E36:E45" si="48">N36/M36*100</f>
        <v>86.229871405756285</v>
      </c>
      <c r="F36" s="1064">
        <f t="shared" ref="F36:F45" si="49">O36/M36*100</f>
        <v>4.2023263970090268</v>
      </c>
      <c r="G36" s="1064">
        <f t="shared" ref="G36:G45" si="50">P36/M36*100</f>
        <v>14.677795834313484</v>
      </c>
      <c r="H36" s="1064">
        <f t="shared" ref="H36:H45" si="51">P36/S36*100</f>
        <v>60.745186583373837</v>
      </c>
      <c r="I36" s="1064">
        <f t="shared" ref="I36:I45" si="52">Q36/M36*100</f>
        <v>-1.5414332210628541</v>
      </c>
      <c r="J36" s="1064">
        <f t="shared" ref="J36:J45" si="53">Q36/S36*100</f>
        <v>-6.3793399006393487</v>
      </c>
      <c r="K36" s="1064">
        <f t="shared" ref="K36:K45" si="54">R36/M36*100</f>
        <v>-7.4268709446070362</v>
      </c>
      <c r="L36" s="1064">
        <f t="shared" ref="L36:L45" si="55">R36/S36*100</f>
        <v>-30.736676429720454</v>
      </c>
      <c r="M36" s="1065">
        <f>'2'!L37*1000</f>
        <v>112507552.53495044</v>
      </c>
      <c r="N36" s="50">
        <f>'10'!F36*1000</f>
        <v>97015117.872651458</v>
      </c>
      <c r="O36" s="1065">
        <f>'22'!F36*1000</f>
        <v>4727934.578805021</v>
      </c>
      <c r="P36" s="1065">
        <f>'2'!G37*1000</f>
        <v>16513628.859263008</v>
      </c>
      <c r="Q36" s="1065">
        <f>'2'!J37*1000</f>
        <v>-1734228.7909784694</v>
      </c>
      <c r="R36" s="1065">
        <f>'18'!AA36*1000</f>
        <v>-8355790.7297067307</v>
      </c>
      <c r="S36" s="1065">
        <f>'2'!M37*1000</f>
        <v>27185082.124322332</v>
      </c>
      <c r="T36" s="309"/>
    </row>
    <row r="37" spans="1:20" ht="14.45" customHeight="1">
      <c r="A37" s="1330"/>
      <c r="B37" s="961" t="s">
        <v>1347</v>
      </c>
      <c r="C37" s="1330"/>
      <c r="D37" s="992"/>
      <c r="E37" s="1063">
        <f t="shared" si="48"/>
        <v>73.746725772882201</v>
      </c>
      <c r="F37" s="1064">
        <f t="shared" si="49"/>
        <v>40.977541539047145</v>
      </c>
      <c r="G37" s="1064">
        <f t="shared" si="50"/>
        <v>45.840426126090456</v>
      </c>
      <c r="H37" s="1064">
        <f t="shared" si="51"/>
        <v>128.37787984147002</v>
      </c>
      <c r="I37" s="1064">
        <f t="shared" si="52"/>
        <v>12.49945146432861</v>
      </c>
      <c r="J37" s="1064">
        <f t="shared" si="53"/>
        <v>35.005195496177194</v>
      </c>
      <c r="K37" s="1064">
        <f t="shared" si="54"/>
        <v>3.1513433499819459</v>
      </c>
      <c r="L37" s="1064">
        <f t="shared" si="55"/>
        <v>8.8254584896395105</v>
      </c>
      <c r="M37" s="1065">
        <f>'2'!L38*1000</f>
        <v>48364107.426403843</v>
      </c>
      <c r="N37" s="50">
        <f>'10'!F37*1000</f>
        <v>35666945.676252201</v>
      </c>
      <c r="O37" s="1065">
        <f>'22'!F37*1000</f>
        <v>19818422.210644022</v>
      </c>
      <c r="P37" s="1065">
        <f>'2'!G38*1000</f>
        <v>22170312.936343681</v>
      </c>
      <c r="Q37" s="1065">
        <f>'2'!J38*1000</f>
        <v>6045248.1339190975</v>
      </c>
      <c r="R37" s="1065">
        <f>'18'!AA37*1000</f>
        <v>1524119.0831601019</v>
      </c>
      <c r="S37" s="1065">
        <f>'2'!M38*1000</f>
        <v>17269573.982465774</v>
      </c>
      <c r="T37" s="309"/>
    </row>
    <row r="38" spans="1:20" ht="14.45" customHeight="1">
      <c r="A38" s="961"/>
      <c r="B38" s="961" t="s">
        <v>1348</v>
      </c>
      <c r="C38" s="961"/>
      <c r="D38" s="992"/>
      <c r="E38" s="1063">
        <f t="shared" si="48"/>
        <v>81.825100002560191</v>
      </c>
      <c r="F38" s="1064">
        <f t="shared" si="49"/>
        <v>43.990836962393786</v>
      </c>
      <c r="G38" s="1064">
        <f t="shared" si="50"/>
        <v>50.021074588621651</v>
      </c>
      <c r="H38" s="1064">
        <f t="shared" si="51"/>
        <v>192.35438878250713</v>
      </c>
      <c r="I38" s="1064">
        <f t="shared" si="52"/>
        <v>13.276492377698581</v>
      </c>
      <c r="J38" s="1064">
        <f t="shared" si="53"/>
        <v>51.054312557066481</v>
      </c>
      <c r="K38" s="1064">
        <f t="shared" si="54"/>
        <v>5.726518637269125</v>
      </c>
      <c r="L38" s="1064">
        <f t="shared" si="55"/>
        <v>22.021138117934445</v>
      </c>
      <c r="M38" s="1065">
        <f>'2'!L39*1000</f>
        <v>82895193.722662807</v>
      </c>
      <c r="N38" s="50">
        <f>'10'!F38*1000</f>
        <v>67829075.160884842</v>
      </c>
      <c r="O38" s="1065">
        <f>'22'!F38*1000</f>
        <v>36466289.520197086</v>
      </c>
      <c r="P38" s="1065">
        <f>'2'!G39*1000</f>
        <v>41465066.68239557</v>
      </c>
      <c r="Q38" s="1065">
        <f>'2'!J39*1000</f>
        <v>11005574.0760678</v>
      </c>
      <c r="R38" s="1065">
        <f>'18'!AA38*1000</f>
        <v>4747008.7179286312</v>
      </c>
      <c r="S38" s="1065">
        <f>'2'!M39*1000</f>
        <v>21556600.265190538</v>
      </c>
      <c r="T38" s="309"/>
    </row>
    <row r="39" spans="1:20" ht="14.45" customHeight="1">
      <c r="A39" s="961"/>
      <c r="B39" s="961" t="s">
        <v>1349</v>
      </c>
      <c r="C39" s="961"/>
      <c r="D39" s="992"/>
      <c r="E39" s="1063">
        <f t="shared" si="48"/>
        <v>89.592299506068855</v>
      </c>
      <c r="F39" s="1064">
        <f t="shared" si="49"/>
        <v>36.721920776813398</v>
      </c>
      <c r="G39" s="1064">
        <f t="shared" si="50"/>
        <v>40.531815802468415</v>
      </c>
      <c r="H39" s="1064">
        <f t="shared" si="51"/>
        <v>236.70665147657343</v>
      </c>
      <c r="I39" s="1064">
        <f t="shared" si="52"/>
        <v>8.8088318286513694</v>
      </c>
      <c r="J39" s="1064">
        <f t="shared" si="53"/>
        <v>51.443762000254182</v>
      </c>
      <c r="K39" s="1064">
        <f t="shared" si="54"/>
        <v>2.1100680706962707</v>
      </c>
      <c r="L39" s="1064">
        <f t="shared" si="55"/>
        <v>12.322841637204172</v>
      </c>
      <c r="M39" s="1065">
        <f>'2'!L40*1000</f>
        <v>215831845.58889574</v>
      </c>
      <c r="N39" s="50">
        <f>'10'!F39*1000</f>
        <v>193368713.52947953</v>
      </c>
      <c r="O39" s="1065">
        <f>'22'!F39*1000</f>
        <v>79257599.348288521</v>
      </c>
      <c r="P39" s="1065">
        <f>'2'!G40*1000</f>
        <v>87480566.097159281</v>
      </c>
      <c r="Q39" s="1065">
        <f>'2'!J40*1000</f>
        <v>19012264.310600325</v>
      </c>
      <c r="R39" s="1065">
        <f>'18'!AA39*1000</f>
        <v>4554198.8601657664</v>
      </c>
      <c r="S39" s="1065">
        <f>'2'!M40*1000</f>
        <v>36957375.532734923</v>
      </c>
      <c r="T39" s="309"/>
    </row>
    <row r="40" spans="1:20" ht="14.45" customHeight="1">
      <c r="A40" s="961"/>
      <c r="B40" s="961" t="s">
        <v>1350</v>
      </c>
      <c r="C40" s="961"/>
      <c r="D40" s="992"/>
      <c r="E40" s="1063">
        <f t="shared" si="48"/>
        <v>87.614639918125619</v>
      </c>
      <c r="F40" s="1064">
        <f t="shared" si="49"/>
        <v>36.617919751789422</v>
      </c>
      <c r="G40" s="1064">
        <f t="shared" si="50"/>
        <v>40.218311065776113</v>
      </c>
      <c r="H40" s="1064">
        <f t="shared" si="51"/>
        <v>164.64761911676936</v>
      </c>
      <c r="I40" s="1064">
        <f t="shared" si="52"/>
        <v>8.3983948201669616</v>
      </c>
      <c r="J40" s="1064">
        <f t="shared" si="53"/>
        <v>34.381744904245267</v>
      </c>
      <c r="K40" s="1064">
        <f t="shared" si="54"/>
        <v>2.6214758492506678</v>
      </c>
      <c r="L40" s="1064">
        <f t="shared" si="55"/>
        <v>10.731921498277972</v>
      </c>
      <c r="M40" s="1065">
        <f>'2'!L41*1000</f>
        <v>195573638.97794193</v>
      </c>
      <c r="N40" s="50">
        <f>'10'!F40*1000</f>
        <v>171351139.5652988</v>
      </c>
      <c r="O40" s="1065">
        <f>'22'!F40*1000</f>
        <v>71614998.176597133</v>
      </c>
      <c r="P40" s="1065">
        <f>'2'!G41*1000</f>
        <v>78656414.486806646</v>
      </c>
      <c r="Q40" s="1065">
        <f>'2'!J41*1000</f>
        <v>16425046.365535509</v>
      </c>
      <c r="R40" s="1065">
        <f>'18'!AA40*1000</f>
        <v>5126915.7133074384</v>
      </c>
      <c r="S40" s="1065">
        <f>'2'!M41*1000</f>
        <v>47772579.347790569</v>
      </c>
      <c r="T40" s="309"/>
    </row>
    <row r="41" spans="1:20" ht="14.45" customHeight="1">
      <c r="A41" s="961"/>
      <c r="B41" s="961" t="s">
        <v>1351</v>
      </c>
      <c r="C41" s="961"/>
      <c r="D41" s="992"/>
      <c r="E41" s="1063">
        <f t="shared" si="48"/>
        <v>93.902269725471641</v>
      </c>
      <c r="F41" s="1064">
        <f t="shared" si="49"/>
        <v>32.989487234857179</v>
      </c>
      <c r="G41" s="1064">
        <f t="shared" si="50"/>
        <v>34.574783759380836</v>
      </c>
      <c r="H41" s="1064">
        <f t="shared" si="51"/>
        <v>258.23699189033186</v>
      </c>
      <c r="I41" s="1064">
        <f t="shared" si="52"/>
        <v>8.6387503125527001</v>
      </c>
      <c r="J41" s="1064">
        <f t="shared" si="53"/>
        <v>64.522309378146161</v>
      </c>
      <c r="K41" s="1064">
        <f t="shared" si="54"/>
        <v>2.6322021751115039</v>
      </c>
      <c r="L41" s="1064">
        <f t="shared" si="55"/>
        <v>19.659760606993192</v>
      </c>
      <c r="M41" s="1065">
        <f>'2'!L42*1000</f>
        <v>469392784.12065899</v>
      </c>
      <c r="N41" s="50">
        <f>'10'!F41*1000</f>
        <v>440770478.21688205</v>
      </c>
      <c r="O41" s="1065">
        <f>'22'!F41*1000</f>
        <v>154850272.59882551</v>
      </c>
      <c r="P41" s="1065">
        <f>'2'!G42*1000</f>
        <v>162291540.09185514</v>
      </c>
      <c r="Q41" s="1065">
        <f>'2'!J42*1000</f>
        <v>40549670.605323248</v>
      </c>
      <c r="R41" s="1065">
        <f>'18'!AA41*1000</f>
        <v>12355367.073440433</v>
      </c>
      <c r="S41" s="1065">
        <f>'2'!M42*1000</f>
        <v>62845969.085938372</v>
      </c>
      <c r="T41" s="309"/>
    </row>
    <row r="42" spans="1:20" ht="14.45" customHeight="1">
      <c r="A42" s="961"/>
      <c r="B42" s="961" t="s">
        <v>1352</v>
      </c>
      <c r="C42" s="961"/>
      <c r="D42" s="992"/>
      <c r="E42" s="1063">
        <f t="shared" si="48"/>
        <v>92.496250665349237</v>
      </c>
      <c r="F42" s="1064">
        <f t="shared" si="49"/>
        <v>24.385699700629456</v>
      </c>
      <c r="G42" s="1064">
        <f t="shared" si="50"/>
        <v>27.085380051868739</v>
      </c>
      <c r="H42" s="1064">
        <f t="shared" si="51"/>
        <v>206.17722156884648</v>
      </c>
      <c r="I42" s="1064">
        <f t="shared" si="52"/>
        <v>5.7289972440935184</v>
      </c>
      <c r="J42" s="1064">
        <f t="shared" si="53"/>
        <v>43.609826847575825</v>
      </c>
      <c r="K42" s="1064">
        <f t="shared" si="54"/>
        <v>0.81203764647813281</v>
      </c>
      <c r="L42" s="1064">
        <f t="shared" si="55"/>
        <v>6.1813297594329057</v>
      </c>
      <c r="M42" s="1065">
        <f>'2'!L43*1000</f>
        <v>226140676.69474494</v>
      </c>
      <c r="N42" s="50">
        <f>'10'!F42*1000</f>
        <v>209171647.17188829</v>
      </c>
      <c r="O42" s="1065">
        <f>'22'!F42*1000</f>
        <v>55145986.319751844</v>
      </c>
      <c r="P42" s="1065">
        <f>'2'!G43*1000</f>
        <v>61251061.734639429</v>
      </c>
      <c r="Q42" s="1065">
        <f>'2'!J43*1000</f>
        <v>12955593.135616371</v>
      </c>
      <c r="R42" s="1065">
        <f>'18'!AA42*1000</f>
        <v>1836347.4287617304</v>
      </c>
      <c r="S42" s="1065">
        <f>'2'!M43*1000</f>
        <v>29707967.382898573</v>
      </c>
      <c r="T42" s="309"/>
    </row>
    <row r="43" spans="1:20" ht="14.45" customHeight="1">
      <c r="A43" s="961"/>
      <c r="B43" s="961" t="s">
        <v>1353</v>
      </c>
      <c r="C43" s="961"/>
      <c r="D43" s="992"/>
      <c r="E43" s="1063">
        <f t="shared" si="48"/>
        <v>96.366353669471067</v>
      </c>
      <c r="F43" s="1064">
        <f t="shared" si="49"/>
        <v>25.073810932687739</v>
      </c>
      <c r="G43" s="1064">
        <f t="shared" si="50"/>
        <v>24.473699671099858</v>
      </c>
      <c r="H43" s="1064">
        <f t="shared" si="51"/>
        <v>279.3907132466444</v>
      </c>
      <c r="I43" s="1064">
        <f t="shared" si="52"/>
        <v>5.6343702669091886</v>
      </c>
      <c r="J43" s="1064">
        <f t="shared" si="53"/>
        <v>64.321731030570405</v>
      </c>
      <c r="K43" s="1064">
        <f t="shared" si="54"/>
        <v>1.7989545312715669</v>
      </c>
      <c r="L43" s="1064">
        <f t="shared" si="55"/>
        <v>20.536788321536935</v>
      </c>
      <c r="M43" s="1065">
        <f>'2'!L44*1000</f>
        <v>230181349.02135301</v>
      </c>
      <c r="N43" s="50">
        <f>'10'!F43*1000</f>
        <v>221817372.8790766</v>
      </c>
      <c r="O43" s="1065">
        <f>'22'!F43*1000</f>
        <v>57715236.255924135</v>
      </c>
      <c r="P43" s="1065">
        <f>'2'!G44*1000</f>
        <v>56333892.058372088</v>
      </c>
      <c r="Q43" s="1065">
        <f>'2'!J44*1000</f>
        <v>12969269.489229579</v>
      </c>
      <c r="R43" s="1065">
        <f>'18'!AA43*1000</f>
        <v>4140857.8083616504</v>
      </c>
      <c r="S43" s="1065">
        <f>'2'!M44*1000</f>
        <v>20163122.604809299</v>
      </c>
      <c r="T43" s="309"/>
    </row>
    <row r="44" spans="1:20" ht="14.45" customHeight="1">
      <c r="A44" s="961"/>
      <c r="B44" s="961" t="s">
        <v>1354</v>
      </c>
      <c r="C44" s="961"/>
      <c r="D44" s="992"/>
      <c r="E44" s="1063">
        <f t="shared" si="48"/>
        <v>94.197304248155405</v>
      </c>
      <c r="F44" s="1064">
        <f t="shared" si="49"/>
        <v>27.915383440060605</v>
      </c>
      <c r="G44" s="1064">
        <f t="shared" si="50"/>
        <v>19.182634260696059</v>
      </c>
      <c r="H44" s="1064">
        <f t="shared" si="51"/>
        <v>150.70671687788084</v>
      </c>
      <c r="I44" s="1064">
        <f t="shared" si="52"/>
        <v>2.5526289768987471</v>
      </c>
      <c r="J44" s="1064">
        <f t="shared" si="53"/>
        <v>20.054510099479685</v>
      </c>
      <c r="K44" s="1064">
        <f t="shared" si="54"/>
        <v>-0.82558560827238991</v>
      </c>
      <c r="L44" s="1064">
        <f t="shared" si="55"/>
        <v>-6.4861423532059455</v>
      </c>
      <c r="M44" s="1065">
        <f>'2'!L45*1000</f>
        <v>316845790.43758202</v>
      </c>
      <c r="N44" s="50">
        <f>'10'!F44*1000</f>
        <v>298460193.21596199</v>
      </c>
      <c r="O44" s="1065">
        <f>'22'!F44*1000</f>
        <v>88448717.314341888</v>
      </c>
      <c r="P44" s="1065">
        <f>'2'!G45*1000</f>
        <v>60779369.150052845</v>
      </c>
      <c r="Q44" s="1065">
        <f>'2'!J45*1000</f>
        <v>8087897.4587935982</v>
      </c>
      <c r="R44" s="1065">
        <f>'18'!AA44*1000</f>
        <v>-2615833.2462695735</v>
      </c>
      <c r="S44" s="1065">
        <f>'2'!M45*1000</f>
        <v>40329568.853459246</v>
      </c>
      <c r="T44" s="309"/>
    </row>
    <row r="45" spans="1:20" ht="14.45" customHeight="1">
      <c r="A45" s="961"/>
      <c r="B45" s="961" t="s">
        <v>1355</v>
      </c>
      <c r="C45" s="961"/>
      <c r="D45" s="992"/>
      <c r="E45" s="1063">
        <f t="shared" si="48"/>
        <v>96.458054607034654</v>
      </c>
      <c r="F45" s="1064">
        <f t="shared" si="49"/>
        <v>28.055289172100068</v>
      </c>
      <c r="G45" s="1064">
        <f t="shared" si="50"/>
        <v>31.148508184984276</v>
      </c>
      <c r="H45" s="1064">
        <f t="shared" si="51"/>
        <v>321.77704153999849</v>
      </c>
      <c r="I45" s="1064">
        <f t="shared" si="52"/>
        <v>7.1155315577445393</v>
      </c>
      <c r="J45" s="1064">
        <f t="shared" si="53"/>
        <v>73.506399729900608</v>
      </c>
      <c r="K45" s="1064">
        <f t="shared" si="54"/>
        <v>3.3959040051742271</v>
      </c>
      <c r="L45" s="1064">
        <f t="shared" si="55"/>
        <v>35.081100438240668</v>
      </c>
      <c r="M45" s="1065">
        <f>'2'!L46*1000</f>
        <v>324599401.69699997</v>
      </c>
      <c r="N45" s="50">
        <f>'10'!F45*1000</f>
        <v>313102268.14300001</v>
      </c>
      <c r="O45" s="1065">
        <f>'22'!F45*1000</f>
        <v>91067300.797000036</v>
      </c>
      <c r="P45" s="1065">
        <f>'2'!G46*1000</f>
        <v>101107871.20600002</v>
      </c>
      <c r="Q45" s="1065">
        <f>'2'!J46*1000</f>
        <v>23096972.863999996</v>
      </c>
      <c r="R45" s="1065">
        <f>'18'!AA45*1000</f>
        <v>11023084.083000001</v>
      </c>
      <c r="S45" s="1065">
        <f>'2'!M46*1000</f>
        <v>31421716.950999998</v>
      </c>
      <c r="T45" s="309"/>
    </row>
    <row r="46" spans="1:20" ht="14.45" customHeight="1">
      <c r="A46" s="1479" t="s">
        <v>448</v>
      </c>
      <c r="B46" s="1479"/>
      <c r="C46" s="1479"/>
      <c r="D46" s="992"/>
      <c r="E46" s="1064"/>
      <c r="F46" s="1064"/>
      <c r="G46" s="1064"/>
      <c r="H46" s="1064"/>
      <c r="I46" s="1064"/>
      <c r="J46" s="1064"/>
      <c r="K46" s="1064"/>
      <c r="L46" s="1064"/>
      <c r="M46" s="1065"/>
      <c r="N46" s="1065"/>
      <c r="O46" s="1065"/>
      <c r="P46" s="1065"/>
      <c r="Q46" s="1065"/>
      <c r="R46" s="1065"/>
      <c r="S46" s="1065"/>
      <c r="T46" s="309"/>
    </row>
    <row r="47" spans="1:20" ht="14.45" customHeight="1">
      <c r="A47" s="961"/>
      <c r="B47" s="961" t="s">
        <v>1337</v>
      </c>
      <c r="C47" s="961"/>
      <c r="D47" s="992"/>
      <c r="E47" s="1063">
        <f t="shared" ref="E47:E56" si="56">N47/M47*100</f>
        <v>89.048057547599313</v>
      </c>
      <c r="F47" s="1064">
        <f t="shared" ref="F47:F56" si="57">O47/M47*100</f>
        <v>12.2674453999664</v>
      </c>
      <c r="G47" s="1064">
        <f t="shared" ref="G47:G56" si="58">P47/M47*100</f>
        <v>-3.7396536202909418</v>
      </c>
      <c r="H47" s="1064">
        <f t="shared" ref="H47:H56" si="59">P47/S47*100</f>
        <v>-16.296906055965991</v>
      </c>
      <c r="I47" s="1064">
        <f t="shared" ref="I47:I56" si="60">Q47/M47*100</f>
        <v>-17.465506747247005</v>
      </c>
      <c r="J47" s="1064">
        <f t="shared" ref="J47:J56" si="61">Q47/S47*100</f>
        <v>-76.112322578576226</v>
      </c>
      <c r="K47" s="1064">
        <f t="shared" ref="K47:K56" si="62">R47/M47*100</f>
        <v>-22.837505426490832</v>
      </c>
      <c r="L47" s="1064">
        <f t="shared" ref="L47:L56" si="63">R47/S47*100</f>
        <v>-99.522768223432195</v>
      </c>
      <c r="M47" s="1065">
        <f>'2'!L48*1000</f>
        <v>113885912.77213649</v>
      </c>
      <c r="N47" s="50">
        <f>'10'!F47*1000</f>
        <v>101413193.14394087</v>
      </c>
      <c r="O47" s="1065">
        <f>'22'!F47*1000</f>
        <v>13970892.167575205</v>
      </c>
      <c r="P47" s="1065">
        <f>'2'!G48*1000</f>
        <v>-4258938.6599845868</v>
      </c>
      <c r="Q47" s="1065">
        <f>'2'!J48*1000</f>
        <v>-19890751.779381339</v>
      </c>
      <c r="R47" s="1065">
        <f>'18'!AA47*1000</f>
        <v>-26008701.509345286</v>
      </c>
      <c r="S47" s="1065">
        <f>'2'!M48*1000</f>
        <v>26133418.486667104</v>
      </c>
      <c r="T47" s="309"/>
    </row>
    <row r="48" spans="1:20" ht="14.45" customHeight="1">
      <c r="A48" s="961"/>
      <c r="B48" s="961" t="s">
        <v>1347</v>
      </c>
      <c r="C48" s="961"/>
      <c r="D48" s="992"/>
      <c r="E48" s="1063">
        <f t="shared" si="56"/>
        <v>73.750415427741046</v>
      </c>
      <c r="F48" s="1064">
        <f t="shared" si="57"/>
        <v>40.144759092116999</v>
      </c>
      <c r="G48" s="1064">
        <f t="shared" si="58"/>
        <v>39.911748256042443</v>
      </c>
      <c r="H48" s="1064">
        <f t="shared" si="59"/>
        <v>113.98016755072953</v>
      </c>
      <c r="I48" s="1064">
        <f t="shared" si="60"/>
        <v>11.538694433518309</v>
      </c>
      <c r="J48" s="1064">
        <f t="shared" si="61"/>
        <v>32.952260482600494</v>
      </c>
      <c r="K48" s="1064">
        <f t="shared" si="62"/>
        <v>2.8067226218314807</v>
      </c>
      <c r="L48" s="1064">
        <f t="shared" si="63"/>
        <v>8.0154523087407483</v>
      </c>
      <c r="M48" s="1065">
        <f>'2'!L49*1000</f>
        <v>50849439.418894656</v>
      </c>
      <c r="N48" s="50">
        <f>'10'!F48*1000</f>
        <v>37501672.814112321</v>
      </c>
      <c r="O48" s="1065">
        <f>'22'!F48*1000</f>
        <v>20413384.954407237</v>
      </c>
      <c r="P48" s="1065">
        <f>'2'!G49*1000</f>
        <v>20294900.250478048</v>
      </c>
      <c r="Q48" s="1065">
        <f>'2'!J49*1000</f>
        <v>5867361.4357032618</v>
      </c>
      <c r="R48" s="1065">
        <f>'18'!AA48*1000</f>
        <v>1427202.7192446105</v>
      </c>
      <c r="S48" s="1065">
        <f>'2'!M49*1000</f>
        <v>17805641.706435755</v>
      </c>
      <c r="T48" s="309"/>
    </row>
    <row r="49" spans="1:20" ht="14.45" customHeight="1">
      <c r="A49" s="961"/>
      <c r="B49" s="961" t="s">
        <v>1348</v>
      </c>
      <c r="C49" s="961"/>
      <c r="D49" s="992"/>
      <c r="E49" s="1063">
        <f t="shared" si="56"/>
        <v>82.59829814847339</v>
      </c>
      <c r="F49" s="1064">
        <f t="shared" si="57"/>
        <v>49.821309242422707</v>
      </c>
      <c r="G49" s="1064">
        <f t="shared" si="58"/>
        <v>47.083981980801376</v>
      </c>
      <c r="H49" s="1064">
        <f t="shared" si="59"/>
        <v>181.98321270871432</v>
      </c>
      <c r="I49" s="1064">
        <f t="shared" si="60"/>
        <v>11.493337416543124</v>
      </c>
      <c r="J49" s="1064">
        <f t="shared" si="61"/>
        <v>44.422633341858081</v>
      </c>
      <c r="K49" s="1064">
        <f t="shared" si="62"/>
        <v>3.4969214035189196</v>
      </c>
      <c r="L49" s="1064">
        <f t="shared" si="63"/>
        <v>13.515870256294921</v>
      </c>
      <c r="M49" s="1065">
        <f>'2'!L50*1000</f>
        <v>74688819.724505424</v>
      </c>
      <c r="N49" s="50">
        <f>'10'!F49*1000</f>
        <v>61691693.999622792</v>
      </c>
      <c r="O49" s="1065">
        <f>'22'!F49*1000</f>
        <v>37210947.844461456</v>
      </c>
      <c r="P49" s="1065">
        <f>'2'!G50*1000</f>
        <v>35166470.420759358</v>
      </c>
      <c r="Q49" s="1065">
        <f>'2'!J50*1000</f>
        <v>8584238.0633710232</v>
      </c>
      <c r="R49" s="1065">
        <f>'18'!AA49*1000</f>
        <v>2611809.3229818908</v>
      </c>
      <c r="S49" s="1065">
        <f>'2'!M50*1000</f>
        <v>19324018.901154064</v>
      </c>
      <c r="T49" s="309"/>
    </row>
    <row r="50" spans="1:20" ht="14.45" customHeight="1">
      <c r="A50" s="1330"/>
      <c r="B50" s="961" t="s">
        <v>1349</v>
      </c>
      <c r="C50" s="1330"/>
      <c r="D50" s="992"/>
      <c r="E50" s="1063">
        <f t="shared" si="56"/>
        <v>87.782296930971725</v>
      </c>
      <c r="F50" s="1064">
        <f t="shared" si="57"/>
        <v>38.403202883718272</v>
      </c>
      <c r="G50" s="1064">
        <f t="shared" si="58"/>
        <v>40.235467628435529</v>
      </c>
      <c r="H50" s="1064">
        <f t="shared" si="59"/>
        <v>207.62837848142402</v>
      </c>
      <c r="I50" s="1064">
        <f t="shared" si="60"/>
        <v>9.3955895796845805</v>
      </c>
      <c r="J50" s="1064">
        <f t="shared" si="61"/>
        <v>48.484363281718025</v>
      </c>
      <c r="K50" s="1064">
        <f t="shared" si="62"/>
        <v>2.9390034974048489</v>
      </c>
      <c r="L50" s="1064">
        <f t="shared" si="63"/>
        <v>15.166234332172717</v>
      </c>
      <c r="M50" s="1065">
        <f>'2'!L51*1000</f>
        <v>208020644.13027233</v>
      </c>
      <c r="N50" s="50">
        <f>'10'!F50*1000</f>
        <v>182605299.50815567</v>
      </c>
      <c r="O50" s="1065">
        <f>'22'!F50*1000</f>
        <v>79886590.005366072</v>
      </c>
      <c r="P50" s="1065">
        <f>'2'!G51*1000</f>
        <v>83698078.929498792</v>
      </c>
      <c r="Q50" s="1065">
        <f>'2'!J51*1000</f>
        <v>19544765.963496611</v>
      </c>
      <c r="R50" s="1065">
        <f>'18'!AA50*1000</f>
        <v>6113734.0063127987</v>
      </c>
      <c r="S50" s="1065">
        <f>'2'!M51*1000</f>
        <v>40311483.209404849</v>
      </c>
      <c r="T50" s="309"/>
    </row>
    <row r="51" spans="1:20" ht="14.45" customHeight="1">
      <c r="A51" s="1330"/>
      <c r="B51" s="961" t="s">
        <v>1350</v>
      </c>
      <c r="C51" s="1330"/>
      <c r="D51" s="992"/>
      <c r="E51" s="1063">
        <f t="shared" si="56"/>
        <v>87.907890844422212</v>
      </c>
      <c r="F51" s="1064">
        <f t="shared" si="57"/>
        <v>38.031883890139653</v>
      </c>
      <c r="G51" s="1064">
        <f t="shared" si="58"/>
        <v>40.301302431018229</v>
      </c>
      <c r="H51" s="1064">
        <f t="shared" si="59"/>
        <v>166.32376412146911</v>
      </c>
      <c r="I51" s="1064">
        <f t="shared" si="60"/>
        <v>8.8003892538860899</v>
      </c>
      <c r="J51" s="1064">
        <f t="shared" si="61"/>
        <v>36.31926955576261</v>
      </c>
      <c r="K51" s="1064">
        <f t="shared" si="62"/>
        <v>3.2594615551397879</v>
      </c>
      <c r="L51" s="1064">
        <f t="shared" si="63"/>
        <v>13.451821210691579</v>
      </c>
      <c r="M51" s="1065">
        <f>'2'!L52*1000</f>
        <v>181887267.85770279</v>
      </c>
      <c r="N51" s="50">
        <f>'10'!F51*1000</f>
        <v>159893260.88825122</v>
      </c>
      <c r="O51" s="1065">
        <f>'22'!F51*1000</f>
        <v>69175154.522588834</v>
      </c>
      <c r="P51" s="1065">
        <f>'2'!G52*1000</f>
        <v>73302937.902849004</v>
      </c>
      <c r="Q51" s="1065">
        <f>'2'!J52*1000</f>
        <v>16006787.574736286</v>
      </c>
      <c r="R51" s="1065">
        <f>'18'!AA51*1000</f>
        <v>5928545.569515951</v>
      </c>
      <c r="S51" s="1065">
        <f>'2'!M52*1000</f>
        <v>44072438.048789352</v>
      </c>
      <c r="T51" s="309"/>
    </row>
    <row r="52" spans="1:20" ht="14.45" customHeight="1">
      <c r="A52" s="1330"/>
      <c r="B52" s="961" t="s">
        <v>1351</v>
      </c>
      <c r="C52" s="1330"/>
      <c r="D52" s="992"/>
      <c r="E52" s="1063">
        <f t="shared" si="56"/>
        <v>94.183037701611568</v>
      </c>
      <c r="F52" s="1064">
        <f t="shared" si="57"/>
        <v>31.918998864810334</v>
      </c>
      <c r="G52" s="1064">
        <f t="shared" si="58"/>
        <v>32.686018431402289</v>
      </c>
      <c r="H52" s="1064">
        <f t="shared" si="59"/>
        <v>271.72151153537732</v>
      </c>
      <c r="I52" s="1064">
        <f t="shared" si="60"/>
        <v>8.1659910142229126</v>
      </c>
      <c r="J52" s="1064">
        <f t="shared" si="61"/>
        <v>67.884542934639853</v>
      </c>
      <c r="K52" s="1064">
        <f t="shared" si="62"/>
        <v>3.0608972391216729</v>
      </c>
      <c r="L52" s="1064">
        <f t="shared" si="63"/>
        <v>25.445486002343976</v>
      </c>
      <c r="M52" s="1065">
        <f>'2'!L53*1000</f>
        <v>511718628.80062419</v>
      </c>
      <c r="N52" s="50">
        <f>'10'!F52*1000</f>
        <v>481952149.08946162</v>
      </c>
      <c r="O52" s="1065">
        <f>'22'!F52*1000</f>
        <v>163335463.31789425</v>
      </c>
      <c r="P52" s="1065">
        <f>'2'!G53*1000</f>
        <v>167260445.32669109</v>
      </c>
      <c r="Q52" s="1065">
        <f>'2'!J53*1000</f>
        <v>41786897.24596367</v>
      </c>
      <c r="R52" s="1065">
        <f>'18'!AA52*1000</f>
        <v>15663181.381029587</v>
      </c>
      <c r="S52" s="1065">
        <f>'2'!M53*1000</f>
        <v>61555835.009740956</v>
      </c>
      <c r="T52" s="309"/>
    </row>
    <row r="53" spans="1:20" ht="14.45" customHeight="1">
      <c r="A53" s="1330"/>
      <c r="B53" s="961" t="s">
        <v>1352</v>
      </c>
      <c r="C53" s="1330"/>
      <c r="D53" s="992"/>
      <c r="E53" s="1063">
        <f t="shared" si="56"/>
        <v>91.775757617109491</v>
      </c>
      <c r="F53" s="1064">
        <f t="shared" si="57"/>
        <v>26.705460649445573</v>
      </c>
      <c r="G53" s="1064">
        <f t="shared" si="58"/>
        <v>30.821647794820205</v>
      </c>
      <c r="H53" s="1064">
        <f t="shared" si="59"/>
        <v>212.79061980545046</v>
      </c>
      <c r="I53" s="1064">
        <f t="shared" si="60"/>
        <v>7.1584772832534993</v>
      </c>
      <c r="J53" s="1064">
        <f t="shared" si="61"/>
        <v>49.421654160318553</v>
      </c>
      <c r="K53" s="1064">
        <f t="shared" si="62"/>
        <v>1.7212762759899309</v>
      </c>
      <c r="L53" s="1064">
        <f t="shared" si="63"/>
        <v>11.883577674450926</v>
      </c>
      <c r="M53" s="1065">
        <f>'2'!L54*1000</f>
        <v>227620612.98688635</v>
      </c>
      <c r="N53" s="50">
        <f>'10'!F53*1000</f>
        <v>208900542.06142366</v>
      </c>
      <c r="O53" s="1065">
        <f>'22'!F53*1000</f>
        <v>60787133.231239736</v>
      </c>
      <c r="P53" s="1065">
        <f>'2'!G54*1000</f>
        <v>70156423.643228889</v>
      </c>
      <c r="Q53" s="1065">
        <f>'2'!J54*1000</f>
        <v>16294169.872668622</v>
      </c>
      <c r="R53" s="1065">
        <f>'18'!AA53*1000</f>
        <v>3917979.6106061307</v>
      </c>
      <c r="S53" s="1065">
        <f>'2'!M54*1000</f>
        <v>32969697.492949307</v>
      </c>
      <c r="T53" s="309"/>
    </row>
    <row r="54" spans="1:20" ht="14.45" customHeight="1">
      <c r="A54" s="1330"/>
      <c r="B54" s="961" t="s">
        <v>1353</v>
      </c>
      <c r="C54" s="1330"/>
      <c r="D54" s="992"/>
      <c r="E54" s="1063">
        <f t="shared" si="56"/>
        <v>96.244392983798846</v>
      </c>
      <c r="F54" s="1064">
        <f t="shared" si="57"/>
        <v>22.452976846502196</v>
      </c>
      <c r="G54" s="1064">
        <f t="shared" si="58"/>
        <v>24.869916217292783</v>
      </c>
      <c r="H54" s="1064">
        <f t="shared" si="59"/>
        <v>258.09658568219402</v>
      </c>
      <c r="I54" s="1064">
        <f t="shared" si="60"/>
        <v>5.707746760942392</v>
      </c>
      <c r="J54" s="1064">
        <f t="shared" si="61"/>
        <v>59.234214464844435</v>
      </c>
      <c r="K54" s="1064">
        <f t="shared" si="62"/>
        <v>2.0083036093721116</v>
      </c>
      <c r="L54" s="1064">
        <f t="shared" si="63"/>
        <v>20.841899910855116</v>
      </c>
      <c r="M54" s="1065">
        <f>'2'!L55*1000</f>
        <v>248474986.42717147</v>
      </c>
      <c r="N54" s="50">
        <f>'10'!F54*1000</f>
        <v>239143242.40340775</v>
      </c>
      <c r="O54" s="1065">
        <f>'22'!F54*1000</f>
        <v>55790031.171842285</v>
      </c>
      <c r="P54" s="1065">
        <f>'2'!G55*1000</f>
        <v>61795520.945367157</v>
      </c>
      <c r="Q54" s="1065">
        <f>'2'!J55*1000</f>
        <v>14182322.989548927</v>
      </c>
      <c r="R54" s="1065">
        <f>'18'!AA54*1000</f>
        <v>4990132.1208037492</v>
      </c>
      <c r="S54" s="1065">
        <f>'2'!M55*1000</f>
        <v>23942789.007468227</v>
      </c>
      <c r="T54" s="309"/>
    </row>
    <row r="55" spans="1:20" ht="14.45" customHeight="1">
      <c r="A55" s="1330"/>
      <c r="B55" s="961" t="s">
        <v>1354</v>
      </c>
      <c r="C55" s="1330"/>
      <c r="D55" s="992"/>
      <c r="E55" s="1063">
        <f t="shared" si="56"/>
        <v>93.387160277135408</v>
      </c>
      <c r="F55" s="1064">
        <f t="shared" si="57"/>
        <v>26.856490459538634</v>
      </c>
      <c r="G55" s="1064">
        <f t="shared" si="58"/>
        <v>27.148359620737399</v>
      </c>
      <c r="H55" s="1064">
        <f t="shared" si="59"/>
        <v>194.00625832514052</v>
      </c>
      <c r="I55" s="1064">
        <f t="shared" si="60"/>
        <v>8.0334057264669223</v>
      </c>
      <c r="J55" s="1064">
        <f t="shared" si="61"/>
        <v>57.407924764968641</v>
      </c>
      <c r="K55" s="1064">
        <f t="shared" si="62"/>
        <v>3.8494830222791787</v>
      </c>
      <c r="L55" s="1064">
        <f t="shared" si="63"/>
        <v>27.508984265409254</v>
      </c>
      <c r="M55" s="1065">
        <f>'2'!L56*1000</f>
        <v>273311998.67900008</v>
      </c>
      <c r="N55" s="50">
        <f>'10'!F55*1000</f>
        <v>255238314.26300001</v>
      </c>
      <c r="O55" s="1065">
        <f>'22'!F55*1000</f>
        <v>73402010.850000009</v>
      </c>
      <c r="P55" s="1065">
        <f>'2'!G56*1000</f>
        <v>74199724.287999988</v>
      </c>
      <c r="Q55" s="1065">
        <f>'2'!J56*1000</f>
        <v>21956261.752999995</v>
      </c>
      <c r="R55" s="1065">
        <f>'18'!AA55*1000</f>
        <v>10521098.987000002</v>
      </c>
      <c r="S55" s="1065">
        <f>'2'!M56*1000</f>
        <v>38246046.765999988</v>
      </c>
      <c r="T55" s="309"/>
    </row>
    <row r="56" spans="1:20" ht="14.45" customHeight="1">
      <c r="A56" s="1330"/>
      <c r="B56" s="961" t="s">
        <v>1355</v>
      </c>
      <c r="C56" s="1330"/>
      <c r="D56" s="992"/>
      <c r="E56" s="1063">
        <f t="shared" si="56"/>
        <v>96.486484288872305</v>
      </c>
      <c r="F56" s="1064">
        <f t="shared" si="57"/>
        <v>25.654658546953591</v>
      </c>
      <c r="G56" s="1064">
        <f t="shared" si="58"/>
        <v>32.07065055388825</v>
      </c>
      <c r="H56" s="1064">
        <f t="shared" si="59"/>
        <v>345.02565263874732</v>
      </c>
      <c r="I56" s="1064">
        <f t="shared" si="60"/>
        <v>7.2561431127114178</v>
      </c>
      <c r="J56" s="1064">
        <f t="shared" si="61"/>
        <v>78.063758291921431</v>
      </c>
      <c r="K56" s="1064">
        <f t="shared" si="62"/>
        <v>2.7634860732820954</v>
      </c>
      <c r="L56" s="1064">
        <f t="shared" si="63"/>
        <v>29.730409877096957</v>
      </c>
      <c r="M56" s="1065">
        <f>'2'!L57*1000</f>
        <v>331874029.42499995</v>
      </c>
      <c r="N56" s="50">
        <f>'10'!F56*1000</f>
        <v>320213583.26000005</v>
      </c>
      <c r="O56" s="1065">
        <f>'22'!F56*1000</f>
        <v>85141149.055000022</v>
      </c>
      <c r="P56" s="1065">
        <f>'2'!G57*1000</f>
        <v>106434160.25599998</v>
      </c>
      <c r="Q56" s="1065">
        <f>'2'!J57*1000</f>
        <v>24081254.528999999</v>
      </c>
      <c r="R56" s="1065">
        <f>'18'!AA56*1000</f>
        <v>9171292.583999997</v>
      </c>
      <c r="S56" s="1065">
        <f>'2'!M57*1000</f>
        <v>30848187.502</v>
      </c>
      <c r="T56" s="309"/>
    </row>
    <row r="57" spans="1:20" ht="14.45" customHeight="1">
      <c r="A57" s="1479" t="s">
        <v>449</v>
      </c>
      <c r="B57" s="1479"/>
      <c r="C57" s="1479"/>
      <c r="D57" s="2"/>
      <c r="E57" s="1064"/>
      <c r="F57" s="1064"/>
      <c r="G57" s="1064"/>
      <c r="H57" s="1064"/>
      <c r="I57" s="1064"/>
      <c r="J57" s="1064"/>
      <c r="K57" s="1064"/>
      <c r="L57" s="1064"/>
      <c r="M57" s="1065"/>
      <c r="N57" s="1065"/>
      <c r="O57" s="1065"/>
      <c r="P57" s="1065"/>
      <c r="Q57" s="1065"/>
      <c r="R57" s="1065"/>
      <c r="S57" s="1065"/>
      <c r="T57" s="309"/>
    </row>
    <row r="58" spans="1:20" ht="14.45" customHeight="1">
      <c r="A58" s="6"/>
      <c r="B58" s="961" t="s">
        <v>1337</v>
      </c>
      <c r="C58" s="6"/>
      <c r="D58" s="994"/>
      <c r="E58" s="1063">
        <f t="shared" ref="E58:E67" si="64">N58/M58*100</f>
        <v>76.198740989421708</v>
      </c>
      <c r="F58" s="1064">
        <f t="shared" ref="F58:F67" si="65">O58/M58*100</f>
        <v>155.93870512926455</v>
      </c>
      <c r="G58" s="1064">
        <f t="shared" ref="G58:G67" si="66">P58/M58*100</f>
        <v>164.95710510147265</v>
      </c>
      <c r="H58" s="1064">
        <f t="shared" ref="H58:H67" si="67">P58/S58*100</f>
        <v>482.83462822130554</v>
      </c>
      <c r="I58" s="1064">
        <f t="shared" ref="I58:I67" si="68">Q58/M58*100</f>
        <v>39.255241657872226</v>
      </c>
      <c r="J58" s="1064">
        <f t="shared" ref="J58:J67" si="69">Q58/S58*100</f>
        <v>114.90132540794104</v>
      </c>
      <c r="K58" s="1064">
        <f t="shared" ref="K58:K67" si="70">R58/M58*100</f>
        <v>8.2021292871788276</v>
      </c>
      <c r="L58" s="1064">
        <f t="shared" ref="L58:L67" si="71">R58/S58*100</f>
        <v>24.00789006670508</v>
      </c>
      <c r="M58" s="1065">
        <f>'2'!L59*1000</f>
        <v>17017302.368612435</v>
      </c>
      <c r="N58" s="50">
        <f>'10'!F58*1000</f>
        <v>12966970.155245714</v>
      </c>
      <c r="O58" s="1065">
        <f>'22'!F58*1000</f>
        <v>26536560.961545896</v>
      </c>
      <c r="P58" s="1065">
        <f>'2'!G59*1000</f>
        <v>28071249.35362741</v>
      </c>
      <c r="Q58" s="1065">
        <f>'2'!J59*1000</f>
        <v>6680183.1684496254</v>
      </c>
      <c r="R58" s="1065">
        <f>'18'!AA58*1000</f>
        <v>1395781.1414637368</v>
      </c>
      <c r="S58" s="1065">
        <f>'2'!M59*1000</f>
        <v>5813843.4389094915</v>
      </c>
      <c r="T58" s="309"/>
    </row>
    <row r="59" spans="1:20" ht="14.45" customHeight="1">
      <c r="A59" s="6"/>
      <c r="B59" s="961" t="s">
        <v>1347</v>
      </c>
      <c r="C59" s="6"/>
      <c r="D59" s="2"/>
      <c r="E59" s="1063">
        <f t="shared" si="64"/>
        <v>76.57084351377776</v>
      </c>
      <c r="F59" s="1064">
        <f t="shared" si="65"/>
        <v>127.48508268518046</v>
      </c>
      <c r="G59" s="1064">
        <f t="shared" si="66"/>
        <v>130.82883562342153</v>
      </c>
      <c r="H59" s="1064">
        <f t="shared" si="67"/>
        <v>379.23467566720456</v>
      </c>
      <c r="I59" s="1064">
        <f t="shared" si="68"/>
        <v>27.407814403262236</v>
      </c>
      <c r="J59" s="1064">
        <f t="shared" si="69"/>
        <v>79.447268306248802</v>
      </c>
      <c r="K59" s="1064">
        <f t="shared" si="70"/>
        <v>7.5778436629631258</v>
      </c>
      <c r="L59" s="1064">
        <f t="shared" si="71"/>
        <v>21.965960868539028</v>
      </c>
      <c r="M59" s="1065">
        <f>'2'!L60*1000</f>
        <v>12271679.86659164</v>
      </c>
      <c r="N59" s="50">
        <f>'10'!F59*1000</f>
        <v>9396528.7871596571</v>
      </c>
      <c r="O59" s="1065">
        <f>'22'!F59*1000</f>
        <v>15644561.224784994</v>
      </c>
      <c r="P59" s="1065">
        <f>'2'!G60*1000</f>
        <v>16054895.880895693</v>
      </c>
      <c r="Q59" s="1065">
        <f>'2'!J60*1000</f>
        <v>3363399.2419979358</v>
      </c>
      <c r="R59" s="1065">
        <f>'18'!AA59*1000</f>
        <v>929928.71510963631</v>
      </c>
      <c r="S59" s="1065">
        <f>'2'!M60*1000</f>
        <v>4233498.9153219163</v>
      </c>
      <c r="T59" s="309"/>
    </row>
    <row r="60" spans="1:20" ht="14.45" customHeight="1">
      <c r="A60" s="1330"/>
      <c r="B60" s="961" t="s">
        <v>1348</v>
      </c>
      <c r="C60" s="1330"/>
      <c r="D60" s="992"/>
      <c r="E60" s="1063">
        <f t="shared" si="64"/>
        <v>72.558243210946912</v>
      </c>
      <c r="F60" s="1064">
        <f t="shared" si="65"/>
        <v>94.090640141783581</v>
      </c>
      <c r="G60" s="1064">
        <f t="shared" si="66"/>
        <v>100.03049219282781</v>
      </c>
      <c r="H60" s="1064">
        <f t="shared" si="67"/>
        <v>268.98483099720147</v>
      </c>
      <c r="I60" s="1064">
        <f t="shared" si="68"/>
        <v>22.129940026742524</v>
      </c>
      <c r="J60" s="1064">
        <f t="shared" si="69"/>
        <v>59.508036475485284</v>
      </c>
      <c r="K60" s="1064">
        <f t="shared" si="70"/>
        <v>4.9257970812576541</v>
      </c>
      <c r="L60" s="1064">
        <f t="shared" si="71"/>
        <v>13.245608077929649</v>
      </c>
      <c r="M60" s="1065">
        <f>'2'!L61*1000</f>
        <v>31488132.193261899</v>
      </c>
      <c r="N60" s="50">
        <f>'10'!F60*1000</f>
        <v>22847235.539371442</v>
      </c>
      <c r="O60" s="1065">
        <f>'22'!F60*1000</f>
        <v>29627385.149331156</v>
      </c>
      <c r="P60" s="1065">
        <f>'2'!G61*1000</f>
        <v>31497733.61524814</v>
      </c>
      <c r="Q60" s="1065">
        <f>'2'!J61*1000</f>
        <v>6968304.7699102638</v>
      </c>
      <c r="R60" s="1065">
        <f>'18'!AA60*1000</f>
        <v>1551041.4965182464</v>
      </c>
      <c r="S60" s="1065">
        <f>'2'!M61*1000</f>
        <v>11709854.975270275</v>
      </c>
      <c r="T60" s="309"/>
    </row>
    <row r="61" spans="1:20" ht="14.45" customHeight="1">
      <c r="A61" s="1330"/>
      <c r="B61" s="961" t="s">
        <v>1349</v>
      </c>
      <c r="C61" s="1330"/>
      <c r="D61" s="992"/>
      <c r="E61" s="1063">
        <f t="shared" si="64"/>
        <v>75.832546629751292</v>
      </c>
      <c r="F61" s="1064">
        <f t="shared" si="65"/>
        <v>65.624773688763156</v>
      </c>
      <c r="G61" s="1064">
        <f t="shared" si="66"/>
        <v>70.365028832445859</v>
      </c>
      <c r="H61" s="1064">
        <f t="shared" si="67"/>
        <v>213.43083314493066</v>
      </c>
      <c r="I61" s="1064">
        <f t="shared" si="68"/>
        <v>14.952739856321811</v>
      </c>
      <c r="J61" s="1064">
        <f t="shared" si="69"/>
        <v>45.354571415489957</v>
      </c>
      <c r="K61" s="1064">
        <f t="shared" si="70"/>
        <v>5.6063354768333085</v>
      </c>
      <c r="L61" s="1064">
        <f t="shared" si="71"/>
        <v>17.005107104550348</v>
      </c>
      <c r="M61" s="1065">
        <f>'2'!L62*1000</f>
        <v>79846367.637199208</v>
      </c>
      <c r="N61" s="50">
        <f>'10'!F61*1000</f>
        <v>60549533.970641725</v>
      </c>
      <c r="O61" s="1065">
        <f>'22'!F61*1000</f>
        <v>52398998.06060981</v>
      </c>
      <c r="P61" s="1065">
        <f>'2'!G62*1000</f>
        <v>56183919.609575935</v>
      </c>
      <c r="Q61" s="1065">
        <f>'2'!J62*1000</f>
        <v>11939219.637512727</v>
      </c>
      <c r="R61" s="1065">
        <f>'18'!AA61*1000</f>
        <v>4476455.2358070482</v>
      </c>
      <c r="S61" s="1065">
        <f>'2'!M62*1000</f>
        <v>26324181.366721332</v>
      </c>
      <c r="T61" s="309"/>
    </row>
    <row r="62" spans="1:20" ht="14.45" customHeight="1">
      <c r="A62" s="1330"/>
      <c r="B62" s="961" t="s">
        <v>1350</v>
      </c>
      <c r="C62" s="1330"/>
      <c r="D62" s="992"/>
      <c r="E62" s="1063">
        <f t="shared" si="64"/>
        <v>82.997517829617678</v>
      </c>
      <c r="F62" s="1064">
        <f t="shared" si="65"/>
        <v>49.637271074485717</v>
      </c>
      <c r="G62" s="1064">
        <f t="shared" si="66"/>
        <v>54.827885667543697</v>
      </c>
      <c r="H62" s="1064">
        <f t="shared" si="67"/>
        <v>219.35957513260584</v>
      </c>
      <c r="I62" s="1064">
        <f t="shared" si="68"/>
        <v>11.024176094207007</v>
      </c>
      <c r="J62" s="1064">
        <f t="shared" si="69"/>
        <v>44.106362205460876</v>
      </c>
      <c r="K62" s="1064">
        <f t="shared" si="70"/>
        <v>1.5597383306526242</v>
      </c>
      <c r="L62" s="1064">
        <f t="shared" si="71"/>
        <v>6.2403197454053441</v>
      </c>
      <c r="M62" s="1065">
        <f>'2'!L63*1000</f>
        <v>100627065.90297785</v>
      </c>
      <c r="N62" s="50">
        <f>'10'!F62*1000</f>
        <v>83517966.964245185</v>
      </c>
      <c r="O62" s="1065">
        <f>'22'!F62*1000</f>
        <v>49948529.476562507</v>
      </c>
      <c r="P62" s="1065">
        <f>'2'!G63*1000</f>
        <v>55171692.643888541</v>
      </c>
      <c r="Q62" s="1065">
        <f>'2'!J63*1000</f>
        <v>11093304.943578014</v>
      </c>
      <c r="R62" s="1065">
        <f>'18'!AA62*1000</f>
        <v>1569518.9178998228</v>
      </c>
      <c r="S62" s="1065">
        <f>'2'!M63*1000</f>
        <v>25151257.979295637</v>
      </c>
      <c r="T62" s="309"/>
    </row>
    <row r="63" spans="1:20" ht="14.45" customHeight="1">
      <c r="A63" s="1330"/>
      <c r="B63" s="961" t="s">
        <v>1351</v>
      </c>
      <c r="C63" s="1330"/>
      <c r="D63" s="992"/>
      <c r="E63" s="1063">
        <f t="shared" si="64"/>
        <v>84.972322287952025</v>
      </c>
      <c r="F63" s="1064">
        <f t="shared" si="65"/>
        <v>42.042904690349687</v>
      </c>
      <c r="G63" s="1064">
        <f t="shared" si="66"/>
        <v>47.463740721561642</v>
      </c>
      <c r="H63" s="1064">
        <f t="shared" si="67"/>
        <v>202.51783886840536</v>
      </c>
      <c r="I63" s="1064">
        <f t="shared" si="68"/>
        <v>10.862452963874478</v>
      </c>
      <c r="J63" s="1064">
        <f t="shared" si="69"/>
        <v>46.347811310502742</v>
      </c>
      <c r="K63" s="1064">
        <f t="shared" si="70"/>
        <v>2.7675748666580251</v>
      </c>
      <c r="L63" s="1064">
        <f t="shared" si="71"/>
        <v>11.808662199426777</v>
      </c>
      <c r="M63" s="1065">
        <f>'2'!L64*1000</f>
        <v>246312036.93152851</v>
      </c>
      <c r="N63" s="50">
        <f>'10'!F63*1000</f>
        <v>209297057.85547784</v>
      </c>
      <c r="O63" s="1065">
        <f>'22'!F63*1000</f>
        <v>103556734.92798145</v>
      </c>
      <c r="P63" s="1065">
        <f>'2'!G64*1000</f>
        <v>116908906.57517785</v>
      </c>
      <c r="Q63" s="1065">
        <f>'2'!J64*1000</f>
        <v>26755529.156048421</v>
      </c>
      <c r="R63" s="1065">
        <f>'18'!AA63*1000</f>
        <v>6816870.0276704151</v>
      </c>
      <c r="S63" s="1065">
        <f>'2'!M64*1000</f>
        <v>57727707.953245744</v>
      </c>
      <c r="T63" s="309"/>
    </row>
    <row r="64" spans="1:20" ht="14.45" customHeight="1">
      <c r="A64" s="1330"/>
      <c r="B64" s="961" t="s">
        <v>1352</v>
      </c>
      <c r="C64" s="1330"/>
      <c r="D64" s="992"/>
      <c r="E64" s="1063">
        <f t="shared" si="64"/>
        <v>91.396189178859885</v>
      </c>
      <c r="F64" s="1064">
        <f t="shared" si="65"/>
        <v>35.867572552551863</v>
      </c>
      <c r="G64" s="1064">
        <f t="shared" si="66"/>
        <v>35.863892659763344</v>
      </c>
      <c r="H64" s="1064">
        <f t="shared" si="67"/>
        <v>174.54590175215492</v>
      </c>
      <c r="I64" s="1064">
        <f t="shared" si="68"/>
        <v>7.1991239719205051</v>
      </c>
      <c r="J64" s="1064">
        <f t="shared" si="69"/>
        <v>35.037400915328071</v>
      </c>
      <c r="K64" s="1064">
        <f t="shared" si="70"/>
        <v>1.7163477277879133</v>
      </c>
      <c r="L64" s="1064">
        <f t="shared" si="71"/>
        <v>8.3532890506086055</v>
      </c>
      <c r="M64" s="1065">
        <f>'2'!L65*1000</f>
        <v>146053741.96142066</v>
      </c>
      <c r="N64" s="50">
        <f>'10'!F64*1000</f>
        <v>133487554.30586389</v>
      </c>
      <c r="O64" s="1065">
        <f>'22'!F64*1000</f>
        <v>52385931.86372944</v>
      </c>
      <c r="P64" s="1065">
        <f>'2'!G65*1000</f>
        <v>52380557.242611639</v>
      </c>
      <c r="Q64" s="1065">
        <f>'2'!J65*1000</f>
        <v>10514589.949431553</v>
      </c>
      <c r="R64" s="1065">
        <f>'18'!AA64*1000</f>
        <v>2506790.0815040655</v>
      </c>
      <c r="S64" s="1065">
        <f>'2'!M65*1000</f>
        <v>30009617.365287099</v>
      </c>
      <c r="T64" s="309"/>
    </row>
    <row r="65" spans="1:20" ht="14.45" customHeight="1">
      <c r="A65" s="1330"/>
      <c r="B65" s="961" t="s">
        <v>1353</v>
      </c>
      <c r="C65" s="1330"/>
      <c r="D65" s="992"/>
      <c r="E65" s="1063">
        <f t="shared" si="64"/>
        <v>92.224981279651303</v>
      </c>
      <c r="F65" s="1064">
        <f t="shared" si="65"/>
        <v>27.388607581038237</v>
      </c>
      <c r="G65" s="1064">
        <f t="shared" si="66"/>
        <v>27.687230204938768</v>
      </c>
      <c r="H65" s="1064">
        <f t="shared" si="67"/>
        <v>180.14433681688908</v>
      </c>
      <c r="I65" s="1064">
        <f t="shared" si="68"/>
        <v>6.5340105358517526</v>
      </c>
      <c r="J65" s="1064">
        <f t="shared" si="69"/>
        <v>42.512919711471127</v>
      </c>
      <c r="K65" s="1064">
        <f t="shared" si="70"/>
        <v>1.0180956454491936</v>
      </c>
      <c r="L65" s="1064">
        <f t="shared" si="71"/>
        <v>6.6241427368524768</v>
      </c>
      <c r="M65" s="1065">
        <f>'2'!L66*1000</f>
        <v>246437177.41896856</v>
      </c>
      <c r="N65" s="50">
        <f>'10'!F65*1000</f>
        <v>227276640.74074483</v>
      </c>
      <c r="O65" s="1065">
        <f>'22'!F65*1000</f>
        <v>67495711.457068279</v>
      </c>
      <c r="P65" s="1065">
        <f>'2'!G66*1000</f>
        <v>68231628.622543201</v>
      </c>
      <c r="Q65" s="1065">
        <f>'2'!J66*1000</f>
        <v>16102231.136811081</v>
      </c>
      <c r="R65" s="1065">
        <f>'18'!AA65*1000</f>
        <v>2508966.1720704227</v>
      </c>
      <c r="S65" s="1065">
        <f>'2'!M66*1000</f>
        <v>37876088.601052418</v>
      </c>
      <c r="T65" s="309"/>
    </row>
    <row r="66" spans="1:20" ht="14.45" customHeight="1">
      <c r="A66" s="1330"/>
      <c r="B66" s="961" t="s">
        <v>1354</v>
      </c>
      <c r="C66" s="1330"/>
      <c r="D66" s="992"/>
      <c r="E66" s="1063">
        <f t="shared" si="64"/>
        <v>95.379901916206322</v>
      </c>
      <c r="F66" s="1064">
        <f t="shared" si="65"/>
        <v>21.968214099866998</v>
      </c>
      <c r="G66" s="1064">
        <f t="shared" si="66"/>
        <v>23.121583712323062</v>
      </c>
      <c r="H66" s="1064">
        <f t="shared" si="67"/>
        <v>189.58683626680818</v>
      </c>
      <c r="I66" s="1064">
        <f t="shared" si="68"/>
        <v>5.8090533892923686</v>
      </c>
      <c r="J66" s="1064">
        <f t="shared" si="69"/>
        <v>47.631687668260859</v>
      </c>
      <c r="K66" s="1064">
        <f t="shared" si="70"/>
        <v>1.1401502632128802</v>
      </c>
      <c r="L66" s="1064">
        <f t="shared" si="71"/>
        <v>9.3487316422920266</v>
      </c>
      <c r="M66" s="1065">
        <f>'2'!L67*1000</f>
        <v>395439633.67898226</v>
      </c>
      <c r="N66" s="50">
        <f>'10'!F66*1000</f>
        <v>377169934.74081886</v>
      </c>
      <c r="O66" s="1065">
        <f>'22'!F66*1000</f>
        <v>86871025.362328589</v>
      </c>
      <c r="P66" s="1065">
        <f>'2'!G67*1000</f>
        <v>91431905.932789549</v>
      </c>
      <c r="Q66" s="1065">
        <f>'2'!J67*1000</f>
        <v>22971299.442834247</v>
      </c>
      <c r="R66" s="1065">
        <f>'18'!AA66*1000</f>
        <v>4508606.0242389655</v>
      </c>
      <c r="S66" s="1065">
        <f>'2'!M67*1000</f>
        <v>48226927.424494892</v>
      </c>
      <c r="T66" s="309"/>
    </row>
    <row r="67" spans="1:20" ht="14.45" customHeight="1" thickBot="1">
      <c r="A67" s="1331"/>
      <c r="B67" s="1319" t="s">
        <v>1355</v>
      </c>
      <c r="C67" s="1331"/>
      <c r="D67" s="996"/>
      <c r="E67" s="1066">
        <f t="shared" si="64"/>
        <v>96.325070422972132</v>
      </c>
      <c r="F67" s="1067">
        <f t="shared" si="65"/>
        <v>18.445298654626907</v>
      </c>
      <c r="G67" s="1067">
        <f t="shared" si="66"/>
        <v>18.178084875998259</v>
      </c>
      <c r="H67" s="1067">
        <f t="shared" si="67"/>
        <v>195.28467920520177</v>
      </c>
      <c r="I67" s="1067">
        <f t="shared" si="68"/>
        <v>3.3823320923978244</v>
      </c>
      <c r="J67" s="1067">
        <f t="shared" si="69"/>
        <v>36.335930992460796</v>
      </c>
      <c r="K67" s="1067">
        <f t="shared" si="70"/>
        <v>0.85255415709201321</v>
      </c>
      <c r="L67" s="1067">
        <f t="shared" si="71"/>
        <v>9.1588726870014714</v>
      </c>
      <c r="M67" s="1065">
        <f>'2'!L68*1000</f>
        <v>946839202.26265097</v>
      </c>
      <c r="N67" s="50">
        <f>'10'!F67*1000</f>
        <v>912043528.37180614</v>
      </c>
      <c r="O67" s="1065">
        <f>'22'!F67*1000</f>
        <v>174647318.63643289</v>
      </c>
      <c r="P67" s="1065">
        <f>'2'!G68*1000</f>
        <v>172117233.82652953</v>
      </c>
      <c r="Q67" s="1065">
        <f>'2'!J68*1000</f>
        <v>32025246.201533195</v>
      </c>
      <c r="R67" s="1065">
        <f>'18'!AA67*1000</f>
        <v>8072316.9798670849</v>
      </c>
      <c r="S67" s="1065">
        <f>'2'!M68*1000</f>
        <v>88136578.111010805</v>
      </c>
      <c r="T67" s="309"/>
    </row>
    <row r="68" spans="1:20" ht="13.7" customHeight="1">
      <c r="A68" s="312"/>
      <c r="B68" s="312"/>
      <c r="C68" s="312"/>
      <c r="D68" s="27"/>
    </row>
  </sheetData>
  <mergeCells count="35">
    <mergeCell ref="A57:C57"/>
    <mergeCell ref="A35:C35"/>
    <mergeCell ref="A46:C46"/>
    <mergeCell ref="A28:C28"/>
    <mergeCell ref="A20:C20"/>
    <mergeCell ref="A21:C21"/>
    <mergeCell ref="A22:D22"/>
    <mergeCell ref="A23:D23"/>
    <mergeCell ref="A24:D24"/>
    <mergeCell ref="A25:D25"/>
    <mergeCell ref="A26:D26"/>
    <mergeCell ref="A27:D27"/>
    <mergeCell ref="K3:K4"/>
    <mergeCell ref="L3:L4"/>
    <mergeCell ref="E3:E4"/>
    <mergeCell ref="F3:F4"/>
    <mergeCell ref="G3:G4"/>
    <mergeCell ref="H3:H4"/>
    <mergeCell ref="I3:I4"/>
    <mergeCell ref="J3:J4"/>
    <mergeCell ref="A11:C11"/>
    <mergeCell ref="A3:C5"/>
    <mergeCell ref="A13:C13"/>
    <mergeCell ref="A14:C14"/>
    <mergeCell ref="A12:C12"/>
    <mergeCell ref="A6:C6"/>
    <mergeCell ref="A7:C7"/>
    <mergeCell ref="A9:C9"/>
    <mergeCell ref="A10:C10"/>
    <mergeCell ref="A8:C8"/>
    <mergeCell ref="A15:C15"/>
    <mergeCell ref="A17:C17"/>
    <mergeCell ref="A16:C16"/>
    <mergeCell ref="A18:C18"/>
    <mergeCell ref="A19:C19"/>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7" max="51"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205"/>
  <sheetViews>
    <sheetView tabSelected="1" view="pageBreakPreview" topLeftCell="A41" zoomScaleNormal="100" zoomScaleSheetLayoutView="100" workbookViewId="0">
      <selection activeCell="H30" sqref="H30"/>
    </sheetView>
  </sheetViews>
  <sheetFormatPr defaultColWidth="9.140625" defaultRowHeight="15.75"/>
  <cols>
    <col min="1" max="1" width="2.28515625" style="232" customWidth="1"/>
    <col min="2" max="2" width="17.28515625" style="232" customWidth="1"/>
    <col min="3" max="3" width="2.28515625" style="232" customWidth="1"/>
    <col min="4" max="4" width="1.7109375" style="233" customWidth="1"/>
    <col min="5" max="5" width="10.5703125" style="1022" hidden="1" customWidth="1"/>
    <col min="6" max="10" width="16.85546875" style="1022" customWidth="1"/>
    <col min="11" max="18" width="13.42578125" style="1022" customWidth="1"/>
    <col min="19" max="19" width="2.28515625" style="232" customWidth="1"/>
    <col min="20" max="20" width="17.28515625" style="232" customWidth="1"/>
    <col min="21" max="21" width="2.28515625" style="232" customWidth="1"/>
    <col min="22" max="22" width="1.7109375" style="233" customWidth="1"/>
    <col min="23" max="27" width="16.5703125" style="1022" customWidth="1"/>
    <col min="28" max="31" width="8.85546875" style="1022" customWidth="1"/>
    <col min="32" max="32" width="11.5703125" style="1022" customWidth="1"/>
    <col min="33" max="33" width="9.5703125" style="1022" customWidth="1"/>
    <col min="34" max="34" width="10.42578125" style="1022" customWidth="1"/>
    <col min="35" max="36" width="11.5703125" style="1022" customWidth="1"/>
    <col min="37" max="37" width="9.5703125" style="1022" customWidth="1"/>
    <col min="38" max="38" width="7.42578125" style="1022" customWidth="1"/>
    <col min="39" max="58" width="0" style="1022" hidden="1" customWidth="1"/>
    <col min="59" max="59" width="9.7109375" style="1022" bestFit="1" customWidth="1"/>
    <col min="60" max="16384" width="9.140625" style="1022"/>
  </cols>
  <sheetData>
    <row r="1" spans="1:38" s="182" customFormat="1" ht="35.1" customHeight="1">
      <c r="A1" s="180"/>
      <c r="B1" s="180"/>
      <c r="C1" s="180"/>
      <c r="D1" s="180"/>
      <c r="E1" s="180"/>
      <c r="F1" s="180"/>
      <c r="G1" s="180"/>
      <c r="H1" s="180"/>
      <c r="I1" s="180"/>
      <c r="J1" s="180" t="s">
        <v>832</v>
      </c>
      <c r="K1" s="182" t="s">
        <v>833</v>
      </c>
      <c r="L1" s="180"/>
      <c r="M1" s="180"/>
      <c r="N1" s="180"/>
      <c r="S1" s="180"/>
      <c r="T1" s="180"/>
      <c r="U1" s="180"/>
      <c r="V1" s="180"/>
      <c r="AA1" s="180" t="s">
        <v>832</v>
      </c>
      <c r="AB1" s="182" t="s">
        <v>834</v>
      </c>
      <c r="AE1" s="180"/>
      <c r="AF1" s="180"/>
      <c r="AG1" s="180"/>
      <c r="AH1" s="180"/>
      <c r="AI1" s="180"/>
    </row>
    <row r="2" spans="1:38" ht="15" customHeight="1" thickBot="1">
      <c r="A2" s="1022"/>
      <c r="B2" s="183"/>
      <c r="C2" s="183"/>
      <c r="D2" s="184"/>
      <c r="J2" s="1023"/>
      <c r="K2" s="1023"/>
      <c r="L2" s="1023"/>
      <c r="M2" s="1023"/>
      <c r="N2" s="1023"/>
      <c r="O2" s="1023"/>
      <c r="P2" s="1023"/>
      <c r="Q2" s="1023"/>
      <c r="R2" s="146" t="s">
        <v>835</v>
      </c>
      <c r="S2" s="1022"/>
      <c r="T2" s="183"/>
      <c r="U2" s="183"/>
      <c r="V2" s="184"/>
      <c r="W2" s="1023"/>
      <c r="X2" s="1023"/>
      <c r="Y2" s="1023"/>
      <c r="Z2" s="146"/>
      <c r="AA2" s="146"/>
      <c r="AB2" s="1023"/>
      <c r="AC2" s="1023"/>
      <c r="AD2" s="1023"/>
      <c r="AE2" s="1023"/>
      <c r="AF2" s="1023"/>
      <c r="AG2" s="1023"/>
      <c r="AH2" s="1023"/>
      <c r="AI2" s="1023"/>
      <c r="AJ2" s="146"/>
      <c r="AK2" s="146"/>
      <c r="AL2" s="146" t="s">
        <v>835</v>
      </c>
    </row>
    <row r="3" spans="1:38" s="189" customFormat="1" ht="15.75" customHeight="1">
      <c r="A3" s="2006" t="s">
        <v>836</v>
      </c>
      <c r="B3" s="2006"/>
      <c r="C3" s="2006"/>
      <c r="D3" s="185"/>
      <c r="E3" s="2009" t="s">
        <v>837</v>
      </c>
      <c r="F3" s="2009" t="s">
        <v>838</v>
      </c>
      <c r="G3" s="2012" t="s">
        <v>837</v>
      </c>
      <c r="H3" s="2009" t="s">
        <v>839</v>
      </c>
      <c r="I3" s="2013" t="s">
        <v>840</v>
      </c>
      <c r="J3" s="2000" t="s">
        <v>841</v>
      </c>
      <c r="K3" s="2004" t="s">
        <v>842</v>
      </c>
      <c r="L3" s="2004"/>
      <c r="M3" s="2004"/>
      <c r="N3" s="2004"/>
      <c r="O3" s="2005" t="s">
        <v>843</v>
      </c>
      <c r="P3" s="2005"/>
      <c r="Q3" s="2005"/>
      <c r="R3" s="252"/>
      <c r="S3" s="2020" t="s">
        <v>836</v>
      </c>
      <c r="T3" s="2020"/>
      <c r="U3" s="2020"/>
      <c r="V3" s="2021"/>
      <c r="W3" s="252"/>
      <c r="X3" s="252"/>
      <c r="Y3" s="252"/>
      <c r="Z3" s="252"/>
      <c r="AA3" s="1426" t="s">
        <v>842</v>
      </c>
      <c r="AB3" s="2005" t="s">
        <v>843</v>
      </c>
      <c r="AC3" s="2005"/>
      <c r="AD3" s="2005"/>
      <c r="AE3" s="2005"/>
      <c r="AF3" s="2005"/>
      <c r="AG3" s="2005"/>
      <c r="AH3" s="252"/>
      <c r="AI3" s="252"/>
      <c r="AJ3" s="252"/>
      <c r="AK3" s="252"/>
      <c r="AL3" s="252"/>
    </row>
    <row r="4" spans="1:38" s="189" customFormat="1" ht="16.5" customHeight="1">
      <c r="A4" s="2007"/>
      <c r="B4" s="2007"/>
      <c r="C4" s="2007"/>
      <c r="D4" s="190"/>
      <c r="E4" s="2010"/>
      <c r="F4" s="2010"/>
      <c r="G4" s="1993"/>
      <c r="H4" s="2010"/>
      <c r="I4" s="2014"/>
      <c r="J4" s="2001"/>
      <c r="K4" s="2016" t="s">
        <v>844</v>
      </c>
      <c r="L4" s="2016"/>
      <c r="M4" s="2017"/>
      <c r="N4" s="1428" t="s">
        <v>845</v>
      </c>
      <c r="O4" s="2018" t="s">
        <v>846</v>
      </c>
      <c r="P4" s="2016"/>
      <c r="Q4" s="2017"/>
      <c r="R4" s="1423" t="s">
        <v>847</v>
      </c>
      <c r="S4" s="2022"/>
      <c r="T4" s="2022"/>
      <c r="U4" s="2022"/>
      <c r="V4" s="2023"/>
      <c r="W4" s="1996" t="s">
        <v>848</v>
      </c>
      <c r="X4" s="1996"/>
      <c r="Y4" s="1996"/>
      <c r="Z4" s="1996"/>
      <c r="AA4" s="1996"/>
      <c r="AB4" s="2017" t="s">
        <v>849</v>
      </c>
      <c r="AC4" s="1999"/>
      <c r="AD4" s="1999"/>
      <c r="AE4" s="1999"/>
      <c r="AF4" s="1999"/>
      <c r="AG4" s="1999"/>
      <c r="AH4" s="1999"/>
      <c r="AI4" s="1999"/>
      <c r="AJ4" s="1999"/>
      <c r="AK4" s="1999"/>
      <c r="AL4" s="2019" t="s">
        <v>110</v>
      </c>
    </row>
    <row r="5" spans="1:38" s="189" customFormat="1" ht="15.75" customHeight="1">
      <c r="A5" s="2007"/>
      <c r="B5" s="2007"/>
      <c r="C5" s="2007"/>
      <c r="D5" s="190"/>
      <c r="E5" s="2010"/>
      <c r="F5" s="2010"/>
      <c r="G5" s="1993"/>
      <c r="H5" s="2010"/>
      <c r="I5" s="2014"/>
      <c r="J5" s="2001"/>
      <c r="K5" s="2017" t="s">
        <v>850</v>
      </c>
      <c r="L5" s="1999" t="s">
        <v>851</v>
      </c>
      <c r="M5" s="1999" t="s">
        <v>852</v>
      </c>
      <c r="N5" s="1992" t="s">
        <v>853</v>
      </c>
      <c r="O5" s="1999" t="s">
        <v>854</v>
      </c>
      <c r="P5" s="1999" t="s">
        <v>855</v>
      </c>
      <c r="Q5" s="1999" t="s">
        <v>856</v>
      </c>
      <c r="R5" s="1992" t="s">
        <v>857</v>
      </c>
      <c r="S5" s="2022"/>
      <c r="T5" s="2022"/>
      <c r="U5" s="2022"/>
      <c r="V5" s="2023"/>
      <c r="W5" s="2017" t="s">
        <v>858</v>
      </c>
      <c r="X5" s="1999" t="s">
        <v>859</v>
      </c>
      <c r="Y5" s="1999" t="s">
        <v>860</v>
      </c>
      <c r="Z5" s="1999" t="s">
        <v>861</v>
      </c>
      <c r="AA5" s="1999" t="s">
        <v>862</v>
      </c>
      <c r="AB5" s="1996" t="s">
        <v>863</v>
      </c>
      <c r="AC5" s="1996"/>
      <c r="AD5" s="1996"/>
      <c r="AE5" s="1996"/>
      <c r="AF5" s="1996"/>
      <c r="AG5" s="1996"/>
      <c r="AH5" s="1996"/>
      <c r="AI5" s="1996"/>
      <c r="AJ5" s="1998"/>
      <c r="AK5" s="1993" t="s">
        <v>864</v>
      </c>
      <c r="AL5" s="2010"/>
    </row>
    <row r="6" spans="1:38" s="189" customFormat="1" ht="16.5" customHeight="1">
      <c r="A6" s="2007"/>
      <c r="B6" s="2007"/>
      <c r="C6" s="2007"/>
      <c r="D6" s="190"/>
      <c r="E6" s="2010"/>
      <c r="F6" s="2010"/>
      <c r="G6" s="1993"/>
      <c r="H6" s="2010"/>
      <c r="I6" s="2014"/>
      <c r="J6" s="2002"/>
      <c r="K6" s="2017"/>
      <c r="L6" s="1999"/>
      <c r="M6" s="1999"/>
      <c r="N6" s="1993"/>
      <c r="O6" s="1999"/>
      <c r="P6" s="1999"/>
      <c r="Q6" s="1999"/>
      <c r="R6" s="1993"/>
      <c r="S6" s="2022"/>
      <c r="T6" s="2022"/>
      <c r="U6" s="2022"/>
      <c r="V6" s="2023"/>
      <c r="W6" s="2017"/>
      <c r="X6" s="1999"/>
      <c r="Y6" s="1999"/>
      <c r="Z6" s="1999"/>
      <c r="AA6" s="1999"/>
      <c r="AB6" s="2016" t="s">
        <v>865</v>
      </c>
      <c r="AC6" s="2016"/>
      <c r="AD6" s="2016"/>
      <c r="AE6" s="2017"/>
      <c r="AF6" s="2018" t="s">
        <v>866</v>
      </c>
      <c r="AG6" s="2017"/>
      <c r="AH6" s="1999" t="s">
        <v>867</v>
      </c>
      <c r="AI6" s="1999" t="s">
        <v>868</v>
      </c>
      <c r="AJ6" s="1992" t="s">
        <v>869</v>
      </c>
      <c r="AK6" s="1993"/>
      <c r="AL6" s="2010"/>
    </row>
    <row r="7" spans="1:38" s="189" customFormat="1" ht="16.5" customHeight="1">
      <c r="A7" s="2007"/>
      <c r="B7" s="2007"/>
      <c r="C7" s="2007"/>
      <c r="D7" s="190"/>
      <c r="E7" s="2010"/>
      <c r="F7" s="2010"/>
      <c r="G7" s="1993"/>
      <c r="H7" s="2010"/>
      <c r="I7" s="2014"/>
      <c r="J7" s="2002"/>
      <c r="K7" s="2017"/>
      <c r="L7" s="1999"/>
      <c r="M7" s="1999"/>
      <c r="N7" s="1993"/>
      <c r="O7" s="1999"/>
      <c r="P7" s="1999"/>
      <c r="Q7" s="1999"/>
      <c r="R7" s="1993"/>
      <c r="S7" s="2022"/>
      <c r="T7" s="2022"/>
      <c r="U7" s="2022"/>
      <c r="V7" s="2023"/>
      <c r="W7" s="2017"/>
      <c r="X7" s="1999"/>
      <c r="Y7" s="1999"/>
      <c r="Z7" s="1999"/>
      <c r="AA7" s="1999"/>
      <c r="AB7" s="1995" t="s">
        <v>870</v>
      </c>
      <c r="AC7" s="1427"/>
      <c r="AD7" s="1427"/>
      <c r="AE7" s="1992" t="s">
        <v>871</v>
      </c>
      <c r="AF7" s="1992" t="s">
        <v>872</v>
      </c>
      <c r="AG7" s="1997" t="s">
        <v>873</v>
      </c>
      <c r="AH7" s="1999"/>
      <c r="AI7" s="1999"/>
      <c r="AJ7" s="1993"/>
      <c r="AK7" s="1993"/>
      <c r="AL7" s="2010"/>
    </row>
    <row r="8" spans="1:38" s="189" customFormat="1" ht="30.75" customHeight="1">
      <c r="A8" s="2008"/>
      <c r="B8" s="2008"/>
      <c r="C8" s="2008"/>
      <c r="D8" s="1424"/>
      <c r="E8" s="2010"/>
      <c r="F8" s="2011"/>
      <c r="G8" s="1994"/>
      <c r="H8" s="2011"/>
      <c r="I8" s="2015"/>
      <c r="J8" s="2003"/>
      <c r="K8" s="2017"/>
      <c r="L8" s="1999"/>
      <c r="M8" s="1999"/>
      <c r="N8" s="1994"/>
      <c r="O8" s="1999"/>
      <c r="P8" s="1999"/>
      <c r="Q8" s="1999"/>
      <c r="R8" s="1994"/>
      <c r="S8" s="2022"/>
      <c r="T8" s="2022"/>
      <c r="U8" s="2022"/>
      <c r="V8" s="2023"/>
      <c r="W8" s="2017"/>
      <c r="X8" s="1999"/>
      <c r="Y8" s="1999"/>
      <c r="Z8" s="1999"/>
      <c r="AA8" s="1999"/>
      <c r="AB8" s="1996"/>
      <c r="AC8" s="1425" t="s">
        <v>874</v>
      </c>
      <c r="AD8" s="1428" t="s">
        <v>875</v>
      </c>
      <c r="AE8" s="1994"/>
      <c r="AF8" s="1994"/>
      <c r="AG8" s="1998"/>
      <c r="AH8" s="1999"/>
      <c r="AI8" s="1999"/>
      <c r="AJ8" s="1994"/>
      <c r="AK8" s="1994"/>
      <c r="AL8" s="2011"/>
    </row>
    <row r="9" spans="1:38" s="195" customFormat="1" ht="24.95" hidden="1" customHeight="1">
      <c r="A9" s="1991" t="s">
        <v>1410</v>
      </c>
      <c r="B9" s="1991"/>
      <c r="C9" s="1991"/>
      <c r="D9" s="192"/>
      <c r="E9" s="193" t="s">
        <v>876</v>
      </c>
      <c r="F9" s="193" t="s">
        <v>876</v>
      </c>
      <c r="G9" s="193"/>
      <c r="H9" s="193"/>
      <c r="I9" s="193"/>
      <c r="J9" s="193"/>
      <c r="K9" s="193" t="s">
        <v>876</v>
      </c>
      <c r="L9" s="193"/>
      <c r="M9" s="193"/>
      <c r="N9" s="193"/>
      <c r="O9" s="193"/>
      <c r="P9" s="193"/>
      <c r="Q9" s="193" t="s">
        <v>876</v>
      </c>
      <c r="R9" s="193"/>
      <c r="S9" s="2024"/>
      <c r="T9" s="2024"/>
      <c r="U9" s="2024"/>
      <c r="V9" s="2025"/>
      <c r="W9" s="193"/>
      <c r="X9" s="193" t="s">
        <v>876</v>
      </c>
      <c r="Y9" s="193"/>
      <c r="Z9" s="193" t="s">
        <v>876</v>
      </c>
      <c r="AA9" s="193"/>
      <c r="AB9" s="255" t="s">
        <v>870</v>
      </c>
      <c r="AC9" s="255"/>
      <c r="AD9" s="255"/>
      <c r="AE9" s="255" t="s">
        <v>871</v>
      </c>
      <c r="AF9" s="255" t="s">
        <v>872</v>
      </c>
      <c r="AG9" s="255" t="s">
        <v>871</v>
      </c>
      <c r="AH9" s="256"/>
      <c r="AI9" s="256"/>
      <c r="AJ9" s="257"/>
      <c r="AK9" s="257"/>
      <c r="AL9" s="258"/>
    </row>
    <row r="10" spans="1:38" s="195" customFormat="1" ht="24.95" hidden="1" customHeight="1">
      <c r="A10" s="1991" t="s">
        <v>1068</v>
      </c>
      <c r="B10" s="1991"/>
      <c r="C10" s="1991"/>
      <c r="D10" s="196"/>
      <c r="E10" s="197" t="s">
        <v>876</v>
      </c>
      <c r="F10" s="193" t="s">
        <v>876</v>
      </c>
      <c r="G10" s="193"/>
      <c r="H10" s="193"/>
      <c r="I10" s="193"/>
      <c r="J10" s="193"/>
      <c r="K10" s="193" t="s">
        <v>876</v>
      </c>
      <c r="L10" s="193"/>
      <c r="M10" s="193"/>
      <c r="N10" s="193"/>
      <c r="O10" s="193"/>
      <c r="P10" s="193"/>
      <c r="Q10" s="193" t="s">
        <v>876</v>
      </c>
      <c r="R10" s="193"/>
      <c r="S10" s="1991" t="s">
        <v>1068</v>
      </c>
      <c r="T10" s="1991"/>
      <c r="U10" s="1991"/>
      <c r="V10" s="196"/>
      <c r="W10" s="193"/>
      <c r="X10" s="193" t="s">
        <v>876</v>
      </c>
      <c r="Y10" s="193"/>
      <c r="Z10" s="193" t="s">
        <v>876</v>
      </c>
      <c r="AA10" s="193"/>
      <c r="AB10" s="193"/>
      <c r="AC10" s="193"/>
      <c r="AD10" s="193"/>
      <c r="AE10" s="193"/>
      <c r="AF10" s="193"/>
      <c r="AG10" s="193"/>
      <c r="AH10" s="193"/>
      <c r="AI10" s="193"/>
      <c r="AJ10" s="193"/>
      <c r="AK10" s="193"/>
      <c r="AL10" s="193" t="s">
        <v>876</v>
      </c>
    </row>
    <row r="11" spans="1:38" s="195" customFormat="1" ht="24.95" hidden="1" customHeight="1">
      <c r="A11" s="1991" t="s">
        <v>1411</v>
      </c>
      <c r="B11" s="1991"/>
      <c r="C11" s="1991"/>
      <c r="D11" s="196"/>
      <c r="E11" s="198">
        <v>17631</v>
      </c>
      <c r="F11" s="193" t="s">
        <v>876</v>
      </c>
      <c r="G11" s="193"/>
      <c r="H11" s="193"/>
      <c r="I11" s="193"/>
      <c r="J11" s="193"/>
      <c r="K11" s="193" t="s">
        <v>876</v>
      </c>
      <c r="L11" s="193"/>
      <c r="M11" s="193"/>
      <c r="N11" s="193"/>
      <c r="O11" s="193"/>
      <c r="P11" s="193"/>
      <c r="Q11" s="193" t="s">
        <v>876</v>
      </c>
      <c r="R11" s="193"/>
      <c r="S11" s="1991" t="s">
        <v>1411</v>
      </c>
      <c r="T11" s="1991"/>
      <c r="U11" s="1991"/>
      <c r="V11" s="196"/>
      <c r="W11" s="193"/>
      <c r="X11" s="193" t="s">
        <v>876</v>
      </c>
      <c r="Y11" s="193"/>
      <c r="Z11" s="193" t="s">
        <v>876</v>
      </c>
      <c r="AA11" s="193"/>
      <c r="AB11" s="193"/>
      <c r="AC11" s="193"/>
      <c r="AD11" s="193"/>
      <c r="AE11" s="193"/>
      <c r="AF11" s="193"/>
      <c r="AG11" s="193"/>
      <c r="AH11" s="193"/>
      <c r="AI11" s="193"/>
      <c r="AJ11" s="193"/>
      <c r="AK11" s="193"/>
      <c r="AL11" s="193" t="s">
        <v>876</v>
      </c>
    </row>
    <row r="12" spans="1:38" s="195" customFormat="1" ht="19.5" hidden="1" customHeight="1">
      <c r="A12" s="1991" t="s">
        <v>1412</v>
      </c>
      <c r="B12" s="1991"/>
      <c r="C12" s="1991"/>
      <c r="D12" s="196"/>
      <c r="E12" s="199"/>
      <c r="F12" s="200" t="s">
        <v>877</v>
      </c>
      <c r="G12" s="201"/>
      <c r="H12" s="201"/>
      <c r="I12" s="201"/>
      <c r="J12" s="201"/>
      <c r="K12" s="202" t="s">
        <v>877</v>
      </c>
      <c r="L12" s="202" t="s">
        <v>877</v>
      </c>
      <c r="M12" s="202" t="s">
        <v>877</v>
      </c>
      <c r="N12" s="202" t="s">
        <v>877</v>
      </c>
      <c r="O12" s="202" t="s">
        <v>877</v>
      </c>
      <c r="P12" s="202" t="s">
        <v>877</v>
      </c>
      <c r="Q12" s="202" t="s">
        <v>877</v>
      </c>
      <c r="R12" s="202" t="s">
        <v>877</v>
      </c>
      <c r="S12" s="1991" t="s">
        <v>1412</v>
      </c>
      <c r="T12" s="1991"/>
      <c r="U12" s="1991"/>
      <c r="V12" s="196"/>
      <c r="W12" s="202" t="s">
        <v>877</v>
      </c>
      <c r="X12" s="202" t="s">
        <v>877</v>
      </c>
      <c r="Y12" s="202" t="s">
        <v>877</v>
      </c>
      <c r="Z12" s="202" t="s">
        <v>877</v>
      </c>
      <c r="AA12" s="202"/>
      <c r="AB12" s="202" t="s">
        <v>877</v>
      </c>
      <c r="AC12" s="202"/>
      <c r="AD12" s="202"/>
      <c r="AE12" s="202"/>
      <c r="AF12" s="202"/>
      <c r="AG12" s="202"/>
      <c r="AH12" s="202"/>
      <c r="AI12" s="202"/>
      <c r="AJ12" s="202"/>
      <c r="AK12" s="202"/>
      <c r="AL12" s="202" t="s">
        <v>877</v>
      </c>
    </row>
    <row r="13" spans="1:38" s="195" customFormat="1" ht="19.5" hidden="1" customHeight="1">
      <c r="A13" s="1991" t="s">
        <v>1413</v>
      </c>
      <c r="B13" s="1991"/>
      <c r="C13" s="1991"/>
      <c r="D13" s="196"/>
      <c r="E13" s="199"/>
      <c r="F13" s="203" t="s">
        <v>877</v>
      </c>
      <c r="G13" s="202"/>
      <c r="H13" s="202"/>
      <c r="I13" s="202"/>
      <c r="J13" s="202"/>
      <c r="K13" s="202" t="s">
        <v>877</v>
      </c>
      <c r="L13" s="202" t="s">
        <v>877</v>
      </c>
      <c r="M13" s="202" t="s">
        <v>877</v>
      </c>
      <c r="N13" s="202" t="s">
        <v>877</v>
      </c>
      <c r="O13" s="202" t="s">
        <v>877</v>
      </c>
      <c r="P13" s="202" t="s">
        <v>877</v>
      </c>
      <c r="Q13" s="202" t="s">
        <v>877</v>
      </c>
      <c r="R13" s="202" t="s">
        <v>877</v>
      </c>
      <c r="S13" s="1991" t="s">
        <v>1413</v>
      </c>
      <c r="T13" s="1991"/>
      <c r="U13" s="1991"/>
      <c r="V13" s="196"/>
      <c r="W13" s="202" t="s">
        <v>877</v>
      </c>
      <c r="X13" s="202" t="s">
        <v>877</v>
      </c>
      <c r="Y13" s="202" t="s">
        <v>877</v>
      </c>
      <c r="Z13" s="202" t="s">
        <v>877</v>
      </c>
      <c r="AA13" s="202"/>
      <c r="AB13" s="202" t="s">
        <v>877</v>
      </c>
      <c r="AC13" s="202"/>
      <c r="AD13" s="202"/>
      <c r="AE13" s="202"/>
      <c r="AF13" s="202"/>
      <c r="AG13" s="202"/>
      <c r="AH13" s="202"/>
      <c r="AI13" s="202"/>
      <c r="AJ13" s="202"/>
      <c r="AK13" s="202"/>
      <c r="AL13" s="202" t="s">
        <v>877</v>
      </c>
    </row>
    <row r="14" spans="1:38" s="195" customFormat="1" ht="19.5" hidden="1" customHeight="1">
      <c r="A14" s="1991" t="s">
        <v>1414</v>
      </c>
      <c r="B14" s="1991"/>
      <c r="C14" s="1991"/>
      <c r="D14" s="196"/>
      <c r="E14" s="199"/>
      <c r="F14" s="203" t="s">
        <v>877</v>
      </c>
      <c r="G14" s="202"/>
      <c r="H14" s="202"/>
      <c r="I14" s="202"/>
      <c r="J14" s="202"/>
      <c r="K14" s="202" t="s">
        <v>877</v>
      </c>
      <c r="L14" s="202" t="s">
        <v>877</v>
      </c>
      <c r="M14" s="202" t="s">
        <v>877</v>
      </c>
      <c r="N14" s="202" t="s">
        <v>877</v>
      </c>
      <c r="O14" s="202" t="s">
        <v>877</v>
      </c>
      <c r="P14" s="202" t="s">
        <v>877</v>
      </c>
      <c r="Q14" s="202" t="s">
        <v>877</v>
      </c>
      <c r="R14" s="202" t="s">
        <v>877</v>
      </c>
      <c r="S14" s="1991" t="s">
        <v>1414</v>
      </c>
      <c r="T14" s="1991"/>
      <c r="U14" s="1991"/>
      <c r="V14" s="196"/>
      <c r="W14" s="202" t="s">
        <v>877</v>
      </c>
      <c r="X14" s="202" t="s">
        <v>877</v>
      </c>
      <c r="Y14" s="202" t="s">
        <v>877</v>
      </c>
      <c r="Z14" s="202" t="s">
        <v>877</v>
      </c>
      <c r="AA14" s="202" t="s">
        <v>877</v>
      </c>
      <c r="AB14" s="202" t="s">
        <v>877</v>
      </c>
      <c r="AC14" s="202"/>
      <c r="AD14" s="202"/>
      <c r="AE14" s="202"/>
      <c r="AF14" s="202"/>
      <c r="AG14" s="202"/>
      <c r="AH14" s="202"/>
      <c r="AI14" s="202"/>
      <c r="AJ14" s="202" t="s">
        <v>877</v>
      </c>
      <c r="AK14" s="202" t="s">
        <v>877</v>
      </c>
      <c r="AL14" s="202" t="s">
        <v>877</v>
      </c>
    </row>
    <row r="15" spans="1:38" s="195" customFormat="1" ht="19.5" hidden="1" customHeight="1">
      <c r="A15" s="1991" t="s">
        <v>1415</v>
      </c>
      <c r="B15" s="1991"/>
      <c r="C15" s="1991"/>
      <c r="D15" s="196"/>
      <c r="E15" s="199"/>
      <c r="F15" s="203" t="s">
        <v>877</v>
      </c>
      <c r="G15" s="202"/>
      <c r="H15" s="202"/>
      <c r="I15" s="202"/>
      <c r="J15" s="202"/>
      <c r="K15" s="202" t="s">
        <v>877</v>
      </c>
      <c r="L15" s="202" t="s">
        <v>877</v>
      </c>
      <c r="M15" s="202" t="s">
        <v>877</v>
      </c>
      <c r="N15" s="202" t="s">
        <v>877</v>
      </c>
      <c r="O15" s="202" t="s">
        <v>877</v>
      </c>
      <c r="P15" s="202" t="s">
        <v>877</v>
      </c>
      <c r="Q15" s="202" t="s">
        <v>877</v>
      </c>
      <c r="R15" s="202" t="s">
        <v>877</v>
      </c>
      <c r="S15" s="1991" t="s">
        <v>1415</v>
      </c>
      <c r="T15" s="1991"/>
      <c r="U15" s="1991"/>
      <c r="V15" s="196"/>
      <c r="W15" s="202" t="s">
        <v>877</v>
      </c>
      <c r="X15" s="202" t="s">
        <v>877</v>
      </c>
      <c r="Y15" s="202" t="s">
        <v>877</v>
      </c>
      <c r="Z15" s="202" t="s">
        <v>877</v>
      </c>
      <c r="AA15" s="202" t="s">
        <v>877</v>
      </c>
      <c r="AB15" s="202" t="s">
        <v>877</v>
      </c>
      <c r="AC15" s="202"/>
      <c r="AD15" s="202"/>
      <c r="AE15" s="202"/>
      <c r="AF15" s="202"/>
      <c r="AG15" s="202"/>
      <c r="AH15" s="202"/>
      <c r="AI15" s="202"/>
      <c r="AJ15" s="202" t="s">
        <v>877</v>
      </c>
      <c r="AK15" s="202" t="s">
        <v>877</v>
      </c>
      <c r="AL15" s="202" t="s">
        <v>877</v>
      </c>
    </row>
    <row r="16" spans="1:38" s="195" customFormat="1" ht="17.100000000000001" hidden="1" customHeight="1">
      <c r="A16" s="1991" t="s">
        <v>1416</v>
      </c>
      <c r="B16" s="1991"/>
      <c r="C16" s="1991"/>
      <c r="D16" s="192"/>
      <c r="E16" s="199"/>
      <c r="F16" s="176">
        <v>0</v>
      </c>
      <c r="G16" s="176">
        <v>0</v>
      </c>
      <c r="H16" s="176">
        <v>0</v>
      </c>
      <c r="I16" s="176">
        <v>0</v>
      </c>
      <c r="J16" s="176">
        <v>0</v>
      </c>
      <c r="K16" s="176">
        <v>0</v>
      </c>
      <c r="L16" s="176">
        <v>0</v>
      </c>
      <c r="M16" s="176">
        <v>0</v>
      </c>
      <c r="N16" s="176">
        <v>0</v>
      </c>
      <c r="O16" s="176">
        <v>0</v>
      </c>
      <c r="P16" s="176">
        <v>0</v>
      </c>
      <c r="Q16" s="176">
        <v>0</v>
      </c>
      <c r="R16" s="176">
        <v>0</v>
      </c>
      <c r="S16" s="1991" t="s">
        <v>1416</v>
      </c>
      <c r="T16" s="1991"/>
      <c r="U16" s="1991"/>
      <c r="V16" s="192"/>
      <c r="W16" s="176">
        <v>0</v>
      </c>
      <c r="X16" s="176">
        <v>0</v>
      </c>
      <c r="Y16" s="176">
        <v>0</v>
      </c>
      <c r="Z16" s="176">
        <v>0</v>
      </c>
      <c r="AA16" s="176">
        <v>0</v>
      </c>
      <c r="AB16" s="176">
        <v>0</v>
      </c>
      <c r="AC16" s="176"/>
      <c r="AD16" s="176"/>
      <c r="AE16" s="176"/>
      <c r="AF16" s="176"/>
      <c r="AG16" s="176"/>
      <c r="AH16" s="176"/>
      <c r="AI16" s="176"/>
      <c r="AJ16" s="176">
        <v>0</v>
      </c>
      <c r="AK16" s="176">
        <v>0</v>
      </c>
      <c r="AL16" s="176">
        <v>0</v>
      </c>
    </row>
    <row r="17" spans="1:58" s="195" customFormat="1" ht="17.100000000000001" hidden="1" customHeight="1">
      <c r="A17" s="1991" t="s">
        <v>1417</v>
      </c>
      <c r="B17" s="1991"/>
      <c r="C17" s="1991"/>
      <c r="D17" s="196"/>
      <c r="E17" s="199"/>
      <c r="F17" s="259">
        <v>13367.838154574758</v>
      </c>
      <c r="G17" s="176">
        <v>0</v>
      </c>
      <c r="H17" s="176">
        <v>0</v>
      </c>
      <c r="I17" s="176">
        <v>0</v>
      </c>
      <c r="J17" s="176">
        <v>0</v>
      </c>
      <c r="K17" s="260">
        <v>94.252571804564056</v>
      </c>
      <c r="L17" s="176">
        <v>0</v>
      </c>
      <c r="M17" s="260">
        <v>54.686949063437474</v>
      </c>
      <c r="N17" s="260">
        <v>6.6085333674067881</v>
      </c>
      <c r="O17" s="260">
        <v>40.081608024850077</v>
      </c>
      <c r="P17" s="176">
        <v>0</v>
      </c>
      <c r="Q17" s="260">
        <v>24.230093245365726</v>
      </c>
      <c r="R17" s="260">
        <v>16.286863161545575</v>
      </c>
      <c r="S17" s="1991" t="s">
        <v>1417</v>
      </c>
      <c r="T17" s="1991"/>
      <c r="U17" s="1991"/>
      <c r="V17" s="196"/>
      <c r="W17" s="260">
        <v>8.8803062545150446</v>
      </c>
      <c r="X17" s="260">
        <v>4.3178282698899197</v>
      </c>
      <c r="Y17" s="260">
        <v>24.987195989366796</v>
      </c>
      <c r="Z17" s="260">
        <v>4.0803166777754427</v>
      </c>
      <c r="AA17" s="176">
        <v>0</v>
      </c>
      <c r="AB17" s="260">
        <v>10.824839305710512</v>
      </c>
      <c r="AC17" s="260"/>
      <c r="AD17" s="260"/>
      <c r="AE17" s="260"/>
      <c r="AF17" s="260"/>
      <c r="AG17" s="260"/>
      <c r="AH17" s="260"/>
      <c r="AI17" s="260"/>
      <c r="AJ17" s="176">
        <v>0</v>
      </c>
      <c r="AK17" s="176">
        <v>0</v>
      </c>
      <c r="AL17" s="176">
        <v>0</v>
      </c>
      <c r="AN17" s="259">
        <v>13367.838154574758</v>
      </c>
      <c r="AO17" s="261">
        <v>12599.531255358484</v>
      </c>
      <c r="AP17" s="261">
        <v>883.41804494600865</v>
      </c>
      <c r="AQ17" s="261">
        <v>1447.0469988801751</v>
      </c>
      <c r="AR17" s="261">
        <v>1187.1049677341509</v>
      </c>
      <c r="AS17" s="261">
        <v>7310.4628424750572</v>
      </c>
      <c r="AT17" s="261">
        <v>3239.0396497430406</v>
      </c>
      <c r="AU17" s="202" t="s">
        <v>877</v>
      </c>
      <c r="AV17" s="202" t="s">
        <v>877</v>
      </c>
      <c r="AW17" s="261">
        <v>3340.247919224948</v>
      </c>
      <c r="AX17" s="261">
        <v>417.36532794567876</v>
      </c>
      <c r="AY17" s="261">
        <v>577.20029491135983</v>
      </c>
      <c r="AZ17" s="261">
        <v>5358.0444905130062</v>
      </c>
      <c r="BA17" s="261">
        <v>2177.2015078924701</v>
      </c>
      <c r="BB17" s="261">
        <v>545.45012967914283</v>
      </c>
      <c r="BC17" s="261">
        <v>157.84997267647904</v>
      </c>
      <c r="BD17" s="202" t="s">
        <v>877</v>
      </c>
    </row>
    <row r="18" spans="1:58" s="195" customFormat="1" ht="17.100000000000001" hidden="1" customHeight="1">
      <c r="A18" s="1991" t="s">
        <v>1418</v>
      </c>
      <c r="B18" s="1991"/>
      <c r="C18" s="1991"/>
      <c r="D18" s="196"/>
      <c r="E18" s="199"/>
      <c r="F18" s="259">
        <v>13388.599999999951</v>
      </c>
      <c r="G18" s="260">
        <v>100</v>
      </c>
      <c r="H18" s="260">
        <v>10.667666946263559</v>
      </c>
      <c r="I18" s="260">
        <v>89.332333053736988</v>
      </c>
      <c r="J18" s="262">
        <v>11960.348743232586</v>
      </c>
      <c r="K18" s="260">
        <v>66.8932735692498</v>
      </c>
      <c r="L18" s="260">
        <v>49.001000821920755</v>
      </c>
      <c r="M18" s="260">
        <v>56.998521787884378</v>
      </c>
      <c r="N18" s="260">
        <v>6.3347644613798595</v>
      </c>
      <c r="O18" s="260">
        <v>33.908215071234338</v>
      </c>
      <c r="P18" s="260">
        <v>28.339569780614493</v>
      </c>
      <c r="Q18" s="260">
        <v>31.88602656084873</v>
      </c>
      <c r="R18" s="260">
        <v>22.008036478988767</v>
      </c>
      <c r="S18" s="1991" t="s">
        <v>1418</v>
      </c>
      <c r="T18" s="1991"/>
      <c r="U18" s="1991"/>
      <c r="V18" s="196"/>
      <c r="W18" s="260">
        <v>8.9164511906750263</v>
      </c>
      <c r="X18" s="260">
        <v>7.3182560134989707</v>
      </c>
      <c r="Y18" s="260">
        <v>6.8400342019406137</v>
      </c>
      <c r="Z18" s="260">
        <v>4.557962107534415</v>
      </c>
      <c r="AA18" s="176">
        <v>0</v>
      </c>
      <c r="AB18" s="260">
        <v>5.9672699343507905</v>
      </c>
      <c r="AC18" s="260"/>
      <c r="AD18" s="260"/>
      <c r="AE18" s="260"/>
      <c r="AF18" s="260"/>
      <c r="AG18" s="260"/>
      <c r="AH18" s="260"/>
      <c r="AI18" s="260"/>
      <c r="AJ18" s="176">
        <v>0</v>
      </c>
      <c r="AK18" s="176">
        <v>0</v>
      </c>
      <c r="AL18" s="260">
        <v>2.0991751162984631</v>
      </c>
      <c r="AN18" s="259">
        <v>13388.6</v>
      </c>
      <c r="AO18" s="261">
        <v>8956.0728250925367</v>
      </c>
      <c r="AP18" s="261">
        <v>848.13627467630045</v>
      </c>
      <c r="AQ18" s="261">
        <v>798.93390243048646</v>
      </c>
      <c r="AR18" s="261">
        <v>1193.7879841147126</v>
      </c>
      <c r="AS18" s="261">
        <v>7631.3040880926319</v>
      </c>
      <c r="AT18" s="261">
        <v>4269.0925521257805</v>
      </c>
      <c r="AU18" s="261">
        <v>6560.5479960436405</v>
      </c>
      <c r="AV18" s="261">
        <v>3794.2716396473397</v>
      </c>
      <c r="AW18" s="261">
        <v>915.78481916101828</v>
      </c>
      <c r="AX18" s="261">
        <v>405.81454825509616</v>
      </c>
      <c r="AY18" s="261">
        <v>979.81202462332044</v>
      </c>
      <c r="AZ18" s="261">
        <v>4539.8352830272597</v>
      </c>
      <c r="BA18" s="261">
        <v>2946.567972025879</v>
      </c>
      <c r="BB18" s="261">
        <v>610.24731472935059</v>
      </c>
      <c r="BC18" s="261">
        <v>281.05015962073503</v>
      </c>
      <c r="BD18" s="261">
        <v>1429.6512567674386</v>
      </c>
    </row>
    <row r="19" spans="1:58" s="195" customFormat="1" ht="17.100000000000001" hidden="1" customHeight="1">
      <c r="A19" s="1825" t="s">
        <v>1419</v>
      </c>
      <c r="B19" s="1825"/>
      <c r="C19" s="1825"/>
      <c r="D19" s="196"/>
      <c r="E19" s="199"/>
      <c r="F19" s="259">
        <v>13660.999999999885</v>
      </c>
      <c r="G19" s="260">
        <v>100</v>
      </c>
      <c r="H19" s="260">
        <v>30.1841582674992</v>
      </c>
      <c r="I19" s="260">
        <v>69.815841732501553</v>
      </c>
      <c r="J19" s="262">
        <v>9537.542139076957</v>
      </c>
      <c r="K19" s="260">
        <v>45.449641258887951</v>
      </c>
      <c r="L19" s="260">
        <v>33.296105414359083</v>
      </c>
      <c r="M19" s="260">
        <v>48.440529888332073</v>
      </c>
      <c r="N19" s="260">
        <v>5.3195793857065103</v>
      </c>
      <c r="O19" s="260">
        <v>24.42805317215873</v>
      </c>
      <c r="P19" s="260">
        <v>23.702338574272368</v>
      </c>
      <c r="Q19" s="260">
        <v>26.784183048978097</v>
      </c>
      <c r="R19" s="260">
        <v>15.009603399232073</v>
      </c>
      <c r="S19" s="1825" t="s">
        <v>1419</v>
      </c>
      <c r="T19" s="1825"/>
      <c r="U19" s="1825"/>
      <c r="V19" s="196"/>
      <c r="W19" s="260">
        <v>8.5705971360146158</v>
      </c>
      <c r="X19" s="260">
        <v>6.1064547580365414</v>
      </c>
      <c r="Y19" s="260">
        <v>4.9581800873083237</v>
      </c>
      <c r="Z19" s="260">
        <v>2.5544588835896853</v>
      </c>
      <c r="AA19" s="260">
        <v>3.8296832563733196</v>
      </c>
      <c r="AB19" s="260">
        <v>6.5814012824238768</v>
      </c>
      <c r="AC19" s="260"/>
      <c r="AD19" s="260"/>
      <c r="AE19" s="260"/>
      <c r="AF19" s="260"/>
      <c r="AG19" s="260"/>
      <c r="AH19" s="260"/>
      <c r="AI19" s="260"/>
      <c r="AJ19" s="260">
        <v>1.5448217921037901</v>
      </c>
      <c r="AK19" s="260">
        <v>1.5448217921037901</v>
      </c>
      <c r="AL19" s="260">
        <v>1.5434638839443544</v>
      </c>
      <c r="AN19" s="259">
        <v>13614.999999999931</v>
      </c>
      <c r="AO19" s="261">
        <v>6208.8754923766355</v>
      </c>
      <c r="AP19" s="261">
        <v>726.70773988136023</v>
      </c>
      <c r="AQ19" s="261">
        <v>899.08522919191864</v>
      </c>
      <c r="AR19" s="261">
        <v>1170.8292747509465</v>
      </c>
      <c r="AS19" s="261">
        <v>6616.4607880449976</v>
      </c>
      <c r="AT19" s="261">
        <v>3658.9872463208699</v>
      </c>
      <c r="AU19" s="261">
        <v>4548.580960655544</v>
      </c>
      <c r="AV19" s="261">
        <v>3236.9764726313228</v>
      </c>
      <c r="AW19" s="261">
        <v>677.33698172718414</v>
      </c>
      <c r="AX19" s="261">
        <v>408.84061304301656</v>
      </c>
      <c r="AY19" s="261">
        <v>834.20278449536477</v>
      </c>
      <c r="AZ19" s="261">
        <v>3337.1163438485778</v>
      </c>
      <c r="BA19" s="261">
        <v>2050.4619203690763</v>
      </c>
      <c r="BB19" s="261">
        <v>348.96462808718405</v>
      </c>
      <c r="BC19" s="261">
        <v>211.03810501929698</v>
      </c>
      <c r="BD19" s="261">
        <v>523.17302965315491</v>
      </c>
      <c r="BE19" s="195">
        <v>210.85260118563642</v>
      </c>
      <c r="BF19" s="195">
        <v>4078.4578609230357</v>
      </c>
    </row>
    <row r="20" spans="1:58" s="195" customFormat="1" ht="17.100000000000001" hidden="1" customHeight="1">
      <c r="A20" s="1825" t="s">
        <v>1420</v>
      </c>
      <c r="B20" s="1825"/>
      <c r="C20" s="1825"/>
      <c r="D20" s="196"/>
      <c r="E20" s="199"/>
      <c r="F20" s="263">
        <v>13884.21580122613</v>
      </c>
      <c r="G20" s="264">
        <v>100</v>
      </c>
      <c r="H20" s="264">
        <v>31.959976648065279</v>
      </c>
      <c r="I20" s="264">
        <v>68.040023351935218</v>
      </c>
      <c r="J20" s="265">
        <f>F20*I20/100</f>
        <v>9446.8236733873382</v>
      </c>
      <c r="K20" s="264">
        <v>46.837704727785955</v>
      </c>
      <c r="L20" s="264">
        <v>30.918403741670083</v>
      </c>
      <c r="M20" s="264">
        <v>43.257701079433097</v>
      </c>
      <c r="N20" s="264">
        <v>5.8350185141666211</v>
      </c>
      <c r="O20" s="264">
        <v>22.311868515514398</v>
      </c>
      <c r="P20" s="264">
        <v>19.344399932197771</v>
      </c>
      <c r="Q20" s="264">
        <v>25.178381282166551</v>
      </c>
      <c r="R20" s="266">
        <v>14.383044928114559</v>
      </c>
      <c r="S20" s="1825" t="s">
        <v>1420</v>
      </c>
      <c r="T20" s="1825"/>
      <c r="U20" s="1825"/>
      <c r="V20" s="196"/>
      <c r="W20" s="264">
        <v>5.0047200545872323</v>
      </c>
      <c r="X20" s="264">
        <v>4.5066059204939215</v>
      </c>
      <c r="Y20" s="264">
        <v>3.2097667789273787</v>
      </c>
      <c r="Z20" s="264">
        <v>2.3291500928197668</v>
      </c>
      <c r="AA20" s="264">
        <v>2.4053260678117616</v>
      </c>
      <c r="AB20" s="266">
        <v>7.9144494701392185</v>
      </c>
      <c r="AC20" s="266"/>
      <c r="AD20" s="266"/>
      <c r="AE20" s="266"/>
      <c r="AF20" s="266"/>
      <c r="AG20" s="266">
        <v>0</v>
      </c>
      <c r="AH20" s="266"/>
      <c r="AI20" s="266"/>
      <c r="AJ20" s="264">
        <v>3.1638701511291862</v>
      </c>
      <c r="AK20" s="264">
        <v>3.1638701511291862</v>
      </c>
      <c r="AL20" s="264">
        <v>1.3109576595375692</v>
      </c>
      <c r="AN20" s="259"/>
      <c r="AO20" s="261"/>
      <c r="AP20" s="261"/>
      <c r="AQ20" s="261"/>
      <c r="AR20" s="261"/>
      <c r="AS20" s="261"/>
      <c r="AT20" s="261"/>
      <c r="AU20" s="261"/>
      <c r="AV20" s="261"/>
      <c r="AW20" s="261"/>
      <c r="AX20" s="261"/>
      <c r="AY20" s="261"/>
      <c r="AZ20" s="261"/>
      <c r="BA20" s="261"/>
      <c r="BB20" s="261"/>
      <c r="BC20" s="261"/>
      <c r="BD20" s="261"/>
    </row>
    <row r="21" spans="1:58" s="195" customFormat="1" ht="17.100000000000001" hidden="1" customHeight="1">
      <c r="A21" s="1825" t="s">
        <v>1421</v>
      </c>
      <c r="B21" s="1825"/>
      <c r="C21" s="1825"/>
      <c r="D21" s="192"/>
      <c r="E21" s="199"/>
      <c r="F21" s="289">
        <v>0</v>
      </c>
      <c r="G21" s="268">
        <v>0</v>
      </c>
      <c r="H21" s="268">
        <v>0</v>
      </c>
      <c r="I21" s="268">
        <v>0</v>
      </c>
      <c r="J21" s="289">
        <v>0</v>
      </c>
      <c r="K21" s="268">
        <v>0</v>
      </c>
      <c r="L21" s="268">
        <v>0</v>
      </c>
      <c r="M21" s="268">
        <v>0</v>
      </c>
      <c r="N21" s="268">
        <v>0</v>
      </c>
      <c r="O21" s="268">
        <v>0</v>
      </c>
      <c r="P21" s="268">
        <v>0</v>
      </c>
      <c r="Q21" s="268">
        <v>0</v>
      </c>
      <c r="R21" s="269">
        <v>0</v>
      </c>
      <c r="S21" s="1825" t="s">
        <v>1421</v>
      </c>
      <c r="T21" s="1825"/>
      <c r="U21" s="1825"/>
      <c r="V21" s="196"/>
      <c r="W21" s="268">
        <v>0</v>
      </c>
      <c r="X21" s="268">
        <v>0</v>
      </c>
      <c r="Y21" s="268">
        <v>0</v>
      </c>
      <c r="Z21" s="268">
        <v>0</v>
      </c>
      <c r="AA21" s="268">
        <v>0</v>
      </c>
      <c r="AB21" s="269">
        <v>0</v>
      </c>
      <c r="AC21" s="269"/>
      <c r="AD21" s="269"/>
      <c r="AE21" s="269"/>
      <c r="AF21" s="269"/>
      <c r="AG21" s="1988">
        <v>0</v>
      </c>
      <c r="AH21" s="1988"/>
      <c r="AI21" s="1988"/>
      <c r="AJ21" s="268">
        <v>0</v>
      </c>
      <c r="AK21" s="268">
        <v>0</v>
      </c>
      <c r="AL21" s="268">
        <v>0</v>
      </c>
      <c r="AN21" s="259"/>
      <c r="AO21" s="261"/>
      <c r="AP21" s="261"/>
      <c r="AQ21" s="261"/>
      <c r="AR21" s="261"/>
      <c r="AS21" s="261"/>
      <c r="AT21" s="261"/>
      <c r="AU21" s="261"/>
      <c r="AV21" s="261"/>
      <c r="AW21" s="261"/>
      <c r="AX21" s="261"/>
      <c r="AY21" s="261"/>
      <c r="AZ21" s="261"/>
      <c r="BA21" s="261"/>
      <c r="BB21" s="261"/>
      <c r="BC21" s="261"/>
      <c r="BD21" s="261"/>
    </row>
    <row r="22" spans="1:58" s="277" customFormat="1" ht="17.100000000000001" hidden="1" customHeight="1">
      <c r="A22" s="1989" t="s">
        <v>1422</v>
      </c>
      <c r="B22" s="1989"/>
      <c r="C22" s="1989"/>
      <c r="D22" s="270"/>
      <c r="E22" s="271"/>
      <c r="F22" s="263">
        <v>14412</v>
      </c>
      <c r="G22" s="264">
        <v>100</v>
      </c>
      <c r="H22" s="264">
        <v>36.9024536691077</v>
      </c>
      <c r="I22" s="264">
        <v>63.097546330892463</v>
      </c>
      <c r="J22" s="265">
        <f>F22*I22/100</f>
        <v>9093.6183772082222</v>
      </c>
      <c r="K22" s="264">
        <v>38.054037984144117</v>
      </c>
      <c r="L22" s="264">
        <v>23.042182113954709</v>
      </c>
      <c r="M22" s="264">
        <v>40.129342152462463</v>
      </c>
      <c r="N22" s="264">
        <v>9.0078709910734815</v>
      </c>
      <c r="O22" s="264">
        <v>23.667657294699584</v>
      </c>
      <c r="P22" s="264">
        <v>22.020343974793185</v>
      </c>
      <c r="Q22" s="264">
        <v>23.206907176580287</v>
      </c>
      <c r="R22" s="266">
        <v>12.210828783222437</v>
      </c>
      <c r="S22" s="1990" t="s">
        <v>1422</v>
      </c>
      <c r="T22" s="1990"/>
      <c r="U22" s="1990"/>
      <c r="V22" s="272"/>
      <c r="W22" s="264">
        <v>5.4748381442300618</v>
      </c>
      <c r="X22" s="264">
        <v>5.1244897688869111</v>
      </c>
      <c r="Y22" s="264">
        <v>3.0288521084220572</v>
      </c>
      <c r="Z22" s="264">
        <v>2.4648229911985209</v>
      </c>
      <c r="AA22" s="264">
        <v>1.5047947720592594</v>
      </c>
      <c r="AB22" s="266" t="s">
        <v>878</v>
      </c>
      <c r="AC22" s="266"/>
      <c r="AD22" s="266"/>
      <c r="AE22" s="266" t="s">
        <v>878</v>
      </c>
      <c r="AF22" s="266" t="s">
        <v>528</v>
      </c>
      <c r="AG22" s="273" t="s">
        <v>528</v>
      </c>
      <c r="AH22" s="274">
        <v>3.163735885968407</v>
      </c>
      <c r="AI22" s="273" t="s">
        <v>528</v>
      </c>
      <c r="AJ22" s="275">
        <v>3.8832363736535083</v>
      </c>
      <c r="AK22" s="275" t="s">
        <v>528</v>
      </c>
      <c r="AL22" s="275">
        <v>1.4402477984800641</v>
      </c>
      <c r="AN22" s="282"/>
      <c r="AO22" s="276"/>
      <c r="AP22" s="276"/>
      <c r="AQ22" s="276"/>
      <c r="AR22" s="276"/>
      <c r="AS22" s="276"/>
      <c r="AT22" s="276"/>
      <c r="AU22" s="276"/>
      <c r="AV22" s="276"/>
      <c r="AW22" s="276"/>
      <c r="AX22" s="276"/>
      <c r="AY22" s="276"/>
      <c r="AZ22" s="276"/>
      <c r="BA22" s="276"/>
      <c r="BB22" s="276"/>
      <c r="BC22" s="276"/>
      <c r="BD22" s="276"/>
    </row>
    <row r="23" spans="1:58" s="277" customFormat="1" ht="19.5" hidden="1" customHeight="1">
      <c r="A23" s="1989" t="s">
        <v>1423</v>
      </c>
      <c r="B23" s="1989"/>
      <c r="C23" s="1989"/>
      <c r="D23" s="270"/>
      <c r="E23" s="271"/>
      <c r="F23" s="263">
        <v>14563.000000000737</v>
      </c>
      <c r="G23" s="264">
        <v>100</v>
      </c>
      <c r="H23" s="264">
        <v>44.641924459145294</v>
      </c>
      <c r="I23" s="264">
        <v>55.358075540854294</v>
      </c>
      <c r="J23" s="265">
        <f>F23*I23/100</f>
        <v>8061.7965410150191</v>
      </c>
      <c r="K23" s="264">
        <v>38.764604804886808</v>
      </c>
      <c r="L23" s="264">
        <v>26.963021526697787</v>
      </c>
      <c r="M23" s="264">
        <v>31.862583569221641</v>
      </c>
      <c r="N23" s="264">
        <v>10.874997010534011</v>
      </c>
      <c r="O23" s="264">
        <v>23.651287116756748</v>
      </c>
      <c r="P23" s="264">
        <v>19.372337341254664</v>
      </c>
      <c r="Q23" s="264">
        <v>22.993241566829916</v>
      </c>
      <c r="R23" s="266">
        <v>14.799410565372433</v>
      </c>
      <c r="S23" s="1990" t="s">
        <v>1423</v>
      </c>
      <c r="T23" s="1990"/>
      <c r="U23" s="1990"/>
      <c r="V23" s="272"/>
      <c r="W23" s="264">
        <v>6.9268454349390076</v>
      </c>
      <c r="X23" s="264">
        <v>5.8295973048164438</v>
      </c>
      <c r="Y23" s="264">
        <v>5.627762043009267</v>
      </c>
      <c r="Z23" s="264">
        <v>3.6717508846580884</v>
      </c>
      <c r="AA23" s="264">
        <v>2.6559132423011937</v>
      </c>
      <c r="AB23" s="266" t="s">
        <v>528</v>
      </c>
      <c r="AC23" s="266" t="s">
        <v>528</v>
      </c>
      <c r="AD23" s="266" t="s">
        <v>528</v>
      </c>
      <c r="AE23" s="266" t="s">
        <v>528</v>
      </c>
      <c r="AF23" s="266" t="s">
        <v>528</v>
      </c>
      <c r="AG23" s="266" t="s">
        <v>528</v>
      </c>
      <c r="AH23" s="278">
        <v>5.7365314627381894</v>
      </c>
      <c r="AI23" s="266" t="s">
        <v>528</v>
      </c>
      <c r="AJ23" s="264">
        <v>6.4262541548153509</v>
      </c>
      <c r="AK23" s="264" t="s">
        <v>528</v>
      </c>
      <c r="AL23" s="264">
        <v>0.63153711882436725</v>
      </c>
      <c r="AN23" s="282"/>
      <c r="AO23" s="276"/>
      <c r="AP23" s="276"/>
      <c r="AQ23" s="276"/>
      <c r="AR23" s="276"/>
      <c r="AS23" s="276"/>
      <c r="AT23" s="276"/>
      <c r="AU23" s="276"/>
      <c r="AV23" s="276"/>
      <c r="AW23" s="276"/>
      <c r="AX23" s="276"/>
      <c r="AY23" s="276"/>
      <c r="AZ23" s="276"/>
      <c r="BA23" s="276"/>
      <c r="BB23" s="276"/>
      <c r="BC23" s="276"/>
      <c r="BD23" s="276"/>
    </row>
    <row r="24" spans="1:58" s="277" customFormat="1" ht="17.100000000000001" hidden="1" customHeight="1">
      <c r="A24" s="1825" t="s">
        <v>1424</v>
      </c>
      <c r="B24" s="1825"/>
      <c r="C24" s="1825"/>
      <c r="D24" s="32"/>
      <c r="E24" s="271"/>
      <c r="F24" s="263">
        <v>14821.000000244734</v>
      </c>
      <c r="G24" s="264">
        <v>100</v>
      </c>
      <c r="H24" s="264">
        <v>50.490188376544324</v>
      </c>
      <c r="I24" s="264">
        <v>49.509811623455626</v>
      </c>
      <c r="J24" s="265">
        <f>F24*I24/100</f>
        <v>7337.8491808335266</v>
      </c>
      <c r="K24" s="264">
        <v>8.6626223813076582</v>
      </c>
      <c r="L24" s="264">
        <v>15.671839856466189</v>
      </c>
      <c r="M24" s="264">
        <v>28.415931163335898</v>
      </c>
      <c r="N24" s="264">
        <v>8.920580310781677</v>
      </c>
      <c r="O24" s="264">
        <v>23.826359450112637</v>
      </c>
      <c r="P24" s="264">
        <v>16.527172333208245</v>
      </c>
      <c r="Q24" s="264">
        <v>19.978549951841732</v>
      </c>
      <c r="R24" s="266">
        <v>13.011500128738938</v>
      </c>
      <c r="S24" s="1839" t="s">
        <v>1424</v>
      </c>
      <c r="T24" s="1839"/>
      <c r="U24" s="1839"/>
      <c r="V24" s="279"/>
      <c r="W24" s="264">
        <v>3.4758403563447797</v>
      </c>
      <c r="X24" s="264">
        <v>5.1332744878888317</v>
      </c>
      <c r="Y24" s="264">
        <v>2.8686217092422597</v>
      </c>
      <c r="Z24" s="264">
        <v>4.5547333383744792</v>
      </c>
      <c r="AA24" s="264">
        <v>2.1098510156545802</v>
      </c>
      <c r="AB24" s="266" t="s">
        <v>528</v>
      </c>
      <c r="AC24" s="266" t="s">
        <v>528</v>
      </c>
      <c r="AD24" s="266" t="s">
        <v>528</v>
      </c>
      <c r="AE24" s="266" t="s">
        <v>528</v>
      </c>
      <c r="AF24" s="266" t="s">
        <v>528</v>
      </c>
      <c r="AG24" s="266" t="s">
        <v>528</v>
      </c>
      <c r="AH24" s="278">
        <v>4.9116955830147289</v>
      </c>
      <c r="AI24" s="266" t="s">
        <v>528</v>
      </c>
      <c r="AJ24" s="264">
        <v>4.0749409091529056</v>
      </c>
      <c r="AK24" s="264" t="s">
        <v>528</v>
      </c>
      <c r="AL24" s="264">
        <v>0.95856025484746488</v>
      </c>
      <c r="AN24" s="282"/>
      <c r="AO24" s="276"/>
      <c r="AP24" s="276"/>
      <c r="AQ24" s="276"/>
      <c r="AR24" s="276"/>
      <c r="AS24" s="276"/>
      <c r="AT24" s="276"/>
      <c r="AU24" s="276"/>
      <c r="AV24" s="276"/>
      <c r="AW24" s="276"/>
      <c r="AX24" s="276"/>
      <c r="AY24" s="276"/>
      <c r="AZ24" s="276"/>
      <c r="BA24" s="276"/>
      <c r="BB24" s="276"/>
      <c r="BC24" s="276"/>
      <c r="BD24" s="276"/>
    </row>
    <row r="25" spans="1:58" s="277" customFormat="1" ht="17.100000000000001" hidden="1" customHeight="1">
      <c r="A25" s="1467" t="s">
        <v>1425</v>
      </c>
      <c r="B25" s="1468"/>
      <c r="C25" s="1468"/>
      <c r="D25" s="1469"/>
      <c r="E25" s="271"/>
      <c r="F25" s="248">
        <v>14935.000010349095</v>
      </c>
      <c r="G25" s="264">
        <v>100</v>
      </c>
      <c r="H25" s="264">
        <v>46.87617653306129</v>
      </c>
      <c r="I25" s="264">
        <v>53.123823466938759</v>
      </c>
      <c r="J25" s="280">
        <f>F25*I25/100</f>
        <v>7934.043040285138</v>
      </c>
      <c r="K25" s="264">
        <v>7.9313305149359437</v>
      </c>
      <c r="L25" s="264">
        <v>20.13790059229202</v>
      </c>
      <c r="M25" s="264">
        <v>29.170713329849214</v>
      </c>
      <c r="N25" s="264">
        <v>10.782034824318647</v>
      </c>
      <c r="O25" s="264">
        <v>26.483454170231898</v>
      </c>
      <c r="P25" s="264">
        <v>16.129187155292122</v>
      </c>
      <c r="Q25" s="264">
        <v>18.843721140382407</v>
      </c>
      <c r="R25" s="266">
        <v>14.664978622115109</v>
      </c>
      <c r="S25" s="1985" t="s">
        <v>1425</v>
      </c>
      <c r="T25" s="1986"/>
      <c r="U25" s="1986"/>
      <c r="V25" s="1987"/>
      <c r="W25" s="264">
        <v>4.0262994523163123</v>
      </c>
      <c r="X25" s="264">
        <v>6.0926075539643874</v>
      </c>
      <c r="Y25" s="264">
        <v>4.4527456081689465</v>
      </c>
      <c r="Z25" s="264">
        <v>4.0652481429440543</v>
      </c>
      <c r="AA25" s="264">
        <v>1.3872043255035895</v>
      </c>
      <c r="AB25" s="266" t="s">
        <v>528</v>
      </c>
      <c r="AC25" s="266" t="s">
        <v>528</v>
      </c>
      <c r="AD25" s="266" t="s">
        <v>528</v>
      </c>
      <c r="AE25" s="266" t="s">
        <v>528</v>
      </c>
      <c r="AF25" s="266" t="s">
        <v>528</v>
      </c>
      <c r="AG25" s="266" t="s">
        <v>528</v>
      </c>
      <c r="AH25" s="278">
        <v>5.0374437057570773</v>
      </c>
      <c r="AI25" s="278">
        <v>5.7407940533837314</v>
      </c>
      <c r="AJ25" s="264">
        <v>1.9260826683294556</v>
      </c>
      <c r="AK25" s="264" t="s">
        <v>528</v>
      </c>
      <c r="AL25" s="264">
        <v>1.1924718328542314</v>
      </c>
      <c r="AN25" s="282"/>
      <c r="AO25" s="276"/>
      <c r="AP25" s="276"/>
      <c r="AQ25" s="276"/>
      <c r="AR25" s="276"/>
      <c r="AS25" s="276"/>
      <c r="AT25" s="276"/>
      <c r="AU25" s="276"/>
      <c r="AV25" s="276"/>
      <c r="AW25" s="276"/>
      <c r="AX25" s="276"/>
      <c r="AY25" s="276"/>
      <c r="AZ25" s="276"/>
      <c r="BA25" s="276"/>
      <c r="BB25" s="276"/>
      <c r="BC25" s="276"/>
      <c r="BD25" s="276"/>
    </row>
    <row r="26" spans="1:58" s="195" customFormat="1" ht="17.100000000000001" customHeight="1">
      <c r="A26" s="1467" t="s">
        <v>1308</v>
      </c>
      <c r="B26" s="1468"/>
      <c r="C26" s="1468"/>
      <c r="D26" s="1469"/>
      <c r="E26" s="199"/>
      <c r="F26" s="248">
        <v>15207</v>
      </c>
      <c r="G26" s="268">
        <v>0</v>
      </c>
      <c r="H26" s="268">
        <v>0</v>
      </c>
      <c r="I26" s="268">
        <v>0</v>
      </c>
      <c r="J26" s="281">
        <v>0</v>
      </c>
      <c r="K26" s="268">
        <v>0</v>
      </c>
      <c r="L26" s="268">
        <v>0</v>
      </c>
      <c r="M26" s="268">
        <v>0</v>
      </c>
      <c r="N26" s="268">
        <v>0</v>
      </c>
      <c r="O26" s="268">
        <v>0</v>
      </c>
      <c r="P26" s="268">
        <v>0</v>
      </c>
      <c r="Q26" s="268">
        <v>0</v>
      </c>
      <c r="R26" s="269">
        <v>0</v>
      </c>
      <c r="S26" s="1985" t="s">
        <v>1308</v>
      </c>
      <c r="T26" s="1986"/>
      <c r="U26" s="1986"/>
      <c r="V26" s="1987"/>
      <c r="W26" s="268">
        <v>0</v>
      </c>
      <c r="X26" s="268">
        <v>0</v>
      </c>
      <c r="Y26" s="268">
        <v>0</v>
      </c>
      <c r="Z26" s="268">
        <v>0</v>
      </c>
      <c r="AA26" s="268">
        <v>0</v>
      </c>
      <c r="AB26" s="269">
        <v>0</v>
      </c>
      <c r="AC26" s="269">
        <v>0</v>
      </c>
      <c r="AD26" s="269">
        <v>0</v>
      </c>
      <c r="AE26" s="269">
        <v>0</v>
      </c>
      <c r="AF26" s="269">
        <v>0</v>
      </c>
      <c r="AG26" s="269">
        <v>0</v>
      </c>
      <c r="AH26" s="269">
        <v>0</v>
      </c>
      <c r="AI26" s="269">
        <v>0</v>
      </c>
      <c r="AJ26" s="269">
        <v>0</v>
      </c>
      <c r="AK26" s="269">
        <v>0</v>
      </c>
      <c r="AL26" s="269">
        <v>0</v>
      </c>
      <c r="AN26" s="259"/>
      <c r="AO26" s="261"/>
      <c r="AP26" s="261"/>
      <c r="AQ26" s="261"/>
      <c r="AR26" s="261"/>
      <c r="AS26" s="261"/>
      <c r="AT26" s="261"/>
      <c r="AU26" s="261"/>
      <c r="AV26" s="261"/>
      <c r="AW26" s="261"/>
      <c r="AX26" s="261"/>
      <c r="AY26" s="261"/>
      <c r="AZ26" s="261"/>
      <c r="BA26" s="261"/>
      <c r="BB26" s="261"/>
      <c r="BC26" s="261"/>
      <c r="BD26" s="261"/>
    </row>
    <row r="27" spans="1:58" s="277" customFormat="1" ht="17.100000000000001" customHeight="1">
      <c r="A27" s="1467" t="s">
        <v>1309</v>
      </c>
      <c r="B27" s="1468"/>
      <c r="C27" s="1468"/>
      <c r="D27" s="1469"/>
      <c r="E27" s="271"/>
      <c r="F27" s="248">
        <v>15829.000000031147</v>
      </c>
      <c r="G27" s="264">
        <v>100</v>
      </c>
      <c r="H27" s="264">
        <v>52.434955466793696</v>
      </c>
      <c r="I27" s="264">
        <v>47.565044533206347</v>
      </c>
      <c r="J27" s="280">
        <f>F27*I27/100</f>
        <v>7529.0708991760466</v>
      </c>
      <c r="K27" s="264">
        <v>11.377052854672861</v>
      </c>
      <c r="L27" s="264">
        <v>20.283531879551035</v>
      </c>
      <c r="M27" s="264">
        <v>27.478960372831423</v>
      </c>
      <c r="N27" s="264">
        <v>9.5855461572387455</v>
      </c>
      <c r="O27" s="264">
        <v>25.755730354738699</v>
      </c>
      <c r="P27" s="264">
        <v>16.812868520235096</v>
      </c>
      <c r="Q27" s="264">
        <v>19.753125223267403</v>
      </c>
      <c r="R27" s="266">
        <v>12.229243971406104</v>
      </c>
      <c r="S27" s="1982" t="s">
        <v>1309</v>
      </c>
      <c r="T27" s="1983"/>
      <c r="U27" s="1983"/>
      <c r="V27" s="1984"/>
      <c r="W27" s="264">
        <v>3.9750109760295333</v>
      </c>
      <c r="X27" s="264">
        <v>4.9732446199950537</v>
      </c>
      <c r="Y27" s="264">
        <v>3.6495580495899058</v>
      </c>
      <c r="Z27" s="264">
        <v>5.0189031359744858</v>
      </c>
      <c r="AA27" s="264">
        <v>1.7316463773638517</v>
      </c>
      <c r="AB27" s="266">
        <v>24.605027839392665</v>
      </c>
      <c r="AC27" s="266" t="s">
        <v>528</v>
      </c>
      <c r="AD27" s="266" t="s">
        <v>528</v>
      </c>
      <c r="AE27" s="266">
        <v>1.362676488458352</v>
      </c>
      <c r="AF27" s="266">
        <v>4.7211214369607681</v>
      </c>
      <c r="AG27" s="278">
        <v>2.7057146406182895</v>
      </c>
      <c r="AH27" s="278">
        <v>6.2178445973197727</v>
      </c>
      <c r="AI27" s="278">
        <v>6.0090807407233777</v>
      </c>
      <c r="AJ27" s="264">
        <v>2.6654338313906263</v>
      </c>
      <c r="AK27" s="264">
        <v>8.5806576010418141</v>
      </c>
      <c r="AL27" s="264">
        <v>1.4301807449956458</v>
      </c>
      <c r="AN27" s="282"/>
      <c r="AO27" s="276"/>
      <c r="AP27" s="276"/>
      <c r="AQ27" s="276"/>
      <c r="AR27" s="276"/>
      <c r="AS27" s="276"/>
      <c r="AT27" s="276"/>
      <c r="AU27" s="276"/>
      <c r="AV27" s="276"/>
      <c r="AW27" s="276"/>
      <c r="AX27" s="276"/>
      <c r="AY27" s="276"/>
      <c r="AZ27" s="276"/>
      <c r="BA27" s="276"/>
      <c r="BB27" s="276"/>
      <c r="BC27" s="276"/>
      <c r="BD27" s="276"/>
    </row>
    <row r="28" spans="1:58" s="277" customFormat="1" ht="17.100000000000001" customHeight="1">
      <c r="A28" s="1467" t="s">
        <v>1310</v>
      </c>
      <c r="B28" s="1468"/>
      <c r="C28" s="1468"/>
      <c r="D28" s="1469"/>
      <c r="E28" s="271"/>
      <c r="F28" s="248">
        <v>15486.999999856676</v>
      </c>
      <c r="G28" s="264">
        <v>100</v>
      </c>
      <c r="H28" s="264">
        <v>52.41133368127354</v>
      </c>
      <c r="I28" s="264">
        <v>47.588666318726204</v>
      </c>
      <c r="J28" s="280">
        <f>F28*I28/100</f>
        <v>7370.0567527129206</v>
      </c>
      <c r="K28" s="264">
        <v>14.608751748631759</v>
      </c>
      <c r="L28" s="264">
        <v>20.872907043318115</v>
      </c>
      <c r="M28" s="264">
        <v>26.143170110980407</v>
      </c>
      <c r="N28" s="264">
        <v>10.337531099874976</v>
      </c>
      <c r="O28" s="264">
        <v>26.917107921105742</v>
      </c>
      <c r="P28" s="264">
        <v>15.221740031236713</v>
      </c>
      <c r="Q28" s="264">
        <v>18.579963862758405</v>
      </c>
      <c r="R28" s="266">
        <v>13.575051798842136</v>
      </c>
      <c r="S28" s="1982" t="s">
        <v>1310</v>
      </c>
      <c r="T28" s="1983"/>
      <c r="U28" s="1983"/>
      <c r="V28" s="1984"/>
      <c r="W28" s="264">
        <v>5.3904838389656362</v>
      </c>
      <c r="X28" s="264">
        <v>7.1031864729840395</v>
      </c>
      <c r="Y28" s="264">
        <v>6.2490623960982807</v>
      </c>
      <c r="Z28" s="264">
        <v>4.9563649312112084</v>
      </c>
      <c r="AA28" s="264">
        <v>1.903573539854799</v>
      </c>
      <c r="AB28" s="266">
        <v>28.636893574129317</v>
      </c>
      <c r="AC28" s="266">
        <v>28.318866088673605</v>
      </c>
      <c r="AD28" s="266">
        <v>2.1688948349096813</v>
      </c>
      <c r="AE28" s="266">
        <v>17.96500622090895</v>
      </c>
      <c r="AF28" s="266">
        <v>6.1347102556521715</v>
      </c>
      <c r="AG28" s="278">
        <v>3.2383479297187581</v>
      </c>
      <c r="AH28" s="278">
        <v>8.4261667270636345</v>
      </c>
      <c r="AI28" s="278">
        <v>7.441351411092703</v>
      </c>
      <c r="AJ28" s="264">
        <v>3.811038044518352</v>
      </c>
      <c r="AK28" s="264">
        <v>10.799652422143433</v>
      </c>
      <c r="AL28" s="264">
        <v>1.1477472055917852</v>
      </c>
      <c r="AN28" s="282"/>
      <c r="AO28" s="276"/>
      <c r="AP28" s="276"/>
      <c r="AQ28" s="276"/>
      <c r="AR28" s="276"/>
      <c r="AS28" s="276"/>
      <c r="AT28" s="276"/>
      <c r="AU28" s="276"/>
      <c r="AV28" s="276"/>
      <c r="AW28" s="276"/>
      <c r="AX28" s="276"/>
      <c r="AY28" s="276"/>
      <c r="AZ28" s="276"/>
      <c r="BA28" s="276"/>
      <c r="BB28" s="276"/>
      <c r="BC28" s="276"/>
      <c r="BD28" s="276"/>
    </row>
    <row r="29" spans="1:58" s="277" customFormat="1" ht="17.100000000000001" customHeight="1">
      <c r="A29" s="1467" t="s">
        <v>1311</v>
      </c>
      <c r="B29" s="1468"/>
      <c r="C29" s="1468"/>
      <c r="D29" s="1469"/>
      <c r="E29" s="271"/>
      <c r="F29" s="248">
        <v>15649.000000000038</v>
      </c>
      <c r="G29" s="264">
        <v>100</v>
      </c>
      <c r="H29" s="264">
        <v>56.447372015712915</v>
      </c>
      <c r="I29" s="264">
        <v>43.552627984286865</v>
      </c>
      <c r="J29" s="280">
        <f>F29*I29/100</f>
        <v>6815.5507532610682</v>
      </c>
      <c r="K29" s="264">
        <v>13.69091819909174</v>
      </c>
      <c r="L29" s="264">
        <v>16.363751897083052</v>
      </c>
      <c r="M29" s="264">
        <v>20.433643758243914</v>
      </c>
      <c r="N29" s="264">
        <v>8.1785780996627082</v>
      </c>
      <c r="O29" s="264">
        <v>23.79767071051721</v>
      </c>
      <c r="P29" s="264">
        <v>11.238585426809101</v>
      </c>
      <c r="Q29" s="264">
        <v>15.875412836953535</v>
      </c>
      <c r="R29" s="266">
        <v>12.654233583809161</v>
      </c>
      <c r="S29" s="1982" t="s">
        <v>1311</v>
      </c>
      <c r="T29" s="1983"/>
      <c r="U29" s="1983"/>
      <c r="V29" s="1984"/>
      <c r="W29" s="264">
        <v>3.8258008289004164</v>
      </c>
      <c r="X29" s="264">
        <v>5.4440586902737014</v>
      </c>
      <c r="Y29" s="264">
        <v>5.0870979893938397</v>
      </c>
      <c r="Z29" s="264">
        <v>4.8132329231693012</v>
      </c>
      <c r="AA29" s="264">
        <v>1.7113715794278264</v>
      </c>
      <c r="AB29" s="266">
        <v>19.053513400728896</v>
      </c>
      <c r="AC29" s="266">
        <v>18.752192679573039</v>
      </c>
      <c r="AD29" s="266">
        <v>1.7329875605841365</v>
      </c>
      <c r="AE29" s="266">
        <v>14.937000305416149</v>
      </c>
      <c r="AF29" s="266">
        <v>4.3380269072609767</v>
      </c>
      <c r="AG29" s="278">
        <v>1.9077897245086133</v>
      </c>
      <c r="AH29" s="278">
        <v>5.9544388924508862</v>
      </c>
      <c r="AI29" s="278">
        <v>3.4850693406712714</v>
      </c>
      <c r="AJ29" s="264">
        <v>2.9895690056428599</v>
      </c>
      <c r="AK29" s="264">
        <v>8.0784699399572411</v>
      </c>
      <c r="AL29" s="264">
        <v>2.5918313469828607</v>
      </c>
      <c r="AN29" s="282"/>
      <c r="AO29" s="276"/>
      <c r="AP29" s="276"/>
      <c r="AQ29" s="276"/>
      <c r="AR29" s="276"/>
      <c r="AS29" s="276"/>
      <c r="AT29" s="276"/>
      <c r="AU29" s="276"/>
      <c r="AV29" s="276"/>
      <c r="AW29" s="276"/>
      <c r="AX29" s="276"/>
      <c r="AY29" s="276"/>
      <c r="AZ29" s="276"/>
      <c r="BA29" s="276"/>
      <c r="BB29" s="276"/>
      <c r="BC29" s="276"/>
      <c r="BD29" s="276"/>
    </row>
    <row r="30" spans="1:58" s="277" customFormat="1" ht="17.100000000000001" customHeight="1">
      <c r="A30" s="1467" t="s">
        <v>1312</v>
      </c>
      <c r="B30" s="1468"/>
      <c r="C30" s="1468"/>
      <c r="D30" s="1469"/>
      <c r="E30" s="271"/>
      <c r="F30" s="248">
        <v>15686.999999796744</v>
      </c>
      <c r="G30" s="264">
        <v>100</v>
      </c>
      <c r="H30" s="264">
        <v>44.53861068135982</v>
      </c>
      <c r="I30" s="264">
        <v>55.461389318639988</v>
      </c>
      <c r="J30" s="280">
        <f t="shared" ref="J30:J61" si="0">F30*I30/100</f>
        <v>8700.2281423023269</v>
      </c>
      <c r="K30" s="264">
        <v>36.955891053293819</v>
      </c>
      <c r="L30" s="264">
        <v>37.897496463189526</v>
      </c>
      <c r="M30" s="264">
        <v>20.52883376830135</v>
      </c>
      <c r="N30" s="264">
        <v>15.453337936660729</v>
      </c>
      <c r="O30" s="264">
        <v>33.853205862120149</v>
      </c>
      <c r="P30" s="264">
        <v>19.075327003195362</v>
      </c>
      <c r="Q30" s="264">
        <v>23.344790573431336</v>
      </c>
      <c r="R30" s="266">
        <v>17.572383612820389</v>
      </c>
      <c r="S30" s="1467" t="s">
        <v>1312</v>
      </c>
      <c r="T30" s="1468"/>
      <c r="U30" s="1468"/>
      <c r="V30" s="1469"/>
      <c r="W30" s="264">
        <v>4.7689462638144571</v>
      </c>
      <c r="X30" s="264">
        <v>7.4242973026601726</v>
      </c>
      <c r="Y30" s="264">
        <v>18.953774639958397</v>
      </c>
      <c r="Z30" s="264">
        <v>6.4966909673665976</v>
      </c>
      <c r="AA30" s="264">
        <v>2.0368138115313563</v>
      </c>
      <c r="AB30" s="266">
        <v>19.97418293342303</v>
      </c>
      <c r="AC30" s="266">
        <v>19.60644356943002</v>
      </c>
      <c r="AD30" s="266">
        <v>2.3219604342445326</v>
      </c>
      <c r="AE30" s="266">
        <v>19.85279200917785</v>
      </c>
      <c r="AF30" s="266">
        <v>10.977767801516791</v>
      </c>
      <c r="AG30" s="278">
        <v>2.5342420594646717</v>
      </c>
      <c r="AH30" s="278">
        <v>10.537627913635356</v>
      </c>
      <c r="AI30" s="278">
        <v>5.78574034571374</v>
      </c>
      <c r="AJ30" s="264">
        <v>5.78574034571374</v>
      </c>
      <c r="AK30" s="264">
        <v>10.420934482344659</v>
      </c>
      <c r="AL30" s="264">
        <v>1.6134296271906334</v>
      </c>
      <c r="AN30" s="282"/>
      <c r="AO30" s="276"/>
      <c r="AP30" s="276"/>
      <c r="AQ30" s="276"/>
      <c r="AR30" s="276"/>
      <c r="AS30" s="276"/>
      <c r="AT30" s="276"/>
      <c r="AU30" s="276"/>
      <c r="AV30" s="276"/>
      <c r="AW30" s="276"/>
      <c r="AX30" s="276"/>
      <c r="AY30" s="276"/>
      <c r="AZ30" s="276"/>
      <c r="BA30" s="276"/>
      <c r="BB30" s="276"/>
      <c r="BC30" s="276"/>
      <c r="BD30" s="276"/>
    </row>
    <row r="31" spans="1:58" ht="17.100000000000001" customHeight="1">
      <c r="A31" s="1981" t="s">
        <v>879</v>
      </c>
      <c r="B31" s="1981"/>
      <c r="C31" s="1422"/>
      <c r="D31" s="196"/>
      <c r="E31" s="199"/>
      <c r="F31" s="1042"/>
      <c r="G31" s="264"/>
      <c r="H31" s="264"/>
      <c r="I31" s="264"/>
      <c r="J31" s="285"/>
      <c r="K31" s="1043"/>
      <c r="L31" s="1043"/>
      <c r="M31" s="1043"/>
      <c r="N31" s="1043"/>
      <c r="O31" s="1043"/>
      <c r="P31" s="1043"/>
      <c r="Q31" s="1043"/>
      <c r="R31" s="1044"/>
      <c r="S31" s="1981" t="s">
        <v>879</v>
      </c>
      <c r="T31" s="1981"/>
      <c r="U31" s="1422"/>
      <c r="V31" s="192"/>
      <c r="W31" s="1043"/>
      <c r="X31" s="1043"/>
      <c r="Y31" s="1043"/>
      <c r="Z31" s="290"/>
      <c r="AA31" s="1043"/>
      <c r="AB31" s="1044"/>
      <c r="AC31" s="1044"/>
      <c r="AD31" s="1044"/>
      <c r="AE31" s="1044"/>
      <c r="AF31" s="1044"/>
      <c r="AG31" s="1044"/>
      <c r="AH31" s="1044"/>
      <c r="AI31" s="1044"/>
      <c r="AJ31" s="1043"/>
      <c r="AK31" s="1043"/>
      <c r="AL31" s="1043"/>
      <c r="AN31" s="1045"/>
      <c r="AO31" s="1046"/>
      <c r="AP31" s="1046"/>
      <c r="AQ31" s="1046"/>
      <c r="AR31" s="1046"/>
      <c r="AS31" s="1046"/>
      <c r="AT31" s="1046"/>
      <c r="AU31" s="1046"/>
      <c r="AV31" s="1046"/>
      <c r="AW31" s="1046"/>
      <c r="AX31" s="1046"/>
      <c r="AY31" s="1046"/>
      <c r="AZ31" s="1046"/>
      <c r="BA31" s="1046"/>
      <c r="BB31" s="1046"/>
      <c r="BC31" s="1046"/>
      <c r="BD31" s="1046"/>
    </row>
    <row r="32" spans="1:58" ht="17.100000000000001" customHeight="1">
      <c r="A32" s="286"/>
      <c r="B32" s="286" t="s">
        <v>44</v>
      </c>
      <c r="C32" s="286"/>
      <c r="D32" s="1047"/>
      <c r="E32" s="1048"/>
      <c r="F32" s="1049">
        <v>11488.483630518615</v>
      </c>
      <c r="G32" s="1050">
        <v>100</v>
      </c>
      <c r="H32" s="1050">
        <v>41.502390879519183</v>
      </c>
      <c r="I32" s="1050">
        <v>58.497609120480796</v>
      </c>
      <c r="J32" s="1035">
        <f t="shared" si="0"/>
        <v>6720.4882480511997</v>
      </c>
      <c r="K32" s="1050">
        <v>39.890152033276848</v>
      </c>
      <c r="L32" s="1050">
        <v>40.43512812508304</v>
      </c>
      <c r="M32" s="1050">
        <v>20.163559788867548</v>
      </c>
      <c r="N32" s="1050">
        <v>17.015531253574625</v>
      </c>
      <c r="O32" s="1050">
        <v>35.663807321096442</v>
      </c>
      <c r="P32" s="1050">
        <v>19.582326751391381</v>
      </c>
      <c r="Q32" s="1050">
        <v>24.664676332992162</v>
      </c>
      <c r="R32" s="1034">
        <v>17.266225963077414</v>
      </c>
      <c r="S32" s="286"/>
      <c r="T32" s="286" t="s">
        <v>44</v>
      </c>
      <c r="U32" s="286"/>
      <c r="V32" s="1032"/>
      <c r="W32" s="1050">
        <v>4.5021488590617773</v>
      </c>
      <c r="X32" s="1050">
        <v>6.6509247274958883</v>
      </c>
      <c r="Y32" s="1050">
        <v>21.971308971497713</v>
      </c>
      <c r="Z32" s="1050">
        <v>5.9034612096186709</v>
      </c>
      <c r="AA32" s="1050">
        <v>2.7811762882440592</v>
      </c>
      <c r="AB32" s="1034">
        <v>20.040580856690713</v>
      </c>
      <c r="AC32" s="1034">
        <v>19.944832798428447</v>
      </c>
      <c r="AD32" s="1034">
        <v>1.7555959108126553</v>
      </c>
      <c r="AE32" s="1034">
        <v>20.890908763015641</v>
      </c>
      <c r="AF32" s="1034">
        <v>10.4905777654911</v>
      </c>
      <c r="AG32" s="1034">
        <v>3.0880382955096133</v>
      </c>
      <c r="AH32" s="1034">
        <v>12.398373472722618</v>
      </c>
      <c r="AI32" s="1034">
        <v>6.5965472477972469</v>
      </c>
      <c r="AJ32" s="1050">
        <v>6.5965472477972469</v>
      </c>
      <c r="AK32" s="1050">
        <v>9.9521405416000039</v>
      </c>
      <c r="AL32" s="1050">
        <v>1.9022870126810147</v>
      </c>
      <c r="AN32" s="1045">
        <v>8611.2978275636742</v>
      </c>
      <c r="AO32" s="1046">
        <v>4126.5327718824092</v>
      </c>
      <c r="AP32" s="1046">
        <v>568.49960308689776</v>
      </c>
      <c r="AQ32" s="1046">
        <v>484.15770420854994</v>
      </c>
      <c r="AR32" s="1046">
        <v>544.21812152749987</v>
      </c>
      <c r="AS32" s="1046">
        <v>4080.8349851160801</v>
      </c>
      <c r="AT32" s="1046">
        <v>2372.0990690405642</v>
      </c>
      <c r="AU32" s="1046">
        <v>3075.632778446005</v>
      </c>
      <c r="AV32" s="1046">
        <v>1961.843580378629</v>
      </c>
      <c r="AW32" s="1046">
        <v>438.51365701589128</v>
      </c>
      <c r="AX32" s="1046">
        <v>323.56208399376311</v>
      </c>
      <c r="AY32" s="1046">
        <v>608.2680809172341</v>
      </c>
      <c r="AZ32" s="1046">
        <v>2236.20393375202</v>
      </c>
      <c r="BA32" s="1046">
        <v>1437.7592741900714</v>
      </c>
      <c r="BB32" s="1046">
        <v>201.88490053464443</v>
      </c>
      <c r="BC32" s="1046">
        <v>152.72590012031108</v>
      </c>
      <c r="BD32" s="1046">
        <v>374.67525410815989</v>
      </c>
      <c r="BE32" s="1022">
        <v>153.77960110834528</v>
      </c>
      <c r="BF32" s="1022">
        <v>2548.1893124217104</v>
      </c>
    </row>
    <row r="33" spans="1:58" ht="17.100000000000001" customHeight="1">
      <c r="A33" s="286"/>
      <c r="B33" s="286" t="s">
        <v>880</v>
      </c>
      <c r="C33" s="286"/>
      <c r="D33" s="1047"/>
      <c r="E33" s="1048"/>
      <c r="F33" s="1049">
        <v>4198.5163692781116</v>
      </c>
      <c r="G33" s="1050">
        <v>100</v>
      </c>
      <c r="H33" s="1050">
        <v>52.846679157010861</v>
      </c>
      <c r="I33" s="1050">
        <v>47.153320842989118</v>
      </c>
      <c r="J33" s="1035">
        <f t="shared" si="0"/>
        <v>1979.7398942511259</v>
      </c>
      <c r="K33" s="1050">
        <v>28.926814524529362</v>
      </c>
      <c r="L33" s="1050">
        <v>30.953724605760389</v>
      </c>
      <c r="M33" s="1050">
        <v>21.528340204452633</v>
      </c>
      <c r="N33" s="1050">
        <v>11.178677373134937</v>
      </c>
      <c r="O33" s="1050">
        <v>28.898821171602041</v>
      </c>
      <c r="P33" s="1050">
        <v>17.688013534454953</v>
      </c>
      <c r="Q33" s="1050">
        <v>19.733160985935886</v>
      </c>
      <c r="R33" s="1034">
        <v>18.410128863301626</v>
      </c>
      <c r="S33" s="286"/>
      <c r="T33" s="286" t="s">
        <v>880</v>
      </c>
      <c r="U33" s="286"/>
      <c r="V33" s="1032"/>
      <c r="W33" s="1050">
        <v>5.4989892951086556</v>
      </c>
      <c r="X33" s="1050">
        <v>9.540492022080711</v>
      </c>
      <c r="Y33" s="1050">
        <v>10.696835587371663</v>
      </c>
      <c r="Z33" s="1050">
        <v>8.1199573218563614</v>
      </c>
      <c r="AA33" s="1050">
        <v>0</v>
      </c>
      <c r="AB33" s="1034">
        <v>19.792496978798088</v>
      </c>
      <c r="AC33" s="1034">
        <v>18.680502409229128</v>
      </c>
      <c r="AD33" s="1034">
        <v>3.8717149151285475</v>
      </c>
      <c r="AE33" s="1034">
        <v>17.01217254171517</v>
      </c>
      <c r="AF33" s="1034">
        <v>12.310875561864874</v>
      </c>
      <c r="AG33" s="1034">
        <v>1.0188784326845268</v>
      </c>
      <c r="AH33" s="1034">
        <v>5.4460329272355184</v>
      </c>
      <c r="AI33" s="1034">
        <v>3.5671133349300783</v>
      </c>
      <c r="AJ33" s="1050">
        <v>3.5671133349300783</v>
      </c>
      <c r="AK33" s="1050">
        <v>11.703704642237469</v>
      </c>
      <c r="AL33" s="1050">
        <v>0.82302343298274849</v>
      </c>
      <c r="AN33" s="1045">
        <v>5003.702172436313</v>
      </c>
      <c r="AO33" s="1046">
        <v>2082.342720494235</v>
      </c>
      <c r="AP33" s="1046">
        <v>158.20813679446229</v>
      </c>
      <c r="AQ33" s="1046">
        <v>414.92752498336858</v>
      </c>
      <c r="AR33" s="1046">
        <v>626.61115322344642</v>
      </c>
      <c r="AS33" s="1046">
        <v>2535.6258029289233</v>
      </c>
      <c r="AT33" s="1046">
        <v>1286.8881772803045</v>
      </c>
      <c r="AU33" s="1046">
        <v>1472.948182209549</v>
      </c>
      <c r="AV33" s="1046">
        <v>1275.1328922526895</v>
      </c>
      <c r="AW33" s="1046">
        <v>238.82332471129286</v>
      </c>
      <c r="AX33" s="1046">
        <v>85.278529049253308</v>
      </c>
      <c r="AY33" s="1046">
        <v>225.93470357813038</v>
      </c>
      <c r="AZ33" s="1046">
        <v>1100.9124100965546</v>
      </c>
      <c r="BA33" s="1046">
        <v>612.70264617900614</v>
      </c>
      <c r="BB33" s="1046">
        <v>147.07972755253951</v>
      </c>
      <c r="BC33" s="1046">
        <v>58.312204898985868</v>
      </c>
      <c r="BD33" s="1046">
        <v>148.49777554499494</v>
      </c>
      <c r="BE33" s="1022">
        <v>57.073000077291169</v>
      </c>
      <c r="BF33" s="1022">
        <v>1530.268548501328</v>
      </c>
    </row>
    <row r="34" spans="1:58" ht="17.100000000000001" customHeight="1">
      <c r="A34" s="1981" t="s">
        <v>881</v>
      </c>
      <c r="B34" s="1981"/>
      <c r="C34" s="1981"/>
      <c r="D34" s="196"/>
      <c r="E34" s="1048"/>
      <c r="F34" s="1049"/>
      <c r="G34" s="1050"/>
      <c r="H34" s="1050"/>
      <c r="I34" s="1050"/>
      <c r="J34" s="1051"/>
      <c r="K34" s="1050"/>
      <c r="L34" s="1050"/>
      <c r="M34" s="1050"/>
      <c r="N34" s="1050"/>
      <c r="O34" s="1050"/>
      <c r="P34" s="1050"/>
      <c r="Q34" s="1050"/>
      <c r="R34" s="1034"/>
      <c r="S34" s="1981" t="s">
        <v>881</v>
      </c>
      <c r="T34" s="1981"/>
      <c r="U34" s="1981"/>
      <c r="V34" s="192"/>
      <c r="W34" s="1050"/>
      <c r="X34" s="1050"/>
      <c r="Y34" s="1050"/>
      <c r="Z34" s="1050"/>
      <c r="AA34" s="1050"/>
      <c r="AB34" s="1034"/>
      <c r="AC34" s="1034"/>
      <c r="AD34" s="1034"/>
      <c r="AE34" s="1034"/>
      <c r="AF34" s="1034"/>
      <c r="AG34" s="1034"/>
      <c r="AH34" s="1034"/>
      <c r="AI34" s="1034"/>
      <c r="AJ34" s="1050"/>
      <c r="AK34" s="1050"/>
      <c r="AL34" s="1050"/>
      <c r="AN34" s="1045"/>
      <c r="AO34" s="1046"/>
      <c r="AP34" s="1046"/>
      <c r="AQ34" s="1046"/>
      <c r="AR34" s="1046"/>
      <c r="AS34" s="1046"/>
      <c r="AT34" s="1046"/>
      <c r="AU34" s="1046"/>
      <c r="AV34" s="1046"/>
      <c r="AW34" s="1046"/>
      <c r="AX34" s="1046"/>
      <c r="AY34" s="1046"/>
      <c r="AZ34" s="1046"/>
      <c r="BA34" s="1046"/>
      <c r="BB34" s="1046"/>
      <c r="BC34" s="1046"/>
      <c r="BD34" s="1046"/>
    </row>
    <row r="35" spans="1:58" ht="17.100000000000001" customHeight="1">
      <c r="A35" s="286"/>
      <c r="B35" s="1420" t="s">
        <v>52</v>
      </c>
      <c r="C35" s="286"/>
      <c r="D35" s="1047"/>
      <c r="E35" s="1048"/>
      <c r="F35" s="1049">
        <v>2531.0000000304785</v>
      </c>
      <c r="G35" s="1050">
        <v>100</v>
      </c>
      <c r="H35" s="1050">
        <v>39.83829090089214</v>
      </c>
      <c r="I35" s="1050">
        <v>60.161709099107973</v>
      </c>
      <c r="J35" s="1035">
        <f t="shared" si="0"/>
        <v>1522.6928573167593</v>
      </c>
      <c r="K35" s="1050">
        <v>41.657784573311602</v>
      </c>
      <c r="L35" s="1050">
        <v>41.236985515540084</v>
      </c>
      <c r="M35" s="1050">
        <v>14.927855684182472</v>
      </c>
      <c r="N35" s="1050">
        <v>19.074452549777391</v>
      </c>
      <c r="O35" s="1050">
        <v>30.823385550718474</v>
      </c>
      <c r="P35" s="1050">
        <v>17.191055382726663</v>
      </c>
      <c r="Q35" s="1050">
        <v>20.901204583573822</v>
      </c>
      <c r="R35" s="1034">
        <v>14.705420699299912</v>
      </c>
      <c r="S35" s="286"/>
      <c r="T35" s="1420" t="s">
        <v>52</v>
      </c>
      <c r="U35" s="286"/>
      <c r="V35" s="1032"/>
      <c r="W35" s="1050">
        <v>3.272253133027311</v>
      </c>
      <c r="X35" s="1050">
        <v>7.5291050009831544</v>
      </c>
      <c r="Y35" s="1050">
        <v>21.271816443834069</v>
      </c>
      <c r="Z35" s="1050">
        <v>3.4201541228139027</v>
      </c>
      <c r="AA35" s="1050">
        <v>0</v>
      </c>
      <c r="AB35" s="1034">
        <v>23.616344565201452</v>
      </c>
      <c r="AC35" s="1034">
        <v>23.379284114789449</v>
      </c>
      <c r="AD35" s="1034">
        <v>3.3203312889452774</v>
      </c>
      <c r="AE35" s="1034">
        <v>26.781570660965109</v>
      </c>
      <c r="AF35" s="1034">
        <v>10.101390932583961</v>
      </c>
      <c r="AG35" s="1034">
        <v>2.8088507590946232</v>
      </c>
      <c r="AH35" s="1034">
        <v>18.544021252360849</v>
      </c>
      <c r="AI35" s="1034">
        <v>8.8590255363549417</v>
      </c>
      <c r="AJ35" s="1050">
        <v>8.8590255363549417</v>
      </c>
      <c r="AK35" s="1050">
        <v>9.2062753303683298</v>
      </c>
      <c r="AL35" s="1050">
        <v>2.1043812594460372</v>
      </c>
      <c r="AN35" s="1045">
        <v>1763</v>
      </c>
      <c r="AO35" s="1046">
        <v>870.70879702346508</v>
      </c>
      <c r="AP35" s="1046">
        <v>157.85413818255407</v>
      </c>
      <c r="AQ35" s="1046">
        <v>112.99555224031444</v>
      </c>
      <c r="AR35" s="1046">
        <v>91.09850203593713</v>
      </c>
      <c r="AS35" s="1046">
        <v>808.89313425078399</v>
      </c>
      <c r="AT35" s="1046">
        <v>496.67173390697656</v>
      </c>
      <c r="AU35" s="1046">
        <v>705.10210066595027</v>
      </c>
      <c r="AV35" s="1046">
        <v>427.20574654869972</v>
      </c>
      <c r="AW35" s="1046">
        <v>107.87386760385537</v>
      </c>
      <c r="AX35" s="1046">
        <v>75.096039610889179</v>
      </c>
      <c r="AY35" s="1046">
        <v>196.82316735587392</v>
      </c>
      <c r="AZ35" s="1046">
        <v>468.90851119123209</v>
      </c>
      <c r="BA35" s="1046">
        <v>197.96755693874107</v>
      </c>
      <c r="BB35" s="1046">
        <v>33.183483037181432</v>
      </c>
      <c r="BC35" s="1046">
        <v>47.135962917350177</v>
      </c>
      <c r="BD35" s="1046">
        <v>28.201692309718116</v>
      </c>
      <c r="BE35" s="1022">
        <v>40.77154550302015</v>
      </c>
      <c r="BF35" s="1022">
        <v>449.68635136235122</v>
      </c>
    </row>
    <row r="36" spans="1:58" ht="13.5" customHeight="1">
      <c r="A36" s="286"/>
      <c r="B36" s="1420" t="s">
        <v>53</v>
      </c>
      <c r="C36" s="286"/>
      <c r="D36" s="1047"/>
      <c r="E36" s="1048"/>
      <c r="F36" s="1049">
        <v>1035.0000000021516</v>
      </c>
      <c r="G36" s="1050">
        <v>100</v>
      </c>
      <c r="H36" s="1050">
        <v>42.402345610121365</v>
      </c>
      <c r="I36" s="1050">
        <v>57.597654389878763</v>
      </c>
      <c r="J36" s="1035">
        <f t="shared" si="0"/>
        <v>596.1357229364844</v>
      </c>
      <c r="K36" s="1050">
        <v>41.281253316107943</v>
      </c>
      <c r="L36" s="1050">
        <v>42.568625877594513</v>
      </c>
      <c r="M36" s="1050">
        <v>15.530658389781888</v>
      </c>
      <c r="N36" s="1050">
        <v>14.662596792114378</v>
      </c>
      <c r="O36" s="1050">
        <v>32.532314904823835</v>
      </c>
      <c r="P36" s="1050">
        <v>17.769874659804074</v>
      </c>
      <c r="Q36" s="1050">
        <v>19.033368870099288</v>
      </c>
      <c r="R36" s="1034">
        <v>17.447632092063042</v>
      </c>
      <c r="S36" s="286"/>
      <c r="T36" s="1420" t="s">
        <v>53</v>
      </c>
      <c r="U36" s="286"/>
      <c r="V36" s="1032"/>
      <c r="W36" s="1050">
        <v>3.3531358425138609</v>
      </c>
      <c r="X36" s="1050">
        <v>7.2307375759810819</v>
      </c>
      <c r="Y36" s="1050">
        <v>22.281398547333243</v>
      </c>
      <c r="Z36" s="1050">
        <v>4.0058950572269962</v>
      </c>
      <c r="AA36" s="1050">
        <v>0</v>
      </c>
      <c r="AB36" s="1034">
        <v>20.74843588457323</v>
      </c>
      <c r="AC36" s="1034">
        <v>20.74843588457323</v>
      </c>
      <c r="AD36" s="1034">
        <v>2.7044074715323951</v>
      </c>
      <c r="AE36" s="1034">
        <v>22.845270246825553</v>
      </c>
      <c r="AF36" s="1034">
        <v>10.676852125236259</v>
      </c>
      <c r="AG36" s="1034">
        <v>3.2357975860504808</v>
      </c>
      <c r="AH36" s="1034">
        <v>17.772298562585313</v>
      </c>
      <c r="AI36" s="1034">
        <v>7.8401635667658134</v>
      </c>
      <c r="AJ36" s="1050">
        <v>7.8401635667658134</v>
      </c>
      <c r="AK36" s="1050">
        <v>7.061592107926761</v>
      </c>
      <c r="AL36" s="1050">
        <v>1.4473647392830769</v>
      </c>
      <c r="AN36" s="1045">
        <v>1099</v>
      </c>
      <c r="AO36" s="1046">
        <v>545.88070980939415</v>
      </c>
      <c r="AP36" s="1046">
        <v>81.286565926425084</v>
      </c>
      <c r="AQ36" s="1046">
        <v>77.825275774166414</v>
      </c>
      <c r="AR36" s="1046">
        <v>53.82620356813517</v>
      </c>
      <c r="AS36" s="1046">
        <v>478.24426898327698</v>
      </c>
      <c r="AT36" s="1046">
        <v>254.75082799487049</v>
      </c>
      <c r="AU36" s="1046">
        <v>439.98450799425723</v>
      </c>
      <c r="AV36" s="1046">
        <v>315.32988917225464</v>
      </c>
      <c r="AW36" s="1046">
        <v>90.660666786572421</v>
      </c>
      <c r="AX36" s="1046">
        <v>43.120957911361366</v>
      </c>
      <c r="AY36" s="1046">
        <v>72.440987469182488</v>
      </c>
      <c r="AZ36" s="1046">
        <v>253.83520022789202</v>
      </c>
      <c r="BA36" s="1046">
        <v>184.10881672490444</v>
      </c>
      <c r="BB36" s="1046">
        <v>23.204194646149862</v>
      </c>
      <c r="BC36" s="1046">
        <v>16.481862000542463</v>
      </c>
      <c r="BD36" s="1046">
        <v>37.52982639647238</v>
      </c>
      <c r="BE36" s="1022">
        <v>20.726669128018607</v>
      </c>
      <c r="BF36" s="1022">
        <v>297.1060563583427</v>
      </c>
    </row>
    <row r="37" spans="1:58" ht="17.100000000000001" customHeight="1">
      <c r="A37" s="286"/>
      <c r="B37" s="1420" t="s">
        <v>54</v>
      </c>
      <c r="C37" s="286"/>
      <c r="D37" s="1047"/>
      <c r="E37" s="1048"/>
      <c r="F37" s="1049">
        <v>5840.999999803932</v>
      </c>
      <c r="G37" s="1050">
        <v>100</v>
      </c>
      <c r="H37" s="1050">
        <v>39.754873527382031</v>
      </c>
      <c r="I37" s="1050">
        <v>60.245126472618011</v>
      </c>
      <c r="J37" s="1035">
        <f t="shared" si="0"/>
        <v>3518.9178371474968</v>
      </c>
      <c r="K37" s="1050">
        <v>42.06685700163527</v>
      </c>
      <c r="L37" s="1050">
        <v>41.663494503464214</v>
      </c>
      <c r="M37" s="1050">
        <v>21.463551815809854</v>
      </c>
      <c r="N37" s="1050">
        <v>15.788985466506675</v>
      </c>
      <c r="O37" s="1050">
        <v>38.658772170169016</v>
      </c>
      <c r="P37" s="1050">
        <v>20.283695389833309</v>
      </c>
      <c r="Q37" s="1050">
        <v>25.998639391349915</v>
      </c>
      <c r="R37" s="1034">
        <v>18.308481681773497</v>
      </c>
      <c r="S37" s="286"/>
      <c r="T37" s="1420" t="s">
        <v>54</v>
      </c>
      <c r="U37" s="286"/>
      <c r="V37" s="1032"/>
      <c r="W37" s="1050">
        <v>5.4310368098230173</v>
      </c>
      <c r="X37" s="1050">
        <v>6.6681913359176797</v>
      </c>
      <c r="Y37" s="1050">
        <v>25.059464548124531</v>
      </c>
      <c r="Z37" s="1050">
        <v>6.8594993087325697</v>
      </c>
      <c r="AA37" s="1050">
        <v>5.4702102828541221</v>
      </c>
      <c r="AB37" s="1034">
        <v>20.08380186250114</v>
      </c>
      <c r="AC37" s="1034">
        <v>20.08380186250114</v>
      </c>
      <c r="AD37" s="1034">
        <v>0.97708199206450386</v>
      </c>
      <c r="AE37" s="1034">
        <v>21.356327945942024</v>
      </c>
      <c r="AF37" s="1034">
        <v>12.040513489857279</v>
      </c>
      <c r="AG37" s="1034">
        <v>3.4866105637397298</v>
      </c>
      <c r="AH37" s="1034">
        <v>10.79534438073323</v>
      </c>
      <c r="AI37" s="1034">
        <v>6.0713911491376003</v>
      </c>
      <c r="AJ37" s="1050">
        <v>6.0713911491376003</v>
      </c>
      <c r="AK37" s="1050">
        <v>9.6880270791159226</v>
      </c>
      <c r="AL37" s="1050">
        <v>2.5047392113237352</v>
      </c>
      <c r="AN37" s="1045">
        <v>5313</v>
      </c>
      <c r="AO37" s="1046">
        <v>2560.2332801489679</v>
      </c>
      <c r="AP37" s="1046">
        <v>344.54720405993982</v>
      </c>
      <c r="AQ37" s="1046">
        <v>284.99902043375346</v>
      </c>
      <c r="AR37" s="1046">
        <v>404.56258287446968</v>
      </c>
      <c r="AS37" s="1046">
        <v>2635.763775093993</v>
      </c>
      <c r="AT37" s="1046">
        <v>1511.6190821586922</v>
      </c>
      <c r="AU37" s="1046">
        <v>1822.7017423556269</v>
      </c>
      <c r="AV37" s="1046">
        <v>1148.6207823052839</v>
      </c>
      <c r="AW37" s="1046">
        <v>226.97912262546356</v>
      </c>
      <c r="AX37" s="1046">
        <v>207.69471513245961</v>
      </c>
      <c r="AY37" s="1046">
        <v>332.0263560261958</v>
      </c>
      <c r="AZ37" s="1046">
        <v>1391.7641671631718</v>
      </c>
      <c r="BA37" s="1046">
        <v>1002.7387825390592</v>
      </c>
      <c r="BB37" s="1046">
        <v>142.35616547785804</v>
      </c>
      <c r="BC37" s="1046">
        <v>98.627709879195635</v>
      </c>
      <c r="BD37" s="1046">
        <v>318.3261653359877</v>
      </c>
      <c r="BE37" s="1022">
        <v>87.281386477306512</v>
      </c>
      <c r="BF37" s="1022">
        <v>1591.2613455736257</v>
      </c>
    </row>
    <row r="38" spans="1:58" ht="17.100000000000001" customHeight="1">
      <c r="A38" s="286"/>
      <c r="B38" s="1420" t="s">
        <v>883</v>
      </c>
      <c r="C38" s="286"/>
      <c r="D38" s="1047"/>
      <c r="E38" s="1048"/>
      <c r="F38" s="1049">
        <v>5869.9999999601523</v>
      </c>
      <c r="G38" s="1050">
        <v>100</v>
      </c>
      <c r="H38" s="1050">
        <v>51.388727003050128</v>
      </c>
      <c r="I38" s="1050">
        <v>48.611272996949921</v>
      </c>
      <c r="J38" s="1035">
        <f t="shared" si="0"/>
        <v>2853.48172490159</v>
      </c>
      <c r="K38" s="1050">
        <v>29.804531732506184</v>
      </c>
      <c r="L38" s="1050">
        <v>32.744841141499194</v>
      </c>
      <c r="M38" s="1050">
        <v>22.591239352224076</v>
      </c>
      <c r="N38" s="1050">
        <v>13.87390477327104</v>
      </c>
      <c r="O38" s="1050">
        <v>30.658333451221829</v>
      </c>
      <c r="P38" s="1050">
        <v>19.00429446010661</v>
      </c>
      <c r="Q38" s="1050">
        <v>22.632230231608293</v>
      </c>
      <c r="R38" s="1034">
        <v>18.456630532560276</v>
      </c>
      <c r="S38" s="286"/>
      <c r="T38" s="1420" t="s">
        <v>883</v>
      </c>
      <c r="U38" s="286"/>
      <c r="V38" s="1032"/>
      <c r="W38" s="1050">
        <v>5.0485870115463269</v>
      </c>
      <c r="X38" s="1050">
        <v>8.3264170434397471</v>
      </c>
      <c r="Y38" s="1050">
        <v>11.832251352033028</v>
      </c>
      <c r="Z38" s="1050">
        <v>8.1166514947079982</v>
      </c>
      <c r="AA38" s="1050">
        <v>0</v>
      </c>
      <c r="AB38" s="1034">
        <v>18.531162140124625</v>
      </c>
      <c r="AC38" s="1034">
        <v>17.735808238435467</v>
      </c>
      <c r="AD38" s="1034">
        <v>3.137076182406525</v>
      </c>
      <c r="AE38" s="1034">
        <v>15.359357183519078</v>
      </c>
      <c r="AF38" s="1034">
        <v>10.640961125787163</v>
      </c>
      <c r="AG38" s="1034">
        <v>1.4022335794411622</v>
      </c>
      <c r="AH38" s="1034">
        <v>5.7272428877229116</v>
      </c>
      <c r="AI38" s="1034">
        <v>3.6731090590895499</v>
      </c>
      <c r="AJ38" s="1050">
        <v>3.6731090590895499</v>
      </c>
      <c r="AK38" s="1050">
        <v>12.48306684200019</v>
      </c>
      <c r="AL38" s="1050">
        <v>0.5886673519081761</v>
      </c>
      <c r="AN38" s="1045">
        <v>5222.9999999999909</v>
      </c>
      <c r="AO38" s="1046">
        <v>2140.0827053948096</v>
      </c>
      <c r="AP38" s="1046">
        <v>133.0198317124412</v>
      </c>
      <c r="AQ38" s="1046">
        <v>404.26538074368437</v>
      </c>
      <c r="AR38" s="1046">
        <v>614.34198627240448</v>
      </c>
      <c r="AS38" s="1046">
        <v>2586.3296097169373</v>
      </c>
      <c r="AT38" s="1046">
        <v>1336.5456022603228</v>
      </c>
      <c r="AU38" s="1046">
        <v>1517.1626096397129</v>
      </c>
      <c r="AV38" s="1046">
        <v>1290.510054605081</v>
      </c>
      <c r="AW38" s="1046">
        <v>238.82332471129286</v>
      </c>
      <c r="AX38" s="1046">
        <v>71.928900388306332</v>
      </c>
      <c r="AY38" s="1046">
        <v>218.75227364411217</v>
      </c>
      <c r="AZ38" s="1046">
        <v>1156.528465266277</v>
      </c>
      <c r="BA38" s="1046">
        <v>639.32676416637321</v>
      </c>
      <c r="BB38" s="1046">
        <v>142.22078492599459</v>
      </c>
      <c r="BC38" s="1046">
        <v>43.792570222208653</v>
      </c>
      <c r="BD38" s="1046">
        <v>136.11534561097673</v>
      </c>
      <c r="BE38" s="1022">
        <v>57.073000077291169</v>
      </c>
      <c r="BF38" s="1022">
        <v>1669.7841076287166</v>
      </c>
    </row>
    <row r="39" spans="1:58" ht="17.100000000000001" customHeight="1">
      <c r="A39" s="286"/>
      <c r="B39" s="1420" t="s">
        <v>885</v>
      </c>
      <c r="C39" s="286"/>
      <c r="D39" s="1047"/>
      <c r="E39" s="1048"/>
      <c r="F39" s="1049">
        <v>410</v>
      </c>
      <c r="G39" s="1050">
        <v>100</v>
      </c>
      <c r="H39" s="1050">
        <v>49.024390243902438</v>
      </c>
      <c r="I39" s="1050">
        <v>50.975609756097562</v>
      </c>
      <c r="J39" s="1035">
        <f t="shared" si="0"/>
        <v>209</v>
      </c>
      <c r="K39" s="1050">
        <v>26.585365853658537</v>
      </c>
      <c r="L39" s="1050">
        <v>25.609756097560975</v>
      </c>
      <c r="M39" s="1050">
        <v>24.878048780487806</v>
      </c>
      <c r="N39" s="1050">
        <v>12.926829268292684</v>
      </c>
      <c r="O39" s="1050">
        <v>33.170731707317074</v>
      </c>
      <c r="P39" s="1050">
        <v>17.804878048780488</v>
      </c>
      <c r="Q39" s="1050">
        <v>21.707317073170731</v>
      </c>
      <c r="R39" s="1034">
        <v>12.439024390243903</v>
      </c>
      <c r="S39" s="286"/>
      <c r="T39" s="1420" t="s">
        <v>885</v>
      </c>
      <c r="U39" s="286"/>
      <c r="V39" s="1032"/>
      <c r="W39" s="1050">
        <v>4.1463414634146343</v>
      </c>
      <c r="X39" s="1050">
        <v>5.1219512195121952</v>
      </c>
      <c r="Y39" s="1050">
        <v>11.219512195121951</v>
      </c>
      <c r="Z39" s="1050">
        <v>3.4146341463414633</v>
      </c>
      <c r="AA39" s="1050">
        <v>0</v>
      </c>
      <c r="AB39" s="1034">
        <v>14.634146341463415</v>
      </c>
      <c r="AC39" s="1034">
        <v>13.414634146341463</v>
      </c>
      <c r="AD39" s="1034">
        <v>2.6829268292682928</v>
      </c>
      <c r="AE39" s="1034">
        <v>12.439024390243903</v>
      </c>
      <c r="AF39" s="1034">
        <v>6.8292682926829267</v>
      </c>
      <c r="AG39" s="1034">
        <v>1.7073170731707317</v>
      </c>
      <c r="AH39" s="1034">
        <v>8.0487804878048781</v>
      </c>
      <c r="AI39" s="1034">
        <v>7.8048780487804876</v>
      </c>
      <c r="AJ39" s="1050">
        <v>7.8048780487804876</v>
      </c>
      <c r="AK39" s="1050">
        <v>7.3170731707317076</v>
      </c>
      <c r="AL39" s="1050">
        <v>0.97560975609756095</v>
      </c>
      <c r="AN39" s="1045">
        <v>217</v>
      </c>
      <c r="AO39" s="1046">
        <v>91.97</v>
      </c>
      <c r="AP39" s="1046">
        <v>10</v>
      </c>
      <c r="AQ39" s="1046">
        <v>19</v>
      </c>
      <c r="AR39" s="1046">
        <v>7</v>
      </c>
      <c r="AS39" s="1046">
        <v>107.23</v>
      </c>
      <c r="AT39" s="1046">
        <v>59.4</v>
      </c>
      <c r="AU39" s="1046">
        <v>63.63</v>
      </c>
      <c r="AV39" s="1046">
        <v>55.31</v>
      </c>
      <c r="AW39" s="1046">
        <v>13</v>
      </c>
      <c r="AX39" s="1046">
        <v>11</v>
      </c>
      <c r="AY39" s="1046">
        <v>14.16</v>
      </c>
      <c r="AZ39" s="1046">
        <v>66.08</v>
      </c>
      <c r="BA39" s="1046">
        <v>26.32</v>
      </c>
      <c r="BB39" s="1046">
        <v>8</v>
      </c>
      <c r="BC39" s="1046">
        <v>5</v>
      </c>
      <c r="BD39" s="1046">
        <v>3</v>
      </c>
      <c r="BE39" s="1022">
        <v>5</v>
      </c>
      <c r="BF39" s="1022">
        <v>70.62</v>
      </c>
    </row>
    <row r="40" spans="1:58" ht="17.100000000000001" customHeight="1">
      <c r="A40" s="1981" t="s">
        <v>886</v>
      </c>
      <c r="B40" s="1981"/>
      <c r="C40" s="1981"/>
      <c r="D40" s="196"/>
      <c r="E40" s="1048"/>
      <c r="F40" s="1049"/>
      <c r="G40" s="1050"/>
      <c r="H40" s="1050"/>
      <c r="I40" s="1050"/>
      <c r="J40" s="1051"/>
      <c r="K40" s="1050"/>
      <c r="L40" s="1050"/>
      <c r="M40" s="1050"/>
      <c r="N40" s="1050"/>
      <c r="O40" s="1050"/>
      <c r="P40" s="1050"/>
      <c r="Q40" s="1050"/>
      <c r="R40" s="1034"/>
      <c r="S40" s="1981" t="s">
        <v>886</v>
      </c>
      <c r="T40" s="1981"/>
      <c r="U40" s="1981"/>
      <c r="V40" s="192"/>
      <c r="W40" s="1050"/>
      <c r="X40" s="1050"/>
      <c r="Y40" s="1050"/>
      <c r="Z40" s="1050"/>
      <c r="AA40" s="1050"/>
      <c r="AB40" s="1034"/>
      <c r="AC40" s="1034"/>
      <c r="AD40" s="1034"/>
      <c r="AE40" s="1034"/>
      <c r="AF40" s="1034"/>
      <c r="AG40" s="1034"/>
      <c r="AH40" s="1034"/>
      <c r="AI40" s="1034"/>
      <c r="AJ40" s="1050"/>
      <c r="AK40" s="1050"/>
      <c r="AL40" s="1050"/>
      <c r="AN40" s="1045"/>
      <c r="AO40" s="1046"/>
      <c r="AP40" s="1046"/>
      <c r="AQ40" s="1046"/>
      <c r="AR40" s="1046"/>
      <c r="AS40" s="1046"/>
      <c r="AT40" s="1046"/>
      <c r="AU40" s="1046"/>
      <c r="AV40" s="1046"/>
      <c r="AW40" s="1046"/>
      <c r="AX40" s="1046"/>
      <c r="AY40" s="1046"/>
      <c r="AZ40" s="1046"/>
      <c r="BA40" s="1046"/>
      <c r="BB40" s="1046"/>
      <c r="BC40" s="1046"/>
      <c r="BD40" s="1046"/>
    </row>
    <row r="41" spans="1:58" ht="17.100000000000001" customHeight="1">
      <c r="A41" s="1470" t="s">
        <v>45</v>
      </c>
      <c r="B41" s="1470"/>
      <c r="C41" s="291"/>
      <c r="D41" s="196"/>
      <c r="E41" s="1048"/>
      <c r="F41" s="1049">
        <v>15268.999999797239</v>
      </c>
      <c r="G41" s="1050">
        <v>100</v>
      </c>
      <c r="H41" s="1050">
        <v>44.818092360331676</v>
      </c>
      <c r="I41" s="1050">
        <v>55.181907639668147</v>
      </c>
      <c r="J41" s="1035">
        <f t="shared" si="0"/>
        <v>8425.7254773890418</v>
      </c>
      <c r="K41" s="1050">
        <v>36.804760453487823</v>
      </c>
      <c r="L41" s="1050">
        <v>37.475456310300018</v>
      </c>
      <c r="M41" s="1050">
        <v>19.907649057302525</v>
      </c>
      <c r="N41" s="1050">
        <v>15.219819915266362</v>
      </c>
      <c r="O41" s="1050">
        <v>33.267882229924247</v>
      </c>
      <c r="P41" s="1050">
        <v>18.767588984499444</v>
      </c>
      <c r="Q41" s="1050">
        <v>23.246228138353047</v>
      </c>
      <c r="R41" s="1034">
        <v>17.760369321520486</v>
      </c>
      <c r="S41" s="1470" t="s">
        <v>45</v>
      </c>
      <c r="T41" s="1470"/>
      <c r="U41" s="291"/>
      <c r="V41" s="192"/>
      <c r="W41" s="1050">
        <v>4.7277823877102003</v>
      </c>
      <c r="X41" s="1050">
        <v>7.2394186878511393</v>
      </c>
      <c r="Y41" s="1050">
        <v>18.399964367934491</v>
      </c>
      <c r="Z41" s="1050">
        <v>6.3880207375078948</v>
      </c>
      <c r="AA41" s="1050">
        <v>1.8919098224287967</v>
      </c>
      <c r="AB41" s="1034">
        <v>19.916993055649854</v>
      </c>
      <c r="AC41" s="1034">
        <v>19.539186558632352</v>
      </c>
      <c r="AD41" s="1034">
        <v>2.3855257929141218</v>
      </c>
      <c r="AE41" s="1034">
        <v>19.756490553911167</v>
      </c>
      <c r="AF41" s="1034">
        <v>10.854803244363238</v>
      </c>
      <c r="AG41" s="1034">
        <v>2.6036187822932164</v>
      </c>
      <c r="AH41" s="1034">
        <v>10.533288271803372</v>
      </c>
      <c r="AI41" s="1034">
        <v>5.7965784924812613</v>
      </c>
      <c r="AJ41" s="1050">
        <v>5.7965784924812613</v>
      </c>
      <c r="AK41" s="1050">
        <v>10.505551905282335</v>
      </c>
      <c r="AL41" s="1050">
        <v>1.565190594045391</v>
      </c>
      <c r="AN41" s="1045">
        <v>13420.999999999927</v>
      </c>
      <c r="AO41" s="1046">
        <v>6065.4704290854961</v>
      </c>
      <c r="AP41" s="1046">
        <v>680.06280317249957</v>
      </c>
      <c r="AQ41" s="1046">
        <v>877.55358362229822</v>
      </c>
      <c r="AR41" s="1046">
        <v>1155.8292747509465</v>
      </c>
      <c r="AS41" s="1046">
        <v>6504.194965260187</v>
      </c>
      <c r="AT41" s="1046">
        <v>3570.423955181629</v>
      </c>
      <c r="AU41" s="1046">
        <v>4464.9100745795959</v>
      </c>
      <c r="AV41" s="1046">
        <v>3172.3055865553729</v>
      </c>
      <c r="AW41" s="1046">
        <v>630.38698172718432</v>
      </c>
      <c r="AX41" s="1046">
        <v>388.30896747339631</v>
      </c>
      <c r="AY41" s="1046">
        <v>794.13949335612415</v>
      </c>
      <c r="AZ41" s="1046">
        <v>3260.287862835919</v>
      </c>
      <c r="BA41" s="1046">
        <v>1995.9302747994564</v>
      </c>
      <c r="BB41" s="1046">
        <v>322.9329825175638</v>
      </c>
      <c r="BC41" s="1046">
        <v>206.98810501929697</v>
      </c>
      <c r="BD41" s="1046">
        <v>500.6413840835346</v>
      </c>
      <c r="BE41" s="1022">
        <v>168.80260118563641</v>
      </c>
      <c r="BF41" s="1022">
        <v>4048.8945697837953</v>
      </c>
    </row>
    <row r="42" spans="1:58" ht="17.100000000000001" customHeight="1">
      <c r="A42" s="7"/>
      <c r="B42" s="1330" t="s">
        <v>887</v>
      </c>
      <c r="C42" s="291"/>
      <c r="D42" s="196"/>
      <c r="E42" s="1048"/>
      <c r="F42" s="1049">
        <v>4973.0000000505615</v>
      </c>
      <c r="G42" s="1050">
        <v>100</v>
      </c>
      <c r="H42" s="1050">
        <v>46.029543051281543</v>
      </c>
      <c r="I42" s="1050">
        <v>53.970456948718443</v>
      </c>
      <c r="J42" s="1035">
        <f t="shared" si="0"/>
        <v>2683.9508240870568</v>
      </c>
      <c r="K42" s="1050">
        <v>34.10772491760482</v>
      </c>
      <c r="L42" s="1050">
        <v>35.826018587133774</v>
      </c>
      <c r="M42" s="1050">
        <v>21.913877414691541</v>
      </c>
      <c r="N42" s="1050">
        <v>15.24161010513404</v>
      </c>
      <c r="O42" s="1050">
        <v>32.477578379421196</v>
      </c>
      <c r="P42" s="1050">
        <v>16.162631493369734</v>
      </c>
      <c r="Q42" s="1050">
        <v>22.840030702358863</v>
      </c>
      <c r="R42" s="1034">
        <v>14.368592016804456</v>
      </c>
      <c r="S42" s="7"/>
      <c r="T42" s="1330" t="s">
        <v>887</v>
      </c>
      <c r="U42" s="291"/>
      <c r="V42" s="192"/>
      <c r="W42" s="1050">
        <v>4.097261358139507</v>
      </c>
      <c r="X42" s="1050">
        <v>7.892989174007174</v>
      </c>
      <c r="Y42" s="1050">
        <v>18.303406033575634</v>
      </c>
      <c r="Z42" s="1050">
        <v>4.8526028454987351</v>
      </c>
      <c r="AA42" s="1050">
        <v>1.9357036199364306</v>
      </c>
      <c r="AB42" s="1034">
        <v>17.088166086286218</v>
      </c>
      <c r="AC42" s="1034">
        <v>16.907188808990654</v>
      </c>
      <c r="AD42" s="1034">
        <v>1.5004673734656961</v>
      </c>
      <c r="AE42" s="1034">
        <v>18.140620002845768</v>
      </c>
      <c r="AF42" s="1034">
        <v>9.6256069605072163</v>
      </c>
      <c r="AG42" s="1034">
        <v>2.0425649439888298</v>
      </c>
      <c r="AH42" s="1034">
        <v>10.257626884351041</v>
      </c>
      <c r="AI42" s="1034">
        <v>4.9075221192895278</v>
      </c>
      <c r="AJ42" s="1050">
        <v>4.9075221192895278</v>
      </c>
      <c r="AK42" s="1050">
        <v>9.069329194987608</v>
      </c>
      <c r="AL42" s="1050">
        <v>1.6552627264580508</v>
      </c>
      <c r="AN42" s="1045">
        <v>4652.0000000000064</v>
      </c>
      <c r="AO42" s="1046">
        <v>1952.2260932037379</v>
      </c>
      <c r="AP42" s="1046">
        <v>244.79035531946982</v>
      </c>
      <c r="AQ42" s="1046">
        <v>207.52872993562849</v>
      </c>
      <c r="AR42" s="1046">
        <v>386.4568516326699</v>
      </c>
      <c r="AS42" s="1046">
        <v>2199.2320891667905</v>
      </c>
      <c r="AT42" s="1046">
        <v>1082.021584822621</v>
      </c>
      <c r="AU42" s="1046">
        <v>1383.521764080278</v>
      </c>
      <c r="AV42" s="1046">
        <v>942.14036164142635</v>
      </c>
      <c r="AW42" s="1046">
        <v>192.59483309108558</v>
      </c>
      <c r="AX42" s="1046">
        <v>127.42228824896483</v>
      </c>
      <c r="AY42" s="1046">
        <v>272.36518780311167</v>
      </c>
      <c r="AZ42" s="1046">
        <v>1160.5903451809311</v>
      </c>
      <c r="BA42" s="1046">
        <v>570.46312189101707</v>
      </c>
      <c r="BB42" s="1046">
        <v>93.075519856564199</v>
      </c>
      <c r="BC42" s="1046">
        <v>79.115588066954587</v>
      </c>
      <c r="BD42" s="1046">
        <v>129.19608163271181</v>
      </c>
      <c r="BE42" s="1022">
        <v>67.3488288789476</v>
      </c>
      <c r="BF42" s="1022">
        <v>1576.5451284598782</v>
      </c>
    </row>
    <row r="43" spans="1:58" ht="17.100000000000001" customHeight="1">
      <c r="A43" s="961"/>
      <c r="B43" s="961" t="s">
        <v>1313</v>
      </c>
      <c r="C43" s="1031"/>
      <c r="D43" s="1047"/>
      <c r="E43" s="1048"/>
      <c r="F43" s="1049">
        <v>1463.0000000204277</v>
      </c>
      <c r="G43" s="1050">
        <v>100</v>
      </c>
      <c r="H43" s="1050">
        <v>42.771567707064413</v>
      </c>
      <c r="I43" s="1050">
        <v>57.228432292935665</v>
      </c>
      <c r="J43" s="1035">
        <f t="shared" si="0"/>
        <v>837.25196445733923</v>
      </c>
      <c r="K43" s="1050">
        <v>34.942657964992769</v>
      </c>
      <c r="L43" s="1050">
        <v>38.107825465966265</v>
      </c>
      <c r="M43" s="1050">
        <v>26.423440126687346</v>
      </c>
      <c r="N43" s="1050">
        <v>18.434866687026972</v>
      </c>
      <c r="O43" s="1050">
        <v>35.307255543467015</v>
      </c>
      <c r="P43" s="1050">
        <v>20.385648704324346</v>
      </c>
      <c r="Q43" s="1050">
        <v>24.404808916105452</v>
      </c>
      <c r="R43" s="1034">
        <v>15.03424579794571</v>
      </c>
      <c r="S43" s="961"/>
      <c r="T43" s="961" t="s">
        <v>1313</v>
      </c>
      <c r="U43" s="1031"/>
      <c r="V43" s="1032"/>
      <c r="W43" s="1050">
        <v>2.9428873891144902</v>
      </c>
      <c r="X43" s="1050">
        <v>7.4906913031586733</v>
      </c>
      <c r="Y43" s="1050">
        <v>14.980010291670274</v>
      </c>
      <c r="Z43" s="1050">
        <v>5.2931279246860967</v>
      </c>
      <c r="AA43" s="1050">
        <v>0.96882522513535019</v>
      </c>
      <c r="AB43" s="1034">
        <v>21.668970874762692</v>
      </c>
      <c r="AC43" s="1034">
        <v>21.600618174831997</v>
      </c>
      <c r="AD43" s="1034">
        <v>0.81168831169127864</v>
      </c>
      <c r="AE43" s="1034">
        <v>17.122680469348413</v>
      </c>
      <c r="AF43" s="1034">
        <v>6.5365190384758121</v>
      </c>
      <c r="AG43" s="1034">
        <v>3.0380781802413974</v>
      </c>
      <c r="AH43" s="1034">
        <v>11.940431717405227</v>
      </c>
      <c r="AI43" s="1034">
        <v>4.9161375402859866</v>
      </c>
      <c r="AJ43" s="1050">
        <v>4.9161375402859866</v>
      </c>
      <c r="AK43" s="1050">
        <v>9.1604622525799453</v>
      </c>
      <c r="AL43" s="1050">
        <v>1.135143052405156</v>
      </c>
      <c r="AN43" s="1045">
        <v>982</v>
      </c>
      <c r="AO43" s="1046">
        <v>436.6775643931922</v>
      </c>
      <c r="AP43" s="1046">
        <v>86.481866068380199</v>
      </c>
      <c r="AQ43" s="1046">
        <v>45.894207351769644</v>
      </c>
      <c r="AR43" s="1046">
        <v>59.87707956488515</v>
      </c>
      <c r="AS43" s="1046">
        <v>465.41319227939067</v>
      </c>
      <c r="AT43" s="1046">
        <v>202.92680569192066</v>
      </c>
      <c r="AU43" s="1046">
        <v>312.71247389742189</v>
      </c>
      <c r="AV43" s="1046">
        <v>222.85687666774817</v>
      </c>
      <c r="AW43" s="1046">
        <v>44.568374476128255</v>
      </c>
      <c r="AX43" s="1046">
        <v>32.962702064809179</v>
      </c>
      <c r="AY43" s="1046">
        <v>130.02467236678689</v>
      </c>
      <c r="AZ43" s="1046">
        <v>259.04205147072861</v>
      </c>
      <c r="BA43" s="1046">
        <v>128.36562895355712</v>
      </c>
      <c r="BB43" s="1046">
        <v>33.322846992345411</v>
      </c>
      <c r="BC43" s="1046">
        <v>10.447359735973599</v>
      </c>
      <c r="BD43" s="1046">
        <v>12.180693069306923</v>
      </c>
      <c r="BE43" s="1022">
        <v>20.790833791025268</v>
      </c>
      <c r="BF43" s="1022">
        <v>351.03549872164342</v>
      </c>
    </row>
    <row r="44" spans="1:58" ht="17.100000000000001" customHeight="1">
      <c r="A44" s="961"/>
      <c r="B44" s="961" t="s">
        <v>1314</v>
      </c>
      <c r="C44" s="1031"/>
      <c r="D44" s="1047"/>
      <c r="E44" s="1048"/>
      <c r="F44" s="1049">
        <v>1019.999999999945</v>
      </c>
      <c r="G44" s="1050">
        <v>100</v>
      </c>
      <c r="H44" s="1050">
        <v>45.228485839559546</v>
      </c>
      <c r="I44" s="1050">
        <v>54.771514160440347</v>
      </c>
      <c r="J44" s="1035">
        <f t="shared" si="0"/>
        <v>558.66944443646139</v>
      </c>
      <c r="K44" s="1050">
        <v>34.452614378868766</v>
      </c>
      <c r="L44" s="1050">
        <v>41.201470587539795</v>
      </c>
      <c r="M44" s="1050">
        <v>14.445697167572929</v>
      </c>
      <c r="N44" s="1050">
        <v>16.564596949549689</v>
      </c>
      <c r="O44" s="1050">
        <v>28.899509803726747</v>
      </c>
      <c r="P44" s="1050">
        <v>18.192538126223244</v>
      </c>
      <c r="Q44" s="1050">
        <v>23.200381262702567</v>
      </c>
      <c r="R44" s="1034">
        <v>8.9564270150344694</v>
      </c>
      <c r="S44" s="961"/>
      <c r="T44" s="961" t="s">
        <v>1314</v>
      </c>
      <c r="U44" s="1031"/>
      <c r="V44" s="1032"/>
      <c r="W44" s="1050">
        <v>2.5885076253605006</v>
      </c>
      <c r="X44" s="1050">
        <v>8.8162854029794886</v>
      </c>
      <c r="Y44" s="1050">
        <v>29.49994553319118</v>
      </c>
      <c r="Z44" s="1050">
        <v>2.2392156863111703</v>
      </c>
      <c r="AA44" s="1050">
        <v>1.5294117647337724</v>
      </c>
      <c r="AB44" s="1034">
        <v>18.424509803947391</v>
      </c>
      <c r="AC44" s="1034">
        <v>17.738235294143433</v>
      </c>
      <c r="AD44" s="1034">
        <v>1.4666666666758807</v>
      </c>
      <c r="AE44" s="1034">
        <v>21.665305010715887</v>
      </c>
      <c r="AF44" s="1034">
        <v>10.880882352803889</v>
      </c>
      <c r="AG44" s="1034">
        <v>3.554248366065611</v>
      </c>
      <c r="AH44" s="1034">
        <v>17.532843137093508</v>
      </c>
      <c r="AI44" s="1034">
        <v>6.0579520697552587</v>
      </c>
      <c r="AJ44" s="1050">
        <v>6.0579520697552587</v>
      </c>
      <c r="AK44" s="1050">
        <v>12.734749455034043</v>
      </c>
      <c r="AL44" s="1050">
        <v>2.0303921566825958</v>
      </c>
      <c r="AN44" s="1045">
        <v>3669.9999999999945</v>
      </c>
      <c r="AO44" s="1046">
        <v>1515.5485288105458</v>
      </c>
      <c r="AP44" s="1046">
        <v>158.30848925108961</v>
      </c>
      <c r="AQ44" s="1046">
        <v>161.63452258385877</v>
      </c>
      <c r="AR44" s="1046">
        <v>326.57977206778475</v>
      </c>
      <c r="AS44" s="1046">
        <v>1733.818896887399</v>
      </c>
      <c r="AT44" s="1046">
        <v>879.0947791307002</v>
      </c>
      <c r="AU44" s="1046">
        <v>1070.8092901828556</v>
      </c>
      <c r="AV44" s="1046">
        <v>719.28348497367858</v>
      </c>
      <c r="AW44" s="1046">
        <v>148.02645861495733</v>
      </c>
      <c r="AX44" s="1046">
        <v>94.45958618415564</v>
      </c>
      <c r="AY44" s="1046">
        <v>142.34051543632481</v>
      </c>
      <c r="AZ44" s="1046">
        <v>901.54829371020185</v>
      </c>
      <c r="BA44" s="1046">
        <v>442.09749293745995</v>
      </c>
      <c r="BB44" s="1046">
        <v>59.752672864218766</v>
      </c>
      <c r="BC44" s="1046">
        <v>68.66822833098098</v>
      </c>
      <c r="BD44" s="1046">
        <v>117.01538856340487</v>
      </c>
      <c r="BE44" s="1022">
        <v>46.557995087922343</v>
      </c>
      <c r="BF44" s="1022">
        <v>1225.509629738234</v>
      </c>
    </row>
    <row r="45" spans="1:58" ht="17.100000000000001" customHeight="1">
      <c r="A45" s="961"/>
      <c r="B45" s="961" t="s">
        <v>1315</v>
      </c>
      <c r="C45" s="1031"/>
      <c r="D45" s="1047"/>
      <c r="E45" s="1048"/>
      <c r="F45" s="1049">
        <v>1205.9999999714673</v>
      </c>
      <c r="G45" s="1050">
        <v>100</v>
      </c>
      <c r="H45" s="1050">
        <v>51.001992945193152</v>
      </c>
      <c r="I45" s="1050">
        <v>48.998007054806891</v>
      </c>
      <c r="J45" s="1035">
        <f t="shared" si="0"/>
        <v>590.91596506699068</v>
      </c>
      <c r="K45" s="1050">
        <v>31.901186398434021</v>
      </c>
      <c r="L45" s="1050">
        <v>26.761743335167967</v>
      </c>
      <c r="M45" s="1050">
        <v>16.943457939158581</v>
      </c>
      <c r="N45" s="1050">
        <v>6.9404555980535996</v>
      </c>
      <c r="O45" s="1050">
        <v>27.647162476890312</v>
      </c>
      <c r="P45" s="1050">
        <v>9.0886944759071628</v>
      </c>
      <c r="Q45" s="1050">
        <v>19.638073098574544</v>
      </c>
      <c r="R45" s="1034">
        <v>14.731060975401054</v>
      </c>
      <c r="S45" s="961"/>
      <c r="T45" s="961" t="s">
        <v>1315</v>
      </c>
      <c r="U45" s="1031"/>
      <c r="V45" s="1032"/>
      <c r="W45" s="1050">
        <v>2.0597768731472388</v>
      </c>
      <c r="X45" s="1050">
        <v>6.6658315672635133</v>
      </c>
      <c r="Y45" s="1050">
        <v>13.769182751635684</v>
      </c>
      <c r="Z45" s="1050">
        <v>8.2918739637119321E-2</v>
      </c>
      <c r="AA45" s="1050">
        <v>1.2645107793788379</v>
      </c>
      <c r="AB45" s="1034">
        <v>15.572948063713875</v>
      </c>
      <c r="AC45" s="1034">
        <v>15.572948063713875</v>
      </c>
      <c r="AD45" s="1034">
        <v>3.4630767731030674</v>
      </c>
      <c r="AE45" s="1034">
        <v>14.13379743439774</v>
      </c>
      <c r="AF45" s="1034">
        <v>8.4456691054311239</v>
      </c>
      <c r="AG45" s="1034">
        <v>0.77453640877553376</v>
      </c>
      <c r="AH45" s="1034">
        <v>5.4513812852857182</v>
      </c>
      <c r="AI45" s="1034">
        <v>3.6142809649063272</v>
      </c>
      <c r="AJ45" s="1050">
        <v>3.6142809649063272</v>
      </c>
      <c r="AK45" s="1050">
        <v>7.4887268186309894</v>
      </c>
      <c r="AL45" s="1050">
        <v>0.66450961973558897</v>
      </c>
      <c r="AN45" s="1045"/>
      <c r="AO45" s="1046"/>
      <c r="AP45" s="1046"/>
      <c r="AQ45" s="1046"/>
      <c r="AR45" s="1046"/>
      <c r="AS45" s="1046"/>
      <c r="AT45" s="1046"/>
      <c r="AU45" s="1046"/>
      <c r="AV45" s="1046"/>
      <c r="AW45" s="1046"/>
      <c r="AX45" s="1046"/>
      <c r="AY45" s="1046"/>
      <c r="AZ45" s="1046"/>
      <c r="BA45" s="1046"/>
      <c r="BB45" s="1046"/>
      <c r="BC45" s="1046"/>
      <c r="BD45" s="1046"/>
    </row>
    <row r="46" spans="1:58" ht="17.100000000000001" customHeight="1">
      <c r="A46" s="961"/>
      <c r="B46" s="961" t="s">
        <v>1316</v>
      </c>
      <c r="C46" s="1031"/>
      <c r="D46" s="1047"/>
      <c r="E46" s="1048"/>
      <c r="F46" s="1049">
        <v>1284.0000000587213</v>
      </c>
      <c r="G46" s="1050">
        <v>100</v>
      </c>
      <c r="H46" s="1050">
        <v>45.707675226294086</v>
      </c>
      <c r="I46" s="1050">
        <v>54.292324773705928</v>
      </c>
      <c r="J46" s="1035">
        <f t="shared" si="0"/>
        <v>697.11345012626521</v>
      </c>
      <c r="K46" s="1050">
        <v>34.954914290792104</v>
      </c>
      <c r="L46" s="1050">
        <v>37.469532176949365</v>
      </c>
      <c r="M46" s="1050">
        <v>27.376789791131376</v>
      </c>
      <c r="N46" s="1050">
        <v>18.349095599247125</v>
      </c>
      <c r="O46" s="1050">
        <v>36.632791645949091</v>
      </c>
      <c r="P46" s="1050">
        <v>16.382560697125022</v>
      </c>
      <c r="Q46" s="1050">
        <v>23.778296100897556</v>
      </c>
      <c r="R46" s="1034">
        <v>17.569074303203791</v>
      </c>
      <c r="S46" s="961"/>
      <c r="T46" s="961" t="s">
        <v>1316</v>
      </c>
      <c r="U46" s="1031"/>
      <c r="V46" s="1032"/>
      <c r="W46" s="1050">
        <v>8.5248191562113416</v>
      </c>
      <c r="X46" s="1050">
        <v>8.7705216546568376</v>
      </c>
      <c r="Y46" s="1050">
        <v>17.454442605856183</v>
      </c>
      <c r="Z46" s="1050">
        <v>10.906657162234396</v>
      </c>
      <c r="AA46" s="1050">
        <v>3.9905473500712159</v>
      </c>
      <c r="AB46" s="1034">
        <v>12.23035061729502</v>
      </c>
      <c r="AC46" s="1034">
        <v>12.152468997360888</v>
      </c>
      <c r="AD46" s="1034">
        <v>0.46873338006193122</v>
      </c>
      <c r="AE46" s="1034">
        <v>20.26390259381882</v>
      </c>
      <c r="AF46" s="1034">
        <v>13.256416760217032</v>
      </c>
      <c r="AG46" s="1034">
        <v>0.89839785545469208</v>
      </c>
      <c r="AH46" s="1034">
        <v>7.075125438815963</v>
      </c>
      <c r="AI46" s="1034">
        <v>5.1984924633231531</v>
      </c>
      <c r="AJ46" s="1050">
        <v>5.1984924633231531</v>
      </c>
      <c r="AK46" s="1050">
        <v>7.5382934764706748</v>
      </c>
      <c r="AL46" s="1050">
        <v>2.8804584514799121</v>
      </c>
      <c r="AN46" s="1045">
        <v>4112</v>
      </c>
      <c r="AO46" s="1046">
        <v>1905.5762061050821</v>
      </c>
      <c r="AP46" s="1046">
        <v>222.31662999437495</v>
      </c>
      <c r="AQ46" s="1046">
        <v>313.01326567640194</v>
      </c>
      <c r="AR46" s="1046">
        <v>422.58701483603153</v>
      </c>
      <c r="AS46" s="1046">
        <v>2107.8890696787666</v>
      </c>
      <c r="AT46" s="1046">
        <v>1391.4869692478362</v>
      </c>
      <c r="AU46" s="1046">
        <v>1574.6442066502791</v>
      </c>
      <c r="AV46" s="1046">
        <v>1196.9853799098275</v>
      </c>
      <c r="AW46" s="1046">
        <v>271.48119441493088</v>
      </c>
      <c r="AX46" s="1046">
        <v>162.55017669180376</v>
      </c>
      <c r="AY46" s="1046">
        <v>251.33072965983081</v>
      </c>
      <c r="AZ46" s="1046">
        <v>1014.3144967865683</v>
      </c>
      <c r="BA46" s="1046">
        <v>639.24486032479024</v>
      </c>
      <c r="BB46" s="1046">
        <v>126.92027137067309</v>
      </c>
      <c r="BC46" s="1046">
        <v>69.630150695794015</v>
      </c>
      <c r="BD46" s="1046">
        <v>141.44395629444332</v>
      </c>
      <c r="BE46" s="1022">
        <v>65.106799951014864</v>
      </c>
      <c r="BF46" s="1022">
        <v>1202.554407118804</v>
      </c>
    </row>
    <row r="47" spans="1:58" ht="17.100000000000001" customHeight="1">
      <c r="A47" s="961"/>
      <c r="B47" s="1330" t="s">
        <v>888</v>
      </c>
      <c r="C47" s="1031"/>
      <c r="D47" s="1047"/>
      <c r="E47" s="1048"/>
      <c r="F47" s="1049">
        <v>4632.9999997781842</v>
      </c>
      <c r="G47" s="1050">
        <v>100</v>
      </c>
      <c r="H47" s="1050">
        <v>43.299285742718602</v>
      </c>
      <c r="I47" s="1050">
        <v>56.700714257281511</v>
      </c>
      <c r="J47" s="1035">
        <f t="shared" si="0"/>
        <v>2626.944091414081</v>
      </c>
      <c r="K47" s="1050">
        <v>42.340479663164054</v>
      </c>
      <c r="L47" s="1050">
        <v>38.779112638962445</v>
      </c>
      <c r="M47" s="1050">
        <v>15.648242558130272</v>
      </c>
      <c r="N47" s="1050">
        <v>15.090041661564033</v>
      </c>
      <c r="O47" s="1050">
        <v>34.040596283592812</v>
      </c>
      <c r="P47" s="1050">
        <v>21.172817698661472</v>
      </c>
      <c r="Q47" s="1050">
        <v>23.343439067756329</v>
      </c>
      <c r="R47" s="1034">
        <v>21.159602800838549</v>
      </c>
      <c r="S47" s="961"/>
      <c r="T47" s="1330" t="s">
        <v>888</v>
      </c>
      <c r="U47" s="1031"/>
      <c r="V47" s="1032"/>
      <c r="W47" s="1050">
        <v>4.745122894543103</v>
      </c>
      <c r="X47" s="1050">
        <v>8.7478365880763835</v>
      </c>
      <c r="Y47" s="1050">
        <v>19.409900707323473</v>
      </c>
      <c r="Z47" s="1050">
        <v>8.1504701342294812</v>
      </c>
      <c r="AA47" s="1050">
        <v>2.1873347348905168</v>
      </c>
      <c r="AB47" s="1034">
        <v>22.773941009912672</v>
      </c>
      <c r="AC47" s="1034">
        <v>21.723060931536509</v>
      </c>
      <c r="AD47" s="1034">
        <v>3.8234411121389011</v>
      </c>
      <c r="AE47" s="1034">
        <v>21.205205502299393</v>
      </c>
      <c r="AF47" s="1034">
        <v>12.081258519647429</v>
      </c>
      <c r="AG47" s="1034">
        <v>2.3406961794533632</v>
      </c>
      <c r="AH47" s="1034">
        <v>12.427937629186701</v>
      </c>
      <c r="AI47" s="1034">
        <v>7.4021726650265398</v>
      </c>
      <c r="AJ47" s="1050">
        <v>7.4021726650265398</v>
      </c>
      <c r="AK47" s="1050">
        <v>11.120961274920584</v>
      </c>
      <c r="AL47" s="1050">
        <v>2.0940185203480124</v>
      </c>
      <c r="AN47" s="1045">
        <v>4008</v>
      </c>
      <c r="AO47" s="1046">
        <v>1882.1322602647026</v>
      </c>
      <c r="AP47" s="1046">
        <v>199.37031854264933</v>
      </c>
      <c r="AQ47" s="1046">
        <v>275.37730064904059</v>
      </c>
      <c r="AR47" s="1046">
        <v>272.49934721544935</v>
      </c>
      <c r="AS47" s="1046">
        <v>1812.9564265642866</v>
      </c>
      <c r="AT47" s="1046">
        <v>939.75251044625884</v>
      </c>
      <c r="AU47" s="1046">
        <v>1241.0072854809723</v>
      </c>
      <c r="AV47" s="1046">
        <v>913.00022468383122</v>
      </c>
      <c r="AW47" s="1046">
        <v>159.95801304469717</v>
      </c>
      <c r="AX47" s="1046">
        <v>75.467945092877315</v>
      </c>
      <c r="AY47" s="1046">
        <v>222.17059675239872</v>
      </c>
      <c r="AZ47" s="1046">
        <v>974.91654192871511</v>
      </c>
      <c r="BA47" s="1046">
        <v>651.26132696477134</v>
      </c>
      <c r="BB47" s="1046">
        <v>82.993552439437238</v>
      </c>
      <c r="BC47" s="1046">
        <v>49.000536191188871</v>
      </c>
      <c r="BD47" s="1046">
        <v>172.51243812842381</v>
      </c>
      <c r="BE47" s="1022">
        <v>36.346972355673969</v>
      </c>
      <c r="BF47" s="1022">
        <v>1113.6206374265714</v>
      </c>
    </row>
    <row r="48" spans="1:58" s="1024" customFormat="1" ht="17.100000000000001" customHeight="1">
      <c r="A48" s="961"/>
      <c r="B48" s="961" t="s">
        <v>1317</v>
      </c>
      <c r="C48" s="1031"/>
      <c r="D48" s="1047"/>
      <c r="E48" s="1048"/>
      <c r="F48" s="1049">
        <v>2295.9999999282904</v>
      </c>
      <c r="G48" s="1050">
        <v>100</v>
      </c>
      <c r="H48" s="1050">
        <v>39.607951567666653</v>
      </c>
      <c r="I48" s="1050">
        <v>60.392048432333482</v>
      </c>
      <c r="J48" s="1035">
        <f t="shared" si="0"/>
        <v>1386.6014319630697</v>
      </c>
      <c r="K48" s="1050">
        <v>47.297409002995195</v>
      </c>
      <c r="L48" s="1050">
        <v>43.250976928177877</v>
      </c>
      <c r="M48" s="1050">
        <v>12.876583345141302</v>
      </c>
      <c r="N48" s="1050">
        <v>18.021845933395692</v>
      </c>
      <c r="O48" s="1050">
        <v>35.751792459957102</v>
      </c>
      <c r="P48" s="1050">
        <v>21.121814561725028</v>
      </c>
      <c r="Q48" s="1050">
        <v>23.085882733883878</v>
      </c>
      <c r="R48" s="1034">
        <v>22.014183766255538</v>
      </c>
      <c r="S48" s="961"/>
      <c r="T48" s="961" t="s">
        <v>1317</v>
      </c>
      <c r="U48" s="1031"/>
      <c r="V48" s="1032"/>
      <c r="W48" s="1050">
        <v>2.5941481057606568</v>
      </c>
      <c r="X48" s="1050">
        <v>7.5569187884787565</v>
      </c>
      <c r="Y48" s="1050">
        <v>23.23991941516373</v>
      </c>
      <c r="Z48" s="1050">
        <v>4.4579322370455738</v>
      </c>
      <c r="AA48" s="1050">
        <v>3.1652621343386698</v>
      </c>
      <c r="AB48" s="1034">
        <v>22.455586891835733</v>
      </c>
      <c r="AC48" s="1034">
        <v>22.368478877895729</v>
      </c>
      <c r="AD48" s="1034">
        <v>1.7088886503643368</v>
      </c>
      <c r="AE48" s="1034">
        <v>21.796493428514463</v>
      </c>
      <c r="AF48" s="1034">
        <v>8.7013962708053647</v>
      </c>
      <c r="AG48" s="1034">
        <v>1.9336247442098309</v>
      </c>
      <c r="AH48" s="1034">
        <v>10.289328959013545</v>
      </c>
      <c r="AI48" s="1034">
        <v>6.9034786735904605</v>
      </c>
      <c r="AJ48" s="1050">
        <v>6.9034786735904605</v>
      </c>
      <c r="AK48" s="1050">
        <v>11.721868463387342</v>
      </c>
      <c r="AL48" s="1050">
        <v>2.1697135075765748</v>
      </c>
      <c r="AN48" s="1045">
        <v>885.00000000000125</v>
      </c>
      <c r="AO48" s="1046">
        <v>396.58703007518761</v>
      </c>
      <c r="AP48" s="1046">
        <v>66.018358395989978</v>
      </c>
      <c r="AQ48" s="1046">
        <v>47.243358395989993</v>
      </c>
      <c r="AR48" s="1046">
        <v>48.843107769423625</v>
      </c>
      <c r="AS48" s="1046">
        <v>484.92963659147841</v>
      </c>
      <c r="AT48" s="1046">
        <v>219.91290726817033</v>
      </c>
      <c r="AU48" s="1046">
        <v>287.22030075187956</v>
      </c>
      <c r="AV48" s="1046">
        <v>222.18408521303255</v>
      </c>
      <c r="AW48" s="1046">
        <v>49.857142857142875</v>
      </c>
      <c r="AX48" s="1046">
        <v>24.438596491228086</v>
      </c>
      <c r="AY48" s="1046">
        <v>85.547180451127801</v>
      </c>
      <c r="AZ48" s="1046">
        <v>297.56629072681687</v>
      </c>
      <c r="BA48" s="1046">
        <v>133.91503759398498</v>
      </c>
      <c r="BB48" s="1046">
        <v>26.976190476190471</v>
      </c>
      <c r="BC48" s="1046">
        <v>3.3095238095238093</v>
      </c>
      <c r="BD48" s="1046">
        <v>33.833583959899755</v>
      </c>
      <c r="BE48" s="1024">
        <v>15.238345864661648</v>
      </c>
      <c r="BF48" s="1024">
        <v>201.76647869674184</v>
      </c>
    </row>
    <row r="49" spans="1:58" ht="17.100000000000001" customHeight="1">
      <c r="A49" s="961"/>
      <c r="B49" s="961" t="s">
        <v>1318</v>
      </c>
      <c r="C49" s="1031"/>
      <c r="D49" s="1047"/>
      <c r="E49" s="1048"/>
      <c r="F49" s="1049">
        <v>2336.9999998498956</v>
      </c>
      <c r="G49" s="1050">
        <v>100</v>
      </c>
      <c r="H49" s="1050">
        <v>46.925859669205074</v>
      </c>
      <c r="I49" s="1050">
        <v>53.074140330794954</v>
      </c>
      <c r="J49" s="1035">
        <f t="shared" si="0"/>
        <v>1240.3426594510115</v>
      </c>
      <c r="K49" s="1050">
        <v>37.470513995800857</v>
      </c>
      <c r="L49" s="1050">
        <v>34.385702109061988</v>
      </c>
      <c r="M49" s="1050">
        <v>18.371276170981201</v>
      </c>
      <c r="N49" s="1050">
        <v>12.209672552301035</v>
      </c>
      <c r="O49" s="1050">
        <v>32.359421092723323</v>
      </c>
      <c r="P49" s="1050">
        <v>21.22292604372349</v>
      </c>
      <c r="Q49" s="1050">
        <v>23.596476869463903</v>
      </c>
      <c r="R49" s="1034">
        <v>20.320014483909937</v>
      </c>
      <c r="S49" s="961"/>
      <c r="T49" s="961" t="s">
        <v>1318</v>
      </c>
      <c r="U49" s="1031"/>
      <c r="V49" s="1032"/>
      <c r="W49" s="1050">
        <v>6.8583612835920782</v>
      </c>
      <c r="X49" s="1050">
        <v>9.917861092982827</v>
      </c>
      <c r="Y49" s="1050">
        <v>15.647075310022903</v>
      </c>
      <c r="Z49" s="1050">
        <v>11.778226664915824</v>
      </c>
      <c r="AA49" s="1050">
        <v>1.2265639564536104</v>
      </c>
      <c r="AB49" s="1034">
        <v>23.086709968033649</v>
      </c>
      <c r="AC49" s="1034">
        <v>21.088966107022298</v>
      </c>
      <c r="AD49" s="1034">
        <v>5.9008961623719323</v>
      </c>
      <c r="AE49" s="1034">
        <v>20.624291048454879</v>
      </c>
      <c r="AF49" s="1034">
        <v>15.401824939672</v>
      </c>
      <c r="AG49" s="1034">
        <v>2.7406260105830116</v>
      </c>
      <c r="AH49" s="1034">
        <v>14.529026849075262</v>
      </c>
      <c r="AI49" s="1034">
        <v>7.8921176390851642</v>
      </c>
      <c r="AJ49" s="1050">
        <v>7.8921176390851642</v>
      </c>
      <c r="AK49" s="1050">
        <v>10.530596317810947</v>
      </c>
      <c r="AL49" s="1050">
        <v>2.0196515153490746</v>
      </c>
      <c r="AN49" s="1045">
        <v>3123</v>
      </c>
      <c r="AO49" s="1046">
        <v>1485.545230189515</v>
      </c>
      <c r="AP49" s="1046">
        <v>133.35196014665945</v>
      </c>
      <c r="AQ49" s="1046">
        <v>228.13394225305066</v>
      </c>
      <c r="AR49" s="1046">
        <v>223.65623944602578</v>
      </c>
      <c r="AS49" s="1046">
        <v>1328.0267899728085</v>
      </c>
      <c r="AT49" s="1046">
        <v>719.83960317808737</v>
      </c>
      <c r="AU49" s="1046">
        <v>953.78698472909241</v>
      </c>
      <c r="AV49" s="1046">
        <v>690.81613947079779</v>
      </c>
      <c r="AW49" s="1046">
        <v>110.10087018755436</v>
      </c>
      <c r="AX49" s="1046">
        <v>51.029348601649218</v>
      </c>
      <c r="AY49" s="1046">
        <v>136.62341630127111</v>
      </c>
      <c r="AZ49" s="1046">
        <v>677.35025120189732</v>
      </c>
      <c r="BA49" s="1046">
        <v>517.34628937078594</v>
      </c>
      <c r="BB49" s="1046">
        <v>56.017361963246749</v>
      </c>
      <c r="BC49" s="1046">
        <v>45.691012381665061</v>
      </c>
      <c r="BD49" s="1046">
        <v>138.67885416852405</v>
      </c>
      <c r="BE49" s="1022">
        <v>21.108626491012323</v>
      </c>
      <c r="BF49" s="1022">
        <v>911.85415872982878</v>
      </c>
    </row>
    <row r="50" spans="1:58" ht="17.100000000000001" customHeight="1">
      <c r="A50" s="961"/>
      <c r="B50" s="1330" t="s">
        <v>889</v>
      </c>
      <c r="C50" s="1031"/>
      <c r="D50" s="1047"/>
      <c r="E50" s="1048"/>
      <c r="F50" s="1049">
        <v>4924.999999969662</v>
      </c>
      <c r="G50" s="1050">
        <v>100</v>
      </c>
      <c r="H50" s="1050">
        <v>44.154515685912649</v>
      </c>
      <c r="I50" s="1050">
        <v>55.845484314087116</v>
      </c>
      <c r="J50" s="1035">
        <f t="shared" si="0"/>
        <v>2750.3901024518482</v>
      </c>
      <c r="K50" s="1050">
        <v>35.846424266937049</v>
      </c>
      <c r="L50" s="1050">
        <v>36.788055161327136</v>
      </c>
      <c r="M50" s="1050">
        <v>21.062258246821486</v>
      </c>
      <c r="N50" s="1050">
        <v>14.724611820885423</v>
      </c>
      <c r="O50" s="1050">
        <v>33.659465609342355</v>
      </c>
      <c r="P50" s="1050">
        <v>18.365141122117443</v>
      </c>
      <c r="Q50" s="1050">
        <v>22.677737524106945</v>
      </c>
      <c r="R50" s="1034">
        <v>17.032524337427777</v>
      </c>
      <c r="S50" s="961"/>
      <c r="T50" s="1330" t="s">
        <v>889</v>
      </c>
      <c r="U50" s="1031"/>
      <c r="V50" s="1032"/>
      <c r="W50" s="1050">
        <v>5.0959283398139048</v>
      </c>
      <c r="X50" s="1050">
        <v>5.7512964189246416</v>
      </c>
      <c r="Y50" s="1050">
        <v>17.93173232184169</v>
      </c>
      <c r="Z50" s="1050">
        <v>6.3077923491476309</v>
      </c>
      <c r="AA50" s="1050">
        <v>1.8532782030525055</v>
      </c>
      <c r="AB50" s="1034">
        <v>20.24119303330145</v>
      </c>
      <c r="AC50" s="1034">
        <v>20.24119303330145</v>
      </c>
      <c r="AD50" s="1034">
        <v>2.109168817241287</v>
      </c>
      <c r="AE50" s="1034">
        <v>20.655458573564346</v>
      </c>
      <c r="AF50" s="1034">
        <v>10.279722028402926</v>
      </c>
      <c r="AG50" s="1034">
        <v>3.557612277005969</v>
      </c>
      <c r="AH50" s="1034">
        <v>10.217805325424463</v>
      </c>
      <c r="AI50" s="1034">
        <v>5.7597877663137753</v>
      </c>
      <c r="AJ50" s="1050">
        <v>5.7597877663137753</v>
      </c>
      <c r="AK50" s="1050">
        <v>11.41453932351283</v>
      </c>
      <c r="AL50" s="1050">
        <v>0.79495710671430608</v>
      </c>
      <c r="AN50" s="1045">
        <v>649</v>
      </c>
      <c r="AO50" s="1046">
        <v>325.53586951197434</v>
      </c>
      <c r="AP50" s="1046">
        <v>13.585499316005466</v>
      </c>
      <c r="AQ50" s="1046">
        <v>81.63428736122718</v>
      </c>
      <c r="AR50" s="1046">
        <v>74.286061066795355</v>
      </c>
      <c r="AS50" s="1046">
        <v>384.11737985033886</v>
      </c>
      <c r="AT50" s="1046">
        <v>157.16289066490751</v>
      </c>
      <c r="AU50" s="1046">
        <v>265.73681836807009</v>
      </c>
      <c r="AV50" s="1046">
        <v>120.17962032028478</v>
      </c>
      <c r="AW50" s="1046">
        <v>6.352941176470579</v>
      </c>
      <c r="AX50" s="1046">
        <v>22.868557439750369</v>
      </c>
      <c r="AY50" s="1046">
        <v>48.272979140782617</v>
      </c>
      <c r="AZ50" s="1046">
        <v>110.46647893970156</v>
      </c>
      <c r="BA50" s="1046">
        <v>134.96096561887902</v>
      </c>
      <c r="BB50" s="1046">
        <v>19.94363885088918</v>
      </c>
      <c r="BC50" s="1046">
        <v>9.2418300653594692</v>
      </c>
      <c r="BD50" s="1046">
        <v>57.48890802795561</v>
      </c>
      <c r="BE50" s="1022" t="s">
        <v>111</v>
      </c>
      <c r="BF50" s="1022">
        <v>156.17439677854202</v>
      </c>
    </row>
    <row r="51" spans="1:58" ht="17.100000000000001" customHeight="1">
      <c r="A51" s="961"/>
      <c r="B51" s="961" t="s">
        <v>1319</v>
      </c>
      <c r="C51" s="291"/>
      <c r="D51" s="196"/>
      <c r="E51" s="1048"/>
      <c r="F51" s="1049">
        <v>1391.9999999471299</v>
      </c>
      <c r="G51" s="1050">
        <v>100</v>
      </c>
      <c r="H51" s="1050">
        <v>42.473042750359852</v>
      </c>
      <c r="I51" s="1050">
        <v>57.526957249640105</v>
      </c>
      <c r="J51" s="1035">
        <f t="shared" si="0"/>
        <v>800.77524488457561</v>
      </c>
      <c r="K51" s="1050">
        <v>42.287518199905442</v>
      </c>
      <c r="L51" s="1050">
        <v>35.587420746230933</v>
      </c>
      <c r="M51" s="1050">
        <v>18.032741859007956</v>
      </c>
      <c r="N51" s="1050">
        <v>16.803276314003202</v>
      </c>
      <c r="O51" s="1050">
        <v>39.483345411428672</v>
      </c>
      <c r="P51" s="1050">
        <v>18.67557068609587</v>
      </c>
      <c r="Q51" s="1050">
        <v>24.639316747271931</v>
      </c>
      <c r="R51" s="1034">
        <v>14.129143881953187</v>
      </c>
      <c r="S51" s="961"/>
      <c r="T51" s="961" t="s">
        <v>1319</v>
      </c>
      <c r="U51" s="291"/>
      <c r="V51" s="192"/>
      <c r="W51" s="1050">
        <v>7.0711653745897376</v>
      </c>
      <c r="X51" s="1050">
        <v>1.5969341456161379</v>
      </c>
      <c r="Y51" s="1050">
        <v>27.061374863897548</v>
      </c>
      <c r="Z51" s="1050">
        <v>6.118146070110603</v>
      </c>
      <c r="AA51" s="1050">
        <v>0</v>
      </c>
      <c r="AB51" s="1034">
        <v>22.292394222929605</v>
      </c>
      <c r="AC51" s="1034">
        <v>22.292394222929605</v>
      </c>
      <c r="AD51" s="1034">
        <v>0.30275041050907614</v>
      </c>
      <c r="AE51" s="1034">
        <v>18.560511126768542</v>
      </c>
      <c r="AF51" s="1034">
        <v>9.2988299514546071</v>
      </c>
      <c r="AG51" s="1034">
        <v>3.3590441622362928</v>
      </c>
      <c r="AH51" s="1034">
        <v>15.065797656960632</v>
      </c>
      <c r="AI51" s="1034">
        <v>6.0842250611452053</v>
      </c>
      <c r="AJ51" s="1050">
        <v>6.0842250611452053</v>
      </c>
      <c r="AK51" s="1050">
        <v>11.303567500296007</v>
      </c>
      <c r="AL51" s="1050">
        <v>0.26939655174372407</v>
      </c>
      <c r="AN51" s="1045">
        <v>194</v>
      </c>
      <c r="AO51" s="1046">
        <v>143.40506329113924</v>
      </c>
      <c r="AP51" s="1046">
        <v>46.644936708860754</v>
      </c>
      <c r="AQ51" s="1046">
        <v>21.531645569620252</v>
      </c>
      <c r="AR51" s="1046">
        <v>15</v>
      </c>
      <c r="AS51" s="1046">
        <v>112.26582278481013</v>
      </c>
      <c r="AT51" s="1046">
        <v>88.563291139240505</v>
      </c>
      <c r="AU51" s="1046">
        <v>83.670886075949369</v>
      </c>
      <c r="AV51" s="1046">
        <v>64.670886075949369</v>
      </c>
      <c r="AW51" s="1046">
        <v>46.95</v>
      </c>
      <c r="AX51" s="1046">
        <v>20.531645569620252</v>
      </c>
      <c r="AY51" s="1046">
        <v>40.063291139240505</v>
      </c>
      <c r="AZ51" s="1046">
        <v>76.82848101265823</v>
      </c>
      <c r="BA51" s="1046">
        <v>54.531645569620252</v>
      </c>
      <c r="BB51" s="1046">
        <v>26.031645569620256</v>
      </c>
      <c r="BC51" s="1046">
        <v>4.05</v>
      </c>
      <c r="BD51" s="1046">
        <v>22.531645569620252</v>
      </c>
      <c r="BE51" s="1022">
        <v>42.05</v>
      </c>
      <c r="BF51" s="1022">
        <v>29.563291139240508</v>
      </c>
    </row>
    <row r="52" spans="1:58" ht="17.100000000000001" customHeight="1">
      <c r="A52" s="961"/>
      <c r="B52" s="961" t="s">
        <v>1320</v>
      </c>
      <c r="C52" s="291"/>
      <c r="D52" s="196"/>
      <c r="E52" s="1048"/>
      <c r="F52" s="1049">
        <v>1910.9999999614831</v>
      </c>
      <c r="G52" s="1050">
        <v>100</v>
      </c>
      <c r="H52" s="1050">
        <v>45.693175780013426</v>
      </c>
      <c r="I52" s="1050">
        <v>54.306824219986453</v>
      </c>
      <c r="J52" s="1035">
        <f t="shared" si="0"/>
        <v>1037.8034108230238</v>
      </c>
      <c r="K52" s="1050">
        <v>32.782614038478783</v>
      </c>
      <c r="L52" s="1050">
        <v>35.14243504947602</v>
      </c>
      <c r="M52" s="1050">
        <v>22.898179726934593</v>
      </c>
      <c r="N52" s="1050">
        <v>17.467509486406353</v>
      </c>
      <c r="O52" s="1050">
        <v>35.032785557442949</v>
      </c>
      <c r="P52" s="1050">
        <v>19.956201179752416</v>
      </c>
      <c r="Q52" s="1050">
        <v>22.547032169012748</v>
      </c>
      <c r="R52" s="1034">
        <v>14.227255144767033</v>
      </c>
      <c r="S52" s="961"/>
      <c r="T52" s="961" t="s">
        <v>1320</v>
      </c>
      <c r="U52" s="291"/>
      <c r="V52" s="192"/>
      <c r="W52" s="1050">
        <v>4.8858346401828641</v>
      </c>
      <c r="X52" s="1050">
        <v>8.3458809151889888</v>
      </c>
      <c r="Y52" s="1050">
        <v>13.949751298177326</v>
      </c>
      <c r="Z52" s="1050">
        <v>7.118162654552453</v>
      </c>
      <c r="AA52" s="1050">
        <v>2.8549002016678746</v>
      </c>
      <c r="AB52" s="1034">
        <v>15.341190340388758</v>
      </c>
      <c r="AC52" s="1034">
        <v>15.341190340388758</v>
      </c>
      <c r="AD52" s="1034">
        <v>1.2151869295285838</v>
      </c>
      <c r="AE52" s="1034">
        <v>18.982881323480026</v>
      </c>
      <c r="AF52" s="1034">
        <v>7.7492095033362451</v>
      </c>
      <c r="AG52" s="1034">
        <v>4.7201249243363259</v>
      </c>
      <c r="AH52" s="1034">
        <v>7.8976339479426496</v>
      </c>
      <c r="AI52" s="1034">
        <v>6.5260486880332129</v>
      </c>
      <c r="AJ52" s="1050">
        <v>6.5260486880332129</v>
      </c>
      <c r="AK52" s="1050">
        <v>9.488676998529705</v>
      </c>
      <c r="AL52" s="1050">
        <v>1.5085594677516565</v>
      </c>
      <c r="AN52" s="1045"/>
      <c r="AO52" s="1046"/>
      <c r="AP52" s="1046"/>
      <c r="AQ52" s="1046"/>
      <c r="AR52" s="1046"/>
      <c r="AS52" s="1046"/>
      <c r="AT52" s="1046"/>
      <c r="AU52" s="1046"/>
      <c r="AV52" s="1046"/>
      <c r="AW52" s="1046"/>
      <c r="AX52" s="1046"/>
      <c r="AY52" s="1046"/>
      <c r="AZ52" s="1046"/>
      <c r="BA52" s="1046"/>
      <c r="BB52" s="1046"/>
      <c r="BC52" s="1046"/>
      <c r="BD52" s="1046"/>
    </row>
    <row r="53" spans="1:58" ht="17.100000000000001" customHeight="1">
      <c r="A53" s="961"/>
      <c r="B53" s="961" t="s">
        <v>1321</v>
      </c>
      <c r="C53" s="291"/>
      <c r="D53" s="196"/>
      <c r="E53" s="1048"/>
      <c r="F53" s="1049">
        <v>1622.0000000610351</v>
      </c>
      <c r="G53" s="1050">
        <v>100</v>
      </c>
      <c r="H53" s="1050">
        <v>43.784744345873328</v>
      </c>
      <c r="I53" s="1050">
        <v>56.215255654126658</v>
      </c>
      <c r="J53" s="1035">
        <f t="shared" si="0"/>
        <v>911.81144674424536</v>
      </c>
      <c r="K53" s="1050">
        <v>33.928383941555907</v>
      </c>
      <c r="L53" s="1050">
        <v>39.757267947550169</v>
      </c>
      <c r="M53" s="1050">
        <v>21.499151504049934</v>
      </c>
      <c r="N53" s="1050">
        <v>9.7090887550971701</v>
      </c>
      <c r="O53" s="1050">
        <v>27.04340204302957</v>
      </c>
      <c r="P53" s="1050">
        <v>16.224183216451774</v>
      </c>
      <c r="Q53" s="1050">
        <v>21.148304512474223</v>
      </c>
      <c r="R53" s="1034">
        <v>22.829303018426675</v>
      </c>
      <c r="S53" s="961"/>
      <c r="T53" s="961" t="s">
        <v>1321</v>
      </c>
      <c r="U53" s="291"/>
      <c r="V53" s="192"/>
      <c r="W53" s="1050">
        <v>3.648307567786607</v>
      </c>
      <c r="X53" s="1050">
        <v>6.2596942684521464</v>
      </c>
      <c r="Y53" s="1050">
        <v>14.788146204827092</v>
      </c>
      <c r="Z53" s="1050">
        <v>5.5157886295795295</v>
      </c>
      <c r="AA53" s="1050">
        <v>2.263675008977716</v>
      </c>
      <c r="AB53" s="1034">
        <v>24.253913803874127</v>
      </c>
      <c r="AC53" s="1034">
        <v>24.253913803874127</v>
      </c>
      <c r="AD53" s="1034">
        <v>4.7127038414714946</v>
      </c>
      <c r="AE53" s="1034">
        <v>24.423930811817158</v>
      </c>
      <c r="AF53" s="1034">
        <v>14.102910194945434</v>
      </c>
      <c r="AG53" s="1034">
        <v>2.3583799384231092</v>
      </c>
      <c r="AH53" s="1034">
        <v>8.7908276294463974</v>
      </c>
      <c r="AI53" s="1034">
        <v>4.5785662276625096</v>
      </c>
      <c r="AJ53" s="1050">
        <v>4.5785662276625096</v>
      </c>
      <c r="AK53" s="1050">
        <v>13.778778337530337</v>
      </c>
      <c r="AL53" s="1050">
        <v>0.40524451768851677</v>
      </c>
      <c r="AN53" s="1045"/>
      <c r="AO53" s="1046"/>
      <c r="AP53" s="1046"/>
      <c r="AQ53" s="1046"/>
      <c r="AR53" s="1046"/>
      <c r="AS53" s="1046"/>
      <c r="AT53" s="1046"/>
      <c r="AU53" s="1046"/>
      <c r="AV53" s="1046"/>
      <c r="AW53" s="1046"/>
      <c r="AX53" s="1046"/>
      <c r="AY53" s="1046"/>
      <c r="AZ53" s="1046"/>
      <c r="BA53" s="1046"/>
      <c r="BB53" s="1046"/>
      <c r="BC53" s="1046"/>
      <c r="BD53" s="1046"/>
    </row>
    <row r="54" spans="1:58" ht="17.100000000000001" customHeight="1">
      <c r="A54" s="961"/>
      <c r="B54" s="1330" t="s">
        <v>890</v>
      </c>
      <c r="C54" s="291"/>
      <c r="D54" s="196"/>
      <c r="E54" s="1048"/>
      <c r="F54" s="1049">
        <v>737.99999999882061</v>
      </c>
      <c r="G54" s="1050">
        <v>100</v>
      </c>
      <c r="H54" s="1050">
        <v>50.61782392457426</v>
      </c>
      <c r="I54" s="1050">
        <v>49.382176075425726</v>
      </c>
      <c r="J54" s="1035">
        <f t="shared" si="0"/>
        <v>364.44045943605948</v>
      </c>
      <c r="K54" s="1050">
        <v>26.622072569480355</v>
      </c>
      <c r="L54" s="1050">
        <v>44.993430139115034</v>
      </c>
      <c r="M54" s="1050">
        <v>25.423104924489554</v>
      </c>
      <c r="N54" s="1050">
        <v>19.192448506021073</v>
      </c>
      <c r="O54" s="1050">
        <v>31.129194824087353</v>
      </c>
      <c r="P54" s="1050">
        <v>23.907270141092852</v>
      </c>
      <c r="Q54" s="1050">
        <v>29.166902783973054</v>
      </c>
      <c r="R54" s="1034">
        <v>24.13339963891875</v>
      </c>
      <c r="S54" s="961"/>
      <c r="T54" s="1330" t="s">
        <v>890</v>
      </c>
      <c r="U54" s="291"/>
      <c r="V54" s="192"/>
      <c r="W54" s="1050">
        <v>6.4108768292229508</v>
      </c>
      <c r="X54" s="1050">
        <v>3.2967303617228407</v>
      </c>
      <c r="Y54" s="1050">
        <v>15.835184372807193</v>
      </c>
      <c r="Z54" s="1050">
        <v>6.2055409747582209</v>
      </c>
      <c r="AA54" s="1050">
        <v>0</v>
      </c>
      <c r="AB54" s="1034">
        <v>18.880179718789471</v>
      </c>
      <c r="AC54" s="1034">
        <v>18.880179718789471</v>
      </c>
      <c r="AD54" s="1034">
        <v>1.1668157000838182</v>
      </c>
      <c r="AE54" s="1034">
        <v>15.551084589411388</v>
      </c>
      <c r="AF54" s="1034">
        <v>15.276078065706049</v>
      </c>
      <c r="AG54" s="1034">
        <v>1.6684198600470905</v>
      </c>
      <c r="AH54" s="1034">
        <v>2.601997104289846</v>
      </c>
      <c r="AI54" s="1034">
        <v>1.9534265537964537</v>
      </c>
      <c r="AJ54" s="1050">
        <v>1.9534265537964537</v>
      </c>
      <c r="AK54" s="1050">
        <v>10.254035501776869</v>
      </c>
      <c r="AL54" s="1050">
        <v>2.7784852121324142</v>
      </c>
      <c r="AN54" s="1045"/>
      <c r="AO54" s="1046"/>
      <c r="AP54" s="1046"/>
      <c r="AQ54" s="1046"/>
      <c r="AR54" s="1046"/>
      <c r="AS54" s="1046"/>
      <c r="AT54" s="1046"/>
      <c r="AU54" s="1046"/>
      <c r="AV54" s="1046"/>
      <c r="AW54" s="1046"/>
      <c r="AX54" s="1046"/>
      <c r="AY54" s="1046"/>
      <c r="AZ54" s="1046"/>
      <c r="BA54" s="1046"/>
      <c r="BB54" s="1046"/>
      <c r="BC54" s="1046"/>
      <c r="BD54" s="1046"/>
    </row>
    <row r="55" spans="1:58" ht="17.100000000000001" customHeight="1">
      <c r="A55" s="1470" t="s">
        <v>891</v>
      </c>
      <c r="B55" s="1470"/>
      <c r="C55" s="291"/>
      <c r="D55" s="196"/>
      <c r="E55" s="1048"/>
      <c r="F55" s="1049">
        <v>417.99999999950421</v>
      </c>
      <c r="G55" s="1050">
        <v>100</v>
      </c>
      <c r="H55" s="1050">
        <v>34.329506001528515</v>
      </c>
      <c r="I55" s="1050">
        <v>65.670493998471514</v>
      </c>
      <c r="J55" s="1035">
        <f t="shared" si="0"/>
        <v>274.50266491328534</v>
      </c>
      <c r="K55" s="1050">
        <v>42.476496623652096</v>
      </c>
      <c r="L55" s="1050">
        <v>53.314078028720225</v>
      </c>
      <c r="M55" s="1050">
        <v>43.219908773388269</v>
      </c>
      <c r="N55" s="1050">
        <v>23.98344958409464</v>
      </c>
      <c r="O55" s="1050">
        <v>55.23432198626184</v>
      </c>
      <c r="P55" s="1050">
        <v>30.316599269729295</v>
      </c>
      <c r="Q55" s="1050">
        <v>26.945148997336169</v>
      </c>
      <c r="R55" s="1034">
        <v>10.705508526439774</v>
      </c>
      <c r="S55" s="1470" t="s">
        <v>891</v>
      </c>
      <c r="T55" s="1470"/>
      <c r="U55" s="291"/>
      <c r="V55" s="192"/>
      <c r="W55" s="1050">
        <v>6.2726094796716225</v>
      </c>
      <c r="X55" s="1050">
        <v>14.177674263150607</v>
      </c>
      <c r="Y55" s="1050">
        <v>39.183748428070238</v>
      </c>
      <c r="Z55" s="1050">
        <v>10.466274076678724</v>
      </c>
      <c r="AA55" s="1050">
        <v>7.3299693368429129</v>
      </c>
      <c r="AB55" s="1034">
        <v>22.06325528679168</v>
      </c>
      <c r="AC55" s="1034">
        <v>22.06325528679168</v>
      </c>
      <c r="AD55" s="1034">
        <v>0</v>
      </c>
      <c r="AE55" s="1034">
        <v>23.370559761448565</v>
      </c>
      <c r="AF55" s="1034">
        <v>15.469504220547622</v>
      </c>
      <c r="AG55" s="1034">
        <v>0</v>
      </c>
      <c r="AH55" s="1034">
        <v>10.69614942351987</v>
      </c>
      <c r="AI55" s="1034">
        <v>5.3898368457345978</v>
      </c>
      <c r="AJ55" s="1050">
        <v>5.3898368457345978</v>
      </c>
      <c r="AK55" s="1050">
        <v>7.3299693368429129</v>
      </c>
      <c r="AL55" s="1050">
        <v>3.3755391895968603</v>
      </c>
      <c r="AN55" s="1045"/>
      <c r="AO55" s="1046"/>
      <c r="AP55" s="1046"/>
      <c r="AQ55" s="1046"/>
      <c r="AR55" s="1046"/>
      <c r="AS55" s="1046"/>
      <c r="AT55" s="1046"/>
      <c r="AU55" s="1046"/>
      <c r="AV55" s="1046"/>
      <c r="AW55" s="1046"/>
      <c r="AX55" s="1046"/>
      <c r="AY55" s="1046"/>
      <c r="AZ55" s="1046"/>
      <c r="BA55" s="1046"/>
      <c r="BB55" s="1046"/>
      <c r="BC55" s="1046"/>
      <c r="BD55" s="1046"/>
    </row>
    <row r="56" spans="1:58" ht="17.100000000000001" customHeight="1">
      <c r="A56" s="1980" t="s">
        <v>118</v>
      </c>
      <c r="B56" s="1980"/>
      <c r="C56" s="1980"/>
      <c r="D56" s="1047"/>
      <c r="E56" s="1048"/>
      <c r="F56" s="1049"/>
      <c r="G56" s="1050"/>
      <c r="H56" s="1050"/>
      <c r="I56" s="1050"/>
      <c r="J56" s="1051"/>
      <c r="K56" s="1050"/>
      <c r="L56" s="1050"/>
      <c r="M56" s="1050"/>
      <c r="N56" s="1050"/>
      <c r="O56" s="1050"/>
      <c r="P56" s="1050"/>
      <c r="Q56" s="1050"/>
      <c r="R56" s="1034"/>
      <c r="S56" s="1980" t="s">
        <v>118</v>
      </c>
      <c r="T56" s="1980"/>
      <c r="U56" s="1980"/>
      <c r="V56" s="1032"/>
      <c r="W56" s="1050"/>
      <c r="X56" s="1050"/>
      <c r="Y56" s="1050"/>
      <c r="Z56" s="1050"/>
      <c r="AA56" s="1050"/>
      <c r="AB56" s="1034"/>
      <c r="AC56" s="1034"/>
      <c r="AD56" s="1034"/>
      <c r="AE56" s="1034"/>
      <c r="AF56" s="1034"/>
      <c r="AG56" s="1034"/>
      <c r="AH56" s="1034"/>
      <c r="AI56" s="1034"/>
      <c r="AJ56" s="1050"/>
      <c r="AK56" s="1050"/>
      <c r="AL56" s="1050"/>
      <c r="AN56" s="1045"/>
      <c r="AO56" s="1046"/>
      <c r="AP56" s="1046"/>
      <c r="AQ56" s="1046"/>
      <c r="AR56" s="1046"/>
      <c r="AS56" s="1046"/>
      <c r="AT56" s="1046"/>
      <c r="AU56" s="1046"/>
      <c r="AV56" s="1046"/>
      <c r="AW56" s="1046"/>
      <c r="AX56" s="1046"/>
      <c r="AY56" s="1046"/>
      <c r="AZ56" s="1046"/>
      <c r="BA56" s="1046"/>
      <c r="BB56" s="1046"/>
      <c r="BC56" s="1046"/>
      <c r="BD56" s="1046"/>
    </row>
    <row r="57" spans="1:58" ht="17.100000000000001" customHeight="1">
      <c r="A57" s="1977" t="s">
        <v>892</v>
      </c>
      <c r="B57" s="1977" t="s">
        <v>892</v>
      </c>
      <c r="C57" s="1421"/>
      <c r="D57" s="1047"/>
      <c r="E57" s="1048"/>
      <c r="F57" s="1049">
        <v>7299.8195631585522</v>
      </c>
      <c r="G57" s="1050">
        <v>100</v>
      </c>
      <c r="H57" s="1050">
        <v>39.558410796428717</v>
      </c>
      <c r="I57" s="1050">
        <v>60.441589203571411</v>
      </c>
      <c r="J57" s="1035">
        <f t="shared" si="0"/>
        <v>4412.1269529662331</v>
      </c>
      <c r="K57" s="1050">
        <v>38.292842353035113</v>
      </c>
      <c r="L57" s="1050">
        <v>38.531323268816948</v>
      </c>
      <c r="M57" s="1050">
        <v>25.428355148333157</v>
      </c>
      <c r="N57" s="1050">
        <v>20.352805167210871</v>
      </c>
      <c r="O57" s="1050">
        <v>38.633731142871838</v>
      </c>
      <c r="P57" s="1050">
        <v>21.346635628478023</v>
      </c>
      <c r="Q57" s="1050">
        <v>28.481624910674711</v>
      </c>
      <c r="R57" s="1034">
        <v>20.09897784823449</v>
      </c>
      <c r="S57" s="1977" t="s">
        <v>892</v>
      </c>
      <c r="T57" s="1977" t="s">
        <v>892</v>
      </c>
      <c r="U57" s="1421"/>
      <c r="V57" s="1032"/>
      <c r="W57" s="1050">
        <v>3.2094911146453176</v>
      </c>
      <c r="X57" s="1050">
        <v>7.7523117385069851</v>
      </c>
      <c r="Y57" s="1050">
        <v>20.518694323025873</v>
      </c>
      <c r="Z57" s="1050">
        <v>5.1313217085099083</v>
      </c>
      <c r="AA57" s="1050">
        <v>1.6677580171246731</v>
      </c>
      <c r="AB57" s="1034">
        <v>23.335911582786515</v>
      </c>
      <c r="AC57" s="1034">
        <v>22.573053356675221</v>
      </c>
      <c r="AD57" s="1034">
        <v>3.6597843054122818</v>
      </c>
      <c r="AE57" s="1034">
        <v>23.585724237917443</v>
      </c>
      <c r="AF57" s="1034">
        <v>11.252751024816835</v>
      </c>
      <c r="AG57" s="1034">
        <v>3.3484584269627682</v>
      </c>
      <c r="AH57" s="1034">
        <v>9.8920466589901004</v>
      </c>
      <c r="AI57" s="1034">
        <v>5.8117175533953374</v>
      </c>
      <c r="AJ57" s="1050">
        <v>5.8117175533953374</v>
      </c>
      <c r="AK57" s="1050">
        <v>12.226134884147649</v>
      </c>
      <c r="AL57" s="1050">
        <v>1.2606508211655716</v>
      </c>
      <c r="AN57" s="1045">
        <v>7201.5156732287614</v>
      </c>
      <c r="AO57" s="1046">
        <v>3220.7796552931291</v>
      </c>
      <c r="AP57" s="1046">
        <v>428.86872125193696</v>
      </c>
      <c r="AQ57" s="1046">
        <v>439.12482825688244</v>
      </c>
      <c r="AR57" s="1046">
        <v>587.75130826881571</v>
      </c>
      <c r="AS57" s="1046">
        <v>3683.6790599550704</v>
      </c>
      <c r="AT57" s="1046">
        <v>2340.0776587841574</v>
      </c>
      <c r="AU57" s="1046">
        <v>2579.81225891855</v>
      </c>
      <c r="AV57" s="1046">
        <v>2136.8417912762588</v>
      </c>
      <c r="AW57" s="1046">
        <v>358.38139379673009</v>
      </c>
      <c r="AX57" s="1046">
        <v>249.62608690023777</v>
      </c>
      <c r="AY57" s="1046">
        <v>382.58920712490681</v>
      </c>
      <c r="AZ57" s="1046">
        <v>1593.2005755343982</v>
      </c>
      <c r="BA57" s="1046">
        <v>1172.886320660936</v>
      </c>
      <c r="BB57" s="1046">
        <v>154.06283302487074</v>
      </c>
      <c r="BC57" s="1046">
        <v>116.57212977759291</v>
      </c>
      <c r="BD57" s="1046">
        <v>271.0531563236238</v>
      </c>
      <c r="BE57" s="1022">
        <v>113.38737307378345</v>
      </c>
      <c r="BF57" s="1022">
        <v>2059.5715674165526</v>
      </c>
    </row>
    <row r="58" spans="1:58" s="1024" customFormat="1" ht="17.100000000000001" customHeight="1">
      <c r="A58" s="1420"/>
      <c r="B58" s="1420" t="s">
        <v>893</v>
      </c>
      <c r="C58" s="1420"/>
      <c r="D58" s="1047"/>
      <c r="E58" s="1048"/>
      <c r="F58" s="1049">
        <v>5083.7671906391706</v>
      </c>
      <c r="G58" s="1050">
        <v>100</v>
      </c>
      <c r="H58" s="1050">
        <v>37.686199954337589</v>
      </c>
      <c r="I58" s="1050">
        <v>62.313800045662575</v>
      </c>
      <c r="J58" s="1035">
        <f t="shared" si="0"/>
        <v>3167.8885219618905</v>
      </c>
      <c r="K58" s="1050">
        <v>38.325121684549025</v>
      </c>
      <c r="L58" s="1050">
        <v>39.475067688248565</v>
      </c>
      <c r="M58" s="1050">
        <v>28.249268426174083</v>
      </c>
      <c r="N58" s="1050">
        <v>21.280137424650725</v>
      </c>
      <c r="O58" s="1050">
        <v>40.627579371462474</v>
      </c>
      <c r="P58" s="1050">
        <v>22.289102734329408</v>
      </c>
      <c r="Q58" s="1050">
        <v>28.896928001203733</v>
      </c>
      <c r="R58" s="1034">
        <v>20.809951842558533</v>
      </c>
      <c r="S58" s="1420"/>
      <c r="T58" s="1420" t="s">
        <v>893</v>
      </c>
      <c r="U58" s="1420"/>
      <c r="V58" s="1032"/>
      <c r="W58" s="1050">
        <v>3.2259640019231282</v>
      </c>
      <c r="X58" s="1050">
        <v>6.1997007750351862</v>
      </c>
      <c r="Y58" s="1050">
        <v>19.809922654966648</v>
      </c>
      <c r="Z58" s="1050">
        <v>5.7473610318529307</v>
      </c>
      <c r="AA58" s="1050">
        <v>1.8013794270302506</v>
      </c>
      <c r="AB58" s="1034">
        <v>22.845734197656984</v>
      </c>
      <c r="AC58" s="1034">
        <v>22.767052388478835</v>
      </c>
      <c r="AD58" s="1034">
        <v>3.2217714561216901</v>
      </c>
      <c r="AE58" s="1034">
        <v>22.792269973370246</v>
      </c>
      <c r="AF58" s="1034">
        <v>10.023696905269549</v>
      </c>
      <c r="AG58" s="1034">
        <v>3.1744197690292806</v>
      </c>
      <c r="AH58" s="1034">
        <v>8.3294877499346249</v>
      </c>
      <c r="AI58" s="1034">
        <v>4.0722354186327863</v>
      </c>
      <c r="AJ58" s="1050">
        <v>4.0722354186327863</v>
      </c>
      <c r="AK58" s="1050">
        <v>12.414483756862602</v>
      </c>
      <c r="AL58" s="1050">
        <v>1.6430573495793139</v>
      </c>
      <c r="AN58" s="1045">
        <v>4649.4295073599178</v>
      </c>
      <c r="AO58" s="1046">
        <v>2061.2652339977917</v>
      </c>
      <c r="AP58" s="1046">
        <v>191.28114274954285</v>
      </c>
      <c r="AQ58" s="1046">
        <v>245.65080016662378</v>
      </c>
      <c r="AR58" s="1046">
        <v>405.56686937730501</v>
      </c>
      <c r="AS58" s="1046">
        <v>2282.7391559272301</v>
      </c>
      <c r="AT58" s="1046">
        <v>1358.3524673530726</v>
      </c>
      <c r="AU58" s="1046">
        <v>1593.8728939520286</v>
      </c>
      <c r="AV58" s="1046">
        <v>1299.9074733704226</v>
      </c>
      <c r="AW58" s="1046">
        <v>234.42754277281341</v>
      </c>
      <c r="AX58" s="1046">
        <v>115.64841000342167</v>
      </c>
      <c r="AY58" s="1046">
        <v>214.36857360840847</v>
      </c>
      <c r="AZ58" s="1046">
        <v>824.31547503417448</v>
      </c>
      <c r="BA58" s="1046">
        <v>630.32251823877448</v>
      </c>
      <c r="BB58" s="1046">
        <v>69.642648843203531</v>
      </c>
      <c r="BC58" s="1046">
        <v>50.853376910552726</v>
      </c>
      <c r="BD58" s="1046">
        <v>156.30739018929961</v>
      </c>
      <c r="BE58" s="1024">
        <v>71.276950318747382</v>
      </c>
      <c r="BF58" s="1024">
        <v>1429.6478652193862</v>
      </c>
    </row>
    <row r="59" spans="1:58" ht="17.100000000000001" customHeight="1">
      <c r="A59" s="1420"/>
      <c r="B59" s="1978" t="s">
        <v>894</v>
      </c>
      <c r="C59" s="1978"/>
      <c r="D59" s="1047"/>
      <c r="E59" s="1048"/>
      <c r="F59" s="1049">
        <v>1102.8672519452116</v>
      </c>
      <c r="G59" s="1050">
        <v>100</v>
      </c>
      <c r="H59" s="1050">
        <v>43.161974024464897</v>
      </c>
      <c r="I59" s="1050">
        <v>56.838025975535068</v>
      </c>
      <c r="J59" s="1035">
        <f t="shared" si="0"/>
        <v>626.84797513628916</v>
      </c>
      <c r="K59" s="1050">
        <v>41.871932542291518</v>
      </c>
      <c r="L59" s="1050">
        <v>36.47016766221828</v>
      </c>
      <c r="M59" s="1050">
        <v>20.081276312616371</v>
      </c>
      <c r="N59" s="1050">
        <v>18.765651092810177</v>
      </c>
      <c r="O59" s="1050">
        <v>33.360163916923966</v>
      </c>
      <c r="P59" s="1050">
        <v>24.473791003381521</v>
      </c>
      <c r="Q59" s="1050">
        <v>31.13131747894958</v>
      </c>
      <c r="R59" s="1034">
        <v>17.6940260375988</v>
      </c>
      <c r="S59" s="1420"/>
      <c r="T59" s="1978" t="s">
        <v>894</v>
      </c>
      <c r="U59" s="1978"/>
      <c r="V59" s="1032"/>
      <c r="W59" s="1050">
        <v>4.2056417700961291</v>
      </c>
      <c r="X59" s="1050">
        <v>9.5480624574723567</v>
      </c>
      <c r="Y59" s="1050">
        <v>19.847375211934768</v>
      </c>
      <c r="Z59" s="1050">
        <v>2.2402965896734206</v>
      </c>
      <c r="AA59" s="1050">
        <v>0</v>
      </c>
      <c r="AB59" s="1034">
        <v>24.674833511833665</v>
      </c>
      <c r="AC59" s="1034">
        <v>24.402815279838048</v>
      </c>
      <c r="AD59" s="1034">
        <v>1.6940403652761007</v>
      </c>
      <c r="AE59" s="1034">
        <v>27.078346293716734</v>
      </c>
      <c r="AF59" s="1034">
        <v>9.1100134217239663</v>
      </c>
      <c r="AG59" s="1034">
        <v>3.761088948912267</v>
      </c>
      <c r="AH59" s="1034">
        <v>8.3596660837536145</v>
      </c>
      <c r="AI59" s="1034">
        <v>5.3645638681013548</v>
      </c>
      <c r="AJ59" s="1050">
        <v>5.3645638681013548</v>
      </c>
      <c r="AK59" s="1050">
        <v>12.590478219204972</v>
      </c>
      <c r="AL59" s="1050">
        <v>0.33644360273141966</v>
      </c>
      <c r="AN59" s="1045">
        <v>1624.3534084262792</v>
      </c>
      <c r="AO59" s="1046">
        <v>739.16050267599178</v>
      </c>
      <c r="AP59" s="1046">
        <v>193.82301017028288</v>
      </c>
      <c r="AQ59" s="1046">
        <v>142.6081782663226</v>
      </c>
      <c r="AR59" s="1046">
        <v>133.96508293373296</v>
      </c>
      <c r="AS59" s="1046">
        <v>936.48563033690857</v>
      </c>
      <c r="AT59" s="1046">
        <v>613.11865501342515</v>
      </c>
      <c r="AU59" s="1046">
        <v>605.98391002960057</v>
      </c>
      <c r="AV59" s="1046">
        <v>499.49941526948072</v>
      </c>
      <c r="AW59" s="1046">
        <v>62.819127360002284</v>
      </c>
      <c r="AX59" s="1046">
        <v>83.242664519444091</v>
      </c>
      <c r="AY59" s="1046">
        <v>129.97624979398304</v>
      </c>
      <c r="AZ59" s="1046">
        <v>469.87143536017157</v>
      </c>
      <c r="BA59" s="1046">
        <v>386.12676275692451</v>
      </c>
      <c r="BB59" s="1046">
        <v>61.894967569244592</v>
      </c>
      <c r="BC59" s="1046">
        <v>61.282798946064617</v>
      </c>
      <c r="BD59" s="1046">
        <v>98.792978521154467</v>
      </c>
      <c r="BE59" s="1022">
        <v>22.498161911897508</v>
      </c>
      <c r="BF59" s="1022">
        <v>429.51433019142678</v>
      </c>
    </row>
    <row r="60" spans="1:58" ht="17.100000000000001" customHeight="1">
      <c r="A60" s="1420"/>
      <c r="B60" s="1978" t="s">
        <v>895</v>
      </c>
      <c r="C60" s="1978"/>
      <c r="D60" s="1047"/>
      <c r="E60" s="1048"/>
      <c r="F60" s="1049">
        <v>1113.1851205741689</v>
      </c>
      <c r="G60" s="1050">
        <v>100</v>
      </c>
      <c r="H60" s="1050">
        <v>44.53838409647382</v>
      </c>
      <c r="I60" s="1050">
        <v>55.46161590352618</v>
      </c>
      <c r="J60" s="1035">
        <f t="shared" si="0"/>
        <v>617.39045586805037</v>
      </c>
      <c r="K60" s="1050">
        <v>34.599510586388114</v>
      </c>
      <c r="L60" s="1050">
        <v>36.263420249351277</v>
      </c>
      <c r="M60" s="1050">
        <v>17.843140369600327</v>
      </c>
      <c r="N60" s="1050">
        <v>17.690246175030502</v>
      </c>
      <c r="O60" s="1050">
        <v>34.752781305017884</v>
      </c>
      <c r="P60" s="1050">
        <v>13.944344263444954</v>
      </c>
      <c r="Q60" s="1050">
        <v>23.959858230502885</v>
      </c>
      <c r="R60" s="1034">
        <v>19.234715783008902</v>
      </c>
      <c r="S60" s="1420"/>
      <c r="T60" s="1978" t="s">
        <v>895</v>
      </c>
      <c r="U60" s="1978"/>
      <c r="V60" s="1032"/>
      <c r="W60" s="1050">
        <v>2.1473440935203585</v>
      </c>
      <c r="X60" s="1050">
        <v>13.063771536200804</v>
      </c>
      <c r="Y60" s="1050">
        <v>24.420656301030967</v>
      </c>
      <c r="Z60" s="1050">
        <v>5.1821815582461035</v>
      </c>
      <c r="AA60" s="1050">
        <v>2.7098268879452236</v>
      </c>
      <c r="AB60" s="1034">
        <v>24.247974222586912</v>
      </c>
      <c r="AC60" s="1034">
        <v>19.874283528291233</v>
      </c>
      <c r="AD60" s="1034">
        <v>7.6076541505653408</v>
      </c>
      <c r="AE60" s="1034">
        <v>23.749073770043324</v>
      </c>
      <c r="AF60" s="1034">
        <v>18.988553436544613</v>
      </c>
      <c r="AG60" s="1034">
        <v>3.7344637025923491</v>
      </c>
      <c r="AH60" s="1034">
        <v>18.546220965841698</v>
      </c>
      <c r="AI60" s="1034">
        <v>14.198708350299485</v>
      </c>
      <c r="AJ60" s="1050">
        <v>14.198708350299485</v>
      </c>
      <c r="AK60" s="1050">
        <v>11.005004519505146</v>
      </c>
      <c r="AL60" s="1050">
        <v>0.42989242319434068</v>
      </c>
      <c r="AN60" s="1045">
        <v>927.73275744256864</v>
      </c>
      <c r="AO60" s="1046">
        <v>420.35391861934164</v>
      </c>
      <c r="AP60" s="1046">
        <v>43.764568332111352</v>
      </c>
      <c r="AQ60" s="1046">
        <v>50.865849823936031</v>
      </c>
      <c r="AR60" s="1046">
        <v>48.21935595777731</v>
      </c>
      <c r="AS60" s="1046">
        <v>464.4542736909263</v>
      </c>
      <c r="AT60" s="1046">
        <v>368.60653641765589</v>
      </c>
      <c r="AU60" s="1046">
        <v>379.95545493691634</v>
      </c>
      <c r="AV60" s="1046">
        <v>337.43490263635357</v>
      </c>
      <c r="AW60" s="1046">
        <v>61.134723663914343</v>
      </c>
      <c r="AX60" s="1046">
        <v>50.735012377372037</v>
      </c>
      <c r="AY60" s="1046">
        <v>38.244383722515359</v>
      </c>
      <c r="AZ60" s="1046">
        <v>299.01366514005434</v>
      </c>
      <c r="BA60" s="1046">
        <v>156.43703966523694</v>
      </c>
      <c r="BB60" s="1046">
        <v>22.525216612422607</v>
      </c>
      <c r="BC60" s="1046">
        <v>4.4359539209755532</v>
      </c>
      <c r="BD60" s="1046">
        <v>15.952787613169686</v>
      </c>
      <c r="BE60" s="1022">
        <v>19.612260843138539</v>
      </c>
      <c r="BF60" s="1022">
        <v>200.40937200574032</v>
      </c>
    </row>
    <row r="61" spans="1:58" ht="17.100000000000001" customHeight="1" thickBot="1">
      <c r="A61" s="1976" t="s">
        <v>896</v>
      </c>
      <c r="B61" s="1976"/>
      <c r="C61" s="1419"/>
      <c r="D61" s="1052"/>
      <c r="E61" s="1053"/>
      <c r="F61" s="1054">
        <v>8387.1804366381657</v>
      </c>
      <c r="G61" s="1055">
        <v>100</v>
      </c>
      <c r="H61" s="1055">
        <v>48.873149662976616</v>
      </c>
      <c r="I61" s="1055">
        <v>51.126850337023384</v>
      </c>
      <c r="J61" s="1041">
        <f t="shared" si="0"/>
        <v>4288.1011893360992</v>
      </c>
      <c r="K61" s="1055">
        <v>35.792269580431778</v>
      </c>
      <c r="L61" s="1055">
        <v>37.345842501488598</v>
      </c>
      <c r="M61" s="1055">
        <v>16.264513680011316</v>
      </c>
      <c r="N61" s="1055">
        <v>11.189064977611375</v>
      </c>
      <c r="O61" s="1055">
        <v>29.692454554784312</v>
      </c>
      <c r="P61" s="1055">
        <v>17.098483502323401</v>
      </c>
      <c r="Q61" s="1055">
        <v>18.873924103943082</v>
      </c>
      <c r="R61" s="1040">
        <v>15.373351152844862</v>
      </c>
      <c r="S61" s="1976" t="s">
        <v>896</v>
      </c>
      <c r="T61" s="1976"/>
      <c r="U61" s="1419"/>
      <c r="V61" s="1056"/>
      <c r="W61" s="1055">
        <v>6.1262249454611704</v>
      </c>
      <c r="X61" s="1055">
        <v>7.1388084886443188</v>
      </c>
      <c r="Y61" s="1055">
        <v>17.591739877080848</v>
      </c>
      <c r="Z61" s="1055">
        <v>7.6850461365481681</v>
      </c>
      <c r="AA61" s="1055">
        <v>2.3580231533667195</v>
      </c>
      <c r="AB61" s="1040">
        <v>17.048287545092734</v>
      </c>
      <c r="AC61" s="1040">
        <v>17.024441629112875</v>
      </c>
      <c r="AD61" s="1040">
        <v>1.1575795149847063</v>
      </c>
      <c r="AE61" s="1040">
        <v>16.603817944871142</v>
      </c>
      <c r="AF61" s="1040">
        <v>10.738434937731357</v>
      </c>
      <c r="AG61" s="1040">
        <v>1.8255852452935422</v>
      </c>
      <c r="AH61" s="1040">
        <v>11.099512411992119</v>
      </c>
      <c r="AI61" s="1040">
        <v>5.7631309681925629</v>
      </c>
      <c r="AJ61" s="1055">
        <v>5.7631309681925629</v>
      </c>
      <c r="AK61" s="1055">
        <v>8.8497703339094631</v>
      </c>
      <c r="AL61" s="1055">
        <v>1.920472220246106</v>
      </c>
      <c r="AN61" s="1057">
        <v>6413.4843267712195</v>
      </c>
      <c r="AO61" s="1058">
        <v>2988.0958370835174</v>
      </c>
      <c r="AP61" s="1058">
        <v>297.83901862942298</v>
      </c>
      <c r="AQ61" s="1058">
        <v>459.96040093503609</v>
      </c>
      <c r="AR61" s="1058">
        <v>583.07796648213071</v>
      </c>
      <c r="AS61" s="1058">
        <v>2932.7817280899344</v>
      </c>
      <c r="AT61" s="1058">
        <v>1318.90958753671</v>
      </c>
      <c r="AU61" s="1058">
        <v>1968.7687017370035</v>
      </c>
      <c r="AV61" s="1058">
        <v>1100.1346813550622</v>
      </c>
      <c r="AW61" s="1058">
        <v>318.9555879304541</v>
      </c>
      <c r="AX61" s="1058">
        <v>159.21452614277874</v>
      </c>
      <c r="AY61" s="1058">
        <v>451.61357737045751</v>
      </c>
      <c r="AZ61" s="1058">
        <v>1743.9157683141723</v>
      </c>
      <c r="BA61" s="1058">
        <v>877.57559970814157</v>
      </c>
      <c r="BB61" s="1058">
        <v>194.9017950623132</v>
      </c>
      <c r="BC61" s="1058">
        <v>94.465975241704029</v>
      </c>
      <c r="BD61" s="1058">
        <v>252.11987332953106</v>
      </c>
      <c r="BE61" s="1022">
        <v>97.465228111852994</v>
      </c>
      <c r="BF61" s="1022">
        <v>2018.8862935064808</v>
      </c>
    </row>
    <row r="62" spans="1:58" s="288" customFormat="1" ht="57.75" customHeight="1">
      <c r="A62" s="1979" t="s">
        <v>1408</v>
      </c>
      <c r="B62" s="1979"/>
      <c r="C62" s="1979"/>
      <c r="D62" s="1979"/>
      <c r="E62" s="1979"/>
      <c r="F62" s="1979"/>
      <c r="G62" s="1979"/>
      <c r="H62" s="1979"/>
      <c r="I62" s="1979"/>
      <c r="J62" s="1979"/>
      <c r="K62" s="1308"/>
      <c r="L62" s="1308"/>
      <c r="M62" s="1308"/>
      <c r="N62" s="1308"/>
      <c r="O62" s="1308"/>
      <c r="P62" s="1308"/>
      <c r="Q62" s="1308"/>
      <c r="R62" s="1308"/>
      <c r="S62" s="1979" t="s">
        <v>1426</v>
      </c>
      <c r="T62" s="1979"/>
      <c r="U62" s="1979"/>
      <c r="V62" s="1979"/>
      <c r="W62" s="1979"/>
      <c r="X62" s="1979"/>
      <c r="Y62" s="1979"/>
      <c r="Z62" s="1979"/>
      <c r="AA62" s="1979"/>
      <c r="AB62" s="287"/>
      <c r="AC62" s="287"/>
      <c r="AD62" s="287"/>
      <c r="AE62" s="287"/>
      <c r="AF62" s="287"/>
      <c r="AG62" s="287"/>
      <c r="AH62" s="287"/>
      <c r="AI62" s="287"/>
      <c r="AJ62" s="287"/>
      <c r="AK62" s="287"/>
      <c r="AL62" s="287"/>
    </row>
    <row r="63" spans="1:58" ht="26.1" customHeight="1">
      <c r="E63" s="1024"/>
      <c r="K63" s="1025"/>
      <c r="L63" s="1025"/>
      <c r="M63" s="1025"/>
      <c r="N63" s="1025"/>
      <c r="O63" s="1025"/>
      <c r="P63" s="1025"/>
      <c r="Q63" s="1025"/>
      <c r="R63" s="1025"/>
      <c r="W63" s="1025"/>
      <c r="X63" s="1025"/>
      <c r="Y63" s="1025"/>
      <c r="Z63" s="1025"/>
      <c r="AA63" s="1025"/>
      <c r="AB63" s="1025"/>
      <c r="AC63" s="1025"/>
      <c r="AD63" s="1025"/>
      <c r="AE63" s="1025"/>
      <c r="AF63" s="1025"/>
      <c r="AG63" s="1025"/>
      <c r="AH63" s="1025"/>
      <c r="AI63" s="1025"/>
      <c r="AJ63" s="1025"/>
      <c r="AK63" s="1025"/>
    </row>
    <row r="64" spans="1:58" ht="26.1" customHeight="1">
      <c r="E64" s="1024"/>
    </row>
    <row r="65" spans="1:22" ht="26.1" customHeight="1">
      <c r="E65" s="1024"/>
    </row>
    <row r="66" spans="1:22" ht="26.1" customHeight="1">
      <c r="E66" s="1024"/>
    </row>
    <row r="67" spans="1:22" ht="26.1" customHeight="1">
      <c r="E67" s="1024"/>
    </row>
    <row r="68" spans="1:22" ht="26.1" customHeight="1">
      <c r="E68" s="1024"/>
    </row>
    <row r="69" spans="1:22" ht="26.1" customHeight="1">
      <c r="E69" s="1024"/>
    </row>
    <row r="70" spans="1:22" ht="26.1" customHeight="1">
      <c r="E70" s="1024"/>
    </row>
    <row r="71" spans="1:22" ht="26.1" customHeight="1">
      <c r="E71" s="1024"/>
    </row>
    <row r="72" spans="1:22" ht="26.1" customHeight="1">
      <c r="E72" s="1024"/>
    </row>
    <row r="73" spans="1:22" ht="26.1" customHeight="1">
      <c r="A73" s="1022"/>
      <c r="B73" s="1022"/>
      <c r="C73" s="1022"/>
      <c r="D73" s="1022"/>
      <c r="E73" s="1024"/>
      <c r="S73" s="1022"/>
      <c r="T73" s="1022"/>
      <c r="U73" s="1022"/>
      <c r="V73" s="1022"/>
    </row>
    <row r="74" spans="1:22" ht="26.1" customHeight="1">
      <c r="A74" s="1022"/>
      <c r="B74" s="1022"/>
      <c r="C74" s="1022"/>
      <c r="D74" s="1022"/>
      <c r="E74" s="1024"/>
      <c r="S74" s="1022"/>
      <c r="T74" s="1022"/>
      <c r="U74" s="1022"/>
      <c r="V74" s="1022"/>
    </row>
    <row r="75" spans="1:22" ht="26.1" customHeight="1">
      <c r="A75" s="1022"/>
      <c r="B75" s="1022"/>
      <c r="C75" s="1022"/>
      <c r="D75" s="1022"/>
      <c r="E75" s="1024"/>
      <c r="S75" s="1022"/>
      <c r="T75" s="1022"/>
      <c r="U75" s="1022"/>
      <c r="V75" s="1022"/>
    </row>
    <row r="76" spans="1:22" ht="26.1" customHeight="1">
      <c r="A76" s="1022"/>
      <c r="B76" s="1022"/>
      <c r="C76" s="1022"/>
      <c r="D76" s="1022"/>
      <c r="E76" s="1024"/>
      <c r="S76" s="1022"/>
      <c r="T76" s="1022"/>
      <c r="U76" s="1022"/>
      <c r="V76" s="1022"/>
    </row>
    <row r="77" spans="1:22" ht="26.1" customHeight="1">
      <c r="A77" s="1022"/>
      <c r="B77" s="1022"/>
      <c r="C77" s="1022"/>
      <c r="D77" s="1022"/>
      <c r="E77" s="1024"/>
      <c r="S77" s="1022"/>
      <c r="T77" s="1022"/>
      <c r="U77" s="1022"/>
      <c r="V77" s="1022"/>
    </row>
    <row r="78" spans="1:22" ht="26.1" customHeight="1">
      <c r="A78" s="1022"/>
      <c r="B78" s="1022"/>
      <c r="C78" s="1022"/>
      <c r="D78" s="1022"/>
      <c r="E78" s="1024"/>
      <c r="S78" s="1022"/>
      <c r="T78" s="1022"/>
      <c r="U78" s="1022"/>
      <c r="V78" s="1022"/>
    </row>
    <row r="79" spans="1:22" ht="26.1" customHeight="1">
      <c r="A79" s="1022"/>
      <c r="B79" s="1022"/>
      <c r="C79" s="1022"/>
      <c r="D79" s="1022"/>
      <c r="E79" s="1024"/>
      <c r="S79" s="1022"/>
      <c r="T79" s="1022"/>
      <c r="U79" s="1022"/>
      <c r="V79" s="1022"/>
    </row>
    <row r="80" spans="1:22" ht="26.1" customHeight="1">
      <c r="A80" s="1022"/>
      <c r="B80" s="1022"/>
      <c r="C80" s="1022"/>
      <c r="D80" s="1022"/>
      <c r="E80" s="1024"/>
      <c r="S80" s="1022"/>
      <c r="T80" s="1022"/>
      <c r="U80" s="1022"/>
      <c r="V80" s="1022"/>
    </row>
    <row r="81" spans="5:5" s="1022" customFormat="1" ht="26.1" customHeight="1">
      <c r="E81" s="1024"/>
    </row>
    <row r="82" spans="5:5" s="1022" customFormat="1" ht="26.1" customHeight="1">
      <c r="E82" s="1024"/>
    </row>
    <row r="83" spans="5:5" s="1022" customFormat="1" ht="26.1" customHeight="1">
      <c r="E83" s="1024"/>
    </row>
    <row r="84" spans="5:5" s="1022" customFormat="1" ht="15">
      <c r="E84" s="1024"/>
    </row>
    <row r="85" spans="5:5" s="1022" customFormat="1" ht="15">
      <c r="E85" s="1024"/>
    </row>
    <row r="86" spans="5:5" s="1022" customFormat="1" ht="15">
      <c r="E86" s="1024"/>
    </row>
    <row r="87" spans="5:5" s="1022" customFormat="1" ht="15">
      <c r="E87" s="1024"/>
    </row>
    <row r="88" spans="5:5" s="1022" customFormat="1" ht="15">
      <c r="E88" s="1024"/>
    </row>
    <row r="89" spans="5:5" s="1022" customFormat="1" ht="15">
      <c r="E89" s="1024"/>
    </row>
    <row r="90" spans="5:5" s="1022" customFormat="1" ht="15">
      <c r="E90" s="1024"/>
    </row>
    <row r="91" spans="5:5" s="1022" customFormat="1" ht="15">
      <c r="E91" s="1024"/>
    </row>
    <row r="92" spans="5:5" s="1022" customFormat="1" ht="15">
      <c r="E92" s="1024"/>
    </row>
    <row r="93" spans="5:5" s="1022" customFormat="1" ht="15">
      <c r="E93" s="1024"/>
    </row>
    <row r="94" spans="5:5" s="1022" customFormat="1" ht="15">
      <c r="E94" s="1024"/>
    </row>
    <row r="95" spans="5:5" s="1022" customFormat="1" ht="15">
      <c r="E95" s="1024"/>
    </row>
    <row r="96" spans="5:5" s="1022" customFormat="1" ht="15">
      <c r="E96" s="1024"/>
    </row>
    <row r="97" spans="5:5" s="1022" customFormat="1" ht="15">
      <c r="E97" s="1024"/>
    </row>
    <row r="98" spans="5:5" s="1022" customFormat="1" ht="15">
      <c r="E98" s="1024"/>
    </row>
    <row r="99" spans="5:5" s="1022" customFormat="1" ht="15">
      <c r="E99" s="1024"/>
    </row>
    <row r="100" spans="5:5" s="1022" customFormat="1" ht="15">
      <c r="E100" s="1024"/>
    </row>
    <row r="101" spans="5:5" s="1022" customFormat="1" ht="15">
      <c r="E101" s="1024"/>
    </row>
    <row r="102" spans="5:5" s="1022" customFormat="1" ht="15">
      <c r="E102" s="1024"/>
    </row>
    <row r="103" spans="5:5" s="1022" customFormat="1" ht="15">
      <c r="E103" s="1024"/>
    </row>
    <row r="104" spans="5:5" s="1022" customFormat="1" ht="15">
      <c r="E104" s="1024"/>
    </row>
    <row r="105" spans="5:5" s="1022" customFormat="1" ht="15">
      <c r="E105" s="1024"/>
    </row>
    <row r="106" spans="5:5" s="1022" customFormat="1" ht="15">
      <c r="E106" s="1024"/>
    </row>
    <row r="107" spans="5:5" s="1022" customFormat="1" ht="15">
      <c r="E107" s="1024"/>
    </row>
    <row r="108" spans="5:5" s="1022" customFormat="1" ht="15">
      <c r="E108" s="1024"/>
    </row>
    <row r="109" spans="5:5" s="1022" customFormat="1" ht="15">
      <c r="E109" s="1024"/>
    </row>
    <row r="110" spans="5:5" s="1022" customFormat="1" ht="15">
      <c r="E110" s="1024"/>
    </row>
    <row r="111" spans="5:5" s="1022" customFormat="1" ht="15">
      <c r="E111" s="1024"/>
    </row>
    <row r="112" spans="5:5" s="1022" customFormat="1" ht="15">
      <c r="E112" s="1024"/>
    </row>
    <row r="113" spans="5:5" s="1022" customFormat="1" ht="15">
      <c r="E113" s="1024"/>
    </row>
    <row r="114" spans="5:5" s="1022" customFormat="1" ht="15">
      <c r="E114" s="1024"/>
    </row>
    <row r="115" spans="5:5" s="1022" customFormat="1" ht="15">
      <c r="E115" s="1024"/>
    </row>
    <row r="116" spans="5:5" s="1022" customFormat="1" ht="15">
      <c r="E116" s="1024"/>
    </row>
    <row r="117" spans="5:5" s="1022" customFormat="1" ht="15">
      <c r="E117" s="1024"/>
    </row>
    <row r="118" spans="5:5" s="1022" customFormat="1" ht="15">
      <c r="E118" s="1024"/>
    </row>
    <row r="119" spans="5:5" s="1022" customFormat="1" ht="15">
      <c r="E119" s="1024"/>
    </row>
    <row r="120" spans="5:5" s="1022" customFormat="1" ht="15">
      <c r="E120" s="1024"/>
    </row>
    <row r="121" spans="5:5" s="1022" customFormat="1" ht="15">
      <c r="E121" s="1024"/>
    </row>
    <row r="122" spans="5:5" s="1022" customFormat="1" ht="15">
      <c r="E122" s="1024"/>
    </row>
    <row r="123" spans="5:5" s="1022" customFormat="1" ht="15">
      <c r="E123" s="1024"/>
    </row>
    <row r="124" spans="5:5" s="1022" customFormat="1" ht="15">
      <c r="E124" s="1024"/>
    </row>
    <row r="125" spans="5:5" s="1022" customFormat="1" ht="15">
      <c r="E125" s="1024"/>
    </row>
    <row r="126" spans="5:5" s="1022" customFormat="1" ht="15">
      <c r="E126" s="1024"/>
    </row>
    <row r="127" spans="5:5" s="1022" customFormat="1" ht="15">
      <c r="E127" s="1024"/>
    </row>
    <row r="128" spans="5:5" s="1022" customFormat="1" ht="15">
      <c r="E128" s="1024"/>
    </row>
    <row r="129" spans="5:5" s="1022" customFormat="1" ht="15">
      <c r="E129" s="1024"/>
    </row>
    <row r="130" spans="5:5" s="1022" customFormat="1" ht="15">
      <c r="E130" s="1024"/>
    </row>
    <row r="131" spans="5:5" s="1022" customFormat="1" ht="15">
      <c r="E131" s="1024"/>
    </row>
    <row r="132" spans="5:5" s="1022" customFormat="1" ht="15">
      <c r="E132" s="1024"/>
    </row>
    <row r="133" spans="5:5" s="1022" customFormat="1" ht="15">
      <c r="E133" s="1024"/>
    </row>
    <row r="134" spans="5:5" s="1022" customFormat="1" ht="15">
      <c r="E134" s="1024"/>
    </row>
    <row r="135" spans="5:5" s="1022" customFormat="1" ht="15">
      <c r="E135" s="1024"/>
    </row>
    <row r="136" spans="5:5" s="1022" customFormat="1" ht="15">
      <c r="E136" s="1024"/>
    </row>
    <row r="137" spans="5:5" s="1022" customFormat="1" ht="15">
      <c r="E137" s="1024"/>
    </row>
    <row r="138" spans="5:5" s="1022" customFormat="1" ht="15">
      <c r="E138" s="1024"/>
    </row>
    <row r="139" spans="5:5" s="1022" customFormat="1" ht="15">
      <c r="E139" s="1024"/>
    </row>
    <row r="140" spans="5:5" s="1022" customFormat="1" ht="15">
      <c r="E140" s="1024"/>
    </row>
    <row r="141" spans="5:5" s="1022" customFormat="1" ht="15">
      <c r="E141" s="1024"/>
    </row>
    <row r="142" spans="5:5" s="1022" customFormat="1" ht="15">
      <c r="E142" s="1024"/>
    </row>
    <row r="143" spans="5:5" s="1022" customFormat="1" ht="15">
      <c r="E143" s="1024"/>
    </row>
    <row r="144" spans="5:5" s="1022" customFormat="1" ht="15">
      <c r="E144" s="1024"/>
    </row>
    <row r="145" spans="5:5" s="1022" customFormat="1" ht="15">
      <c r="E145" s="1024"/>
    </row>
    <row r="146" spans="5:5" s="1022" customFormat="1" ht="15">
      <c r="E146" s="1024"/>
    </row>
    <row r="147" spans="5:5" s="1022" customFormat="1" ht="15">
      <c r="E147" s="1024"/>
    </row>
    <row r="148" spans="5:5" s="1022" customFormat="1" ht="15">
      <c r="E148" s="1024"/>
    </row>
    <row r="149" spans="5:5" s="1022" customFormat="1" ht="15">
      <c r="E149" s="1024"/>
    </row>
    <row r="150" spans="5:5" s="1022" customFormat="1" ht="15">
      <c r="E150" s="1024"/>
    </row>
    <row r="151" spans="5:5" s="1022" customFormat="1" ht="15">
      <c r="E151" s="1024"/>
    </row>
    <row r="152" spans="5:5" s="1022" customFormat="1" ht="15">
      <c r="E152" s="1024"/>
    </row>
    <row r="153" spans="5:5" s="1022" customFormat="1" ht="15">
      <c r="E153" s="1024"/>
    </row>
    <row r="154" spans="5:5" s="1022" customFormat="1" ht="15">
      <c r="E154" s="1024"/>
    </row>
    <row r="155" spans="5:5" s="1022" customFormat="1" ht="15">
      <c r="E155" s="1024"/>
    </row>
    <row r="156" spans="5:5" s="1022" customFormat="1" ht="15">
      <c r="E156" s="1024"/>
    </row>
    <row r="157" spans="5:5" s="1022" customFormat="1" ht="15">
      <c r="E157" s="1024"/>
    </row>
    <row r="158" spans="5:5" s="1022" customFormat="1" ht="15">
      <c r="E158" s="1024"/>
    </row>
    <row r="159" spans="5:5" s="1022" customFormat="1" ht="15">
      <c r="E159" s="1024"/>
    </row>
    <row r="160" spans="5:5" s="1022" customFormat="1" ht="15">
      <c r="E160" s="1024"/>
    </row>
    <row r="161" spans="5:5" s="1022" customFormat="1" ht="15">
      <c r="E161" s="1024"/>
    </row>
    <row r="162" spans="5:5" s="1022" customFormat="1" ht="15">
      <c r="E162" s="1024"/>
    </row>
    <row r="163" spans="5:5" s="1022" customFormat="1" ht="15">
      <c r="E163" s="1024"/>
    </row>
    <row r="164" spans="5:5" s="1022" customFormat="1" ht="15">
      <c r="E164" s="1024"/>
    </row>
    <row r="165" spans="5:5" s="1022" customFormat="1" ht="15">
      <c r="E165" s="1024"/>
    </row>
    <row r="166" spans="5:5" s="1022" customFormat="1" ht="15">
      <c r="E166" s="1024"/>
    </row>
    <row r="167" spans="5:5" s="1022" customFormat="1" ht="15">
      <c r="E167" s="1024"/>
    </row>
    <row r="168" spans="5:5" s="1022" customFormat="1" ht="15">
      <c r="E168" s="1024"/>
    </row>
    <row r="169" spans="5:5" s="1022" customFormat="1" ht="15">
      <c r="E169" s="1024"/>
    </row>
    <row r="170" spans="5:5" s="1022" customFormat="1" ht="15">
      <c r="E170" s="1024"/>
    </row>
    <row r="171" spans="5:5" s="1022" customFormat="1" ht="15">
      <c r="E171" s="1024"/>
    </row>
    <row r="172" spans="5:5" s="1022" customFormat="1" ht="15">
      <c r="E172" s="1024"/>
    </row>
    <row r="173" spans="5:5" s="1022" customFormat="1" ht="15">
      <c r="E173" s="1024"/>
    </row>
    <row r="174" spans="5:5" s="1022" customFormat="1" ht="15">
      <c r="E174" s="1024"/>
    </row>
    <row r="175" spans="5:5" s="1022" customFormat="1" ht="15">
      <c r="E175" s="1024"/>
    </row>
    <row r="176" spans="5:5" s="1022" customFormat="1" ht="15">
      <c r="E176" s="1024"/>
    </row>
    <row r="177" spans="5:5" s="1022" customFormat="1" ht="15">
      <c r="E177" s="1024"/>
    </row>
    <row r="178" spans="5:5" s="1022" customFormat="1" ht="15">
      <c r="E178" s="1024"/>
    </row>
    <row r="179" spans="5:5" s="1022" customFormat="1" ht="15">
      <c r="E179" s="1024"/>
    </row>
    <row r="180" spans="5:5" s="1022" customFormat="1" ht="15">
      <c r="E180" s="1024"/>
    </row>
    <row r="181" spans="5:5" s="1022" customFormat="1" ht="15">
      <c r="E181" s="1024"/>
    </row>
    <row r="182" spans="5:5" s="1022" customFormat="1" ht="15">
      <c r="E182" s="1024"/>
    </row>
    <row r="183" spans="5:5" s="1022" customFormat="1" ht="15">
      <c r="E183" s="1024"/>
    </row>
    <row r="184" spans="5:5" s="1022" customFormat="1" ht="15">
      <c r="E184" s="1024"/>
    </row>
    <row r="185" spans="5:5" s="1022" customFormat="1" ht="15">
      <c r="E185" s="1024"/>
    </row>
    <row r="186" spans="5:5" s="1022" customFormat="1" ht="15">
      <c r="E186" s="1024"/>
    </row>
    <row r="187" spans="5:5" s="1022" customFormat="1" ht="15">
      <c r="E187" s="1024"/>
    </row>
    <row r="188" spans="5:5" s="1022" customFormat="1" ht="15">
      <c r="E188" s="1024"/>
    </row>
    <row r="189" spans="5:5" s="1022" customFormat="1" ht="15">
      <c r="E189" s="1024"/>
    </row>
    <row r="190" spans="5:5" s="1022" customFormat="1" ht="15">
      <c r="E190" s="1024"/>
    </row>
    <row r="191" spans="5:5" s="1022" customFormat="1" ht="15">
      <c r="E191" s="1024"/>
    </row>
    <row r="192" spans="5:5" s="1022" customFormat="1" ht="15">
      <c r="E192" s="1024"/>
    </row>
    <row r="193" spans="5:5" s="1022" customFormat="1" ht="15">
      <c r="E193" s="1024"/>
    </row>
    <row r="194" spans="5:5" s="1022" customFormat="1" ht="15">
      <c r="E194" s="1024"/>
    </row>
    <row r="195" spans="5:5" s="1022" customFormat="1" ht="15">
      <c r="E195" s="1024"/>
    </row>
    <row r="196" spans="5:5" s="1022" customFormat="1" ht="15">
      <c r="E196" s="1024"/>
    </row>
    <row r="197" spans="5:5" s="1022" customFormat="1" ht="15">
      <c r="E197" s="1024"/>
    </row>
    <row r="198" spans="5:5" s="1022" customFormat="1" ht="15">
      <c r="E198" s="1024"/>
    </row>
    <row r="199" spans="5:5" s="1022" customFormat="1" ht="15">
      <c r="E199" s="1024"/>
    </row>
    <row r="200" spans="5:5" s="1022" customFormat="1" ht="15">
      <c r="E200" s="1024"/>
    </row>
    <row r="201" spans="5:5" s="1022" customFormat="1" ht="15">
      <c r="E201" s="1024"/>
    </row>
    <row r="202" spans="5:5" s="1022" customFormat="1" ht="15">
      <c r="E202" s="1024"/>
    </row>
    <row r="203" spans="5:5" s="1022" customFormat="1" ht="15">
      <c r="E203" s="1024"/>
    </row>
    <row r="204" spans="5:5" s="1022" customFormat="1" ht="15">
      <c r="E204" s="1024"/>
    </row>
    <row r="205" spans="5:5" s="1022" customFormat="1" ht="15">
      <c r="E205" s="1024"/>
    </row>
  </sheetData>
  <mergeCells count="107">
    <mergeCell ref="H3:H8"/>
    <mergeCell ref="I3:I8"/>
    <mergeCell ref="AK5:AK8"/>
    <mergeCell ref="AB6:AE6"/>
    <mergeCell ref="AF6:AG6"/>
    <mergeCell ref="AH6:AH8"/>
    <mergeCell ref="AI6:AI8"/>
    <mergeCell ref="AL4:AL8"/>
    <mergeCell ref="K5:K8"/>
    <mergeCell ref="L5:L8"/>
    <mergeCell ref="M5:M8"/>
    <mergeCell ref="N5:N8"/>
    <mergeCell ref="O5:O8"/>
    <mergeCell ref="P5:P8"/>
    <mergeCell ref="Q5:Q8"/>
    <mergeCell ref="R5:R8"/>
    <mergeCell ref="W5:W8"/>
    <mergeCell ref="S3:V9"/>
    <mergeCell ref="AB3:AD3"/>
    <mergeCell ref="AE3:AG3"/>
    <mergeCell ref="K4:M4"/>
    <mergeCell ref="O4:Q4"/>
    <mergeCell ref="W4:AA4"/>
    <mergeCell ref="AB4:AK4"/>
    <mergeCell ref="A10:C10"/>
    <mergeCell ref="S10:U10"/>
    <mergeCell ref="A11:C11"/>
    <mergeCell ref="S11:U11"/>
    <mergeCell ref="A12:C12"/>
    <mergeCell ref="S12:U12"/>
    <mergeCell ref="AJ6:AJ8"/>
    <mergeCell ref="AB7:AB8"/>
    <mergeCell ref="AE7:AE8"/>
    <mergeCell ref="AF7:AF8"/>
    <mergeCell ref="AG7:AG8"/>
    <mergeCell ref="A9:C9"/>
    <mergeCell ref="X5:X8"/>
    <mergeCell ref="Y5:Y8"/>
    <mergeCell ref="Z5:Z8"/>
    <mergeCell ref="AA5:AA8"/>
    <mergeCell ref="AB5:AJ5"/>
    <mergeCell ref="J3:J8"/>
    <mergeCell ref="K3:N3"/>
    <mergeCell ref="O3:Q3"/>
    <mergeCell ref="A3:C8"/>
    <mergeCell ref="E3:E8"/>
    <mergeCell ref="F3:F8"/>
    <mergeCell ref="G3:G8"/>
    <mergeCell ref="A16:C16"/>
    <mergeCell ref="S16:U16"/>
    <mergeCell ref="A17:C17"/>
    <mergeCell ref="S17:U17"/>
    <mergeCell ref="A18:C18"/>
    <mergeCell ref="S18:U18"/>
    <mergeCell ref="A13:C13"/>
    <mergeCell ref="S13:U13"/>
    <mergeCell ref="A14:C14"/>
    <mergeCell ref="S14:U14"/>
    <mergeCell ref="A15:C15"/>
    <mergeCell ref="S15:U15"/>
    <mergeCell ref="AG21:AI21"/>
    <mergeCell ref="A22:C22"/>
    <mergeCell ref="S22:U22"/>
    <mergeCell ref="A23:C23"/>
    <mergeCell ref="S23:U23"/>
    <mergeCell ref="A24:C24"/>
    <mergeCell ref="S24:U24"/>
    <mergeCell ref="A19:C19"/>
    <mergeCell ref="S19:U19"/>
    <mergeCell ref="A20:C20"/>
    <mergeCell ref="S20:U20"/>
    <mergeCell ref="A21:C21"/>
    <mergeCell ref="S21:U21"/>
    <mergeCell ref="A28:D28"/>
    <mergeCell ref="S28:V28"/>
    <mergeCell ref="A29:D29"/>
    <mergeCell ref="S29:V29"/>
    <mergeCell ref="A30:D30"/>
    <mergeCell ref="S30:V30"/>
    <mergeCell ref="A25:D25"/>
    <mergeCell ref="S25:V25"/>
    <mergeCell ref="A26:D26"/>
    <mergeCell ref="S26:V26"/>
    <mergeCell ref="A27:D27"/>
    <mergeCell ref="S27:V27"/>
    <mergeCell ref="A41:B41"/>
    <mergeCell ref="S41:T41"/>
    <mergeCell ref="A55:B55"/>
    <mergeCell ref="S55:T55"/>
    <mergeCell ref="A56:C56"/>
    <mergeCell ref="S56:U56"/>
    <mergeCell ref="A31:B31"/>
    <mergeCell ref="S31:T31"/>
    <mergeCell ref="A34:C34"/>
    <mergeCell ref="S34:U34"/>
    <mergeCell ref="A40:C40"/>
    <mergeCell ref="S40:U40"/>
    <mergeCell ref="A61:B61"/>
    <mergeCell ref="S61:T61"/>
    <mergeCell ref="A57:B57"/>
    <mergeCell ref="S57:T57"/>
    <mergeCell ref="B59:C59"/>
    <mergeCell ref="T59:U59"/>
    <mergeCell ref="B60:C60"/>
    <mergeCell ref="T60:U60"/>
    <mergeCell ref="S62:AA62"/>
    <mergeCell ref="A62:J62"/>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10" max="53" man="1"/>
    <brk id="18" max="61" man="1"/>
    <brk id="27" max="61"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14"/>
  <sheetViews>
    <sheetView tabSelected="1" view="pageBreakPreview" topLeftCell="A47" zoomScaleNormal="100" zoomScaleSheetLayoutView="100" workbookViewId="0">
      <selection activeCell="H30" sqref="H30"/>
    </sheetView>
  </sheetViews>
  <sheetFormatPr defaultColWidth="9.140625" defaultRowHeight="15.75"/>
  <cols>
    <col min="1" max="1" width="2.28515625" style="232" customWidth="1"/>
    <col min="2" max="2" width="28.7109375" style="232" customWidth="1"/>
    <col min="3" max="3" width="2.28515625" style="232" customWidth="1"/>
    <col min="4" max="4" width="1.7109375" style="233" customWidth="1"/>
    <col min="5" max="5" width="10.5703125" style="1022" hidden="1" customWidth="1"/>
    <col min="6" max="10" width="15.85546875" style="1022" customWidth="1"/>
    <col min="11" max="17" width="13.42578125" style="1022" customWidth="1"/>
    <col min="18" max="18" width="13.85546875" style="1022" customWidth="1"/>
    <col min="19" max="19" width="2.28515625" style="232" customWidth="1"/>
    <col min="20" max="20" width="28.7109375" style="232" customWidth="1"/>
    <col min="21" max="21" width="2.28515625" style="232" customWidth="1"/>
    <col min="22" max="22" width="1.7109375" style="233" customWidth="1"/>
    <col min="23" max="27" width="15.85546875" style="1022" customWidth="1"/>
    <col min="28" max="31" width="8.5703125" style="1022" customWidth="1"/>
    <col min="32" max="32" width="15.5703125" style="1022" customWidth="1"/>
    <col min="33" max="33" width="12.42578125" style="1022" customWidth="1"/>
    <col min="34" max="34" width="9.5703125" style="1022" customWidth="1"/>
    <col min="35" max="35" width="8.85546875" style="1022" customWidth="1"/>
    <col min="36" max="36" width="9.85546875" style="1022" customWidth="1"/>
    <col min="37" max="37" width="8.85546875" style="1022" customWidth="1"/>
    <col min="38" max="38" width="6.7109375" style="1022" customWidth="1"/>
    <col min="39" max="52" width="9.140625" style="1022"/>
    <col min="53" max="53" width="9.7109375" style="1022" bestFit="1" customWidth="1"/>
    <col min="54" max="16384" width="9.140625" style="1022"/>
  </cols>
  <sheetData>
    <row r="1" spans="1:51" s="181" customFormat="1" ht="35.1" customHeight="1">
      <c r="A1" s="180"/>
      <c r="B1" s="180"/>
      <c r="C1" s="180"/>
      <c r="D1" s="180"/>
      <c r="E1" s="180"/>
      <c r="F1" s="180"/>
      <c r="G1" s="180"/>
      <c r="H1" s="180"/>
      <c r="I1" s="180"/>
      <c r="J1" s="180" t="s">
        <v>897</v>
      </c>
      <c r="K1" s="182" t="s">
        <v>898</v>
      </c>
      <c r="L1" s="180"/>
      <c r="M1" s="180"/>
      <c r="S1" s="180"/>
      <c r="T1" s="180"/>
      <c r="U1" s="180"/>
      <c r="V1" s="180"/>
      <c r="W1" s="180"/>
      <c r="X1" s="251"/>
      <c r="Z1" s="251"/>
      <c r="AA1" s="180" t="s">
        <v>897</v>
      </c>
      <c r="AB1" s="182" t="s">
        <v>899</v>
      </c>
      <c r="AC1" s="182"/>
      <c r="AD1" s="180"/>
      <c r="AE1" s="180"/>
      <c r="AF1" s="251"/>
      <c r="AG1" s="251"/>
      <c r="AH1" s="251"/>
      <c r="AI1" s="251"/>
      <c r="AJ1" s="251"/>
      <c r="AK1" s="251"/>
      <c r="AL1" s="251"/>
    </row>
    <row r="2" spans="1:51" ht="15" customHeight="1" thickBot="1">
      <c r="A2" s="1022"/>
      <c r="B2" s="183"/>
      <c r="C2" s="183"/>
      <c r="D2" s="184"/>
      <c r="J2" s="1023"/>
      <c r="K2" s="1023"/>
      <c r="L2" s="1023"/>
      <c r="M2" s="1023"/>
      <c r="N2" s="1023"/>
      <c r="O2" s="1023"/>
      <c r="P2" s="1023"/>
      <c r="Q2" s="1023"/>
      <c r="R2" s="146" t="s">
        <v>835</v>
      </c>
      <c r="S2" s="1022"/>
      <c r="T2" s="183"/>
      <c r="U2" s="183"/>
      <c r="V2" s="184"/>
      <c r="W2" s="1023"/>
      <c r="X2" s="1023"/>
      <c r="Y2" s="1023"/>
      <c r="Z2" s="146"/>
      <c r="AA2" s="146"/>
      <c r="AB2" s="1023"/>
      <c r="AC2" s="1023"/>
      <c r="AD2" s="1023"/>
      <c r="AE2" s="1023"/>
      <c r="AF2" s="1023"/>
      <c r="AG2" s="1023"/>
      <c r="AH2" s="1023"/>
      <c r="AI2" s="146"/>
      <c r="AJ2" s="146"/>
      <c r="AK2" s="146"/>
      <c r="AL2" s="146" t="s">
        <v>835</v>
      </c>
    </row>
    <row r="3" spans="1:51" s="253" customFormat="1" ht="16.5" customHeight="1">
      <c r="A3" s="2026" t="s">
        <v>900</v>
      </c>
      <c r="B3" s="2026"/>
      <c r="C3" s="2026"/>
      <c r="D3" s="1429"/>
      <c r="E3" s="2030" t="s">
        <v>837</v>
      </c>
      <c r="F3" s="2009" t="s">
        <v>838</v>
      </c>
      <c r="G3" s="2012" t="s">
        <v>837</v>
      </c>
      <c r="H3" s="2009" t="s">
        <v>839</v>
      </c>
      <c r="I3" s="2013" t="s">
        <v>840</v>
      </c>
      <c r="J3" s="2000" t="s">
        <v>841</v>
      </c>
      <c r="K3" s="2004" t="s">
        <v>842</v>
      </c>
      <c r="L3" s="2004"/>
      <c r="M3" s="2004"/>
      <c r="N3" s="2004"/>
      <c r="O3" s="2005" t="s">
        <v>843</v>
      </c>
      <c r="P3" s="2005"/>
      <c r="Q3" s="2005"/>
      <c r="R3" s="252"/>
      <c r="S3" s="2020" t="s">
        <v>1307</v>
      </c>
      <c r="T3" s="2020"/>
      <c r="U3" s="2020"/>
      <c r="V3" s="2021"/>
      <c r="W3" s="252"/>
      <c r="X3" s="252"/>
      <c r="Y3" s="252"/>
      <c r="Z3" s="252"/>
      <c r="AA3" s="1426" t="s">
        <v>842</v>
      </c>
      <c r="AB3" s="2005" t="s">
        <v>843</v>
      </c>
      <c r="AC3" s="2005"/>
      <c r="AD3" s="2005"/>
      <c r="AE3" s="2005"/>
      <c r="AF3" s="2005"/>
      <c r="AG3" s="2005"/>
      <c r="AH3" s="252"/>
      <c r="AI3" s="252"/>
      <c r="AJ3" s="252"/>
      <c r="AK3" s="252"/>
      <c r="AL3" s="252"/>
    </row>
    <row r="4" spans="1:51" s="253" customFormat="1" ht="16.5" customHeight="1">
      <c r="A4" s="2027"/>
      <c r="B4" s="2027"/>
      <c r="C4" s="2027"/>
      <c r="D4" s="1431"/>
      <c r="E4" s="2031"/>
      <c r="F4" s="2010"/>
      <c r="G4" s="1993"/>
      <c r="H4" s="2010"/>
      <c r="I4" s="2014"/>
      <c r="J4" s="2001"/>
      <c r="K4" s="2016" t="s">
        <v>844</v>
      </c>
      <c r="L4" s="2016"/>
      <c r="M4" s="2017"/>
      <c r="N4" s="1428" t="s">
        <v>845</v>
      </c>
      <c r="O4" s="2018" t="s">
        <v>846</v>
      </c>
      <c r="P4" s="2016"/>
      <c r="Q4" s="2017"/>
      <c r="R4" s="1423" t="s">
        <v>847</v>
      </c>
      <c r="S4" s="2022"/>
      <c r="T4" s="2022"/>
      <c r="U4" s="2022"/>
      <c r="V4" s="2023"/>
      <c r="W4" s="1996" t="s">
        <v>848</v>
      </c>
      <c r="X4" s="1996"/>
      <c r="Y4" s="1996"/>
      <c r="Z4" s="1996"/>
      <c r="AA4" s="1996"/>
      <c r="AB4" s="2017" t="s">
        <v>849</v>
      </c>
      <c r="AC4" s="1999"/>
      <c r="AD4" s="1999"/>
      <c r="AE4" s="1999"/>
      <c r="AF4" s="1999"/>
      <c r="AG4" s="1999"/>
      <c r="AH4" s="1999"/>
      <c r="AI4" s="1999"/>
      <c r="AJ4" s="1999"/>
      <c r="AK4" s="1999"/>
      <c r="AL4" s="2019" t="s">
        <v>110</v>
      </c>
    </row>
    <row r="5" spans="1:51" s="253" customFormat="1" ht="16.5" customHeight="1">
      <c r="A5" s="2027"/>
      <c r="B5" s="2027"/>
      <c r="C5" s="2027"/>
      <c r="D5" s="1431"/>
      <c r="E5" s="2031"/>
      <c r="F5" s="2010"/>
      <c r="G5" s="1993"/>
      <c r="H5" s="2010"/>
      <c r="I5" s="2014"/>
      <c r="J5" s="2001"/>
      <c r="K5" s="2017" t="s">
        <v>850</v>
      </c>
      <c r="L5" s="1999" t="s">
        <v>851</v>
      </c>
      <c r="M5" s="1999" t="s">
        <v>852</v>
      </c>
      <c r="N5" s="1992" t="s">
        <v>853</v>
      </c>
      <c r="O5" s="1999" t="s">
        <v>854</v>
      </c>
      <c r="P5" s="1999" t="s">
        <v>855</v>
      </c>
      <c r="Q5" s="1999" t="s">
        <v>856</v>
      </c>
      <c r="R5" s="1992" t="s">
        <v>857</v>
      </c>
      <c r="S5" s="2022"/>
      <c r="T5" s="2022"/>
      <c r="U5" s="2022"/>
      <c r="V5" s="2023"/>
      <c r="W5" s="2017" t="s">
        <v>858</v>
      </c>
      <c r="X5" s="1999" t="s">
        <v>859</v>
      </c>
      <c r="Y5" s="1999" t="s">
        <v>860</v>
      </c>
      <c r="Z5" s="1999" t="s">
        <v>861</v>
      </c>
      <c r="AA5" s="1999" t="s">
        <v>862</v>
      </c>
      <c r="AB5" s="1996" t="s">
        <v>863</v>
      </c>
      <c r="AC5" s="1996"/>
      <c r="AD5" s="1996"/>
      <c r="AE5" s="1996"/>
      <c r="AF5" s="1996"/>
      <c r="AG5" s="1996"/>
      <c r="AH5" s="1996"/>
      <c r="AI5" s="1996"/>
      <c r="AJ5" s="1998"/>
      <c r="AK5" s="1993" t="s">
        <v>864</v>
      </c>
      <c r="AL5" s="2010"/>
    </row>
    <row r="6" spans="1:51" s="253" customFormat="1" ht="16.5" customHeight="1">
      <c r="A6" s="2027"/>
      <c r="B6" s="2027"/>
      <c r="C6" s="2027"/>
      <c r="D6" s="1431"/>
      <c r="E6" s="2031"/>
      <c r="F6" s="2010"/>
      <c r="G6" s="1993"/>
      <c r="H6" s="2010"/>
      <c r="I6" s="2014"/>
      <c r="J6" s="2002"/>
      <c r="K6" s="2017"/>
      <c r="L6" s="1999"/>
      <c r="M6" s="1999"/>
      <c r="N6" s="1993"/>
      <c r="O6" s="1999"/>
      <c r="P6" s="1999"/>
      <c r="Q6" s="1999"/>
      <c r="R6" s="1993"/>
      <c r="S6" s="2022"/>
      <c r="T6" s="2022"/>
      <c r="U6" s="2022"/>
      <c r="V6" s="2023"/>
      <c r="W6" s="2017"/>
      <c r="X6" s="1999"/>
      <c r="Y6" s="1999"/>
      <c r="Z6" s="1999"/>
      <c r="AA6" s="1999"/>
      <c r="AB6" s="2016" t="s">
        <v>865</v>
      </c>
      <c r="AC6" s="2016"/>
      <c r="AD6" s="2016"/>
      <c r="AE6" s="2017"/>
      <c r="AF6" s="2018" t="s">
        <v>866</v>
      </c>
      <c r="AG6" s="2017"/>
      <c r="AH6" s="1999" t="s">
        <v>867</v>
      </c>
      <c r="AI6" s="1999" t="s">
        <v>868</v>
      </c>
      <c r="AJ6" s="1992" t="s">
        <v>869</v>
      </c>
      <c r="AK6" s="1993"/>
      <c r="AL6" s="2010"/>
    </row>
    <row r="7" spans="1:51" s="253" customFormat="1" ht="16.5" customHeight="1">
      <c r="A7" s="2027"/>
      <c r="B7" s="2027"/>
      <c r="C7" s="2027"/>
      <c r="D7" s="1431"/>
      <c r="E7" s="2031"/>
      <c r="F7" s="2010"/>
      <c r="G7" s="1993"/>
      <c r="H7" s="2010"/>
      <c r="I7" s="2014"/>
      <c r="J7" s="2002"/>
      <c r="K7" s="2017"/>
      <c r="L7" s="1999"/>
      <c r="M7" s="1999"/>
      <c r="N7" s="1993"/>
      <c r="O7" s="1999"/>
      <c r="P7" s="1999"/>
      <c r="Q7" s="1999"/>
      <c r="R7" s="1993"/>
      <c r="S7" s="2022"/>
      <c r="T7" s="2022"/>
      <c r="U7" s="2022"/>
      <c r="V7" s="2023"/>
      <c r="W7" s="2017"/>
      <c r="X7" s="1999"/>
      <c r="Y7" s="1999"/>
      <c r="Z7" s="1999"/>
      <c r="AA7" s="1999"/>
      <c r="AB7" s="1995" t="s">
        <v>870</v>
      </c>
      <c r="AC7" s="1427"/>
      <c r="AD7" s="1427"/>
      <c r="AE7" s="1992" t="s">
        <v>871</v>
      </c>
      <c r="AF7" s="1992" t="s">
        <v>872</v>
      </c>
      <c r="AG7" s="1997" t="s">
        <v>873</v>
      </c>
      <c r="AH7" s="1999"/>
      <c r="AI7" s="1999"/>
      <c r="AJ7" s="1993"/>
      <c r="AK7" s="1993"/>
      <c r="AL7" s="2010"/>
    </row>
    <row r="8" spans="1:51" s="1430" customFormat="1" ht="16.5">
      <c r="A8" s="2028"/>
      <c r="B8" s="2028"/>
      <c r="C8" s="2028"/>
      <c r="D8" s="1432"/>
      <c r="E8" s="2032"/>
      <c r="F8" s="2011"/>
      <c r="G8" s="1994"/>
      <c r="H8" s="2011"/>
      <c r="I8" s="2015"/>
      <c r="J8" s="2003"/>
      <c r="K8" s="2017"/>
      <c r="L8" s="1999"/>
      <c r="M8" s="1999"/>
      <c r="N8" s="1994"/>
      <c r="O8" s="1999"/>
      <c r="P8" s="1999"/>
      <c r="Q8" s="1999"/>
      <c r="R8" s="1994"/>
      <c r="S8" s="2022"/>
      <c r="T8" s="2022"/>
      <c r="U8" s="2022"/>
      <c r="V8" s="2023"/>
      <c r="W8" s="2017"/>
      <c r="X8" s="1999"/>
      <c r="Y8" s="1999"/>
      <c r="Z8" s="1999"/>
      <c r="AA8" s="1999"/>
      <c r="AB8" s="1996"/>
      <c r="AC8" s="1425" t="s">
        <v>874</v>
      </c>
      <c r="AD8" s="1428" t="s">
        <v>875</v>
      </c>
      <c r="AE8" s="1994"/>
      <c r="AF8" s="1994"/>
      <c r="AG8" s="1998"/>
      <c r="AH8" s="1999"/>
      <c r="AI8" s="1999"/>
      <c r="AJ8" s="1994"/>
      <c r="AK8" s="1994"/>
      <c r="AL8" s="2011"/>
      <c r="AM8" s="254"/>
      <c r="AN8" s="254"/>
      <c r="AO8" s="254"/>
      <c r="AP8" s="254"/>
      <c r="AQ8" s="254"/>
      <c r="AR8" s="254"/>
      <c r="AS8" s="254"/>
      <c r="AT8" s="254"/>
      <c r="AU8" s="254"/>
      <c r="AV8" s="254"/>
      <c r="AW8" s="254"/>
      <c r="AX8" s="254"/>
      <c r="AY8" s="254"/>
    </row>
    <row r="9" spans="1:51" s="195" customFormat="1" ht="24.95" hidden="1" customHeight="1">
      <c r="A9" s="2029" t="s">
        <v>1398</v>
      </c>
      <c r="B9" s="2029"/>
      <c r="C9" s="2029"/>
      <c r="D9" s="192"/>
      <c r="E9" s="193" t="s">
        <v>876</v>
      </c>
      <c r="F9" s="193" t="s">
        <v>876</v>
      </c>
      <c r="G9" s="193"/>
      <c r="H9" s="193"/>
      <c r="I9" s="193"/>
      <c r="J9" s="193"/>
      <c r="K9" s="193" t="s">
        <v>876</v>
      </c>
      <c r="L9" s="193"/>
      <c r="M9" s="193"/>
      <c r="N9" s="193"/>
      <c r="O9" s="193"/>
      <c r="P9" s="193"/>
      <c r="Q9" s="193" t="s">
        <v>876</v>
      </c>
      <c r="R9" s="193"/>
      <c r="S9" s="2024"/>
      <c r="T9" s="2024"/>
      <c r="U9" s="2024"/>
      <c r="V9" s="2025"/>
      <c r="W9" s="193"/>
      <c r="X9" s="193" t="s">
        <v>876</v>
      </c>
      <c r="Y9" s="193"/>
      <c r="Z9" s="193" t="s">
        <v>876</v>
      </c>
      <c r="AA9" s="193"/>
      <c r="AB9" s="255" t="s">
        <v>870</v>
      </c>
      <c r="AC9" s="255"/>
      <c r="AD9" s="255"/>
      <c r="AE9" s="255" t="s">
        <v>871</v>
      </c>
      <c r="AF9" s="255" t="s">
        <v>872</v>
      </c>
      <c r="AG9" s="255" t="s">
        <v>871</v>
      </c>
      <c r="AH9" s="256"/>
      <c r="AI9" s="256"/>
      <c r="AJ9" s="257"/>
      <c r="AK9" s="257"/>
      <c r="AL9" s="258"/>
    </row>
    <row r="10" spans="1:51" s="195" customFormat="1" ht="24.95" hidden="1" customHeight="1">
      <c r="A10" s="1991" t="s">
        <v>1068</v>
      </c>
      <c r="B10" s="1991"/>
      <c r="C10" s="1991"/>
      <c r="D10" s="196"/>
      <c r="E10" s="197" t="s">
        <v>876</v>
      </c>
      <c r="F10" s="193" t="s">
        <v>876</v>
      </c>
      <c r="G10" s="193"/>
      <c r="H10" s="193"/>
      <c r="I10" s="193"/>
      <c r="J10" s="193"/>
      <c r="K10" s="193" t="s">
        <v>876</v>
      </c>
      <c r="L10" s="193"/>
      <c r="M10" s="193"/>
      <c r="N10" s="193"/>
      <c r="O10" s="193"/>
      <c r="P10" s="193"/>
      <c r="Q10" s="193" t="s">
        <v>876</v>
      </c>
      <c r="R10" s="193"/>
      <c r="S10" s="1991" t="s">
        <v>1068</v>
      </c>
      <c r="T10" s="1991"/>
      <c r="U10" s="1991"/>
      <c r="V10" s="196"/>
      <c r="W10" s="193"/>
      <c r="X10" s="193" t="s">
        <v>876</v>
      </c>
      <c r="Y10" s="193"/>
      <c r="Z10" s="193" t="s">
        <v>876</v>
      </c>
      <c r="AA10" s="193"/>
      <c r="AB10" s="193"/>
      <c r="AC10" s="193"/>
      <c r="AD10" s="193"/>
      <c r="AE10" s="193"/>
      <c r="AF10" s="193"/>
      <c r="AG10" s="193"/>
      <c r="AH10" s="193"/>
      <c r="AI10" s="193"/>
      <c r="AJ10" s="193"/>
      <c r="AK10" s="193"/>
      <c r="AL10" s="193" t="s">
        <v>876</v>
      </c>
    </row>
    <row r="11" spans="1:51" s="195" customFormat="1" ht="24.95" hidden="1" customHeight="1">
      <c r="A11" s="1991" t="s">
        <v>1399</v>
      </c>
      <c r="B11" s="1991"/>
      <c r="C11" s="1991"/>
      <c r="D11" s="196"/>
      <c r="E11" s="198">
        <v>17631</v>
      </c>
      <c r="F11" s="193" t="s">
        <v>876</v>
      </c>
      <c r="G11" s="193"/>
      <c r="H11" s="193"/>
      <c r="I11" s="193"/>
      <c r="J11" s="193"/>
      <c r="K11" s="193" t="s">
        <v>876</v>
      </c>
      <c r="L11" s="193"/>
      <c r="M11" s="193"/>
      <c r="N11" s="193"/>
      <c r="O11" s="193"/>
      <c r="P11" s="193"/>
      <c r="Q11" s="193" t="s">
        <v>876</v>
      </c>
      <c r="R11" s="193"/>
      <c r="S11" s="1991" t="s">
        <v>1399</v>
      </c>
      <c r="T11" s="1991"/>
      <c r="U11" s="1991"/>
      <c r="V11" s="196"/>
      <c r="W11" s="193"/>
      <c r="X11" s="193" t="s">
        <v>876</v>
      </c>
      <c r="Y11" s="193"/>
      <c r="Z11" s="193" t="s">
        <v>876</v>
      </c>
      <c r="AA11" s="193"/>
      <c r="AB11" s="193"/>
      <c r="AC11" s="193"/>
      <c r="AD11" s="193"/>
      <c r="AE11" s="193"/>
      <c r="AF11" s="193"/>
      <c r="AG11" s="193"/>
      <c r="AH11" s="193"/>
      <c r="AI11" s="193"/>
      <c r="AJ11" s="193"/>
      <c r="AK11" s="193"/>
      <c r="AL11" s="193" t="s">
        <v>876</v>
      </c>
    </row>
    <row r="12" spans="1:51" s="195" customFormat="1" ht="19.5" hidden="1" customHeight="1">
      <c r="A12" s="1991" t="s">
        <v>1400</v>
      </c>
      <c r="B12" s="1991"/>
      <c r="C12" s="1991"/>
      <c r="D12" s="196"/>
      <c r="E12" s="199"/>
      <c r="F12" s="200" t="s">
        <v>877</v>
      </c>
      <c r="G12" s="201"/>
      <c r="H12" s="201"/>
      <c r="I12" s="201"/>
      <c r="J12" s="201"/>
      <c r="K12" s="202" t="s">
        <v>877</v>
      </c>
      <c r="L12" s="202" t="s">
        <v>877</v>
      </c>
      <c r="M12" s="202" t="s">
        <v>877</v>
      </c>
      <c r="N12" s="202" t="s">
        <v>877</v>
      </c>
      <c r="O12" s="202" t="s">
        <v>877</v>
      </c>
      <c r="P12" s="202" t="s">
        <v>877</v>
      </c>
      <c r="Q12" s="202" t="s">
        <v>877</v>
      </c>
      <c r="R12" s="202" t="s">
        <v>877</v>
      </c>
      <c r="S12" s="1991" t="s">
        <v>1400</v>
      </c>
      <c r="T12" s="1991"/>
      <c r="U12" s="1991"/>
      <c r="V12" s="196"/>
      <c r="W12" s="202" t="s">
        <v>877</v>
      </c>
      <c r="X12" s="202" t="s">
        <v>877</v>
      </c>
      <c r="Y12" s="202" t="s">
        <v>877</v>
      </c>
      <c r="Z12" s="202" t="s">
        <v>877</v>
      </c>
      <c r="AA12" s="202"/>
      <c r="AB12" s="202" t="s">
        <v>877</v>
      </c>
      <c r="AC12" s="202"/>
      <c r="AD12" s="202"/>
      <c r="AE12" s="202"/>
      <c r="AF12" s="202"/>
      <c r="AG12" s="202"/>
      <c r="AH12" s="202"/>
      <c r="AI12" s="202"/>
      <c r="AJ12" s="202"/>
      <c r="AK12" s="202"/>
      <c r="AL12" s="202" t="s">
        <v>877</v>
      </c>
    </row>
    <row r="13" spans="1:51" s="195" customFormat="1" ht="19.5" hidden="1" customHeight="1">
      <c r="A13" s="1991" t="s">
        <v>1401</v>
      </c>
      <c r="B13" s="1991"/>
      <c r="C13" s="1991"/>
      <c r="D13" s="196"/>
      <c r="E13" s="199"/>
      <c r="F13" s="203" t="s">
        <v>877</v>
      </c>
      <c r="G13" s="202"/>
      <c r="H13" s="202"/>
      <c r="I13" s="202"/>
      <c r="J13" s="202"/>
      <c r="K13" s="202" t="s">
        <v>877</v>
      </c>
      <c r="L13" s="202" t="s">
        <v>877</v>
      </c>
      <c r="M13" s="202" t="s">
        <v>877</v>
      </c>
      <c r="N13" s="202" t="s">
        <v>877</v>
      </c>
      <c r="O13" s="202" t="s">
        <v>877</v>
      </c>
      <c r="P13" s="202" t="s">
        <v>877</v>
      </c>
      <c r="Q13" s="202" t="s">
        <v>877</v>
      </c>
      <c r="R13" s="202" t="s">
        <v>877</v>
      </c>
      <c r="S13" s="1991" t="s">
        <v>1401</v>
      </c>
      <c r="T13" s="1991"/>
      <c r="U13" s="1991"/>
      <c r="V13" s="196"/>
      <c r="W13" s="202" t="s">
        <v>877</v>
      </c>
      <c r="X13" s="202" t="s">
        <v>877</v>
      </c>
      <c r="Y13" s="202" t="s">
        <v>877</v>
      </c>
      <c r="Z13" s="202" t="s">
        <v>877</v>
      </c>
      <c r="AA13" s="202"/>
      <c r="AB13" s="202" t="s">
        <v>877</v>
      </c>
      <c r="AC13" s="202"/>
      <c r="AD13" s="202"/>
      <c r="AE13" s="202"/>
      <c r="AF13" s="202"/>
      <c r="AG13" s="202"/>
      <c r="AH13" s="202"/>
      <c r="AI13" s="202"/>
      <c r="AJ13" s="202"/>
      <c r="AK13" s="202"/>
      <c r="AL13" s="202" t="s">
        <v>877</v>
      </c>
    </row>
    <row r="14" spans="1:51" s="195" customFormat="1" ht="19.5" hidden="1" customHeight="1">
      <c r="A14" s="1991" t="s">
        <v>1402</v>
      </c>
      <c r="B14" s="1991"/>
      <c r="C14" s="1991"/>
      <c r="D14" s="196"/>
      <c r="E14" s="199"/>
      <c r="F14" s="203" t="s">
        <v>877</v>
      </c>
      <c r="G14" s="202"/>
      <c r="H14" s="202"/>
      <c r="I14" s="202"/>
      <c r="J14" s="202"/>
      <c r="K14" s="202" t="s">
        <v>877</v>
      </c>
      <c r="L14" s="202" t="s">
        <v>877</v>
      </c>
      <c r="M14" s="202" t="s">
        <v>877</v>
      </c>
      <c r="N14" s="202" t="s">
        <v>877</v>
      </c>
      <c r="O14" s="202" t="s">
        <v>877</v>
      </c>
      <c r="P14" s="202" t="s">
        <v>877</v>
      </c>
      <c r="Q14" s="202" t="s">
        <v>877</v>
      </c>
      <c r="R14" s="202" t="s">
        <v>877</v>
      </c>
      <c r="S14" s="1991" t="s">
        <v>1402</v>
      </c>
      <c r="T14" s="1991"/>
      <c r="U14" s="1991"/>
      <c r="V14" s="196"/>
      <c r="W14" s="202" t="s">
        <v>877</v>
      </c>
      <c r="X14" s="202" t="s">
        <v>877</v>
      </c>
      <c r="Y14" s="202" t="s">
        <v>877</v>
      </c>
      <c r="Z14" s="202" t="s">
        <v>877</v>
      </c>
      <c r="AA14" s="202" t="s">
        <v>877</v>
      </c>
      <c r="AB14" s="202" t="s">
        <v>877</v>
      </c>
      <c r="AC14" s="202"/>
      <c r="AD14" s="202"/>
      <c r="AE14" s="202"/>
      <c r="AF14" s="202"/>
      <c r="AG14" s="202"/>
      <c r="AH14" s="202"/>
      <c r="AI14" s="202" t="s">
        <v>877</v>
      </c>
      <c r="AJ14" s="202" t="s">
        <v>877</v>
      </c>
      <c r="AK14" s="202"/>
      <c r="AL14" s="202" t="s">
        <v>877</v>
      </c>
    </row>
    <row r="15" spans="1:51" s="195" customFormat="1" ht="19.5" hidden="1" customHeight="1">
      <c r="A15" s="1991" t="s">
        <v>1403</v>
      </c>
      <c r="B15" s="1991"/>
      <c r="C15" s="1991"/>
      <c r="D15" s="196"/>
      <c r="E15" s="199"/>
      <c r="F15" s="203" t="s">
        <v>877</v>
      </c>
      <c r="G15" s="202"/>
      <c r="H15" s="202"/>
      <c r="I15" s="202"/>
      <c r="J15" s="202"/>
      <c r="K15" s="202" t="s">
        <v>877</v>
      </c>
      <c r="L15" s="202" t="s">
        <v>877</v>
      </c>
      <c r="M15" s="202" t="s">
        <v>877</v>
      </c>
      <c r="N15" s="202" t="s">
        <v>877</v>
      </c>
      <c r="O15" s="202" t="s">
        <v>877</v>
      </c>
      <c r="P15" s="202" t="s">
        <v>877</v>
      </c>
      <c r="Q15" s="202" t="s">
        <v>877</v>
      </c>
      <c r="R15" s="202" t="s">
        <v>877</v>
      </c>
      <c r="S15" s="1991" t="s">
        <v>1403</v>
      </c>
      <c r="T15" s="1991"/>
      <c r="U15" s="1991"/>
      <c r="V15" s="196"/>
      <c r="W15" s="202" t="s">
        <v>877</v>
      </c>
      <c r="X15" s="202" t="s">
        <v>877</v>
      </c>
      <c r="Y15" s="202" t="s">
        <v>877</v>
      </c>
      <c r="Z15" s="202" t="s">
        <v>877</v>
      </c>
      <c r="AA15" s="202" t="s">
        <v>877</v>
      </c>
      <c r="AB15" s="202" t="s">
        <v>877</v>
      </c>
      <c r="AC15" s="202"/>
      <c r="AD15" s="202"/>
      <c r="AE15" s="202"/>
      <c r="AF15" s="202"/>
      <c r="AG15" s="202"/>
      <c r="AH15" s="202"/>
      <c r="AI15" s="202" t="s">
        <v>877</v>
      </c>
      <c r="AJ15" s="202" t="s">
        <v>877</v>
      </c>
      <c r="AK15" s="202"/>
      <c r="AL15" s="202" t="s">
        <v>877</v>
      </c>
    </row>
    <row r="16" spans="1:51" s="195" customFormat="1" ht="17.100000000000001" hidden="1" customHeight="1">
      <c r="A16" s="1991" t="s">
        <v>1404</v>
      </c>
      <c r="B16" s="1991"/>
      <c r="C16" s="1991"/>
      <c r="D16" s="192"/>
      <c r="E16" s="199"/>
      <c r="F16" s="176">
        <v>0</v>
      </c>
      <c r="G16" s="176">
        <v>0</v>
      </c>
      <c r="H16" s="176">
        <v>0</v>
      </c>
      <c r="I16" s="176">
        <v>0</v>
      </c>
      <c r="J16" s="176">
        <v>0</v>
      </c>
      <c r="K16" s="176">
        <v>0</v>
      </c>
      <c r="L16" s="176">
        <v>0</v>
      </c>
      <c r="M16" s="176">
        <v>0</v>
      </c>
      <c r="N16" s="176">
        <v>0</v>
      </c>
      <c r="O16" s="176">
        <v>0</v>
      </c>
      <c r="P16" s="176">
        <v>0</v>
      </c>
      <c r="Q16" s="176">
        <v>0</v>
      </c>
      <c r="R16" s="176">
        <v>0</v>
      </c>
      <c r="S16" s="1991" t="s">
        <v>1404</v>
      </c>
      <c r="T16" s="1991"/>
      <c r="U16" s="1991"/>
      <c r="V16" s="192"/>
      <c r="W16" s="176">
        <v>0</v>
      </c>
      <c r="X16" s="176">
        <v>0</v>
      </c>
      <c r="Y16" s="176">
        <v>0</v>
      </c>
      <c r="Z16" s="176">
        <v>0</v>
      </c>
      <c r="AA16" s="176">
        <v>0</v>
      </c>
      <c r="AB16" s="176">
        <v>0</v>
      </c>
      <c r="AC16" s="176"/>
      <c r="AD16" s="176"/>
      <c r="AE16" s="176"/>
      <c r="AF16" s="176"/>
      <c r="AG16" s="176"/>
      <c r="AH16" s="176"/>
      <c r="AI16" s="176">
        <v>0</v>
      </c>
      <c r="AJ16" s="176">
        <v>0</v>
      </c>
      <c r="AK16" s="176"/>
      <c r="AL16" s="176">
        <v>0</v>
      </c>
    </row>
    <row r="17" spans="1:56" s="195" customFormat="1" ht="17.100000000000001" hidden="1" customHeight="1">
      <c r="A17" s="1991" t="s">
        <v>1405</v>
      </c>
      <c r="B17" s="1991"/>
      <c r="C17" s="1991"/>
      <c r="D17" s="196"/>
      <c r="E17" s="199"/>
      <c r="F17" s="259">
        <v>13367.838154574758</v>
      </c>
      <c r="G17" s="176">
        <v>0</v>
      </c>
      <c r="H17" s="176">
        <v>0</v>
      </c>
      <c r="I17" s="176">
        <v>0</v>
      </c>
      <c r="J17" s="176">
        <v>0</v>
      </c>
      <c r="K17" s="260">
        <v>94.252571804564056</v>
      </c>
      <c r="L17" s="176">
        <v>0</v>
      </c>
      <c r="M17" s="260">
        <v>54.686949063437474</v>
      </c>
      <c r="N17" s="260">
        <v>6.6085333674067881</v>
      </c>
      <c r="O17" s="260">
        <v>40.081608024850077</v>
      </c>
      <c r="P17" s="176">
        <v>0</v>
      </c>
      <c r="Q17" s="260">
        <v>24.230093245365726</v>
      </c>
      <c r="R17" s="260">
        <v>16.286863161545575</v>
      </c>
      <c r="S17" s="1991" t="s">
        <v>1405</v>
      </c>
      <c r="T17" s="1991"/>
      <c r="U17" s="1991"/>
      <c r="V17" s="196"/>
      <c r="W17" s="260">
        <v>8.8803062545150446</v>
      </c>
      <c r="X17" s="260">
        <v>4.3178282698899197</v>
      </c>
      <c r="Y17" s="260">
        <v>24.987195989366796</v>
      </c>
      <c r="Z17" s="260">
        <v>4.0803166777754427</v>
      </c>
      <c r="AA17" s="176">
        <v>0</v>
      </c>
      <c r="AB17" s="260">
        <v>10.824839305710512</v>
      </c>
      <c r="AC17" s="260"/>
      <c r="AD17" s="260"/>
      <c r="AE17" s="260"/>
      <c r="AF17" s="260"/>
      <c r="AG17" s="260"/>
      <c r="AH17" s="260"/>
      <c r="AI17" s="176">
        <v>0</v>
      </c>
      <c r="AJ17" s="176">
        <v>0</v>
      </c>
      <c r="AK17" s="176"/>
      <c r="AL17" s="176">
        <v>0</v>
      </c>
      <c r="AM17" s="261"/>
      <c r="AN17" s="261"/>
      <c r="AO17" s="202"/>
      <c r="AP17" s="202"/>
      <c r="AQ17" s="261"/>
      <c r="AR17" s="261"/>
      <c r="AS17" s="261"/>
      <c r="AT17" s="261"/>
      <c r="AU17" s="261"/>
      <c r="AV17" s="261"/>
      <c r="AW17" s="261"/>
      <c r="AX17" s="202"/>
    </row>
    <row r="18" spans="1:56" s="195" customFormat="1" ht="17.100000000000001" hidden="1" customHeight="1">
      <c r="A18" s="1991" t="s">
        <v>1406</v>
      </c>
      <c r="B18" s="1991"/>
      <c r="C18" s="1991"/>
      <c r="D18" s="196"/>
      <c r="E18" s="199"/>
      <c r="F18" s="259">
        <v>13388.599999999951</v>
      </c>
      <c r="G18" s="260">
        <v>100</v>
      </c>
      <c r="H18" s="260">
        <v>10.667666946263559</v>
      </c>
      <c r="I18" s="260">
        <v>89.332333053736988</v>
      </c>
      <c r="J18" s="262">
        <v>11960.348743232586</v>
      </c>
      <c r="K18" s="260">
        <v>66.8932735692498</v>
      </c>
      <c r="L18" s="260">
        <v>49.001000821920755</v>
      </c>
      <c r="M18" s="260">
        <v>56.998521787884378</v>
      </c>
      <c r="N18" s="260">
        <v>6.3347644613798595</v>
      </c>
      <c r="O18" s="260">
        <v>33.908215071234338</v>
      </c>
      <c r="P18" s="260">
        <v>28.339569780614493</v>
      </c>
      <c r="Q18" s="260">
        <v>31.88602656084873</v>
      </c>
      <c r="R18" s="260">
        <v>22.008036478988767</v>
      </c>
      <c r="S18" s="1991" t="s">
        <v>1406</v>
      </c>
      <c r="T18" s="1991"/>
      <c r="U18" s="1991"/>
      <c r="V18" s="196"/>
      <c r="W18" s="260">
        <v>8.9164511906750263</v>
      </c>
      <c r="X18" s="260">
        <v>7.3182560134989707</v>
      </c>
      <c r="Y18" s="260">
        <v>6.8400342019406137</v>
      </c>
      <c r="Z18" s="260">
        <v>4.557962107534415</v>
      </c>
      <c r="AA18" s="176">
        <v>0</v>
      </c>
      <c r="AB18" s="260">
        <v>5.9672699343507905</v>
      </c>
      <c r="AC18" s="260"/>
      <c r="AD18" s="260"/>
      <c r="AE18" s="260"/>
      <c r="AF18" s="260"/>
      <c r="AG18" s="260"/>
      <c r="AH18" s="260"/>
      <c r="AI18" s="176">
        <v>0</v>
      </c>
      <c r="AJ18" s="176">
        <v>0</v>
      </c>
      <c r="AK18" s="176"/>
      <c r="AL18" s="260">
        <v>2.0991751162984631</v>
      </c>
      <c r="AM18" s="261"/>
      <c r="AN18" s="261"/>
      <c r="AO18" s="261"/>
      <c r="AP18" s="261"/>
      <c r="AQ18" s="261"/>
      <c r="AR18" s="261"/>
      <c r="AS18" s="261"/>
      <c r="AT18" s="261"/>
      <c r="AU18" s="261"/>
      <c r="AV18" s="261"/>
      <c r="AW18" s="261"/>
      <c r="AX18" s="261"/>
    </row>
    <row r="19" spans="1:56" s="195" customFormat="1" ht="17.100000000000001" hidden="1" customHeight="1">
      <c r="A19" s="1825" t="s">
        <v>1407</v>
      </c>
      <c r="B19" s="1825"/>
      <c r="C19" s="1825"/>
      <c r="D19" s="196"/>
      <c r="E19" s="199"/>
      <c r="F19" s="259">
        <v>13660.999999999885</v>
      </c>
      <c r="G19" s="260">
        <v>100</v>
      </c>
      <c r="H19" s="260">
        <v>30.1841582674992</v>
      </c>
      <c r="I19" s="260">
        <v>69.815841732501553</v>
      </c>
      <c r="J19" s="262">
        <v>9537.542139076957</v>
      </c>
      <c r="K19" s="260">
        <v>45.449641258887951</v>
      </c>
      <c r="L19" s="260">
        <v>33.296105414359083</v>
      </c>
      <c r="M19" s="260">
        <v>48.440529888332073</v>
      </c>
      <c r="N19" s="260">
        <v>5.3195793857065103</v>
      </c>
      <c r="O19" s="260">
        <v>24.42805317215873</v>
      </c>
      <c r="P19" s="260">
        <v>23.702338574272368</v>
      </c>
      <c r="Q19" s="260">
        <v>26.784183048978097</v>
      </c>
      <c r="R19" s="260">
        <v>15.009603399232073</v>
      </c>
      <c r="S19" s="1825" t="s">
        <v>1407</v>
      </c>
      <c r="T19" s="1825"/>
      <c r="U19" s="1825"/>
      <c r="V19" s="196"/>
      <c r="W19" s="260">
        <v>8.5705971360146158</v>
      </c>
      <c r="X19" s="260">
        <v>6.1064547580365414</v>
      </c>
      <c r="Y19" s="260">
        <v>4.9581800873083237</v>
      </c>
      <c r="Z19" s="260">
        <v>2.5544588835896853</v>
      </c>
      <c r="AA19" s="260">
        <v>3.8296832563733196</v>
      </c>
      <c r="AB19" s="260">
        <v>6.5814012824238768</v>
      </c>
      <c r="AC19" s="260"/>
      <c r="AD19" s="260"/>
      <c r="AE19" s="260"/>
      <c r="AF19" s="260"/>
      <c r="AG19" s="260"/>
      <c r="AH19" s="260"/>
      <c r="AI19" s="260">
        <v>1.5448217921037901</v>
      </c>
      <c r="AJ19" s="260">
        <v>1.5448217921037901</v>
      </c>
      <c r="AK19" s="260"/>
      <c r="AL19" s="260">
        <v>1.5434638839443544</v>
      </c>
      <c r="AM19" s="261"/>
      <c r="AN19" s="261"/>
      <c r="AO19" s="261"/>
      <c r="AP19" s="261"/>
      <c r="AQ19" s="261"/>
      <c r="AR19" s="261"/>
      <c r="AS19" s="261"/>
      <c r="AT19" s="261"/>
      <c r="AU19" s="261"/>
      <c r="AV19" s="261"/>
      <c r="AW19" s="261"/>
      <c r="AX19" s="261"/>
    </row>
    <row r="20" spans="1:56" s="195" customFormat="1" hidden="1">
      <c r="A20" s="1825" t="s">
        <v>1362</v>
      </c>
      <c r="B20" s="1825"/>
      <c r="C20" s="1825"/>
      <c r="D20" s="196"/>
      <c r="E20" s="199"/>
      <c r="F20" s="263">
        <v>13884.21580122613</v>
      </c>
      <c r="G20" s="264">
        <v>100</v>
      </c>
      <c r="H20" s="264">
        <v>31.959976648065279</v>
      </c>
      <c r="I20" s="264">
        <v>68.040023351935218</v>
      </c>
      <c r="J20" s="265">
        <f>F20*I20/100</f>
        <v>9446.8236733873382</v>
      </c>
      <c r="K20" s="264">
        <v>46.837704727785955</v>
      </c>
      <c r="L20" s="264">
        <v>30.918403741670083</v>
      </c>
      <c r="M20" s="264">
        <v>43.257701079433097</v>
      </c>
      <c r="N20" s="264">
        <v>5.8350185141666211</v>
      </c>
      <c r="O20" s="264">
        <v>22.311868515514398</v>
      </c>
      <c r="P20" s="264">
        <v>19.344399932197771</v>
      </c>
      <c r="Q20" s="264">
        <v>25.178381282166551</v>
      </c>
      <c r="R20" s="266">
        <v>14.383044928114559</v>
      </c>
      <c r="S20" s="1839" t="s">
        <v>1362</v>
      </c>
      <c r="T20" s="1839"/>
      <c r="U20" s="1839"/>
      <c r="V20" s="192"/>
      <c r="W20" s="264"/>
      <c r="X20" s="264"/>
      <c r="Y20" s="264"/>
      <c r="Z20" s="264"/>
      <c r="AA20" s="264"/>
      <c r="AB20" s="266"/>
      <c r="AC20" s="266"/>
      <c r="AD20" s="266"/>
      <c r="AE20" s="266"/>
      <c r="AF20" s="266"/>
      <c r="AG20" s="266"/>
      <c r="AH20" s="266"/>
      <c r="AI20" s="264"/>
      <c r="AJ20" s="264"/>
      <c r="AK20" s="264"/>
      <c r="AL20" s="264"/>
      <c r="AM20" s="261"/>
      <c r="AN20" s="261"/>
      <c r="AO20" s="261"/>
      <c r="AP20" s="261"/>
      <c r="AQ20" s="261"/>
      <c r="AR20" s="261"/>
      <c r="AS20" s="261"/>
      <c r="AT20" s="261"/>
      <c r="AU20" s="261"/>
      <c r="AV20" s="261"/>
      <c r="AW20" s="261"/>
      <c r="AX20" s="261"/>
    </row>
    <row r="21" spans="1:56" s="195" customFormat="1" ht="14.25" hidden="1" customHeight="1">
      <c r="A21" s="1825" t="s">
        <v>1292</v>
      </c>
      <c r="B21" s="1825"/>
      <c r="C21" s="1825"/>
      <c r="D21" s="192"/>
      <c r="E21" s="199"/>
      <c r="F21" s="267">
        <v>0</v>
      </c>
      <c r="G21" s="264">
        <v>0</v>
      </c>
      <c r="H21" s="264">
        <v>0</v>
      </c>
      <c r="I21" s="264">
        <v>0</v>
      </c>
      <c r="J21" s="267">
        <v>0</v>
      </c>
      <c r="K21" s="268">
        <v>0</v>
      </c>
      <c r="L21" s="268">
        <v>0</v>
      </c>
      <c r="M21" s="268">
        <v>0</v>
      </c>
      <c r="N21" s="268">
        <v>0</v>
      </c>
      <c r="O21" s="268">
        <v>0</v>
      </c>
      <c r="P21" s="268">
        <v>0</v>
      </c>
      <c r="Q21" s="268">
        <v>0</v>
      </c>
      <c r="R21" s="269">
        <v>0</v>
      </c>
      <c r="S21" s="1825" t="s">
        <v>1292</v>
      </c>
      <c r="T21" s="1825"/>
      <c r="U21" s="1825"/>
      <c r="V21" s="192"/>
      <c r="W21" s="268"/>
      <c r="X21" s="268"/>
      <c r="Y21" s="268"/>
      <c r="Z21" s="268"/>
      <c r="AA21" s="268"/>
      <c r="AB21" s="269"/>
      <c r="AC21" s="269"/>
      <c r="AD21" s="269"/>
      <c r="AE21" s="269"/>
      <c r="AF21" s="1988"/>
      <c r="AG21" s="1988"/>
      <c r="AH21" s="1988"/>
      <c r="AI21" s="268"/>
      <c r="AJ21" s="268"/>
      <c r="AK21" s="268"/>
      <c r="AL21" s="268"/>
      <c r="AM21" s="261"/>
      <c r="AN21" s="261"/>
      <c r="AO21" s="261"/>
      <c r="AP21" s="261"/>
      <c r="AQ21" s="261"/>
      <c r="AR21" s="261"/>
      <c r="AS21" s="261"/>
      <c r="AT21" s="261"/>
      <c r="AU21" s="261"/>
      <c r="AV21" s="261"/>
      <c r="AW21" s="261"/>
      <c r="AX21" s="261"/>
    </row>
    <row r="22" spans="1:56" s="277" customFormat="1" ht="12.75" hidden="1" customHeight="1">
      <c r="A22" s="1989" t="s">
        <v>1294</v>
      </c>
      <c r="B22" s="1989"/>
      <c r="C22" s="1989"/>
      <c r="D22" s="270"/>
      <c r="E22" s="271"/>
      <c r="F22" s="263">
        <v>14412</v>
      </c>
      <c r="G22" s="264">
        <v>100</v>
      </c>
      <c r="H22" s="264">
        <v>36.9024536691077</v>
      </c>
      <c r="I22" s="264">
        <v>63.097546330892463</v>
      </c>
      <c r="J22" s="265">
        <f>F22*I22/100</f>
        <v>9093.6183772082222</v>
      </c>
      <c r="K22" s="264">
        <v>38.054037984144117</v>
      </c>
      <c r="L22" s="264">
        <v>23.042182113954709</v>
      </c>
      <c r="M22" s="264">
        <v>40.129342152462463</v>
      </c>
      <c r="N22" s="264">
        <v>9.0078709910734815</v>
      </c>
      <c r="O22" s="264">
        <v>23.667657294699584</v>
      </c>
      <c r="P22" s="264">
        <v>22.020343974793185</v>
      </c>
      <c r="Q22" s="264">
        <v>23.206907176580287</v>
      </c>
      <c r="R22" s="266">
        <v>12.210828783222437</v>
      </c>
      <c r="S22" s="1990" t="s">
        <v>1294</v>
      </c>
      <c r="T22" s="1990"/>
      <c r="U22" s="1990"/>
      <c r="V22" s="272"/>
      <c r="W22" s="264">
        <v>5.4748381442300618</v>
      </c>
      <c r="X22" s="264">
        <v>5.1244897688869111</v>
      </c>
      <c r="Y22" s="264">
        <v>3.0288521084220572</v>
      </c>
      <c r="Z22" s="264">
        <v>2.4648229911985209</v>
      </c>
      <c r="AA22" s="264">
        <v>1.5047947720592594</v>
      </c>
      <c r="AB22" s="266" t="s">
        <v>878</v>
      </c>
      <c r="AC22" s="266"/>
      <c r="AD22" s="266" t="s">
        <v>878</v>
      </c>
      <c r="AE22" s="266" t="s">
        <v>878</v>
      </c>
      <c r="AF22" s="266" t="s">
        <v>528</v>
      </c>
      <c r="AG22" s="273" t="s">
        <v>528</v>
      </c>
      <c r="AH22" s="274">
        <v>3.163735885968407</v>
      </c>
      <c r="AI22" s="273" t="s">
        <v>528</v>
      </c>
      <c r="AJ22" s="275">
        <v>3.8832363736535083</v>
      </c>
      <c r="AK22" s="275" t="s">
        <v>528</v>
      </c>
      <c r="AL22" s="275">
        <v>1.4402477984800641</v>
      </c>
      <c r="AM22" s="276"/>
      <c r="AN22" s="276"/>
      <c r="AO22" s="276"/>
      <c r="AP22" s="276"/>
      <c r="AQ22" s="276"/>
      <c r="AR22" s="276"/>
      <c r="AS22" s="276"/>
      <c r="AT22" s="276"/>
      <c r="AU22" s="276"/>
      <c r="AV22" s="276"/>
      <c r="AW22" s="276"/>
      <c r="AX22" s="276"/>
      <c r="AY22" s="276"/>
    </row>
    <row r="23" spans="1:56" s="277" customFormat="1" ht="12.75" hidden="1" customHeight="1">
      <c r="A23" s="1989" t="s">
        <v>1295</v>
      </c>
      <c r="B23" s="1989"/>
      <c r="C23" s="1989"/>
      <c r="D23" s="270"/>
      <c r="E23" s="271"/>
      <c r="F23" s="263">
        <v>14563.000000000737</v>
      </c>
      <c r="G23" s="264">
        <v>100</v>
      </c>
      <c r="H23" s="264">
        <v>44.641924459145294</v>
      </c>
      <c r="I23" s="264">
        <v>55.358075540854294</v>
      </c>
      <c r="J23" s="265">
        <f>F23*I23/100</f>
        <v>8061.7965410150191</v>
      </c>
      <c r="K23" s="264">
        <v>38.764604804886808</v>
      </c>
      <c r="L23" s="264">
        <v>26.963021526697787</v>
      </c>
      <c r="M23" s="264">
        <v>31.862583569221641</v>
      </c>
      <c r="N23" s="264">
        <v>10.874997010534011</v>
      </c>
      <c r="O23" s="264">
        <v>23.651287116756748</v>
      </c>
      <c r="P23" s="264">
        <v>19.372337341254664</v>
      </c>
      <c r="Q23" s="264">
        <v>22.993241566829916</v>
      </c>
      <c r="R23" s="266">
        <v>14.799410565372433</v>
      </c>
      <c r="S23" s="1989" t="s">
        <v>1295</v>
      </c>
      <c r="T23" s="1989"/>
      <c r="U23" s="1989"/>
      <c r="V23" s="272"/>
      <c r="W23" s="264">
        <v>6.9268454349390076</v>
      </c>
      <c r="X23" s="264">
        <v>5.8295973048164438</v>
      </c>
      <c r="Y23" s="264">
        <v>5.627762043009267</v>
      </c>
      <c r="Z23" s="264">
        <v>3.6717508846580884</v>
      </c>
      <c r="AA23" s="264">
        <v>2.6559132423011937</v>
      </c>
      <c r="AB23" s="266" t="s">
        <v>528</v>
      </c>
      <c r="AC23" s="266"/>
      <c r="AD23" s="266" t="s">
        <v>528</v>
      </c>
      <c r="AE23" s="266" t="s">
        <v>528</v>
      </c>
      <c r="AF23" s="266" t="s">
        <v>528</v>
      </c>
      <c r="AG23" s="266" t="s">
        <v>528</v>
      </c>
      <c r="AH23" s="278">
        <v>5.7365314627381894</v>
      </c>
      <c r="AI23" s="266" t="s">
        <v>528</v>
      </c>
      <c r="AJ23" s="264">
        <v>6.4262541548153509</v>
      </c>
      <c r="AK23" s="264" t="s">
        <v>528</v>
      </c>
      <c r="AL23" s="264">
        <v>0.63153711882436725</v>
      </c>
      <c r="AM23" s="276"/>
      <c r="AN23" s="276"/>
      <c r="AO23" s="276"/>
      <c r="AP23" s="276"/>
      <c r="AQ23" s="276"/>
      <c r="AR23" s="276"/>
      <c r="AS23" s="276"/>
      <c r="AT23" s="276"/>
      <c r="AU23" s="276"/>
      <c r="AV23" s="276"/>
      <c r="AW23" s="276"/>
      <c r="AX23" s="276"/>
      <c r="AY23" s="276"/>
    </row>
    <row r="24" spans="1:56" s="277" customFormat="1" ht="12.75" hidden="1" customHeight="1">
      <c r="A24" s="1825" t="s">
        <v>1275</v>
      </c>
      <c r="B24" s="1825"/>
      <c r="C24" s="1825"/>
      <c r="D24" s="32"/>
      <c r="E24" s="271"/>
      <c r="F24" s="263">
        <v>14821.000000244734</v>
      </c>
      <c r="G24" s="264">
        <v>100</v>
      </c>
      <c r="H24" s="264">
        <v>50.490188376544324</v>
      </c>
      <c r="I24" s="264">
        <v>49.509811623455626</v>
      </c>
      <c r="J24" s="265">
        <f>F24*I24/100</f>
        <v>7337.8491808335266</v>
      </c>
      <c r="K24" s="264">
        <v>8.6626223813076582</v>
      </c>
      <c r="L24" s="264">
        <v>15.671839856466189</v>
      </c>
      <c r="M24" s="264">
        <v>28.415931163335898</v>
      </c>
      <c r="N24" s="264">
        <v>8.920580310781677</v>
      </c>
      <c r="O24" s="264">
        <v>23.826359450112637</v>
      </c>
      <c r="P24" s="264">
        <v>16.527172333208245</v>
      </c>
      <c r="Q24" s="264">
        <v>19.978549951841732</v>
      </c>
      <c r="R24" s="266">
        <v>13.011500128738938</v>
      </c>
      <c r="S24" s="1839" t="s">
        <v>1275</v>
      </c>
      <c r="T24" s="1839"/>
      <c r="U24" s="1839"/>
      <c r="V24" s="279"/>
      <c r="W24" s="264">
        <v>3.4758403563447797</v>
      </c>
      <c r="X24" s="264">
        <v>5.1332744878888317</v>
      </c>
      <c r="Y24" s="264">
        <v>2.8686217092422597</v>
      </c>
      <c r="Z24" s="264">
        <v>4.5547333383744792</v>
      </c>
      <c r="AA24" s="264">
        <v>2.1098510156545802</v>
      </c>
      <c r="AB24" s="266" t="s">
        <v>528</v>
      </c>
      <c r="AC24" s="266"/>
      <c r="AD24" s="266" t="s">
        <v>528</v>
      </c>
      <c r="AE24" s="266" t="s">
        <v>528</v>
      </c>
      <c r="AF24" s="266" t="s">
        <v>528</v>
      </c>
      <c r="AG24" s="266" t="s">
        <v>528</v>
      </c>
      <c r="AH24" s="278">
        <v>4.9116955830147289</v>
      </c>
      <c r="AI24" s="266" t="s">
        <v>528</v>
      </c>
      <c r="AJ24" s="264">
        <v>4.0749409091529056</v>
      </c>
      <c r="AK24" s="264" t="s">
        <v>528</v>
      </c>
      <c r="AL24" s="264">
        <v>0.95856025484746488</v>
      </c>
      <c r="AM24" s="276"/>
      <c r="AN24" s="276"/>
      <c r="AO24" s="276"/>
      <c r="AP24" s="276"/>
      <c r="AQ24" s="276"/>
      <c r="AR24" s="276"/>
      <c r="AS24" s="276"/>
      <c r="AT24" s="276"/>
      <c r="AU24" s="276"/>
      <c r="AV24" s="276"/>
      <c r="AW24" s="276"/>
      <c r="AX24" s="276"/>
      <c r="AY24" s="276"/>
    </row>
    <row r="25" spans="1:56" s="277" customFormat="1" ht="12.75" hidden="1" customHeight="1">
      <c r="A25" s="1467" t="s">
        <v>1291</v>
      </c>
      <c r="B25" s="1468"/>
      <c r="C25" s="1468"/>
      <c r="D25" s="1469"/>
      <c r="E25" s="271"/>
      <c r="F25" s="248">
        <v>14935.000010349095</v>
      </c>
      <c r="G25" s="264">
        <v>100</v>
      </c>
      <c r="H25" s="264">
        <v>46.87617653306129</v>
      </c>
      <c r="I25" s="264">
        <v>53.123823466938759</v>
      </c>
      <c r="J25" s="280">
        <f>F25*I25/100</f>
        <v>7934.043040285138</v>
      </c>
      <c r="K25" s="264">
        <v>7.9313305149359437</v>
      </c>
      <c r="L25" s="264">
        <v>20.13790059229202</v>
      </c>
      <c r="M25" s="264">
        <v>29.170713329849214</v>
      </c>
      <c r="N25" s="264">
        <v>10.782034824318647</v>
      </c>
      <c r="O25" s="264">
        <v>26.483454170231898</v>
      </c>
      <c r="P25" s="264">
        <v>16.129187155292122</v>
      </c>
      <c r="Q25" s="264">
        <v>18.843721140382407</v>
      </c>
      <c r="R25" s="266">
        <v>14.664978622115109</v>
      </c>
      <c r="S25" s="1985" t="s">
        <v>1291</v>
      </c>
      <c r="T25" s="1986"/>
      <c r="U25" s="1986"/>
      <c r="V25" s="1987"/>
      <c r="W25" s="264">
        <v>4.0262994523163123</v>
      </c>
      <c r="X25" s="264">
        <v>6.0926075539643874</v>
      </c>
      <c r="Y25" s="264">
        <v>4.4527456081689465</v>
      </c>
      <c r="Z25" s="264">
        <v>4.0652481429440543</v>
      </c>
      <c r="AA25" s="264">
        <v>1.3872043255035895</v>
      </c>
      <c r="AB25" s="266" t="s">
        <v>528</v>
      </c>
      <c r="AC25" s="266" t="s">
        <v>528</v>
      </c>
      <c r="AD25" s="266" t="s">
        <v>528</v>
      </c>
      <c r="AE25" s="266" t="s">
        <v>528</v>
      </c>
      <c r="AF25" s="266" t="s">
        <v>528</v>
      </c>
      <c r="AG25" s="266" t="s">
        <v>528</v>
      </c>
      <c r="AH25" s="278">
        <v>5.0374437057570773</v>
      </c>
      <c r="AI25" s="278">
        <v>5.7407940533837314</v>
      </c>
      <c r="AJ25" s="264">
        <v>1.9260826683294556</v>
      </c>
      <c r="AK25" s="264" t="s">
        <v>528</v>
      </c>
      <c r="AL25" s="264">
        <v>1.1924718328542314</v>
      </c>
      <c r="AM25" s="276"/>
      <c r="AN25" s="276"/>
      <c r="AO25" s="276"/>
      <c r="AP25" s="276"/>
      <c r="AQ25" s="276"/>
      <c r="AR25" s="276"/>
      <c r="AS25" s="276"/>
      <c r="AT25" s="276"/>
      <c r="AU25" s="276"/>
      <c r="AV25" s="276"/>
      <c r="AW25" s="276"/>
      <c r="AX25" s="276"/>
      <c r="AY25" s="276"/>
    </row>
    <row r="26" spans="1:56" s="277" customFormat="1" ht="13.5" customHeight="1">
      <c r="A26" s="1467" t="s">
        <v>1308</v>
      </c>
      <c r="B26" s="1468"/>
      <c r="C26" s="1468"/>
      <c r="D26" s="1469"/>
      <c r="E26" s="271"/>
      <c r="F26" s="248">
        <v>15207</v>
      </c>
      <c r="G26" s="268">
        <v>0</v>
      </c>
      <c r="H26" s="268">
        <v>0</v>
      </c>
      <c r="I26" s="268">
        <v>0</v>
      </c>
      <c r="J26" s="281">
        <v>0</v>
      </c>
      <c r="K26" s="264">
        <v>0</v>
      </c>
      <c r="L26" s="264">
        <v>0</v>
      </c>
      <c r="M26" s="264">
        <v>0</v>
      </c>
      <c r="N26" s="264">
        <v>0</v>
      </c>
      <c r="O26" s="264">
        <v>0</v>
      </c>
      <c r="P26" s="264">
        <v>0</v>
      </c>
      <c r="Q26" s="264">
        <v>0</v>
      </c>
      <c r="R26" s="266">
        <v>0</v>
      </c>
      <c r="S26" s="1985" t="s">
        <v>1308</v>
      </c>
      <c r="T26" s="1986"/>
      <c r="U26" s="1986"/>
      <c r="V26" s="1987"/>
      <c r="W26" s="264">
        <v>0</v>
      </c>
      <c r="X26" s="264">
        <v>0</v>
      </c>
      <c r="Y26" s="264">
        <v>0</v>
      </c>
      <c r="Z26" s="264">
        <v>0</v>
      </c>
      <c r="AA26" s="264">
        <v>0</v>
      </c>
      <c r="AB26" s="266">
        <v>0</v>
      </c>
      <c r="AC26" s="266">
        <v>0</v>
      </c>
      <c r="AD26" s="266">
        <v>0</v>
      </c>
      <c r="AE26" s="266">
        <v>0</v>
      </c>
      <c r="AF26" s="266">
        <v>0</v>
      </c>
      <c r="AG26" s="266">
        <v>0</v>
      </c>
      <c r="AH26" s="266">
        <v>0</v>
      </c>
      <c r="AI26" s="266">
        <v>0</v>
      </c>
      <c r="AJ26" s="266">
        <v>0</v>
      </c>
      <c r="AK26" s="266">
        <v>0</v>
      </c>
      <c r="AL26" s="266">
        <v>0</v>
      </c>
      <c r="AM26" s="282"/>
      <c r="AN26" s="276"/>
      <c r="AO26" s="276"/>
      <c r="AP26" s="276"/>
      <c r="AQ26" s="276"/>
      <c r="AR26" s="276"/>
      <c r="AS26" s="276"/>
      <c r="AT26" s="276"/>
      <c r="AU26" s="276"/>
      <c r="AV26" s="276"/>
      <c r="AW26" s="276"/>
      <c r="AX26" s="276"/>
      <c r="AY26" s="276"/>
      <c r="AZ26" s="276"/>
      <c r="BA26" s="276"/>
      <c r="BB26" s="276"/>
      <c r="BC26" s="276"/>
    </row>
    <row r="27" spans="1:56" s="277" customFormat="1" ht="13.5" customHeight="1">
      <c r="A27" s="1467" t="s">
        <v>1309</v>
      </c>
      <c r="B27" s="1468"/>
      <c r="C27" s="1468"/>
      <c r="D27" s="1469"/>
      <c r="E27" s="271"/>
      <c r="F27" s="248">
        <v>15829.000000031147</v>
      </c>
      <c r="G27" s="264">
        <v>100</v>
      </c>
      <c r="H27" s="264">
        <v>52.434955466793696</v>
      </c>
      <c r="I27" s="264">
        <v>47.565044533206347</v>
      </c>
      <c r="J27" s="280">
        <f>F27*I27/100</f>
        <v>7529.0708991760466</v>
      </c>
      <c r="K27" s="264">
        <v>11.377052854672861</v>
      </c>
      <c r="L27" s="264">
        <v>20.283531879551035</v>
      </c>
      <c r="M27" s="264">
        <v>27.478960372831423</v>
      </c>
      <c r="N27" s="264">
        <v>9.5855461572387455</v>
      </c>
      <c r="O27" s="264">
        <v>25.755730354738699</v>
      </c>
      <c r="P27" s="264">
        <v>16.812868520235096</v>
      </c>
      <c r="Q27" s="264">
        <v>19.753125223267403</v>
      </c>
      <c r="R27" s="266">
        <v>12.229243971406104</v>
      </c>
      <c r="S27" s="1982" t="s">
        <v>1309</v>
      </c>
      <c r="T27" s="1983"/>
      <c r="U27" s="1983"/>
      <c r="V27" s="1984"/>
      <c r="W27" s="264">
        <v>3.9750109760295333</v>
      </c>
      <c r="X27" s="264">
        <v>4.9732446199950537</v>
      </c>
      <c r="Y27" s="264">
        <v>3.6495580495899058</v>
      </c>
      <c r="Z27" s="264">
        <v>5.0189031359744858</v>
      </c>
      <c r="AA27" s="264">
        <v>1.7316463773638517</v>
      </c>
      <c r="AB27" s="266">
        <v>24.605027839392665</v>
      </c>
      <c r="AC27" s="266" t="s">
        <v>528</v>
      </c>
      <c r="AD27" s="266" t="s">
        <v>528</v>
      </c>
      <c r="AE27" s="266">
        <v>1.362676488458352</v>
      </c>
      <c r="AF27" s="266">
        <v>4.7211214369607681</v>
      </c>
      <c r="AG27" s="278">
        <v>2.7057146406182895</v>
      </c>
      <c r="AH27" s="278">
        <v>6.2178445973197727</v>
      </c>
      <c r="AI27" s="278">
        <v>6.0090807407233777</v>
      </c>
      <c r="AJ27" s="264">
        <v>2.6654338313906263</v>
      </c>
      <c r="AK27" s="264">
        <v>8.5806576010418141</v>
      </c>
      <c r="AL27" s="264">
        <v>1.4301807449956458</v>
      </c>
      <c r="AM27" s="282"/>
      <c r="AN27" s="276"/>
      <c r="AO27" s="276"/>
      <c r="AP27" s="276"/>
      <c r="AQ27" s="276"/>
      <c r="AR27" s="276"/>
      <c r="AS27" s="276"/>
      <c r="AT27" s="276"/>
      <c r="AU27" s="276"/>
      <c r="AV27" s="276"/>
      <c r="AW27" s="276"/>
      <c r="AX27" s="276"/>
      <c r="AY27" s="276"/>
      <c r="AZ27" s="276"/>
      <c r="BA27" s="276"/>
      <c r="BB27" s="276"/>
      <c r="BC27" s="276"/>
    </row>
    <row r="28" spans="1:56" s="277" customFormat="1" ht="13.5" customHeight="1">
      <c r="A28" s="1467" t="s">
        <v>1310</v>
      </c>
      <c r="B28" s="1468"/>
      <c r="C28" s="1468"/>
      <c r="D28" s="1469"/>
      <c r="E28" s="271"/>
      <c r="F28" s="248">
        <v>15486.999999856676</v>
      </c>
      <c r="G28" s="264">
        <v>100</v>
      </c>
      <c r="H28" s="264">
        <v>52.41133368127354</v>
      </c>
      <c r="I28" s="264">
        <v>47.588666318726204</v>
      </c>
      <c r="J28" s="280">
        <f>F28*I28/100</f>
        <v>7370.0567527129206</v>
      </c>
      <c r="K28" s="264">
        <v>14.608751748631759</v>
      </c>
      <c r="L28" s="264">
        <v>20.872907043318115</v>
      </c>
      <c r="M28" s="264">
        <v>26.143170110980407</v>
      </c>
      <c r="N28" s="264">
        <v>10.337531099874976</v>
      </c>
      <c r="O28" s="264">
        <v>26.917107921105742</v>
      </c>
      <c r="P28" s="264">
        <v>15.221740031236713</v>
      </c>
      <c r="Q28" s="264">
        <v>18.579963862758405</v>
      </c>
      <c r="R28" s="266">
        <v>13.575051798842136</v>
      </c>
      <c r="S28" s="1982" t="s">
        <v>1310</v>
      </c>
      <c r="T28" s="1983"/>
      <c r="U28" s="1983"/>
      <c r="V28" s="1984"/>
      <c r="W28" s="264">
        <v>5.3904838389656362</v>
      </c>
      <c r="X28" s="264">
        <v>7.1031864729840395</v>
      </c>
      <c r="Y28" s="264">
        <v>6.2490623960982807</v>
      </c>
      <c r="Z28" s="264">
        <v>4.9563649312112084</v>
      </c>
      <c r="AA28" s="264">
        <v>1.903573539854799</v>
      </c>
      <c r="AB28" s="266">
        <v>28.636893574129317</v>
      </c>
      <c r="AC28" s="266">
        <v>28.318866088673605</v>
      </c>
      <c r="AD28" s="266">
        <v>2.1688948349096813</v>
      </c>
      <c r="AE28" s="266">
        <v>17.96500622090895</v>
      </c>
      <c r="AF28" s="266">
        <v>6.1347102556521715</v>
      </c>
      <c r="AG28" s="278">
        <v>3.2383479297187581</v>
      </c>
      <c r="AH28" s="278">
        <v>8.4261667270636345</v>
      </c>
      <c r="AI28" s="278">
        <v>7.441351411092703</v>
      </c>
      <c r="AJ28" s="264">
        <v>3.811038044518352</v>
      </c>
      <c r="AK28" s="264">
        <v>10.799652422143433</v>
      </c>
      <c r="AL28" s="264">
        <v>1.1477472055917852</v>
      </c>
      <c r="AM28" s="282"/>
      <c r="AN28" s="276"/>
      <c r="AO28" s="276"/>
      <c r="AP28" s="276"/>
      <c r="AQ28" s="276"/>
      <c r="AR28" s="276"/>
      <c r="AS28" s="276"/>
      <c r="AT28" s="276"/>
      <c r="AU28" s="276"/>
      <c r="AV28" s="276"/>
      <c r="AW28" s="276"/>
      <c r="AX28" s="276"/>
      <c r="AY28" s="276"/>
      <c r="AZ28" s="276"/>
      <c r="BA28" s="276"/>
      <c r="BB28" s="276"/>
      <c r="BC28" s="276"/>
    </row>
    <row r="29" spans="1:56" s="277" customFormat="1" ht="13.5" customHeight="1">
      <c r="A29" s="1467" t="s">
        <v>1311</v>
      </c>
      <c r="B29" s="1468"/>
      <c r="C29" s="1468"/>
      <c r="D29" s="1469"/>
      <c r="E29" s="276"/>
      <c r="F29" s="248">
        <v>15649.000000000038</v>
      </c>
      <c r="G29" s="264">
        <v>100</v>
      </c>
      <c r="H29" s="264">
        <v>56.447372015712915</v>
      </c>
      <c r="I29" s="264">
        <v>43.552627984286865</v>
      </c>
      <c r="J29" s="280">
        <f>F29*I29/100</f>
        <v>6815.5507532610682</v>
      </c>
      <c r="K29" s="264">
        <v>13.69091819909174</v>
      </c>
      <c r="L29" s="264">
        <v>16.363751897083052</v>
      </c>
      <c r="M29" s="264">
        <v>20.433643758243914</v>
      </c>
      <c r="N29" s="264">
        <v>8.1785780996627082</v>
      </c>
      <c r="O29" s="264">
        <v>23.79767071051721</v>
      </c>
      <c r="P29" s="264">
        <v>11.238585426809101</v>
      </c>
      <c r="Q29" s="264">
        <v>15.875412836953535</v>
      </c>
      <c r="R29" s="266">
        <v>12.654233583809161</v>
      </c>
      <c r="S29" s="1982" t="s">
        <v>1311</v>
      </c>
      <c r="T29" s="1983"/>
      <c r="U29" s="1983"/>
      <c r="V29" s="1984"/>
      <c r="W29" s="264">
        <v>3.8258008289004164</v>
      </c>
      <c r="X29" s="264">
        <v>5.4440586902737014</v>
      </c>
      <c r="Y29" s="264">
        <v>5.0870979893938397</v>
      </c>
      <c r="Z29" s="264">
        <v>4.8132329231693012</v>
      </c>
      <c r="AA29" s="264">
        <v>1.7113715794278264</v>
      </c>
      <c r="AB29" s="266">
        <v>19.053513400728896</v>
      </c>
      <c r="AC29" s="266">
        <v>18.752192679573039</v>
      </c>
      <c r="AD29" s="266">
        <v>1.7329875605841365</v>
      </c>
      <c r="AE29" s="266">
        <v>14.937000305416149</v>
      </c>
      <c r="AF29" s="266">
        <v>4.3380269072609767</v>
      </c>
      <c r="AG29" s="278">
        <v>1.9077897245086133</v>
      </c>
      <c r="AH29" s="278">
        <v>5.9544388924508862</v>
      </c>
      <c r="AI29" s="278">
        <v>3.4850693406712714</v>
      </c>
      <c r="AJ29" s="264">
        <v>2.9895690056428599</v>
      </c>
      <c r="AK29" s="264">
        <v>8.0784699399572411</v>
      </c>
      <c r="AL29" s="264">
        <v>2.5918313469828607</v>
      </c>
      <c r="AM29" s="283"/>
      <c r="AN29" s="276"/>
      <c r="AO29" s="276"/>
      <c r="AP29" s="276"/>
      <c r="AQ29" s="276"/>
      <c r="AR29" s="276"/>
      <c r="AS29" s="276"/>
      <c r="AT29" s="276"/>
      <c r="AU29" s="276"/>
      <c r="AV29" s="276"/>
      <c r="AW29" s="276"/>
      <c r="AX29" s="276"/>
      <c r="AY29" s="276"/>
      <c r="AZ29" s="276"/>
      <c r="BA29" s="276"/>
      <c r="BB29" s="276"/>
      <c r="BC29" s="276"/>
    </row>
    <row r="30" spans="1:56" s="277" customFormat="1">
      <c r="A30" s="1467" t="s">
        <v>1312</v>
      </c>
      <c r="B30" s="1468"/>
      <c r="C30" s="1468"/>
      <c r="D30" s="1469"/>
      <c r="E30" s="271"/>
      <c r="F30" s="248">
        <v>15686.999999796744</v>
      </c>
      <c r="G30" s="264">
        <v>100</v>
      </c>
      <c r="H30" s="264">
        <v>44.53861068135982</v>
      </c>
      <c r="I30" s="264">
        <v>55.461389318639988</v>
      </c>
      <c r="J30" s="280">
        <f t="shared" ref="J30:J37" si="0">F30*I30/100</f>
        <v>8700.2281423023269</v>
      </c>
      <c r="K30" s="264">
        <v>36.955891053293819</v>
      </c>
      <c r="L30" s="264">
        <v>37.897496463189526</v>
      </c>
      <c r="M30" s="264">
        <v>20.52883376830135</v>
      </c>
      <c r="N30" s="264">
        <v>15.453337936660729</v>
      </c>
      <c r="O30" s="264">
        <v>33.853205862120149</v>
      </c>
      <c r="P30" s="264">
        <v>19.075327003195362</v>
      </c>
      <c r="Q30" s="264">
        <v>23.344790573431336</v>
      </c>
      <c r="R30" s="266">
        <v>17.572383612820389</v>
      </c>
      <c r="S30" s="1467" t="s">
        <v>1312</v>
      </c>
      <c r="T30" s="1468"/>
      <c r="U30" s="1468"/>
      <c r="V30" s="1469"/>
      <c r="W30" s="264">
        <v>4.7689462638144571</v>
      </c>
      <c r="X30" s="264">
        <v>7.4242973026601726</v>
      </c>
      <c r="Y30" s="264">
        <v>18.953774639958397</v>
      </c>
      <c r="Z30" s="264">
        <v>6.4966909673665976</v>
      </c>
      <c r="AA30" s="264">
        <v>2.0368138115313563</v>
      </c>
      <c r="AB30" s="266">
        <v>19.97418293342303</v>
      </c>
      <c r="AC30" s="266">
        <v>19.60644356943002</v>
      </c>
      <c r="AD30" s="266">
        <v>2.3219604342445326</v>
      </c>
      <c r="AE30" s="266">
        <v>19.85279200917785</v>
      </c>
      <c r="AF30" s="266">
        <v>10.977767801516791</v>
      </c>
      <c r="AG30" s="278">
        <v>2.5342420594646717</v>
      </c>
      <c r="AH30" s="278">
        <v>10.537627913635356</v>
      </c>
      <c r="AI30" s="278">
        <v>5.78574034571374</v>
      </c>
      <c r="AJ30" s="264">
        <v>5.78574034571374</v>
      </c>
      <c r="AK30" s="264">
        <v>10.420934482344659</v>
      </c>
      <c r="AL30" s="264">
        <v>1.6134296271906334</v>
      </c>
      <c r="AN30" s="282"/>
      <c r="AO30" s="276"/>
      <c r="AP30" s="276"/>
      <c r="AQ30" s="276"/>
      <c r="AR30" s="276"/>
      <c r="AS30" s="276"/>
      <c r="AT30" s="276"/>
      <c r="AU30" s="276"/>
      <c r="AV30" s="276"/>
      <c r="AW30" s="276"/>
      <c r="AX30" s="276"/>
      <c r="AY30" s="276"/>
      <c r="AZ30" s="276"/>
      <c r="BA30" s="276"/>
      <c r="BB30" s="276"/>
      <c r="BC30" s="276"/>
      <c r="BD30" s="276"/>
    </row>
    <row r="31" spans="1:56" ht="14.1" customHeight="1">
      <c r="A31" s="1479" t="s">
        <v>447</v>
      </c>
      <c r="B31" s="1479"/>
      <c r="C31" s="1479"/>
      <c r="D31" s="192"/>
      <c r="E31" s="260"/>
      <c r="F31" s="284"/>
      <c r="G31" s="266"/>
      <c r="H31" s="266"/>
      <c r="I31" s="266"/>
      <c r="J31" s="285"/>
      <c r="K31" s="266"/>
      <c r="L31" s="1317"/>
      <c r="M31" s="266"/>
      <c r="N31" s="266"/>
      <c r="O31" s="1317"/>
      <c r="P31" s="1317"/>
      <c r="Q31" s="266"/>
      <c r="R31" s="1317"/>
      <c r="S31" s="1479" t="s">
        <v>447</v>
      </c>
      <c r="T31" s="1479"/>
      <c r="U31" s="1479"/>
      <c r="V31" s="192"/>
      <c r="W31" s="266"/>
      <c r="X31" s="1317"/>
      <c r="Y31" s="1317"/>
      <c r="Z31" s="1318"/>
      <c r="AA31" s="1437"/>
      <c r="AB31" s="266"/>
      <c r="AC31" s="266"/>
      <c r="AD31" s="266"/>
      <c r="AE31" s="266"/>
      <c r="AF31" s="1317"/>
      <c r="AG31" s="1317"/>
      <c r="AH31" s="1317"/>
      <c r="AI31" s="1317"/>
      <c r="AJ31" s="1317"/>
      <c r="AK31" s="1317"/>
      <c r="AL31" s="1437"/>
    </row>
    <row r="32" spans="1:56" ht="14.1" customHeight="1">
      <c r="A32" s="1330"/>
      <c r="B32" s="961" t="s">
        <v>1331</v>
      </c>
      <c r="C32" s="1330"/>
      <c r="D32" s="1032"/>
      <c r="E32" s="1025" t="e">
        <f>#REF!/#REF!*100</f>
        <v>#REF!</v>
      </c>
      <c r="F32" s="1033">
        <v>12524.912002026651</v>
      </c>
      <c r="G32" s="1034">
        <v>100</v>
      </c>
      <c r="H32" s="1034">
        <v>47.874942516877447</v>
      </c>
      <c r="I32" s="1034">
        <v>52.12505748312234</v>
      </c>
      <c r="J32" s="1035">
        <f t="shared" si="0"/>
        <v>6528.6175807668806</v>
      </c>
      <c r="K32" s="1034">
        <v>35.293137936019704</v>
      </c>
      <c r="L32" s="1034">
        <v>35.852523788056452</v>
      </c>
      <c r="M32" s="1034">
        <v>19.765214404259385</v>
      </c>
      <c r="N32" s="1034">
        <v>13.856444082728352</v>
      </c>
      <c r="O32" s="1034">
        <v>32.188118878099857</v>
      </c>
      <c r="P32" s="1034">
        <v>18.2039212137988</v>
      </c>
      <c r="Q32" s="1034">
        <v>21.548074149526492</v>
      </c>
      <c r="R32" s="1034">
        <v>17.028609015050769</v>
      </c>
      <c r="S32" s="1330"/>
      <c r="T32" s="961" t="s">
        <v>1331</v>
      </c>
      <c r="U32" s="1330"/>
      <c r="V32" s="1032"/>
      <c r="W32" s="1034">
        <v>4.3392882926005178</v>
      </c>
      <c r="X32" s="1034">
        <v>7.1429975172489479</v>
      </c>
      <c r="Y32" s="1034">
        <v>17.336034254583844</v>
      </c>
      <c r="Z32" s="1034">
        <v>6.733737806676154</v>
      </c>
      <c r="AA32" s="1034">
        <v>2.3402218302771769</v>
      </c>
      <c r="AB32" s="1034">
        <v>18.415838304269279</v>
      </c>
      <c r="AC32" s="1034">
        <v>18.043082998513185</v>
      </c>
      <c r="AD32" s="1034">
        <v>2.3653327796568893</v>
      </c>
      <c r="AE32" s="1034">
        <v>17.504359926749057</v>
      </c>
      <c r="AF32" s="1034">
        <v>10.087921943816411</v>
      </c>
      <c r="AG32" s="1034">
        <v>2.1082146470577023</v>
      </c>
      <c r="AH32" s="1034">
        <v>8.7241565970045922</v>
      </c>
      <c r="AI32" s="1034">
        <v>4.152042098578657</v>
      </c>
      <c r="AJ32" s="1034">
        <v>4.152042098578657</v>
      </c>
      <c r="AK32" s="1034">
        <v>10.122011226659831</v>
      </c>
      <c r="AL32" s="1034">
        <v>1.3097035677107787</v>
      </c>
    </row>
    <row r="33" spans="1:38" ht="14.1" customHeight="1">
      <c r="A33" s="1330"/>
      <c r="B33" s="961" t="s">
        <v>1332</v>
      </c>
      <c r="C33" s="1330"/>
      <c r="D33" s="1032"/>
      <c r="E33" s="1025" t="e">
        <f>#REF!/#REF!*100</f>
        <v>#REF!</v>
      </c>
      <c r="F33" s="1033">
        <v>1911.7337724775466</v>
      </c>
      <c r="G33" s="1034">
        <v>100</v>
      </c>
      <c r="H33" s="1034">
        <v>35.762879372538322</v>
      </c>
      <c r="I33" s="1034">
        <v>64.237120627461607</v>
      </c>
      <c r="J33" s="1035">
        <f t="shared" si="0"/>
        <v>1228.0427295023242</v>
      </c>
      <c r="K33" s="1034">
        <v>40.523378186148854</v>
      </c>
      <c r="L33" s="1034">
        <v>43.757153883223559</v>
      </c>
      <c r="M33" s="1034">
        <v>22.025213643332211</v>
      </c>
      <c r="N33" s="1034">
        <v>20.940442163813856</v>
      </c>
      <c r="O33" s="1034">
        <v>38.953004777403301</v>
      </c>
      <c r="P33" s="1034">
        <v>21.566575585104335</v>
      </c>
      <c r="Q33" s="1034">
        <v>28.557323787435163</v>
      </c>
      <c r="R33" s="1034">
        <v>18.228643186596553</v>
      </c>
      <c r="S33" s="1330"/>
      <c r="T33" s="961" t="s">
        <v>1332</v>
      </c>
      <c r="U33" s="1330"/>
      <c r="V33" s="1032"/>
      <c r="W33" s="1034">
        <v>6.6058018582115299</v>
      </c>
      <c r="X33" s="1034">
        <v>6.6304005092827847</v>
      </c>
      <c r="Y33" s="1034">
        <v>25.698563206129272</v>
      </c>
      <c r="Z33" s="1034">
        <v>6.8273734592186512</v>
      </c>
      <c r="AA33" s="1034">
        <v>0.76029852742479209</v>
      </c>
      <c r="AB33" s="1034">
        <v>21.996504432161661</v>
      </c>
      <c r="AC33" s="1034">
        <v>21.944195893473033</v>
      </c>
      <c r="AD33" s="1034">
        <v>0.44851874500301858</v>
      </c>
      <c r="AE33" s="1034">
        <v>25.95917664410581</v>
      </c>
      <c r="AF33" s="1034">
        <v>11.881553737304023</v>
      </c>
      <c r="AG33" s="1034">
        <v>3.8917455129127534</v>
      </c>
      <c r="AH33" s="1034">
        <v>14.743708910185516</v>
      </c>
      <c r="AI33" s="1034">
        <v>9.7328147897247117</v>
      </c>
      <c r="AJ33" s="1034">
        <v>9.7328147897247117</v>
      </c>
      <c r="AK33" s="1034">
        <v>10.926413995863104</v>
      </c>
      <c r="AL33" s="1034">
        <v>2.8743273285868569</v>
      </c>
    </row>
    <row r="34" spans="1:38" ht="14.1" customHeight="1">
      <c r="A34" s="1330"/>
      <c r="B34" s="961" t="s">
        <v>1333</v>
      </c>
      <c r="C34" s="1330"/>
      <c r="D34" s="1032"/>
      <c r="E34" s="1025" t="e">
        <f>#REF!/#REF!*100</f>
        <v>#REF!</v>
      </c>
      <c r="F34" s="1033">
        <v>926.94122840380294</v>
      </c>
      <c r="G34" s="1034">
        <v>100</v>
      </c>
      <c r="H34" s="1034">
        <v>21.305509306438328</v>
      </c>
      <c r="I34" s="1034">
        <v>78.694490693561676</v>
      </c>
      <c r="J34" s="1035">
        <f t="shared" si="0"/>
        <v>729.45167872101695</v>
      </c>
      <c r="K34" s="1034">
        <v>50.74309405732798</v>
      </c>
      <c r="L34" s="1034">
        <v>52.683424417951827</v>
      </c>
      <c r="M34" s="1034">
        <v>28.470804842548553</v>
      </c>
      <c r="N34" s="1034">
        <v>23.67228545358337</v>
      </c>
      <c r="O34" s="1034">
        <v>45.744430778528283</v>
      </c>
      <c r="P34" s="1034">
        <v>25.642104058508874</v>
      </c>
      <c r="Q34" s="1034">
        <v>34.703021881798755</v>
      </c>
      <c r="R34" s="1034">
        <v>23.658069126966677</v>
      </c>
      <c r="S34" s="1330"/>
      <c r="T34" s="961" t="s">
        <v>1333</v>
      </c>
      <c r="U34" s="1330"/>
      <c r="V34" s="1032"/>
      <c r="W34" s="1034">
        <v>7.1986457308212417</v>
      </c>
      <c r="X34" s="1034">
        <v>12.256038027473879</v>
      </c>
      <c r="Y34" s="1034">
        <v>24.057518233150542</v>
      </c>
      <c r="Z34" s="1034">
        <v>4.3389992675601183</v>
      </c>
      <c r="AA34" s="1034">
        <v>1.280488301977893</v>
      </c>
      <c r="AB34" s="1034">
        <v>34.09585998724345</v>
      </c>
      <c r="AC34" s="1034">
        <v>33.880096577577874</v>
      </c>
      <c r="AD34" s="1034">
        <v>3.0819456418192637</v>
      </c>
      <c r="AE34" s="1034">
        <v>34.792221364858086</v>
      </c>
      <c r="AF34" s="1034">
        <v>18.810463398175465</v>
      </c>
      <c r="AG34" s="1034">
        <v>3.6098878156061045</v>
      </c>
      <c r="AH34" s="1034">
        <v>22.225429594637106</v>
      </c>
      <c r="AI34" s="1034">
        <v>15.65929909572449</v>
      </c>
      <c r="AJ34" s="1034">
        <v>15.65929909572449</v>
      </c>
      <c r="AK34" s="1034">
        <v>12.889908483389281</v>
      </c>
      <c r="AL34" s="1034">
        <v>3.1447516957351698</v>
      </c>
    </row>
    <row r="35" spans="1:38" ht="14.1" customHeight="1">
      <c r="A35" s="1330"/>
      <c r="B35" s="961" t="s">
        <v>1334</v>
      </c>
      <c r="C35" s="1330"/>
      <c r="D35" s="1032"/>
      <c r="E35" s="1025" t="e">
        <f>#REF!/#REF!*100</f>
        <v>#REF!</v>
      </c>
      <c r="F35" s="1033">
        <v>195.78384749255054</v>
      </c>
      <c r="G35" s="1034">
        <v>100</v>
      </c>
      <c r="H35" s="1034">
        <v>34.162807129509254</v>
      </c>
      <c r="I35" s="1034">
        <v>65.837192870490767</v>
      </c>
      <c r="J35" s="1035">
        <f t="shared" si="0"/>
        <v>128.89858928293799</v>
      </c>
      <c r="K35" s="1034">
        <v>37.808210266456911</v>
      </c>
      <c r="L35" s="1034">
        <v>39.271104958904608</v>
      </c>
      <c r="M35" s="1034">
        <v>20.482200355254275</v>
      </c>
      <c r="N35" s="1034">
        <v>17.996116497712045</v>
      </c>
      <c r="O35" s="1034">
        <v>34.097349437949468</v>
      </c>
      <c r="P35" s="1034">
        <v>21.625221473734758</v>
      </c>
      <c r="Q35" s="1034">
        <v>27.693219043957956</v>
      </c>
      <c r="R35" s="1034">
        <v>17.069352667814151</v>
      </c>
      <c r="S35" s="1330"/>
      <c r="T35" s="961" t="s">
        <v>1334</v>
      </c>
      <c r="U35" s="1330"/>
      <c r="V35" s="1032"/>
      <c r="W35" s="1034">
        <v>1.0215347310896516</v>
      </c>
      <c r="X35" s="1034">
        <v>5.9609239808849432</v>
      </c>
      <c r="Y35" s="1034">
        <v>24.847242496745093</v>
      </c>
      <c r="Z35" s="1034">
        <v>2.0430694621793033</v>
      </c>
      <c r="AA35" s="1034">
        <v>0</v>
      </c>
      <c r="AB35" s="1034">
        <v>28.575318507071085</v>
      </c>
      <c r="AC35" s="1034">
        <v>28.575318507071085</v>
      </c>
      <c r="AD35" s="1034">
        <v>8.605293648452248</v>
      </c>
      <c r="AE35" s="1034">
        <v>30.306356821344341</v>
      </c>
      <c r="AF35" s="1034">
        <v>16.734243823667335</v>
      </c>
      <c r="AG35" s="1034">
        <v>4.6342795127516307</v>
      </c>
      <c r="AH35" s="1034">
        <v>25.925067760517937</v>
      </c>
      <c r="AI35" s="1034">
        <v>20.610210013684313</v>
      </c>
      <c r="AJ35" s="1034">
        <v>20.610210013684313</v>
      </c>
      <c r="AK35" s="1034">
        <v>10.232289839170512</v>
      </c>
      <c r="AL35" s="1034">
        <v>0</v>
      </c>
    </row>
    <row r="36" spans="1:38" ht="13.5" customHeight="1">
      <c r="A36" s="1330"/>
      <c r="B36" s="961" t="s">
        <v>1335</v>
      </c>
      <c r="C36" s="1330"/>
      <c r="D36" s="1032"/>
      <c r="E36" s="1025" t="e">
        <f>#REF!/#REF!*100</f>
        <v>#REF!</v>
      </c>
      <c r="F36" s="1033">
        <v>93.167610935519662</v>
      </c>
      <c r="G36" s="1034">
        <v>100</v>
      </c>
      <c r="H36" s="1034">
        <v>36.935137674445343</v>
      </c>
      <c r="I36" s="1034">
        <v>63.064862325554678</v>
      </c>
      <c r="J36" s="1035">
        <f t="shared" si="0"/>
        <v>58.756025568493897</v>
      </c>
      <c r="K36" s="1034">
        <v>43.744843470013116</v>
      </c>
      <c r="L36" s="1034">
        <v>38.930402907202186</v>
      </c>
      <c r="M36" s="1034">
        <v>12.569310512742682</v>
      </c>
      <c r="N36" s="1034">
        <v>25.406389707969197</v>
      </c>
      <c r="O36" s="1034">
        <v>34.947767441366864</v>
      </c>
      <c r="P36" s="1034">
        <v>12.880012570361041</v>
      </c>
      <c r="Q36" s="1034">
        <v>25.677338640370387</v>
      </c>
      <c r="R36" s="1034">
        <v>19.924266359196345</v>
      </c>
      <c r="S36" s="1330"/>
      <c r="T36" s="961" t="s">
        <v>1335</v>
      </c>
      <c r="U36" s="1330"/>
      <c r="V36" s="1032"/>
      <c r="W36" s="1034">
        <v>9.2306756757793096</v>
      </c>
      <c r="X36" s="1034">
        <v>14.986928206870717</v>
      </c>
      <c r="Y36" s="1034">
        <v>25.287758013596086</v>
      </c>
      <c r="Z36" s="1034">
        <v>1.0733343808634201</v>
      </c>
      <c r="AA36" s="1034">
        <v>0</v>
      </c>
      <c r="AB36" s="1034">
        <v>30.346908110212187</v>
      </c>
      <c r="AC36" s="1034">
        <v>23.906901825031667</v>
      </c>
      <c r="AD36" s="1034">
        <v>10.733343808634201</v>
      </c>
      <c r="AE36" s="1034">
        <v>36.271255929186339</v>
      </c>
      <c r="AF36" s="1034">
        <v>19.653317426795152</v>
      </c>
      <c r="AG36" s="1034">
        <v>15.627748585825303</v>
      </c>
      <c r="AH36" s="1034">
        <v>19.009316797923201</v>
      </c>
      <c r="AI36" s="1034">
        <v>11.806678189497621</v>
      </c>
      <c r="AJ36" s="1034">
        <v>11.806678189497621</v>
      </c>
      <c r="AK36" s="1034">
        <v>18.847751728415567</v>
      </c>
      <c r="AL36" s="1034">
        <v>5.323738529182573</v>
      </c>
    </row>
    <row r="37" spans="1:38" ht="14.1" customHeight="1">
      <c r="A37" s="1330"/>
      <c r="B37" s="961" t="s">
        <v>1336</v>
      </c>
      <c r="C37" s="1330"/>
      <c r="D37" s="1032"/>
      <c r="E37" s="1025" t="e">
        <f>#REF!/#REF!*100</f>
        <v>#REF!</v>
      </c>
      <c r="F37" s="1033">
        <v>34.461538460672301</v>
      </c>
      <c r="G37" s="1034">
        <v>100</v>
      </c>
      <c r="H37" s="1034">
        <v>23.214285714869185</v>
      </c>
      <c r="I37" s="1034">
        <v>76.785714285130808</v>
      </c>
      <c r="J37" s="1035">
        <f t="shared" si="0"/>
        <v>26.461538460672301</v>
      </c>
      <c r="K37" s="1034">
        <v>49.330357144097015</v>
      </c>
      <c r="L37" s="1034">
        <v>47.767857141544333</v>
      </c>
      <c r="M37" s="1034">
        <v>23.214285714869185</v>
      </c>
      <c r="N37" s="1034">
        <v>29.017857143586482</v>
      </c>
      <c r="O37" s="1034">
        <v>31.919642857945128</v>
      </c>
      <c r="P37" s="1034">
        <v>23.214285714869185</v>
      </c>
      <c r="Q37" s="1034">
        <v>50.669642855902985</v>
      </c>
      <c r="R37" s="1034">
        <v>11.607142857434592</v>
      </c>
      <c r="S37" s="1330"/>
      <c r="T37" s="961" t="s">
        <v>1336</v>
      </c>
      <c r="U37" s="1330"/>
      <c r="V37" s="1032"/>
      <c r="W37" s="1034">
        <v>2.9017857143586481</v>
      </c>
      <c r="X37" s="1034">
        <v>11.607142857434592</v>
      </c>
      <c r="Y37" s="1034">
        <v>44.866071427185688</v>
      </c>
      <c r="Z37" s="1034">
        <v>0</v>
      </c>
      <c r="AA37" s="1034">
        <v>0</v>
      </c>
      <c r="AB37" s="1034">
        <v>17.41071428615189</v>
      </c>
      <c r="AC37" s="1034">
        <v>11.607142857434592</v>
      </c>
      <c r="AD37" s="1034">
        <v>11.607142857434592</v>
      </c>
      <c r="AE37" s="1034">
        <v>29.017857143586482</v>
      </c>
      <c r="AF37" s="1034">
        <v>17.41071428615189</v>
      </c>
      <c r="AG37" s="1034">
        <v>5.8035714287172961</v>
      </c>
      <c r="AH37" s="1034">
        <v>11.607142857434592</v>
      </c>
      <c r="AI37" s="1034">
        <v>14.508928571793241</v>
      </c>
      <c r="AJ37" s="1034">
        <v>14.508928571793241</v>
      </c>
      <c r="AK37" s="1034">
        <v>2.9017857143586481</v>
      </c>
      <c r="AL37" s="1034">
        <v>0</v>
      </c>
    </row>
    <row r="38" spans="1:38" ht="14.1" customHeight="1">
      <c r="A38" s="1479" t="s">
        <v>473</v>
      </c>
      <c r="B38" s="1479"/>
      <c r="C38" s="1479"/>
      <c r="D38" s="2"/>
      <c r="E38" s="1025"/>
      <c r="F38" s="1033"/>
      <c r="G38" s="1034"/>
      <c r="H38" s="1034"/>
      <c r="I38" s="1034"/>
      <c r="J38" s="1036"/>
      <c r="K38" s="1034"/>
      <c r="L38" s="1034"/>
      <c r="M38" s="1034"/>
      <c r="N38" s="1034"/>
      <c r="O38" s="1034"/>
      <c r="P38" s="1034"/>
      <c r="Q38" s="1034"/>
      <c r="R38" s="1034"/>
      <c r="S38" s="1479" t="s">
        <v>473</v>
      </c>
      <c r="T38" s="1479"/>
      <c r="U38" s="1479"/>
      <c r="V38" s="2"/>
      <c r="W38" s="1034"/>
      <c r="X38" s="1034"/>
      <c r="Y38" s="1034"/>
      <c r="Z38" s="1034"/>
      <c r="AA38" s="1034"/>
      <c r="AB38" s="1034"/>
      <c r="AC38" s="1034"/>
      <c r="AD38" s="1034"/>
      <c r="AE38" s="1034"/>
      <c r="AF38" s="1034"/>
      <c r="AG38" s="1034"/>
      <c r="AH38" s="1034"/>
      <c r="AI38" s="1034"/>
      <c r="AJ38" s="1034"/>
      <c r="AK38" s="1034"/>
      <c r="AL38" s="1034"/>
    </row>
    <row r="39" spans="1:38" ht="14.1" customHeight="1">
      <c r="A39" s="1330"/>
      <c r="B39" s="961" t="s">
        <v>1337</v>
      </c>
      <c r="C39" s="1330"/>
      <c r="D39" s="992"/>
      <c r="E39" s="1025" t="e">
        <f>#REF!/#REF!*100</f>
        <v>#REF!</v>
      </c>
      <c r="F39" s="1033">
        <v>5887.506042709676</v>
      </c>
      <c r="G39" s="1034">
        <v>100</v>
      </c>
      <c r="H39" s="1034">
        <v>47.104016440002241</v>
      </c>
      <c r="I39" s="1034">
        <v>52.895983559997831</v>
      </c>
      <c r="J39" s="1035">
        <f t="shared" ref="J39:J70" si="1">F39*I39/100</f>
        <v>3114.254228445589</v>
      </c>
      <c r="K39" s="1034">
        <v>35.079248749427023</v>
      </c>
      <c r="L39" s="1034">
        <v>37.384781655458049</v>
      </c>
      <c r="M39" s="1034">
        <v>20.696005235551379</v>
      </c>
      <c r="N39" s="1034">
        <v>13.49957052616246</v>
      </c>
      <c r="O39" s="1034">
        <v>33.102202339784064</v>
      </c>
      <c r="P39" s="1034">
        <v>18.73226057587754</v>
      </c>
      <c r="Q39" s="1034">
        <v>24.53832915872735</v>
      </c>
      <c r="R39" s="1034">
        <v>22.44229410127139</v>
      </c>
      <c r="S39" s="1330"/>
      <c r="T39" s="961" t="s">
        <v>1337</v>
      </c>
      <c r="U39" s="1330"/>
      <c r="V39" s="992"/>
      <c r="W39" s="1034">
        <v>6.0906843896834815</v>
      </c>
      <c r="X39" s="1034">
        <v>9.6639152095888292</v>
      </c>
      <c r="Y39" s="1034">
        <v>17.270494429852196</v>
      </c>
      <c r="Z39" s="1034">
        <v>10.171567793745183</v>
      </c>
      <c r="AA39" s="1034">
        <v>1.8504614638332613</v>
      </c>
      <c r="AB39" s="1034">
        <v>20.189588900969408</v>
      </c>
      <c r="AC39" s="1034">
        <v>19.396599922441762</v>
      </c>
      <c r="AD39" s="1034">
        <v>3.269705575506539</v>
      </c>
      <c r="AE39" s="1034">
        <v>20.435352141669153</v>
      </c>
      <c r="AF39" s="1034">
        <v>13.005656161227428</v>
      </c>
      <c r="AG39" s="1034">
        <v>1.729590308826418</v>
      </c>
      <c r="AH39" s="1034">
        <v>8.1065604375485361</v>
      </c>
      <c r="AI39" s="1034">
        <v>5.2202036390005615</v>
      </c>
      <c r="AJ39" s="1034">
        <v>5.2202036390005615</v>
      </c>
      <c r="AK39" s="1034">
        <v>11.034781266675287</v>
      </c>
      <c r="AL39" s="1034">
        <v>1.8170835634648739</v>
      </c>
    </row>
    <row r="40" spans="1:38" ht="14.1" customHeight="1">
      <c r="A40" s="1330"/>
      <c r="B40" s="961" t="s">
        <v>1347</v>
      </c>
      <c r="C40" s="1330"/>
      <c r="D40" s="992"/>
      <c r="E40" s="1025" t="e">
        <f>#REF!/#REF!*100</f>
        <v>#REF!</v>
      </c>
      <c r="F40" s="1033">
        <v>2478.2072403784559</v>
      </c>
      <c r="G40" s="1034">
        <v>100</v>
      </c>
      <c r="H40" s="1034">
        <v>46.588938826110116</v>
      </c>
      <c r="I40" s="1034">
        <v>53.411061173889912</v>
      </c>
      <c r="J40" s="1035">
        <f t="shared" si="1"/>
        <v>1323.6367851743062</v>
      </c>
      <c r="K40" s="1034">
        <v>36.117861085403092</v>
      </c>
      <c r="L40" s="1034">
        <v>32.720332794709968</v>
      </c>
      <c r="M40" s="1034">
        <v>20.595939418431975</v>
      </c>
      <c r="N40" s="1034">
        <v>19.947260114971375</v>
      </c>
      <c r="O40" s="1034">
        <v>35.79999358892762</v>
      </c>
      <c r="P40" s="1034">
        <v>21.518481295118058</v>
      </c>
      <c r="Q40" s="1034">
        <v>19.755527885520038</v>
      </c>
      <c r="R40" s="1034">
        <v>17.736367438822274</v>
      </c>
      <c r="S40" s="1330"/>
      <c r="T40" s="961" t="s">
        <v>1347</v>
      </c>
      <c r="U40" s="1330"/>
      <c r="V40" s="992"/>
      <c r="W40" s="1034">
        <v>3.1632512324140629</v>
      </c>
      <c r="X40" s="1034">
        <v>6.318942354068354</v>
      </c>
      <c r="Y40" s="1034">
        <v>21.052691436998366</v>
      </c>
      <c r="Z40" s="1034">
        <v>6.6743995874177795</v>
      </c>
      <c r="AA40" s="1034">
        <v>0.70734673556969752</v>
      </c>
      <c r="AB40" s="1034">
        <v>17.695575517213449</v>
      </c>
      <c r="AC40" s="1034">
        <v>17.695575517213449</v>
      </c>
      <c r="AD40" s="1034">
        <v>1.8845535329110787</v>
      </c>
      <c r="AE40" s="1034">
        <v>16.302492426108145</v>
      </c>
      <c r="AF40" s="1034">
        <v>8.9088703491155421</v>
      </c>
      <c r="AG40" s="1034">
        <v>3.1796494578165246</v>
      </c>
      <c r="AH40" s="1034">
        <v>9.8002047609850411</v>
      </c>
      <c r="AI40" s="1034">
        <v>4.4404610552186492</v>
      </c>
      <c r="AJ40" s="1034">
        <v>4.4404610552186492</v>
      </c>
      <c r="AK40" s="1034">
        <v>14.901691424855573</v>
      </c>
      <c r="AL40" s="1034">
        <v>0.62685975035957142</v>
      </c>
    </row>
    <row r="41" spans="1:38" ht="14.1" customHeight="1">
      <c r="A41" s="961"/>
      <c r="B41" s="961" t="s">
        <v>1348</v>
      </c>
      <c r="C41" s="961"/>
      <c r="D41" s="992"/>
      <c r="E41" s="1025" t="e">
        <f>#REF!/#REF!*100</f>
        <v>#REF!</v>
      </c>
      <c r="F41" s="1033">
        <v>2533.0889536363961</v>
      </c>
      <c r="G41" s="1034">
        <v>100</v>
      </c>
      <c r="H41" s="1034">
        <v>47.401034224410452</v>
      </c>
      <c r="I41" s="1034">
        <v>52.598965775589534</v>
      </c>
      <c r="J41" s="1035">
        <f t="shared" si="1"/>
        <v>1332.378591788447</v>
      </c>
      <c r="K41" s="1034">
        <v>34.493529005875438</v>
      </c>
      <c r="L41" s="1034">
        <v>38.154354242622951</v>
      </c>
      <c r="M41" s="1034">
        <v>23.275674084326532</v>
      </c>
      <c r="N41" s="1034">
        <v>13.122904092418331</v>
      </c>
      <c r="O41" s="1034">
        <v>31.881019208346657</v>
      </c>
      <c r="P41" s="1034">
        <v>17.623476740604506</v>
      </c>
      <c r="Q41" s="1034">
        <v>20.458285307222923</v>
      </c>
      <c r="R41" s="1034">
        <v>12.310096461098942</v>
      </c>
      <c r="S41" s="961"/>
      <c r="T41" s="961" t="s">
        <v>1348</v>
      </c>
      <c r="U41" s="961"/>
      <c r="V41" s="992"/>
      <c r="W41" s="1034">
        <v>4.2850801913316241</v>
      </c>
      <c r="X41" s="1034">
        <v>4.6033595414578707</v>
      </c>
      <c r="Y41" s="1034">
        <v>16.528423404586714</v>
      </c>
      <c r="Z41" s="1034">
        <v>2.7925665239533268</v>
      </c>
      <c r="AA41" s="1034">
        <v>4.2676057762827018</v>
      </c>
      <c r="AB41" s="1034">
        <v>16.102891535252461</v>
      </c>
      <c r="AC41" s="1034">
        <v>16.063414042819183</v>
      </c>
      <c r="AD41" s="1034">
        <v>0.41595265131169323</v>
      </c>
      <c r="AE41" s="1034">
        <v>13.712864431829477</v>
      </c>
      <c r="AF41" s="1034">
        <v>7.5184069839558445</v>
      </c>
      <c r="AG41" s="1034">
        <v>2.0191892666080529</v>
      </c>
      <c r="AH41" s="1034">
        <v>7.684694412232064</v>
      </c>
      <c r="AI41" s="1034">
        <v>4.5892207447114846</v>
      </c>
      <c r="AJ41" s="1034">
        <v>4.5892207447114846</v>
      </c>
      <c r="AK41" s="1034">
        <v>7.2189774179381914</v>
      </c>
      <c r="AL41" s="1034">
        <v>1.3781509839492043</v>
      </c>
    </row>
    <row r="42" spans="1:38" ht="14.1" customHeight="1">
      <c r="A42" s="961"/>
      <c r="B42" s="961" t="s">
        <v>1349</v>
      </c>
      <c r="C42" s="961"/>
      <c r="D42" s="992"/>
      <c r="E42" s="1025" t="e">
        <f>#REF!/#REF!*100</f>
        <v>#REF!</v>
      </c>
      <c r="F42" s="1033">
        <v>2488.2858269592743</v>
      </c>
      <c r="G42" s="1034">
        <v>100</v>
      </c>
      <c r="H42" s="1034">
        <v>43.022364380752279</v>
      </c>
      <c r="I42" s="1034">
        <v>56.977635619247636</v>
      </c>
      <c r="J42" s="1035">
        <f t="shared" si="1"/>
        <v>1417.7664316502382</v>
      </c>
      <c r="K42" s="1034">
        <v>37.166311727568072</v>
      </c>
      <c r="L42" s="1034">
        <v>36.743689059294887</v>
      </c>
      <c r="M42" s="1034">
        <v>19.169890660640704</v>
      </c>
      <c r="N42" s="1034">
        <v>15.949496836141288</v>
      </c>
      <c r="O42" s="1034">
        <v>34.274856634189938</v>
      </c>
      <c r="P42" s="1034">
        <v>16.780048003042904</v>
      </c>
      <c r="Q42" s="1034">
        <v>24.648577122031114</v>
      </c>
      <c r="R42" s="1034">
        <v>12.37796983459604</v>
      </c>
      <c r="S42" s="961"/>
      <c r="T42" s="961" t="s">
        <v>1349</v>
      </c>
      <c r="U42" s="961"/>
      <c r="V42" s="992"/>
      <c r="W42" s="1034">
        <v>6.3697488089638128</v>
      </c>
      <c r="X42" s="1034">
        <v>3.6615450206756393</v>
      </c>
      <c r="Y42" s="1034">
        <v>21.272673873002748</v>
      </c>
      <c r="Z42" s="1034">
        <v>4.7665676814772446</v>
      </c>
      <c r="AA42" s="1034">
        <v>2.2948448789183744</v>
      </c>
      <c r="AB42" s="1034">
        <v>21.286607555482416</v>
      </c>
      <c r="AC42" s="1034">
        <v>21.246419246359505</v>
      </c>
      <c r="AD42" s="1034">
        <v>1.0955286336173287</v>
      </c>
      <c r="AE42" s="1034">
        <v>20.183716575931868</v>
      </c>
      <c r="AF42" s="1034">
        <v>9.9527964310060923</v>
      </c>
      <c r="AG42" s="1034">
        <v>3.0336612770608058</v>
      </c>
      <c r="AH42" s="1034">
        <v>11.201891334436752</v>
      </c>
      <c r="AI42" s="1034">
        <v>6.183357410726849</v>
      </c>
      <c r="AJ42" s="1034">
        <v>6.183357410726849</v>
      </c>
      <c r="AK42" s="1034">
        <v>7.1829362090282984</v>
      </c>
      <c r="AL42" s="1034">
        <v>1.7419936771245756</v>
      </c>
    </row>
    <row r="43" spans="1:38" ht="14.1" customHeight="1">
      <c r="A43" s="961"/>
      <c r="B43" s="961" t="s">
        <v>1350</v>
      </c>
      <c r="C43" s="961"/>
      <c r="D43" s="992"/>
      <c r="E43" s="1025" t="e">
        <f>#REF!/#REF!*100</f>
        <v>#REF!</v>
      </c>
      <c r="F43" s="1033">
        <v>1050.0925633196723</v>
      </c>
      <c r="G43" s="1034">
        <v>100</v>
      </c>
      <c r="H43" s="1034">
        <v>35.207174435250501</v>
      </c>
      <c r="I43" s="1034">
        <v>64.792825564749549</v>
      </c>
      <c r="J43" s="1035">
        <f t="shared" si="1"/>
        <v>680.38464282012251</v>
      </c>
      <c r="K43" s="1034">
        <v>42.932593637547058</v>
      </c>
      <c r="L43" s="1034">
        <v>46.887360522979712</v>
      </c>
      <c r="M43" s="1034">
        <v>16.953885636600731</v>
      </c>
      <c r="N43" s="1034">
        <v>17.959782148231813</v>
      </c>
      <c r="O43" s="1034">
        <v>36.013720443693884</v>
      </c>
      <c r="P43" s="1034">
        <v>24.64357236978762</v>
      </c>
      <c r="Q43" s="1034">
        <v>30.204251209966433</v>
      </c>
      <c r="R43" s="1034">
        <v>20.017144459949574</v>
      </c>
      <c r="S43" s="961"/>
      <c r="T43" s="961" t="s">
        <v>1350</v>
      </c>
      <c r="U43" s="961"/>
      <c r="V43" s="992"/>
      <c r="W43" s="1034">
        <v>2.200329788931302</v>
      </c>
      <c r="X43" s="1034">
        <v>10.368396194029396</v>
      </c>
      <c r="Y43" s="1034">
        <v>21.778616857547618</v>
      </c>
      <c r="Z43" s="1034">
        <v>2.605931192113248</v>
      </c>
      <c r="AA43" s="1034">
        <v>2.6507076318615641</v>
      </c>
      <c r="AB43" s="1034">
        <v>20.836123435083877</v>
      </c>
      <c r="AC43" s="1034">
        <v>20.836123435083877</v>
      </c>
      <c r="AD43" s="1034">
        <v>1.2901034770567084</v>
      </c>
      <c r="AE43" s="1034">
        <v>27.8046441963115</v>
      </c>
      <c r="AF43" s="1034">
        <v>14.203944187713281</v>
      </c>
      <c r="AG43" s="1034">
        <v>4.3753212448500953</v>
      </c>
      <c r="AH43" s="1034">
        <v>22.336110410477332</v>
      </c>
      <c r="AI43" s="1034">
        <v>7.0366541767246726</v>
      </c>
      <c r="AJ43" s="1034">
        <v>7.0366541767246726</v>
      </c>
      <c r="AK43" s="1034">
        <v>12.054853173219655</v>
      </c>
      <c r="AL43" s="1034">
        <v>3.0467001340154045</v>
      </c>
    </row>
    <row r="44" spans="1:38" ht="14.1" customHeight="1">
      <c r="A44" s="961"/>
      <c r="B44" s="961" t="s">
        <v>1351</v>
      </c>
      <c r="C44" s="961"/>
      <c r="D44" s="992"/>
      <c r="E44" s="1025" t="e">
        <f>#REF!/#REF!*100</f>
        <v>#REF!</v>
      </c>
      <c r="F44" s="1033">
        <v>944.31092881127984</v>
      </c>
      <c r="G44" s="1034">
        <v>100</v>
      </c>
      <c r="H44" s="1034">
        <v>34.741630058403338</v>
      </c>
      <c r="I44" s="1034">
        <v>65.258369941596698</v>
      </c>
      <c r="J44" s="1035">
        <f t="shared" si="1"/>
        <v>616.24191932259282</v>
      </c>
      <c r="K44" s="1034">
        <v>47.076409717252254</v>
      </c>
      <c r="L44" s="1034">
        <v>45.552244770283856</v>
      </c>
      <c r="M44" s="1034">
        <v>19.406653586925941</v>
      </c>
      <c r="N44" s="1034">
        <v>15.621488371241906</v>
      </c>
      <c r="O44" s="1034">
        <v>32.623247909612893</v>
      </c>
      <c r="P44" s="1034">
        <v>17.860657549540033</v>
      </c>
      <c r="Q44" s="1034">
        <v>19.794750796815741</v>
      </c>
      <c r="R44" s="1034">
        <v>12.175472620824385</v>
      </c>
      <c r="S44" s="961"/>
      <c r="T44" s="961" t="s">
        <v>1351</v>
      </c>
      <c r="U44" s="961"/>
      <c r="V44" s="992"/>
      <c r="W44" s="1034">
        <v>1.9035381248802292</v>
      </c>
      <c r="X44" s="1034">
        <v>7.9397973556634911</v>
      </c>
      <c r="Y44" s="1034">
        <v>20.557918695841817</v>
      </c>
      <c r="Z44" s="1034">
        <v>3.30506371551941</v>
      </c>
      <c r="AA44" s="1034">
        <v>0</v>
      </c>
      <c r="AB44" s="1034">
        <v>26.845840111919404</v>
      </c>
      <c r="AC44" s="1034">
        <v>26.739942788327181</v>
      </c>
      <c r="AD44" s="1034">
        <v>3.7848677640210919</v>
      </c>
      <c r="AE44" s="1034">
        <v>27.846241274951744</v>
      </c>
      <c r="AF44" s="1034">
        <v>11.326181212672767</v>
      </c>
      <c r="AG44" s="1034">
        <v>2.4192094011733705</v>
      </c>
      <c r="AH44" s="1034">
        <v>16.9655405867294</v>
      </c>
      <c r="AI44" s="1034">
        <v>9.4213253479132231</v>
      </c>
      <c r="AJ44" s="1034">
        <v>9.4213253479132231</v>
      </c>
      <c r="AK44" s="1034">
        <v>8.982340916224878</v>
      </c>
      <c r="AL44" s="1034">
        <v>1.2515184947964282</v>
      </c>
    </row>
    <row r="45" spans="1:38" ht="14.1" customHeight="1">
      <c r="A45" s="961"/>
      <c r="B45" s="961" t="s">
        <v>1352</v>
      </c>
      <c r="C45" s="961"/>
      <c r="D45" s="992"/>
      <c r="E45" s="1025" t="e">
        <f>#REF!/#REF!*100</f>
        <v>#REF!</v>
      </c>
      <c r="F45" s="1033">
        <v>143.54510080040879</v>
      </c>
      <c r="G45" s="1034">
        <v>100</v>
      </c>
      <c r="H45" s="1034">
        <v>20.82246986155214</v>
      </c>
      <c r="I45" s="1034">
        <v>79.177530138447864</v>
      </c>
      <c r="J45" s="1035">
        <f t="shared" si="1"/>
        <v>113.65546544850903</v>
      </c>
      <c r="K45" s="1034">
        <v>54.103400333027196</v>
      </c>
      <c r="L45" s="1034">
        <v>49.064612707819684</v>
      </c>
      <c r="M45" s="1034">
        <v>25.192524966713012</v>
      </c>
      <c r="N45" s="1034">
        <v>18.123569462594187</v>
      </c>
      <c r="O45" s="1034">
        <v>53.135952692683098</v>
      </c>
      <c r="P45" s="1034">
        <v>26.546447659506949</v>
      </c>
      <c r="Q45" s="1034">
        <v>30.436253263350643</v>
      </c>
      <c r="R45" s="1034">
        <v>21.768126370019949</v>
      </c>
      <c r="S45" s="961"/>
      <c r="T45" s="961" t="s">
        <v>1352</v>
      </c>
      <c r="U45" s="961"/>
      <c r="V45" s="992"/>
      <c r="W45" s="1034">
        <v>0.69664516199019744</v>
      </c>
      <c r="X45" s="1034">
        <v>22.679594417301963</v>
      </c>
      <c r="Y45" s="1034">
        <v>20.895197737038433</v>
      </c>
      <c r="Z45" s="1034">
        <v>3.4553600035362901</v>
      </c>
      <c r="AA45" s="1034">
        <v>0</v>
      </c>
      <c r="AB45" s="1034">
        <v>41.051772076737819</v>
      </c>
      <c r="AC45" s="1034">
        <v>40.355126914747622</v>
      </c>
      <c r="AD45" s="1034">
        <v>13.230113613399032</v>
      </c>
      <c r="AE45" s="1034">
        <v>40.617278483254012</v>
      </c>
      <c r="AF45" s="1034">
        <v>15.123466274687447</v>
      </c>
      <c r="AG45" s="1034">
        <v>8.7322445171606802</v>
      </c>
      <c r="AH45" s="1034">
        <v>30.674008867735697</v>
      </c>
      <c r="AI45" s="1034">
        <v>25.461191289078791</v>
      </c>
      <c r="AJ45" s="1034">
        <v>25.461191289078791</v>
      </c>
      <c r="AK45" s="1034">
        <v>15.416624646724301</v>
      </c>
      <c r="AL45" s="1034">
        <v>3.1738789400966692</v>
      </c>
    </row>
    <row r="46" spans="1:38" ht="14.1" customHeight="1">
      <c r="A46" s="961"/>
      <c r="B46" s="961" t="s">
        <v>1353</v>
      </c>
      <c r="C46" s="961"/>
      <c r="D46" s="992"/>
      <c r="E46" s="1025" t="e">
        <f>#REF!/#REF!*100</f>
        <v>#REF!</v>
      </c>
      <c r="F46" s="1033">
        <v>88.426757814744448</v>
      </c>
      <c r="G46" s="1034">
        <v>100</v>
      </c>
      <c r="H46" s="1034">
        <v>32.248926531902356</v>
      </c>
      <c r="I46" s="1034">
        <v>67.75107346809763</v>
      </c>
      <c r="J46" s="1035">
        <f t="shared" si="1"/>
        <v>59.910077652524272</v>
      </c>
      <c r="K46" s="1034">
        <v>38.793705030547152</v>
      </c>
      <c r="L46" s="1034">
        <v>39.981377024499892</v>
      </c>
      <c r="M46" s="1034">
        <v>16.308471539566444</v>
      </c>
      <c r="N46" s="1034">
        <v>26.726626490545058</v>
      </c>
      <c r="O46" s="1034">
        <v>36.768145820078914</v>
      </c>
      <c r="P46" s="1034">
        <v>14.374072543085024</v>
      </c>
      <c r="Q46" s="1034">
        <v>31.075215084436973</v>
      </c>
      <c r="R46" s="1034">
        <v>11.87372305538079</v>
      </c>
      <c r="S46" s="961"/>
      <c r="T46" s="961" t="s">
        <v>1353</v>
      </c>
      <c r="U46" s="961"/>
      <c r="V46" s="992"/>
      <c r="W46" s="1034">
        <v>1.1308794133276003</v>
      </c>
      <c r="X46" s="1034">
        <v>9.0051508839049657</v>
      </c>
      <c r="Y46" s="1034">
        <v>18.006951014098036</v>
      </c>
      <c r="Z46" s="1034">
        <v>1.1308794133276003</v>
      </c>
      <c r="AA46" s="1034">
        <v>0</v>
      </c>
      <c r="AB46" s="1034">
        <v>23.009979174100369</v>
      </c>
      <c r="AC46" s="1034">
        <v>23.009979174100369</v>
      </c>
      <c r="AD46" s="1034">
        <v>6.743392057249765</v>
      </c>
      <c r="AE46" s="1034">
        <v>27.53014607369888</v>
      </c>
      <c r="AF46" s="1034">
        <v>9.8086704670587856</v>
      </c>
      <c r="AG46" s="1034">
        <v>4.4782824768826686</v>
      </c>
      <c r="AH46" s="1034">
        <v>12.112313716429824</v>
      </c>
      <c r="AI46" s="1034">
        <v>9.8505548897746227</v>
      </c>
      <c r="AJ46" s="1034">
        <v>9.8505548897746227</v>
      </c>
      <c r="AK46" s="1034">
        <v>17.67624043021236</v>
      </c>
      <c r="AL46" s="1034">
        <v>4.4782824768826686</v>
      </c>
    </row>
    <row r="47" spans="1:38" ht="14.1" customHeight="1">
      <c r="A47" s="961"/>
      <c r="B47" s="961" t="s">
        <v>1354</v>
      </c>
      <c r="C47" s="961"/>
      <c r="D47" s="992"/>
      <c r="E47" s="1025" t="e">
        <f>#REF!/#REF!*100</f>
        <v>#REF!</v>
      </c>
      <c r="F47" s="1033">
        <v>51.536585366812083</v>
      </c>
      <c r="G47" s="1034">
        <v>100</v>
      </c>
      <c r="H47" s="1034">
        <v>53.431140559313747</v>
      </c>
      <c r="I47" s="1034">
        <v>46.568859440686253</v>
      </c>
      <c r="J47" s="1035">
        <f t="shared" si="1"/>
        <v>24</v>
      </c>
      <c r="K47" s="1034">
        <v>27.165168007066981</v>
      </c>
      <c r="L47" s="1034">
        <v>31.045906293790836</v>
      </c>
      <c r="M47" s="1034">
        <v>17.463322290257345</v>
      </c>
      <c r="N47" s="1034">
        <v>17.463322290257345</v>
      </c>
      <c r="O47" s="1034">
        <v>19.403691433619272</v>
      </c>
      <c r="P47" s="1034">
        <v>17.463322290257345</v>
      </c>
      <c r="Q47" s="1034">
        <v>15.522953146895418</v>
      </c>
      <c r="R47" s="1034">
        <v>11.642214860171563</v>
      </c>
      <c r="S47" s="961"/>
      <c r="T47" s="961" t="s">
        <v>1354</v>
      </c>
      <c r="U47" s="961"/>
      <c r="V47" s="992"/>
      <c r="W47" s="1034">
        <v>1.9403691433619272</v>
      </c>
      <c r="X47" s="1034">
        <v>5.8211074300857817</v>
      </c>
      <c r="Y47" s="1034">
        <v>13.582584003533491</v>
      </c>
      <c r="Z47" s="1034">
        <v>1.9403691433619272</v>
      </c>
      <c r="AA47" s="1034">
        <v>0</v>
      </c>
      <c r="AB47" s="1034">
        <v>17.463322290257345</v>
      </c>
      <c r="AC47" s="1034">
        <v>13.582584003533491</v>
      </c>
      <c r="AD47" s="1034">
        <v>11.642214860171563</v>
      </c>
      <c r="AE47" s="1034">
        <v>21.3440605769812</v>
      </c>
      <c r="AF47" s="1034">
        <v>7.7614765734477089</v>
      </c>
      <c r="AG47" s="1034">
        <v>3.8807382867238545</v>
      </c>
      <c r="AH47" s="1034">
        <v>11.642214860171563</v>
      </c>
      <c r="AI47" s="1034">
        <v>13.582584003533491</v>
      </c>
      <c r="AJ47" s="1034">
        <v>13.582584003533491</v>
      </c>
      <c r="AK47" s="1034">
        <v>7.7614765734477089</v>
      </c>
      <c r="AL47" s="1034">
        <v>0</v>
      </c>
    </row>
    <row r="48" spans="1:38" ht="14.1" customHeight="1">
      <c r="A48" s="961"/>
      <c r="B48" s="961" t="s">
        <v>1355</v>
      </c>
      <c r="C48" s="961"/>
      <c r="D48" s="992"/>
      <c r="E48" s="1025" t="e">
        <f>#REF!/#REF!*100</f>
        <v>#REF!</v>
      </c>
      <c r="F48" s="1033">
        <v>22</v>
      </c>
      <c r="G48" s="1034">
        <v>100</v>
      </c>
      <c r="H48" s="1034">
        <v>18.181818181818183</v>
      </c>
      <c r="I48" s="1034">
        <v>81.818181818181813</v>
      </c>
      <c r="J48" s="1035">
        <f t="shared" si="1"/>
        <v>18</v>
      </c>
      <c r="K48" s="1034">
        <v>77.272727272727266</v>
      </c>
      <c r="L48" s="1034">
        <v>36.363636363636367</v>
      </c>
      <c r="M48" s="1034">
        <v>18.181818181818183</v>
      </c>
      <c r="N48" s="1034">
        <v>50</v>
      </c>
      <c r="O48" s="1034">
        <v>40.909090909090907</v>
      </c>
      <c r="P48" s="1034">
        <v>22.727272727272727</v>
      </c>
      <c r="Q48" s="1034">
        <v>59.090909090909093</v>
      </c>
      <c r="R48" s="1034">
        <v>13.636363636363637</v>
      </c>
      <c r="S48" s="961"/>
      <c r="T48" s="961" t="s">
        <v>1355</v>
      </c>
      <c r="U48" s="961"/>
      <c r="V48" s="992"/>
      <c r="W48" s="1034">
        <v>0</v>
      </c>
      <c r="X48" s="1034">
        <v>18.181818181818183</v>
      </c>
      <c r="Y48" s="1034">
        <v>50</v>
      </c>
      <c r="Z48" s="1034">
        <v>0</v>
      </c>
      <c r="AA48" s="1034">
        <v>0</v>
      </c>
      <c r="AB48" s="1034">
        <v>36.363636363636367</v>
      </c>
      <c r="AC48" s="1034">
        <v>13.636363636363637</v>
      </c>
      <c r="AD48" s="1034">
        <v>31.818181818181817</v>
      </c>
      <c r="AE48" s="1034">
        <v>40.909090909090907</v>
      </c>
      <c r="AF48" s="1034">
        <v>31.818181818181817</v>
      </c>
      <c r="AG48" s="1034">
        <v>13.636363636363637</v>
      </c>
      <c r="AH48" s="1034">
        <v>18.181818181818183</v>
      </c>
      <c r="AI48" s="1034">
        <v>22.727272727272727</v>
      </c>
      <c r="AJ48" s="1034">
        <v>22.727272727272727</v>
      </c>
      <c r="AK48" s="1034">
        <v>4.5454545454545459</v>
      </c>
      <c r="AL48" s="1034">
        <v>0</v>
      </c>
    </row>
    <row r="49" spans="1:38" ht="14.1" customHeight="1">
      <c r="A49" s="1479" t="s">
        <v>448</v>
      </c>
      <c r="B49" s="1479"/>
      <c r="C49" s="1479"/>
      <c r="D49" s="992"/>
      <c r="E49" s="1025"/>
      <c r="F49" s="1033"/>
      <c r="G49" s="1034"/>
      <c r="H49" s="1034"/>
      <c r="I49" s="1034"/>
      <c r="J49" s="1036"/>
      <c r="K49" s="1034"/>
      <c r="L49" s="1034"/>
      <c r="M49" s="1034"/>
      <c r="N49" s="1034"/>
      <c r="O49" s="1034"/>
      <c r="P49" s="1034"/>
      <c r="Q49" s="1034"/>
      <c r="R49" s="1034"/>
      <c r="S49" s="1479" t="s">
        <v>448</v>
      </c>
      <c r="T49" s="1479"/>
      <c r="U49" s="1479"/>
      <c r="V49" s="992"/>
      <c r="W49" s="1034"/>
      <c r="X49" s="1034"/>
      <c r="Y49" s="1034"/>
      <c r="Z49" s="1034"/>
      <c r="AA49" s="1034"/>
      <c r="AB49" s="1034"/>
      <c r="AC49" s="1034"/>
      <c r="AD49" s="1034"/>
      <c r="AE49" s="1034"/>
      <c r="AF49" s="1034"/>
      <c r="AG49" s="1034"/>
      <c r="AH49" s="1034"/>
      <c r="AI49" s="1034"/>
      <c r="AJ49" s="1034"/>
      <c r="AK49" s="1034"/>
      <c r="AL49" s="1034"/>
    </row>
    <row r="50" spans="1:38" ht="14.1" customHeight="1">
      <c r="A50" s="961"/>
      <c r="B50" s="961" t="s">
        <v>1337</v>
      </c>
      <c r="C50" s="961"/>
      <c r="D50" s="992"/>
      <c r="E50" s="1025" t="e">
        <f>#REF!/#REF!*100</f>
        <v>#REF!</v>
      </c>
      <c r="F50" s="1033">
        <v>5677.4995342394213</v>
      </c>
      <c r="G50" s="1034">
        <v>100</v>
      </c>
      <c r="H50" s="1034">
        <v>46.937621194953891</v>
      </c>
      <c r="I50" s="1034">
        <v>53.062378805046173</v>
      </c>
      <c r="J50" s="1035">
        <f t="shared" si="1"/>
        <v>3012.6163095128536</v>
      </c>
      <c r="K50" s="1034">
        <v>34.447021701662102</v>
      </c>
      <c r="L50" s="1034">
        <v>37.568607419583387</v>
      </c>
      <c r="M50" s="1034">
        <v>21.111276146799216</v>
      </c>
      <c r="N50" s="1034">
        <v>13.132828139487673</v>
      </c>
      <c r="O50" s="1034">
        <v>32.921123296327629</v>
      </c>
      <c r="P50" s="1034">
        <v>18.539756270735751</v>
      </c>
      <c r="Q50" s="1034">
        <v>24.294311451555963</v>
      </c>
      <c r="R50" s="1034">
        <v>22.917979254533964</v>
      </c>
      <c r="S50" s="961"/>
      <c r="T50" s="961" t="s">
        <v>1337</v>
      </c>
      <c r="U50" s="961"/>
      <c r="V50" s="992"/>
      <c r="W50" s="1034">
        <v>5.8541765728928077</v>
      </c>
      <c r="X50" s="1034">
        <v>9.8232410173810845</v>
      </c>
      <c r="Y50" s="1034">
        <v>17.457310190386686</v>
      </c>
      <c r="Z50" s="1034">
        <v>9.2414812112073434</v>
      </c>
      <c r="AA50" s="1034">
        <v>1.4453332468839346</v>
      </c>
      <c r="AB50" s="1034">
        <v>20.60491333987143</v>
      </c>
      <c r="AC50" s="1034">
        <v>19.782592285553786</v>
      </c>
      <c r="AD50" s="1034">
        <v>3.3906495663420819</v>
      </c>
      <c r="AE50" s="1034">
        <v>19.884884340362813</v>
      </c>
      <c r="AF50" s="1034">
        <v>12.532327572264961</v>
      </c>
      <c r="AG50" s="1034">
        <v>1.7935665750771002</v>
      </c>
      <c r="AH50" s="1034">
        <v>7.9638244805211995</v>
      </c>
      <c r="AI50" s="1034">
        <v>5.1345911751450606</v>
      </c>
      <c r="AJ50" s="1034">
        <v>5.1345911751450606</v>
      </c>
      <c r="AK50" s="1034">
        <v>10.988706122760586</v>
      </c>
      <c r="AL50" s="1034">
        <v>1.5824972397169186</v>
      </c>
    </row>
    <row r="51" spans="1:38" ht="14.1" customHeight="1">
      <c r="A51" s="961"/>
      <c r="B51" s="961" t="s">
        <v>1347</v>
      </c>
      <c r="C51" s="961"/>
      <c r="D51" s="992"/>
      <c r="E51" s="1025" t="e">
        <f>#REF!/#REF!*100</f>
        <v>#REF!</v>
      </c>
      <c r="F51" s="1033">
        <v>2538.4515638475764</v>
      </c>
      <c r="G51" s="1034">
        <v>100</v>
      </c>
      <c r="H51" s="1034">
        <v>46.68979242463395</v>
      </c>
      <c r="I51" s="1034">
        <v>53.310207575366064</v>
      </c>
      <c r="J51" s="1035">
        <f t="shared" si="1"/>
        <v>1353.2537978872688</v>
      </c>
      <c r="K51" s="1034">
        <v>37.106576096048393</v>
      </c>
      <c r="L51" s="1034">
        <v>31.965934441500121</v>
      </c>
      <c r="M51" s="1034">
        <v>21.129488684096341</v>
      </c>
      <c r="N51" s="1034">
        <v>19.175455677139485</v>
      </c>
      <c r="O51" s="1034">
        <v>35.499715549563426</v>
      </c>
      <c r="P51" s="1034">
        <v>21.680204035163957</v>
      </c>
      <c r="Q51" s="1034">
        <v>19.376507903964384</v>
      </c>
      <c r="R51" s="1034">
        <v>17.243056621495981</v>
      </c>
      <c r="S51" s="961"/>
      <c r="T51" s="961" t="s">
        <v>1347</v>
      </c>
      <c r="U51" s="961"/>
      <c r="V51" s="992"/>
      <c r="W51" s="1034">
        <v>3.5081135134168697</v>
      </c>
      <c r="X51" s="1034">
        <v>6.6333768490824871</v>
      </c>
      <c r="Y51" s="1034">
        <v>22.620150225331241</v>
      </c>
      <c r="Z51" s="1034">
        <v>7.3570192705867923</v>
      </c>
      <c r="AA51" s="1034">
        <v>1.2333111566908317</v>
      </c>
      <c r="AB51" s="1034">
        <v>18.105915071622686</v>
      </c>
      <c r="AC51" s="1034">
        <v>18.105915071622686</v>
      </c>
      <c r="AD51" s="1034">
        <v>1.8398279788573768</v>
      </c>
      <c r="AE51" s="1034">
        <v>16.186115497019465</v>
      </c>
      <c r="AF51" s="1034">
        <v>8.9575523287259422</v>
      </c>
      <c r="AG51" s="1034">
        <v>3.2601883865342844</v>
      </c>
      <c r="AH51" s="1034">
        <v>8.9314735495287465</v>
      </c>
      <c r="AI51" s="1034">
        <v>3.3222109678310394</v>
      </c>
      <c r="AJ51" s="1034">
        <v>3.3222109678310394</v>
      </c>
      <c r="AK51" s="1034">
        <v>15.24678625625395</v>
      </c>
      <c r="AL51" s="1034">
        <v>1.1547343453997634</v>
      </c>
    </row>
    <row r="52" spans="1:38" ht="14.1" customHeight="1">
      <c r="A52" s="961"/>
      <c r="B52" s="961" t="s">
        <v>1348</v>
      </c>
      <c r="C52" s="961"/>
      <c r="D52" s="992"/>
      <c r="E52" s="1025" t="e">
        <f>#REF!/#REF!*100</f>
        <v>#REF!</v>
      </c>
      <c r="F52" s="1033">
        <v>2443.4859296069149</v>
      </c>
      <c r="G52" s="1034">
        <v>100</v>
      </c>
      <c r="H52" s="1034">
        <v>47.069868487882033</v>
      </c>
      <c r="I52" s="1034">
        <v>52.930131512117981</v>
      </c>
      <c r="J52" s="1035">
        <f t="shared" si="1"/>
        <v>1293.3403160210387</v>
      </c>
      <c r="K52" s="1034">
        <v>33.329289825442871</v>
      </c>
      <c r="L52" s="1034">
        <v>38.877773079709414</v>
      </c>
      <c r="M52" s="1034">
        <v>22.679312596714865</v>
      </c>
      <c r="N52" s="1034">
        <v>13.772385642191113</v>
      </c>
      <c r="O52" s="1034">
        <v>33.570342741849039</v>
      </c>
      <c r="P52" s="1034">
        <v>18.353874542564498</v>
      </c>
      <c r="Q52" s="1034">
        <v>21.970186151938879</v>
      </c>
      <c r="R52" s="1034">
        <v>11.342538061321099</v>
      </c>
      <c r="S52" s="961"/>
      <c r="T52" s="961" t="s">
        <v>1348</v>
      </c>
      <c r="U52" s="961"/>
      <c r="V52" s="992"/>
      <c r="W52" s="1034">
        <v>3.8783691571193879</v>
      </c>
      <c r="X52" s="1034">
        <v>3.958256931437111</v>
      </c>
      <c r="Y52" s="1034">
        <v>12.831925061081598</v>
      </c>
      <c r="Z52" s="1034">
        <v>4.2369689044800802</v>
      </c>
      <c r="AA52" s="1034">
        <v>4.3061646631701596</v>
      </c>
      <c r="AB52" s="1034">
        <v>16.114209700316053</v>
      </c>
      <c r="AC52" s="1034">
        <v>16.073284561853686</v>
      </c>
      <c r="AD52" s="1034">
        <v>4.0925138462363508E-2</v>
      </c>
      <c r="AE52" s="1034">
        <v>15.002953164152094</v>
      </c>
      <c r="AF52" s="1034">
        <v>6.7604245712587732</v>
      </c>
      <c r="AG52" s="1034">
        <v>1.2736055305552183</v>
      </c>
      <c r="AH52" s="1034">
        <v>6.3861321258328925</v>
      </c>
      <c r="AI52" s="1034">
        <v>4.7556369397312199</v>
      </c>
      <c r="AJ52" s="1034">
        <v>4.7556369397312199</v>
      </c>
      <c r="AK52" s="1034">
        <v>6.8030927264862582</v>
      </c>
      <c r="AL52" s="1034">
        <v>1.5660795395759648</v>
      </c>
    </row>
    <row r="53" spans="1:38" ht="14.1" customHeight="1">
      <c r="A53" s="1330"/>
      <c r="B53" s="961" t="s">
        <v>1349</v>
      </c>
      <c r="C53" s="1330"/>
      <c r="D53" s="992"/>
      <c r="E53" s="1025" t="e">
        <f>#REF!/#REF!*100</f>
        <v>#REF!</v>
      </c>
      <c r="F53" s="1033">
        <v>2609.8950513484533</v>
      </c>
      <c r="G53" s="1034">
        <v>100</v>
      </c>
      <c r="H53" s="1034">
        <v>43.82888216543504</v>
      </c>
      <c r="I53" s="1034">
        <v>56.17111783456491</v>
      </c>
      <c r="J53" s="1035">
        <f t="shared" si="1"/>
        <v>1466.0072246514183</v>
      </c>
      <c r="K53" s="1034">
        <v>37.994158727705091</v>
      </c>
      <c r="L53" s="1034">
        <v>36.758144515254145</v>
      </c>
      <c r="M53" s="1034">
        <v>19.319569032129525</v>
      </c>
      <c r="N53" s="1034">
        <v>15.748598324725368</v>
      </c>
      <c r="O53" s="1034">
        <v>34.084726064783851</v>
      </c>
      <c r="P53" s="1034">
        <v>16.075982792229738</v>
      </c>
      <c r="Q53" s="1034">
        <v>23.958549317399697</v>
      </c>
      <c r="R53" s="1034">
        <v>12.874264623005505</v>
      </c>
      <c r="S53" s="1330"/>
      <c r="T53" s="961" t="s">
        <v>1349</v>
      </c>
      <c r="U53" s="1330"/>
      <c r="V53" s="992"/>
      <c r="W53" s="1034">
        <v>6.4866808752936249</v>
      </c>
      <c r="X53" s="1034">
        <v>3.8532240369083004</v>
      </c>
      <c r="Y53" s="1034">
        <v>21.520333564637436</v>
      </c>
      <c r="Z53" s="1034">
        <v>4.4648802046410765</v>
      </c>
      <c r="AA53" s="1034">
        <v>2.800640451080878</v>
      </c>
      <c r="AB53" s="1034">
        <v>19.454000018044308</v>
      </c>
      <c r="AC53" s="1034">
        <v>19.415684301116023</v>
      </c>
      <c r="AD53" s="1034">
        <v>1.4098779322296218</v>
      </c>
      <c r="AE53" s="1034">
        <v>19.381396029535285</v>
      </c>
      <c r="AF53" s="1034">
        <v>11.051578290834705</v>
      </c>
      <c r="AG53" s="1034">
        <v>3.2167443621499134</v>
      </c>
      <c r="AH53" s="1034">
        <v>12.820418990254776</v>
      </c>
      <c r="AI53" s="1034">
        <v>6.6380329526684028</v>
      </c>
      <c r="AJ53" s="1034">
        <v>6.6380329526684028</v>
      </c>
      <c r="AK53" s="1034">
        <v>7.4872553581066228</v>
      </c>
      <c r="AL53" s="1034">
        <v>1.4774648990203441</v>
      </c>
    </row>
    <row r="54" spans="1:38" ht="14.1" customHeight="1">
      <c r="A54" s="1330"/>
      <c r="B54" s="961" t="s">
        <v>1350</v>
      </c>
      <c r="C54" s="1330"/>
      <c r="D54" s="992"/>
      <c r="E54" s="1025" t="e">
        <f>#REF!/#REF!*100</f>
        <v>#REF!</v>
      </c>
      <c r="F54" s="1033">
        <v>1046.0022130579828</v>
      </c>
      <c r="G54" s="1034">
        <v>100</v>
      </c>
      <c r="H54" s="1034">
        <v>34.341639297689703</v>
      </c>
      <c r="I54" s="1034">
        <v>65.658360702310318</v>
      </c>
      <c r="J54" s="1035">
        <f t="shared" si="1"/>
        <v>686.78790600375885</v>
      </c>
      <c r="K54" s="1034">
        <v>44.835324666604052</v>
      </c>
      <c r="L54" s="1034">
        <v>47.13478923753776</v>
      </c>
      <c r="M54" s="1034">
        <v>16.071402311795289</v>
      </c>
      <c r="N54" s="1034">
        <v>20.334871922963913</v>
      </c>
      <c r="O54" s="1034">
        <v>34.948157076227972</v>
      </c>
      <c r="P54" s="1034">
        <v>25.809070422673265</v>
      </c>
      <c r="Q54" s="1034">
        <v>30.095713722284184</v>
      </c>
      <c r="R54" s="1034">
        <v>20.698501258664439</v>
      </c>
      <c r="S54" s="1330"/>
      <c r="T54" s="961" t="s">
        <v>1350</v>
      </c>
      <c r="U54" s="1330"/>
      <c r="V54" s="992"/>
      <c r="W54" s="1034">
        <v>2.8999152522676619</v>
      </c>
      <c r="X54" s="1034">
        <v>11.683353194285642</v>
      </c>
      <c r="Y54" s="1034">
        <v>24.903064566192597</v>
      </c>
      <c r="Z54" s="1034">
        <v>4.7292427843724285</v>
      </c>
      <c r="AA54" s="1034">
        <v>2.6610731191619688</v>
      </c>
      <c r="AB54" s="1034">
        <v>23.474530089635067</v>
      </c>
      <c r="AC54" s="1034">
        <v>23.378927997448617</v>
      </c>
      <c r="AD54" s="1034">
        <v>1.3812753006428888</v>
      </c>
      <c r="AE54" s="1034">
        <v>30.669674098190285</v>
      </c>
      <c r="AF54" s="1034">
        <v>16.463133676202133</v>
      </c>
      <c r="AG54" s="1034">
        <v>4.3924307654375587</v>
      </c>
      <c r="AH54" s="1034">
        <v>23.034058183059912</v>
      </c>
      <c r="AI54" s="1034">
        <v>8.2019684965290036</v>
      </c>
      <c r="AJ54" s="1034">
        <v>8.2019684965290036</v>
      </c>
      <c r="AK54" s="1034">
        <v>11.276116316286906</v>
      </c>
      <c r="AL54" s="1034">
        <v>2.9630120421387884</v>
      </c>
    </row>
    <row r="55" spans="1:38" ht="14.1" customHeight="1">
      <c r="A55" s="1330"/>
      <c r="B55" s="961" t="s">
        <v>1351</v>
      </c>
      <c r="C55" s="1330"/>
      <c r="D55" s="992"/>
      <c r="E55" s="1025" t="e">
        <f>#REF!/#REF!*100</f>
        <v>#REF!</v>
      </c>
      <c r="F55" s="1033">
        <v>1035.0404402534286</v>
      </c>
      <c r="G55" s="1034">
        <v>100</v>
      </c>
      <c r="H55" s="1034">
        <v>36.886366230652698</v>
      </c>
      <c r="I55" s="1034">
        <v>63.113633769347302</v>
      </c>
      <c r="J55" s="1035">
        <f t="shared" si="1"/>
        <v>653.25163282618894</v>
      </c>
      <c r="K55" s="1034">
        <v>45.385769981051119</v>
      </c>
      <c r="L55" s="1034">
        <v>43.376251536843554</v>
      </c>
      <c r="M55" s="1034">
        <v>18.33629327389507</v>
      </c>
      <c r="N55" s="1034">
        <v>15.3789445592588</v>
      </c>
      <c r="O55" s="1034">
        <v>31.860951776715851</v>
      </c>
      <c r="P55" s="1034">
        <v>18.027292935237778</v>
      </c>
      <c r="Q55" s="1034">
        <v>21.158291311488529</v>
      </c>
      <c r="R55" s="1034">
        <v>13.413201116093502</v>
      </c>
      <c r="S55" s="1330"/>
      <c r="T55" s="961" t="s">
        <v>1351</v>
      </c>
      <c r="U55" s="1330"/>
      <c r="V55" s="992"/>
      <c r="W55" s="1034">
        <v>2.8294396744809212</v>
      </c>
      <c r="X55" s="1034">
        <v>7.0232330978045612</v>
      </c>
      <c r="Y55" s="1034">
        <v>18.648521841365266</v>
      </c>
      <c r="Z55" s="1034">
        <v>2.5768670762830559</v>
      </c>
      <c r="AA55" s="1034">
        <v>0</v>
      </c>
      <c r="AB55" s="1034">
        <v>25.536444104701157</v>
      </c>
      <c r="AC55" s="1034">
        <v>25.536444104701157</v>
      </c>
      <c r="AD55" s="1034">
        <v>3.3660549907333888</v>
      </c>
      <c r="AE55" s="1034">
        <v>26.258967535208889</v>
      </c>
      <c r="AF55" s="1034">
        <v>10.785210484919235</v>
      </c>
      <c r="AG55" s="1034">
        <v>3.0380319013178401</v>
      </c>
      <c r="AH55" s="1034">
        <v>16.244090467689563</v>
      </c>
      <c r="AI55" s="1034">
        <v>8.730860509613029</v>
      </c>
      <c r="AJ55" s="1034">
        <v>8.730860509613029</v>
      </c>
      <c r="AK55" s="1034">
        <v>8.7360090889964592</v>
      </c>
      <c r="AL55" s="1034">
        <v>1.604161901912434</v>
      </c>
    </row>
    <row r="56" spans="1:38" ht="14.1" customHeight="1">
      <c r="A56" s="1330"/>
      <c r="B56" s="961" t="s">
        <v>1352</v>
      </c>
      <c r="C56" s="1330"/>
      <c r="D56" s="992"/>
      <c r="E56" s="1025" t="e">
        <f>#REF!/#REF!*100</f>
        <v>#REF!</v>
      </c>
      <c r="F56" s="1033">
        <v>182.44798331250189</v>
      </c>
      <c r="G56" s="1034">
        <v>100</v>
      </c>
      <c r="H56" s="1034">
        <v>28.006684948384741</v>
      </c>
      <c r="I56" s="1034">
        <v>71.993315051615241</v>
      </c>
      <c r="J56" s="1035">
        <f t="shared" si="1"/>
        <v>131.35035143148789</v>
      </c>
      <c r="K56" s="1034">
        <v>48.540365836696417</v>
      </c>
      <c r="L56" s="1034">
        <v>46.152135965040728</v>
      </c>
      <c r="M56" s="1034">
        <v>21.370787373288142</v>
      </c>
      <c r="N56" s="1034">
        <v>15.744773851678969</v>
      </c>
      <c r="O56" s="1034">
        <v>43.242395966472799</v>
      </c>
      <c r="P56" s="1034">
        <v>19.948479602341319</v>
      </c>
      <c r="Q56" s="1034">
        <v>23.461577411082523</v>
      </c>
      <c r="R56" s="1034">
        <v>13.153328596916039</v>
      </c>
      <c r="S56" s="1330"/>
      <c r="T56" s="961" t="s">
        <v>1352</v>
      </c>
      <c r="U56" s="1330"/>
      <c r="V56" s="992"/>
      <c r="W56" s="1034">
        <v>0.54810142696243058</v>
      </c>
      <c r="X56" s="1034">
        <v>17.759057979359572</v>
      </c>
      <c r="Y56" s="1034">
        <v>25.37964459064964</v>
      </c>
      <c r="Z56" s="1034">
        <v>4.6580188964089126</v>
      </c>
      <c r="AA56" s="1034">
        <v>0</v>
      </c>
      <c r="AB56" s="1034">
        <v>28.777939623664018</v>
      </c>
      <c r="AC56" s="1034">
        <v>28.229838196701586</v>
      </c>
      <c r="AD56" s="1034">
        <v>8.9234494736435757</v>
      </c>
      <c r="AE56" s="1034">
        <v>35.838419881415227</v>
      </c>
      <c r="AF56" s="1034">
        <v>15.370040124370444</v>
      </c>
      <c r="AG56" s="1034">
        <v>6.8702919959529911</v>
      </c>
      <c r="AH56" s="1034">
        <v>28.362359057056015</v>
      </c>
      <c r="AI56" s="1034">
        <v>24.905582670560921</v>
      </c>
      <c r="AJ56" s="1034">
        <v>24.905582670560921</v>
      </c>
      <c r="AK56" s="1034">
        <v>17.634433910164361</v>
      </c>
      <c r="AL56" s="1034">
        <v>2.4971214486055229</v>
      </c>
    </row>
    <row r="57" spans="1:38" ht="14.1" customHeight="1">
      <c r="A57" s="1330"/>
      <c r="B57" s="961" t="s">
        <v>1353</v>
      </c>
      <c r="C57" s="1330"/>
      <c r="D57" s="992"/>
      <c r="E57" s="1025" t="e">
        <f>#REF!/#REF!*100</f>
        <v>#REF!</v>
      </c>
      <c r="F57" s="1033">
        <v>89.177284130440739</v>
      </c>
      <c r="G57" s="1034">
        <v>100</v>
      </c>
      <c r="H57" s="1034">
        <v>26.415561307821772</v>
      </c>
      <c r="I57" s="1034">
        <v>73.584438692178239</v>
      </c>
      <c r="J57" s="1035">
        <f t="shared" si="1"/>
        <v>65.620603968313759</v>
      </c>
      <c r="K57" s="1034">
        <v>42.952659938264652</v>
      </c>
      <c r="L57" s="1034">
        <v>48.29117882223516</v>
      </c>
      <c r="M57" s="1034">
        <v>22.574783638759062</v>
      </c>
      <c r="N57" s="1034">
        <v>28.744415720657273</v>
      </c>
      <c r="O57" s="1034">
        <v>43.983628740823924</v>
      </c>
      <c r="P57" s="1034">
        <v>18.413941164164253</v>
      </c>
      <c r="Q57" s="1034">
        <v>38.338610367306465</v>
      </c>
      <c r="R57" s="1034">
        <v>18.177358509655704</v>
      </c>
      <c r="S57" s="1330"/>
      <c r="T57" s="961" t="s">
        <v>1353</v>
      </c>
      <c r="U57" s="1330"/>
      <c r="V57" s="992"/>
      <c r="W57" s="1034">
        <v>2.2427236033276983</v>
      </c>
      <c r="X57" s="1034">
        <v>10.050724296394497</v>
      </c>
      <c r="Y57" s="1034">
        <v>20.098126039407067</v>
      </c>
      <c r="Z57" s="1034">
        <v>2.2427236033276983</v>
      </c>
      <c r="AA57" s="1034">
        <v>0</v>
      </c>
      <c r="AB57" s="1034">
        <v>28.098528809918022</v>
      </c>
      <c r="AC57" s="1034">
        <v>28.098528809918022</v>
      </c>
      <c r="AD57" s="1034">
        <v>10.847481365997758</v>
      </c>
      <c r="AE57" s="1034">
        <v>29.21656805819995</v>
      </c>
      <c r="AF57" s="1034">
        <v>9.72611956433391</v>
      </c>
      <c r="AG57" s="1034">
        <v>4.4405927346933263</v>
      </c>
      <c r="AH57" s="1034">
        <v>14.253098689569448</v>
      </c>
      <c r="AI57" s="1034">
        <v>9.7676514829140526</v>
      </c>
      <c r="AJ57" s="1034">
        <v>9.7676514829140526</v>
      </c>
      <c r="AK57" s="1034">
        <v>19.770198753964554</v>
      </c>
      <c r="AL57" s="1034">
        <v>5.5619545363571756</v>
      </c>
    </row>
    <row r="58" spans="1:38" ht="14.1" customHeight="1">
      <c r="A58" s="1330"/>
      <c r="B58" s="961" t="s">
        <v>1354</v>
      </c>
      <c r="C58" s="1330"/>
      <c r="D58" s="992"/>
      <c r="E58" s="1025" t="e">
        <f>#REF!/#REF!*100</f>
        <v>#REF!</v>
      </c>
      <c r="F58" s="1033">
        <v>45</v>
      </c>
      <c r="G58" s="1034">
        <v>100</v>
      </c>
      <c r="H58" s="1034">
        <v>48.888888888888886</v>
      </c>
      <c r="I58" s="1034">
        <v>51.111111111111107</v>
      </c>
      <c r="J58" s="1035">
        <f t="shared" si="1"/>
        <v>23</v>
      </c>
      <c r="K58" s="1034">
        <v>31.111111111111111</v>
      </c>
      <c r="L58" s="1034">
        <v>33.333333333333329</v>
      </c>
      <c r="M58" s="1034">
        <v>15.555555555555555</v>
      </c>
      <c r="N58" s="1034">
        <v>20</v>
      </c>
      <c r="O58" s="1034">
        <v>22.222222222222221</v>
      </c>
      <c r="P58" s="1034">
        <v>17.777777777777779</v>
      </c>
      <c r="Q58" s="1034">
        <v>15.555555555555555</v>
      </c>
      <c r="R58" s="1034">
        <v>15.555555555555555</v>
      </c>
      <c r="S58" s="1330"/>
      <c r="T58" s="961" t="s">
        <v>1354</v>
      </c>
      <c r="U58" s="1330"/>
      <c r="V58" s="992"/>
      <c r="W58" s="1034">
        <v>0</v>
      </c>
      <c r="X58" s="1034">
        <v>4.4444444444444446</v>
      </c>
      <c r="Y58" s="1034">
        <v>13.333333333333334</v>
      </c>
      <c r="Z58" s="1034">
        <v>2.2222222222222223</v>
      </c>
      <c r="AA58" s="1034">
        <v>0</v>
      </c>
      <c r="AB58" s="1034">
        <v>20</v>
      </c>
      <c r="AC58" s="1034">
        <v>11.111111111111111</v>
      </c>
      <c r="AD58" s="1034">
        <v>15.555555555555555</v>
      </c>
      <c r="AE58" s="1034">
        <v>24.444444444444443</v>
      </c>
      <c r="AF58" s="1034">
        <v>8.8888888888888893</v>
      </c>
      <c r="AG58" s="1034">
        <v>4.4444444444444446</v>
      </c>
      <c r="AH58" s="1034">
        <v>15.555555555555555</v>
      </c>
      <c r="AI58" s="1034">
        <v>17.777777777777779</v>
      </c>
      <c r="AJ58" s="1034">
        <v>17.777777777777779</v>
      </c>
      <c r="AK58" s="1034">
        <v>6.666666666666667</v>
      </c>
      <c r="AL58" s="1034">
        <v>0</v>
      </c>
    </row>
    <row r="59" spans="1:38" ht="14.1" customHeight="1">
      <c r="A59" s="1330"/>
      <c r="B59" s="961" t="s">
        <v>1355</v>
      </c>
      <c r="C59" s="1330"/>
      <c r="D59" s="992"/>
      <c r="E59" s="1025" t="e">
        <f>#REF!/#REF!*100</f>
        <v>#REF!</v>
      </c>
      <c r="F59" s="1033">
        <v>20</v>
      </c>
      <c r="G59" s="1034">
        <v>100</v>
      </c>
      <c r="H59" s="1034">
        <v>25</v>
      </c>
      <c r="I59" s="1034">
        <v>75</v>
      </c>
      <c r="J59" s="1035">
        <f t="shared" si="1"/>
        <v>15</v>
      </c>
      <c r="K59" s="1034">
        <v>70</v>
      </c>
      <c r="L59" s="1034">
        <v>35</v>
      </c>
      <c r="M59" s="1034">
        <v>15</v>
      </c>
      <c r="N59" s="1034">
        <v>45</v>
      </c>
      <c r="O59" s="1034">
        <v>35</v>
      </c>
      <c r="P59" s="1034">
        <v>20</v>
      </c>
      <c r="Q59" s="1034">
        <v>55.000000000000007</v>
      </c>
      <c r="R59" s="1034">
        <v>10</v>
      </c>
      <c r="S59" s="1330"/>
      <c r="T59" s="961" t="s">
        <v>1355</v>
      </c>
      <c r="U59" s="1330"/>
      <c r="V59" s="992"/>
      <c r="W59" s="1034">
        <v>0</v>
      </c>
      <c r="X59" s="1034">
        <v>15</v>
      </c>
      <c r="Y59" s="1034">
        <v>45</v>
      </c>
      <c r="Z59" s="1034">
        <v>0</v>
      </c>
      <c r="AA59" s="1034">
        <v>0</v>
      </c>
      <c r="AB59" s="1034">
        <v>30</v>
      </c>
      <c r="AC59" s="1034">
        <v>15</v>
      </c>
      <c r="AD59" s="1034">
        <v>25</v>
      </c>
      <c r="AE59" s="1034">
        <v>35</v>
      </c>
      <c r="AF59" s="1034">
        <v>25</v>
      </c>
      <c r="AG59" s="1034">
        <v>10</v>
      </c>
      <c r="AH59" s="1034">
        <v>15</v>
      </c>
      <c r="AI59" s="1034">
        <v>20</v>
      </c>
      <c r="AJ59" s="1034">
        <v>20</v>
      </c>
      <c r="AK59" s="1034">
        <v>5</v>
      </c>
      <c r="AL59" s="1034">
        <v>0</v>
      </c>
    </row>
    <row r="60" spans="1:38" ht="14.1" customHeight="1">
      <c r="A60" s="1479" t="s">
        <v>449</v>
      </c>
      <c r="B60" s="1479"/>
      <c r="C60" s="1479"/>
      <c r="D60" s="2"/>
      <c r="E60" s="1025"/>
      <c r="F60" s="1033"/>
      <c r="G60" s="1034"/>
      <c r="H60" s="1034"/>
      <c r="I60" s="1034"/>
      <c r="J60" s="1036"/>
      <c r="K60" s="1034"/>
      <c r="L60" s="1034"/>
      <c r="M60" s="1034"/>
      <c r="N60" s="1034"/>
      <c r="O60" s="1034"/>
      <c r="P60" s="1034"/>
      <c r="Q60" s="1034"/>
      <c r="R60" s="1034"/>
      <c r="S60" s="1479" t="s">
        <v>449</v>
      </c>
      <c r="T60" s="1479"/>
      <c r="U60" s="1479"/>
      <c r="V60" s="2"/>
      <c r="W60" s="1034"/>
      <c r="X60" s="1034"/>
      <c r="Y60" s="1034"/>
      <c r="Z60" s="1034"/>
      <c r="AA60" s="1034"/>
      <c r="AB60" s="1034"/>
      <c r="AC60" s="1034"/>
      <c r="AD60" s="1034"/>
      <c r="AE60" s="1034"/>
      <c r="AF60" s="1034"/>
      <c r="AG60" s="1034"/>
      <c r="AH60" s="1034"/>
      <c r="AI60" s="1034"/>
      <c r="AJ60" s="1034"/>
      <c r="AK60" s="1034"/>
      <c r="AL60" s="1034"/>
    </row>
    <row r="61" spans="1:38" ht="14.1" customHeight="1">
      <c r="A61" s="6"/>
      <c r="B61" s="961" t="s">
        <v>1337</v>
      </c>
      <c r="C61" s="6"/>
      <c r="D61" s="994"/>
      <c r="E61" s="1037" t="e">
        <f>#REF!/#REF!*100</f>
        <v>#REF!</v>
      </c>
      <c r="F61" s="1033">
        <v>5529.0594183248268</v>
      </c>
      <c r="G61" s="1034">
        <v>100</v>
      </c>
      <c r="H61" s="1034">
        <v>50.63048611339876</v>
      </c>
      <c r="I61" s="1034">
        <v>49.369513886601332</v>
      </c>
      <c r="J61" s="1035">
        <f t="shared" si="1"/>
        <v>2729.6697573283141</v>
      </c>
      <c r="K61" s="1034">
        <v>31.665248416777647</v>
      </c>
      <c r="L61" s="1034">
        <v>33.779311046542219</v>
      </c>
      <c r="M61" s="1034">
        <v>23.600213585095503</v>
      </c>
      <c r="N61" s="1034">
        <v>13.929648100068929</v>
      </c>
      <c r="O61" s="1034">
        <v>33.840338179699877</v>
      </c>
      <c r="P61" s="1034">
        <v>20.077894492229557</v>
      </c>
      <c r="Q61" s="1034">
        <v>23.72742624553225</v>
      </c>
      <c r="R61" s="1034">
        <v>22.507105855657585</v>
      </c>
      <c r="S61" s="6"/>
      <c r="T61" s="961" t="s">
        <v>1337</v>
      </c>
      <c r="U61" s="6"/>
      <c r="V61" s="994"/>
      <c r="W61" s="1034">
        <v>5.6814282889292516</v>
      </c>
      <c r="X61" s="1034">
        <v>9.0736768010894018</v>
      </c>
      <c r="Y61" s="1034">
        <v>15.329858334059947</v>
      </c>
      <c r="Z61" s="1034">
        <v>9.2393353088206656</v>
      </c>
      <c r="AA61" s="1034">
        <v>0.95417475331552837</v>
      </c>
      <c r="AB61" s="1034">
        <v>20.453834110949405</v>
      </c>
      <c r="AC61" s="1034">
        <v>19.609435986485376</v>
      </c>
      <c r="AD61" s="1034">
        <v>2.9400042970184681</v>
      </c>
      <c r="AE61" s="1034">
        <v>17.036757301343595</v>
      </c>
      <c r="AF61" s="1034">
        <v>11.079417686182767</v>
      </c>
      <c r="AG61" s="1034">
        <v>1.2139460696267765</v>
      </c>
      <c r="AH61" s="1034">
        <v>6.413565876444185</v>
      </c>
      <c r="AI61" s="1034">
        <v>4.5439934537792421</v>
      </c>
      <c r="AJ61" s="1034">
        <v>4.5439934537792421</v>
      </c>
      <c r="AK61" s="1034">
        <v>13.436568836975249</v>
      </c>
      <c r="AL61" s="1034">
        <v>0.52137332661657276</v>
      </c>
    </row>
    <row r="62" spans="1:38" ht="14.1" customHeight="1">
      <c r="A62" s="6"/>
      <c r="B62" s="961" t="s">
        <v>1347</v>
      </c>
      <c r="C62" s="6"/>
      <c r="D62" s="2"/>
      <c r="E62" s="1037" t="e">
        <f>#REF!/#REF!*100</f>
        <v>#REF!</v>
      </c>
      <c r="F62" s="1033">
        <v>1545.4970983236326</v>
      </c>
      <c r="G62" s="1034">
        <v>100</v>
      </c>
      <c r="H62" s="1034">
        <v>47.676872839907844</v>
      </c>
      <c r="I62" s="1034">
        <v>52.323127160092099</v>
      </c>
      <c r="J62" s="1035">
        <f t="shared" si="1"/>
        <v>808.65241201140782</v>
      </c>
      <c r="K62" s="1034">
        <v>34.304729173117963</v>
      </c>
      <c r="L62" s="1034">
        <v>34.287385096707013</v>
      </c>
      <c r="M62" s="1034">
        <v>17.817429185741307</v>
      </c>
      <c r="N62" s="1034">
        <v>8.4080718240227856</v>
      </c>
      <c r="O62" s="1034">
        <v>23.97862240014652</v>
      </c>
      <c r="P62" s="1034">
        <v>11.481619971168158</v>
      </c>
      <c r="Q62" s="1034">
        <v>18.147913065719337</v>
      </c>
      <c r="R62" s="1034">
        <v>8.4616286460744465</v>
      </c>
      <c r="S62" s="6"/>
      <c r="T62" s="961" t="s">
        <v>1347</v>
      </c>
      <c r="U62" s="6"/>
      <c r="V62" s="2"/>
      <c r="W62" s="1034">
        <v>6.4621984408145705</v>
      </c>
      <c r="X62" s="1034">
        <v>3.8369946701137847</v>
      </c>
      <c r="Y62" s="1034">
        <v>9.6864042171746565</v>
      </c>
      <c r="Z62" s="1034">
        <v>4.2356789275589781</v>
      </c>
      <c r="AA62" s="1034">
        <v>2.5227318791526687</v>
      </c>
      <c r="AB62" s="1034">
        <v>19.028797428192362</v>
      </c>
      <c r="AC62" s="1034">
        <v>19.028797428192362</v>
      </c>
      <c r="AD62" s="1034">
        <v>1.2356790408347575</v>
      </c>
      <c r="AE62" s="1034">
        <v>13.385273156236217</v>
      </c>
      <c r="AF62" s="1034">
        <v>7.7347418550201859</v>
      </c>
      <c r="AG62" s="1034">
        <v>1.6634998238676895</v>
      </c>
      <c r="AH62" s="1034">
        <v>4.5628720905742943</v>
      </c>
      <c r="AI62" s="1034">
        <v>1.8456259116993297</v>
      </c>
      <c r="AJ62" s="1034">
        <v>1.8456259116993297</v>
      </c>
      <c r="AK62" s="1034">
        <v>8.9812844235508766</v>
      </c>
      <c r="AL62" s="1034">
        <v>2.9862290417847861</v>
      </c>
    </row>
    <row r="63" spans="1:38" ht="14.1" customHeight="1">
      <c r="A63" s="1330"/>
      <c r="B63" s="961" t="s">
        <v>1348</v>
      </c>
      <c r="C63" s="1330"/>
      <c r="D63" s="992"/>
      <c r="E63" s="1037" t="e">
        <f>#REF!/#REF!*100</f>
        <v>#REF!</v>
      </c>
      <c r="F63" s="1033">
        <v>2185.9832718276957</v>
      </c>
      <c r="G63" s="1034">
        <v>100</v>
      </c>
      <c r="H63" s="1034">
        <v>44.9153987811248</v>
      </c>
      <c r="I63" s="1034">
        <v>55.0846012188752</v>
      </c>
      <c r="J63" s="1035">
        <f t="shared" si="1"/>
        <v>1204.140167997607</v>
      </c>
      <c r="K63" s="1034">
        <v>35.002321588310615</v>
      </c>
      <c r="L63" s="1034">
        <v>39.071650738529215</v>
      </c>
      <c r="M63" s="1034">
        <v>23.462934355802989</v>
      </c>
      <c r="N63" s="1034">
        <v>15.876473360236455</v>
      </c>
      <c r="O63" s="1034">
        <v>33.532593428977002</v>
      </c>
      <c r="P63" s="1034">
        <v>19.895250493111902</v>
      </c>
      <c r="Q63" s="1034">
        <v>24.887681763719701</v>
      </c>
      <c r="R63" s="1034">
        <v>15.318665025374054</v>
      </c>
      <c r="S63" s="1330"/>
      <c r="T63" s="961" t="s">
        <v>1348</v>
      </c>
      <c r="U63" s="1330"/>
      <c r="V63" s="992"/>
      <c r="W63" s="1034">
        <v>5.8158570480314582</v>
      </c>
      <c r="X63" s="1034">
        <v>5.3176223709674186</v>
      </c>
      <c r="Y63" s="1034">
        <v>18.70989250684433</v>
      </c>
      <c r="Z63" s="1034">
        <v>6.1463257227198014</v>
      </c>
      <c r="AA63" s="1034">
        <v>1.7993979252158676</v>
      </c>
      <c r="AB63" s="1034">
        <v>14.132790914046851</v>
      </c>
      <c r="AC63" s="1034">
        <v>14.132790914046851</v>
      </c>
      <c r="AD63" s="1034">
        <v>1.3849291831377819</v>
      </c>
      <c r="AE63" s="1034">
        <v>17.30548426799167</v>
      </c>
      <c r="AF63" s="1034">
        <v>9.1383789269637354</v>
      </c>
      <c r="AG63" s="1034">
        <v>2.9479648554159801</v>
      </c>
      <c r="AH63" s="1034">
        <v>6.4161816352043424</v>
      </c>
      <c r="AI63" s="1034">
        <v>2.0350266366354863</v>
      </c>
      <c r="AJ63" s="1034">
        <v>2.0350266366354863</v>
      </c>
      <c r="AK63" s="1034">
        <v>7.4859147412815501</v>
      </c>
      <c r="AL63" s="1034">
        <v>1.7259568402342789</v>
      </c>
    </row>
    <row r="64" spans="1:38" ht="14.1" customHeight="1">
      <c r="A64" s="1330"/>
      <c r="B64" s="961" t="s">
        <v>1349</v>
      </c>
      <c r="C64" s="1330"/>
      <c r="D64" s="992"/>
      <c r="E64" s="1037" t="e">
        <f>#REF!/#REF!*100</f>
        <v>#REF!</v>
      </c>
      <c r="F64" s="1033">
        <v>2451.5075224238531</v>
      </c>
      <c r="G64" s="1034">
        <v>100</v>
      </c>
      <c r="H64" s="1034">
        <v>38.936295414255873</v>
      </c>
      <c r="I64" s="1034">
        <v>61.063704585744027</v>
      </c>
      <c r="J64" s="1035">
        <f t="shared" si="1"/>
        <v>1496.9813113901942</v>
      </c>
      <c r="K64" s="1034">
        <v>41.607063903745988</v>
      </c>
      <c r="L64" s="1034">
        <v>39.708496638621597</v>
      </c>
      <c r="M64" s="1034">
        <v>21.679588519475715</v>
      </c>
      <c r="N64" s="1034">
        <v>16.928233538072764</v>
      </c>
      <c r="O64" s="1034">
        <v>39.492652229426113</v>
      </c>
      <c r="P64" s="1034">
        <v>19.604013399875168</v>
      </c>
      <c r="Q64" s="1034">
        <v>22.592194097004597</v>
      </c>
      <c r="R64" s="1034">
        <v>16.185196488262367</v>
      </c>
      <c r="S64" s="1330"/>
      <c r="T64" s="961" t="s">
        <v>1349</v>
      </c>
      <c r="U64" s="1330"/>
      <c r="V64" s="992"/>
      <c r="W64" s="1034">
        <v>3.3223508480640769</v>
      </c>
      <c r="X64" s="1034">
        <v>4.2290042019506862</v>
      </c>
      <c r="Y64" s="1034">
        <v>24.242147134082224</v>
      </c>
      <c r="Z64" s="1034">
        <v>6.8656326743868261</v>
      </c>
      <c r="AA64" s="1034">
        <v>4.6649503773607739</v>
      </c>
      <c r="AB64" s="1034">
        <v>15.13890422257354</v>
      </c>
      <c r="AC64" s="1034">
        <v>15.09811299550803</v>
      </c>
      <c r="AD64" s="1034">
        <v>1.8004536355287379</v>
      </c>
      <c r="AE64" s="1034">
        <v>19.271097388702454</v>
      </c>
      <c r="AF64" s="1034">
        <v>9.3272312002829487</v>
      </c>
      <c r="AG64" s="1034">
        <v>3.68849139472219</v>
      </c>
      <c r="AH64" s="1034">
        <v>14.33068177395195</v>
      </c>
      <c r="AI64" s="1034">
        <v>6.3066257313197607</v>
      </c>
      <c r="AJ64" s="1034">
        <v>6.3066257313197607</v>
      </c>
      <c r="AK64" s="1034">
        <v>6.8563958491907266</v>
      </c>
      <c r="AL64" s="1034">
        <v>2.3210598046606004</v>
      </c>
    </row>
    <row r="65" spans="1:38" ht="14.1" customHeight="1">
      <c r="A65" s="1330"/>
      <c r="B65" s="961" t="s">
        <v>1350</v>
      </c>
      <c r="C65" s="1330"/>
      <c r="D65" s="992"/>
      <c r="E65" s="1037" t="e">
        <f>#REF!/#REF!*100</f>
        <v>#REF!</v>
      </c>
      <c r="F65" s="1033">
        <v>1425.1459957397967</v>
      </c>
      <c r="G65" s="1034">
        <v>100</v>
      </c>
      <c r="H65" s="1034">
        <v>40.089100048863671</v>
      </c>
      <c r="I65" s="1034">
        <v>59.910899951136351</v>
      </c>
      <c r="J65" s="1035">
        <f t="shared" si="1"/>
        <v>853.81779166529554</v>
      </c>
      <c r="K65" s="1034">
        <v>41.994032782575808</v>
      </c>
      <c r="L65" s="1034">
        <v>44.627468598074465</v>
      </c>
      <c r="M65" s="1034">
        <v>12.821497547802087</v>
      </c>
      <c r="N65" s="1034">
        <v>21.08693853065197</v>
      </c>
      <c r="O65" s="1034">
        <v>34.64804724897381</v>
      </c>
      <c r="P65" s="1034">
        <v>19.701332133816795</v>
      </c>
      <c r="Q65" s="1034">
        <v>23.74174460376879</v>
      </c>
      <c r="R65" s="1034">
        <v>15.794313061542089</v>
      </c>
      <c r="S65" s="1330"/>
      <c r="T65" s="961" t="s">
        <v>1350</v>
      </c>
      <c r="U65" s="1330"/>
      <c r="V65" s="992"/>
      <c r="W65" s="1034">
        <v>2.2129468076520151</v>
      </c>
      <c r="X65" s="1034">
        <v>8.4197549144936872</v>
      </c>
      <c r="Y65" s="1034">
        <v>29.563095463571472</v>
      </c>
      <c r="Z65" s="1034">
        <v>3.8457540093246179</v>
      </c>
      <c r="AA65" s="1034">
        <v>3.244461614322101</v>
      </c>
      <c r="AB65" s="1034">
        <v>27.364622933458016</v>
      </c>
      <c r="AC65" s="1034">
        <v>27.294454683819783</v>
      </c>
      <c r="AD65" s="1034">
        <v>0.73994113319674448</v>
      </c>
      <c r="AE65" s="1034">
        <v>29.021452105251466</v>
      </c>
      <c r="AF65" s="1034">
        <v>17.036884672689787</v>
      </c>
      <c r="AG65" s="1034">
        <v>6.5588662768210826</v>
      </c>
      <c r="AH65" s="1034">
        <v>13.044669161959906</v>
      </c>
      <c r="AI65" s="1034">
        <v>10.627003030397965</v>
      </c>
      <c r="AJ65" s="1034">
        <v>10.627003030397965</v>
      </c>
      <c r="AK65" s="1034">
        <v>11.233232366946963</v>
      </c>
      <c r="AL65" s="1034">
        <v>1.7685914232641571</v>
      </c>
    </row>
    <row r="66" spans="1:38" ht="14.1" customHeight="1">
      <c r="A66" s="1330"/>
      <c r="B66" s="961" t="s">
        <v>1351</v>
      </c>
      <c r="C66" s="1330"/>
      <c r="D66" s="992"/>
      <c r="E66" s="1037" t="e">
        <f>#REF!/#REF!*100</f>
        <v>#REF!</v>
      </c>
      <c r="F66" s="1033">
        <v>1469.5324161450528</v>
      </c>
      <c r="G66" s="1034">
        <v>100</v>
      </c>
      <c r="H66" s="1034">
        <v>37.892672515746412</v>
      </c>
      <c r="I66" s="1034">
        <v>62.10732748425351</v>
      </c>
      <c r="J66" s="1035">
        <f t="shared" si="1"/>
        <v>912.68731018247115</v>
      </c>
      <c r="K66" s="1034">
        <v>44.187873962216507</v>
      </c>
      <c r="L66" s="1034">
        <v>40.328492600400352</v>
      </c>
      <c r="M66" s="1034">
        <v>15.023507593896447</v>
      </c>
      <c r="N66" s="1034">
        <v>16.256046409521733</v>
      </c>
      <c r="O66" s="1034">
        <v>32.931299672169779</v>
      </c>
      <c r="P66" s="1034">
        <v>19.852297298257703</v>
      </c>
      <c r="Q66" s="1034">
        <v>24.968765055474996</v>
      </c>
      <c r="R66" s="1034">
        <v>18.074303399072562</v>
      </c>
      <c r="S66" s="1330"/>
      <c r="T66" s="961" t="s">
        <v>1351</v>
      </c>
      <c r="U66" s="1330"/>
      <c r="V66" s="992"/>
      <c r="W66" s="1034">
        <v>4.4384414046642195</v>
      </c>
      <c r="X66" s="1034">
        <v>10.284307074099862</v>
      </c>
      <c r="Y66" s="1034">
        <v>22.187014199720242</v>
      </c>
      <c r="Z66" s="1034">
        <v>3.9429394162088824</v>
      </c>
      <c r="AA66" s="1034">
        <v>1.894131998159188</v>
      </c>
      <c r="AB66" s="1034">
        <v>24.080480171968375</v>
      </c>
      <c r="AC66" s="1034">
        <v>24.080480171968375</v>
      </c>
      <c r="AD66" s="1034">
        <v>2.7755472449320369</v>
      </c>
      <c r="AE66" s="1034">
        <v>25.728498558511394</v>
      </c>
      <c r="AF66" s="1034">
        <v>13.771992581002365</v>
      </c>
      <c r="AG66" s="1034">
        <v>1.6445733159172042</v>
      </c>
      <c r="AH66" s="1034">
        <v>22.39673816033741</v>
      </c>
      <c r="AI66" s="1034">
        <v>9.5211262727611583</v>
      </c>
      <c r="AJ66" s="1034">
        <v>9.5211262727611583</v>
      </c>
      <c r="AK66" s="1034">
        <v>9.9602779185877104</v>
      </c>
      <c r="AL66" s="1034">
        <v>2.4966996157870152</v>
      </c>
    </row>
    <row r="67" spans="1:38" ht="14.1" customHeight="1">
      <c r="A67" s="1330"/>
      <c r="B67" s="961" t="s">
        <v>1352</v>
      </c>
      <c r="C67" s="1330"/>
      <c r="D67" s="992"/>
      <c r="E67" s="1037" t="e">
        <f>#REF!/#REF!*100</f>
        <v>#REF!</v>
      </c>
      <c r="F67" s="1033">
        <v>376.33705916988293</v>
      </c>
      <c r="G67" s="1034">
        <v>100</v>
      </c>
      <c r="H67" s="1034">
        <v>40.53066811749833</v>
      </c>
      <c r="I67" s="1034">
        <v>59.469331882501628</v>
      </c>
      <c r="J67" s="1035">
        <f t="shared" si="1"/>
        <v>223.8051347145842</v>
      </c>
      <c r="K67" s="1034">
        <v>46.883100791052719</v>
      </c>
      <c r="L67" s="1034">
        <v>45.271665877133529</v>
      </c>
      <c r="M67" s="1034">
        <v>9.6574324340338986</v>
      </c>
      <c r="N67" s="1034">
        <v>20.916350948629333</v>
      </c>
      <c r="O67" s="1034">
        <v>35.882947337226085</v>
      </c>
      <c r="P67" s="1034">
        <v>20.023313937245625</v>
      </c>
      <c r="Q67" s="1034">
        <v>20.631893748843684</v>
      </c>
      <c r="R67" s="1034">
        <v>16.334443667672542</v>
      </c>
      <c r="S67" s="1330"/>
      <c r="T67" s="961" t="s">
        <v>1352</v>
      </c>
      <c r="U67" s="1330"/>
      <c r="V67" s="992"/>
      <c r="W67" s="1034">
        <v>6.5788269640897479</v>
      </c>
      <c r="X67" s="1034">
        <v>6.3760623793269291</v>
      </c>
      <c r="Y67" s="1034">
        <v>18.109320913459864</v>
      </c>
      <c r="Z67" s="1034">
        <v>3.2898839829864244</v>
      </c>
      <c r="AA67" s="1034">
        <v>0</v>
      </c>
      <c r="AB67" s="1034">
        <v>25.488988657770896</v>
      </c>
      <c r="AC67" s="1034">
        <v>25.223269410719919</v>
      </c>
      <c r="AD67" s="1034">
        <v>1.2106029987836255</v>
      </c>
      <c r="AE67" s="1034">
        <v>21.538678116903991</v>
      </c>
      <c r="AF67" s="1034">
        <v>7.250454092868722</v>
      </c>
      <c r="AG67" s="1034">
        <v>0.79863371837551222</v>
      </c>
      <c r="AH67" s="1034">
        <v>20.145416736111699</v>
      </c>
      <c r="AI67" s="1034">
        <v>8.9762189330916939</v>
      </c>
      <c r="AJ67" s="1034">
        <v>8.9762189330916939</v>
      </c>
      <c r="AK67" s="1034">
        <v>6.9985571085044613</v>
      </c>
      <c r="AL67" s="1034">
        <v>2.9027573200514469</v>
      </c>
    </row>
    <row r="68" spans="1:38" ht="14.1" customHeight="1">
      <c r="A68" s="1330"/>
      <c r="B68" s="961" t="s">
        <v>1353</v>
      </c>
      <c r="C68" s="1330"/>
      <c r="D68" s="992"/>
      <c r="E68" s="1037" t="e">
        <f>#REF!/#REF!*100</f>
        <v>#REF!</v>
      </c>
      <c r="F68" s="1033">
        <v>363.52699242008521</v>
      </c>
      <c r="G68" s="1034">
        <v>100</v>
      </c>
      <c r="H68" s="1034">
        <v>36.246778608841012</v>
      </c>
      <c r="I68" s="1034">
        <v>63.753221391158945</v>
      </c>
      <c r="J68" s="1035">
        <f t="shared" si="1"/>
        <v>231.76016829419851</v>
      </c>
      <c r="K68" s="1034">
        <v>40.830831946929621</v>
      </c>
      <c r="L68" s="1034">
        <v>48.143568863414494</v>
      </c>
      <c r="M68" s="1034">
        <v>19.856468702280559</v>
      </c>
      <c r="N68" s="1034">
        <v>19.007955724315828</v>
      </c>
      <c r="O68" s="1034">
        <v>39.401169884564915</v>
      </c>
      <c r="P68" s="1034">
        <v>22.001781681534229</v>
      </c>
      <c r="Q68" s="1034">
        <v>22.497471825965459</v>
      </c>
      <c r="R68" s="1034">
        <v>14.084462526072533</v>
      </c>
      <c r="S68" s="1330"/>
      <c r="T68" s="961" t="s">
        <v>1353</v>
      </c>
      <c r="U68" s="1330"/>
      <c r="V68" s="992"/>
      <c r="W68" s="1034">
        <v>0.55016547373429603</v>
      </c>
      <c r="X68" s="1034">
        <v>9.4157074295192587</v>
      </c>
      <c r="Y68" s="1034">
        <v>24.817878589335603</v>
      </c>
      <c r="Z68" s="1034">
        <v>1.6682914293216791</v>
      </c>
      <c r="AA68" s="1034">
        <v>0</v>
      </c>
      <c r="AB68" s="1034">
        <v>24.4715088890994</v>
      </c>
      <c r="AC68" s="1034">
        <v>24.4715088890994</v>
      </c>
      <c r="AD68" s="1034">
        <v>6.7833047117477152</v>
      </c>
      <c r="AE68" s="1034">
        <v>35.292729021555381</v>
      </c>
      <c r="AF68" s="1034">
        <v>12.77380993297095</v>
      </c>
      <c r="AG68" s="1034">
        <v>3.0732421551661666</v>
      </c>
      <c r="AH68" s="1034">
        <v>22.493896938736615</v>
      </c>
      <c r="AI68" s="1034">
        <v>13.860359086825509</v>
      </c>
      <c r="AJ68" s="1034">
        <v>13.860359086825509</v>
      </c>
      <c r="AK68" s="1034">
        <v>12.145690090397787</v>
      </c>
      <c r="AL68" s="1034">
        <v>1.0207017341649436</v>
      </c>
    </row>
    <row r="69" spans="1:38" ht="14.1" customHeight="1">
      <c r="A69" s="1330"/>
      <c r="B69" s="961" t="s">
        <v>1354</v>
      </c>
      <c r="C69" s="1330"/>
      <c r="D69" s="992"/>
      <c r="E69" s="1037" t="e">
        <f>#REF!/#REF!*100</f>
        <v>#REF!</v>
      </c>
      <c r="F69" s="1033">
        <v>234.50221487678269</v>
      </c>
      <c r="G69" s="1034">
        <v>100</v>
      </c>
      <c r="H69" s="1034">
        <v>26.096379689215421</v>
      </c>
      <c r="I69" s="1034">
        <v>73.903620310784561</v>
      </c>
      <c r="J69" s="1035">
        <f t="shared" si="1"/>
        <v>173.30562650291762</v>
      </c>
      <c r="K69" s="1034">
        <v>48.617857872500792</v>
      </c>
      <c r="L69" s="1034">
        <v>48.971495159431306</v>
      </c>
      <c r="M69" s="1034">
        <v>27.614430007845481</v>
      </c>
      <c r="N69" s="1034">
        <v>17.84230523516597</v>
      </c>
      <c r="O69" s="1034">
        <v>33.180838129877266</v>
      </c>
      <c r="P69" s="1034">
        <v>20.653433909401887</v>
      </c>
      <c r="Q69" s="1034">
        <v>33.772391957448875</v>
      </c>
      <c r="R69" s="1034">
        <v>13.38727361971627</v>
      </c>
      <c r="S69" s="1330"/>
      <c r="T69" s="961" t="s">
        <v>1354</v>
      </c>
      <c r="U69" s="1330"/>
      <c r="V69" s="992"/>
      <c r="W69" s="1034">
        <v>0</v>
      </c>
      <c r="X69" s="1034">
        <v>18.09411067343083</v>
      </c>
      <c r="Y69" s="1034">
        <v>18.332860612860816</v>
      </c>
      <c r="Z69" s="1034">
        <v>2.9679890246453544</v>
      </c>
      <c r="AA69" s="1034">
        <v>0</v>
      </c>
      <c r="AB69" s="1034">
        <v>34.362062919875747</v>
      </c>
      <c r="AC69" s="1034">
        <v>33.082757305821595</v>
      </c>
      <c r="AD69" s="1034">
        <v>7.5195406099302682</v>
      </c>
      <c r="AE69" s="1034">
        <v>37.190607013720964</v>
      </c>
      <c r="AF69" s="1034">
        <v>13.060286031306216</v>
      </c>
      <c r="AG69" s="1034">
        <v>4.2955546236171092</v>
      </c>
      <c r="AH69" s="1034">
        <v>21.626833849023114</v>
      </c>
      <c r="AI69" s="1034">
        <v>16.297849910226848</v>
      </c>
      <c r="AJ69" s="1034">
        <v>16.297849910226848</v>
      </c>
      <c r="AK69" s="1034">
        <v>14.658378976737726</v>
      </c>
      <c r="AL69" s="1034">
        <v>0.85287040936943137</v>
      </c>
    </row>
    <row r="70" spans="1:38" ht="14.1" customHeight="1" thickBot="1">
      <c r="A70" s="1331"/>
      <c r="B70" s="1319" t="s">
        <v>1355</v>
      </c>
      <c r="C70" s="1331"/>
      <c r="D70" s="996"/>
      <c r="E70" s="1038" t="e">
        <f>#REF!/#REF!*100</f>
        <v>#REF!</v>
      </c>
      <c r="F70" s="1039">
        <v>105.90801054511272</v>
      </c>
      <c r="G70" s="1040">
        <v>100</v>
      </c>
      <c r="H70" s="1040">
        <v>38.240306961977915</v>
      </c>
      <c r="I70" s="1040">
        <v>61.759693038022078</v>
      </c>
      <c r="J70" s="1041">
        <f t="shared" si="1"/>
        <v>65.408462215337664</v>
      </c>
      <c r="K70" s="1040">
        <v>41.96613553933453</v>
      </c>
      <c r="L70" s="1040">
        <v>29.232916226771547</v>
      </c>
      <c r="M70" s="1040">
        <v>17.90512621789404</v>
      </c>
      <c r="N70" s="1040">
        <v>31.086376557920733</v>
      </c>
      <c r="O70" s="1040">
        <v>32.030592198317485</v>
      </c>
      <c r="P70" s="1040">
        <v>12.27480332515783</v>
      </c>
      <c r="Q70" s="1040">
        <v>26.365298355936954</v>
      </c>
      <c r="R70" s="1040">
        <v>14.128263656307016</v>
      </c>
      <c r="S70" s="1331"/>
      <c r="T70" s="1319" t="s">
        <v>1355</v>
      </c>
      <c r="U70" s="1331"/>
      <c r="V70" s="996"/>
      <c r="W70" s="1040">
        <v>1.8884312807935122</v>
      </c>
      <c r="X70" s="1040">
        <v>11.295616735116747</v>
      </c>
      <c r="Y70" s="1040">
        <v>22.623406743994256</v>
      </c>
      <c r="Z70" s="1040">
        <v>1.8884312807935122</v>
      </c>
      <c r="AA70" s="1040">
        <v>0</v>
      </c>
      <c r="AB70" s="1040">
        <v>17.90512621789404</v>
      </c>
      <c r="AC70" s="1040">
        <v>13.18404801591026</v>
      </c>
      <c r="AD70" s="1040">
        <v>9.4421564039675605</v>
      </c>
      <c r="AE70" s="1040">
        <v>25.005224961837246</v>
      </c>
      <c r="AF70" s="1040">
        <v>11.330587684761072</v>
      </c>
      <c r="AG70" s="1040">
        <v>7.5159564976461564</v>
      </c>
      <c r="AH70" s="1040">
        <v>12.27480332515783</v>
      </c>
      <c r="AI70" s="1040">
        <v>14.163234605951342</v>
      </c>
      <c r="AJ70" s="1040">
        <v>14.163234605951342</v>
      </c>
      <c r="AK70" s="1040">
        <v>9.4043877784396681</v>
      </c>
      <c r="AL70" s="1040">
        <v>4.6833095764558887</v>
      </c>
    </row>
    <row r="71" spans="1:38" s="288" customFormat="1" ht="57.75" customHeight="1">
      <c r="A71" s="1979" t="s">
        <v>1408</v>
      </c>
      <c r="B71" s="1979"/>
      <c r="C71" s="1979"/>
      <c r="D71" s="1979"/>
      <c r="E71" s="1979"/>
      <c r="F71" s="1979"/>
      <c r="G71" s="1979"/>
      <c r="H71" s="1979"/>
      <c r="I71" s="1979"/>
      <c r="J71" s="1979"/>
      <c r="K71" s="1308"/>
      <c r="L71" s="1308"/>
      <c r="M71" s="1308"/>
      <c r="N71" s="1308"/>
      <c r="O71" s="1308"/>
      <c r="P71" s="1308"/>
      <c r="Q71" s="1308"/>
      <c r="R71" s="1308"/>
      <c r="S71" s="1979" t="s">
        <v>1409</v>
      </c>
      <c r="T71" s="1979"/>
      <c r="U71" s="1979"/>
      <c r="V71" s="1979"/>
      <c r="W71" s="1979"/>
      <c r="X71" s="1979"/>
      <c r="Y71" s="1979"/>
      <c r="Z71" s="1979"/>
      <c r="AA71" s="1979"/>
      <c r="AB71" s="287"/>
      <c r="AC71" s="287"/>
      <c r="AD71" s="287"/>
      <c r="AE71" s="287"/>
      <c r="AF71" s="287"/>
      <c r="AG71" s="287"/>
      <c r="AH71" s="287"/>
      <c r="AI71" s="287"/>
      <c r="AJ71" s="287"/>
      <c r="AK71" s="287"/>
      <c r="AL71" s="287"/>
    </row>
    <row r="72" spans="1:38" ht="26.1" customHeight="1">
      <c r="E72" s="1024"/>
      <c r="K72" s="1025"/>
      <c r="L72" s="1025"/>
      <c r="M72" s="1025"/>
      <c r="N72" s="1025"/>
      <c r="O72" s="1025"/>
      <c r="P72" s="1025"/>
      <c r="Q72" s="1025"/>
      <c r="R72" s="1025"/>
      <c r="W72" s="1025"/>
      <c r="X72" s="1025"/>
      <c r="Y72" s="1025"/>
      <c r="Z72" s="1025"/>
      <c r="AA72" s="1025"/>
      <c r="AB72" s="1025"/>
      <c r="AC72" s="1025"/>
      <c r="AD72" s="1025"/>
      <c r="AE72" s="1025"/>
      <c r="AF72" s="1025"/>
      <c r="AG72" s="1025"/>
      <c r="AH72" s="1025"/>
      <c r="AI72" s="1025"/>
      <c r="AJ72" s="1025"/>
      <c r="AK72" s="1025"/>
    </row>
    <row r="73" spans="1:38" ht="26.1" customHeight="1">
      <c r="E73" s="1024"/>
    </row>
    <row r="74" spans="1:38" ht="26.1" customHeight="1">
      <c r="E74" s="1024"/>
    </row>
    <row r="75" spans="1:38" ht="26.1" customHeight="1">
      <c r="E75" s="1024"/>
    </row>
    <row r="76" spans="1:38" ht="26.1" customHeight="1">
      <c r="E76" s="1024"/>
    </row>
    <row r="77" spans="1:38" ht="26.1" customHeight="1">
      <c r="E77" s="1024"/>
    </row>
    <row r="78" spans="1:38" ht="26.1" customHeight="1">
      <c r="E78" s="1024"/>
    </row>
    <row r="79" spans="1:38" ht="26.1" customHeight="1">
      <c r="E79" s="1024"/>
    </row>
    <row r="80" spans="1:38" ht="26.1" customHeight="1">
      <c r="E80" s="1024"/>
    </row>
    <row r="81" spans="5:5" ht="26.1" customHeight="1">
      <c r="E81" s="1024"/>
    </row>
    <row r="82" spans="5:5" ht="26.1" customHeight="1">
      <c r="E82" s="1024"/>
    </row>
    <row r="83" spans="5:5" ht="26.1" customHeight="1">
      <c r="E83" s="1024"/>
    </row>
    <row r="84" spans="5:5" ht="26.1" customHeight="1">
      <c r="E84" s="1024"/>
    </row>
    <row r="85" spans="5:5" ht="26.1" customHeight="1">
      <c r="E85" s="1024"/>
    </row>
    <row r="86" spans="5:5" ht="26.1" customHeight="1">
      <c r="E86" s="1024"/>
    </row>
    <row r="87" spans="5:5" ht="26.1" customHeight="1">
      <c r="E87" s="1024"/>
    </row>
    <row r="88" spans="5:5" ht="26.1" customHeight="1">
      <c r="E88" s="1024"/>
    </row>
    <row r="89" spans="5:5" ht="26.1" customHeight="1">
      <c r="E89" s="1024"/>
    </row>
    <row r="90" spans="5:5" ht="26.1" customHeight="1">
      <c r="E90" s="1024"/>
    </row>
    <row r="91" spans="5:5" ht="26.1" customHeight="1">
      <c r="E91" s="1024"/>
    </row>
    <row r="92" spans="5:5" ht="26.1" customHeight="1">
      <c r="E92" s="1024"/>
    </row>
    <row r="93" spans="5:5">
      <c r="E93" s="1024"/>
    </row>
    <row r="94" spans="5:5">
      <c r="E94" s="1024"/>
    </row>
    <row r="95" spans="5:5">
      <c r="E95" s="1024"/>
    </row>
    <row r="96" spans="5:5">
      <c r="E96" s="1024"/>
    </row>
    <row r="97" spans="5:5">
      <c r="E97" s="1024"/>
    </row>
    <row r="98" spans="5:5">
      <c r="E98" s="1024"/>
    </row>
    <row r="99" spans="5:5">
      <c r="E99" s="1024"/>
    </row>
    <row r="100" spans="5:5">
      <c r="E100" s="1024"/>
    </row>
    <row r="101" spans="5:5">
      <c r="E101" s="1024"/>
    </row>
    <row r="102" spans="5:5">
      <c r="E102" s="1024"/>
    </row>
    <row r="103" spans="5:5">
      <c r="E103" s="1024"/>
    </row>
    <row r="104" spans="5:5">
      <c r="E104" s="1024"/>
    </row>
    <row r="105" spans="5:5">
      <c r="E105" s="1024"/>
    </row>
    <row r="106" spans="5:5">
      <c r="E106" s="1024"/>
    </row>
    <row r="107" spans="5:5">
      <c r="E107" s="1024"/>
    </row>
    <row r="108" spans="5:5">
      <c r="E108" s="1024"/>
    </row>
    <row r="109" spans="5:5">
      <c r="E109" s="1024"/>
    </row>
    <row r="110" spans="5:5">
      <c r="E110" s="1024"/>
    </row>
    <row r="111" spans="5:5">
      <c r="E111" s="1024"/>
    </row>
    <row r="112" spans="5:5">
      <c r="E112" s="1024"/>
    </row>
    <row r="113" spans="5:5">
      <c r="E113" s="1024"/>
    </row>
    <row r="114" spans="5:5">
      <c r="E114" s="1024"/>
    </row>
    <row r="115" spans="5:5">
      <c r="E115" s="1024"/>
    </row>
    <row r="116" spans="5:5">
      <c r="E116" s="1024"/>
    </row>
    <row r="117" spans="5:5">
      <c r="E117" s="1024"/>
    </row>
    <row r="118" spans="5:5">
      <c r="E118" s="1024"/>
    </row>
    <row r="119" spans="5:5">
      <c r="E119" s="1024"/>
    </row>
    <row r="120" spans="5:5">
      <c r="E120" s="1024"/>
    </row>
    <row r="121" spans="5:5">
      <c r="E121" s="1024"/>
    </row>
    <row r="122" spans="5:5">
      <c r="E122" s="1024"/>
    </row>
    <row r="123" spans="5:5">
      <c r="E123" s="1024"/>
    </row>
    <row r="124" spans="5:5">
      <c r="E124" s="1024"/>
    </row>
    <row r="125" spans="5:5">
      <c r="E125" s="1024"/>
    </row>
    <row r="126" spans="5:5">
      <c r="E126" s="1024"/>
    </row>
    <row r="127" spans="5:5">
      <c r="E127" s="1024"/>
    </row>
    <row r="128" spans="5:5">
      <c r="E128" s="1024"/>
    </row>
    <row r="129" spans="5:5">
      <c r="E129" s="1024"/>
    </row>
    <row r="130" spans="5:5">
      <c r="E130" s="1024"/>
    </row>
    <row r="131" spans="5:5">
      <c r="E131" s="1024"/>
    </row>
    <row r="132" spans="5:5">
      <c r="E132" s="1024"/>
    </row>
    <row r="133" spans="5:5">
      <c r="E133" s="1024"/>
    </row>
    <row r="134" spans="5:5">
      <c r="E134" s="1024"/>
    </row>
    <row r="135" spans="5:5">
      <c r="E135" s="1024"/>
    </row>
    <row r="136" spans="5:5">
      <c r="E136" s="1024"/>
    </row>
    <row r="137" spans="5:5">
      <c r="E137" s="1024"/>
    </row>
    <row r="138" spans="5:5">
      <c r="E138" s="1024"/>
    </row>
    <row r="139" spans="5:5">
      <c r="E139" s="1024"/>
    </row>
    <row r="140" spans="5:5">
      <c r="E140" s="1024"/>
    </row>
    <row r="141" spans="5:5">
      <c r="E141" s="1024"/>
    </row>
    <row r="142" spans="5:5">
      <c r="E142" s="1024"/>
    </row>
    <row r="143" spans="5:5">
      <c r="E143" s="1024"/>
    </row>
    <row r="144" spans="5:5">
      <c r="E144" s="1024"/>
    </row>
    <row r="145" spans="5:5">
      <c r="E145" s="1024"/>
    </row>
    <row r="146" spans="5:5">
      <c r="E146" s="1024"/>
    </row>
    <row r="147" spans="5:5">
      <c r="E147" s="1024"/>
    </row>
    <row r="148" spans="5:5">
      <c r="E148" s="1024"/>
    </row>
    <row r="149" spans="5:5">
      <c r="E149" s="1024"/>
    </row>
    <row r="150" spans="5:5">
      <c r="E150" s="1024"/>
    </row>
    <row r="151" spans="5:5">
      <c r="E151" s="1024"/>
    </row>
    <row r="152" spans="5:5">
      <c r="E152" s="1024"/>
    </row>
    <row r="153" spans="5:5">
      <c r="E153" s="1024"/>
    </row>
    <row r="154" spans="5:5">
      <c r="E154" s="1024"/>
    </row>
    <row r="155" spans="5:5">
      <c r="E155" s="1024"/>
    </row>
    <row r="156" spans="5:5">
      <c r="E156" s="1024"/>
    </row>
    <row r="157" spans="5:5">
      <c r="E157" s="1024"/>
    </row>
    <row r="158" spans="5:5">
      <c r="E158" s="1024"/>
    </row>
    <row r="159" spans="5:5">
      <c r="E159" s="1024"/>
    </row>
    <row r="160" spans="5:5">
      <c r="E160" s="1024"/>
    </row>
    <row r="161" spans="5:5">
      <c r="E161" s="1024"/>
    </row>
    <row r="162" spans="5:5">
      <c r="E162" s="1024"/>
    </row>
    <row r="163" spans="5:5">
      <c r="E163" s="1024"/>
    </row>
    <row r="164" spans="5:5">
      <c r="E164" s="1024"/>
    </row>
    <row r="165" spans="5:5">
      <c r="E165" s="1024"/>
    </row>
    <row r="166" spans="5:5">
      <c r="E166" s="1024"/>
    </row>
    <row r="167" spans="5:5">
      <c r="E167" s="1024"/>
    </row>
    <row r="168" spans="5:5">
      <c r="E168" s="1024"/>
    </row>
    <row r="169" spans="5:5">
      <c r="E169" s="1024"/>
    </row>
    <row r="170" spans="5:5">
      <c r="E170" s="1024"/>
    </row>
    <row r="171" spans="5:5">
      <c r="E171" s="1024"/>
    </row>
    <row r="172" spans="5:5">
      <c r="E172" s="1024"/>
    </row>
    <row r="173" spans="5:5">
      <c r="E173" s="1024"/>
    </row>
    <row r="174" spans="5:5">
      <c r="E174" s="1024"/>
    </row>
    <row r="175" spans="5:5">
      <c r="E175" s="1024"/>
    </row>
    <row r="176" spans="5:5">
      <c r="E176" s="1024"/>
    </row>
    <row r="177" spans="5:5">
      <c r="E177" s="1024"/>
    </row>
    <row r="178" spans="5:5">
      <c r="E178" s="1024"/>
    </row>
    <row r="179" spans="5:5">
      <c r="E179" s="1024"/>
    </row>
    <row r="180" spans="5:5">
      <c r="E180" s="1024"/>
    </row>
    <row r="181" spans="5:5">
      <c r="E181" s="1024"/>
    </row>
    <row r="182" spans="5:5">
      <c r="E182" s="1024"/>
    </row>
    <row r="183" spans="5:5">
      <c r="E183" s="1024"/>
    </row>
    <row r="184" spans="5:5">
      <c r="E184" s="1024"/>
    </row>
    <row r="185" spans="5:5">
      <c r="E185" s="1024"/>
    </row>
    <row r="186" spans="5:5">
      <c r="E186" s="1024"/>
    </row>
    <row r="187" spans="5:5">
      <c r="E187" s="1024"/>
    </row>
    <row r="188" spans="5:5">
      <c r="E188" s="1024"/>
    </row>
    <row r="189" spans="5:5">
      <c r="E189" s="1024"/>
    </row>
    <row r="190" spans="5:5">
      <c r="E190" s="1024"/>
    </row>
    <row r="191" spans="5:5">
      <c r="E191" s="1024"/>
    </row>
    <row r="192" spans="5:5">
      <c r="E192" s="1024"/>
    </row>
    <row r="193" spans="5:5">
      <c r="E193" s="1024"/>
    </row>
    <row r="194" spans="5:5">
      <c r="E194" s="1024"/>
    </row>
    <row r="195" spans="5:5">
      <c r="E195" s="1024"/>
    </row>
    <row r="196" spans="5:5">
      <c r="E196" s="1024"/>
    </row>
    <row r="197" spans="5:5">
      <c r="E197" s="1024"/>
    </row>
    <row r="198" spans="5:5">
      <c r="E198" s="1024"/>
    </row>
    <row r="199" spans="5:5">
      <c r="E199" s="1024"/>
    </row>
    <row r="200" spans="5:5">
      <c r="E200" s="1024"/>
    </row>
    <row r="201" spans="5:5">
      <c r="E201" s="1024"/>
    </row>
    <row r="202" spans="5:5">
      <c r="E202" s="1024"/>
    </row>
    <row r="203" spans="5:5">
      <c r="E203" s="1024"/>
    </row>
    <row r="204" spans="5:5">
      <c r="E204" s="1024"/>
    </row>
    <row r="205" spans="5:5">
      <c r="E205" s="1024"/>
    </row>
    <row r="206" spans="5:5">
      <c r="E206" s="1024"/>
    </row>
    <row r="207" spans="5:5">
      <c r="E207" s="1024"/>
    </row>
    <row r="208" spans="5:5">
      <c r="E208" s="1024"/>
    </row>
    <row r="209" spans="5:5">
      <c r="E209" s="1024"/>
    </row>
    <row r="210" spans="5:5">
      <c r="E210" s="1024"/>
    </row>
    <row r="211" spans="5:5">
      <c r="E211" s="1024"/>
    </row>
    <row r="212" spans="5:5">
      <c r="E212" s="1024"/>
    </row>
    <row r="213" spans="5:5">
      <c r="E213" s="1024"/>
    </row>
    <row r="214" spans="5:5">
      <c r="E214" s="1024"/>
    </row>
  </sheetData>
  <mergeCells count="95">
    <mergeCell ref="AB5:AJ5"/>
    <mergeCell ref="AK5:AK8"/>
    <mergeCell ref="AB6:AE6"/>
    <mergeCell ref="AF6:AG6"/>
    <mergeCell ref="AH6:AH8"/>
    <mergeCell ref="AI6:AI8"/>
    <mergeCell ref="AJ6:AJ8"/>
    <mergeCell ref="AB7:AB8"/>
    <mergeCell ref="AE7:AE8"/>
    <mergeCell ref="AF7:AF8"/>
    <mergeCell ref="AG7:AG8"/>
    <mergeCell ref="O4:Q4"/>
    <mergeCell ref="W4:AA4"/>
    <mergeCell ref="E3:E8"/>
    <mergeCell ref="F3:F8"/>
    <mergeCell ref="G3:G8"/>
    <mergeCell ref="H3:H8"/>
    <mergeCell ref="I3:I8"/>
    <mergeCell ref="S11:U11"/>
    <mergeCell ref="A9:C9"/>
    <mergeCell ref="AL4:AL8"/>
    <mergeCell ref="K5:K8"/>
    <mergeCell ref="L5:L8"/>
    <mergeCell ref="M5:M8"/>
    <mergeCell ref="N5:N8"/>
    <mergeCell ref="O5:O8"/>
    <mergeCell ref="P5:P8"/>
    <mergeCell ref="Q5:Q8"/>
    <mergeCell ref="R5:R8"/>
    <mergeCell ref="W5:W8"/>
    <mergeCell ref="S3:V9"/>
    <mergeCell ref="AB3:AD3"/>
    <mergeCell ref="AE3:AG3"/>
    <mergeCell ref="K4:M4"/>
    <mergeCell ref="AB4:AK4"/>
    <mergeCell ref="A3:C8"/>
    <mergeCell ref="A12:C12"/>
    <mergeCell ref="S12:U12"/>
    <mergeCell ref="A13:C13"/>
    <mergeCell ref="S13:U13"/>
    <mergeCell ref="X5:X8"/>
    <mergeCell ref="Y5:Y8"/>
    <mergeCell ref="Z5:Z8"/>
    <mergeCell ref="AA5:AA8"/>
    <mergeCell ref="J3:J8"/>
    <mergeCell ref="K3:N3"/>
    <mergeCell ref="O3:Q3"/>
    <mergeCell ref="A10:C10"/>
    <mergeCell ref="S10:U10"/>
    <mergeCell ref="A11:C11"/>
    <mergeCell ref="A14:C14"/>
    <mergeCell ref="S14:U14"/>
    <mergeCell ref="A15:C15"/>
    <mergeCell ref="S15:U15"/>
    <mergeCell ref="A16:C16"/>
    <mergeCell ref="S16:U16"/>
    <mergeCell ref="A17:C17"/>
    <mergeCell ref="S17:U17"/>
    <mergeCell ref="A18:C18"/>
    <mergeCell ref="S18:U18"/>
    <mergeCell ref="A24:C24"/>
    <mergeCell ref="S24:U24"/>
    <mergeCell ref="A19:C19"/>
    <mergeCell ref="S19:U19"/>
    <mergeCell ref="A20:C20"/>
    <mergeCell ref="S20:U20"/>
    <mergeCell ref="A21:C21"/>
    <mergeCell ref="S21:U21"/>
    <mergeCell ref="AF21:AH21"/>
    <mergeCell ref="A22:C22"/>
    <mergeCell ref="S22:U22"/>
    <mergeCell ref="A23:C23"/>
    <mergeCell ref="S23:U23"/>
    <mergeCell ref="A25:D25"/>
    <mergeCell ref="S25:V25"/>
    <mergeCell ref="A26:D26"/>
    <mergeCell ref="S26:V26"/>
    <mergeCell ref="A27:D27"/>
    <mergeCell ref="S27:V27"/>
    <mergeCell ref="A71:J71"/>
    <mergeCell ref="S71:AA71"/>
    <mergeCell ref="A28:D28"/>
    <mergeCell ref="S28:V28"/>
    <mergeCell ref="A29:D29"/>
    <mergeCell ref="S29:V29"/>
    <mergeCell ref="A30:D30"/>
    <mergeCell ref="S30:V30"/>
    <mergeCell ref="A60:C60"/>
    <mergeCell ref="S60:U60"/>
    <mergeCell ref="A31:C31"/>
    <mergeCell ref="S31:U31"/>
    <mergeCell ref="A38:C38"/>
    <mergeCell ref="S38:U38"/>
    <mergeCell ref="A49:C49"/>
    <mergeCell ref="S49:U49"/>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3" manualBreakCount="3">
    <brk id="10" max="70" man="1"/>
    <brk id="18" max="70" man="1"/>
    <brk id="27" max="70"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3"/>
  <sheetViews>
    <sheetView tabSelected="1" view="pageBreakPreview" topLeftCell="A21" zoomScaleNormal="100" zoomScaleSheetLayoutView="100" workbookViewId="0">
      <selection activeCell="H30" sqref="H30"/>
    </sheetView>
  </sheetViews>
  <sheetFormatPr defaultColWidth="9.140625" defaultRowHeight="15.75"/>
  <cols>
    <col min="1" max="1" width="2.28515625" style="37" customWidth="1"/>
    <col min="2" max="2" width="18.7109375" style="37" customWidth="1"/>
    <col min="3" max="3" width="2.28515625" style="37" customWidth="1"/>
    <col min="4" max="4" width="1.7109375" style="38" customWidth="1"/>
    <col min="5" max="5" width="10.5703125" style="987" hidden="1" customWidth="1"/>
    <col min="6" max="6" width="13.7109375" style="987" customWidth="1"/>
    <col min="7" max="8" width="14.28515625" style="987" customWidth="1"/>
    <col min="9" max="10" width="13.42578125" style="987" customWidth="1"/>
    <col min="11" max="11" width="13.28515625" style="987" customWidth="1"/>
    <col min="12" max="16384" width="9.140625" style="987"/>
  </cols>
  <sheetData>
    <row r="1" spans="1:26" s="24" customFormat="1" ht="49.5" customHeight="1">
      <c r="A1" s="2034" t="s">
        <v>901</v>
      </c>
      <c r="B1" s="2035"/>
      <c r="C1" s="2035"/>
      <c r="D1" s="2035"/>
      <c r="E1" s="2035"/>
      <c r="F1" s="2035"/>
      <c r="G1" s="2035"/>
      <c r="H1" s="2035"/>
      <c r="I1" s="2035"/>
      <c r="J1" s="2035"/>
      <c r="K1" s="2035"/>
    </row>
    <row r="2" spans="1:26" ht="15" customHeight="1" thickBot="1">
      <c r="A2" s="987"/>
      <c r="B2" s="26"/>
      <c r="C2" s="26"/>
      <c r="D2" s="27"/>
      <c r="K2" s="146" t="s">
        <v>902</v>
      </c>
    </row>
    <row r="3" spans="1:26" s="148" customFormat="1" ht="24.95" customHeight="1">
      <c r="A3" s="1836" t="s">
        <v>903</v>
      </c>
      <c r="B3" s="1836"/>
      <c r="C3" s="1836"/>
      <c r="D3" s="29"/>
      <c r="E3" s="1947" t="s">
        <v>904</v>
      </c>
      <c r="F3" s="1947" t="s">
        <v>905</v>
      </c>
      <c r="G3" s="1944" t="s">
        <v>906</v>
      </c>
      <c r="H3" s="1947" t="s">
        <v>907</v>
      </c>
      <c r="I3" s="1947" t="s">
        <v>908</v>
      </c>
      <c r="J3" s="2036" t="s">
        <v>909</v>
      </c>
      <c r="K3" s="1947" t="s">
        <v>910</v>
      </c>
      <c r="L3" s="152"/>
    </row>
    <row r="4" spans="1:26" s="152" customFormat="1" ht="24.95" customHeight="1">
      <c r="A4" s="1838"/>
      <c r="B4" s="1838"/>
      <c r="C4" s="1838"/>
      <c r="D4" s="31"/>
      <c r="E4" s="1949"/>
      <c r="F4" s="1949"/>
      <c r="G4" s="1946"/>
      <c r="H4" s="1949"/>
      <c r="I4" s="1949"/>
      <c r="J4" s="2037"/>
      <c r="K4" s="1949"/>
    </row>
    <row r="5" spans="1:26" s="33" customFormat="1" ht="19.5" customHeight="1">
      <c r="A5" s="1467" t="s">
        <v>1358</v>
      </c>
      <c r="B5" s="1468"/>
      <c r="C5" s="1468"/>
      <c r="D5" s="1469"/>
      <c r="E5" s="166"/>
      <c r="F5" s="249">
        <v>15829.000000031168</v>
      </c>
      <c r="G5" s="171">
        <v>51.370535835720474</v>
      </c>
      <c r="H5" s="171">
        <v>76.192199098948649</v>
      </c>
      <c r="I5" s="171">
        <v>1.2758667958535308</v>
      </c>
      <c r="J5" s="171">
        <v>0.83366970183436395</v>
      </c>
      <c r="K5" s="171">
        <v>1.2363327167779303</v>
      </c>
      <c r="M5" s="157"/>
      <c r="N5" s="157"/>
      <c r="O5" s="157"/>
      <c r="P5" s="157"/>
      <c r="Q5" s="157"/>
      <c r="R5" s="157"/>
      <c r="S5" s="157"/>
      <c r="T5" s="157"/>
      <c r="U5" s="157"/>
      <c r="V5" s="157"/>
      <c r="W5" s="157"/>
      <c r="X5" s="157"/>
      <c r="Y5" s="157"/>
      <c r="Z5" s="157"/>
    </row>
    <row r="6" spans="1:26" s="33" customFormat="1" ht="19.5" customHeight="1">
      <c r="A6" s="1467" t="s">
        <v>1310</v>
      </c>
      <c r="B6" s="1468"/>
      <c r="C6" s="1468"/>
      <c r="D6" s="1469"/>
      <c r="E6" s="166"/>
      <c r="F6" s="248">
        <v>15486.999999856676</v>
      </c>
      <c r="G6" s="171">
        <v>51.908369228532401</v>
      </c>
      <c r="H6" s="171">
        <v>74.383383628292862</v>
      </c>
      <c r="I6" s="171">
        <v>2.1386447201754466</v>
      </c>
      <c r="J6" s="171">
        <v>0.63164952387883178</v>
      </c>
      <c r="K6" s="171">
        <v>1.8042417843145135</v>
      </c>
      <c r="M6" s="157"/>
      <c r="N6" s="157"/>
      <c r="O6" s="157"/>
      <c r="P6" s="157"/>
      <c r="Q6" s="157"/>
      <c r="R6" s="157"/>
      <c r="S6" s="157"/>
      <c r="T6" s="157"/>
      <c r="U6" s="157"/>
      <c r="V6" s="157"/>
      <c r="W6" s="157"/>
      <c r="X6" s="157"/>
      <c r="Y6" s="157"/>
      <c r="Z6" s="157"/>
    </row>
    <row r="7" spans="1:26" s="33" customFormat="1" ht="19.5" customHeight="1">
      <c r="A7" s="1467" t="s">
        <v>1311</v>
      </c>
      <c r="B7" s="1468"/>
      <c r="C7" s="1468"/>
      <c r="D7" s="1469"/>
      <c r="E7" s="166"/>
      <c r="F7" s="248">
        <v>15649.000000000038</v>
      </c>
      <c r="G7" s="171">
        <v>50.255953724834477</v>
      </c>
      <c r="H7" s="171">
        <v>74.246605597695307</v>
      </c>
      <c r="I7" s="171">
        <v>2.3483205940531455</v>
      </c>
      <c r="J7" s="171">
        <v>0.95991072084371087</v>
      </c>
      <c r="K7" s="171">
        <v>1.6028016127398306</v>
      </c>
      <c r="M7" s="157"/>
      <c r="N7" s="157"/>
      <c r="O7" s="157"/>
      <c r="P7" s="157"/>
      <c r="Q7" s="157"/>
      <c r="R7" s="157"/>
      <c r="S7" s="157"/>
      <c r="T7" s="157"/>
      <c r="U7" s="157"/>
      <c r="V7" s="157"/>
      <c r="W7" s="157"/>
      <c r="X7" s="157"/>
      <c r="Y7" s="157"/>
      <c r="Z7" s="157"/>
    </row>
    <row r="8" spans="1:26" s="33" customFormat="1" ht="19.5" customHeight="1">
      <c r="A8" s="1467" t="s">
        <v>1312</v>
      </c>
      <c r="B8" s="1468"/>
      <c r="C8" s="1468"/>
      <c r="D8" s="1469"/>
      <c r="E8" s="166"/>
      <c r="F8" s="249">
        <v>15686.999999796744</v>
      </c>
      <c r="G8" s="171">
        <v>58.763744216889442</v>
      </c>
      <c r="H8" s="171">
        <v>72.427970361574154</v>
      </c>
      <c r="I8" s="171">
        <v>3.2893175816342781</v>
      </c>
      <c r="J8" s="171">
        <v>1.0771091276852771</v>
      </c>
      <c r="K8" s="171">
        <v>2.5360420207988015</v>
      </c>
      <c r="M8" s="157"/>
      <c r="N8" s="157"/>
      <c r="O8" s="157"/>
      <c r="P8" s="157"/>
      <c r="Q8" s="157"/>
      <c r="R8" s="157"/>
      <c r="S8" s="157"/>
      <c r="T8" s="157"/>
      <c r="U8" s="157"/>
      <c r="V8" s="157"/>
      <c r="W8" s="157"/>
      <c r="X8" s="157"/>
      <c r="Y8" s="157"/>
      <c r="Z8" s="157"/>
    </row>
    <row r="9" spans="1:26" ht="19.5" customHeight="1">
      <c r="A9" s="1825" t="s">
        <v>43</v>
      </c>
      <c r="B9" s="1825"/>
      <c r="C9" s="1825"/>
      <c r="D9" s="167"/>
      <c r="E9" s="166"/>
      <c r="F9" s="1029"/>
      <c r="G9" s="1019"/>
      <c r="H9" s="1019"/>
      <c r="I9" s="1019"/>
      <c r="J9" s="1019"/>
      <c r="K9" s="1019"/>
      <c r="M9" s="1000"/>
      <c r="N9" s="1000"/>
      <c r="O9" s="1000"/>
      <c r="P9" s="1000"/>
      <c r="Q9" s="1000"/>
      <c r="R9" s="1000"/>
      <c r="S9" s="1000"/>
      <c r="T9" s="1000"/>
      <c r="U9" s="1000"/>
      <c r="V9" s="1000"/>
      <c r="W9" s="1000"/>
      <c r="X9" s="1000"/>
      <c r="Y9" s="1000"/>
      <c r="Z9" s="1000"/>
    </row>
    <row r="10" spans="1:26" ht="19.5" customHeight="1">
      <c r="A10" s="34"/>
      <c r="B10" s="34" t="s">
        <v>44</v>
      </c>
      <c r="C10" s="34"/>
      <c r="D10" s="1001"/>
      <c r="E10" s="1002"/>
      <c r="F10" s="1029">
        <v>11488.483630518615</v>
      </c>
      <c r="G10" s="1011">
        <v>61.666915038582118</v>
      </c>
      <c r="H10" s="1011">
        <v>71.936331575486861</v>
      </c>
      <c r="I10" s="1011">
        <v>3.6515676372783288</v>
      </c>
      <c r="J10" s="1011">
        <v>1.4707433486604764</v>
      </c>
      <c r="K10" s="1011">
        <v>2.0713688454947041</v>
      </c>
      <c r="M10" s="1000"/>
      <c r="N10" s="1000"/>
      <c r="O10" s="1000"/>
      <c r="P10" s="1000"/>
      <c r="Q10" s="1000"/>
      <c r="R10" s="1000"/>
      <c r="S10" s="1000"/>
      <c r="T10" s="1000"/>
      <c r="U10" s="1000"/>
      <c r="V10" s="1000"/>
      <c r="W10" s="1000"/>
      <c r="X10" s="1000"/>
      <c r="Y10" s="1000"/>
      <c r="Z10" s="1000"/>
    </row>
    <row r="11" spans="1:26" ht="19.5" customHeight="1">
      <c r="A11" s="34"/>
      <c r="B11" s="34" t="s">
        <v>911</v>
      </c>
      <c r="C11" s="34"/>
      <c r="D11" s="1001"/>
      <c r="E11" s="1002"/>
      <c r="F11" s="1029">
        <v>4198.5163692781116</v>
      </c>
      <c r="G11" s="1011">
        <v>50.819740305014768</v>
      </c>
      <c r="H11" s="1011">
        <v>73.773251324968626</v>
      </c>
      <c r="I11" s="1011">
        <v>2.2980855681369396</v>
      </c>
      <c r="J11" s="1011">
        <v>0</v>
      </c>
      <c r="K11" s="1011">
        <v>3.8075364484697243</v>
      </c>
      <c r="M11" s="1000"/>
      <c r="N11" s="1000"/>
      <c r="O11" s="1000"/>
      <c r="P11" s="1000"/>
      <c r="Q11" s="1000"/>
      <c r="R11" s="1000"/>
      <c r="S11" s="1000"/>
      <c r="T11" s="1000"/>
      <c r="U11" s="1000"/>
      <c r="V11" s="1000"/>
      <c r="W11" s="1000"/>
      <c r="X11" s="1000"/>
      <c r="Y11" s="1000"/>
      <c r="Z11" s="1000"/>
    </row>
    <row r="12" spans="1:26" ht="19.5" customHeight="1">
      <c r="A12" s="1825" t="s">
        <v>912</v>
      </c>
      <c r="B12" s="1825"/>
      <c r="C12" s="1825"/>
      <c r="D12" s="167"/>
      <c r="E12" s="1002"/>
      <c r="F12" s="1029"/>
      <c r="G12" s="1011"/>
      <c r="H12" s="1011"/>
      <c r="I12" s="1011"/>
      <c r="J12" s="1011"/>
      <c r="K12" s="1011"/>
      <c r="M12" s="1000"/>
      <c r="N12" s="1000"/>
      <c r="O12" s="1000"/>
      <c r="P12" s="1000"/>
      <c r="Q12" s="1000"/>
      <c r="R12" s="1000"/>
      <c r="S12" s="1000"/>
      <c r="T12" s="1000"/>
      <c r="U12" s="1000"/>
      <c r="V12" s="1000"/>
      <c r="W12" s="1000"/>
      <c r="X12" s="1000"/>
      <c r="Y12" s="1000"/>
      <c r="Z12" s="1000"/>
    </row>
    <row r="13" spans="1:26" ht="19.5" customHeight="1">
      <c r="A13" s="34"/>
      <c r="B13" s="1330" t="s">
        <v>52</v>
      </c>
      <c r="C13" s="34"/>
      <c r="D13" s="1001"/>
      <c r="E13" s="1002"/>
      <c r="F13" s="1029">
        <v>2531.0000000304785</v>
      </c>
      <c r="G13" s="1011">
        <v>63.205382801496825</v>
      </c>
      <c r="H13" s="1011">
        <v>72.794903520895474</v>
      </c>
      <c r="I13" s="1011">
        <v>4.6244529778965893</v>
      </c>
      <c r="J13" s="1011">
        <v>2.7130475328712698</v>
      </c>
      <c r="K13" s="1011">
        <v>2.2909920653224796</v>
      </c>
      <c r="M13" s="1000"/>
      <c r="N13" s="1000"/>
      <c r="O13" s="1000"/>
      <c r="P13" s="1000"/>
      <c r="Q13" s="1000"/>
      <c r="R13" s="1000"/>
      <c r="S13" s="1000"/>
      <c r="T13" s="1000"/>
      <c r="U13" s="1000"/>
      <c r="V13" s="1000"/>
      <c r="W13" s="1000"/>
      <c r="X13" s="1000"/>
      <c r="Y13" s="1000"/>
      <c r="Z13" s="1000"/>
    </row>
    <row r="14" spans="1:26" ht="19.5" customHeight="1">
      <c r="A14" s="34"/>
      <c r="B14" s="1330" t="s">
        <v>53</v>
      </c>
      <c r="C14" s="34"/>
      <c r="D14" s="1001"/>
      <c r="E14" s="1002"/>
      <c r="F14" s="1029">
        <v>1035.0000000021516</v>
      </c>
      <c r="G14" s="1011">
        <v>61.208942449455286</v>
      </c>
      <c r="H14" s="1011">
        <v>76.885292257226297</v>
      </c>
      <c r="I14" s="1011">
        <v>6.8227762787083241</v>
      </c>
      <c r="J14" s="1011">
        <v>2.6698313340668451</v>
      </c>
      <c r="K14" s="1011">
        <v>1.6890162920081471</v>
      </c>
      <c r="M14" s="1000"/>
      <c r="N14" s="1000"/>
      <c r="O14" s="1000"/>
      <c r="P14" s="1000"/>
      <c r="Q14" s="1000"/>
      <c r="R14" s="1000"/>
      <c r="S14" s="1000"/>
      <c r="T14" s="1000"/>
      <c r="U14" s="1000"/>
      <c r="V14" s="1000"/>
      <c r="W14" s="1000"/>
      <c r="X14" s="1000"/>
      <c r="Y14" s="1000"/>
      <c r="Z14" s="1000"/>
    </row>
    <row r="15" spans="1:26" ht="19.5" customHeight="1">
      <c r="A15" s="34"/>
      <c r="B15" s="1330" t="s">
        <v>54</v>
      </c>
      <c r="C15" s="34"/>
      <c r="D15" s="1001"/>
      <c r="E15" s="1002"/>
      <c r="F15" s="1029">
        <v>5840.999999803932</v>
      </c>
      <c r="G15" s="1011">
        <v>65.272076252439888</v>
      </c>
      <c r="H15" s="1011">
        <v>68.787304754532826</v>
      </c>
      <c r="I15" s="1011">
        <v>3.2217504578950056</v>
      </c>
      <c r="J15" s="1011">
        <v>0.9016627545646293</v>
      </c>
      <c r="K15" s="1011">
        <v>1.8656761864240394</v>
      </c>
      <c r="M15" s="1000"/>
      <c r="N15" s="1000"/>
      <c r="O15" s="1000"/>
      <c r="P15" s="1000"/>
      <c r="Q15" s="1000"/>
      <c r="R15" s="1000"/>
      <c r="S15" s="1000"/>
      <c r="T15" s="1000"/>
      <c r="U15" s="1000"/>
      <c r="V15" s="1000"/>
      <c r="W15" s="1000"/>
      <c r="X15" s="1000"/>
      <c r="Y15" s="1000"/>
      <c r="Z15" s="1000"/>
    </row>
    <row r="16" spans="1:26" ht="19.5" customHeight="1">
      <c r="A16" s="34"/>
      <c r="B16" s="1330" t="s">
        <v>913</v>
      </c>
      <c r="C16" s="34"/>
      <c r="D16" s="1001"/>
      <c r="E16" s="1002"/>
      <c r="F16" s="1029">
        <v>5869.9999999601523</v>
      </c>
      <c r="G16" s="1011">
        <v>51.76296061923798</v>
      </c>
      <c r="H16" s="1011">
        <v>73.964351906728865</v>
      </c>
      <c r="I16" s="1011">
        <v>2.012813721107408</v>
      </c>
      <c r="J16" s="1011">
        <v>0</v>
      </c>
      <c r="K16" s="1011">
        <v>3.4308081423717089</v>
      </c>
      <c r="M16" s="1000"/>
      <c r="N16" s="1000"/>
      <c r="O16" s="1000"/>
      <c r="P16" s="1000"/>
      <c r="Q16" s="1000"/>
      <c r="R16" s="1000"/>
      <c r="S16" s="1000"/>
      <c r="T16" s="1000"/>
      <c r="U16" s="1000"/>
      <c r="V16" s="1000"/>
      <c r="W16" s="1000"/>
      <c r="X16" s="1000"/>
      <c r="Y16" s="1000"/>
      <c r="Z16" s="1000"/>
    </row>
    <row r="17" spans="1:26" ht="19.5" customHeight="1">
      <c r="A17" s="34"/>
      <c r="B17" s="1330" t="s">
        <v>914</v>
      </c>
      <c r="C17" s="34"/>
      <c r="D17" s="1001"/>
      <c r="E17" s="1002"/>
      <c r="F17" s="1029">
        <v>410</v>
      </c>
      <c r="G17" s="1011">
        <v>32.68292682926829</v>
      </c>
      <c r="H17" s="1011">
        <v>88.780487804878049</v>
      </c>
      <c r="I17" s="1011">
        <v>5.3658536585365857</v>
      </c>
      <c r="J17" s="1011">
        <v>4.8780487804878048</v>
      </c>
      <c r="K17" s="1011">
        <v>2.9268292682926829</v>
      </c>
      <c r="M17" s="1000"/>
      <c r="N17" s="1000"/>
      <c r="O17" s="1000"/>
      <c r="P17" s="1000"/>
      <c r="Q17" s="1000"/>
      <c r="R17" s="1000"/>
      <c r="S17" s="1000"/>
      <c r="T17" s="1000"/>
      <c r="U17" s="1000"/>
      <c r="V17" s="1000"/>
      <c r="W17" s="1000"/>
      <c r="X17" s="1000"/>
      <c r="Y17" s="1000"/>
      <c r="Z17" s="1000"/>
    </row>
    <row r="18" spans="1:26" ht="19.5" customHeight="1">
      <c r="A18" s="1825" t="s">
        <v>915</v>
      </c>
      <c r="B18" s="1825"/>
      <c r="C18" s="1825"/>
      <c r="D18" s="167"/>
      <c r="E18" s="1002"/>
      <c r="F18" s="1029"/>
      <c r="G18" s="1011"/>
      <c r="H18" s="1011"/>
      <c r="I18" s="1011"/>
      <c r="J18" s="1011"/>
      <c r="K18" s="1011"/>
      <c r="M18" s="1000"/>
      <c r="N18" s="1000"/>
      <c r="O18" s="1000"/>
      <c r="P18" s="1000"/>
      <c r="Q18" s="1000"/>
      <c r="R18" s="1000"/>
      <c r="S18" s="1000"/>
      <c r="T18" s="1000"/>
      <c r="U18" s="1000"/>
      <c r="V18" s="1000"/>
      <c r="W18" s="1000"/>
      <c r="X18" s="1000"/>
      <c r="Y18" s="1000"/>
      <c r="Z18" s="1000"/>
    </row>
    <row r="19" spans="1:26" ht="19.5" customHeight="1">
      <c r="A19" s="1470" t="s">
        <v>45</v>
      </c>
      <c r="B19" s="1470"/>
      <c r="C19" s="35"/>
      <c r="D19" s="167"/>
      <c r="E19" s="1002"/>
      <c r="F19" s="1029">
        <v>15268.999999797239</v>
      </c>
      <c r="G19" s="1011">
        <v>58.740642087353919</v>
      </c>
      <c r="H19" s="1011">
        <v>72.226327733864096</v>
      </c>
      <c r="I19" s="1011">
        <v>3.2812790938867771</v>
      </c>
      <c r="J19" s="1011">
        <v>1.1065957748381943</v>
      </c>
      <c r="K19" s="1011">
        <v>2.6054680188803205</v>
      </c>
      <c r="M19" s="1000"/>
      <c r="N19" s="1000"/>
      <c r="O19" s="1000"/>
      <c r="P19" s="1000"/>
      <c r="Q19" s="1000"/>
      <c r="R19" s="1000"/>
      <c r="S19" s="1000"/>
      <c r="T19" s="1000"/>
      <c r="U19" s="1000"/>
      <c r="V19" s="1000"/>
      <c r="W19" s="1000"/>
      <c r="X19" s="1000"/>
      <c r="Y19" s="1000"/>
      <c r="Z19" s="1000"/>
    </row>
    <row r="20" spans="1:26" ht="19.5" customHeight="1">
      <c r="A20" s="7"/>
      <c r="B20" s="1330" t="s">
        <v>916</v>
      </c>
      <c r="C20" s="35"/>
      <c r="D20" s="167"/>
      <c r="E20" s="1002"/>
      <c r="F20" s="1029">
        <v>4973.0000000505615</v>
      </c>
      <c r="G20" s="1011">
        <v>54.733570897998867</v>
      </c>
      <c r="H20" s="1011">
        <v>74.975868107871221</v>
      </c>
      <c r="I20" s="1011">
        <v>3.5049934869101613</v>
      </c>
      <c r="J20" s="1011">
        <v>1.8984851771071261</v>
      </c>
      <c r="K20" s="1011">
        <v>3.9462045983930985</v>
      </c>
      <c r="M20" s="1000"/>
      <c r="N20" s="1000"/>
      <c r="O20" s="1000"/>
      <c r="P20" s="1000"/>
      <c r="Q20" s="1000"/>
      <c r="R20" s="1000"/>
      <c r="S20" s="1000"/>
      <c r="T20" s="1000"/>
      <c r="U20" s="1000"/>
      <c r="V20" s="1000"/>
      <c r="W20" s="1000"/>
      <c r="X20" s="1000"/>
      <c r="Y20" s="1000"/>
      <c r="Z20" s="1000"/>
    </row>
    <row r="21" spans="1:26" ht="19.5" customHeight="1">
      <c r="A21" s="961"/>
      <c r="B21" s="961" t="s">
        <v>1313</v>
      </c>
      <c r="C21" s="988"/>
      <c r="D21" s="1001"/>
      <c r="E21" s="1002"/>
      <c r="F21" s="1029">
        <v>1463.0000000204277</v>
      </c>
      <c r="G21" s="1011">
        <v>55.280080352631146</v>
      </c>
      <c r="H21" s="1011">
        <v>79.238261579138594</v>
      </c>
      <c r="I21" s="1011">
        <v>1.5276798665696958</v>
      </c>
      <c r="J21" s="1011">
        <v>0.4101161995841574</v>
      </c>
      <c r="K21" s="1011">
        <v>4.6969620171606863</v>
      </c>
      <c r="M21" s="1000"/>
      <c r="N21" s="1000"/>
      <c r="O21" s="1000"/>
      <c r="P21" s="1000"/>
      <c r="Q21" s="1000"/>
      <c r="R21" s="1000"/>
      <c r="S21" s="1000"/>
      <c r="T21" s="1000"/>
      <c r="U21" s="1000"/>
      <c r="V21" s="1000"/>
      <c r="W21" s="1000"/>
      <c r="X21" s="1000"/>
      <c r="Y21" s="1000"/>
      <c r="Z21" s="1000"/>
    </row>
    <row r="22" spans="1:26" ht="19.5" customHeight="1">
      <c r="A22" s="961"/>
      <c r="B22" s="961" t="s">
        <v>1314</v>
      </c>
      <c r="C22" s="988"/>
      <c r="D22" s="1001"/>
      <c r="E22" s="1002"/>
      <c r="F22" s="1029">
        <v>1019.999999999945</v>
      </c>
      <c r="G22" s="1011">
        <v>48.048910674454483</v>
      </c>
      <c r="H22" s="1011">
        <v>81.883932462232337</v>
      </c>
      <c r="I22" s="1011">
        <v>1.9568627450622043</v>
      </c>
      <c r="J22" s="1011">
        <v>6.241285402871803</v>
      </c>
      <c r="K22" s="1011">
        <v>2.2130174292243394</v>
      </c>
      <c r="M22" s="1000"/>
      <c r="N22" s="1000"/>
      <c r="O22" s="1000"/>
      <c r="P22" s="1000"/>
      <c r="Q22" s="1000"/>
      <c r="R22" s="1000"/>
      <c r="S22" s="1000"/>
      <c r="T22" s="1000"/>
      <c r="U22" s="1000"/>
      <c r="V22" s="1000"/>
      <c r="W22" s="1000"/>
      <c r="X22" s="1000"/>
      <c r="Y22" s="1000"/>
      <c r="Z22" s="1000"/>
    </row>
    <row r="23" spans="1:26" ht="19.5" customHeight="1">
      <c r="A23" s="961"/>
      <c r="B23" s="961" t="s">
        <v>1315</v>
      </c>
      <c r="C23" s="988"/>
      <c r="D23" s="1001"/>
      <c r="E23" s="1002"/>
      <c r="F23" s="1029">
        <v>1205.9999999714673</v>
      </c>
      <c r="G23" s="1011">
        <v>52.445505155283037</v>
      </c>
      <c r="H23" s="1011">
        <v>70.971086301071111</v>
      </c>
      <c r="I23" s="1011">
        <v>1.4043999118925301</v>
      </c>
      <c r="J23" s="1011">
        <v>1.6169154228207119</v>
      </c>
      <c r="K23" s="1011">
        <v>6.4343685612354067</v>
      </c>
      <c r="M23" s="1000"/>
      <c r="N23" s="1000"/>
      <c r="O23" s="1000"/>
      <c r="P23" s="1000"/>
      <c r="Q23" s="1000"/>
      <c r="R23" s="1000"/>
      <c r="S23" s="1000"/>
      <c r="T23" s="1000"/>
      <c r="U23" s="1000"/>
      <c r="V23" s="1000"/>
      <c r="W23" s="1000"/>
      <c r="X23" s="1000"/>
      <c r="Y23" s="1000"/>
      <c r="Z23" s="1000"/>
    </row>
    <row r="24" spans="1:26" s="1006" customFormat="1" ht="19.5" customHeight="1">
      <c r="A24" s="1003"/>
      <c r="B24" s="1003" t="s">
        <v>1316</v>
      </c>
      <c r="C24" s="1003"/>
      <c r="D24" s="1004"/>
      <c r="E24" s="1005"/>
      <c r="F24" s="1029">
        <v>1284.0000000587213</v>
      </c>
      <c r="G24" s="1011">
        <v>61.570188796071413</v>
      </c>
      <c r="H24" s="1011">
        <v>68.393048457772977</v>
      </c>
      <c r="I24" s="1011">
        <v>8.9607715510645871</v>
      </c>
      <c r="J24" s="1011">
        <v>0.4089218652812896</v>
      </c>
      <c r="K24" s="1011">
        <v>2.1306026278864842</v>
      </c>
      <c r="M24" s="1007"/>
      <c r="N24" s="1007"/>
      <c r="O24" s="1007"/>
      <c r="P24" s="1007"/>
      <c r="Q24" s="1007"/>
      <c r="R24" s="1007"/>
      <c r="S24" s="1007"/>
      <c r="T24" s="1007"/>
      <c r="U24" s="1007"/>
      <c r="V24" s="1007"/>
      <c r="W24" s="1007"/>
      <c r="X24" s="1007"/>
      <c r="Y24" s="1007"/>
      <c r="Z24" s="1007"/>
    </row>
    <row r="25" spans="1:26" ht="19.5" customHeight="1">
      <c r="A25" s="961"/>
      <c r="B25" s="1330" t="s">
        <v>917</v>
      </c>
      <c r="C25" s="988"/>
      <c r="D25" s="1001"/>
      <c r="E25" s="1002"/>
      <c r="F25" s="1029">
        <v>4632.9999997781842</v>
      </c>
      <c r="G25" s="1011">
        <v>59.364321666208582</v>
      </c>
      <c r="H25" s="1011">
        <v>68.759118546889042</v>
      </c>
      <c r="I25" s="1011">
        <v>2.066275783183753</v>
      </c>
      <c r="J25" s="1011">
        <v>1.2743001970124144</v>
      </c>
      <c r="K25" s="1011">
        <v>3.3917363351662289</v>
      </c>
      <c r="M25" s="1000"/>
      <c r="N25" s="1000"/>
      <c r="O25" s="1000"/>
      <c r="P25" s="1000"/>
      <c r="Q25" s="1000"/>
      <c r="R25" s="1000"/>
      <c r="S25" s="1000"/>
      <c r="T25" s="1000"/>
      <c r="U25" s="1000"/>
      <c r="V25" s="1000"/>
      <c r="W25" s="1000"/>
      <c r="X25" s="1000"/>
      <c r="Y25" s="1000"/>
      <c r="Z25" s="1000"/>
    </row>
    <row r="26" spans="1:26" s="999" customFormat="1" ht="19.5" customHeight="1">
      <c r="A26" s="961"/>
      <c r="B26" s="961" t="s">
        <v>1317</v>
      </c>
      <c r="C26" s="988"/>
      <c r="D26" s="1001"/>
      <c r="E26" s="1002"/>
      <c r="F26" s="1029">
        <v>2295.9999999282904</v>
      </c>
      <c r="G26" s="1011">
        <v>53.006786125665727</v>
      </c>
      <c r="H26" s="1011">
        <v>71.931078537930915</v>
      </c>
      <c r="I26" s="1011">
        <v>3.2453254331129755</v>
      </c>
      <c r="J26" s="1011">
        <v>1.5857103674940698</v>
      </c>
      <c r="K26" s="1011">
        <v>3.3566091103633142</v>
      </c>
      <c r="M26" s="1000"/>
      <c r="N26" s="1000"/>
      <c r="O26" s="1000"/>
      <c r="P26" s="1000"/>
      <c r="Q26" s="1000"/>
      <c r="R26" s="1000"/>
      <c r="S26" s="1000"/>
      <c r="T26" s="1000"/>
      <c r="U26" s="1000"/>
      <c r="V26" s="1000"/>
      <c r="W26" s="1000"/>
      <c r="X26" s="1000"/>
      <c r="Y26" s="1000"/>
      <c r="Z26" s="1000"/>
    </row>
    <row r="27" spans="1:26" ht="19.5" customHeight="1">
      <c r="A27" s="961"/>
      <c r="B27" s="961" t="s">
        <v>1318</v>
      </c>
      <c r="C27" s="988"/>
      <c r="D27" s="1001"/>
      <c r="E27" s="1002"/>
      <c r="F27" s="1029">
        <v>2336.9999998498956</v>
      </c>
      <c r="G27" s="1011">
        <v>65.610321495719845</v>
      </c>
      <c r="H27" s="1011">
        <v>65.642806976639932</v>
      </c>
      <c r="I27" s="1011">
        <v>0.90791121479401249</v>
      </c>
      <c r="J27" s="1011">
        <v>0.96835336284490181</v>
      </c>
      <c r="K27" s="1011">
        <v>3.4262472928684753</v>
      </c>
      <c r="M27" s="1000"/>
      <c r="N27" s="1000"/>
      <c r="O27" s="1000"/>
      <c r="P27" s="1000"/>
      <c r="Q27" s="1000"/>
      <c r="R27" s="1000"/>
      <c r="S27" s="1000"/>
      <c r="T27" s="1000"/>
      <c r="U27" s="1000"/>
      <c r="V27" s="1000"/>
      <c r="W27" s="1000"/>
      <c r="X27" s="1000"/>
      <c r="Y27" s="1000"/>
      <c r="Z27" s="1000"/>
    </row>
    <row r="28" spans="1:26" ht="19.5" customHeight="1">
      <c r="A28" s="961"/>
      <c r="B28" s="1330" t="s">
        <v>918</v>
      </c>
      <c r="C28" s="988"/>
      <c r="D28" s="1001"/>
      <c r="E28" s="1002"/>
      <c r="F28" s="1029">
        <v>4924.999999969662</v>
      </c>
      <c r="G28" s="1011">
        <v>61.730767283424107</v>
      </c>
      <c r="H28" s="1011">
        <v>73.34375092475365</v>
      </c>
      <c r="I28" s="1011">
        <v>4.0937999764535018</v>
      </c>
      <c r="J28" s="1011">
        <v>0.31504797715004867</v>
      </c>
      <c r="K28" s="1011">
        <v>0.90243680643685331</v>
      </c>
      <c r="M28" s="1000"/>
      <c r="N28" s="1000"/>
      <c r="O28" s="1000"/>
      <c r="P28" s="1000"/>
      <c r="Q28" s="1000"/>
      <c r="R28" s="1000"/>
      <c r="S28" s="1000"/>
      <c r="T28" s="1000"/>
      <c r="U28" s="1000"/>
      <c r="V28" s="1000"/>
      <c r="W28" s="1000"/>
      <c r="X28" s="1000"/>
      <c r="Y28" s="1000"/>
      <c r="Z28" s="1000"/>
    </row>
    <row r="29" spans="1:26" ht="19.5" customHeight="1">
      <c r="A29" s="961"/>
      <c r="B29" s="961" t="s">
        <v>1319</v>
      </c>
      <c r="C29" s="35"/>
      <c r="D29" s="167"/>
      <c r="E29" s="1002"/>
      <c r="F29" s="1029">
        <v>1391.9999999471299</v>
      </c>
      <c r="G29" s="1011">
        <v>47.952907836436836</v>
      </c>
      <c r="H29" s="1011">
        <v>81.265052816634665</v>
      </c>
      <c r="I29" s="1011">
        <v>2.0539675337625507</v>
      </c>
      <c r="J29" s="1011">
        <v>0</v>
      </c>
      <c r="K29" s="1011">
        <v>7.1839080462498664E-2</v>
      </c>
      <c r="M29" s="1000"/>
      <c r="N29" s="1000"/>
      <c r="O29" s="1000"/>
      <c r="P29" s="1000"/>
      <c r="Q29" s="1000"/>
      <c r="R29" s="1000"/>
      <c r="S29" s="1000"/>
      <c r="T29" s="1000"/>
      <c r="U29" s="1000"/>
      <c r="V29" s="1000"/>
      <c r="W29" s="1000"/>
      <c r="X29" s="1000"/>
      <c r="Y29" s="1000"/>
      <c r="Z29" s="1000"/>
    </row>
    <row r="30" spans="1:26" ht="19.5" customHeight="1">
      <c r="A30" s="961"/>
      <c r="B30" s="961" t="s">
        <v>1320</v>
      </c>
      <c r="C30" s="35"/>
      <c r="D30" s="167"/>
      <c r="E30" s="1002"/>
      <c r="F30" s="1029">
        <v>1910.9999999614831</v>
      </c>
      <c r="G30" s="1011">
        <v>66.132693162092423</v>
      </c>
      <c r="H30" s="1011">
        <v>67.126815060155948</v>
      </c>
      <c r="I30" s="1011">
        <v>5.5182485276587094</v>
      </c>
      <c r="J30" s="1011">
        <v>0.37502180363223836</v>
      </c>
      <c r="K30" s="1011">
        <v>1.8714013537398708</v>
      </c>
      <c r="M30" s="1000"/>
      <c r="N30" s="1000"/>
      <c r="O30" s="1000"/>
      <c r="P30" s="1000"/>
      <c r="Q30" s="1000"/>
      <c r="R30" s="1000"/>
      <c r="S30" s="1000"/>
      <c r="T30" s="1000"/>
      <c r="U30" s="1000"/>
      <c r="V30" s="1000"/>
      <c r="W30" s="1000"/>
      <c r="X30" s="1000"/>
      <c r="Y30" s="1000"/>
      <c r="Z30" s="1000"/>
    </row>
    <row r="31" spans="1:26" ht="19.5" customHeight="1">
      <c r="A31" s="961"/>
      <c r="B31" s="961" t="s">
        <v>1321</v>
      </c>
      <c r="C31" s="35"/>
      <c r="D31" s="167"/>
      <c r="E31" s="1002"/>
      <c r="F31" s="1029">
        <v>1622.0000000610351</v>
      </c>
      <c r="G31" s="1011">
        <v>68.36868343330535</v>
      </c>
      <c r="H31" s="1011">
        <v>73.870330581902564</v>
      </c>
      <c r="I31" s="1011">
        <v>4.1661338721472845</v>
      </c>
      <c r="J31" s="1011">
        <v>0.51476240486821845</v>
      </c>
      <c r="K31" s="1011">
        <v>0.47364567492010035</v>
      </c>
      <c r="M31" s="1000"/>
      <c r="N31" s="1000"/>
      <c r="O31" s="1000"/>
      <c r="P31" s="1000"/>
      <c r="Q31" s="1000"/>
      <c r="R31" s="1000"/>
      <c r="S31" s="1000"/>
      <c r="T31" s="1000"/>
      <c r="U31" s="1000"/>
      <c r="V31" s="1000"/>
      <c r="W31" s="1000"/>
      <c r="X31" s="1000"/>
      <c r="Y31" s="1000"/>
      <c r="Z31" s="1000"/>
    </row>
    <row r="32" spans="1:26" ht="19.5" customHeight="1">
      <c r="A32" s="961"/>
      <c r="B32" s="1330" t="s">
        <v>919</v>
      </c>
      <c r="C32" s="35"/>
      <c r="D32" s="167"/>
      <c r="E32" s="1002"/>
      <c r="F32" s="1029">
        <v>737.99999999882061</v>
      </c>
      <c r="G32" s="1011">
        <v>61.87247263697477</v>
      </c>
      <c r="H32" s="1011">
        <v>68.007908583871554</v>
      </c>
      <c r="I32" s="1011">
        <v>3.978993612972662</v>
      </c>
      <c r="J32" s="1011">
        <v>0</v>
      </c>
      <c r="K32" s="1011">
        <v>0</v>
      </c>
      <c r="M32" s="1000"/>
      <c r="N32" s="1000"/>
      <c r="O32" s="1000"/>
      <c r="P32" s="1000"/>
      <c r="Q32" s="1000"/>
      <c r="R32" s="1000"/>
      <c r="S32" s="1000"/>
      <c r="T32" s="1000"/>
      <c r="U32" s="1000"/>
      <c r="V32" s="1000"/>
      <c r="W32" s="1000"/>
      <c r="X32" s="1000"/>
      <c r="Y32" s="1000"/>
      <c r="Z32" s="1000"/>
    </row>
    <row r="33" spans="1:26" ht="19.5" customHeight="1">
      <c r="A33" s="1470" t="s">
        <v>920</v>
      </c>
      <c r="B33" s="1470"/>
      <c r="C33" s="35"/>
      <c r="D33" s="167"/>
      <c r="E33" s="1002"/>
      <c r="F33" s="1029">
        <v>417.99999999950421</v>
      </c>
      <c r="G33" s="1011">
        <v>59.607635163954683</v>
      </c>
      <c r="H33" s="1011">
        <v>79.79371505647417</v>
      </c>
      <c r="I33" s="1011">
        <v>3.582953154397686</v>
      </c>
      <c r="J33" s="1011">
        <v>0</v>
      </c>
      <c r="K33" s="1011">
        <v>0</v>
      </c>
      <c r="M33" s="1000"/>
      <c r="N33" s="1000"/>
      <c r="O33" s="1000"/>
      <c r="P33" s="1000"/>
      <c r="Q33" s="1000"/>
      <c r="R33" s="1000"/>
      <c r="S33" s="1000"/>
      <c r="T33" s="1000"/>
      <c r="U33" s="1000"/>
      <c r="V33" s="1000"/>
      <c r="W33" s="1000"/>
      <c r="X33" s="1000"/>
      <c r="Y33" s="1000"/>
      <c r="Z33" s="1000"/>
    </row>
    <row r="34" spans="1:26" ht="19.5" customHeight="1">
      <c r="A34" s="1479" t="s">
        <v>118</v>
      </c>
      <c r="B34" s="1479"/>
      <c r="C34" s="1479"/>
      <c r="D34" s="1001"/>
      <c r="E34" s="1002"/>
      <c r="F34" s="1029"/>
      <c r="G34" s="1011"/>
      <c r="H34" s="1011"/>
      <c r="I34" s="1011"/>
      <c r="J34" s="1011"/>
      <c r="K34" s="1011"/>
      <c r="M34" s="1000"/>
      <c r="N34" s="1000"/>
      <c r="O34" s="1000"/>
      <c r="P34" s="1000"/>
      <c r="Q34" s="1000"/>
      <c r="R34" s="1000"/>
      <c r="S34" s="1000"/>
      <c r="T34" s="1000"/>
      <c r="U34" s="1000"/>
      <c r="V34" s="1000"/>
      <c r="W34" s="1000"/>
      <c r="X34" s="1000"/>
      <c r="Y34" s="1000"/>
      <c r="Z34" s="1000"/>
    </row>
    <row r="35" spans="1:26" ht="19.5" customHeight="1">
      <c r="A35" s="1470" t="s">
        <v>921</v>
      </c>
      <c r="B35" s="1470" t="s">
        <v>921</v>
      </c>
      <c r="C35" s="1334"/>
      <c r="D35" s="1001"/>
      <c r="E35" s="1002"/>
      <c r="F35" s="1029">
        <v>7299.8195631585522</v>
      </c>
      <c r="G35" s="1011">
        <v>61.432956949144859</v>
      </c>
      <c r="H35" s="1011">
        <v>77.405479530327057</v>
      </c>
      <c r="I35" s="1011">
        <v>3.2231344246690488</v>
      </c>
      <c r="J35" s="1011">
        <v>1.1731893162738454</v>
      </c>
      <c r="K35" s="1011">
        <v>2.1795244843162096</v>
      </c>
      <c r="M35" s="1000"/>
      <c r="N35" s="1000"/>
      <c r="O35" s="1000"/>
      <c r="P35" s="1000"/>
      <c r="Q35" s="1000"/>
      <c r="R35" s="1000"/>
      <c r="S35" s="1000"/>
      <c r="T35" s="1000"/>
      <c r="U35" s="1000"/>
      <c r="V35" s="1000"/>
      <c r="W35" s="1000"/>
      <c r="X35" s="1000"/>
      <c r="Y35" s="1000"/>
      <c r="Z35" s="1000"/>
    </row>
    <row r="36" spans="1:26" s="999" customFormat="1" ht="19.5" customHeight="1">
      <c r="A36" s="1330"/>
      <c r="B36" s="1330" t="s">
        <v>922</v>
      </c>
      <c r="C36" s="1330"/>
      <c r="D36" s="1001"/>
      <c r="E36" s="1002"/>
      <c r="F36" s="1029">
        <v>5083.7671906391706</v>
      </c>
      <c r="G36" s="1011">
        <v>60.739882276700712</v>
      </c>
      <c r="H36" s="1011">
        <v>78.320118625752727</v>
      </c>
      <c r="I36" s="1011">
        <v>4.0172700176940843</v>
      </c>
      <c r="J36" s="1011">
        <v>1.3165468519033379</v>
      </c>
      <c r="K36" s="1011">
        <v>2.019987680757489</v>
      </c>
      <c r="M36" s="1000"/>
      <c r="N36" s="1000"/>
      <c r="O36" s="1000"/>
      <c r="P36" s="1000"/>
      <c r="Q36" s="1000"/>
      <c r="R36" s="1000"/>
      <c r="S36" s="1000"/>
      <c r="T36" s="1000"/>
      <c r="U36" s="1000"/>
      <c r="V36" s="1000"/>
      <c r="W36" s="1000"/>
      <c r="X36" s="1000"/>
      <c r="Y36" s="1000"/>
      <c r="Z36" s="1000"/>
    </row>
    <row r="37" spans="1:26" ht="19.5" customHeight="1">
      <c r="A37" s="1330"/>
      <c r="B37" s="1330" t="s">
        <v>923</v>
      </c>
      <c r="C37" s="1330"/>
      <c r="D37" s="1001"/>
      <c r="E37" s="1002"/>
      <c r="F37" s="1029">
        <v>1102.8672519452116</v>
      </c>
      <c r="G37" s="1011">
        <v>62.923954125205832</v>
      </c>
      <c r="H37" s="1011">
        <v>73.77109682181856</v>
      </c>
      <c r="I37" s="1011">
        <v>1.0756233341066905</v>
      </c>
      <c r="J37" s="1011">
        <v>0.9711528107211902</v>
      </c>
      <c r="K37" s="1011">
        <v>0.44202962701225224</v>
      </c>
      <c r="M37" s="1000"/>
      <c r="N37" s="1000"/>
      <c r="O37" s="1000"/>
      <c r="P37" s="1000"/>
      <c r="Q37" s="1000"/>
      <c r="R37" s="1000"/>
      <c r="S37" s="1000"/>
      <c r="T37" s="1000"/>
      <c r="U37" s="1000"/>
      <c r="V37" s="1000"/>
      <c r="W37" s="1000"/>
      <c r="X37" s="1000"/>
      <c r="Y37" s="1000"/>
      <c r="Z37" s="1000"/>
    </row>
    <row r="38" spans="1:26" ht="19.5" customHeight="1">
      <c r="A38" s="1330"/>
      <c r="B38" s="1330" t="s">
        <v>924</v>
      </c>
      <c r="C38" s="1330"/>
      <c r="D38" s="1001"/>
      <c r="E38" s="1002"/>
      <c r="F38" s="1029">
        <v>1113.1851205741689</v>
      </c>
      <c r="G38" s="1011">
        <v>63.120958600877927</v>
      </c>
      <c r="H38" s="1011">
        <v>76.829141828275084</v>
      </c>
      <c r="I38" s="1011">
        <v>1.7240299298943276</v>
      </c>
      <c r="J38" s="1011">
        <v>0.71865854583770272</v>
      </c>
      <c r="K38" s="1011">
        <v>4.6294980743048448</v>
      </c>
      <c r="M38" s="1008"/>
      <c r="N38" s="1008"/>
      <c r="O38" s="1008"/>
      <c r="P38" s="1008"/>
      <c r="Q38" s="1008"/>
      <c r="R38" s="1008"/>
      <c r="S38" s="1008"/>
      <c r="T38" s="1008"/>
      <c r="U38" s="1008"/>
      <c r="V38" s="1008"/>
      <c r="W38" s="1008"/>
      <c r="X38" s="1008"/>
      <c r="Y38" s="1008"/>
      <c r="Z38" s="1008"/>
    </row>
    <row r="39" spans="1:26" ht="19.5" customHeight="1" thickBot="1">
      <c r="A39" s="1471" t="s">
        <v>925</v>
      </c>
      <c r="B39" s="1471"/>
      <c r="C39" s="1331"/>
      <c r="D39" s="1009"/>
      <c r="E39" s="1010"/>
      <c r="F39" s="1030">
        <v>8387.1804366381657</v>
      </c>
      <c r="G39" s="1016">
        <v>56.440583117834954</v>
      </c>
      <c r="H39" s="1016">
        <v>68.095773256675699</v>
      </c>
      <c r="I39" s="1016">
        <v>3.3469203848190037</v>
      </c>
      <c r="J39" s="1016">
        <v>0.99348531088661352</v>
      </c>
      <c r="K39" s="1016">
        <v>2.8463386344326369</v>
      </c>
      <c r="M39" s="1008"/>
      <c r="N39" s="1008"/>
      <c r="O39" s="1008"/>
      <c r="P39" s="1008"/>
      <c r="Q39" s="1008"/>
      <c r="R39" s="1008"/>
      <c r="S39" s="1008"/>
      <c r="T39" s="1008"/>
      <c r="U39" s="1008"/>
      <c r="V39" s="1008"/>
      <c r="W39" s="1008"/>
      <c r="X39" s="1008"/>
      <c r="Y39" s="1008"/>
      <c r="Z39" s="1008"/>
    </row>
    <row r="40" spans="1:26" s="998" customFormat="1" ht="18" customHeight="1">
      <c r="A40" s="2033" t="s">
        <v>1359</v>
      </c>
      <c r="B40" s="2033"/>
      <c r="C40" s="2033"/>
      <c r="D40" s="2033"/>
      <c r="E40" s="2033"/>
      <c r="F40" s="2033"/>
      <c r="G40" s="2033"/>
      <c r="H40" s="2033"/>
      <c r="I40" s="2033"/>
      <c r="J40" s="2033"/>
      <c r="K40" s="2033"/>
    </row>
    <row r="41" spans="1:26" ht="26.1" customHeight="1">
      <c r="E41" s="999"/>
    </row>
    <row r="42" spans="1:26" ht="26.1" customHeight="1">
      <c r="E42" s="999"/>
    </row>
    <row r="43" spans="1:26" ht="26.1" customHeight="1">
      <c r="E43" s="999"/>
    </row>
    <row r="44" spans="1:26" ht="26.1" customHeight="1">
      <c r="E44" s="999"/>
    </row>
    <row r="45" spans="1:26" ht="26.1" customHeight="1">
      <c r="E45" s="999"/>
    </row>
    <row r="46" spans="1:26" ht="26.1" customHeight="1">
      <c r="E46" s="999"/>
    </row>
    <row r="47" spans="1:26" ht="26.1" customHeight="1">
      <c r="E47" s="999"/>
    </row>
    <row r="48" spans="1:26" ht="26.1" customHeight="1">
      <c r="E48" s="999"/>
    </row>
    <row r="49" spans="5:5" ht="26.1" customHeight="1">
      <c r="E49" s="999"/>
    </row>
    <row r="50" spans="5:5" ht="26.1" customHeight="1">
      <c r="E50" s="999"/>
    </row>
    <row r="51" spans="5:5" ht="26.1" customHeight="1">
      <c r="E51" s="999"/>
    </row>
    <row r="52" spans="5:5" ht="26.1" customHeight="1">
      <c r="E52" s="999"/>
    </row>
    <row r="53" spans="5:5" ht="26.1" customHeight="1">
      <c r="E53" s="999"/>
    </row>
    <row r="54" spans="5:5" ht="26.1" customHeight="1">
      <c r="E54" s="999"/>
    </row>
    <row r="55" spans="5:5" ht="26.1" customHeight="1">
      <c r="E55" s="999"/>
    </row>
    <row r="56" spans="5:5" ht="26.1" customHeight="1">
      <c r="E56" s="999"/>
    </row>
    <row r="57" spans="5:5" ht="26.1" customHeight="1">
      <c r="E57" s="999"/>
    </row>
    <row r="58" spans="5:5" ht="26.1" customHeight="1">
      <c r="E58" s="999"/>
    </row>
    <row r="59" spans="5:5" ht="26.1" customHeight="1">
      <c r="E59" s="999"/>
    </row>
    <row r="60" spans="5:5" ht="26.1" customHeight="1">
      <c r="E60" s="999"/>
    </row>
    <row r="61" spans="5:5" ht="26.1" customHeight="1">
      <c r="E61" s="999"/>
    </row>
    <row r="62" spans="5:5">
      <c r="E62" s="999"/>
    </row>
    <row r="63" spans="5:5">
      <c r="E63" s="999"/>
    </row>
    <row r="64" spans="5:5">
      <c r="E64" s="999"/>
    </row>
    <row r="65" spans="5:5">
      <c r="E65" s="999"/>
    </row>
    <row r="66" spans="5:5">
      <c r="E66" s="999"/>
    </row>
    <row r="67" spans="5:5">
      <c r="E67" s="999"/>
    </row>
    <row r="68" spans="5:5">
      <c r="E68" s="999"/>
    </row>
    <row r="69" spans="5:5">
      <c r="E69" s="999"/>
    </row>
    <row r="70" spans="5:5">
      <c r="E70" s="999"/>
    </row>
    <row r="71" spans="5:5">
      <c r="E71" s="999"/>
    </row>
    <row r="72" spans="5:5">
      <c r="E72" s="999"/>
    </row>
    <row r="73" spans="5:5">
      <c r="E73" s="999"/>
    </row>
    <row r="74" spans="5:5">
      <c r="E74" s="999"/>
    </row>
    <row r="75" spans="5:5">
      <c r="E75" s="999"/>
    </row>
    <row r="76" spans="5:5">
      <c r="E76" s="999"/>
    </row>
    <row r="77" spans="5:5">
      <c r="E77" s="999"/>
    </row>
    <row r="78" spans="5:5">
      <c r="E78" s="999"/>
    </row>
    <row r="79" spans="5:5">
      <c r="E79" s="999"/>
    </row>
    <row r="80" spans="5:5">
      <c r="E80" s="999"/>
    </row>
    <row r="81" spans="5:5">
      <c r="E81" s="999"/>
    </row>
    <row r="82" spans="5:5">
      <c r="E82" s="999"/>
    </row>
    <row r="83" spans="5:5">
      <c r="E83" s="999"/>
    </row>
    <row r="84" spans="5:5">
      <c r="E84" s="999"/>
    </row>
    <row r="85" spans="5:5">
      <c r="E85" s="999"/>
    </row>
    <row r="86" spans="5:5">
      <c r="E86" s="999"/>
    </row>
    <row r="87" spans="5:5">
      <c r="E87" s="999"/>
    </row>
    <row r="88" spans="5:5">
      <c r="E88" s="999"/>
    </row>
    <row r="89" spans="5:5">
      <c r="E89" s="999"/>
    </row>
    <row r="90" spans="5:5">
      <c r="E90" s="999"/>
    </row>
    <row r="91" spans="5:5">
      <c r="E91" s="999"/>
    </row>
    <row r="92" spans="5:5">
      <c r="E92" s="999"/>
    </row>
    <row r="93" spans="5:5">
      <c r="E93" s="999"/>
    </row>
    <row r="94" spans="5:5">
      <c r="E94" s="999"/>
    </row>
    <row r="95" spans="5:5">
      <c r="E95" s="999"/>
    </row>
    <row r="96" spans="5:5">
      <c r="E96" s="999"/>
    </row>
    <row r="97" spans="5:5">
      <c r="E97" s="999"/>
    </row>
    <row r="98" spans="5:5">
      <c r="E98" s="999"/>
    </row>
    <row r="99" spans="5:5">
      <c r="E99" s="999"/>
    </row>
    <row r="100" spans="5:5">
      <c r="E100" s="999"/>
    </row>
    <row r="101" spans="5:5">
      <c r="E101" s="999"/>
    </row>
    <row r="102" spans="5:5">
      <c r="E102" s="999"/>
    </row>
    <row r="103" spans="5:5">
      <c r="E103" s="999"/>
    </row>
    <row r="104" spans="5:5">
      <c r="E104" s="999"/>
    </row>
    <row r="105" spans="5:5">
      <c r="E105" s="999"/>
    </row>
    <row r="106" spans="5:5">
      <c r="E106" s="999"/>
    </row>
    <row r="107" spans="5:5">
      <c r="E107" s="999"/>
    </row>
    <row r="108" spans="5:5">
      <c r="E108" s="999"/>
    </row>
    <row r="109" spans="5:5">
      <c r="E109" s="999"/>
    </row>
    <row r="110" spans="5:5">
      <c r="E110" s="999"/>
    </row>
    <row r="111" spans="5:5">
      <c r="E111" s="999"/>
    </row>
    <row r="112" spans="5:5">
      <c r="E112" s="999"/>
    </row>
    <row r="113" spans="5:5">
      <c r="E113" s="999"/>
    </row>
    <row r="114" spans="5:5">
      <c r="E114" s="999"/>
    </row>
    <row r="115" spans="5:5">
      <c r="E115" s="999"/>
    </row>
    <row r="116" spans="5:5">
      <c r="E116" s="999"/>
    </row>
    <row r="117" spans="5:5">
      <c r="E117" s="999"/>
    </row>
    <row r="118" spans="5:5">
      <c r="E118" s="999"/>
    </row>
    <row r="119" spans="5:5">
      <c r="E119" s="999"/>
    </row>
    <row r="120" spans="5:5">
      <c r="E120" s="999"/>
    </row>
    <row r="121" spans="5:5">
      <c r="E121" s="999"/>
    </row>
    <row r="122" spans="5:5">
      <c r="E122" s="999"/>
    </row>
    <row r="123" spans="5:5">
      <c r="E123" s="999"/>
    </row>
    <row r="124" spans="5:5">
      <c r="E124" s="999"/>
    </row>
    <row r="125" spans="5:5">
      <c r="E125" s="999"/>
    </row>
    <row r="126" spans="5:5">
      <c r="E126" s="999"/>
    </row>
    <row r="127" spans="5:5">
      <c r="E127" s="999"/>
    </row>
    <row r="128" spans="5:5">
      <c r="E128" s="999"/>
    </row>
    <row r="129" spans="5:5">
      <c r="E129" s="999"/>
    </row>
    <row r="130" spans="5:5">
      <c r="E130" s="999"/>
    </row>
    <row r="131" spans="5:5">
      <c r="E131" s="999"/>
    </row>
    <row r="132" spans="5:5">
      <c r="E132" s="999"/>
    </row>
    <row r="133" spans="5:5">
      <c r="E133" s="999"/>
    </row>
    <row r="134" spans="5:5">
      <c r="E134" s="999"/>
    </row>
    <row r="135" spans="5:5">
      <c r="E135" s="999"/>
    </row>
    <row r="136" spans="5:5">
      <c r="E136" s="999"/>
    </row>
    <row r="137" spans="5:5">
      <c r="E137" s="999"/>
    </row>
    <row r="138" spans="5:5">
      <c r="E138" s="999"/>
    </row>
    <row r="139" spans="5:5">
      <c r="E139" s="999"/>
    </row>
    <row r="140" spans="5:5">
      <c r="E140" s="999"/>
    </row>
    <row r="141" spans="5:5">
      <c r="E141" s="999"/>
    </row>
    <row r="142" spans="5:5">
      <c r="E142" s="999"/>
    </row>
    <row r="143" spans="5:5">
      <c r="E143" s="999"/>
    </row>
    <row r="144" spans="5:5">
      <c r="E144" s="999"/>
    </row>
    <row r="145" spans="5:5">
      <c r="E145" s="999"/>
    </row>
    <row r="146" spans="5:5">
      <c r="E146" s="999"/>
    </row>
    <row r="147" spans="5:5">
      <c r="E147" s="999"/>
    </row>
    <row r="148" spans="5:5">
      <c r="E148" s="999"/>
    </row>
    <row r="149" spans="5:5">
      <c r="E149" s="999"/>
    </row>
    <row r="150" spans="5:5">
      <c r="E150" s="999"/>
    </row>
    <row r="151" spans="5:5">
      <c r="E151" s="999"/>
    </row>
    <row r="152" spans="5:5">
      <c r="E152" s="999"/>
    </row>
    <row r="153" spans="5:5">
      <c r="E153" s="999"/>
    </row>
    <row r="154" spans="5:5">
      <c r="E154" s="999"/>
    </row>
    <row r="155" spans="5:5">
      <c r="E155" s="999"/>
    </row>
    <row r="156" spans="5:5">
      <c r="E156" s="999"/>
    </row>
    <row r="157" spans="5:5">
      <c r="E157" s="999"/>
    </row>
    <row r="158" spans="5:5">
      <c r="E158" s="999"/>
    </row>
    <row r="159" spans="5:5">
      <c r="E159" s="999"/>
    </row>
    <row r="160" spans="5:5">
      <c r="E160" s="999"/>
    </row>
    <row r="161" spans="5:5">
      <c r="E161" s="999"/>
    </row>
    <row r="162" spans="5:5">
      <c r="E162" s="999"/>
    </row>
    <row r="163" spans="5:5">
      <c r="E163" s="999"/>
    </row>
    <row r="164" spans="5:5">
      <c r="E164" s="999"/>
    </row>
    <row r="165" spans="5:5">
      <c r="E165" s="999"/>
    </row>
    <row r="166" spans="5:5">
      <c r="E166" s="999"/>
    </row>
    <row r="167" spans="5:5">
      <c r="E167" s="999"/>
    </row>
    <row r="168" spans="5:5">
      <c r="E168" s="999"/>
    </row>
    <row r="169" spans="5:5">
      <c r="E169" s="999"/>
    </row>
    <row r="170" spans="5:5">
      <c r="E170" s="999"/>
    </row>
    <row r="171" spans="5:5">
      <c r="E171" s="999"/>
    </row>
    <row r="172" spans="5:5">
      <c r="E172" s="999"/>
    </row>
    <row r="173" spans="5:5">
      <c r="E173" s="999"/>
    </row>
    <row r="174" spans="5:5">
      <c r="E174" s="999"/>
    </row>
    <row r="175" spans="5:5">
      <c r="E175" s="999"/>
    </row>
    <row r="176" spans="5:5">
      <c r="E176" s="999"/>
    </row>
    <row r="177" spans="5:5">
      <c r="E177" s="999"/>
    </row>
    <row r="178" spans="5:5">
      <c r="E178" s="999"/>
    </row>
    <row r="179" spans="5:5">
      <c r="E179" s="999"/>
    </row>
    <row r="180" spans="5:5">
      <c r="E180" s="999"/>
    </row>
    <row r="181" spans="5:5">
      <c r="E181" s="999"/>
    </row>
    <row r="182" spans="5:5">
      <c r="E182" s="999"/>
    </row>
    <row r="183" spans="5:5">
      <c r="E183" s="999"/>
    </row>
  </sheetData>
  <mergeCells count="22">
    <mergeCell ref="A12:C12"/>
    <mergeCell ref="A1:K1"/>
    <mergeCell ref="A3:C4"/>
    <mergeCell ref="E3:E4"/>
    <mergeCell ref="F3:F4"/>
    <mergeCell ref="G3:G4"/>
    <mergeCell ref="H3:H4"/>
    <mergeCell ref="I3:I4"/>
    <mergeCell ref="J3:J4"/>
    <mergeCell ref="K3:K4"/>
    <mergeCell ref="A5:D5"/>
    <mergeCell ref="A6:D6"/>
    <mergeCell ref="A7:D7"/>
    <mergeCell ref="A8:D8"/>
    <mergeCell ref="A9:C9"/>
    <mergeCell ref="A40:K40"/>
    <mergeCell ref="A18:C18"/>
    <mergeCell ref="A19:B19"/>
    <mergeCell ref="A33:B33"/>
    <mergeCell ref="A34:C34"/>
    <mergeCell ref="A35:B35"/>
    <mergeCell ref="A39:B39"/>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7"/>
  <sheetViews>
    <sheetView tabSelected="1" view="pageBreakPreview" zoomScaleNormal="50" zoomScaleSheetLayoutView="100" workbookViewId="0">
      <selection activeCell="H30" sqref="H30"/>
    </sheetView>
  </sheetViews>
  <sheetFormatPr defaultColWidth="9.140625" defaultRowHeight="15.75"/>
  <cols>
    <col min="1" max="1" width="2.28515625" style="753" customWidth="1"/>
    <col min="2" max="2" width="18.7109375" style="753" customWidth="1"/>
    <col min="3" max="3" width="2.28515625" style="753" customWidth="1"/>
    <col min="4" max="4" width="1.7109375" style="754" customWidth="1"/>
    <col min="5" max="5" width="22.7109375" style="1151" customWidth="1"/>
    <col min="6" max="6" width="4.28515625" style="1151" customWidth="1"/>
    <col min="7" max="7" width="22.7109375" style="1151" customWidth="1"/>
    <col min="8" max="8" width="4.28515625" style="1151" customWidth="1"/>
    <col min="9" max="9" width="22.7109375" style="1151" customWidth="1"/>
    <col min="10" max="10" width="4.28515625" style="1151" customWidth="1"/>
    <col min="11" max="11" width="23" style="1151" customWidth="1"/>
    <col min="12" max="16" width="11.5703125" style="1151" customWidth="1"/>
    <col min="17" max="16384" width="9.140625" style="1151"/>
  </cols>
  <sheetData>
    <row r="1" spans="1:10" s="745" customFormat="1" ht="35.1" customHeight="1">
      <c r="A1" s="743" t="s">
        <v>681</v>
      </c>
      <c r="B1" s="744"/>
      <c r="C1" s="744"/>
      <c r="D1" s="744"/>
      <c r="E1" s="744"/>
      <c r="F1" s="744"/>
      <c r="G1" s="744"/>
      <c r="H1" s="744"/>
      <c r="I1" s="744"/>
      <c r="J1" s="744"/>
    </row>
    <row r="2" spans="1:10" ht="15" customHeight="1" thickBot="1">
      <c r="A2" s="1151"/>
      <c r="B2" s="746"/>
      <c r="C2" s="747"/>
      <c r="D2" s="748"/>
      <c r="E2" s="1296"/>
      <c r="F2" s="1296"/>
      <c r="G2" s="1296"/>
      <c r="H2" s="1296"/>
      <c r="I2" s="1296"/>
      <c r="J2" s="749" t="s">
        <v>778</v>
      </c>
    </row>
    <row r="3" spans="1:10" s="1232" customFormat="1" ht="24.95" customHeight="1">
      <c r="A3" s="1571" t="s">
        <v>10</v>
      </c>
      <c r="B3" s="1571"/>
      <c r="C3" s="1571"/>
      <c r="D3" s="1360"/>
      <c r="E3" s="1574" t="s">
        <v>49</v>
      </c>
      <c r="F3" s="1575"/>
      <c r="G3" s="1574" t="s">
        <v>378</v>
      </c>
      <c r="H3" s="1575"/>
      <c r="I3" s="1574" t="s">
        <v>682</v>
      </c>
      <c r="J3" s="1580"/>
    </row>
    <row r="4" spans="1:10" s="1232" customFormat="1" ht="24.95" customHeight="1">
      <c r="A4" s="1572"/>
      <c r="B4" s="1572"/>
      <c r="C4" s="1572"/>
      <c r="D4" s="1360"/>
      <c r="E4" s="1576"/>
      <c r="F4" s="1577"/>
      <c r="G4" s="1576"/>
      <c r="H4" s="1577"/>
      <c r="I4" s="1576"/>
      <c r="J4" s="1581"/>
    </row>
    <row r="5" spans="1:10" s="1232" customFormat="1" ht="24.95" customHeight="1" thickBot="1">
      <c r="A5" s="1573"/>
      <c r="B5" s="1573"/>
      <c r="C5" s="1573"/>
      <c r="D5" s="1362"/>
      <c r="E5" s="1578"/>
      <c r="F5" s="1579"/>
      <c r="G5" s="1578"/>
      <c r="H5" s="1579"/>
      <c r="I5" s="1578"/>
      <c r="J5" s="1582"/>
    </row>
    <row r="6" spans="1:10" s="752" customFormat="1" ht="24.6" hidden="1" customHeight="1">
      <c r="A6" s="1583" t="s">
        <v>1071</v>
      </c>
      <c r="B6" s="1583"/>
      <c r="C6" s="1583"/>
      <c r="D6" s="730"/>
      <c r="E6" s="750">
        <v>129991458</v>
      </c>
      <c r="F6" s="751"/>
      <c r="G6" s="751">
        <v>105258817</v>
      </c>
      <c r="H6" s="751"/>
      <c r="I6" s="751">
        <v>24732641</v>
      </c>
    </row>
    <row r="7" spans="1:10" s="752" customFormat="1" ht="24.6" hidden="1" customHeight="1">
      <c r="A7" s="1584" t="s">
        <v>1068</v>
      </c>
      <c r="B7" s="1584"/>
      <c r="C7" s="1584"/>
      <c r="D7" s="730"/>
      <c r="E7" s="420">
        <v>118393561.99816777</v>
      </c>
      <c r="F7" s="421"/>
      <c r="G7" s="421">
        <v>95398874.19872877</v>
      </c>
      <c r="H7" s="421"/>
      <c r="I7" s="421">
        <v>22994687.799438879</v>
      </c>
    </row>
    <row r="8" spans="1:10" s="752" customFormat="1" ht="24.6" hidden="1" customHeight="1">
      <c r="A8" s="1584" t="s">
        <v>1399</v>
      </c>
      <c r="B8" s="1584"/>
      <c r="C8" s="1584"/>
      <c r="D8" s="730"/>
      <c r="E8" s="420">
        <v>90204965.037000105</v>
      </c>
      <c r="F8" s="421"/>
      <c r="G8" s="421">
        <v>70638374.57499966</v>
      </c>
      <c r="H8" s="421"/>
      <c r="I8" s="421">
        <v>19566590.462000091</v>
      </c>
    </row>
    <row r="9" spans="1:10" s="752" customFormat="1" ht="19.5" hidden="1" customHeight="1">
      <c r="A9" s="1584" t="s">
        <v>1400</v>
      </c>
      <c r="B9" s="1584"/>
      <c r="C9" s="1584"/>
      <c r="D9" s="730"/>
      <c r="E9" s="420">
        <v>91350274.64845255</v>
      </c>
      <c r="F9" s="421"/>
      <c r="G9" s="421">
        <v>67969049.190299273</v>
      </c>
      <c r="H9" s="421"/>
      <c r="I9" s="421">
        <v>23381225.458153117</v>
      </c>
    </row>
    <row r="10" spans="1:10" s="752" customFormat="1" ht="19.5" hidden="1" customHeight="1">
      <c r="A10" s="1584" t="s">
        <v>1401</v>
      </c>
      <c r="B10" s="1584"/>
      <c r="C10" s="1584"/>
      <c r="D10" s="730"/>
      <c r="E10" s="420">
        <v>100773783.08861336</v>
      </c>
      <c r="F10" s="421"/>
      <c r="G10" s="421">
        <v>77367533.54695791</v>
      </c>
      <c r="H10" s="421"/>
      <c r="I10" s="421">
        <v>23406249.541655455</v>
      </c>
    </row>
    <row r="11" spans="1:10" s="128" customFormat="1" ht="19.5" hidden="1" customHeight="1">
      <c r="A11" s="1475" t="s">
        <v>1402</v>
      </c>
      <c r="B11" s="1475"/>
      <c r="C11" s="1475"/>
      <c r="D11" s="124"/>
      <c r="E11" s="129">
        <v>104616357.15462527</v>
      </c>
      <c r="F11" s="130"/>
      <c r="G11" s="125">
        <v>82504221.960096911</v>
      </c>
      <c r="H11" s="125"/>
      <c r="I11" s="125">
        <v>22112135.194528367</v>
      </c>
    </row>
    <row r="12" spans="1:10" s="752" customFormat="1" ht="19.5" hidden="1" customHeight="1">
      <c r="A12" s="1584" t="s">
        <v>1403</v>
      </c>
      <c r="B12" s="1584"/>
      <c r="C12" s="1584"/>
      <c r="D12" s="730"/>
      <c r="E12" s="420">
        <v>100988053.15670443</v>
      </c>
      <c r="F12" s="421"/>
      <c r="G12" s="125">
        <v>78056508.787830189</v>
      </c>
      <c r="H12" s="421"/>
      <c r="I12" s="125">
        <v>22931544.368874259</v>
      </c>
    </row>
    <row r="13" spans="1:10" s="752" customFormat="1" ht="18" hidden="1" customHeight="1">
      <c r="A13" s="1584" t="s">
        <v>1404</v>
      </c>
      <c r="B13" s="1584"/>
      <c r="C13" s="1584"/>
      <c r="D13" s="730"/>
      <c r="E13" s="420">
        <v>100995805.8924465</v>
      </c>
      <c r="F13" s="1394"/>
      <c r="G13" s="125">
        <v>77284127.118604407</v>
      </c>
      <c r="H13" s="1394"/>
      <c r="I13" s="125">
        <v>23711678.7738421</v>
      </c>
    </row>
    <row r="14" spans="1:10" s="752" customFormat="1" ht="18" hidden="1" customHeight="1">
      <c r="A14" s="1475" t="s">
        <v>1405</v>
      </c>
      <c r="B14" s="1475"/>
      <c r="C14" s="1475"/>
      <c r="D14" s="730"/>
      <c r="E14" s="420">
        <v>91708987.744631439</v>
      </c>
      <c r="F14" s="421"/>
      <c r="G14" s="125">
        <v>66949770.766271278</v>
      </c>
      <c r="H14" s="421"/>
      <c r="I14" s="125">
        <v>24759216.978360169</v>
      </c>
    </row>
    <row r="15" spans="1:10" s="752" customFormat="1" ht="18" hidden="1" customHeight="1">
      <c r="A15" s="1584" t="s">
        <v>1406</v>
      </c>
      <c r="B15" s="1584"/>
      <c r="C15" s="1584"/>
      <c r="D15" s="730"/>
      <c r="E15" s="420">
        <v>83099466.536731362</v>
      </c>
      <c r="F15" s="421"/>
      <c r="G15" s="421">
        <v>60634861.372655563</v>
      </c>
      <c r="H15" s="421"/>
      <c r="I15" s="421">
        <v>22464605.164075799</v>
      </c>
    </row>
    <row r="16" spans="1:10" s="752" customFormat="1" ht="15" hidden="1" customHeight="1">
      <c r="A16" s="1475" t="s">
        <v>1601</v>
      </c>
      <c r="B16" s="1475"/>
      <c r="C16" s="1475"/>
      <c r="D16" s="730"/>
      <c r="E16" s="420">
        <v>85250071.846333385</v>
      </c>
      <c r="F16" s="421"/>
      <c r="G16" s="421">
        <v>62693880.690241016</v>
      </c>
      <c r="H16" s="421"/>
      <c r="I16" s="421">
        <v>22556191.156092446</v>
      </c>
    </row>
    <row r="17" spans="1:16" s="752" customFormat="1" ht="16.5" hidden="1" customHeight="1">
      <c r="A17" s="1475" t="s">
        <v>1623</v>
      </c>
      <c r="B17" s="1475"/>
      <c r="C17" s="1475"/>
      <c r="D17" s="730"/>
      <c r="E17" s="420">
        <v>92997450.038911462</v>
      </c>
      <c r="F17" s="421"/>
      <c r="G17" s="421">
        <v>68173235.708185196</v>
      </c>
      <c r="H17" s="421"/>
      <c r="I17" s="421">
        <v>24824214.330726173</v>
      </c>
      <c r="J17" s="421"/>
    </row>
    <row r="18" spans="1:16" s="752" customFormat="1" ht="0.75" hidden="1" customHeight="1">
      <c r="A18" s="1475" t="s">
        <v>1624</v>
      </c>
      <c r="B18" s="1475"/>
      <c r="C18" s="1475"/>
      <c r="D18" s="730"/>
      <c r="E18" s="420">
        <v>92730519.819716066</v>
      </c>
      <c r="F18" s="421"/>
      <c r="G18" s="421">
        <v>68215919.611239389</v>
      </c>
      <c r="H18" s="421"/>
      <c r="I18" s="421">
        <v>24514600.208476603</v>
      </c>
      <c r="J18" s="421"/>
    </row>
    <row r="19" spans="1:16" s="752" customFormat="1" ht="18.75" hidden="1" customHeight="1">
      <c r="A19" s="1475" t="s">
        <v>1625</v>
      </c>
      <c r="B19" s="1475"/>
      <c r="C19" s="1475"/>
      <c r="D19" s="730"/>
      <c r="E19" s="420">
        <v>90218457.466426358</v>
      </c>
      <c r="F19" s="421"/>
      <c r="G19" s="421">
        <v>66488133.843514755</v>
      </c>
      <c r="H19" s="421"/>
      <c r="I19" s="421">
        <v>23730323.622911576</v>
      </c>
      <c r="J19" s="421"/>
    </row>
    <row r="20" spans="1:16" s="752" customFormat="1" ht="18" hidden="1" customHeight="1">
      <c r="A20" s="1475" t="s">
        <v>1626</v>
      </c>
      <c r="B20" s="1475"/>
      <c r="C20" s="1475"/>
      <c r="D20" s="730"/>
      <c r="E20" s="420">
        <v>83777665.684641793</v>
      </c>
      <c r="F20" s="421"/>
      <c r="G20" s="421">
        <v>61266458.141266838</v>
      </c>
      <c r="H20" s="421"/>
      <c r="I20" s="421">
        <v>22511207.543375045</v>
      </c>
      <c r="J20" s="421"/>
    </row>
    <row r="21" spans="1:16" s="752" customFormat="1" ht="18" hidden="1" customHeight="1">
      <c r="A21" s="1475" t="s">
        <v>1627</v>
      </c>
      <c r="B21" s="1475"/>
      <c r="C21" s="1475"/>
      <c r="D21" s="730"/>
      <c r="E21" s="420">
        <v>90608212.810112476</v>
      </c>
      <c r="F21" s="421"/>
      <c r="G21" s="421">
        <v>66276659.513176665</v>
      </c>
      <c r="H21" s="421"/>
      <c r="I21" s="421">
        <v>24331553.296935868</v>
      </c>
      <c r="J21" s="421"/>
    </row>
    <row r="22" spans="1:16" s="752" customFormat="1" ht="18" hidden="1" customHeight="1">
      <c r="A22" s="1467" t="s">
        <v>1367</v>
      </c>
      <c r="B22" s="1468"/>
      <c r="C22" s="1468"/>
      <c r="D22" s="1469"/>
      <c r="E22" s="420">
        <v>91613.054039876632</v>
      </c>
      <c r="F22" s="421"/>
      <c r="G22" s="421">
        <v>67659.196020814998</v>
      </c>
      <c r="H22" s="421"/>
      <c r="I22" s="421">
        <v>23953.858019061576</v>
      </c>
      <c r="J22" s="421"/>
    </row>
    <row r="23" spans="1:16" s="752" customFormat="1" ht="18" customHeight="1" thickTop="1">
      <c r="A23" s="1467" t="s">
        <v>1308</v>
      </c>
      <c r="B23" s="1468"/>
      <c r="C23" s="1468"/>
      <c r="D23" s="1469"/>
      <c r="E23" s="420">
        <v>80238.35893588778</v>
      </c>
      <c r="F23" s="421"/>
      <c r="G23" s="1394" t="s">
        <v>680</v>
      </c>
      <c r="H23" s="421"/>
      <c r="I23" s="1394" t="s">
        <v>529</v>
      </c>
      <c r="J23" s="421"/>
      <c r="K23" s="879" t="s">
        <v>1078</v>
      </c>
      <c r="L23" s="886" t="s">
        <v>1163</v>
      </c>
      <c r="M23" s="887"/>
      <c r="N23" s="886" t="s">
        <v>1216</v>
      </c>
      <c r="O23" s="887"/>
      <c r="P23" s="880" t="s">
        <v>1217</v>
      </c>
    </row>
    <row r="24" spans="1:16" s="752" customFormat="1" ht="18" customHeight="1" thickBot="1">
      <c r="A24" s="1467" t="s">
        <v>1675</v>
      </c>
      <c r="B24" s="1468"/>
      <c r="C24" s="1468"/>
      <c r="D24" s="1469"/>
      <c r="E24" s="420">
        <v>94245.885974165314</v>
      </c>
      <c r="F24" s="421"/>
      <c r="G24" s="421">
        <v>67889.918708727841</v>
      </c>
      <c r="H24" s="421"/>
      <c r="I24" s="421">
        <v>26355.967265437313</v>
      </c>
      <c r="J24" s="421"/>
      <c r="K24" s="1351"/>
      <c r="L24" s="888"/>
      <c r="M24" s="889"/>
      <c r="N24" s="888"/>
      <c r="O24" s="889"/>
      <c r="P24" s="869" t="s">
        <v>1218</v>
      </c>
    </row>
    <row r="25" spans="1:16" s="752" customFormat="1" ht="18" customHeight="1">
      <c r="A25" s="1467" t="s">
        <v>1764</v>
      </c>
      <c r="B25" s="1468"/>
      <c r="C25" s="1468"/>
      <c r="D25" s="1469"/>
      <c r="E25" s="420">
        <v>98604.434366141621</v>
      </c>
      <c r="F25" s="421"/>
      <c r="G25" s="421">
        <v>69472.514752091331</v>
      </c>
      <c r="H25" s="421"/>
      <c r="I25" s="421">
        <v>29131.919614050155</v>
      </c>
      <c r="J25" s="421"/>
      <c r="K25" s="1351"/>
      <c r="L25" s="798" t="s">
        <v>1220</v>
      </c>
      <c r="M25" s="881" t="s">
        <v>1132</v>
      </c>
      <c r="N25" s="798" t="s">
        <v>1220</v>
      </c>
      <c r="O25" s="881" t="s">
        <v>1132</v>
      </c>
      <c r="P25" s="781" t="s">
        <v>1219</v>
      </c>
    </row>
    <row r="26" spans="1:16" s="752" customFormat="1" ht="18" customHeight="1" thickBot="1">
      <c r="A26" s="1467" t="s">
        <v>1311</v>
      </c>
      <c r="B26" s="1468"/>
      <c r="C26" s="1468"/>
      <c r="D26" s="1469"/>
      <c r="E26" s="420">
        <v>113223.03755813668</v>
      </c>
      <c r="F26" s="421"/>
      <c r="G26" s="421">
        <v>81686.891190195543</v>
      </c>
      <c r="H26" s="421"/>
      <c r="I26" s="421">
        <v>31536.146367941012</v>
      </c>
      <c r="J26" s="421"/>
      <c r="K26" s="1352"/>
      <c r="L26" s="1320" t="s">
        <v>1221</v>
      </c>
      <c r="M26" s="881" t="s">
        <v>1222</v>
      </c>
      <c r="N26" s="1320" t="s">
        <v>1221</v>
      </c>
      <c r="O26" s="881" t="s">
        <v>1222</v>
      </c>
      <c r="P26" s="971"/>
    </row>
    <row r="27" spans="1:16" s="752" customFormat="1" ht="18" customHeight="1">
      <c r="A27" s="1467" t="s">
        <v>1312</v>
      </c>
      <c r="B27" s="1468"/>
      <c r="C27" s="1468"/>
      <c r="D27" s="1469"/>
      <c r="E27" s="420">
        <v>118362.38015424981</v>
      </c>
      <c r="F27" s="421"/>
      <c r="G27" s="421">
        <v>83987.751671182385</v>
      </c>
      <c r="H27" s="421"/>
      <c r="I27" s="421">
        <v>34374.628483067281</v>
      </c>
      <c r="J27" s="421"/>
      <c r="K27" s="882" t="s">
        <v>109</v>
      </c>
      <c r="L27" s="817">
        <f>E27</f>
        <v>118362.38015424981</v>
      </c>
      <c r="M27" s="890">
        <v>100</v>
      </c>
      <c r="N27" s="817">
        <v>113233</v>
      </c>
      <c r="O27" s="890">
        <v>100</v>
      </c>
      <c r="P27" s="890">
        <f>(L27-N27)/N27*100</f>
        <v>4.5299339894287103</v>
      </c>
    </row>
    <row r="28" spans="1:16" ht="18" customHeight="1">
      <c r="A28" s="1479" t="s">
        <v>43</v>
      </c>
      <c r="B28" s="1479"/>
      <c r="C28" s="1479"/>
      <c r="D28" s="730"/>
      <c r="E28" s="1204"/>
      <c r="F28" s="1206"/>
      <c r="G28" s="1113"/>
      <c r="H28" s="1113"/>
      <c r="I28" s="1113"/>
      <c r="J28" s="1113"/>
      <c r="K28" s="883" t="s">
        <v>1223</v>
      </c>
      <c r="L28" s="802">
        <f>G27</f>
        <v>83987.751671182385</v>
      </c>
      <c r="M28" s="814">
        <f>L28/$L$27*100</f>
        <v>70.958146973497477</v>
      </c>
      <c r="N28" s="802">
        <v>81687</v>
      </c>
      <c r="O28" s="828">
        <v>72.099999999999994</v>
      </c>
      <c r="P28" s="891">
        <f t="shared" ref="P28:P29" si="0">(L28-N28)/N28*100</f>
        <v>2.8165456819106893</v>
      </c>
    </row>
    <row r="29" spans="1:16" ht="18" customHeight="1" thickBot="1">
      <c r="A29" s="1330"/>
      <c r="B29" s="1330" t="s">
        <v>44</v>
      </c>
      <c r="C29" s="1330"/>
      <c r="D29" s="1299"/>
      <c r="E29" s="1204">
        <v>113861.36074031632</v>
      </c>
      <c r="F29" s="1206"/>
      <c r="G29" s="1113">
        <v>81334.059918876708</v>
      </c>
      <c r="H29" s="1113"/>
      <c r="I29" s="1113">
        <v>32527.30082143941</v>
      </c>
      <c r="J29" s="1113"/>
      <c r="K29" s="884" t="s">
        <v>1224</v>
      </c>
      <c r="L29" s="807">
        <f>I27</f>
        <v>34374.628483067281</v>
      </c>
      <c r="M29" s="826">
        <f>L29/$L$27*100</f>
        <v>29.041853026502405</v>
      </c>
      <c r="N29" s="807">
        <v>31536</v>
      </c>
      <c r="O29" s="885">
        <v>27.9</v>
      </c>
      <c r="P29" s="892">
        <f t="shared" si="0"/>
        <v>9.0012318717252704</v>
      </c>
    </row>
    <row r="30" spans="1:16" ht="18" customHeight="1">
      <c r="A30" s="1330"/>
      <c r="B30" s="1330" t="s">
        <v>450</v>
      </c>
      <c r="C30" s="1330"/>
      <c r="D30" s="1299"/>
      <c r="E30" s="1204">
        <v>4501.0194139335199</v>
      </c>
      <c r="F30" s="1206"/>
      <c r="G30" s="1113">
        <v>2653.6917523056591</v>
      </c>
      <c r="H30" s="1113"/>
      <c r="I30" s="1113">
        <v>1847.3276616278624</v>
      </c>
      <c r="J30" s="1113"/>
    </row>
    <row r="31" spans="1:16" ht="18" customHeight="1">
      <c r="A31" s="1479" t="s">
        <v>13</v>
      </c>
      <c r="B31" s="1479"/>
      <c r="C31" s="1479"/>
      <c r="D31" s="730"/>
      <c r="E31" s="1204"/>
      <c r="F31" s="1206"/>
      <c r="G31" s="1206"/>
      <c r="H31" s="1123"/>
      <c r="I31" s="1206"/>
      <c r="J31" s="1113"/>
    </row>
    <row r="32" spans="1:16" ht="18" customHeight="1">
      <c r="A32" s="1330"/>
      <c r="B32" s="1330" t="s">
        <v>52</v>
      </c>
      <c r="C32" s="1330"/>
      <c r="D32" s="1299"/>
      <c r="E32" s="1204">
        <v>74948.955890672994</v>
      </c>
      <c r="F32" s="1206"/>
      <c r="G32" s="1113">
        <v>55544.633253706808</v>
      </c>
      <c r="H32" s="1113"/>
      <c r="I32" s="1113">
        <v>19404.322636966241</v>
      </c>
      <c r="J32" s="1113"/>
    </row>
    <row r="33" spans="1:10" ht="18" customHeight="1">
      <c r="A33" s="1330"/>
      <c r="B33" s="1330" t="s">
        <v>53</v>
      </c>
      <c r="C33" s="1330"/>
      <c r="D33" s="1299"/>
      <c r="E33" s="1204">
        <v>6202.8951242241619</v>
      </c>
      <c r="F33" s="1206"/>
      <c r="G33" s="1113">
        <v>4170.5375252080939</v>
      </c>
      <c r="H33" s="1113"/>
      <c r="I33" s="1113">
        <v>2032.3575990160732</v>
      </c>
      <c r="J33" s="1113"/>
    </row>
    <row r="34" spans="1:10" ht="18" customHeight="1">
      <c r="A34" s="1330"/>
      <c r="B34" s="1330" t="s">
        <v>54</v>
      </c>
      <c r="C34" s="1330"/>
      <c r="D34" s="1299"/>
      <c r="E34" s="1204">
        <v>18561.949402432452</v>
      </c>
      <c r="F34" s="1206"/>
      <c r="G34" s="1113">
        <v>11951.449842345282</v>
      </c>
      <c r="H34" s="1113"/>
      <c r="I34" s="1113">
        <v>6610.4995600871825</v>
      </c>
      <c r="J34" s="1113"/>
    </row>
    <row r="35" spans="1:10" ht="18" customHeight="1">
      <c r="A35" s="1330"/>
      <c r="B35" s="1330" t="s">
        <v>257</v>
      </c>
      <c r="C35" s="1330"/>
      <c r="D35" s="1299"/>
      <c r="E35" s="1204">
        <v>6920.8940939201111</v>
      </c>
      <c r="F35" s="1206"/>
      <c r="G35" s="1113">
        <v>4204.5343999223169</v>
      </c>
      <c r="H35" s="1113"/>
      <c r="I35" s="1113">
        <v>2716.359693997792</v>
      </c>
      <c r="J35" s="1113"/>
    </row>
    <row r="36" spans="1:10" ht="13.5" customHeight="1">
      <c r="A36" s="1330"/>
      <c r="B36" s="1330" t="s">
        <v>256</v>
      </c>
      <c r="C36" s="1330"/>
      <c r="D36" s="1299"/>
      <c r="E36" s="1204">
        <v>11727.685642999986</v>
      </c>
      <c r="F36" s="1206"/>
      <c r="G36" s="1113">
        <v>8116.5966500000013</v>
      </c>
      <c r="H36" s="1113"/>
      <c r="I36" s="1113">
        <v>3611.0889930000003</v>
      </c>
      <c r="J36" s="1113"/>
    </row>
    <row r="37" spans="1:10" ht="18" customHeight="1">
      <c r="A37" s="1479" t="s">
        <v>486</v>
      </c>
      <c r="B37" s="1479"/>
      <c r="C37" s="1479"/>
      <c r="D37" s="730"/>
      <c r="E37" s="1204"/>
      <c r="F37" s="1206"/>
      <c r="G37" s="1113"/>
      <c r="H37" s="1113"/>
      <c r="I37" s="1113"/>
      <c r="J37" s="1113"/>
    </row>
    <row r="38" spans="1:10" ht="18" customHeight="1">
      <c r="A38" s="1470" t="s">
        <v>45</v>
      </c>
      <c r="B38" s="1470"/>
      <c r="C38" s="6"/>
      <c r="D38" s="730"/>
      <c r="E38" s="1204">
        <v>117065.49297974769</v>
      </c>
      <c r="F38" s="1206"/>
      <c r="G38" s="1113">
        <v>83212.792027254953</v>
      </c>
      <c r="H38" s="1113"/>
      <c r="I38" s="1113">
        <v>33852.700952492596</v>
      </c>
      <c r="J38" s="1113"/>
    </row>
    <row r="39" spans="1:10" ht="18" customHeight="1">
      <c r="A39" s="7"/>
      <c r="B39" s="1330" t="s">
        <v>455</v>
      </c>
      <c r="C39" s="7"/>
      <c r="D39" s="730"/>
      <c r="E39" s="1204">
        <v>65715.245044899624</v>
      </c>
      <c r="F39" s="1206"/>
      <c r="G39" s="1113">
        <v>46493.316329397159</v>
      </c>
      <c r="H39" s="1113"/>
      <c r="I39" s="1113">
        <v>19221.928715502469</v>
      </c>
      <c r="J39" s="1113"/>
    </row>
    <row r="40" spans="1:10" ht="18" customHeight="1">
      <c r="A40" s="961"/>
      <c r="B40" s="961" t="s">
        <v>1313</v>
      </c>
      <c r="C40" s="961"/>
      <c r="D40" s="1299"/>
      <c r="E40" s="1204">
        <v>14411.020248372968</v>
      </c>
      <c r="F40" s="1206"/>
      <c r="G40" s="1113">
        <v>10298.015931426293</v>
      </c>
      <c r="H40" s="1113"/>
      <c r="I40" s="1113">
        <v>4113.0043169466744</v>
      </c>
      <c r="J40" s="1113"/>
    </row>
    <row r="41" spans="1:10" ht="18" customHeight="1">
      <c r="A41" s="961"/>
      <c r="B41" s="961" t="s">
        <v>1314</v>
      </c>
      <c r="C41" s="961"/>
      <c r="D41" s="1299"/>
      <c r="E41" s="1204">
        <v>35425.269413715912</v>
      </c>
      <c r="F41" s="1206"/>
      <c r="G41" s="1113">
        <v>24887.997180626237</v>
      </c>
      <c r="H41" s="1113"/>
      <c r="I41" s="1113">
        <v>10537.272233089698</v>
      </c>
      <c r="J41" s="1113"/>
    </row>
    <row r="42" spans="1:10" ht="18" customHeight="1">
      <c r="A42" s="961"/>
      <c r="B42" s="961" t="s">
        <v>1315</v>
      </c>
      <c r="C42" s="961"/>
      <c r="D42" s="1299"/>
      <c r="E42" s="1204">
        <v>7881.7391744712004</v>
      </c>
      <c r="F42" s="1206"/>
      <c r="G42" s="1113">
        <v>5244.241986605175</v>
      </c>
      <c r="H42" s="1113"/>
      <c r="I42" s="1113">
        <v>2637.4971878660249</v>
      </c>
      <c r="J42" s="1113"/>
    </row>
    <row r="43" spans="1:10" ht="18" customHeight="1">
      <c r="A43" s="961"/>
      <c r="B43" s="961" t="s">
        <v>1316</v>
      </c>
      <c r="C43" s="961"/>
      <c r="D43" s="1299"/>
      <c r="E43" s="1204">
        <v>7997.2162083395042</v>
      </c>
      <c r="F43" s="1206"/>
      <c r="G43" s="1113">
        <v>6063.061230739434</v>
      </c>
      <c r="H43" s="1113"/>
      <c r="I43" s="1113">
        <v>1934.1549776000684</v>
      </c>
      <c r="J43" s="1113"/>
    </row>
    <row r="44" spans="1:10" ht="18" customHeight="1">
      <c r="A44" s="961"/>
      <c r="B44" s="1330" t="s">
        <v>456</v>
      </c>
      <c r="C44" s="961"/>
      <c r="D44" s="1299"/>
      <c r="E44" s="1204">
        <v>24958.115873665938</v>
      </c>
      <c r="F44" s="1206"/>
      <c r="G44" s="1113">
        <v>18136.289182182507</v>
      </c>
      <c r="H44" s="1113"/>
      <c r="I44" s="1113">
        <v>6821.8266914834394</v>
      </c>
      <c r="J44" s="1113"/>
    </row>
    <row r="45" spans="1:10" ht="18" customHeight="1">
      <c r="A45" s="961"/>
      <c r="B45" s="961" t="s">
        <v>1317</v>
      </c>
      <c r="C45" s="961"/>
      <c r="D45" s="1299"/>
      <c r="E45" s="1204">
        <v>18720.900035479932</v>
      </c>
      <c r="F45" s="1206"/>
      <c r="G45" s="1113">
        <v>13880.437291057167</v>
      </c>
      <c r="H45" s="1113"/>
      <c r="I45" s="1113">
        <v>4840.4627444227526</v>
      </c>
      <c r="J45" s="1113"/>
    </row>
    <row r="46" spans="1:10" ht="18" customHeight="1">
      <c r="A46" s="961"/>
      <c r="B46" s="961" t="s">
        <v>1318</v>
      </c>
      <c r="C46" s="961"/>
      <c r="D46" s="1299"/>
      <c r="E46" s="1204">
        <v>6237.215838186029</v>
      </c>
      <c r="F46" s="1206"/>
      <c r="G46" s="1113">
        <v>4255.8518911253332</v>
      </c>
      <c r="H46" s="1113"/>
      <c r="I46" s="1113">
        <v>1981.363947060689</v>
      </c>
      <c r="J46" s="1113"/>
    </row>
    <row r="47" spans="1:10" ht="18" customHeight="1">
      <c r="A47" s="961"/>
      <c r="B47" s="1330" t="s">
        <v>457</v>
      </c>
      <c r="C47" s="961"/>
      <c r="D47" s="1299"/>
      <c r="E47" s="1204">
        <v>23774.163404767929</v>
      </c>
      <c r="F47" s="1206"/>
      <c r="G47" s="1113">
        <v>16738.297312790342</v>
      </c>
      <c r="H47" s="1113"/>
      <c r="I47" s="1113">
        <v>7035.8660919776039</v>
      </c>
      <c r="J47" s="1113"/>
    </row>
    <row r="48" spans="1:10" ht="18" customHeight="1">
      <c r="A48" s="961"/>
      <c r="B48" s="961" t="s">
        <v>1319</v>
      </c>
      <c r="C48" s="6"/>
      <c r="D48" s="730"/>
      <c r="E48" s="1204">
        <v>5119.3512989878182</v>
      </c>
      <c r="F48" s="1206"/>
      <c r="G48" s="1113">
        <v>3702.6186837483715</v>
      </c>
      <c r="H48" s="1113"/>
      <c r="I48" s="1113">
        <v>1416.7326152394487</v>
      </c>
      <c r="J48" s="1113"/>
    </row>
    <row r="49" spans="1:10" ht="18" customHeight="1">
      <c r="A49" s="961"/>
      <c r="B49" s="961" t="s">
        <v>1320</v>
      </c>
      <c r="C49" s="6"/>
      <c r="D49" s="730"/>
      <c r="E49" s="1204">
        <v>13640.207088750747</v>
      </c>
      <c r="F49" s="1206"/>
      <c r="G49" s="1113">
        <v>9753.716069086393</v>
      </c>
      <c r="H49" s="1113"/>
      <c r="I49" s="1113">
        <v>3886.4910196643555</v>
      </c>
      <c r="J49" s="1113"/>
    </row>
    <row r="50" spans="1:10" ht="18" customHeight="1">
      <c r="A50" s="961"/>
      <c r="B50" s="961" t="s">
        <v>1321</v>
      </c>
      <c r="C50" s="6"/>
      <c r="D50" s="730"/>
      <c r="E50" s="1204">
        <v>5014.6050170293765</v>
      </c>
      <c r="F50" s="1206"/>
      <c r="G50" s="1113">
        <v>3281.9625599555711</v>
      </c>
      <c r="H50" s="1113"/>
      <c r="I50" s="1113">
        <v>1732.6424570738054</v>
      </c>
      <c r="J50" s="1113"/>
    </row>
    <row r="51" spans="1:10" ht="18" customHeight="1">
      <c r="A51" s="961"/>
      <c r="B51" s="1330" t="s">
        <v>509</v>
      </c>
      <c r="C51" s="6"/>
      <c r="D51" s="730"/>
      <c r="E51" s="1204">
        <v>2617.9686564141484</v>
      </c>
      <c r="F51" s="1206"/>
      <c r="G51" s="1113">
        <v>1844.8892028850623</v>
      </c>
      <c r="H51" s="1113"/>
      <c r="I51" s="1113">
        <v>773.07945352908587</v>
      </c>
      <c r="J51" s="1113"/>
    </row>
    <row r="52" spans="1:10" ht="18" customHeight="1">
      <c r="A52" s="1470" t="s">
        <v>510</v>
      </c>
      <c r="B52" s="1470"/>
      <c r="C52" s="6"/>
      <c r="D52" s="730"/>
      <c r="E52" s="1204">
        <v>1296.8871745020974</v>
      </c>
      <c r="F52" s="1206"/>
      <c r="G52" s="1113">
        <v>774.95964392743144</v>
      </c>
      <c r="H52" s="1113"/>
      <c r="I52" s="1114">
        <v>521.92753057466575</v>
      </c>
      <c r="J52" s="1113"/>
    </row>
    <row r="53" spans="1:10" ht="18" customHeight="1">
      <c r="A53" s="1479" t="s">
        <v>118</v>
      </c>
      <c r="B53" s="1479"/>
      <c r="C53" s="1479"/>
      <c r="D53" s="1299"/>
      <c r="E53" s="1204"/>
      <c r="F53" s="1206"/>
      <c r="G53" s="1113"/>
      <c r="H53" s="1113"/>
      <c r="I53" s="1113"/>
      <c r="J53" s="1113"/>
    </row>
    <row r="54" spans="1:10" ht="18" customHeight="1">
      <c r="A54" s="1470" t="s">
        <v>511</v>
      </c>
      <c r="B54" s="1470" t="s">
        <v>511</v>
      </c>
      <c r="C54" s="1334"/>
      <c r="D54" s="1299"/>
      <c r="E54" s="1204">
        <v>65326.873042041458</v>
      </c>
      <c r="F54" s="1206"/>
      <c r="G54" s="1113">
        <v>48262.244617928525</v>
      </c>
      <c r="H54" s="1113"/>
      <c r="I54" s="1113">
        <v>17064.628424112932</v>
      </c>
      <c r="J54" s="1113"/>
    </row>
    <row r="55" spans="1:10" ht="18" customHeight="1">
      <c r="A55" s="1330"/>
      <c r="B55" s="1330" t="s">
        <v>461</v>
      </c>
      <c r="C55" s="1330"/>
      <c r="D55" s="1299"/>
      <c r="E55" s="1204">
        <v>31247.494092222423</v>
      </c>
      <c r="F55" s="1206"/>
      <c r="G55" s="1113">
        <v>22441.463379302597</v>
      </c>
      <c r="H55" s="1113"/>
      <c r="I55" s="1113">
        <v>8806.0307129198573</v>
      </c>
      <c r="J55" s="1113"/>
    </row>
    <row r="56" spans="1:10" ht="18" customHeight="1">
      <c r="A56" s="1330"/>
      <c r="B56" s="1330" t="s">
        <v>462</v>
      </c>
      <c r="C56" s="1330"/>
      <c r="D56" s="1299"/>
      <c r="E56" s="1204">
        <v>14583.189535755293</v>
      </c>
      <c r="F56" s="1206"/>
      <c r="G56" s="1113">
        <v>11163.281549315931</v>
      </c>
      <c r="H56" s="1113"/>
      <c r="I56" s="1113">
        <v>3419.9079864393771</v>
      </c>
      <c r="J56" s="1113"/>
    </row>
    <row r="57" spans="1:10" ht="18" customHeight="1">
      <c r="A57" s="1330"/>
      <c r="B57" s="1330" t="s">
        <v>463</v>
      </c>
      <c r="C57" s="1330"/>
      <c r="D57" s="1299"/>
      <c r="E57" s="1204">
        <v>19496.189414063741</v>
      </c>
      <c r="F57" s="1206"/>
      <c r="G57" s="1113">
        <v>14657.499689310012</v>
      </c>
      <c r="H57" s="1113"/>
      <c r="I57" s="1113">
        <v>4838.6897247537199</v>
      </c>
      <c r="J57" s="1113"/>
    </row>
    <row r="58" spans="1:10" ht="18" customHeight="1" thickBot="1">
      <c r="A58" s="1471" t="s">
        <v>515</v>
      </c>
      <c r="B58" s="1471"/>
      <c r="C58" s="1331"/>
      <c r="D58" s="1300"/>
      <c r="E58" s="1205">
        <v>53035.507112208201</v>
      </c>
      <c r="F58" s="1210"/>
      <c r="G58" s="1128">
        <v>35725.507053253961</v>
      </c>
      <c r="H58" s="1128"/>
      <c r="I58" s="1128">
        <v>17310.000058954338</v>
      </c>
      <c r="J58" s="1128"/>
    </row>
    <row r="59" spans="1:10" s="955" customFormat="1" ht="34.15" customHeight="1">
      <c r="A59" s="1545" t="s">
        <v>1602</v>
      </c>
      <c r="B59" s="1545"/>
      <c r="C59" s="1545"/>
      <c r="D59" s="1545"/>
      <c r="E59" s="1545"/>
      <c r="F59" s="1545"/>
      <c r="G59" s="1545"/>
      <c r="H59" s="1545"/>
      <c r="I59" s="1545"/>
      <c r="J59" s="1545"/>
    </row>
    <row r="60" spans="1:10" ht="15">
      <c r="A60" s="1151"/>
      <c r="B60" s="1151"/>
      <c r="C60" s="1151"/>
      <c r="D60" s="1298"/>
    </row>
    <row r="61" spans="1:10" ht="15">
      <c r="A61" s="1151"/>
      <c r="B61" s="1151"/>
      <c r="C61" s="1151"/>
      <c r="D61" s="1298"/>
    </row>
    <row r="62" spans="1:10" ht="15">
      <c r="A62" s="1151"/>
      <c r="B62" s="1151"/>
      <c r="C62" s="1151"/>
      <c r="D62" s="1298"/>
    </row>
    <row r="63" spans="1:10" ht="15">
      <c r="A63" s="1151"/>
      <c r="B63" s="1151"/>
      <c r="C63" s="1151"/>
      <c r="D63" s="1298"/>
    </row>
    <row r="64" spans="1:10" ht="15">
      <c r="A64" s="1151"/>
      <c r="B64" s="1151"/>
      <c r="C64" s="1151"/>
      <c r="D64" s="1298"/>
    </row>
    <row r="65" spans="1:4" ht="15">
      <c r="A65" s="1151"/>
      <c r="B65" s="969"/>
      <c r="C65" s="1151"/>
      <c r="D65" s="1298"/>
    </row>
    <row r="66" spans="1:4" ht="15">
      <c r="A66" s="1151"/>
      <c r="B66" s="1151"/>
      <c r="C66" s="1151"/>
      <c r="D66" s="1298"/>
    </row>
    <row r="67" spans="1:4" ht="15">
      <c r="A67" s="1151"/>
      <c r="B67" s="1151"/>
      <c r="C67" s="1151"/>
      <c r="D67" s="1298"/>
    </row>
    <row r="68" spans="1:4" ht="15">
      <c r="A68" s="1151"/>
      <c r="B68" s="1151"/>
      <c r="C68" s="1151"/>
      <c r="D68" s="1298"/>
    </row>
    <row r="69" spans="1:4" ht="15">
      <c r="A69" s="1151"/>
      <c r="B69" s="1151"/>
      <c r="C69" s="1151"/>
      <c r="D69" s="1298"/>
    </row>
    <row r="70" spans="1:4" ht="15">
      <c r="A70" s="1151"/>
      <c r="B70" s="1151"/>
      <c r="C70" s="1151"/>
      <c r="D70" s="1298"/>
    </row>
    <row r="71" spans="1:4" ht="15">
      <c r="A71" s="1151"/>
      <c r="B71" s="1151"/>
      <c r="C71" s="1151"/>
      <c r="D71" s="1298"/>
    </row>
    <row r="72" spans="1:4" ht="15">
      <c r="A72" s="1151"/>
      <c r="B72" s="1151"/>
      <c r="C72" s="1151"/>
      <c r="D72" s="1298"/>
    </row>
    <row r="73" spans="1:4" ht="15">
      <c r="A73" s="1151"/>
      <c r="B73" s="1151"/>
      <c r="C73" s="1151"/>
      <c r="D73" s="1298"/>
    </row>
    <row r="74" spans="1:4" ht="15">
      <c r="A74" s="1151"/>
      <c r="B74" s="1151"/>
      <c r="C74" s="1151"/>
      <c r="D74" s="1298"/>
    </row>
    <row r="75" spans="1:4" ht="15">
      <c r="A75" s="1151"/>
      <c r="B75" s="1151"/>
      <c r="C75" s="1151"/>
      <c r="D75" s="1298"/>
    </row>
    <row r="76" spans="1:4" ht="15">
      <c r="A76" s="1151"/>
      <c r="B76" s="1151"/>
      <c r="C76" s="1151"/>
      <c r="D76" s="1298"/>
    </row>
    <row r="77" spans="1:4" ht="15">
      <c r="A77" s="1151"/>
      <c r="B77" s="1151"/>
      <c r="C77" s="1151"/>
      <c r="D77" s="1298"/>
    </row>
  </sheetData>
  <mergeCells count="35">
    <mergeCell ref="A59:J59"/>
    <mergeCell ref="A58:B58"/>
    <mergeCell ref="A21:C21"/>
    <mergeCell ref="A20:C20"/>
    <mergeCell ref="A28:C28"/>
    <mergeCell ref="A31:C31"/>
    <mergeCell ref="A37:C37"/>
    <mergeCell ref="A38:B38"/>
    <mergeCell ref="A52:B52"/>
    <mergeCell ref="A22:D22"/>
    <mergeCell ref="A23:D23"/>
    <mergeCell ref="A24:D24"/>
    <mergeCell ref="A25:D25"/>
    <mergeCell ref="A26:D26"/>
    <mergeCell ref="A17:C17"/>
    <mergeCell ref="A18:C18"/>
    <mergeCell ref="A19:C19"/>
    <mergeCell ref="A53:C53"/>
    <mergeCell ref="A54:B54"/>
    <mergeCell ref="A27:D27"/>
    <mergeCell ref="A12:C12"/>
    <mergeCell ref="A13:C13"/>
    <mergeCell ref="A14:C14"/>
    <mergeCell ref="A15:C15"/>
    <mergeCell ref="A16:C16"/>
    <mergeCell ref="A7:C7"/>
    <mergeCell ref="A8:C8"/>
    <mergeCell ref="A9:C9"/>
    <mergeCell ref="A10:C10"/>
    <mergeCell ref="A11:C11"/>
    <mergeCell ref="A3:C5"/>
    <mergeCell ref="E3:F5"/>
    <mergeCell ref="G3:H5"/>
    <mergeCell ref="I3:J5"/>
    <mergeCell ref="A6:C6"/>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2"/>
  <sheetViews>
    <sheetView tabSelected="1" view="pageBreakPreview" topLeftCell="A31" zoomScaleNormal="100" zoomScaleSheetLayoutView="100" workbookViewId="0">
      <selection activeCell="H30" sqref="H30"/>
    </sheetView>
  </sheetViews>
  <sheetFormatPr defaultColWidth="9.140625" defaultRowHeight="15.75"/>
  <cols>
    <col min="1" max="1" width="2.28515625" style="37" customWidth="1"/>
    <col min="2" max="2" width="28.7109375" style="37" customWidth="1"/>
    <col min="3" max="3" width="2.28515625" style="37" customWidth="1"/>
    <col min="4" max="4" width="1.7109375" style="38" customWidth="1"/>
    <col min="5" max="5" width="10.5703125" style="987" hidden="1" customWidth="1"/>
    <col min="6" max="11" width="13.28515625" style="987" customWidth="1"/>
    <col min="12" max="16384" width="9.140625" style="987"/>
  </cols>
  <sheetData>
    <row r="1" spans="1:26" s="24" customFormat="1" ht="43.5" customHeight="1">
      <c r="A1" s="2034" t="s">
        <v>1302</v>
      </c>
      <c r="B1" s="2035"/>
      <c r="C1" s="2035"/>
      <c r="D1" s="2035"/>
      <c r="E1" s="2035"/>
      <c r="F1" s="2035"/>
      <c r="G1" s="2035"/>
      <c r="H1" s="2035"/>
      <c r="I1" s="2035"/>
      <c r="J1" s="2035"/>
      <c r="K1" s="2035"/>
    </row>
    <row r="2" spans="1:26" ht="15" customHeight="1" thickBot="1">
      <c r="A2" s="987"/>
      <c r="B2" s="26"/>
      <c r="C2" s="26"/>
      <c r="D2" s="27"/>
      <c r="K2" s="146" t="s">
        <v>902</v>
      </c>
    </row>
    <row r="3" spans="1:26" s="148" customFormat="1" ht="24.95" customHeight="1">
      <c r="A3" s="1836" t="s">
        <v>926</v>
      </c>
      <c r="B3" s="1836"/>
      <c r="C3" s="1836"/>
      <c r="D3" s="29"/>
      <c r="E3" s="1947" t="s">
        <v>904</v>
      </c>
      <c r="F3" s="1947" t="s">
        <v>905</v>
      </c>
      <c r="G3" s="1944" t="s">
        <v>906</v>
      </c>
      <c r="H3" s="1947" t="s">
        <v>907</v>
      </c>
      <c r="I3" s="1947" t="s">
        <v>908</v>
      </c>
      <c r="J3" s="2036" t="s">
        <v>909</v>
      </c>
      <c r="K3" s="1947" t="s">
        <v>910</v>
      </c>
      <c r="L3" s="152"/>
    </row>
    <row r="4" spans="1:26" s="152" customFormat="1" ht="24.95" customHeight="1">
      <c r="A4" s="1838"/>
      <c r="B4" s="1838"/>
      <c r="C4" s="1838"/>
      <c r="D4" s="31"/>
      <c r="E4" s="1949"/>
      <c r="F4" s="1949"/>
      <c r="G4" s="1946"/>
      <c r="H4" s="1949"/>
      <c r="I4" s="1949"/>
      <c r="J4" s="2037"/>
      <c r="K4" s="1949"/>
    </row>
    <row r="5" spans="1:26" s="33" customFormat="1" ht="15.6" customHeight="1">
      <c r="A5" s="1467" t="s">
        <v>1397</v>
      </c>
      <c r="B5" s="1468"/>
      <c r="C5" s="1468"/>
      <c r="D5" s="1469"/>
      <c r="E5" s="153"/>
      <c r="F5" s="134">
        <v>15829.000000031168</v>
      </c>
      <c r="G5" s="171">
        <v>51.370535835720474</v>
      </c>
      <c r="H5" s="171">
        <v>76.192199098948649</v>
      </c>
      <c r="I5" s="171">
        <v>1.2758667958535308</v>
      </c>
      <c r="J5" s="171">
        <v>0.83366970183436395</v>
      </c>
      <c r="K5" s="171">
        <v>1.2363327167779303</v>
      </c>
      <c r="M5" s="157"/>
      <c r="N5" s="157"/>
      <c r="O5" s="157"/>
      <c r="P5" s="157"/>
      <c r="Q5" s="157"/>
      <c r="R5" s="157"/>
      <c r="S5" s="157"/>
      <c r="T5" s="157"/>
      <c r="U5" s="157"/>
      <c r="V5" s="157"/>
      <c r="W5" s="157"/>
      <c r="X5" s="157"/>
      <c r="Y5" s="157"/>
      <c r="Z5" s="157"/>
    </row>
    <row r="6" spans="1:26" s="33" customFormat="1" ht="15.6" customHeight="1">
      <c r="A6" s="1467" t="s">
        <v>1310</v>
      </c>
      <c r="B6" s="1468"/>
      <c r="C6" s="1468"/>
      <c r="D6" s="1469"/>
      <c r="E6" s="153"/>
      <c r="F6" s="248">
        <v>15486.999999856676</v>
      </c>
      <c r="G6" s="171">
        <v>51.908369228532401</v>
      </c>
      <c r="H6" s="171">
        <v>74.383383628292862</v>
      </c>
      <c r="I6" s="171">
        <v>2.1386447201754466</v>
      </c>
      <c r="J6" s="171">
        <v>0.63164952387883178</v>
      </c>
      <c r="K6" s="171">
        <v>1.8042417843145135</v>
      </c>
      <c r="M6" s="157"/>
      <c r="N6" s="157"/>
      <c r="O6" s="157"/>
      <c r="P6" s="157"/>
      <c r="Q6" s="157"/>
      <c r="R6" s="157"/>
      <c r="S6" s="157"/>
      <c r="T6" s="157"/>
      <c r="U6" s="157"/>
      <c r="V6" s="157"/>
      <c r="W6" s="157"/>
      <c r="X6" s="157"/>
      <c r="Y6" s="157"/>
      <c r="Z6" s="157"/>
    </row>
    <row r="7" spans="1:26" s="33" customFormat="1" ht="15.6" customHeight="1">
      <c r="A7" s="1467" t="s">
        <v>1311</v>
      </c>
      <c r="B7" s="1468"/>
      <c r="C7" s="1468"/>
      <c r="D7" s="1469"/>
      <c r="E7" s="153"/>
      <c r="F7" s="248">
        <v>15649.000000000038</v>
      </c>
      <c r="G7" s="171">
        <v>50.255953724834477</v>
      </c>
      <c r="H7" s="171">
        <v>74.246605597695307</v>
      </c>
      <c r="I7" s="171">
        <v>2.3483205940531455</v>
      </c>
      <c r="J7" s="171">
        <v>0.95991072084371087</v>
      </c>
      <c r="K7" s="171">
        <v>1.6028016127398306</v>
      </c>
      <c r="M7" s="157"/>
      <c r="N7" s="157"/>
      <c r="O7" s="157"/>
      <c r="P7" s="157"/>
      <c r="Q7" s="157"/>
      <c r="R7" s="157"/>
      <c r="S7" s="157"/>
      <c r="T7" s="157"/>
      <c r="U7" s="157"/>
      <c r="V7" s="157"/>
      <c r="W7" s="157"/>
      <c r="X7" s="157"/>
      <c r="Y7" s="157"/>
      <c r="Z7" s="157"/>
    </row>
    <row r="8" spans="1:26" s="33" customFormat="1" ht="15">
      <c r="A8" s="1467" t="s">
        <v>1312</v>
      </c>
      <c r="B8" s="1468"/>
      <c r="C8" s="1468"/>
      <c r="D8" s="1469"/>
      <c r="E8" s="166"/>
      <c r="F8" s="249">
        <v>15686.999999796744</v>
      </c>
      <c r="G8" s="171">
        <v>58.763744216889442</v>
      </c>
      <c r="H8" s="171">
        <v>72.427970361574154</v>
      </c>
      <c r="I8" s="171">
        <v>3.2893175816342781</v>
      </c>
      <c r="J8" s="171">
        <v>1.0771091276852771</v>
      </c>
      <c r="K8" s="171">
        <v>2.5360420207988015</v>
      </c>
      <c r="M8" s="157"/>
      <c r="N8" s="157"/>
      <c r="O8" s="157"/>
      <c r="P8" s="157"/>
      <c r="Q8" s="157"/>
      <c r="R8" s="157"/>
      <c r="S8" s="157"/>
      <c r="T8" s="157"/>
      <c r="U8" s="157"/>
      <c r="V8" s="157"/>
      <c r="W8" s="157"/>
      <c r="X8" s="157"/>
      <c r="Y8" s="157"/>
      <c r="Z8" s="157"/>
    </row>
    <row r="9" spans="1:26" ht="15.6" customHeight="1">
      <c r="A9" s="1479" t="s">
        <v>447</v>
      </c>
      <c r="B9" s="1479"/>
      <c r="C9" s="1479"/>
      <c r="D9" s="32"/>
      <c r="E9" s="159"/>
      <c r="F9" s="250"/>
      <c r="G9" s="171"/>
      <c r="H9" s="171"/>
      <c r="I9" s="171"/>
      <c r="J9" s="171"/>
      <c r="K9" s="1011"/>
      <c r="L9" s="50"/>
      <c r="M9" s="50"/>
    </row>
    <row r="10" spans="1:26" ht="15.6" customHeight="1">
      <c r="A10" s="1330"/>
      <c r="B10" s="961" t="s">
        <v>1331</v>
      </c>
      <c r="C10" s="1330"/>
      <c r="D10" s="989"/>
      <c r="E10" s="990">
        <f t="shared" ref="E10:E15" si="0">L10/K10*100</f>
        <v>0</v>
      </c>
      <c r="F10" s="1026">
        <v>12524.912002026651</v>
      </c>
      <c r="G10" s="1011">
        <v>59.508983154500349</v>
      </c>
      <c r="H10" s="1011">
        <v>70.292801537764589</v>
      </c>
      <c r="I10" s="1011">
        <v>2.3740184277786631</v>
      </c>
      <c r="J10" s="1011">
        <v>0.36649738402644677</v>
      </c>
      <c r="K10" s="1011">
        <v>2.5623196630638634</v>
      </c>
      <c r="L10" s="991"/>
      <c r="M10" s="991"/>
    </row>
    <row r="11" spans="1:26" ht="15.6" customHeight="1">
      <c r="A11" s="1330"/>
      <c r="B11" s="961" t="s">
        <v>1332</v>
      </c>
      <c r="C11" s="1330"/>
      <c r="D11" s="989"/>
      <c r="E11" s="990">
        <f t="shared" si="0"/>
        <v>0</v>
      </c>
      <c r="F11" s="1026">
        <v>1911.7337724775466</v>
      </c>
      <c r="G11" s="1011">
        <v>54.337929745074234</v>
      </c>
      <c r="H11" s="1011">
        <v>78.433864653840615</v>
      </c>
      <c r="I11" s="1011">
        <v>6.6544883255152607</v>
      </c>
      <c r="J11" s="1011">
        <v>3.0864156984276216</v>
      </c>
      <c r="K11" s="1011">
        <v>1.9635256852872209</v>
      </c>
      <c r="L11" s="991"/>
      <c r="M11" s="991"/>
    </row>
    <row r="12" spans="1:26" ht="15.6" customHeight="1">
      <c r="A12" s="1330"/>
      <c r="B12" s="961" t="s">
        <v>1333</v>
      </c>
      <c r="C12" s="1330"/>
      <c r="D12" s="989"/>
      <c r="E12" s="990">
        <f t="shared" si="0"/>
        <v>0</v>
      </c>
      <c r="F12" s="1026">
        <v>926.94122840380294</v>
      </c>
      <c r="G12" s="1011">
        <v>65.638753317623454</v>
      </c>
      <c r="H12" s="1011">
        <v>83.265908601700374</v>
      </c>
      <c r="I12" s="1011">
        <v>7.3470375553286207</v>
      </c>
      <c r="J12" s="1011">
        <v>2.5681508913951872</v>
      </c>
      <c r="K12" s="1011">
        <v>2.7405453930367294</v>
      </c>
      <c r="L12" s="991"/>
      <c r="M12" s="991"/>
    </row>
    <row r="13" spans="1:26" ht="15.6" customHeight="1">
      <c r="A13" s="1330"/>
      <c r="B13" s="961" t="s">
        <v>1334</v>
      </c>
      <c r="C13" s="1330"/>
      <c r="D13" s="989"/>
      <c r="E13" s="990">
        <f t="shared" si="0"/>
        <v>0</v>
      </c>
      <c r="F13" s="1026">
        <v>195.78384749255054</v>
      </c>
      <c r="G13" s="1011">
        <v>36.619477922129327</v>
      </c>
      <c r="H13" s="1011">
        <v>91.848152845857001</v>
      </c>
      <c r="I13" s="1011">
        <v>7.3206800997982882</v>
      </c>
      <c r="J13" s="1011">
        <v>8.8328703078896655</v>
      </c>
      <c r="K13" s="1011">
        <v>1.0215347310896516</v>
      </c>
      <c r="L13" s="991"/>
      <c r="M13" s="991"/>
    </row>
    <row r="14" spans="1:26" ht="15.6" customHeight="1">
      <c r="A14" s="1330"/>
      <c r="B14" s="961" t="s">
        <v>1335</v>
      </c>
      <c r="C14" s="1330"/>
      <c r="D14" s="989"/>
      <c r="E14" s="990">
        <f t="shared" si="0"/>
        <v>0</v>
      </c>
      <c r="F14" s="1026">
        <v>93.167610935519662</v>
      </c>
      <c r="G14" s="1011">
        <v>34.813600643988302</v>
      </c>
      <c r="H14" s="1011">
        <v>84.329318039040189</v>
      </c>
      <c r="I14" s="1011">
        <v>5.3666719043171005</v>
      </c>
      <c r="J14" s="1011">
        <v>14.983747956953353</v>
      </c>
      <c r="K14" s="1011">
        <v>9.6170760526362535</v>
      </c>
      <c r="L14" s="991"/>
      <c r="M14" s="991"/>
    </row>
    <row r="15" spans="1:26" ht="15.6" customHeight="1">
      <c r="A15" s="1330"/>
      <c r="B15" s="961" t="s">
        <v>1336</v>
      </c>
      <c r="C15" s="1330"/>
      <c r="D15" s="989"/>
      <c r="E15" s="990">
        <f t="shared" si="0"/>
        <v>0</v>
      </c>
      <c r="F15" s="1026">
        <v>34.461538460672301</v>
      </c>
      <c r="G15" s="1011">
        <v>39.06249999846839</v>
      </c>
      <c r="H15" s="1011">
        <v>81.250000002042142</v>
      </c>
      <c r="I15" s="1011">
        <v>11.607142857434592</v>
      </c>
      <c r="J15" s="1011">
        <v>26.116071429227834</v>
      </c>
      <c r="K15" s="1011">
        <v>8.7053571430759451</v>
      </c>
      <c r="L15" s="991"/>
      <c r="M15" s="991"/>
    </row>
    <row r="16" spans="1:26" ht="15.6" customHeight="1">
      <c r="A16" s="1479" t="s">
        <v>473</v>
      </c>
      <c r="B16" s="1479"/>
      <c r="C16" s="1479"/>
      <c r="D16" s="2"/>
      <c r="E16" s="990"/>
      <c r="F16" s="1027"/>
      <c r="G16" s="1011"/>
      <c r="H16" s="1011"/>
      <c r="I16" s="1011"/>
      <c r="J16" s="1011"/>
      <c r="K16" s="1011"/>
      <c r="L16" s="991"/>
      <c r="M16" s="991"/>
    </row>
    <row r="17" spans="1:13" ht="15.6" customHeight="1">
      <c r="A17" s="1330"/>
      <c r="B17" s="961" t="s">
        <v>1337</v>
      </c>
      <c r="C17" s="1330"/>
      <c r="D17" s="992"/>
      <c r="E17" s="990">
        <f t="shared" ref="E17:E26" si="1">L17/K17*100</f>
        <v>0</v>
      </c>
      <c r="F17" s="1026">
        <v>5887.506042709676</v>
      </c>
      <c r="G17" s="1011">
        <v>55.112133773950781</v>
      </c>
      <c r="H17" s="1011">
        <v>71.17868300105971</v>
      </c>
      <c r="I17" s="1011">
        <v>2.6308751569143554</v>
      </c>
      <c r="J17" s="1011">
        <v>0.33180235533887359</v>
      </c>
      <c r="K17" s="1011">
        <v>3.0413982025951261</v>
      </c>
      <c r="L17" s="991"/>
      <c r="M17" s="991"/>
    </row>
    <row r="18" spans="1:13" ht="15.6" customHeight="1">
      <c r="A18" s="1330"/>
      <c r="B18" s="961" t="s">
        <v>1347</v>
      </c>
      <c r="C18" s="1330"/>
      <c r="D18" s="992"/>
      <c r="E18" s="990">
        <f t="shared" si="1"/>
        <v>0</v>
      </c>
      <c r="F18" s="1026">
        <v>2478.2072403784559</v>
      </c>
      <c r="G18" s="1011">
        <v>62.405097345797429</v>
      </c>
      <c r="H18" s="1011">
        <v>70.768469589026907</v>
      </c>
      <c r="I18" s="1011">
        <v>1.127606971404185</v>
      </c>
      <c r="J18" s="1011">
        <v>0.18561805183574187</v>
      </c>
      <c r="K18" s="1011">
        <v>3.2123742472992607</v>
      </c>
      <c r="L18" s="991"/>
      <c r="M18" s="991"/>
    </row>
    <row r="19" spans="1:13" ht="15.6" customHeight="1">
      <c r="A19" s="961"/>
      <c r="B19" s="961" t="s">
        <v>1348</v>
      </c>
      <c r="C19" s="961"/>
      <c r="D19" s="992"/>
      <c r="E19" s="990">
        <f t="shared" si="1"/>
        <v>0</v>
      </c>
      <c r="F19" s="1026">
        <v>2533.0889536363961</v>
      </c>
      <c r="G19" s="1011">
        <v>59.415267192620192</v>
      </c>
      <c r="H19" s="1011">
        <v>73.407313085754325</v>
      </c>
      <c r="I19" s="1011">
        <v>1.9410019433583658</v>
      </c>
      <c r="J19" s="1011">
        <v>3.9477492433277639E-2</v>
      </c>
      <c r="K19" s="1011">
        <v>1.675555104156552</v>
      </c>
      <c r="L19" s="991"/>
      <c r="M19" s="991"/>
    </row>
    <row r="20" spans="1:13" ht="15.6" customHeight="1">
      <c r="A20" s="961"/>
      <c r="B20" s="961" t="s">
        <v>1349</v>
      </c>
      <c r="C20" s="961"/>
      <c r="D20" s="992"/>
      <c r="E20" s="990">
        <f t="shared" si="1"/>
        <v>0</v>
      </c>
      <c r="F20" s="1026">
        <v>2488.2858269592743</v>
      </c>
      <c r="G20" s="1011">
        <v>65.485728093294952</v>
      </c>
      <c r="H20" s="1011">
        <v>71.028145980319337</v>
      </c>
      <c r="I20" s="1011">
        <v>5.2986435825146438</v>
      </c>
      <c r="J20" s="1011">
        <v>1.4072160541500272</v>
      </c>
      <c r="K20" s="1011">
        <v>1.4190051728517752</v>
      </c>
      <c r="L20" s="991"/>
      <c r="M20" s="991"/>
    </row>
    <row r="21" spans="1:13" ht="15.6" customHeight="1">
      <c r="A21" s="961"/>
      <c r="B21" s="961" t="s">
        <v>1350</v>
      </c>
      <c r="C21" s="961"/>
      <c r="D21" s="992"/>
      <c r="E21" s="990">
        <f t="shared" si="1"/>
        <v>0</v>
      </c>
      <c r="F21" s="1026">
        <v>1050.0925633196723</v>
      </c>
      <c r="G21" s="1011">
        <v>55.088167083917774</v>
      </c>
      <c r="H21" s="1011">
        <v>76.475055210275357</v>
      </c>
      <c r="I21" s="1011">
        <v>6.2484940862535172</v>
      </c>
      <c r="J21" s="1011">
        <v>4.1809083981235924</v>
      </c>
      <c r="K21" s="1011">
        <v>2.9833800492321441</v>
      </c>
      <c r="L21" s="991"/>
      <c r="M21" s="991"/>
    </row>
    <row r="22" spans="1:13" ht="15.6" customHeight="1">
      <c r="A22" s="961"/>
      <c r="B22" s="961" t="s">
        <v>1351</v>
      </c>
      <c r="C22" s="961"/>
      <c r="D22" s="992"/>
      <c r="E22" s="990">
        <f t="shared" si="1"/>
        <v>0</v>
      </c>
      <c r="F22" s="1026">
        <v>944.31092881127984</v>
      </c>
      <c r="G22" s="1011">
        <v>59.625002660300176</v>
      </c>
      <c r="H22" s="1011">
        <v>76.595242292381059</v>
      </c>
      <c r="I22" s="1011">
        <v>5.792412778667777</v>
      </c>
      <c r="J22" s="1011">
        <v>3.8114839340507829</v>
      </c>
      <c r="K22" s="1011">
        <v>1.3932550564393553</v>
      </c>
      <c r="L22" s="991"/>
      <c r="M22" s="991"/>
    </row>
    <row r="23" spans="1:13" ht="15.6" customHeight="1">
      <c r="A23" s="961"/>
      <c r="B23" s="961" t="s">
        <v>1352</v>
      </c>
      <c r="C23" s="961"/>
      <c r="D23" s="992"/>
      <c r="E23" s="990" t="e">
        <f t="shared" si="1"/>
        <v>#DIV/0!</v>
      </c>
      <c r="F23" s="1026">
        <v>143.54510080040879</v>
      </c>
      <c r="G23" s="1011">
        <v>57.225623903382733</v>
      </c>
      <c r="H23" s="1011">
        <v>84.205140317148178</v>
      </c>
      <c r="I23" s="1011">
        <v>9.1337632687007737</v>
      </c>
      <c r="J23" s="1011">
        <v>2.0899354859705923</v>
      </c>
      <c r="K23" s="1011">
        <v>0</v>
      </c>
      <c r="L23" s="991"/>
      <c r="M23" s="991"/>
    </row>
    <row r="24" spans="1:13" ht="15.6" customHeight="1">
      <c r="A24" s="961"/>
      <c r="B24" s="961" t="s">
        <v>1353</v>
      </c>
      <c r="C24" s="961"/>
      <c r="D24" s="992"/>
      <c r="E24" s="990">
        <f t="shared" si="1"/>
        <v>0</v>
      </c>
      <c r="F24" s="1026">
        <v>88.426757814744448</v>
      </c>
      <c r="G24" s="1011">
        <v>52.959428492273972</v>
      </c>
      <c r="H24" s="1011">
        <v>87.887686283570162</v>
      </c>
      <c r="I24" s="1011">
        <v>14.385629947282441</v>
      </c>
      <c r="J24" s="1011">
        <v>15.741841433730938</v>
      </c>
      <c r="K24" s="1011">
        <v>12.349203193748137</v>
      </c>
      <c r="L24" s="991"/>
      <c r="M24" s="991"/>
    </row>
    <row r="25" spans="1:13" ht="15.6" customHeight="1">
      <c r="A25" s="961"/>
      <c r="B25" s="961" t="s">
        <v>1354</v>
      </c>
      <c r="C25" s="961"/>
      <c r="D25" s="992"/>
      <c r="E25" s="990">
        <f t="shared" si="1"/>
        <v>0</v>
      </c>
      <c r="F25" s="1026">
        <v>51.536585366812083</v>
      </c>
      <c r="G25" s="1011">
        <v>29.105537150428908</v>
      </c>
      <c r="H25" s="1011">
        <v>86.417415996466502</v>
      </c>
      <c r="I25" s="1011">
        <v>3.8807382867238545</v>
      </c>
      <c r="J25" s="1011">
        <v>11.642214860171563</v>
      </c>
      <c r="K25" s="1011">
        <v>5.8211074300857817</v>
      </c>
      <c r="L25" s="991"/>
      <c r="M25" s="991"/>
    </row>
    <row r="26" spans="1:13" ht="15.6" customHeight="1">
      <c r="A26" s="961"/>
      <c r="B26" s="961" t="s">
        <v>1355</v>
      </c>
      <c r="C26" s="961"/>
      <c r="D26" s="992"/>
      <c r="E26" s="990">
        <f t="shared" si="1"/>
        <v>0</v>
      </c>
      <c r="F26" s="1026">
        <v>22</v>
      </c>
      <c r="G26" s="1011">
        <v>31.818181818181817</v>
      </c>
      <c r="H26" s="1011">
        <v>95.454545454545453</v>
      </c>
      <c r="I26" s="1011">
        <v>18.181818181818183</v>
      </c>
      <c r="J26" s="1011">
        <v>27.272727272727273</v>
      </c>
      <c r="K26" s="1011">
        <v>13.636363636363637</v>
      </c>
      <c r="L26" s="991"/>
      <c r="M26" s="991"/>
    </row>
    <row r="27" spans="1:13" ht="15.6" customHeight="1">
      <c r="A27" s="1479" t="s">
        <v>448</v>
      </c>
      <c r="B27" s="1479"/>
      <c r="C27" s="1479"/>
      <c r="D27" s="992"/>
      <c r="E27" s="990"/>
      <c r="F27" s="1027"/>
      <c r="G27" s="1011"/>
      <c r="H27" s="1011"/>
      <c r="I27" s="1011"/>
      <c r="J27" s="1011"/>
      <c r="K27" s="1011"/>
      <c r="L27" s="991"/>
      <c r="M27" s="991"/>
    </row>
    <row r="28" spans="1:13" ht="15.6" customHeight="1">
      <c r="A28" s="961"/>
      <c r="B28" s="961" t="s">
        <v>1337</v>
      </c>
      <c r="C28" s="961"/>
      <c r="D28" s="992"/>
      <c r="E28" s="990">
        <f t="shared" ref="E28:E37" si="2">L28/K28*100</f>
        <v>0</v>
      </c>
      <c r="F28" s="1026">
        <v>5677.4995342394213</v>
      </c>
      <c r="G28" s="1011">
        <v>54.593368391045558</v>
      </c>
      <c r="H28" s="1011">
        <v>71.837635566802874</v>
      </c>
      <c r="I28" s="1011">
        <v>2.6661595266777725</v>
      </c>
      <c r="J28" s="1011">
        <v>0.36168886666725447</v>
      </c>
      <c r="K28" s="1011">
        <v>3.1492079940448794</v>
      </c>
      <c r="L28" s="991"/>
      <c r="M28" s="991"/>
    </row>
    <row r="29" spans="1:13" ht="15.6" customHeight="1">
      <c r="A29" s="961"/>
      <c r="B29" s="961" t="s">
        <v>1347</v>
      </c>
      <c r="C29" s="961"/>
      <c r="D29" s="992"/>
      <c r="E29" s="990">
        <f t="shared" si="2"/>
        <v>0</v>
      </c>
      <c r="F29" s="1026">
        <v>2538.4515638475764</v>
      </c>
      <c r="G29" s="1011">
        <v>59.784123123972002</v>
      </c>
      <c r="H29" s="1011">
        <v>71.511427109541643</v>
      </c>
      <c r="I29" s="1011">
        <v>1.1008458071973157</v>
      </c>
      <c r="J29" s="1011">
        <v>0</v>
      </c>
      <c r="K29" s="1011">
        <v>3.0967418210443887</v>
      </c>
      <c r="L29" s="991"/>
      <c r="M29" s="991"/>
    </row>
    <row r="30" spans="1:13" ht="15.6" customHeight="1">
      <c r="A30" s="961"/>
      <c r="B30" s="961" t="s">
        <v>1348</v>
      </c>
      <c r="C30" s="961"/>
      <c r="D30" s="992"/>
      <c r="E30" s="990">
        <f t="shared" si="2"/>
        <v>0</v>
      </c>
      <c r="F30" s="1026">
        <v>2443.4859296069149</v>
      </c>
      <c r="G30" s="1011">
        <v>65.732888601689808</v>
      </c>
      <c r="H30" s="1011">
        <v>69.720276024413536</v>
      </c>
      <c r="I30" s="1011">
        <v>2.1972315983822908</v>
      </c>
      <c r="J30" s="1011">
        <v>4.0925138462363508E-2</v>
      </c>
      <c r="K30" s="1011">
        <v>1.3204725266162942</v>
      </c>
      <c r="L30" s="991"/>
      <c r="M30" s="991"/>
    </row>
    <row r="31" spans="1:13" ht="15.6" customHeight="1">
      <c r="A31" s="1330"/>
      <c r="B31" s="961" t="s">
        <v>1349</v>
      </c>
      <c r="C31" s="1330"/>
      <c r="D31" s="992"/>
      <c r="E31" s="990">
        <f t="shared" si="2"/>
        <v>0</v>
      </c>
      <c r="F31" s="1026">
        <v>2609.8950513484533</v>
      </c>
      <c r="G31" s="1011">
        <v>61.458578236491398</v>
      </c>
      <c r="H31" s="1011">
        <v>71.55686828458029</v>
      </c>
      <c r="I31" s="1011">
        <v>4.86839111517821</v>
      </c>
      <c r="J31" s="1011">
        <v>1.2200044024766872</v>
      </c>
      <c r="K31" s="1011">
        <v>1.6491986101767091</v>
      </c>
      <c r="L31" s="991"/>
      <c r="M31" s="991"/>
    </row>
    <row r="32" spans="1:13" ht="15.6" customHeight="1">
      <c r="A32" s="1330"/>
      <c r="B32" s="961" t="s">
        <v>1350</v>
      </c>
      <c r="C32" s="1330"/>
      <c r="D32" s="992"/>
      <c r="E32" s="990">
        <f t="shared" si="2"/>
        <v>0</v>
      </c>
      <c r="F32" s="1026">
        <v>1046.0022130579828</v>
      </c>
      <c r="G32" s="1011">
        <v>58.106063484667494</v>
      </c>
      <c r="H32" s="1011">
        <v>78.863415701268224</v>
      </c>
      <c r="I32" s="1011">
        <v>6.1773264829255101</v>
      </c>
      <c r="J32" s="1011">
        <v>4.5131718054610319</v>
      </c>
      <c r="K32" s="1011">
        <v>2.5011022958928137</v>
      </c>
      <c r="L32" s="991"/>
      <c r="M32" s="991"/>
    </row>
    <row r="33" spans="1:13" ht="15.6" customHeight="1">
      <c r="A33" s="1330"/>
      <c r="B33" s="961" t="s">
        <v>1351</v>
      </c>
      <c r="C33" s="1330"/>
      <c r="D33" s="992"/>
      <c r="E33" s="990">
        <f t="shared" si="2"/>
        <v>0</v>
      </c>
      <c r="F33" s="1026">
        <v>1035.0404402534286</v>
      </c>
      <c r="G33" s="1011">
        <v>60.126320400694986</v>
      </c>
      <c r="H33" s="1011">
        <v>74.305649143399748</v>
      </c>
      <c r="I33" s="1011">
        <v>5.4816967185354173</v>
      </c>
      <c r="J33" s="1011">
        <v>3.8126542801379433</v>
      </c>
      <c r="K33" s="1011">
        <v>2.0321769013661553</v>
      </c>
      <c r="L33" s="991"/>
      <c r="M33" s="991"/>
    </row>
    <row r="34" spans="1:13" ht="15.6" customHeight="1">
      <c r="A34" s="1330"/>
      <c r="B34" s="961" t="s">
        <v>1352</v>
      </c>
      <c r="C34" s="1330"/>
      <c r="D34" s="992"/>
      <c r="E34" s="990" t="e">
        <f t="shared" si="2"/>
        <v>#DIV/0!</v>
      </c>
      <c r="F34" s="1026">
        <v>182.44798331250189</v>
      </c>
      <c r="G34" s="1011">
        <v>49.492331826182969</v>
      </c>
      <c r="H34" s="1011">
        <v>90.586749492975855</v>
      </c>
      <c r="I34" s="1011">
        <v>9.7875443280457297</v>
      </c>
      <c r="J34" s="1011">
        <v>1.6443042808872914</v>
      </c>
      <c r="K34" s="1011">
        <v>0</v>
      </c>
      <c r="L34" s="991"/>
      <c r="M34" s="991"/>
    </row>
    <row r="35" spans="1:13" ht="15.6" customHeight="1">
      <c r="A35" s="1330"/>
      <c r="B35" s="961" t="s">
        <v>1353</v>
      </c>
      <c r="C35" s="1330"/>
      <c r="D35" s="992"/>
      <c r="E35" s="990">
        <f t="shared" si="2"/>
        <v>0</v>
      </c>
      <c r="F35" s="1026">
        <v>89.177284130440739</v>
      </c>
      <c r="G35" s="1011">
        <v>57.795920105994611</v>
      </c>
      <c r="H35" s="1011">
        <v>89.110986715422101</v>
      </c>
      <c r="I35" s="1011">
        <v>13.143197023655384</v>
      </c>
      <c r="J35" s="1011">
        <v>15.609356279369745</v>
      </c>
      <c r="K35" s="1011">
        <v>13.366632676042048</v>
      </c>
      <c r="L35" s="991"/>
      <c r="M35" s="991"/>
    </row>
    <row r="36" spans="1:13" ht="15.6" customHeight="1">
      <c r="A36" s="1330"/>
      <c r="B36" s="961" t="s">
        <v>1354</v>
      </c>
      <c r="C36" s="1330"/>
      <c r="D36" s="992"/>
      <c r="E36" s="990">
        <f t="shared" si="2"/>
        <v>0</v>
      </c>
      <c r="F36" s="1026">
        <v>45</v>
      </c>
      <c r="G36" s="1011">
        <v>28.888888888888886</v>
      </c>
      <c r="H36" s="1011">
        <v>86.666666666666671</v>
      </c>
      <c r="I36" s="1011">
        <v>6.666666666666667</v>
      </c>
      <c r="J36" s="1011">
        <v>13.333333333333334</v>
      </c>
      <c r="K36" s="1011">
        <v>8.8888888888888893</v>
      </c>
      <c r="L36" s="991"/>
      <c r="M36" s="991"/>
    </row>
    <row r="37" spans="1:13" ht="15.6" customHeight="1">
      <c r="A37" s="1330"/>
      <c r="B37" s="961" t="s">
        <v>1355</v>
      </c>
      <c r="C37" s="1330"/>
      <c r="D37" s="992"/>
      <c r="E37" s="990">
        <f t="shared" si="2"/>
        <v>0</v>
      </c>
      <c r="F37" s="1026">
        <v>20</v>
      </c>
      <c r="G37" s="1011">
        <v>30</v>
      </c>
      <c r="H37" s="1011">
        <v>95</v>
      </c>
      <c r="I37" s="1011">
        <v>10</v>
      </c>
      <c r="J37" s="1011">
        <v>30</v>
      </c>
      <c r="K37" s="1011">
        <v>10</v>
      </c>
      <c r="L37" s="991"/>
      <c r="M37" s="991"/>
    </row>
    <row r="38" spans="1:13" ht="15.6" customHeight="1">
      <c r="A38" s="1479" t="s">
        <v>449</v>
      </c>
      <c r="B38" s="1479"/>
      <c r="C38" s="1479"/>
      <c r="D38" s="2"/>
      <c r="E38" s="990"/>
      <c r="F38" s="1027"/>
      <c r="G38" s="1011"/>
      <c r="H38" s="1011"/>
      <c r="I38" s="1011"/>
      <c r="J38" s="1011"/>
      <c r="K38" s="1011"/>
      <c r="L38" s="991"/>
      <c r="M38" s="991"/>
    </row>
    <row r="39" spans="1:13" ht="15.6" customHeight="1">
      <c r="A39" s="6"/>
      <c r="B39" s="961" t="s">
        <v>1337</v>
      </c>
      <c r="C39" s="6"/>
      <c r="D39" s="994"/>
      <c r="E39" s="995">
        <f t="shared" ref="E39:E48" si="3">L39/K39*100</f>
        <v>0</v>
      </c>
      <c r="F39" s="1026">
        <v>5529.0594183248268</v>
      </c>
      <c r="G39" s="1011">
        <v>57.338881455934761</v>
      </c>
      <c r="H39" s="1011">
        <v>70.314241265664364</v>
      </c>
      <c r="I39" s="1011">
        <v>2.5987518326646888</v>
      </c>
      <c r="J39" s="1011">
        <v>0.33522670526924525</v>
      </c>
      <c r="K39" s="1011">
        <v>3.5656278838262891</v>
      </c>
      <c r="L39" s="991"/>
      <c r="M39" s="991"/>
    </row>
    <row r="40" spans="1:13" ht="15.6" customHeight="1">
      <c r="A40" s="6"/>
      <c r="B40" s="961" t="s">
        <v>1347</v>
      </c>
      <c r="C40" s="6"/>
      <c r="D40" s="2"/>
      <c r="E40" s="995" t="e">
        <f t="shared" si="3"/>
        <v>#DIV/0!</v>
      </c>
      <c r="F40" s="1026">
        <v>1545.4970983236326</v>
      </c>
      <c r="G40" s="1011">
        <v>51.791685104504531</v>
      </c>
      <c r="H40" s="1011">
        <v>79.798355893718735</v>
      </c>
      <c r="I40" s="1011">
        <v>1.721062450448362</v>
      </c>
      <c r="J40" s="1011">
        <v>0</v>
      </c>
      <c r="K40" s="1011">
        <v>0</v>
      </c>
      <c r="L40" s="991"/>
      <c r="M40" s="991"/>
    </row>
    <row r="41" spans="1:13" ht="15.6" customHeight="1">
      <c r="A41" s="1330"/>
      <c r="B41" s="961" t="s">
        <v>1348</v>
      </c>
      <c r="C41" s="1330"/>
      <c r="D41" s="992"/>
      <c r="E41" s="995">
        <f t="shared" si="3"/>
        <v>0</v>
      </c>
      <c r="F41" s="1026">
        <v>2185.9832718276957</v>
      </c>
      <c r="G41" s="1011">
        <v>56.511723969035522</v>
      </c>
      <c r="H41" s="1011">
        <v>73.366502710028414</v>
      </c>
      <c r="I41" s="1011">
        <v>4.3114744294743632</v>
      </c>
      <c r="J41" s="1011">
        <v>4.5746004230119396E-2</v>
      </c>
      <c r="K41" s="1011">
        <v>3.346189020345784</v>
      </c>
      <c r="L41" s="991"/>
      <c r="M41" s="991"/>
    </row>
    <row r="42" spans="1:13" ht="15.6" customHeight="1">
      <c r="A42" s="1330"/>
      <c r="B42" s="961" t="s">
        <v>1349</v>
      </c>
      <c r="C42" s="1330"/>
      <c r="D42" s="992"/>
      <c r="E42" s="995">
        <f t="shared" si="3"/>
        <v>0</v>
      </c>
      <c r="F42" s="1026">
        <v>2451.5075224238531</v>
      </c>
      <c r="G42" s="1011">
        <v>63.887087038027168</v>
      </c>
      <c r="H42" s="1011">
        <v>68.72562585535033</v>
      </c>
      <c r="I42" s="1011">
        <v>1.4959281489364258</v>
      </c>
      <c r="J42" s="1011">
        <v>0.39343046361348588</v>
      </c>
      <c r="K42" s="1011">
        <v>1.2291966932976801</v>
      </c>
      <c r="L42" s="991"/>
      <c r="M42" s="991"/>
    </row>
    <row r="43" spans="1:13" ht="15.6" customHeight="1">
      <c r="A43" s="1330"/>
      <c r="B43" s="961" t="s">
        <v>1350</v>
      </c>
      <c r="C43" s="1330"/>
      <c r="D43" s="992"/>
      <c r="E43" s="995">
        <f t="shared" si="3"/>
        <v>0</v>
      </c>
      <c r="F43" s="1026">
        <v>1425.1459957397967</v>
      </c>
      <c r="G43" s="1014">
        <v>68.013535085402836</v>
      </c>
      <c r="H43" s="1011">
        <v>72.532113478036834</v>
      </c>
      <c r="I43" s="1011">
        <v>4.5863174785851877</v>
      </c>
      <c r="J43" s="1011">
        <v>3.1464808975521774</v>
      </c>
      <c r="K43" s="1011">
        <v>1.932074594567571</v>
      </c>
      <c r="L43" s="991"/>
      <c r="M43" s="991"/>
    </row>
    <row r="44" spans="1:13" ht="15.6" customHeight="1">
      <c r="A44" s="1330"/>
      <c r="B44" s="961" t="s">
        <v>1351</v>
      </c>
      <c r="C44" s="1330"/>
      <c r="D44" s="992"/>
      <c r="E44" s="995">
        <f t="shared" si="3"/>
        <v>0</v>
      </c>
      <c r="F44" s="1026">
        <v>1469.5324161450528</v>
      </c>
      <c r="G44" s="1011">
        <v>57.963797720883328</v>
      </c>
      <c r="H44" s="1011">
        <v>75.537951876503371</v>
      </c>
      <c r="I44" s="1011">
        <v>6.3564399326182626</v>
      </c>
      <c r="J44" s="1011">
        <v>2.5049442577950964</v>
      </c>
      <c r="K44" s="1011">
        <v>2.2387163951188116</v>
      </c>
      <c r="L44" s="991"/>
      <c r="M44" s="991"/>
    </row>
    <row r="45" spans="1:13" ht="15.6" customHeight="1">
      <c r="A45" s="1330"/>
      <c r="B45" s="961" t="s">
        <v>1352</v>
      </c>
      <c r="C45" s="1330"/>
      <c r="D45" s="992"/>
      <c r="E45" s="995">
        <f t="shared" si="3"/>
        <v>0</v>
      </c>
      <c r="F45" s="1026">
        <v>376.33705916988293</v>
      </c>
      <c r="G45" s="1014">
        <v>61.719304639343726</v>
      </c>
      <c r="H45" s="1011">
        <v>70.649670873650592</v>
      </c>
      <c r="I45" s="1011">
        <v>3.0484879171110162</v>
      </c>
      <c r="J45" s="1011">
        <v>3.1780021948467971</v>
      </c>
      <c r="K45" s="1011">
        <v>1.6386020234810204</v>
      </c>
      <c r="L45" s="991"/>
      <c r="M45" s="991"/>
    </row>
    <row r="46" spans="1:13" ht="15.6" customHeight="1">
      <c r="A46" s="1330"/>
      <c r="B46" s="961" t="s">
        <v>1353</v>
      </c>
      <c r="C46" s="1330"/>
      <c r="D46" s="992"/>
      <c r="E46" s="995">
        <f t="shared" si="3"/>
        <v>0</v>
      </c>
      <c r="F46" s="1026">
        <v>363.52699242008521</v>
      </c>
      <c r="G46" s="1011">
        <v>60.200673515203789</v>
      </c>
      <c r="H46" s="1011">
        <v>72.957344284300603</v>
      </c>
      <c r="I46" s="1011">
        <v>5.6372382318451315</v>
      </c>
      <c r="J46" s="1011">
        <v>4.7460941532971566</v>
      </c>
      <c r="K46" s="1011">
        <v>3.818707442902197</v>
      </c>
      <c r="L46" s="991"/>
      <c r="M46" s="991"/>
    </row>
    <row r="47" spans="1:13" ht="15.6" customHeight="1">
      <c r="A47" s="1330"/>
      <c r="B47" s="961" t="s">
        <v>1354</v>
      </c>
      <c r="C47" s="1330"/>
      <c r="D47" s="992"/>
      <c r="E47" s="995">
        <f t="shared" si="3"/>
        <v>0</v>
      </c>
      <c r="F47" s="1026">
        <v>234.50221487678269</v>
      </c>
      <c r="G47" s="1011">
        <v>57.511148162907482</v>
      </c>
      <c r="H47" s="1011">
        <v>78.22235228377734</v>
      </c>
      <c r="I47" s="1011">
        <v>7.6978835118776638</v>
      </c>
      <c r="J47" s="1011">
        <v>3.8208594340147859</v>
      </c>
      <c r="K47" s="1011">
        <v>3.8208594340147859</v>
      </c>
      <c r="L47" s="991"/>
      <c r="M47" s="991"/>
    </row>
    <row r="48" spans="1:13" ht="15.6" customHeight="1" thickBot="1">
      <c r="A48" s="1331"/>
      <c r="B48" s="1319" t="s">
        <v>1355</v>
      </c>
      <c r="C48" s="1331"/>
      <c r="D48" s="996"/>
      <c r="E48" s="997">
        <f t="shared" si="3"/>
        <v>0</v>
      </c>
      <c r="F48" s="1028">
        <v>105.90801054511272</v>
      </c>
      <c r="G48" s="1014">
        <v>36.751670400301265</v>
      </c>
      <c r="H48" s="1016">
        <v>88.66941231523893</v>
      </c>
      <c r="I48" s="1016">
        <v>5.6652938423805361</v>
      </c>
      <c r="J48" s="1016">
        <v>18.846544182407229</v>
      </c>
      <c r="K48" s="1016">
        <v>7.5159564976461564</v>
      </c>
      <c r="L48" s="991"/>
      <c r="M48" s="991"/>
    </row>
    <row r="49" spans="1:11" s="998" customFormat="1" ht="18" customHeight="1">
      <c r="A49" s="2033" t="s">
        <v>1359</v>
      </c>
      <c r="B49" s="2033"/>
      <c r="C49" s="2033"/>
      <c r="D49" s="2033"/>
      <c r="E49" s="2033"/>
      <c r="F49" s="2033"/>
      <c r="G49" s="2033"/>
      <c r="H49" s="2033"/>
      <c r="I49" s="2033"/>
      <c r="J49" s="2033"/>
      <c r="K49" s="2033"/>
    </row>
    <row r="50" spans="1:11" ht="26.1" customHeight="1">
      <c r="E50" s="999"/>
    </row>
    <row r="51" spans="1:11" ht="26.1" customHeight="1">
      <c r="E51" s="999"/>
    </row>
    <row r="52" spans="1:11" ht="26.1" customHeight="1">
      <c r="E52" s="999"/>
    </row>
    <row r="53" spans="1:11" ht="26.1" customHeight="1">
      <c r="E53" s="999"/>
    </row>
    <row r="54" spans="1:11" ht="26.1" customHeight="1">
      <c r="E54" s="999"/>
    </row>
    <row r="55" spans="1:11" ht="26.1" customHeight="1">
      <c r="E55" s="999"/>
    </row>
    <row r="56" spans="1:11" ht="26.1" customHeight="1">
      <c r="E56" s="999"/>
    </row>
    <row r="57" spans="1:11" ht="26.1" customHeight="1">
      <c r="E57" s="999"/>
    </row>
    <row r="58" spans="1:11" ht="26.1" customHeight="1">
      <c r="E58" s="999"/>
    </row>
    <row r="59" spans="1:11" ht="26.1" customHeight="1">
      <c r="E59" s="999"/>
    </row>
    <row r="60" spans="1:11" ht="26.1" customHeight="1">
      <c r="E60" s="999"/>
    </row>
    <row r="61" spans="1:11" ht="26.1" customHeight="1">
      <c r="E61" s="999"/>
    </row>
    <row r="62" spans="1:11" ht="26.1" customHeight="1">
      <c r="E62" s="999"/>
    </row>
    <row r="63" spans="1:11" ht="26.1" customHeight="1">
      <c r="E63" s="999"/>
    </row>
    <row r="64" spans="1:11" ht="26.1" customHeight="1">
      <c r="E64" s="999"/>
    </row>
    <row r="65" spans="5:5" ht="26.1" customHeight="1">
      <c r="E65" s="999"/>
    </row>
    <row r="66" spans="5:5" ht="26.1" customHeight="1">
      <c r="E66" s="999"/>
    </row>
    <row r="67" spans="5:5" ht="26.1" customHeight="1">
      <c r="E67" s="999"/>
    </row>
    <row r="68" spans="5:5" ht="26.1" customHeight="1">
      <c r="E68" s="999"/>
    </row>
    <row r="69" spans="5:5" ht="26.1" customHeight="1">
      <c r="E69" s="999"/>
    </row>
    <row r="70" spans="5:5" ht="26.1" customHeight="1">
      <c r="E70" s="999"/>
    </row>
    <row r="71" spans="5:5">
      <c r="E71" s="999"/>
    </row>
    <row r="72" spans="5:5">
      <c r="E72" s="999"/>
    </row>
    <row r="73" spans="5:5">
      <c r="E73" s="999"/>
    </row>
    <row r="74" spans="5:5">
      <c r="E74" s="999"/>
    </row>
    <row r="75" spans="5:5">
      <c r="E75" s="999"/>
    </row>
    <row r="76" spans="5:5">
      <c r="E76" s="999"/>
    </row>
    <row r="77" spans="5:5">
      <c r="E77" s="999"/>
    </row>
    <row r="78" spans="5:5">
      <c r="E78" s="999"/>
    </row>
    <row r="79" spans="5:5">
      <c r="E79" s="999"/>
    </row>
    <row r="80" spans="5:5">
      <c r="E80" s="999"/>
    </row>
    <row r="81" spans="5:5">
      <c r="E81" s="999"/>
    </row>
    <row r="82" spans="5:5">
      <c r="E82" s="999"/>
    </row>
    <row r="83" spans="5:5">
      <c r="E83" s="999"/>
    </row>
    <row r="84" spans="5:5">
      <c r="E84" s="999"/>
    </row>
    <row r="85" spans="5:5">
      <c r="E85" s="999"/>
    </row>
    <row r="86" spans="5:5">
      <c r="E86" s="999"/>
    </row>
    <row r="87" spans="5:5">
      <c r="E87" s="999"/>
    </row>
    <row r="88" spans="5:5">
      <c r="E88" s="999"/>
    </row>
    <row r="89" spans="5:5">
      <c r="E89" s="999"/>
    </row>
    <row r="90" spans="5:5">
      <c r="E90" s="999"/>
    </row>
    <row r="91" spans="5:5">
      <c r="E91" s="999"/>
    </row>
    <row r="92" spans="5:5">
      <c r="E92" s="999"/>
    </row>
    <row r="93" spans="5:5">
      <c r="E93" s="999"/>
    </row>
    <row r="94" spans="5:5">
      <c r="E94" s="999"/>
    </row>
    <row r="95" spans="5:5">
      <c r="E95" s="999"/>
    </row>
    <row r="96" spans="5:5">
      <c r="E96" s="999"/>
    </row>
    <row r="97" spans="5:5">
      <c r="E97" s="999"/>
    </row>
    <row r="98" spans="5:5">
      <c r="E98" s="999"/>
    </row>
    <row r="99" spans="5:5">
      <c r="E99" s="999"/>
    </row>
    <row r="100" spans="5:5">
      <c r="E100" s="999"/>
    </row>
    <row r="101" spans="5:5">
      <c r="E101" s="999"/>
    </row>
    <row r="102" spans="5:5">
      <c r="E102" s="999"/>
    </row>
    <row r="103" spans="5:5">
      <c r="E103" s="999"/>
    </row>
    <row r="104" spans="5:5">
      <c r="E104" s="999"/>
    </row>
    <row r="105" spans="5:5">
      <c r="E105" s="999"/>
    </row>
    <row r="106" spans="5:5">
      <c r="E106" s="999"/>
    </row>
    <row r="107" spans="5:5">
      <c r="E107" s="999"/>
    </row>
    <row r="108" spans="5:5">
      <c r="E108" s="999"/>
    </row>
    <row r="109" spans="5:5">
      <c r="E109" s="999"/>
    </row>
    <row r="110" spans="5:5">
      <c r="E110" s="999"/>
    </row>
    <row r="111" spans="5:5">
      <c r="E111" s="999"/>
    </row>
    <row r="112" spans="5:5">
      <c r="E112" s="999"/>
    </row>
    <row r="113" spans="5:5">
      <c r="E113" s="999"/>
    </row>
    <row r="114" spans="5:5">
      <c r="E114" s="999"/>
    </row>
    <row r="115" spans="5:5">
      <c r="E115" s="999"/>
    </row>
    <row r="116" spans="5:5">
      <c r="E116" s="999"/>
    </row>
    <row r="117" spans="5:5">
      <c r="E117" s="999"/>
    </row>
    <row r="118" spans="5:5">
      <c r="E118" s="999"/>
    </row>
    <row r="119" spans="5:5">
      <c r="E119" s="999"/>
    </row>
    <row r="120" spans="5:5">
      <c r="E120" s="999"/>
    </row>
    <row r="121" spans="5:5">
      <c r="E121" s="999"/>
    </row>
    <row r="122" spans="5:5">
      <c r="E122" s="999"/>
    </row>
    <row r="123" spans="5:5">
      <c r="E123" s="999"/>
    </row>
    <row r="124" spans="5:5">
      <c r="E124" s="999"/>
    </row>
    <row r="125" spans="5:5">
      <c r="E125" s="999"/>
    </row>
    <row r="126" spans="5:5">
      <c r="E126" s="999"/>
    </row>
    <row r="127" spans="5:5">
      <c r="E127" s="999"/>
    </row>
    <row r="128" spans="5:5">
      <c r="E128" s="999"/>
    </row>
    <row r="129" spans="5:5">
      <c r="E129" s="999"/>
    </row>
    <row r="130" spans="5:5">
      <c r="E130" s="999"/>
    </row>
    <row r="131" spans="5:5">
      <c r="E131" s="999"/>
    </row>
    <row r="132" spans="5:5">
      <c r="E132" s="999"/>
    </row>
    <row r="133" spans="5:5">
      <c r="E133" s="999"/>
    </row>
    <row r="134" spans="5:5">
      <c r="E134" s="999"/>
    </row>
    <row r="135" spans="5:5">
      <c r="E135" s="999"/>
    </row>
    <row r="136" spans="5:5">
      <c r="E136" s="999"/>
    </row>
    <row r="137" spans="5:5">
      <c r="E137" s="999"/>
    </row>
    <row r="138" spans="5:5">
      <c r="E138" s="999"/>
    </row>
    <row r="139" spans="5:5">
      <c r="E139" s="999"/>
    </row>
    <row r="140" spans="5:5">
      <c r="E140" s="999"/>
    </row>
    <row r="141" spans="5:5">
      <c r="E141" s="999"/>
    </row>
    <row r="142" spans="5:5">
      <c r="E142" s="999"/>
    </row>
    <row r="143" spans="5:5">
      <c r="E143" s="999"/>
    </row>
    <row r="144" spans="5:5">
      <c r="E144" s="999"/>
    </row>
    <row r="145" spans="5:5">
      <c r="E145" s="999"/>
    </row>
    <row r="146" spans="5:5">
      <c r="E146" s="999"/>
    </row>
    <row r="147" spans="5:5">
      <c r="E147" s="999"/>
    </row>
    <row r="148" spans="5:5">
      <c r="E148" s="999"/>
    </row>
    <row r="149" spans="5:5">
      <c r="E149" s="999"/>
    </row>
    <row r="150" spans="5:5">
      <c r="E150" s="999"/>
    </row>
    <row r="151" spans="5:5">
      <c r="E151" s="999"/>
    </row>
    <row r="152" spans="5:5">
      <c r="E152" s="999"/>
    </row>
    <row r="153" spans="5:5">
      <c r="E153" s="999"/>
    </row>
    <row r="154" spans="5:5">
      <c r="E154" s="999"/>
    </row>
    <row r="155" spans="5:5">
      <c r="E155" s="999"/>
    </row>
    <row r="156" spans="5:5">
      <c r="E156" s="999"/>
    </row>
    <row r="157" spans="5:5">
      <c r="E157" s="999"/>
    </row>
    <row r="158" spans="5:5">
      <c r="E158" s="999"/>
    </row>
    <row r="159" spans="5:5">
      <c r="E159" s="999"/>
    </row>
    <row r="160" spans="5:5">
      <c r="E160" s="999"/>
    </row>
    <row r="161" spans="5:5">
      <c r="E161" s="999"/>
    </row>
    <row r="162" spans="5:5">
      <c r="E162" s="999"/>
    </row>
    <row r="163" spans="5:5">
      <c r="E163" s="999"/>
    </row>
    <row r="164" spans="5:5">
      <c r="E164" s="999"/>
    </row>
    <row r="165" spans="5:5">
      <c r="E165" s="999"/>
    </row>
    <row r="166" spans="5:5">
      <c r="E166" s="999"/>
    </row>
    <row r="167" spans="5:5">
      <c r="E167" s="999"/>
    </row>
    <row r="168" spans="5:5">
      <c r="E168" s="999"/>
    </row>
    <row r="169" spans="5:5">
      <c r="E169" s="999"/>
    </row>
    <row r="170" spans="5:5">
      <c r="E170" s="999"/>
    </row>
    <row r="171" spans="5:5">
      <c r="E171" s="999"/>
    </row>
    <row r="172" spans="5:5">
      <c r="E172" s="999"/>
    </row>
    <row r="173" spans="5:5">
      <c r="E173" s="999"/>
    </row>
    <row r="174" spans="5:5">
      <c r="E174" s="999"/>
    </row>
    <row r="175" spans="5:5">
      <c r="E175" s="999"/>
    </row>
    <row r="176" spans="5:5">
      <c r="E176" s="999"/>
    </row>
    <row r="177" spans="5:5">
      <c r="E177" s="999"/>
    </row>
    <row r="178" spans="5:5">
      <c r="E178" s="999"/>
    </row>
    <row r="179" spans="5:5">
      <c r="E179" s="999"/>
    </row>
    <row r="180" spans="5:5">
      <c r="E180" s="999"/>
    </row>
    <row r="181" spans="5:5">
      <c r="E181" s="999"/>
    </row>
    <row r="182" spans="5:5">
      <c r="E182" s="999"/>
    </row>
    <row r="183" spans="5:5">
      <c r="E183" s="999"/>
    </row>
    <row r="184" spans="5:5">
      <c r="E184" s="999"/>
    </row>
    <row r="185" spans="5:5">
      <c r="E185" s="999"/>
    </row>
    <row r="186" spans="5:5">
      <c r="E186" s="999"/>
    </row>
    <row r="187" spans="5:5">
      <c r="E187" s="999"/>
    </row>
    <row r="188" spans="5:5">
      <c r="E188" s="999"/>
    </row>
    <row r="189" spans="5:5">
      <c r="E189" s="999"/>
    </row>
    <row r="190" spans="5:5">
      <c r="E190" s="999"/>
    </row>
    <row r="191" spans="5:5">
      <c r="E191" s="999"/>
    </row>
    <row r="192" spans="5:5">
      <c r="E192" s="999"/>
    </row>
  </sheetData>
  <mergeCells count="18">
    <mergeCell ref="A1:K1"/>
    <mergeCell ref="A3:C4"/>
    <mergeCell ref="E3:E4"/>
    <mergeCell ref="F3:F4"/>
    <mergeCell ref="G3:G4"/>
    <mergeCell ref="H3:H4"/>
    <mergeCell ref="I3:I4"/>
    <mergeCell ref="J3:J4"/>
    <mergeCell ref="K3:K4"/>
    <mergeCell ref="A27:C27"/>
    <mergeCell ref="A38:C38"/>
    <mergeCell ref="A49:K49"/>
    <mergeCell ref="A5:D5"/>
    <mergeCell ref="A6:D6"/>
    <mergeCell ref="A7:D7"/>
    <mergeCell ref="A8:D8"/>
    <mergeCell ref="A9:C9"/>
    <mergeCell ref="A16:C16"/>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5533"/>
  <sheetViews>
    <sheetView tabSelected="1" view="pageBreakPreview" topLeftCell="A39" zoomScaleNormal="100" zoomScaleSheetLayoutView="100" workbookViewId="0">
      <selection activeCell="H30" sqref="H30"/>
    </sheetView>
  </sheetViews>
  <sheetFormatPr defaultColWidth="9.140625" defaultRowHeight="15.75"/>
  <cols>
    <col min="1" max="1" width="2.28515625" style="232" customWidth="1"/>
    <col min="2" max="2" width="17.28515625" style="232" customWidth="1"/>
    <col min="3" max="3" width="2.28515625" style="232" customWidth="1"/>
    <col min="4" max="4" width="1.7109375" style="233" customWidth="1"/>
    <col min="5" max="5" width="10.5703125" style="1022" hidden="1" customWidth="1"/>
    <col min="6" max="10" width="7.7109375" style="1022" customWidth="1"/>
    <col min="11" max="15" width="9.140625" style="1022" customWidth="1"/>
    <col min="16" max="16" width="8.7109375" style="1022" customWidth="1"/>
    <col min="17" max="17" width="7.42578125" style="1022" customWidth="1"/>
    <col min="18" max="18" width="5.5703125" style="1022" customWidth="1"/>
    <col min="19" max="19" width="6" style="1022" customWidth="1"/>
    <col min="20" max="20" width="5.28515625" style="1022" customWidth="1"/>
    <col min="21" max="22" width="6" style="1022" customWidth="1"/>
    <col min="23" max="23" width="5.85546875" style="1022" customWidth="1"/>
    <col min="24" max="24" width="6.7109375" style="1022" customWidth="1"/>
    <col min="25" max="25" width="5.28515625" style="1022" customWidth="1"/>
    <col min="26" max="26" width="6.42578125" style="1022" customWidth="1"/>
    <col min="27" max="27" width="4.85546875" style="1022" customWidth="1"/>
    <col min="28" max="28" width="6.85546875" style="1022" customWidth="1"/>
    <col min="29" max="29" width="6.7109375" style="1022" customWidth="1"/>
    <col min="30" max="30" width="7.140625" style="1022" customWidth="1"/>
    <col min="31" max="31" width="6.28515625" style="1022" customWidth="1"/>
    <col min="32" max="32" width="5.140625" style="1022" customWidth="1"/>
    <col min="33" max="16384" width="9.140625" style="1022"/>
  </cols>
  <sheetData>
    <row r="1" spans="1:47" s="181" customFormat="1" ht="35.1" customHeight="1">
      <c r="A1" s="179"/>
      <c r="B1" s="179"/>
      <c r="C1" s="179"/>
      <c r="D1" s="179"/>
      <c r="E1" s="179"/>
      <c r="F1" s="180"/>
      <c r="G1" s="180"/>
      <c r="H1" s="180"/>
      <c r="I1" s="180"/>
      <c r="J1" s="180"/>
      <c r="N1" s="180"/>
      <c r="O1" s="180" t="s">
        <v>821</v>
      </c>
      <c r="P1" s="182" t="s">
        <v>822</v>
      </c>
      <c r="T1" s="180"/>
      <c r="W1" s="180"/>
      <c r="X1" s="182"/>
      <c r="AA1" s="182"/>
      <c r="AB1" s="182"/>
      <c r="AC1" s="182"/>
      <c r="AD1" s="182"/>
      <c r="AE1" s="182"/>
      <c r="AF1" s="182"/>
    </row>
    <row r="2" spans="1:47" ht="15" customHeight="1" thickBot="1">
      <c r="A2" s="1022"/>
      <c r="B2" s="183"/>
      <c r="C2" s="183"/>
      <c r="D2" s="184"/>
      <c r="J2" s="1023"/>
      <c r="K2" s="1023"/>
      <c r="L2" s="1023"/>
      <c r="M2" s="1023"/>
      <c r="N2" s="1023"/>
      <c r="O2" s="1023"/>
      <c r="P2" s="146"/>
      <c r="Q2" s="1023"/>
      <c r="R2" s="1023"/>
      <c r="S2" s="1023"/>
      <c r="T2" s="1023"/>
      <c r="U2" s="1023"/>
      <c r="V2" s="1023"/>
      <c r="W2" s="1023"/>
      <c r="X2" s="1023"/>
      <c r="Y2" s="1023"/>
      <c r="Z2" s="1023"/>
      <c r="AA2" s="1023"/>
      <c r="AB2" s="1023"/>
      <c r="AC2" s="1023"/>
      <c r="AD2" s="1023"/>
      <c r="AE2" s="1023"/>
      <c r="AF2" s="146" t="s">
        <v>823</v>
      </c>
    </row>
    <row r="3" spans="1:47" s="189" customFormat="1" ht="20.25" customHeight="1">
      <c r="A3" s="2006" t="s">
        <v>10</v>
      </c>
      <c r="B3" s="2006"/>
      <c r="C3" s="2006"/>
      <c r="D3" s="185"/>
      <c r="E3" s="2009" t="s">
        <v>2</v>
      </c>
      <c r="F3" s="2066" t="s">
        <v>11</v>
      </c>
      <c r="G3" s="2064" t="s">
        <v>2</v>
      </c>
      <c r="H3" s="2064" t="s">
        <v>824</v>
      </c>
      <c r="I3" s="2064" t="s">
        <v>927</v>
      </c>
      <c r="J3" s="2054" t="s">
        <v>928</v>
      </c>
      <c r="K3" s="2057" t="s">
        <v>358</v>
      </c>
      <c r="L3" s="2058"/>
      <c r="M3" s="2058"/>
      <c r="N3" s="2058"/>
      <c r="O3" s="2058"/>
      <c r="P3" s="2059" t="s">
        <v>313</v>
      </c>
      <c r="Q3" s="2059"/>
      <c r="R3" s="186"/>
      <c r="S3" s="186"/>
      <c r="T3" s="187"/>
      <c r="U3" s="186"/>
      <c r="V3" s="188"/>
      <c r="W3" s="187"/>
      <c r="X3" s="188"/>
      <c r="Y3" s="187"/>
      <c r="Z3" s="187"/>
      <c r="AA3" s="187"/>
      <c r="AB3" s="187"/>
      <c r="AC3" s="187"/>
      <c r="AD3" s="187"/>
      <c r="AE3" s="187"/>
      <c r="AF3" s="187"/>
    </row>
    <row r="4" spans="1:47" s="189" customFormat="1" ht="21.75" customHeight="1">
      <c r="A4" s="2007"/>
      <c r="B4" s="2007"/>
      <c r="C4" s="2007"/>
      <c r="D4" s="190"/>
      <c r="E4" s="2010"/>
      <c r="F4" s="2049"/>
      <c r="G4" s="2065"/>
      <c r="H4" s="2065"/>
      <c r="I4" s="2065"/>
      <c r="J4" s="2055"/>
      <c r="K4" s="2043" t="s">
        <v>929</v>
      </c>
      <c r="L4" s="2044"/>
      <c r="M4" s="2045"/>
      <c r="N4" s="2060" t="s">
        <v>930</v>
      </c>
      <c r="O4" s="2061"/>
      <c r="P4" s="2062" t="s">
        <v>359</v>
      </c>
      <c r="Q4" s="2062"/>
      <c r="R4" s="2062"/>
      <c r="S4" s="2062"/>
      <c r="T4" s="2062"/>
      <c r="U4" s="2062"/>
      <c r="V4" s="2062"/>
      <c r="W4" s="2063"/>
      <c r="X4" s="2041" t="s">
        <v>931</v>
      </c>
      <c r="Y4" s="2043" t="s">
        <v>932</v>
      </c>
      <c r="Z4" s="2044"/>
      <c r="AA4" s="2044"/>
      <c r="AB4" s="2044"/>
      <c r="AC4" s="2045"/>
      <c r="AD4" s="2043" t="s">
        <v>933</v>
      </c>
      <c r="AE4" s="2045"/>
      <c r="AF4" s="2043" t="s">
        <v>110</v>
      </c>
    </row>
    <row r="5" spans="1:47" s="189" customFormat="1" ht="36.75" customHeight="1">
      <c r="A5" s="2007"/>
      <c r="B5" s="2007"/>
      <c r="C5" s="2007"/>
      <c r="D5" s="190"/>
      <c r="E5" s="2010"/>
      <c r="F5" s="2049"/>
      <c r="G5" s="2065"/>
      <c r="H5" s="2065"/>
      <c r="I5" s="2065"/>
      <c r="J5" s="2055"/>
      <c r="K5" s="2046"/>
      <c r="L5" s="2047"/>
      <c r="M5" s="2048"/>
      <c r="N5" s="2050" t="s">
        <v>934</v>
      </c>
      <c r="O5" s="2050"/>
      <c r="P5" s="2051" t="s">
        <v>361</v>
      </c>
      <c r="Q5" s="2050"/>
      <c r="R5" s="2052" t="s">
        <v>360</v>
      </c>
      <c r="S5" s="2051"/>
      <c r="T5" s="2053" t="s">
        <v>935</v>
      </c>
      <c r="U5" s="2052"/>
      <c r="V5" s="2051"/>
      <c r="W5" s="1436" t="s">
        <v>936</v>
      </c>
      <c r="X5" s="2042"/>
      <c r="Y5" s="2046"/>
      <c r="Z5" s="2047"/>
      <c r="AA5" s="2047"/>
      <c r="AB5" s="2047"/>
      <c r="AC5" s="2048"/>
      <c r="AD5" s="2046"/>
      <c r="AE5" s="2048"/>
      <c r="AF5" s="2049"/>
    </row>
    <row r="6" spans="1:47" s="191" customFormat="1" ht="99.75" customHeight="1">
      <c r="A6" s="2008"/>
      <c r="B6" s="2008"/>
      <c r="C6" s="2008"/>
      <c r="D6" s="1424"/>
      <c r="E6" s="2011"/>
      <c r="F6" s="2046"/>
      <c r="G6" s="2042"/>
      <c r="H6" s="2042"/>
      <c r="I6" s="2042"/>
      <c r="J6" s="2056"/>
      <c r="K6" s="1435" t="s">
        <v>937</v>
      </c>
      <c r="L6" s="1435" t="s">
        <v>938</v>
      </c>
      <c r="M6" s="1435" t="s">
        <v>939</v>
      </c>
      <c r="N6" s="1434" t="s">
        <v>940</v>
      </c>
      <c r="O6" s="1434" t="s">
        <v>941</v>
      </c>
      <c r="P6" s="1435" t="s">
        <v>811</v>
      </c>
      <c r="Q6" s="1434" t="s">
        <v>942</v>
      </c>
      <c r="R6" s="1434" t="s">
        <v>943</v>
      </c>
      <c r="S6" s="1434" t="s">
        <v>1386</v>
      </c>
      <c r="T6" s="1434" t="s">
        <v>944</v>
      </c>
      <c r="U6" s="1434" t="s">
        <v>945</v>
      </c>
      <c r="V6" s="1434" t="s">
        <v>946</v>
      </c>
      <c r="W6" s="1434" t="s">
        <v>947</v>
      </c>
      <c r="X6" s="1434" t="s">
        <v>948</v>
      </c>
      <c r="Y6" s="1434" t="s">
        <v>949</v>
      </c>
      <c r="Z6" s="1434" t="s">
        <v>440</v>
      </c>
      <c r="AA6" s="1434" t="s">
        <v>950</v>
      </c>
      <c r="AB6" s="1434" t="s">
        <v>441</v>
      </c>
      <c r="AC6" s="1434" t="s">
        <v>442</v>
      </c>
      <c r="AD6" s="1434" t="s">
        <v>951</v>
      </c>
      <c r="AE6" s="1434" t="s">
        <v>952</v>
      </c>
      <c r="AF6" s="2046"/>
    </row>
    <row r="7" spans="1:47" s="195" customFormat="1" ht="24.95" hidden="1" customHeight="1">
      <c r="A7" s="2029" t="s">
        <v>1369</v>
      </c>
      <c r="B7" s="2029"/>
      <c r="C7" s="2029"/>
      <c r="D7" s="192"/>
      <c r="E7" s="193" t="s">
        <v>3</v>
      </c>
      <c r="F7" s="193" t="s">
        <v>3</v>
      </c>
      <c r="G7" s="193"/>
      <c r="H7" s="193" t="s">
        <v>3</v>
      </c>
      <c r="I7" s="193"/>
      <c r="J7" s="193"/>
      <c r="K7" s="193"/>
      <c r="L7" s="193"/>
      <c r="M7" s="193"/>
      <c r="N7" s="193"/>
      <c r="O7" s="193"/>
      <c r="P7" s="193" t="s">
        <v>3</v>
      </c>
      <c r="Q7" s="193"/>
      <c r="R7" s="193" t="s">
        <v>3</v>
      </c>
      <c r="S7" s="193"/>
      <c r="T7" s="193"/>
      <c r="U7" s="193"/>
      <c r="V7" s="193"/>
      <c r="W7" s="193"/>
      <c r="X7" s="193"/>
      <c r="Y7" s="193"/>
      <c r="Z7" s="193"/>
      <c r="AA7" s="193"/>
      <c r="AB7" s="193"/>
      <c r="AC7" s="193"/>
      <c r="AD7" s="193"/>
      <c r="AE7" s="194" t="s">
        <v>3</v>
      </c>
    </row>
    <row r="8" spans="1:47" s="195" customFormat="1" ht="24.95" hidden="1" customHeight="1">
      <c r="A8" s="1991" t="s">
        <v>1068</v>
      </c>
      <c r="B8" s="1991"/>
      <c r="C8" s="1991"/>
      <c r="D8" s="196"/>
      <c r="E8" s="197" t="s">
        <v>3</v>
      </c>
      <c r="F8" s="193" t="s">
        <v>3</v>
      </c>
      <c r="G8" s="193"/>
      <c r="H8" s="193" t="s">
        <v>3</v>
      </c>
      <c r="I8" s="193"/>
      <c r="J8" s="193"/>
      <c r="K8" s="193"/>
      <c r="L8" s="193"/>
      <c r="M8" s="193"/>
      <c r="N8" s="193"/>
      <c r="O8" s="193"/>
      <c r="P8" s="193" t="s">
        <v>3</v>
      </c>
      <c r="Q8" s="193"/>
      <c r="R8" s="193" t="s">
        <v>3</v>
      </c>
      <c r="S8" s="193"/>
      <c r="T8" s="193"/>
      <c r="U8" s="193"/>
      <c r="V8" s="193"/>
      <c r="W8" s="193"/>
      <c r="X8" s="193"/>
      <c r="Y8" s="193"/>
      <c r="Z8" s="193"/>
      <c r="AA8" s="193"/>
      <c r="AB8" s="193"/>
      <c r="AC8" s="193"/>
      <c r="AD8" s="193"/>
      <c r="AE8" s="193" t="s">
        <v>3</v>
      </c>
    </row>
    <row r="9" spans="1:47" s="195" customFormat="1" ht="3.75" hidden="1" customHeight="1">
      <c r="A9" s="1991" t="s">
        <v>1370</v>
      </c>
      <c r="B9" s="1991"/>
      <c r="C9" s="1991"/>
      <c r="D9" s="196"/>
      <c r="E9" s="198">
        <v>17631</v>
      </c>
      <c r="F9" s="193" t="s">
        <v>3</v>
      </c>
      <c r="G9" s="193"/>
      <c r="H9" s="193" t="s">
        <v>3</v>
      </c>
      <c r="I9" s="193"/>
      <c r="J9" s="193"/>
      <c r="K9" s="193"/>
      <c r="L9" s="193"/>
      <c r="M9" s="193"/>
      <c r="N9" s="193"/>
      <c r="O9" s="193"/>
      <c r="P9" s="193" t="s">
        <v>3</v>
      </c>
      <c r="Q9" s="193"/>
      <c r="R9" s="193" t="s">
        <v>3</v>
      </c>
      <c r="S9" s="193"/>
      <c r="T9" s="193"/>
      <c r="U9" s="193"/>
      <c r="V9" s="193"/>
      <c r="W9" s="193"/>
      <c r="X9" s="193"/>
      <c r="Y9" s="193"/>
      <c r="Z9" s="193"/>
      <c r="AA9" s="193"/>
      <c r="AB9" s="193"/>
      <c r="AC9" s="193"/>
      <c r="AD9" s="193"/>
      <c r="AE9" s="193" t="s">
        <v>3</v>
      </c>
    </row>
    <row r="10" spans="1:47" s="195" customFormat="1" ht="18" hidden="1" customHeight="1">
      <c r="A10" s="1991" t="s">
        <v>1371</v>
      </c>
      <c r="B10" s="1991"/>
      <c r="C10" s="1991"/>
      <c r="D10" s="196"/>
      <c r="E10" s="199"/>
      <c r="F10" s="200" t="s">
        <v>4</v>
      </c>
      <c r="G10" s="201"/>
      <c r="H10" s="202" t="s">
        <v>4</v>
      </c>
      <c r="I10" s="202"/>
      <c r="J10" s="202"/>
      <c r="K10" s="202"/>
      <c r="L10" s="202"/>
      <c r="M10" s="202"/>
      <c r="N10" s="202" t="s">
        <v>4</v>
      </c>
      <c r="O10" s="202" t="s">
        <v>4</v>
      </c>
      <c r="P10" s="202" t="s">
        <v>4</v>
      </c>
      <c r="Q10" s="202" t="s">
        <v>4</v>
      </c>
      <c r="R10" s="202" t="s">
        <v>4</v>
      </c>
      <c r="S10" s="202" t="s">
        <v>4</v>
      </c>
      <c r="T10" s="202" t="s">
        <v>4</v>
      </c>
      <c r="U10" s="202" t="s">
        <v>4</v>
      </c>
      <c r="V10" s="202" t="s">
        <v>4</v>
      </c>
      <c r="W10" s="202" t="s">
        <v>4</v>
      </c>
      <c r="X10" s="202"/>
      <c r="Y10" s="202" t="s">
        <v>4</v>
      </c>
      <c r="Z10" s="202"/>
      <c r="AA10" s="202"/>
      <c r="AB10" s="202"/>
      <c r="AC10" s="202"/>
      <c r="AD10" s="202" t="s">
        <v>4</v>
      </c>
      <c r="AE10" s="202" t="s">
        <v>4</v>
      </c>
    </row>
    <row r="11" spans="1:47" s="195" customFormat="1" ht="18" hidden="1" customHeight="1">
      <c r="A11" s="1991" t="s">
        <v>1372</v>
      </c>
      <c r="B11" s="1991"/>
      <c r="C11" s="1991"/>
      <c r="D11" s="196"/>
      <c r="E11" s="199"/>
      <c r="F11" s="203" t="s">
        <v>4</v>
      </c>
      <c r="G11" s="202"/>
      <c r="H11" s="202" t="s">
        <v>4</v>
      </c>
      <c r="I11" s="202"/>
      <c r="J11" s="202"/>
      <c r="K11" s="202"/>
      <c r="L11" s="202"/>
      <c r="M11" s="202"/>
      <c r="N11" s="202" t="s">
        <v>4</v>
      </c>
      <c r="O11" s="202" t="s">
        <v>4</v>
      </c>
      <c r="P11" s="202" t="s">
        <v>4</v>
      </c>
      <c r="Q11" s="202" t="s">
        <v>4</v>
      </c>
      <c r="R11" s="202" t="s">
        <v>4</v>
      </c>
      <c r="S11" s="202" t="s">
        <v>4</v>
      </c>
      <c r="T11" s="202" t="s">
        <v>4</v>
      </c>
      <c r="U11" s="202" t="s">
        <v>4</v>
      </c>
      <c r="V11" s="202" t="s">
        <v>4</v>
      </c>
      <c r="W11" s="202" t="s">
        <v>4</v>
      </c>
      <c r="X11" s="202"/>
      <c r="Y11" s="202" t="s">
        <v>4</v>
      </c>
      <c r="Z11" s="202"/>
      <c r="AA11" s="202"/>
      <c r="AB11" s="202"/>
      <c r="AC11" s="202"/>
      <c r="AD11" s="202" t="s">
        <v>4</v>
      </c>
      <c r="AE11" s="202" t="s">
        <v>4</v>
      </c>
    </row>
    <row r="12" spans="1:47" s="195" customFormat="1" ht="18" hidden="1" customHeight="1">
      <c r="A12" s="1991" t="s">
        <v>1373</v>
      </c>
      <c r="B12" s="1991"/>
      <c r="C12" s="1991"/>
      <c r="D12" s="196"/>
      <c r="E12" s="199"/>
      <c r="F12" s="203" t="s">
        <v>4</v>
      </c>
      <c r="G12" s="202"/>
      <c r="H12" s="202" t="s">
        <v>4</v>
      </c>
      <c r="I12" s="202"/>
      <c r="J12" s="202"/>
      <c r="K12" s="202"/>
      <c r="L12" s="202"/>
      <c r="M12" s="202"/>
      <c r="N12" s="202" t="s">
        <v>4</v>
      </c>
      <c r="O12" s="202" t="s">
        <v>4</v>
      </c>
      <c r="P12" s="202" t="s">
        <v>4</v>
      </c>
      <c r="Q12" s="202" t="s">
        <v>4</v>
      </c>
      <c r="R12" s="202" t="s">
        <v>4</v>
      </c>
      <c r="S12" s="202" t="s">
        <v>4</v>
      </c>
      <c r="T12" s="202" t="s">
        <v>4</v>
      </c>
      <c r="U12" s="202" t="s">
        <v>4</v>
      </c>
      <c r="V12" s="202" t="s">
        <v>4</v>
      </c>
      <c r="W12" s="202" t="s">
        <v>4</v>
      </c>
      <c r="X12" s="202"/>
      <c r="Y12" s="202" t="s">
        <v>4</v>
      </c>
      <c r="Z12" s="202"/>
      <c r="AA12" s="202"/>
      <c r="AB12" s="202"/>
      <c r="AC12" s="202"/>
      <c r="AD12" s="202" t="s">
        <v>4</v>
      </c>
      <c r="AE12" s="202" t="s">
        <v>4</v>
      </c>
    </row>
    <row r="13" spans="1:47" s="195" customFormat="1" ht="18" hidden="1" customHeight="1">
      <c r="A13" s="1991" t="s">
        <v>1374</v>
      </c>
      <c r="B13" s="1991"/>
      <c r="C13" s="1991"/>
      <c r="D13" s="196"/>
      <c r="E13" s="199"/>
      <c r="F13" s="203" t="s">
        <v>4</v>
      </c>
      <c r="G13" s="202"/>
      <c r="H13" s="202" t="s">
        <v>4</v>
      </c>
      <c r="I13" s="202"/>
      <c r="J13" s="202"/>
      <c r="K13" s="202"/>
      <c r="L13" s="202"/>
      <c r="M13" s="202"/>
      <c r="N13" s="202" t="s">
        <v>4</v>
      </c>
      <c r="O13" s="202" t="s">
        <v>4</v>
      </c>
      <c r="P13" s="202" t="s">
        <v>4</v>
      </c>
      <c r="Q13" s="202" t="s">
        <v>4</v>
      </c>
      <c r="R13" s="202" t="s">
        <v>4</v>
      </c>
      <c r="S13" s="202" t="s">
        <v>4</v>
      </c>
      <c r="T13" s="202" t="s">
        <v>4</v>
      </c>
      <c r="U13" s="202" t="s">
        <v>4</v>
      </c>
      <c r="V13" s="202" t="s">
        <v>4</v>
      </c>
      <c r="W13" s="202" t="s">
        <v>4</v>
      </c>
      <c r="X13" s="202"/>
      <c r="Y13" s="202" t="s">
        <v>4</v>
      </c>
      <c r="Z13" s="202"/>
      <c r="AA13" s="202"/>
      <c r="AB13" s="202"/>
      <c r="AC13" s="202"/>
      <c r="AD13" s="202" t="s">
        <v>4</v>
      </c>
      <c r="AE13" s="202" t="s">
        <v>4</v>
      </c>
    </row>
    <row r="14" spans="1:47" s="206" customFormat="1" ht="14.45" hidden="1" customHeight="1">
      <c r="A14" s="2040" t="s">
        <v>1375</v>
      </c>
      <c r="B14" s="2040"/>
      <c r="C14" s="2040"/>
      <c r="D14" s="204"/>
      <c r="E14" s="205"/>
      <c r="F14" s="176">
        <v>0</v>
      </c>
      <c r="G14" s="176">
        <v>0</v>
      </c>
      <c r="H14" s="176">
        <v>0</v>
      </c>
      <c r="I14" s="176">
        <v>0</v>
      </c>
      <c r="J14" s="176">
        <v>0</v>
      </c>
      <c r="K14" s="176">
        <v>0</v>
      </c>
      <c r="L14" s="176">
        <v>0</v>
      </c>
      <c r="M14" s="176">
        <v>0</v>
      </c>
      <c r="N14" s="176">
        <v>0</v>
      </c>
      <c r="O14" s="176">
        <v>0</v>
      </c>
      <c r="P14" s="176">
        <v>0</v>
      </c>
      <c r="Q14" s="176">
        <v>0</v>
      </c>
      <c r="R14" s="176">
        <v>0</v>
      </c>
      <c r="S14" s="176">
        <v>0</v>
      </c>
      <c r="T14" s="176">
        <v>0</v>
      </c>
      <c r="U14" s="176">
        <v>0</v>
      </c>
      <c r="V14" s="176">
        <v>0</v>
      </c>
      <c r="W14" s="176">
        <v>0</v>
      </c>
      <c r="X14" s="176">
        <v>0</v>
      </c>
      <c r="Y14" s="176">
        <v>0</v>
      </c>
      <c r="Z14" s="176">
        <v>0</v>
      </c>
      <c r="AA14" s="176">
        <v>0</v>
      </c>
      <c r="AB14" s="176"/>
      <c r="AC14" s="176"/>
      <c r="AD14" s="176">
        <v>0</v>
      </c>
      <c r="AE14" s="176">
        <v>0</v>
      </c>
      <c r="AF14" s="176">
        <v>0</v>
      </c>
    </row>
    <row r="15" spans="1:47" s="206" customFormat="1" ht="14.45" hidden="1" customHeight="1">
      <c r="A15" s="2040" t="s">
        <v>1376</v>
      </c>
      <c r="B15" s="2040"/>
      <c r="C15" s="2040"/>
      <c r="D15" s="207"/>
      <c r="E15" s="205"/>
      <c r="F15" s="208">
        <v>13306.805675435782</v>
      </c>
      <c r="G15" s="176">
        <v>0</v>
      </c>
      <c r="H15" s="176">
        <v>0</v>
      </c>
      <c r="I15" s="176">
        <v>0</v>
      </c>
      <c r="J15" s="176">
        <v>0</v>
      </c>
      <c r="K15" s="176">
        <v>0</v>
      </c>
      <c r="L15" s="176">
        <v>0</v>
      </c>
      <c r="M15" s="176">
        <v>0</v>
      </c>
      <c r="N15" s="176">
        <v>89.387306497404097</v>
      </c>
      <c r="O15" s="176">
        <v>3.1301727917989415</v>
      </c>
      <c r="P15" s="176">
        <v>11.986427230317434</v>
      </c>
      <c r="Q15" s="176">
        <v>22.066757638551582</v>
      </c>
      <c r="R15" s="176">
        <v>3.5477033907083655</v>
      </c>
      <c r="S15" s="176">
        <v>2.9313453169358898</v>
      </c>
      <c r="T15" s="176">
        <v>5.9867719100767083</v>
      </c>
      <c r="U15" s="176">
        <v>2.0183679973985429</v>
      </c>
      <c r="V15" s="176">
        <v>10.468433554229703</v>
      </c>
      <c r="W15" s="176">
        <v>13.078611808773944</v>
      </c>
      <c r="X15" s="176">
        <v>0</v>
      </c>
      <c r="Y15" s="176">
        <v>12.696113554332074</v>
      </c>
      <c r="Z15" s="176">
        <v>0</v>
      </c>
      <c r="AA15" s="176">
        <v>0</v>
      </c>
      <c r="AB15" s="176"/>
      <c r="AC15" s="176"/>
      <c r="AD15" s="176">
        <v>12.293131397638376</v>
      </c>
      <c r="AE15" s="176">
        <v>3.1448369015796138</v>
      </c>
      <c r="AF15" s="176">
        <v>0.96448994730876114</v>
      </c>
      <c r="AH15" s="214">
        <v>37821.157034315154</v>
      </c>
      <c r="AI15" s="214">
        <v>5262.0097350447904</v>
      </c>
      <c r="AJ15" s="214">
        <v>2401.8193129164451</v>
      </c>
      <c r="AK15" s="214">
        <v>805.74092168702782</v>
      </c>
      <c r="AL15" s="214">
        <v>1416.2579884272275</v>
      </c>
      <c r="AM15" s="214">
        <v>1184.8279711403791</v>
      </c>
      <c r="AN15" s="214">
        <v>4190.8554209641006</v>
      </c>
      <c r="AO15" s="214">
        <v>5124.9009350293363</v>
      </c>
      <c r="AP15" s="214">
        <v>4939.0683065591302</v>
      </c>
      <c r="AQ15" s="214">
        <v>1264.1115740069065</v>
      </c>
      <c r="AR15" s="214">
        <v>8889.1793922804954</v>
      </c>
      <c r="AS15" s="214">
        <v>1267.3128964307723</v>
      </c>
      <c r="AT15" s="214">
        <v>4822.1812376108237</v>
      </c>
      <c r="AU15" s="214">
        <v>451.41132620188182</v>
      </c>
    </row>
    <row r="16" spans="1:47" s="206" customFormat="1" ht="14.45" hidden="1" customHeight="1">
      <c r="A16" s="2040" t="s">
        <v>1377</v>
      </c>
      <c r="B16" s="2040"/>
      <c r="C16" s="2040"/>
      <c r="D16" s="207"/>
      <c r="E16" s="205"/>
      <c r="F16" s="208">
        <v>13388.599999999999</v>
      </c>
      <c r="G16" s="176">
        <v>100</v>
      </c>
      <c r="H16" s="176">
        <v>44.272023183540469</v>
      </c>
      <c r="I16" s="176">
        <v>55.727976816459531</v>
      </c>
      <c r="J16" s="211">
        <v>7461.1959040484999</v>
      </c>
      <c r="K16" s="176">
        <v>0</v>
      </c>
      <c r="L16" s="176">
        <v>0</v>
      </c>
      <c r="M16" s="176">
        <v>0</v>
      </c>
      <c r="N16" s="176">
        <v>72.754071584010973</v>
      </c>
      <c r="O16" s="176">
        <v>4.3047699876458649</v>
      </c>
      <c r="P16" s="176">
        <v>16.421158869775205</v>
      </c>
      <c r="Q16" s="176">
        <v>22.684663361883505</v>
      </c>
      <c r="R16" s="176">
        <v>20.746540945309274</v>
      </c>
      <c r="S16" s="176">
        <v>16.892983622879608</v>
      </c>
      <c r="T16" s="176">
        <v>5.2556807693969301</v>
      </c>
      <c r="U16" s="176">
        <v>10.182572879320325</v>
      </c>
      <c r="V16" s="176">
        <v>5.4286107867814311</v>
      </c>
      <c r="W16" s="176">
        <v>3.2758190174816906</v>
      </c>
      <c r="X16" s="176">
        <v>0</v>
      </c>
      <c r="Y16" s="176">
        <v>4.4201943725553878</v>
      </c>
      <c r="Z16" s="176">
        <v>0</v>
      </c>
      <c r="AA16" s="176">
        <v>0</v>
      </c>
      <c r="AB16" s="176"/>
      <c r="AC16" s="176"/>
      <c r="AD16" s="176">
        <v>1.7472881448277373</v>
      </c>
      <c r="AE16" s="176">
        <v>4.2554360848153694</v>
      </c>
      <c r="AF16" s="176">
        <v>2.2085581196620341</v>
      </c>
      <c r="AH16" s="214">
        <v>37821.157034315154</v>
      </c>
      <c r="AI16" s="214">
        <v>5262.0097350447904</v>
      </c>
      <c r="AJ16" s="214">
        <v>2401.8193129164451</v>
      </c>
      <c r="AK16" s="214">
        <v>805.74092168702782</v>
      </c>
      <c r="AL16" s="214">
        <v>1416.2579884272275</v>
      </c>
      <c r="AM16" s="214">
        <v>1184.8279711403791</v>
      </c>
      <c r="AN16" s="214">
        <v>4190.8554209641006</v>
      </c>
      <c r="AO16" s="214">
        <v>5124.9009350293363</v>
      </c>
      <c r="AP16" s="214">
        <v>4939.0683065591302</v>
      </c>
      <c r="AQ16" s="214">
        <v>1264.1115740069065</v>
      </c>
      <c r="AR16" s="214">
        <v>8889.1793922804954</v>
      </c>
      <c r="AS16" s="214">
        <v>1267.3128964307723</v>
      </c>
      <c r="AT16" s="214">
        <v>4822.1812376108237</v>
      </c>
      <c r="AU16" s="214">
        <v>451.41132620188182</v>
      </c>
    </row>
    <row r="17" spans="1:47" s="206" customFormat="1" ht="14.45" hidden="1" customHeight="1">
      <c r="A17" s="2039" t="s">
        <v>1378</v>
      </c>
      <c r="B17" s="2039"/>
      <c r="C17" s="2039"/>
      <c r="D17" s="207"/>
      <c r="E17" s="205"/>
      <c r="F17" s="208">
        <v>13660.999999999885</v>
      </c>
      <c r="G17" s="176">
        <v>100</v>
      </c>
      <c r="H17" s="176">
        <v>47.415059761583208</v>
      </c>
      <c r="I17" s="176">
        <v>52.584940238416792</v>
      </c>
      <c r="J17" s="211">
        <v>7183.6286859700576</v>
      </c>
      <c r="K17" s="176">
        <v>0</v>
      </c>
      <c r="L17" s="176">
        <v>0</v>
      </c>
      <c r="M17" s="176">
        <v>0</v>
      </c>
      <c r="N17" s="176">
        <v>68.691447203025845</v>
      </c>
      <c r="O17" s="176">
        <v>7.6578695783354647</v>
      </c>
      <c r="P17" s="176">
        <v>15.204715246898267</v>
      </c>
      <c r="Q17" s="176">
        <v>18.162671037116887</v>
      </c>
      <c r="R17" s="176">
        <v>16.682481326325536</v>
      </c>
      <c r="S17" s="176">
        <v>16.500962201156188</v>
      </c>
      <c r="T17" s="176">
        <v>4.6452452624764202</v>
      </c>
      <c r="U17" s="176">
        <v>10.691681021899779</v>
      </c>
      <c r="V17" s="176">
        <v>5.2410202996180804</v>
      </c>
      <c r="W17" s="176">
        <v>4.1944641418398678</v>
      </c>
      <c r="X17" s="176">
        <v>0</v>
      </c>
      <c r="Y17" s="176">
        <v>3.3024016868467041</v>
      </c>
      <c r="Z17" s="176">
        <v>0</v>
      </c>
      <c r="AA17" s="176">
        <v>0</v>
      </c>
      <c r="AB17" s="176"/>
      <c r="AC17" s="176"/>
      <c r="AD17" s="176">
        <v>2.1423933103548416</v>
      </c>
      <c r="AE17" s="176">
        <v>3.6455837980908412</v>
      </c>
      <c r="AF17" s="176">
        <v>3.0668664652815281</v>
      </c>
      <c r="AH17" s="214"/>
      <c r="AI17" s="214"/>
      <c r="AJ17" s="214"/>
      <c r="AK17" s="214"/>
      <c r="AL17" s="214"/>
      <c r="AM17" s="214"/>
      <c r="AN17" s="214"/>
      <c r="AO17" s="214"/>
      <c r="AP17" s="214"/>
      <c r="AQ17" s="214"/>
      <c r="AR17" s="214"/>
      <c r="AS17" s="214"/>
      <c r="AT17" s="214"/>
      <c r="AU17" s="214"/>
    </row>
    <row r="18" spans="1:47" s="206" customFormat="1" ht="14.45" hidden="1" customHeight="1">
      <c r="A18" s="2039" t="s">
        <v>1379</v>
      </c>
      <c r="B18" s="2039"/>
      <c r="C18" s="2039"/>
      <c r="D18" s="207"/>
      <c r="E18" s="205"/>
      <c r="F18" s="212">
        <v>13884.2158</v>
      </c>
      <c r="G18" s="178">
        <v>100</v>
      </c>
      <c r="H18" s="178">
        <v>41.530432140000002</v>
      </c>
      <c r="I18" s="178">
        <v>58.469567859999998</v>
      </c>
      <c r="J18" s="213">
        <v>8118.0409790098411</v>
      </c>
      <c r="K18" s="178">
        <v>0</v>
      </c>
      <c r="L18" s="178">
        <v>0</v>
      </c>
      <c r="M18" s="178">
        <v>0</v>
      </c>
      <c r="N18" s="178">
        <v>69.649666513247894</v>
      </c>
      <c r="O18" s="178">
        <v>6.894324655904831</v>
      </c>
      <c r="P18" s="178">
        <v>13.586593478058738</v>
      </c>
      <c r="Q18" s="178">
        <v>12.767295419244322</v>
      </c>
      <c r="R18" s="178">
        <v>16.583388136761723</v>
      </c>
      <c r="S18" s="178">
        <v>15.616586956853213</v>
      </c>
      <c r="T18" s="178">
        <v>4.4420642710275153</v>
      </c>
      <c r="U18" s="178">
        <v>12.367962034214292</v>
      </c>
      <c r="V18" s="178">
        <v>6.3407367585057637</v>
      </c>
      <c r="W18" s="178">
        <v>5.5282894858677745</v>
      </c>
      <c r="X18" s="178">
        <v>0</v>
      </c>
      <c r="Y18" s="178">
        <v>2.1946525381094335</v>
      </c>
      <c r="Z18" s="178">
        <v>0</v>
      </c>
      <c r="AA18" s="178">
        <v>0</v>
      </c>
      <c r="AB18" s="178">
        <v>0</v>
      </c>
      <c r="AC18" s="178">
        <v>0</v>
      </c>
      <c r="AD18" s="178">
        <v>3.8619273316467315</v>
      </c>
      <c r="AE18" s="178">
        <v>5.5833632242395934</v>
      </c>
      <c r="AF18" s="178">
        <v>1.762135304142662</v>
      </c>
      <c r="AH18" s="214"/>
      <c r="AI18" s="214"/>
      <c r="AJ18" s="214"/>
      <c r="AK18" s="214"/>
      <c r="AL18" s="214"/>
      <c r="AM18" s="214"/>
      <c r="AN18" s="214"/>
      <c r="AO18" s="214"/>
      <c r="AP18" s="214"/>
      <c r="AQ18" s="214"/>
      <c r="AR18" s="214"/>
      <c r="AS18" s="214"/>
      <c r="AT18" s="214"/>
      <c r="AU18" s="214"/>
    </row>
    <row r="19" spans="1:47" s="206" customFormat="1" ht="14.45" hidden="1" customHeight="1">
      <c r="A19" s="2039" t="s">
        <v>1380</v>
      </c>
      <c r="B19" s="2039"/>
      <c r="C19" s="2039"/>
      <c r="D19" s="204"/>
      <c r="E19" s="205"/>
      <c r="F19" s="175">
        <v>0</v>
      </c>
      <c r="G19" s="178">
        <v>0</v>
      </c>
      <c r="H19" s="178">
        <v>0</v>
      </c>
      <c r="I19" s="178">
        <v>0</v>
      </c>
      <c r="J19" s="175">
        <v>0</v>
      </c>
      <c r="K19" s="178">
        <v>0</v>
      </c>
      <c r="L19" s="178">
        <v>0</v>
      </c>
      <c r="M19" s="178">
        <v>0</v>
      </c>
      <c r="N19" s="178">
        <v>0</v>
      </c>
      <c r="O19" s="178">
        <v>0</v>
      </c>
      <c r="P19" s="178">
        <v>0</v>
      </c>
      <c r="Q19" s="178">
        <v>0</v>
      </c>
      <c r="R19" s="178">
        <v>0</v>
      </c>
      <c r="S19" s="178">
        <v>0</v>
      </c>
      <c r="T19" s="178">
        <v>0</v>
      </c>
      <c r="U19" s="178">
        <v>0</v>
      </c>
      <c r="V19" s="178">
        <v>0</v>
      </c>
      <c r="W19" s="178">
        <v>0</v>
      </c>
      <c r="X19" s="178">
        <v>0</v>
      </c>
      <c r="Y19" s="178">
        <v>0</v>
      </c>
      <c r="Z19" s="178">
        <v>0</v>
      </c>
      <c r="AA19" s="178">
        <v>0</v>
      </c>
      <c r="AB19" s="178">
        <v>0</v>
      </c>
      <c r="AC19" s="178">
        <v>0</v>
      </c>
      <c r="AD19" s="178">
        <v>0</v>
      </c>
      <c r="AE19" s="178">
        <v>0</v>
      </c>
      <c r="AF19" s="178">
        <v>0</v>
      </c>
      <c r="AH19" s="214"/>
      <c r="AI19" s="214"/>
      <c r="AJ19" s="214"/>
      <c r="AK19" s="214"/>
      <c r="AL19" s="214"/>
      <c r="AM19" s="214"/>
      <c r="AN19" s="214"/>
      <c r="AO19" s="214"/>
      <c r="AP19" s="214"/>
      <c r="AQ19" s="214"/>
      <c r="AR19" s="214"/>
      <c r="AS19" s="214"/>
      <c r="AT19" s="214"/>
      <c r="AU19" s="214"/>
    </row>
    <row r="20" spans="1:47" s="206" customFormat="1" ht="14.45" hidden="1" customHeight="1">
      <c r="A20" s="2039" t="s">
        <v>1381</v>
      </c>
      <c r="B20" s="2039"/>
      <c r="C20" s="2039"/>
      <c r="D20" s="207"/>
      <c r="E20" s="205"/>
      <c r="F20" s="212">
        <v>14412</v>
      </c>
      <c r="G20" s="178">
        <v>100</v>
      </c>
      <c r="H20" s="178">
        <v>51.891124580000003</v>
      </c>
      <c r="I20" s="178">
        <v>48.108875419999997</v>
      </c>
      <c r="J20" s="213">
        <v>7478.5488750000004</v>
      </c>
      <c r="K20" s="178">
        <v>4.014470084</v>
      </c>
      <c r="L20" s="178">
        <v>0</v>
      </c>
      <c r="M20" s="178">
        <v>0</v>
      </c>
      <c r="N20" s="178">
        <v>28.604024410000001</v>
      </c>
      <c r="O20" s="178">
        <v>14.81223855</v>
      </c>
      <c r="P20" s="178">
        <v>16.55652138</v>
      </c>
      <c r="Q20" s="178">
        <v>15.202936830000001</v>
      </c>
      <c r="R20" s="178">
        <v>19.71199227</v>
      </c>
      <c r="S20" s="178">
        <v>18.76305146</v>
      </c>
      <c r="T20" s="178">
        <v>8.2591403260000007</v>
      </c>
      <c r="U20" s="178">
        <v>16.654632530000001</v>
      </c>
      <c r="V20" s="178">
        <v>8.101260323</v>
      </c>
      <c r="W20" s="178">
        <v>15.266523830000001</v>
      </c>
      <c r="X20" s="178">
        <v>1.5672649240000001</v>
      </c>
      <c r="Y20" s="178">
        <v>2.687125757</v>
      </c>
      <c r="Z20" s="178">
        <v>1.5167225520000001</v>
      </c>
      <c r="AA20" s="178">
        <v>1.205722416</v>
      </c>
      <c r="AB20" s="178">
        <v>0</v>
      </c>
      <c r="AC20" s="178">
        <v>0</v>
      </c>
      <c r="AD20" s="178">
        <v>4.6942694420000004</v>
      </c>
      <c r="AE20" s="178">
        <v>7.2259872180000002</v>
      </c>
      <c r="AF20" s="178">
        <v>1.1510355640000001</v>
      </c>
      <c r="AH20" s="214"/>
      <c r="AI20" s="214"/>
      <c r="AJ20" s="214"/>
      <c r="AK20" s="214"/>
      <c r="AL20" s="214"/>
      <c r="AM20" s="214"/>
      <c r="AN20" s="214"/>
      <c r="AO20" s="214"/>
      <c r="AP20" s="214"/>
      <c r="AQ20" s="214"/>
      <c r="AR20" s="214"/>
      <c r="AS20" s="214"/>
      <c r="AT20" s="214"/>
      <c r="AU20" s="214"/>
    </row>
    <row r="21" spans="1:47" s="206" customFormat="1" ht="14.45" hidden="1" customHeight="1">
      <c r="A21" s="2039" t="s">
        <v>1382</v>
      </c>
      <c r="B21" s="2039"/>
      <c r="C21" s="2039"/>
      <c r="D21" s="207"/>
      <c r="E21" s="205"/>
      <c r="F21" s="212">
        <v>14563.000000000737</v>
      </c>
      <c r="G21" s="178">
        <v>100</v>
      </c>
      <c r="H21" s="178">
        <v>52.165681420177314</v>
      </c>
      <c r="I21" s="178">
        <v>47.834318579822281</v>
      </c>
      <c r="J21" s="213">
        <f>F21*I21/100</f>
        <v>6966.1118147798707</v>
      </c>
      <c r="K21" s="178">
        <v>6.0716791626035143</v>
      </c>
      <c r="L21" s="178">
        <v>1.6367180344682106</v>
      </c>
      <c r="M21" s="178">
        <v>15.508203207042992</v>
      </c>
      <c r="N21" s="178">
        <v>32.030910567443065</v>
      </c>
      <c r="O21" s="178">
        <v>14.172096921760192</v>
      </c>
      <c r="P21" s="178">
        <v>18.375296424594957</v>
      </c>
      <c r="Q21" s="178">
        <v>16.616321945894853</v>
      </c>
      <c r="R21" s="178">
        <v>19.307149751506991</v>
      </c>
      <c r="S21" s="178">
        <v>14.754122929979196</v>
      </c>
      <c r="T21" s="178">
        <v>8.8058212701939009</v>
      </c>
      <c r="U21" s="178">
        <v>17.314015898672849</v>
      </c>
      <c r="V21" s="178">
        <v>11.923238958217723</v>
      </c>
      <c r="W21" s="178">
        <v>18.405650039304565</v>
      </c>
      <c r="X21" s="178">
        <v>3.0207159256827705</v>
      </c>
      <c r="Y21" s="178">
        <v>6.12017318166696</v>
      </c>
      <c r="Z21" s="178">
        <v>3.4426512919117895</v>
      </c>
      <c r="AA21" s="178">
        <v>2.8254740410265455</v>
      </c>
      <c r="AB21" s="178">
        <v>0</v>
      </c>
      <c r="AC21" s="178">
        <v>0</v>
      </c>
      <c r="AD21" s="178">
        <v>9.5890676843881781</v>
      </c>
      <c r="AE21" s="178">
        <v>13.545543479815828</v>
      </c>
      <c r="AF21" s="178">
        <v>0.98981581510509475</v>
      </c>
      <c r="AH21" s="214"/>
      <c r="AI21" s="214"/>
      <c r="AJ21" s="214"/>
      <c r="AK21" s="214"/>
      <c r="AL21" s="214"/>
      <c r="AM21" s="214"/>
      <c r="AN21" s="214"/>
      <c r="AO21" s="214"/>
      <c r="AP21" s="214"/>
      <c r="AQ21" s="214"/>
      <c r="AR21" s="214"/>
      <c r="AS21" s="214"/>
      <c r="AT21" s="214"/>
      <c r="AU21" s="214"/>
    </row>
    <row r="22" spans="1:47" s="206" customFormat="1" ht="14.45" hidden="1" customHeight="1">
      <c r="A22" s="2039" t="s">
        <v>1383</v>
      </c>
      <c r="B22" s="2039"/>
      <c r="C22" s="2039"/>
      <c r="D22" s="207"/>
      <c r="E22" s="205"/>
      <c r="F22" s="212">
        <v>14821.000000244734</v>
      </c>
      <c r="G22" s="178">
        <v>100</v>
      </c>
      <c r="H22" s="178">
        <v>60.243738515175465</v>
      </c>
      <c r="I22" s="178">
        <v>39.756261484824563</v>
      </c>
      <c r="J22" s="213">
        <f>F22*I22/100</f>
        <v>5892.2755147631451</v>
      </c>
      <c r="K22" s="178">
        <v>3.7705019543159235</v>
      </c>
      <c r="L22" s="178">
        <v>1.0102541653875741</v>
      </c>
      <c r="M22" s="178">
        <v>11.974840371072153</v>
      </c>
      <c r="N22" s="178">
        <v>14.867202098408759</v>
      </c>
      <c r="O22" s="178">
        <v>9.3366423406646426</v>
      </c>
      <c r="P22" s="178">
        <v>15.529938316902035</v>
      </c>
      <c r="Q22" s="178">
        <v>11.735535755256356</v>
      </c>
      <c r="R22" s="178">
        <v>15.257187245119496</v>
      </c>
      <c r="S22" s="178">
        <v>12.566588289565003</v>
      </c>
      <c r="T22" s="178">
        <v>7.2320503126973419</v>
      </c>
      <c r="U22" s="178">
        <v>15.611832021991225</v>
      </c>
      <c r="V22" s="178">
        <v>10.853754468058083</v>
      </c>
      <c r="W22" s="178">
        <v>21.146324292510787</v>
      </c>
      <c r="X22" s="178">
        <v>2.3300117236682114</v>
      </c>
      <c r="Y22" s="178">
        <v>3.2774957699106717</v>
      </c>
      <c r="Z22" s="178">
        <v>3.0657678113559728</v>
      </c>
      <c r="AA22" s="178">
        <v>2.0060826134693905</v>
      </c>
      <c r="AB22" s="178">
        <v>5.6772411257670363</v>
      </c>
      <c r="AC22" s="178">
        <v>1.9348047821342444</v>
      </c>
      <c r="AD22" s="178">
        <v>9.3158034841033341</v>
      </c>
      <c r="AE22" s="178">
        <v>12.150438351999535</v>
      </c>
      <c r="AF22" s="178">
        <v>1.0682428392254972</v>
      </c>
      <c r="AH22" s="214"/>
      <c r="AI22" s="214"/>
      <c r="AJ22" s="214"/>
      <c r="AK22" s="214"/>
      <c r="AL22" s="214"/>
      <c r="AM22" s="214"/>
      <c r="AN22" s="214"/>
      <c r="AO22" s="214"/>
      <c r="AP22" s="214"/>
      <c r="AQ22" s="214"/>
      <c r="AR22" s="214"/>
      <c r="AS22" s="214"/>
      <c r="AT22" s="214"/>
      <c r="AU22" s="214"/>
    </row>
    <row r="23" spans="1:47" s="206" customFormat="1" ht="15" hidden="1" customHeight="1">
      <c r="A23" s="1467" t="s">
        <v>1384</v>
      </c>
      <c r="B23" s="1468"/>
      <c r="C23" s="1468"/>
      <c r="D23" s="1469"/>
      <c r="E23" s="205"/>
      <c r="F23" s="154">
        <v>14935.000010349095</v>
      </c>
      <c r="G23" s="178">
        <v>100</v>
      </c>
      <c r="H23" s="178">
        <v>56.806941568962813</v>
      </c>
      <c r="I23" s="178">
        <v>43.193058431037173</v>
      </c>
      <c r="J23" s="158">
        <f>F23*I23/100</f>
        <v>6450.8832811454931</v>
      </c>
      <c r="K23" s="178">
        <v>6.4571736069790786</v>
      </c>
      <c r="L23" s="178">
        <v>1.9297499948440571</v>
      </c>
      <c r="M23" s="178">
        <v>12.961698228949189</v>
      </c>
      <c r="N23" s="178">
        <v>19.229376589694603</v>
      </c>
      <c r="O23" s="178">
        <v>10.045998704291211</v>
      </c>
      <c r="P23" s="178">
        <v>17.706794385433469</v>
      </c>
      <c r="Q23" s="178">
        <v>13.802904664009644</v>
      </c>
      <c r="R23" s="178">
        <v>17.540971207953124</v>
      </c>
      <c r="S23" s="178">
        <v>13.186066863855713</v>
      </c>
      <c r="T23" s="178">
        <v>8.0678938345049147</v>
      </c>
      <c r="U23" s="178">
        <v>14.424692391614633</v>
      </c>
      <c r="V23" s="178">
        <v>10.438333095389677</v>
      </c>
      <c r="W23" s="178">
        <v>22.533523034165878</v>
      </c>
      <c r="X23" s="178">
        <v>2.7391325385589691</v>
      </c>
      <c r="Y23" s="178">
        <v>3.7072646784535177</v>
      </c>
      <c r="Z23" s="178">
        <v>2.8145527818007685</v>
      </c>
      <c r="AA23" s="178">
        <v>2.2811354836505373</v>
      </c>
      <c r="AB23" s="178">
        <v>7.545868177039627</v>
      </c>
      <c r="AC23" s="178">
        <v>1.5523305763003821</v>
      </c>
      <c r="AD23" s="178">
        <v>9.4516826828643676</v>
      </c>
      <c r="AE23" s="178">
        <v>12.375920366934045</v>
      </c>
      <c r="AF23" s="178">
        <v>1.2729334758826762</v>
      </c>
      <c r="AH23" s="214"/>
      <c r="AI23" s="214"/>
      <c r="AJ23" s="214"/>
      <c r="AK23" s="214"/>
      <c r="AL23" s="214"/>
      <c r="AM23" s="214"/>
      <c r="AN23" s="214"/>
      <c r="AO23" s="214"/>
      <c r="AP23" s="214"/>
      <c r="AQ23" s="214"/>
      <c r="AR23" s="214"/>
      <c r="AS23" s="214"/>
      <c r="AT23" s="214"/>
      <c r="AU23" s="214"/>
    </row>
    <row r="24" spans="1:47" s="206" customFormat="1" ht="15" customHeight="1">
      <c r="A24" s="1467" t="s">
        <v>1308</v>
      </c>
      <c r="B24" s="1468"/>
      <c r="C24" s="1468"/>
      <c r="D24" s="1469"/>
      <c r="E24" s="205"/>
      <c r="F24" s="154">
        <v>15207</v>
      </c>
      <c r="G24" s="178">
        <v>0</v>
      </c>
      <c r="H24" s="178">
        <v>0</v>
      </c>
      <c r="I24" s="178">
        <v>0</v>
      </c>
      <c r="J24" s="158">
        <v>0</v>
      </c>
      <c r="K24" s="178">
        <v>0</v>
      </c>
      <c r="L24" s="178">
        <v>0</v>
      </c>
      <c r="M24" s="178">
        <v>0</v>
      </c>
      <c r="N24" s="178">
        <v>0</v>
      </c>
      <c r="O24" s="178">
        <v>0</v>
      </c>
      <c r="P24" s="178">
        <v>0</v>
      </c>
      <c r="Q24" s="178">
        <v>0</v>
      </c>
      <c r="R24" s="178">
        <v>0</v>
      </c>
      <c r="S24" s="178">
        <v>0</v>
      </c>
      <c r="T24" s="178">
        <v>0</v>
      </c>
      <c r="U24" s="178">
        <v>0</v>
      </c>
      <c r="V24" s="178">
        <v>0</v>
      </c>
      <c r="W24" s="178">
        <v>0</v>
      </c>
      <c r="X24" s="178">
        <v>0</v>
      </c>
      <c r="Y24" s="178">
        <v>0</v>
      </c>
      <c r="Z24" s="178">
        <v>0</v>
      </c>
      <c r="AA24" s="178">
        <v>0</v>
      </c>
      <c r="AB24" s="178">
        <v>0</v>
      </c>
      <c r="AC24" s="178">
        <v>0</v>
      </c>
      <c r="AD24" s="178">
        <v>0</v>
      </c>
      <c r="AE24" s="178">
        <v>0</v>
      </c>
      <c r="AF24" s="178">
        <v>0</v>
      </c>
      <c r="AH24" s="214"/>
      <c r="AI24" s="214"/>
      <c r="AJ24" s="214"/>
      <c r="AK24" s="214"/>
      <c r="AL24" s="214"/>
      <c r="AM24" s="214"/>
      <c r="AN24" s="214"/>
      <c r="AO24" s="214"/>
      <c r="AP24" s="214"/>
      <c r="AQ24" s="214"/>
      <c r="AR24" s="214"/>
      <c r="AS24" s="214"/>
      <c r="AT24" s="214"/>
      <c r="AU24" s="214"/>
    </row>
    <row r="25" spans="1:47" s="206" customFormat="1" ht="15" customHeight="1">
      <c r="A25" s="1467" t="s">
        <v>1309</v>
      </c>
      <c r="B25" s="1468"/>
      <c r="C25" s="1468"/>
      <c r="D25" s="1469"/>
      <c r="E25" s="205"/>
      <c r="F25" s="154">
        <v>15829.000000031147</v>
      </c>
      <c r="G25" s="178">
        <v>100</v>
      </c>
      <c r="H25" s="178">
        <v>61.284522243685323</v>
      </c>
      <c r="I25" s="178">
        <v>38.715477756314698</v>
      </c>
      <c r="J25" s="158">
        <f>F25*I25/100</f>
        <v>6128.272974059113</v>
      </c>
      <c r="K25" s="178">
        <v>5.6006825546377073</v>
      </c>
      <c r="L25" s="178">
        <v>1.7998311721986613</v>
      </c>
      <c r="M25" s="178">
        <v>11.223583179121098</v>
      </c>
      <c r="N25" s="178">
        <v>16.500272293476808</v>
      </c>
      <c r="O25" s="178">
        <v>9.4670449478940579</v>
      </c>
      <c r="P25" s="178">
        <v>17.697845415977152</v>
      </c>
      <c r="Q25" s="178">
        <v>12.264097762265013</v>
      </c>
      <c r="R25" s="178">
        <v>15.583420467407242</v>
      </c>
      <c r="S25" s="178">
        <v>12.088344463323548</v>
      </c>
      <c r="T25" s="178">
        <v>7.1960114732320983</v>
      </c>
      <c r="U25" s="178">
        <v>14.67890887398878</v>
      </c>
      <c r="V25" s="178">
        <v>9.6714191249369978</v>
      </c>
      <c r="W25" s="178">
        <v>20.643745970850571</v>
      </c>
      <c r="X25" s="178">
        <v>3.0133775823935558</v>
      </c>
      <c r="Y25" s="178">
        <v>3.7088542463310392</v>
      </c>
      <c r="Z25" s="178">
        <v>2.6609340309332445</v>
      </c>
      <c r="AA25" s="178">
        <v>1.6079584623803909</v>
      </c>
      <c r="AB25" s="178">
        <v>5.8023187601354707</v>
      </c>
      <c r="AC25" s="178">
        <v>1.7568967764957149</v>
      </c>
      <c r="AD25" s="178">
        <v>9.1054309577092862</v>
      </c>
      <c r="AE25" s="178">
        <v>9.9732181128390245</v>
      </c>
      <c r="AF25" s="178">
        <v>1.4442948354691467</v>
      </c>
      <c r="AH25" s="214"/>
      <c r="AI25" s="214"/>
      <c r="AJ25" s="214"/>
      <c r="AK25" s="214"/>
      <c r="AL25" s="214"/>
      <c r="AM25" s="214"/>
      <c r="AN25" s="214"/>
      <c r="AO25" s="214"/>
      <c r="AP25" s="214"/>
      <c r="AQ25" s="214"/>
      <c r="AR25" s="214"/>
      <c r="AS25" s="214"/>
      <c r="AT25" s="214"/>
      <c r="AU25" s="214"/>
    </row>
    <row r="26" spans="1:47" s="206" customFormat="1" ht="15" customHeight="1">
      <c r="A26" s="1467" t="s">
        <v>1310</v>
      </c>
      <c r="B26" s="1468"/>
      <c r="C26" s="1468"/>
      <c r="D26" s="1469"/>
      <c r="E26" s="205"/>
      <c r="F26" s="154">
        <v>15486.999999856676</v>
      </c>
      <c r="G26" s="178">
        <v>100</v>
      </c>
      <c r="H26" s="178">
        <v>63.054284628331523</v>
      </c>
      <c r="I26" s="178">
        <v>36.945715371668278</v>
      </c>
      <c r="J26" s="158">
        <f>F26*I26/100</f>
        <v>5721.7829395573144</v>
      </c>
      <c r="K26" s="178">
        <v>5.3216163147522382</v>
      </c>
      <c r="L26" s="178">
        <v>1.8603589441327364</v>
      </c>
      <c r="M26" s="178">
        <v>11.596351148673641</v>
      </c>
      <c r="N26" s="178">
        <v>18.742693944030776</v>
      </c>
      <c r="O26" s="178">
        <v>10.801581132403118</v>
      </c>
      <c r="P26" s="178">
        <v>16.045857697600638</v>
      </c>
      <c r="Q26" s="178">
        <v>12.650066527613992</v>
      </c>
      <c r="R26" s="178">
        <v>14.855482176794773</v>
      </c>
      <c r="S26" s="178">
        <v>14.420422805905602</v>
      </c>
      <c r="T26" s="178">
        <v>7.5881901093932695</v>
      </c>
      <c r="U26" s="178">
        <v>16.822212439359134</v>
      </c>
      <c r="V26" s="178">
        <v>11.765863966636442</v>
      </c>
      <c r="W26" s="178">
        <v>23.048218979511077</v>
      </c>
      <c r="X26" s="178">
        <v>2.916998213804801</v>
      </c>
      <c r="Y26" s="178">
        <v>5.3547663378522232</v>
      </c>
      <c r="Z26" s="178">
        <v>2.9430984106718308</v>
      </c>
      <c r="AA26" s="178">
        <v>1.6683886934435788</v>
      </c>
      <c r="AB26" s="178">
        <v>7.3458916574267965</v>
      </c>
      <c r="AC26" s="178">
        <v>1.7977169697712065</v>
      </c>
      <c r="AD26" s="178">
        <v>10.015429555273169</v>
      </c>
      <c r="AE26" s="178">
        <v>10.150397868998978</v>
      </c>
      <c r="AF26" s="178">
        <v>0.41919054526582211</v>
      </c>
      <c r="AH26" s="214"/>
      <c r="AI26" s="214"/>
      <c r="AJ26" s="214"/>
      <c r="AK26" s="214"/>
      <c r="AL26" s="214"/>
      <c r="AM26" s="214"/>
      <c r="AN26" s="214"/>
      <c r="AO26" s="214"/>
      <c r="AP26" s="214"/>
      <c r="AQ26" s="214"/>
      <c r="AR26" s="214"/>
      <c r="AS26" s="214"/>
      <c r="AT26" s="214"/>
      <c r="AU26" s="214"/>
    </row>
    <row r="27" spans="1:47" s="206" customFormat="1" ht="15" customHeight="1">
      <c r="A27" s="1467" t="s">
        <v>1311</v>
      </c>
      <c r="B27" s="1468"/>
      <c r="C27" s="1468"/>
      <c r="D27" s="1469"/>
      <c r="E27" s="205"/>
      <c r="F27" s="154">
        <v>15649.000000000044</v>
      </c>
      <c r="G27" s="178">
        <v>100</v>
      </c>
      <c r="H27" s="178">
        <v>63.41404135122044</v>
      </c>
      <c r="I27" s="178">
        <v>36.585958648779346</v>
      </c>
      <c r="J27" s="158">
        <f>F27*I27/100</f>
        <v>5725.336668947496</v>
      </c>
      <c r="K27" s="178">
        <v>6.0328225098549666</v>
      </c>
      <c r="L27" s="178">
        <v>1.4931346875752671</v>
      </c>
      <c r="M27" s="178">
        <v>8.4628326070635982</v>
      </c>
      <c r="N27" s="178">
        <v>17.037346804632815</v>
      </c>
      <c r="O27" s="178">
        <v>9.9931224778654659</v>
      </c>
      <c r="P27" s="178">
        <v>15.238084829120519</v>
      </c>
      <c r="Q27" s="178">
        <v>11.739033927000785</v>
      </c>
      <c r="R27" s="178">
        <v>13.533966213750649</v>
      </c>
      <c r="S27" s="178">
        <v>13.683066110647896</v>
      </c>
      <c r="T27" s="178">
        <v>5.9923175721838691</v>
      </c>
      <c r="U27" s="178">
        <v>17.236553813253039</v>
      </c>
      <c r="V27" s="178">
        <v>11.795129963032682</v>
      </c>
      <c r="W27" s="178">
        <v>20.944502949688221</v>
      </c>
      <c r="X27" s="178">
        <v>2.5176366802340344</v>
      </c>
      <c r="Y27" s="178">
        <v>4.5434548835326005</v>
      </c>
      <c r="Z27" s="178">
        <v>1.5423443558142718</v>
      </c>
      <c r="AA27" s="178">
        <v>1.8088466085467749</v>
      </c>
      <c r="AB27" s="178">
        <v>6.5167287979717283</v>
      </c>
      <c r="AC27" s="178">
        <v>1.0380191369206677</v>
      </c>
      <c r="AD27" s="178">
        <v>8.6641430553290633</v>
      </c>
      <c r="AE27" s="178">
        <v>10.525123691785767</v>
      </c>
      <c r="AF27" s="178">
        <v>0.7582375048719161</v>
      </c>
      <c r="AH27" s="214"/>
      <c r="AI27" s="214"/>
      <c r="AJ27" s="214"/>
      <c r="AK27" s="214"/>
      <c r="AL27" s="214"/>
      <c r="AM27" s="214"/>
      <c r="AN27" s="214"/>
      <c r="AO27" s="214"/>
      <c r="AP27" s="214"/>
      <c r="AQ27" s="214"/>
      <c r="AR27" s="214"/>
      <c r="AS27" s="214"/>
      <c r="AT27" s="214"/>
      <c r="AU27" s="214"/>
    </row>
    <row r="28" spans="1:47" s="206" customFormat="1" ht="15" customHeight="1">
      <c r="A28" s="1467" t="s">
        <v>1312</v>
      </c>
      <c r="B28" s="1468"/>
      <c r="C28" s="1468"/>
      <c r="D28" s="1469"/>
      <c r="E28" s="205"/>
      <c r="F28" s="154">
        <v>15686.999999796744</v>
      </c>
      <c r="G28" s="178">
        <v>100</v>
      </c>
      <c r="H28" s="178">
        <v>55.338780055024841</v>
      </c>
      <c r="I28" s="178">
        <v>44.661219944974938</v>
      </c>
      <c r="J28" s="158">
        <f>F28*I28/100</f>
        <v>7006.0055726774417</v>
      </c>
      <c r="K28" s="178">
        <v>6.4195745717305082</v>
      </c>
      <c r="L28" s="178">
        <v>1.2801251528143671</v>
      </c>
      <c r="M28" s="178">
        <v>12.229506427804699</v>
      </c>
      <c r="N28" s="178">
        <v>35.213758371078271</v>
      </c>
      <c r="O28" s="178">
        <v>6.7632006017982444</v>
      </c>
      <c r="P28" s="178">
        <v>15.460144998679551</v>
      </c>
      <c r="Q28" s="178">
        <v>21.72854166779781</v>
      </c>
      <c r="R28" s="178">
        <v>18.186567672759676</v>
      </c>
      <c r="S28" s="178">
        <v>16.494945134187116</v>
      </c>
      <c r="T28" s="178">
        <v>10.333798335815301</v>
      </c>
      <c r="U28" s="178">
        <v>25.877883821893008</v>
      </c>
      <c r="V28" s="178">
        <v>18.883477010832728</v>
      </c>
      <c r="W28" s="178">
        <v>29.893662138959819</v>
      </c>
      <c r="X28" s="178">
        <v>3.4916511131189614</v>
      </c>
      <c r="Y28" s="178">
        <v>10.192953150882802</v>
      </c>
      <c r="Z28" s="178">
        <v>2.0298118171831603</v>
      </c>
      <c r="AA28" s="178">
        <v>2.1177615284014326</v>
      </c>
      <c r="AB28" s="178">
        <v>7.6852611966865405</v>
      </c>
      <c r="AC28" s="178">
        <v>1.3275250649049917</v>
      </c>
      <c r="AD28" s="178">
        <v>12.566792908965084</v>
      </c>
      <c r="AE28" s="178">
        <v>14.099369520746256</v>
      </c>
      <c r="AF28" s="178">
        <v>1.4470666808559496</v>
      </c>
      <c r="AH28" s="214"/>
      <c r="AI28" s="214"/>
      <c r="AJ28" s="214"/>
      <c r="AK28" s="214"/>
      <c r="AL28" s="214"/>
      <c r="AM28" s="214"/>
      <c r="AN28" s="214"/>
      <c r="AO28" s="214"/>
      <c r="AP28" s="214"/>
      <c r="AQ28" s="214"/>
      <c r="AR28" s="214"/>
      <c r="AS28" s="214"/>
      <c r="AT28" s="214"/>
      <c r="AU28" s="214"/>
    </row>
    <row r="29" spans="1:47" s="218" customFormat="1" ht="15" customHeight="1">
      <c r="A29" s="2038" t="s">
        <v>43</v>
      </c>
      <c r="B29" s="2038"/>
      <c r="C29" s="2038"/>
      <c r="D29" s="207"/>
      <c r="E29" s="205"/>
      <c r="F29" s="162"/>
      <c r="G29" s="216"/>
      <c r="H29" s="178"/>
      <c r="I29" s="178"/>
      <c r="J29" s="163"/>
      <c r="K29" s="234"/>
      <c r="L29" s="234"/>
      <c r="M29" s="234"/>
      <c r="N29" s="178"/>
      <c r="O29" s="234"/>
      <c r="P29" s="235"/>
      <c r="Q29" s="234"/>
      <c r="R29" s="178"/>
      <c r="S29" s="234"/>
      <c r="T29" s="178"/>
      <c r="U29" s="178"/>
      <c r="V29" s="234"/>
      <c r="W29" s="178"/>
      <c r="X29" s="234"/>
      <c r="Y29" s="234"/>
      <c r="Z29" s="234"/>
      <c r="AA29" s="234"/>
      <c r="AB29" s="234"/>
      <c r="AC29" s="234"/>
      <c r="AD29" s="234"/>
      <c r="AE29" s="234"/>
      <c r="AF29" s="234"/>
      <c r="AH29" s="236"/>
      <c r="AI29" s="236"/>
      <c r="AJ29" s="236"/>
      <c r="AK29" s="236"/>
      <c r="AL29" s="236"/>
      <c r="AM29" s="236"/>
      <c r="AN29" s="236"/>
      <c r="AO29" s="236"/>
      <c r="AP29" s="236"/>
      <c r="AQ29" s="236"/>
      <c r="AR29" s="236"/>
      <c r="AS29" s="236"/>
      <c r="AT29" s="236"/>
      <c r="AU29" s="236"/>
    </row>
    <row r="30" spans="1:47" s="218" customFormat="1" ht="15" customHeight="1">
      <c r="A30" s="219"/>
      <c r="B30" s="219" t="s">
        <v>44</v>
      </c>
      <c r="C30" s="219"/>
      <c r="D30" s="221"/>
      <c r="E30" s="237"/>
      <c r="F30" s="224">
        <v>11488.483630518615</v>
      </c>
      <c r="G30" s="217">
        <v>100</v>
      </c>
      <c r="H30" s="217">
        <v>53.209887824798436</v>
      </c>
      <c r="I30" s="217">
        <v>46.790112175201536</v>
      </c>
      <c r="J30" s="224">
        <f>F30*I30/100</f>
        <v>5375.4743779493256</v>
      </c>
      <c r="K30" s="217">
        <v>7.1950767524030761</v>
      </c>
      <c r="L30" s="217">
        <v>1.421570326354654</v>
      </c>
      <c r="M30" s="217">
        <v>11.949107004033012</v>
      </c>
      <c r="N30" s="217">
        <v>38.732443571093533</v>
      </c>
      <c r="O30" s="217">
        <v>6.8114232371187011</v>
      </c>
      <c r="P30" s="217">
        <v>15.713651586184527</v>
      </c>
      <c r="Q30" s="217">
        <v>23.062167342147603</v>
      </c>
      <c r="R30" s="217">
        <v>18.748105512098899</v>
      </c>
      <c r="S30" s="217">
        <v>16.643958193943387</v>
      </c>
      <c r="T30" s="217">
        <v>9.7691816118529289</v>
      </c>
      <c r="U30" s="217">
        <v>25.867084268793803</v>
      </c>
      <c r="V30" s="217">
        <v>18.785155338691311</v>
      </c>
      <c r="W30" s="217">
        <v>31.846260422238505</v>
      </c>
      <c r="X30" s="217">
        <v>3.8940758340716668</v>
      </c>
      <c r="Y30" s="217">
        <v>10.554042843203144</v>
      </c>
      <c r="Z30" s="217">
        <v>2.4452332467212821</v>
      </c>
      <c r="AA30" s="217">
        <v>2.1589413052605946</v>
      </c>
      <c r="AB30" s="217">
        <v>9.3534865045656872</v>
      </c>
      <c r="AC30" s="217">
        <v>1.2976980824791307</v>
      </c>
      <c r="AD30" s="217">
        <v>12.725198906523207</v>
      </c>
      <c r="AE30" s="217">
        <v>15.238514120192759</v>
      </c>
      <c r="AF30" s="217">
        <v>1.4472277530269551</v>
      </c>
      <c r="AH30" s="236"/>
      <c r="AI30" s="236"/>
      <c r="AJ30" s="236"/>
      <c r="AK30" s="236"/>
      <c r="AL30" s="236">
        <v>803.46970223294272</v>
      </c>
      <c r="AM30" s="236">
        <v>641.08651394802712</v>
      </c>
      <c r="AN30" s="236">
        <v>2584.0785920872759</v>
      </c>
      <c r="AO30" s="236">
        <v>3466.3558715728391</v>
      </c>
      <c r="AP30" s="236">
        <v>3785.0687320592465</v>
      </c>
      <c r="AQ30" s="236">
        <v>970.45352424409919</v>
      </c>
      <c r="AR30" s="236">
        <v>5707.9302001939132</v>
      </c>
      <c r="AS30" s="236">
        <v>902.29111158445926</v>
      </c>
      <c r="AT30" s="236">
        <v>3202.1025783144046</v>
      </c>
      <c r="AU30" s="236">
        <v>335.47664266965523</v>
      </c>
    </row>
    <row r="31" spans="1:47" s="218" customFormat="1" ht="15" customHeight="1">
      <c r="A31" s="219"/>
      <c r="B31" s="219" t="s">
        <v>911</v>
      </c>
      <c r="C31" s="219"/>
      <c r="D31" s="221"/>
      <c r="E31" s="237"/>
      <c r="F31" s="224">
        <v>4198.5163692781116</v>
      </c>
      <c r="G31" s="217">
        <v>100</v>
      </c>
      <c r="H31" s="217">
        <v>61.164110097098913</v>
      </c>
      <c r="I31" s="217">
        <v>38.835889902901044</v>
      </c>
      <c r="J31" s="224">
        <f>F31*I31/100</f>
        <v>1630.5311947281257</v>
      </c>
      <c r="K31" s="217">
        <v>4.2975525705110584</v>
      </c>
      <c r="L31" s="217">
        <v>0.89308591849721597</v>
      </c>
      <c r="M31" s="217">
        <v>12.996768933574545</v>
      </c>
      <c r="N31" s="217">
        <v>25.585510255357921</v>
      </c>
      <c r="O31" s="217">
        <v>6.6312480481406695</v>
      </c>
      <c r="P31" s="217">
        <v>14.766469894280691</v>
      </c>
      <c r="Q31" s="217">
        <v>18.079315278895848</v>
      </c>
      <c r="R31" s="217">
        <v>16.650020543309228</v>
      </c>
      <c r="S31" s="217">
        <v>16.087197742687138</v>
      </c>
      <c r="T31" s="217">
        <v>11.87877027833847</v>
      </c>
      <c r="U31" s="217">
        <v>25.907434853277699</v>
      </c>
      <c r="V31" s="217">
        <v>19.152516552797493</v>
      </c>
      <c r="W31" s="217">
        <v>24.550728721200638</v>
      </c>
      <c r="X31" s="217">
        <v>2.3904883659612008</v>
      </c>
      <c r="Y31" s="217">
        <v>9.2048962625672122</v>
      </c>
      <c r="Z31" s="217">
        <v>0.89308591849721597</v>
      </c>
      <c r="AA31" s="217">
        <v>2.0050804880661781</v>
      </c>
      <c r="AB31" s="217">
        <v>3.1204631928427191</v>
      </c>
      <c r="AC31" s="217">
        <v>1.4091412286181293</v>
      </c>
      <c r="AD31" s="217">
        <v>12.1333434354228</v>
      </c>
      <c r="AE31" s="217">
        <v>10.982305555175799</v>
      </c>
      <c r="AF31" s="217">
        <v>1.4466259358791187</v>
      </c>
      <c r="AH31" s="236"/>
      <c r="AI31" s="236"/>
      <c r="AJ31" s="236"/>
      <c r="AK31" s="236"/>
      <c r="AL31" s="236">
        <v>612.78828619428623</v>
      </c>
      <c r="AM31" s="236">
        <v>543.7414571923515</v>
      </c>
      <c r="AN31" s="236">
        <v>1606.7768288768209</v>
      </c>
      <c r="AO31" s="236">
        <v>1658.5450634564934</v>
      </c>
      <c r="AP31" s="236">
        <v>1153.9995744998823</v>
      </c>
      <c r="AQ31" s="236">
        <v>293.65804976280685</v>
      </c>
      <c r="AR31" s="236">
        <v>3181.2491920865864</v>
      </c>
      <c r="AS31" s="236">
        <v>365.02178484631321</v>
      </c>
      <c r="AT31" s="236">
        <v>1620.0786592964155</v>
      </c>
      <c r="AU31" s="236">
        <v>115.93468353222659</v>
      </c>
    </row>
    <row r="32" spans="1:47" s="218" customFormat="1" ht="15" customHeight="1">
      <c r="A32" s="2038" t="s">
        <v>912</v>
      </c>
      <c r="B32" s="2038"/>
      <c r="C32" s="2038"/>
      <c r="D32" s="204"/>
      <c r="E32" s="237"/>
      <c r="F32" s="224"/>
      <c r="G32" s="217"/>
      <c r="H32" s="217"/>
      <c r="I32" s="217"/>
      <c r="J32" s="224"/>
      <c r="K32" s="217"/>
      <c r="L32" s="217"/>
      <c r="M32" s="217"/>
      <c r="N32" s="217"/>
      <c r="O32" s="217"/>
      <c r="P32" s="217"/>
      <c r="Q32" s="217"/>
      <c r="R32" s="217"/>
      <c r="S32" s="217"/>
      <c r="T32" s="217"/>
      <c r="U32" s="217"/>
      <c r="V32" s="217"/>
      <c r="W32" s="217"/>
      <c r="X32" s="217"/>
      <c r="Y32" s="217"/>
      <c r="Z32" s="217"/>
      <c r="AA32" s="217"/>
      <c r="AB32" s="217"/>
      <c r="AC32" s="217"/>
      <c r="AD32" s="217"/>
      <c r="AE32" s="217"/>
      <c r="AF32" s="217"/>
      <c r="AH32" s="236"/>
      <c r="AI32" s="236"/>
      <c r="AJ32" s="236"/>
      <c r="AK32" s="236"/>
      <c r="AL32" s="236"/>
      <c r="AM32" s="236"/>
      <c r="AN32" s="236"/>
      <c r="AO32" s="236"/>
      <c r="AP32" s="236"/>
      <c r="AQ32" s="236"/>
      <c r="AR32" s="236"/>
      <c r="AS32" s="236"/>
      <c r="AT32" s="236"/>
      <c r="AU32" s="236"/>
    </row>
    <row r="33" spans="1:47" s="218" customFormat="1" ht="15" customHeight="1">
      <c r="A33" s="219"/>
      <c r="B33" s="1388" t="s">
        <v>52</v>
      </c>
      <c r="C33" s="219"/>
      <c r="D33" s="221"/>
      <c r="E33" s="237"/>
      <c r="F33" s="224">
        <v>2531.0000000304785</v>
      </c>
      <c r="G33" s="217">
        <v>100</v>
      </c>
      <c r="H33" s="217">
        <v>50.947235911497778</v>
      </c>
      <c r="I33" s="217">
        <v>49.052764088502407</v>
      </c>
      <c r="J33" s="224">
        <f>F33*I33/100</f>
        <v>1241.5254590949464</v>
      </c>
      <c r="K33" s="217">
        <v>7.4317926846413318</v>
      </c>
      <c r="L33" s="217">
        <v>1.9587867845752589</v>
      </c>
      <c r="M33" s="217">
        <v>10.007912676873232</v>
      </c>
      <c r="N33" s="217">
        <v>39.516370981503918</v>
      </c>
      <c r="O33" s="217">
        <v>8.0958371088844423</v>
      </c>
      <c r="P33" s="217">
        <v>15.179819631847719</v>
      </c>
      <c r="Q33" s="217">
        <v>23.357579259264266</v>
      </c>
      <c r="R33" s="217">
        <v>21.013584459969167</v>
      </c>
      <c r="S33" s="217">
        <v>15.882988741396503</v>
      </c>
      <c r="T33" s="217">
        <v>10.925441183779858</v>
      </c>
      <c r="U33" s="217">
        <v>25.84589280713066</v>
      </c>
      <c r="V33" s="217">
        <v>21.753917291395549</v>
      </c>
      <c r="W33" s="217">
        <v>36.707589534191982</v>
      </c>
      <c r="X33" s="217">
        <v>3.8067752829698907</v>
      </c>
      <c r="Y33" s="217">
        <v>9.9529353158664726</v>
      </c>
      <c r="Z33" s="217">
        <v>2.4090555400726696</v>
      </c>
      <c r="AA33" s="217">
        <v>2.0000832777196922</v>
      </c>
      <c r="AB33" s="217">
        <v>8.9623718492973232</v>
      </c>
      <c r="AC33" s="217">
        <v>0.95817278475393364</v>
      </c>
      <c r="AD33" s="217">
        <v>14.327609250129241</v>
      </c>
      <c r="AE33" s="217">
        <v>17.356702604824338</v>
      </c>
      <c r="AF33" s="217">
        <v>0.66997646727213223</v>
      </c>
      <c r="AH33" s="236"/>
      <c r="AI33" s="236"/>
      <c r="AJ33" s="236"/>
      <c r="AK33" s="236"/>
      <c r="AL33" s="236">
        <v>278.13565069528255</v>
      </c>
      <c r="AM33" s="236">
        <v>112.46685541087864</v>
      </c>
      <c r="AN33" s="236">
        <v>424.1407997156798</v>
      </c>
      <c r="AO33" s="236">
        <v>596.7765843948622</v>
      </c>
      <c r="AP33" s="236">
        <v>570.29739108446415</v>
      </c>
      <c r="AQ33" s="236">
        <v>183.88481313780346</v>
      </c>
      <c r="AR33" s="236">
        <v>1010.5735444393002</v>
      </c>
      <c r="AS33" s="236">
        <v>134.93455739657335</v>
      </c>
      <c r="AT33" s="236">
        <v>648.78720609838058</v>
      </c>
      <c r="AU33" s="236">
        <v>88.064107595488196</v>
      </c>
    </row>
    <row r="34" spans="1:47" s="218" customFormat="1" ht="15" customHeight="1">
      <c r="A34" s="219"/>
      <c r="B34" s="1388" t="s">
        <v>53</v>
      </c>
      <c r="C34" s="219"/>
      <c r="D34" s="221"/>
      <c r="E34" s="237"/>
      <c r="F34" s="224">
        <v>1035.0000000021516</v>
      </c>
      <c r="G34" s="217">
        <v>100</v>
      </c>
      <c r="H34" s="217">
        <v>56.132370799778492</v>
      </c>
      <c r="I34" s="217">
        <v>43.867629200221671</v>
      </c>
      <c r="J34" s="224">
        <f>F34*I34/100</f>
        <v>454.02996222323816</v>
      </c>
      <c r="K34" s="217">
        <v>4.0465974879243616</v>
      </c>
      <c r="L34" s="217">
        <v>0.93311336880517037</v>
      </c>
      <c r="M34" s="217">
        <v>12.290329441365662</v>
      </c>
      <c r="N34" s="217">
        <v>38.75655259767823</v>
      </c>
      <c r="O34" s="217">
        <v>5.1618590604342325</v>
      </c>
      <c r="P34" s="217">
        <v>17.246312202181986</v>
      </c>
      <c r="Q34" s="217">
        <v>20.37966307380805</v>
      </c>
      <c r="R34" s="217">
        <v>18.447342445172794</v>
      </c>
      <c r="S34" s="217">
        <v>17.046097520050576</v>
      </c>
      <c r="T34" s="217">
        <v>9.4015008422974162</v>
      </c>
      <c r="U34" s="217">
        <v>25.648171975099256</v>
      </c>
      <c r="V34" s="217">
        <v>20.174242301293269</v>
      </c>
      <c r="W34" s="217">
        <v>28.779161594902661</v>
      </c>
      <c r="X34" s="217">
        <v>4.7187988397156611</v>
      </c>
      <c r="Y34" s="217">
        <v>11.834410506929464</v>
      </c>
      <c r="Z34" s="217">
        <v>1.3093879378509548</v>
      </c>
      <c r="AA34" s="217">
        <v>0.40257648959023834</v>
      </c>
      <c r="AB34" s="217">
        <v>6.9209180307689744</v>
      </c>
      <c r="AC34" s="217">
        <v>0</v>
      </c>
      <c r="AD34" s="217">
        <v>11.707885886078842</v>
      </c>
      <c r="AE34" s="217">
        <v>13.917717885646269</v>
      </c>
      <c r="AF34" s="217">
        <v>2.6010028244883263</v>
      </c>
      <c r="AH34" s="236"/>
      <c r="AI34" s="236"/>
      <c r="AJ34" s="236"/>
      <c r="AK34" s="236"/>
      <c r="AL34" s="236">
        <v>109.43217358601621</v>
      </c>
      <c r="AM34" s="236">
        <v>75.988232206177116</v>
      </c>
      <c r="AN34" s="236">
        <v>398.28173598318409</v>
      </c>
      <c r="AO34" s="236">
        <v>386.33079243293537</v>
      </c>
      <c r="AP34" s="236">
        <v>453.65428023921942</v>
      </c>
      <c r="AQ34" s="236">
        <v>128.02816530708844</v>
      </c>
      <c r="AR34" s="236">
        <v>992.77244035486535</v>
      </c>
      <c r="AS34" s="236">
        <v>100.29739348261243</v>
      </c>
      <c r="AT34" s="236">
        <v>465.34883165378631</v>
      </c>
      <c r="AU34" s="236">
        <v>56.218609382151882</v>
      </c>
    </row>
    <row r="35" spans="1:47" s="218" customFormat="1" ht="15" customHeight="1">
      <c r="A35" s="219"/>
      <c r="B35" s="1388" t="s">
        <v>54</v>
      </c>
      <c r="C35" s="219"/>
      <c r="D35" s="221"/>
      <c r="E35" s="237"/>
      <c r="F35" s="224">
        <v>5840.999999803932</v>
      </c>
      <c r="G35" s="217">
        <v>100</v>
      </c>
      <c r="H35" s="217">
        <v>49.873547005842823</v>
      </c>
      <c r="I35" s="217">
        <v>50.126452994157212</v>
      </c>
      <c r="J35" s="224">
        <f>F35*I35/100</f>
        <v>2927.8861192904405</v>
      </c>
      <c r="K35" s="217">
        <v>8.242588586173202</v>
      </c>
      <c r="L35" s="217">
        <v>0.88440361121678479</v>
      </c>
      <c r="M35" s="217">
        <v>12.952578868678229</v>
      </c>
      <c r="N35" s="217">
        <v>42.700159293299336</v>
      </c>
      <c r="O35" s="217">
        <v>6.7930339876237023</v>
      </c>
      <c r="P35" s="217">
        <v>17.188127229281712</v>
      </c>
      <c r="Q35" s="217">
        <v>24.066152030382511</v>
      </c>
      <c r="R35" s="217">
        <v>18.166203372769608</v>
      </c>
      <c r="S35" s="217">
        <v>16.746173369556637</v>
      </c>
      <c r="T35" s="217">
        <v>10.721357533611798</v>
      </c>
      <c r="U35" s="217">
        <v>27.19544913516058</v>
      </c>
      <c r="V35" s="217">
        <v>19.745057199904725</v>
      </c>
      <c r="W35" s="217">
        <v>32.655107342542557</v>
      </c>
      <c r="X35" s="217">
        <v>2.8229886026048852</v>
      </c>
      <c r="Y35" s="217">
        <v>11.171518022536173</v>
      </c>
      <c r="Z35" s="217">
        <v>2.1147716519711084</v>
      </c>
      <c r="AA35" s="217">
        <v>1.9384491384501268</v>
      </c>
      <c r="AB35" s="217">
        <v>9.0204996226254135</v>
      </c>
      <c r="AC35" s="217">
        <v>1.6007729030398916</v>
      </c>
      <c r="AD35" s="217">
        <v>13.500545710978349</v>
      </c>
      <c r="AE35" s="217">
        <v>16.626030768050555</v>
      </c>
      <c r="AF35" s="217">
        <v>2.06106899309182</v>
      </c>
      <c r="AH35" s="236"/>
      <c r="AI35" s="236"/>
      <c r="AJ35" s="236"/>
      <c r="AK35" s="236"/>
      <c r="AL35" s="236">
        <v>416.40451221996881</v>
      </c>
      <c r="AM35" s="236">
        <v>414.63142633097141</v>
      </c>
      <c r="AN35" s="236">
        <v>1684.5657580860652</v>
      </c>
      <c r="AO35" s="236">
        <v>2320.3347678163532</v>
      </c>
      <c r="AP35" s="236">
        <v>2533.9854451698889</v>
      </c>
      <c r="AQ35" s="236">
        <v>604.33763194906521</v>
      </c>
      <c r="AR35" s="236">
        <v>3524.8338160614203</v>
      </c>
      <c r="AS35" s="236">
        <v>603.36129468226522</v>
      </c>
      <c r="AT35" s="236">
        <v>1915.3749764878419</v>
      </c>
      <c r="AU35" s="236">
        <v>136.88928701445789</v>
      </c>
    </row>
    <row r="36" spans="1:47" s="218" customFormat="1" ht="15" customHeight="1">
      <c r="A36" s="219"/>
      <c r="B36" s="1388" t="s">
        <v>913</v>
      </c>
      <c r="C36" s="219"/>
      <c r="D36" s="221"/>
      <c r="E36" s="237"/>
      <c r="F36" s="224">
        <v>5869.9999999601523</v>
      </c>
      <c r="G36" s="217">
        <v>100</v>
      </c>
      <c r="H36" s="217">
        <v>62.188006267736199</v>
      </c>
      <c r="I36" s="217">
        <v>37.811993732263879</v>
      </c>
      <c r="J36" s="224">
        <f>F36*I36/100</f>
        <v>2219.5640320688226</v>
      </c>
      <c r="K36" s="217">
        <v>4.814448158490257</v>
      </c>
      <c r="L36" s="217">
        <v>1.2933662845845733</v>
      </c>
      <c r="M36" s="217">
        <v>12.698081125088848</v>
      </c>
      <c r="N36" s="217">
        <v>26.074553704110073</v>
      </c>
      <c r="O36" s="217">
        <v>6.2151837254702134</v>
      </c>
      <c r="P36" s="217">
        <v>13.808754144951422</v>
      </c>
      <c r="Q36" s="217">
        <v>19.126789565076511</v>
      </c>
      <c r="R36" s="217">
        <v>17.121892927285408</v>
      </c>
      <c r="S36" s="217">
        <v>16.711967671339345</v>
      </c>
      <c r="T36" s="217">
        <v>9.931856922014946</v>
      </c>
      <c r="U36" s="217">
        <v>25.525712508813232</v>
      </c>
      <c r="V36" s="217">
        <v>17.215454739001977</v>
      </c>
      <c r="W36" s="217">
        <v>25.180588522054002</v>
      </c>
      <c r="X36" s="217">
        <v>3.5716438744871311</v>
      </c>
      <c r="Y36" s="217">
        <v>9.4385903150426973</v>
      </c>
      <c r="Z36" s="217">
        <v>1.6928007954655209</v>
      </c>
      <c r="AA36" s="217">
        <v>2.4565530214135136</v>
      </c>
      <c r="AB36" s="217">
        <v>6.2049473227282865</v>
      </c>
      <c r="AC36" s="217">
        <v>1.3202105363481818</v>
      </c>
      <c r="AD36" s="217">
        <v>11.260264388589714</v>
      </c>
      <c r="AE36" s="217">
        <v>10.396850366534672</v>
      </c>
      <c r="AF36" s="217">
        <v>1.0346989219850047</v>
      </c>
      <c r="AH36" s="236"/>
      <c r="AI36" s="236"/>
      <c r="AJ36" s="236"/>
      <c r="AK36" s="236"/>
      <c r="AL36" s="236">
        <v>602.28565192596125</v>
      </c>
      <c r="AM36" s="236">
        <v>541.7414571923515</v>
      </c>
      <c r="AN36" s="236">
        <v>1639.8671271791668</v>
      </c>
      <c r="AO36" s="236">
        <v>1693.3087903851815</v>
      </c>
      <c r="AP36" s="236">
        <v>1298.8311900655558</v>
      </c>
      <c r="AQ36" s="236">
        <v>328.86096361294898</v>
      </c>
      <c r="AR36" s="236">
        <v>3210.4995914248966</v>
      </c>
      <c r="AS36" s="236">
        <v>400.21965086932141</v>
      </c>
      <c r="AT36" s="236">
        <v>1688.8202233708121</v>
      </c>
      <c r="AU36" s="236">
        <v>150.23932220978361</v>
      </c>
    </row>
    <row r="37" spans="1:47" s="218" customFormat="1" ht="15" customHeight="1">
      <c r="A37" s="219"/>
      <c r="B37" s="1388" t="s">
        <v>914</v>
      </c>
      <c r="C37" s="219"/>
      <c r="D37" s="221"/>
      <c r="E37" s="237"/>
      <c r="F37" s="224">
        <v>410</v>
      </c>
      <c r="G37" s="217">
        <v>100</v>
      </c>
      <c r="H37" s="217">
        <v>60.243902439024389</v>
      </c>
      <c r="I37" s="217">
        <v>39.756097560975611</v>
      </c>
      <c r="J37" s="224">
        <f>F37*I37/100</f>
        <v>163</v>
      </c>
      <c r="K37" s="217">
        <v>3.1707317073170733</v>
      </c>
      <c r="L37" s="217">
        <v>3.4146341463414633</v>
      </c>
      <c r="M37" s="217">
        <v>8.7804878048780495</v>
      </c>
      <c r="N37" s="217">
        <v>23.902439024390244</v>
      </c>
      <c r="O37" s="217">
        <v>10</v>
      </c>
      <c r="P37" s="217">
        <v>11.707317073170731</v>
      </c>
      <c r="Q37" s="217">
        <v>19.024390243902438</v>
      </c>
      <c r="R37" s="217">
        <v>15.609756097560975</v>
      </c>
      <c r="S37" s="217">
        <v>12.195121951219512</v>
      </c>
      <c r="T37" s="217">
        <v>9.2682926829268286</v>
      </c>
      <c r="U37" s="217">
        <v>12.926829268292684</v>
      </c>
      <c r="V37" s="217">
        <v>9.5121951219512191</v>
      </c>
      <c r="W37" s="217">
        <v>18.780487804878049</v>
      </c>
      <c r="X37" s="217">
        <v>6.8292682926829267</v>
      </c>
      <c r="Y37" s="217">
        <v>4.3902439024390247</v>
      </c>
      <c r="Z37" s="217">
        <v>5.1219512195121952</v>
      </c>
      <c r="AA37" s="217">
        <v>4.8780487804878048</v>
      </c>
      <c r="AB37" s="217">
        <v>3.9024390243902438</v>
      </c>
      <c r="AC37" s="217">
        <v>3.1707317073170733</v>
      </c>
      <c r="AD37" s="217">
        <v>9.2682926829268286</v>
      </c>
      <c r="AE37" s="217">
        <v>11.463414634146341</v>
      </c>
      <c r="AF37" s="217">
        <v>0.48780487804878048</v>
      </c>
      <c r="AH37" s="236"/>
      <c r="AI37" s="236"/>
      <c r="AJ37" s="236"/>
      <c r="AK37" s="236"/>
      <c r="AL37" s="236">
        <v>10</v>
      </c>
      <c r="AM37" s="236">
        <v>40</v>
      </c>
      <c r="AN37" s="236">
        <v>44</v>
      </c>
      <c r="AO37" s="236">
        <v>128.15</v>
      </c>
      <c r="AP37" s="236">
        <v>82.3</v>
      </c>
      <c r="AQ37" s="236">
        <v>19</v>
      </c>
      <c r="AR37" s="236">
        <v>150.5</v>
      </c>
      <c r="AS37" s="236">
        <v>28.5</v>
      </c>
      <c r="AT37" s="236">
        <v>103.85</v>
      </c>
      <c r="AU37" s="236">
        <v>20</v>
      </c>
    </row>
    <row r="38" spans="1:47" s="218" customFormat="1" ht="15" customHeight="1">
      <c r="A38" s="2038" t="s">
        <v>915</v>
      </c>
      <c r="B38" s="2038"/>
      <c r="C38" s="2038"/>
      <c r="D38" s="204"/>
      <c r="E38" s="237"/>
      <c r="F38" s="224"/>
      <c r="G38" s="217"/>
      <c r="H38" s="217"/>
      <c r="I38" s="217"/>
      <c r="J38" s="224"/>
      <c r="K38" s="217"/>
      <c r="L38" s="217"/>
      <c r="M38" s="217"/>
      <c r="N38" s="217"/>
      <c r="O38" s="217"/>
      <c r="P38" s="217"/>
      <c r="Q38" s="217"/>
      <c r="R38" s="217"/>
      <c r="S38" s="217"/>
      <c r="T38" s="217"/>
      <c r="U38" s="217"/>
      <c r="V38" s="217"/>
      <c r="W38" s="217"/>
      <c r="X38" s="217"/>
      <c r="Y38" s="217"/>
      <c r="Z38" s="217"/>
      <c r="AA38" s="217"/>
      <c r="AB38" s="217"/>
      <c r="AC38" s="217"/>
      <c r="AD38" s="217"/>
      <c r="AE38" s="217"/>
      <c r="AF38" s="217"/>
      <c r="AH38" s="236"/>
      <c r="AI38" s="236"/>
      <c r="AJ38" s="236"/>
      <c r="AK38" s="236"/>
      <c r="AL38" s="236"/>
      <c r="AM38" s="236"/>
      <c r="AN38" s="236"/>
      <c r="AO38" s="236"/>
      <c r="AP38" s="236"/>
      <c r="AQ38" s="236"/>
      <c r="AR38" s="236"/>
      <c r="AS38" s="236"/>
      <c r="AT38" s="236"/>
      <c r="AU38" s="236"/>
    </row>
    <row r="39" spans="1:47" s="218" customFormat="1" ht="15" customHeight="1">
      <c r="A39" s="1740" t="s">
        <v>45</v>
      </c>
      <c r="B39" s="1740"/>
      <c r="C39" s="238"/>
      <c r="D39" s="204"/>
      <c r="E39" s="237"/>
      <c r="F39" s="224">
        <v>15268.999999797239</v>
      </c>
      <c r="G39" s="217">
        <v>100</v>
      </c>
      <c r="H39" s="217">
        <v>55.593900590200079</v>
      </c>
      <c r="I39" s="217">
        <v>44.406099409799673</v>
      </c>
      <c r="J39" s="224">
        <f t="shared" ref="J39:J53" si="0">F39*I39/100</f>
        <v>6780.3673187922732</v>
      </c>
      <c r="K39" s="217">
        <v>6.1069099630571095</v>
      </c>
      <c r="L39" s="217">
        <v>1.3151695115728239</v>
      </c>
      <c r="M39" s="217">
        <v>11.772403409651604</v>
      </c>
      <c r="N39" s="217">
        <v>34.889933995579604</v>
      </c>
      <c r="O39" s="217">
        <v>6.6899675994447216</v>
      </c>
      <c r="P39" s="217">
        <v>15.550859024750524</v>
      </c>
      <c r="Q39" s="217">
        <v>21.447848561187524</v>
      </c>
      <c r="R39" s="217">
        <v>18.270074629812836</v>
      </c>
      <c r="S39" s="217">
        <v>16.462421732021976</v>
      </c>
      <c r="T39" s="217">
        <v>10.389681166399868</v>
      </c>
      <c r="U39" s="217">
        <v>25.883045057281404</v>
      </c>
      <c r="V39" s="217">
        <v>19.074674055414455</v>
      </c>
      <c r="W39" s="217">
        <v>29.664519057809187</v>
      </c>
      <c r="X39" s="217">
        <v>3.3872931567210616</v>
      </c>
      <c r="Y39" s="217">
        <v>9.9538974155314399</v>
      </c>
      <c r="Z39" s="217">
        <v>1.9136621398669238</v>
      </c>
      <c r="AA39" s="217">
        <v>1.9750735420267591</v>
      </c>
      <c r="AB39" s="217">
        <v>7.8138519333584719</v>
      </c>
      <c r="AC39" s="217">
        <v>1.3638670307925413</v>
      </c>
      <c r="AD39" s="217">
        <v>12.604496182952754</v>
      </c>
      <c r="AE39" s="217">
        <v>13.582131198237173</v>
      </c>
      <c r="AF39" s="217">
        <v>1.4008225582112366</v>
      </c>
      <c r="AH39" s="236"/>
      <c r="AI39" s="236"/>
      <c r="AJ39" s="236"/>
      <c r="AK39" s="236"/>
      <c r="AL39" s="236">
        <v>1412.0328228643134</v>
      </c>
      <c r="AM39" s="236">
        <v>1161.1324744516373</v>
      </c>
      <c r="AN39" s="236">
        <v>4137.9095931495322</v>
      </c>
      <c r="AO39" s="236">
        <v>5117.4009350293354</v>
      </c>
      <c r="AP39" s="236">
        <v>4914.4324787445603</v>
      </c>
      <c r="AQ39" s="236">
        <v>1257.8864084439924</v>
      </c>
      <c r="AR39" s="236">
        <v>8807.4251065662065</v>
      </c>
      <c r="AS39" s="236">
        <v>1267.3128964307723</v>
      </c>
      <c r="AT39" s="236">
        <v>4797.4857409220822</v>
      </c>
      <c r="AU39" s="236">
        <v>430.49484559639467</v>
      </c>
    </row>
    <row r="40" spans="1:47" s="218" customFormat="1" ht="15" customHeight="1">
      <c r="A40" s="239"/>
      <c r="B40" s="1388" t="s">
        <v>916</v>
      </c>
      <c r="C40" s="238"/>
      <c r="D40" s="204"/>
      <c r="E40" s="237"/>
      <c r="F40" s="224">
        <v>4973.0000000505615</v>
      </c>
      <c r="G40" s="217">
        <v>100</v>
      </c>
      <c r="H40" s="217">
        <v>55.151987578887834</v>
      </c>
      <c r="I40" s="217">
        <v>44.848012421112145</v>
      </c>
      <c r="J40" s="224">
        <f t="shared" si="0"/>
        <v>2230.2916577245828</v>
      </c>
      <c r="K40" s="217">
        <v>4.8156111175271574</v>
      </c>
      <c r="L40" s="217">
        <v>1.6700025032803774</v>
      </c>
      <c r="M40" s="217">
        <v>11.071945765411629</v>
      </c>
      <c r="N40" s="217">
        <v>35.272382047962928</v>
      </c>
      <c r="O40" s="217">
        <v>5.0507561529141434</v>
      </c>
      <c r="P40" s="217">
        <v>14.611448128766373</v>
      </c>
      <c r="Q40" s="217">
        <v>19.689338477626318</v>
      </c>
      <c r="R40" s="217">
        <v>17.980529058086372</v>
      </c>
      <c r="S40" s="217">
        <v>14.166762425883624</v>
      </c>
      <c r="T40" s="217">
        <v>8.3745179150825315</v>
      </c>
      <c r="U40" s="217">
        <v>27.832538325422988</v>
      </c>
      <c r="V40" s="217">
        <v>21.432898926194969</v>
      </c>
      <c r="W40" s="217">
        <v>27.484569084896673</v>
      </c>
      <c r="X40" s="217">
        <v>3.8716530924578918</v>
      </c>
      <c r="Y40" s="217">
        <v>9.5323592674416808</v>
      </c>
      <c r="Z40" s="217">
        <v>2.6669165066814218</v>
      </c>
      <c r="AA40" s="217">
        <v>1.7476400386297639</v>
      </c>
      <c r="AB40" s="217">
        <v>7.1073854332618094</v>
      </c>
      <c r="AC40" s="217">
        <v>1.7156547982142321</v>
      </c>
      <c r="AD40" s="217">
        <v>12.730369256088949</v>
      </c>
      <c r="AE40" s="217">
        <v>12.62910241153199</v>
      </c>
      <c r="AF40" s="217">
        <v>0.78176334916696655</v>
      </c>
      <c r="AH40" s="236"/>
      <c r="AI40" s="236"/>
      <c r="AJ40" s="236"/>
      <c r="AK40" s="236"/>
      <c r="AL40" s="236">
        <v>427.81785343117178</v>
      </c>
      <c r="AM40" s="236">
        <v>429.76919937055288</v>
      </c>
      <c r="AN40" s="236">
        <v>1769.6213151419383</v>
      </c>
      <c r="AO40" s="236">
        <v>2016.7253367787644</v>
      </c>
      <c r="AP40" s="236">
        <v>2125.6256913602342</v>
      </c>
      <c r="AQ40" s="236">
        <v>528.55660304706817</v>
      </c>
      <c r="AR40" s="236">
        <v>2562.7486880470979</v>
      </c>
      <c r="AS40" s="236">
        <v>443.96102476219971</v>
      </c>
      <c r="AT40" s="236">
        <v>1472.0671869484884</v>
      </c>
      <c r="AU40" s="236">
        <v>196.88503410825254</v>
      </c>
    </row>
    <row r="41" spans="1:47" s="218" customFormat="1" ht="15" customHeight="1">
      <c r="A41" s="226"/>
      <c r="B41" s="226" t="s">
        <v>1387</v>
      </c>
      <c r="C41" s="220"/>
      <c r="D41" s="221"/>
      <c r="E41" s="237"/>
      <c r="F41" s="224">
        <v>1463.0000000204277</v>
      </c>
      <c r="G41" s="217">
        <v>100</v>
      </c>
      <c r="H41" s="217">
        <v>52.656752856368918</v>
      </c>
      <c r="I41" s="217">
        <v>47.343247143631146</v>
      </c>
      <c r="J41" s="224">
        <f t="shared" si="0"/>
        <v>692.63170572099477</v>
      </c>
      <c r="K41" s="217">
        <v>2.6774229806571559</v>
      </c>
      <c r="L41" s="217">
        <v>1.869383825462988</v>
      </c>
      <c r="M41" s="217">
        <v>9.9667911864501804</v>
      </c>
      <c r="N41" s="217">
        <v>35.645830709844411</v>
      </c>
      <c r="O41" s="217">
        <v>5.2932979738464319</v>
      </c>
      <c r="P41" s="217">
        <v>15.144538592865256</v>
      </c>
      <c r="Q41" s="217">
        <v>23.496837412204258</v>
      </c>
      <c r="R41" s="217">
        <v>14.763666485999641</v>
      </c>
      <c r="S41" s="217">
        <v>17.631740713030283</v>
      </c>
      <c r="T41" s="217">
        <v>7.2738112717890324</v>
      </c>
      <c r="U41" s="217">
        <v>31.430386135052153</v>
      </c>
      <c r="V41" s="217">
        <v>23.209550557983935</v>
      </c>
      <c r="W41" s="217">
        <v>28.13974015651397</v>
      </c>
      <c r="X41" s="217">
        <v>3.5628251723878317</v>
      </c>
      <c r="Y41" s="217">
        <v>12.06543963290971</v>
      </c>
      <c r="Z41" s="217">
        <v>1.2372495925348079</v>
      </c>
      <c r="AA41" s="217">
        <v>1.3157894736505586</v>
      </c>
      <c r="AB41" s="217">
        <v>10.485108043851948</v>
      </c>
      <c r="AC41" s="217">
        <v>0.2050580997920787</v>
      </c>
      <c r="AD41" s="217">
        <v>15.666737344248064</v>
      </c>
      <c r="AE41" s="217">
        <v>12.680516248115159</v>
      </c>
      <c r="AF41" s="217">
        <v>0.31008785828767871</v>
      </c>
      <c r="AH41" s="236"/>
      <c r="AI41" s="236"/>
      <c r="AJ41" s="236"/>
      <c r="AK41" s="236"/>
      <c r="AL41" s="236">
        <v>119.98841575091569</v>
      </c>
      <c r="AM41" s="236">
        <v>71.41269841269839</v>
      </c>
      <c r="AN41" s="236">
        <v>342.98503510378538</v>
      </c>
      <c r="AO41" s="236">
        <v>394.67238247863258</v>
      </c>
      <c r="AP41" s="236">
        <v>440.10976037851026</v>
      </c>
      <c r="AQ41" s="236">
        <v>179.04761904761907</v>
      </c>
      <c r="AR41" s="236">
        <v>525.54539835164792</v>
      </c>
      <c r="AS41" s="236">
        <v>34.571924603174594</v>
      </c>
      <c r="AT41" s="236">
        <v>366.86273656898641</v>
      </c>
      <c r="AU41" s="236">
        <v>83.879807692307679</v>
      </c>
    </row>
    <row r="42" spans="1:47" s="218" customFormat="1" ht="15" customHeight="1">
      <c r="A42" s="226"/>
      <c r="B42" s="226" t="s">
        <v>1388</v>
      </c>
      <c r="C42" s="220"/>
      <c r="D42" s="221"/>
      <c r="E42" s="237"/>
      <c r="F42" s="224">
        <v>1019.999999999945</v>
      </c>
      <c r="G42" s="217">
        <v>100</v>
      </c>
      <c r="H42" s="217">
        <v>52.621568628482315</v>
      </c>
      <c r="I42" s="217">
        <v>47.378431371517571</v>
      </c>
      <c r="J42" s="224">
        <f t="shared" si="0"/>
        <v>483.25999998945315</v>
      </c>
      <c r="K42" s="217">
        <v>10.573148147898674</v>
      </c>
      <c r="L42" s="217">
        <v>3.0640522876001342</v>
      </c>
      <c r="M42" s="217">
        <v>12.661928104332977</v>
      </c>
      <c r="N42" s="217">
        <v>40.085784313038573</v>
      </c>
      <c r="O42" s="217">
        <v>8.0184095857825746</v>
      </c>
      <c r="P42" s="217">
        <v>16.750108932092818</v>
      </c>
      <c r="Q42" s="217">
        <v>23.289923746760742</v>
      </c>
      <c r="R42" s="217">
        <v>20.461220043337416</v>
      </c>
      <c r="S42" s="217">
        <v>14.403812635815616</v>
      </c>
      <c r="T42" s="217">
        <v>13.784422657519832</v>
      </c>
      <c r="U42" s="217">
        <v>32.325381262748671</v>
      </c>
      <c r="V42" s="217">
        <v>27.066013071644182</v>
      </c>
      <c r="W42" s="217">
        <v>33.54716775540647</v>
      </c>
      <c r="X42" s="217">
        <v>6.7366013070522142</v>
      </c>
      <c r="Y42" s="217">
        <v>9.9236383442136713</v>
      </c>
      <c r="Z42" s="217">
        <v>5.4866013070278488</v>
      </c>
      <c r="AA42" s="217">
        <v>4.0405228758446166</v>
      </c>
      <c r="AB42" s="217">
        <v>9.8797930280945998</v>
      </c>
      <c r="AC42" s="217">
        <v>4.2160130717245279</v>
      </c>
      <c r="AD42" s="217">
        <v>14.412200435207223</v>
      </c>
      <c r="AE42" s="217">
        <v>16.492755990673867</v>
      </c>
      <c r="AF42" s="217">
        <v>1.8343137253100359</v>
      </c>
      <c r="AH42" s="236"/>
      <c r="AI42" s="236"/>
      <c r="AJ42" s="236"/>
      <c r="AK42" s="236"/>
      <c r="AL42" s="236">
        <v>307.82943768025592</v>
      </c>
      <c r="AM42" s="236">
        <v>358.35650095785445</v>
      </c>
      <c r="AN42" s="236">
        <v>1426.636280038153</v>
      </c>
      <c r="AO42" s="236">
        <v>1622.0529543001337</v>
      </c>
      <c r="AP42" s="236">
        <v>1685.5159309817243</v>
      </c>
      <c r="AQ42" s="236">
        <v>349.50898399944941</v>
      </c>
      <c r="AR42" s="236">
        <v>2037.2032896954447</v>
      </c>
      <c r="AS42" s="236">
        <v>409.38910015902513</v>
      </c>
      <c r="AT42" s="236">
        <v>1105.2044503795048</v>
      </c>
      <c r="AU42" s="236">
        <v>113.00522641594485</v>
      </c>
    </row>
    <row r="43" spans="1:47" s="218" customFormat="1" ht="15" customHeight="1">
      <c r="A43" s="226"/>
      <c r="B43" s="226" t="s">
        <v>1389</v>
      </c>
      <c r="C43" s="220"/>
      <c r="D43" s="221"/>
      <c r="E43" s="237"/>
      <c r="F43" s="224">
        <v>1205.9999999714673</v>
      </c>
      <c r="G43" s="217">
        <v>100</v>
      </c>
      <c r="H43" s="217">
        <v>53.464294650148844</v>
      </c>
      <c r="I43" s="217">
        <v>46.535705349851199</v>
      </c>
      <c r="J43" s="224">
        <f t="shared" si="0"/>
        <v>561.22060650592755</v>
      </c>
      <c r="K43" s="217">
        <v>1.9819962607986363</v>
      </c>
      <c r="L43" s="217">
        <v>8.2918739637119321E-2</v>
      </c>
      <c r="M43" s="217">
        <v>10.956025894569693</v>
      </c>
      <c r="N43" s="217">
        <v>34.417375430755193</v>
      </c>
      <c r="O43" s="217">
        <v>2.8746887468438977</v>
      </c>
      <c r="P43" s="217">
        <v>9.1015671752852967</v>
      </c>
      <c r="Q43" s="217">
        <v>16.009148424224062</v>
      </c>
      <c r="R43" s="217">
        <v>22.358810370896212</v>
      </c>
      <c r="S43" s="217">
        <v>12.818711301896045</v>
      </c>
      <c r="T43" s="217">
        <v>6.8068538731503372</v>
      </c>
      <c r="U43" s="217">
        <v>22.592794214458607</v>
      </c>
      <c r="V43" s="217">
        <v>19.325664553442486</v>
      </c>
      <c r="W43" s="217">
        <v>25.144154640221441</v>
      </c>
      <c r="X43" s="217">
        <v>1.4303482586530765</v>
      </c>
      <c r="Y43" s="217">
        <v>4.9555932421173967</v>
      </c>
      <c r="Z43" s="217">
        <v>0.40483855235762461</v>
      </c>
      <c r="AA43" s="217">
        <v>8.2918739637119321E-2</v>
      </c>
      <c r="AB43" s="217">
        <v>2.4853242662183757</v>
      </c>
      <c r="AC43" s="217">
        <v>8.2918739637119321E-2</v>
      </c>
      <c r="AD43" s="217">
        <v>6.3582526524207283</v>
      </c>
      <c r="AE43" s="217">
        <v>7.7036276788462397</v>
      </c>
      <c r="AF43" s="217">
        <v>0</v>
      </c>
      <c r="AH43" s="236"/>
      <c r="AI43" s="236"/>
      <c r="AJ43" s="236"/>
      <c r="AK43" s="236"/>
      <c r="AL43" s="236"/>
      <c r="AM43" s="236"/>
      <c r="AN43" s="236"/>
      <c r="AO43" s="236"/>
      <c r="AP43" s="236"/>
      <c r="AQ43" s="236"/>
      <c r="AR43" s="236"/>
      <c r="AS43" s="236"/>
      <c r="AT43" s="236"/>
      <c r="AU43" s="236"/>
    </row>
    <row r="44" spans="1:47" s="218" customFormat="1" ht="15" customHeight="1">
      <c r="A44" s="226"/>
      <c r="B44" s="226" t="s">
        <v>1390</v>
      </c>
      <c r="C44" s="220"/>
      <c r="D44" s="221"/>
      <c r="E44" s="237"/>
      <c r="F44" s="224">
        <v>1284.0000000587213</v>
      </c>
      <c r="G44" s="217">
        <v>100</v>
      </c>
      <c r="H44" s="217">
        <v>61.590393653765275</v>
      </c>
      <c r="I44" s="217">
        <v>38.409606346234717</v>
      </c>
      <c r="J44" s="224">
        <f t="shared" si="0"/>
        <v>493.17934550820843</v>
      </c>
      <c r="K44" s="217">
        <v>5.3396150041383983</v>
      </c>
      <c r="L44" s="217">
        <v>1.8260752170934711</v>
      </c>
      <c r="M44" s="217">
        <v>11.176975771306781</v>
      </c>
      <c r="N44" s="217">
        <v>31.826207809499849</v>
      </c>
      <c r="O44" s="217">
        <v>4.4607967340190839</v>
      </c>
      <c r="P44" s="217">
        <v>17.480272942778903</v>
      </c>
      <c r="Q44" s="217">
        <v>15.947392440738197</v>
      </c>
      <c r="R44" s="217">
        <v>15.56289500441885</v>
      </c>
      <c r="S44" s="217">
        <v>11.296587353735754</v>
      </c>
      <c r="T44" s="217">
        <v>6.8035162145318191</v>
      </c>
      <c r="U44" s="217">
        <v>25.085482450190881</v>
      </c>
      <c r="V44" s="217">
        <v>16.912888714390736</v>
      </c>
      <c r="W44" s="217">
        <v>24.120218538712841</v>
      </c>
      <c r="X44" s="217">
        <v>4.2406419535638404</v>
      </c>
      <c r="Y44" s="217">
        <v>10.634055991200965</v>
      </c>
      <c r="Z44" s="217">
        <v>4.1806160486078783</v>
      </c>
      <c r="AA44" s="217">
        <v>1.9818384569617369</v>
      </c>
      <c r="AB44" s="217">
        <v>5.3976828174761655</v>
      </c>
      <c r="AC44" s="217">
        <v>2.9841261513022603</v>
      </c>
      <c r="AD44" s="217">
        <v>14.033638966391299</v>
      </c>
      <c r="AE44" s="217">
        <v>14.127527204167324</v>
      </c>
      <c r="AF44" s="217">
        <v>1.2173291268520439</v>
      </c>
      <c r="AH44" s="236"/>
      <c r="AI44" s="236"/>
      <c r="AJ44" s="236"/>
      <c r="AK44" s="236"/>
      <c r="AL44" s="236">
        <v>350.31352447444584</v>
      </c>
      <c r="AM44" s="236">
        <v>428.20395768642175</v>
      </c>
      <c r="AN44" s="236">
        <v>1020.0999743988156</v>
      </c>
      <c r="AO44" s="236">
        <v>1365.6422409526731</v>
      </c>
      <c r="AP44" s="236">
        <v>1248.2087221000118</v>
      </c>
      <c r="AQ44" s="236">
        <v>378.73461556163988</v>
      </c>
      <c r="AR44" s="236">
        <v>2968.8430198548913</v>
      </c>
      <c r="AS44" s="236">
        <v>233.69593932855742</v>
      </c>
      <c r="AT44" s="236">
        <v>1563.9057424885141</v>
      </c>
      <c r="AU44" s="236">
        <v>87.781539889489594</v>
      </c>
    </row>
    <row r="45" spans="1:47" s="218" customFormat="1" ht="15" customHeight="1">
      <c r="A45" s="226"/>
      <c r="B45" s="1388" t="s">
        <v>917</v>
      </c>
      <c r="C45" s="220"/>
      <c r="D45" s="221"/>
      <c r="E45" s="237"/>
      <c r="F45" s="224">
        <v>4632.9999997781842</v>
      </c>
      <c r="G45" s="217">
        <v>100</v>
      </c>
      <c r="H45" s="217">
        <v>54.391013856568648</v>
      </c>
      <c r="I45" s="217">
        <v>45.608986143431451</v>
      </c>
      <c r="J45" s="224">
        <f t="shared" si="0"/>
        <v>2113.0643279240112</v>
      </c>
      <c r="K45" s="217">
        <v>8.3405309300510559</v>
      </c>
      <c r="L45" s="217">
        <v>1.495508992022091</v>
      </c>
      <c r="M45" s="217">
        <v>12.510883460619223</v>
      </c>
      <c r="N45" s="217">
        <v>34.883410701362685</v>
      </c>
      <c r="O45" s="217">
        <v>6.1335645616051044</v>
      </c>
      <c r="P45" s="217">
        <v>15.257230471651184</v>
      </c>
      <c r="Q45" s="217">
        <v>18.644452886933895</v>
      </c>
      <c r="R45" s="217">
        <v>21.56208006383828</v>
      </c>
      <c r="S45" s="217">
        <v>15.92493047876623</v>
      </c>
      <c r="T45" s="217">
        <v>11.131215540100929</v>
      </c>
      <c r="U45" s="217">
        <v>26.483837768177882</v>
      </c>
      <c r="V45" s="217">
        <v>16.557751229485863</v>
      </c>
      <c r="W45" s="217">
        <v>31.972112421128305</v>
      </c>
      <c r="X45" s="217">
        <v>1.5898638693771043</v>
      </c>
      <c r="Y45" s="217">
        <v>11.566649458410017</v>
      </c>
      <c r="Z45" s="217">
        <v>1.258643895791782</v>
      </c>
      <c r="AA45" s="217">
        <v>2.8839115134266069</v>
      </c>
      <c r="AB45" s="217">
        <v>6.1917576157288625</v>
      </c>
      <c r="AC45" s="217">
        <v>1.1719626024525309</v>
      </c>
      <c r="AD45" s="217">
        <v>13.551947251443634</v>
      </c>
      <c r="AE45" s="217">
        <v>14.047982324897578</v>
      </c>
      <c r="AF45" s="217">
        <v>2.5824227577326617</v>
      </c>
      <c r="AH45" s="236"/>
      <c r="AI45" s="236"/>
      <c r="AJ45" s="236"/>
      <c r="AK45" s="236"/>
      <c r="AL45" s="236">
        <v>611.89385338534339</v>
      </c>
      <c r="AM45" s="236">
        <v>301.32754169372782</v>
      </c>
      <c r="AN45" s="236">
        <v>1114.3278466318018</v>
      </c>
      <c r="AO45" s="236">
        <v>1483.0453189997772</v>
      </c>
      <c r="AP45" s="236">
        <v>1355.6226023523154</v>
      </c>
      <c r="AQ45" s="236">
        <v>302.67011991133984</v>
      </c>
      <c r="AR45" s="236">
        <v>2727.7235266884381</v>
      </c>
      <c r="AS45" s="236">
        <v>434.01803559391084</v>
      </c>
      <c r="AT45" s="236">
        <v>1533.7148649885569</v>
      </c>
      <c r="AU45" s="236">
        <v>60.472516570884636</v>
      </c>
    </row>
    <row r="46" spans="1:47" s="240" customFormat="1" ht="15" customHeight="1">
      <c r="A46" s="226"/>
      <c r="B46" s="226" t="s">
        <v>1391</v>
      </c>
      <c r="C46" s="220"/>
      <c r="D46" s="221"/>
      <c r="E46" s="237"/>
      <c r="F46" s="224">
        <v>2295.9999999282904</v>
      </c>
      <c r="G46" s="217">
        <v>100</v>
      </c>
      <c r="H46" s="217">
        <v>49.761377514389473</v>
      </c>
      <c r="I46" s="217">
        <v>50.238622485610684</v>
      </c>
      <c r="J46" s="224">
        <f t="shared" si="0"/>
        <v>1153.4787722335955</v>
      </c>
      <c r="K46" s="217">
        <v>8.2447883955449903</v>
      </c>
      <c r="L46" s="217">
        <v>1.4488877469024135</v>
      </c>
      <c r="M46" s="217">
        <v>13.337885858271276</v>
      </c>
      <c r="N46" s="217">
        <v>38.75925524096877</v>
      </c>
      <c r="O46" s="217">
        <v>2.8066376265323707</v>
      </c>
      <c r="P46" s="217">
        <v>12.07831315865065</v>
      </c>
      <c r="Q46" s="217">
        <v>24.073788287784883</v>
      </c>
      <c r="R46" s="217">
        <v>24.790823801904487</v>
      </c>
      <c r="S46" s="217">
        <v>14.324471560164119</v>
      </c>
      <c r="T46" s="217">
        <v>11.575562900651537</v>
      </c>
      <c r="U46" s="217">
        <v>27.590326015297517</v>
      </c>
      <c r="V46" s="217">
        <v>18.236249114057749</v>
      </c>
      <c r="W46" s="217">
        <v>33.039160488113012</v>
      </c>
      <c r="X46" s="217">
        <v>2.024043250295398</v>
      </c>
      <c r="Y46" s="217">
        <v>11.271230784284921</v>
      </c>
      <c r="Z46" s="217">
        <v>1.7590897075001306</v>
      </c>
      <c r="AA46" s="217">
        <v>1.3250028209890341</v>
      </c>
      <c r="AB46" s="217">
        <v>7.803404210504592</v>
      </c>
      <c r="AC46" s="217">
        <v>0.88176872982800514</v>
      </c>
      <c r="AD46" s="217">
        <v>8.6656491896941912</v>
      </c>
      <c r="AE46" s="217">
        <v>17.359586166456559</v>
      </c>
      <c r="AF46" s="217">
        <v>1.7913915833302556</v>
      </c>
      <c r="AH46" s="236"/>
      <c r="AI46" s="236"/>
      <c r="AJ46" s="236"/>
      <c r="AK46" s="236"/>
      <c r="AL46" s="236">
        <v>141.19122807017547</v>
      </c>
      <c r="AM46" s="236">
        <v>94.95</v>
      </c>
      <c r="AN46" s="236">
        <v>222.22456140350855</v>
      </c>
      <c r="AO46" s="236">
        <v>376.65087719298276</v>
      </c>
      <c r="AP46" s="236">
        <v>366.1105263157898</v>
      </c>
      <c r="AQ46" s="236">
        <v>54.778947368421015</v>
      </c>
      <c r="AR46" s="236">
        <v>563.36578947368503</v>
      </c>
      <c r="AS46" s="236">
        <v>146.29561403508762</v>
      </c>
      <c r="AT46" s="236">
        <v>345.3412280701757</v>
      </c>
      <c r="AU46" s="236">
        <v>7.8666666666666654</v>
      </c>
    </row>
    <row r="47" spans="1:47" s="218" customFormat="1" ht="15" customHeight="1">
      <c r="A47" s="226"/>
      <c r="B47" s="226" t="s">
        <v>1392</v>
      </c>
      <c r="C47" s="220"/>
      <c r="D47" s="221"/>
      <c r="E47" s="237"/>
      <c r="F47" s="224">
        <v>2336.9999998498956</v>
      </c>
      <c r="G47" s="217">
        <v>100</v>
      </c>
      <c r="H47" s="217">
        <v>58.939428508684216</v>
      </c>
      <c r="I47" s="217">
        <v>41.060571491315805</v>
      </c>
      <c r="J47" s="224">
        <f t="shared" si="0"/>
        <v>959.58555569041664</v>
      </c>
      <c r="K47" s="217">
        <v>8.4345937709723913</v>
      </c>
      <c r="L47" s="217">
        <v>1.5413123205622317</v>
      </c>
      <c r="M47" s="217">
        <v>11.698389876934247</v>
      </c>
      <c r="N47" s="217">
        <v>31.075563434255635</v>
      </c>
      <c r="O47" s="217">
        <v>9.4021243575738858</v>
      </c>
      <c r="P47" s="217">
        <v>18.380377305579323</v>
      </c>
      <c r="Q47" s="217">
        <v>13.310368984167429</v>
      </c>
      <c r="R47" s="217">
        <v>18.389980952651019</v>
      </c>
      <c r="S47" s="217">
        <v>17.497311170778072</v>
      </c>
      <c r="T47" s="217">
        <v>10.694663747264867</v>
      </c>
      <c r="U47" s="217">
        <v>25.396761595533238</v>
      </c>
      <c r="V47" s="217">
        <v>14.908700676167825</v>
      </c>
      <c r="W47" s="217">
        <v>30.923784495635058</v>
      </c>
      <c r="X47" s="217">
        <v>1.1633016705661077</v>
      </c>
      <c r="Y47" s="217">
        <v>11.856885348788095</v>
      </c>
      <c r="Z47" s="217">
        <v>0.76697783514981144</v>
      </c>
      <c r="AA47" s="217">
        <v>4.4154709306087918</v>
      </c>
      <c r="AB47" s="217">
        <v>4.608385522563613</v>
      </c>
      <c r="AC47" s="217">
        <v>1.4570653545141032</v>
      </c>
      <c r="AD47" s="217">
        <v>18.352520785952365</v>
      </c>
      <c r="AE47" s="217">
        <v>10.794476796241044</v>
      </c>
      <c r="AF47" s="217">
        <v>3.3595761922589138</v>
      </c>
      <c r="AH47" s="236"/>
      <c r="AI47" s="236"/>
      <c r="AJ47" s="236"/>
      <c r="AK47" s="236"/>
      <c r="AL47" s="236">
        <v>470.70262531516789</v>
      </c>
      <c r="AM47" s="236">
        <v>206.37754169372784</v>
      </c>
      <c r="AN47" s="236">
        <v>892.10328522829434</v>
      </c>
      <c r="AO47" s="236">
        <v>1106.3944418067945</v>
      </c>
      <c r="AP47" s="236">
        <v>989.51207603652529</v>
      </c>
      <c r="AQ47" s="236">
        <v>247.8911725429187</v>
      </c>
      <c r="AR47" s="236">
        <v>2164.3577372147506</v>
      </c>
      <c r="AS47" s="236">
        <v>287.7224215588231</v>
      </c>
      <c r="AT47" s="236">
        <v>1188.373636918383</v>
      </c>
      <c r="AU47" s="236">
        <v>52.605849904217976</v>
      </c>
    </row>
    <row r="48" spans="1:47" s="218" customFormat="1" ht="15" customHeight="1">
      <c r="A48" s="226"/>
      <c r="B48" s="1388" t="s">
        <v>918</v>
      </c>
      <c r="C48" s="220"/>
      <c r="D48" s="221"/>
      <c r="E48" s="237"/>
      <c r="F48" s="224">
        <v>4924.999999969662</v>
      </c>
      <c r="G48" s="217">
        <v>100</v>
      </c>
      <c r="H48" s="217">
        <v>57.107132308032696</v>
      </c>
      <c r="I48" s="217">
        <v>42.892867691967041</v>
      </c>
      <c r="J48" s="224">
        <f t="shared" si="0"/>
        <v>2112.4737338163641</v>
      </c>
      <c r="K48" s="217">
        <v>5.0729594573511969</v>
      </c>
      <c r="L48" s="217">
        <v>0.98430612454096944</v>
      </c>
      <c r="M48" s="217">
        <v>11.303614806214528</v>
      </c>
      <c r="N48" s="217">
        <v>34.764406001766318</v>
      </c>
      <c r="O48" s="217">
        <v>8.8051561423377045</v>
      </c>
      <c r="P48" s="217">
        <v>15.235995264675507</v>
      </c>
      <c r="Q48" s="217">
        <v>25.221877384855713</v>
      </c>
      <c r="R48" s="217">
        <v>13.90679773744257</v>
      </c>
      <c r="S48" s="217">
        <v>18.492509759286555</v>
      </c>
      <c r="T48" s="217">
        <v>11.458133581321324</v>
      </c>
      <c r="U48" s="217">
        <v>21.80889767932867</v>
      </c>
      <c r="V48" s="217">
        <v>17.12715030944511</v>
      </c>
      <c r="W48" s="217">
        <v>31.280218801459544</v>
      </c>
      <c r="X48" s="217">
        <v>4.9022779576545714</v>
      </c>
      <c r="Y48" s="217">
        <v>8.6638305812459659</v>
      </c>
      <c r="Z48" s="217">
        <v>2.0560069556379132</v>
      </c>
      <c r="AA48" s="217">
        <v>1.6457303471261111</v>
      </c>
      <c r="AB48" s="217">
        <v>9.0792004252368148</v>
      </c>
      <c r="AC48" s="217">
        <v>1.3935495724727542</v>
      </c>
      <c r="AD48" s="217">
        <v>11.337733003413229</v>
      </c>
      <c r="AE48" s="217">
        <v>13.943589574110273</v>
      </c>
      <c r="AF48" s="217">
        <v>1.0270945793627808</v>
      </c>
      <c r="AH48" s="236"/>
      <c r="AI48" s="236"/>
      <c r="AJ48" s="236"/>
      <c r="AK48" s="236"/>
      <c r="AL48" s="236">
        <v>22.007591573353544</v>
      </c>
      <c r="AM48" s="236">
        <v>1.8317757009345861</v>
      </c>
      <c r="AN48" s="236">
        <v>233.86045697697256</v>
      </c>
      <c r="AO48" s="236">
        <v>251.98803829811607</v>
      </c>
      <c r="AP48" s="236">
        <v>184.97546293199991</v>
      </c>
      <c r="AQ48" s="236">
        <v>47.925069923944214</v>
      </c>
      <c r="AR48" s="236">
        <v>548.10987197577697</v>
      </c>
      <c r="AS48" s="236">
        <v>155.63789674610439</v>
      </c>
      <c r="AT48" s="236">
        <v>227.79794649651714</v>
      </c>
      <c r="AU48" s="236">
        <v>85.355755027767572</v>
      </c>
    </row>
    <row r="49" spans="1:47" s="218" customFormat="1" ht="15" customHeight="1">
      <c r="A49" s="226"/>
      <c r="B49" s="226" t="s">
        <v>1393</v>
      </c>
      <c r="C49" s="238"/>
      <c r="D49" s="204"/>
      <c r="E49" s="237"/>
      <c r="F49" s="224">
        <v>1391.9999999471299</v>
      </c>
      <c r="G49" s="217">
        <v>100</v>
      </c>
      <c r="H49" s="217">
        <v>51.823667549094644</v>
      </c>
      <c r="I49" s="217">
        <v>48.176332450905321</v>
      </c>
      <c r="J49" s="224">
        <f t="shared" si="0"/>
        <v>670.61454769113118</v>
      </c>
      <c r="K49" s="217">
        <v>2.995036572831824</v>
      </c>
      <c r="L49" s="217">
        <v>1.915397820737494</v>
      </c>
      <c r="M49" s="217">
        <v>10.854767208243574</v>
      </c>
      <c r="N49" s="217">
        <v>39.955547828782052</v>
      </c>
      <c r="O49" s="217">
        <v>12.690007738072579</v>
      </c>
      <c r="P49" s="217">
        <v>24.300305523857656</v>
      </c>
      <c r="Q49" s="217">
        <v>29.033194761019388</v>
      </c>
      <c r="R49" s="217">
        <v>17.049954922834917</v>
      </c>
      <c r="S49" s="217">
        <v>18.530213170395502</v>
      </c>
      <c r="T49" s="217">
        <v>15.375871103265904</v>
      </c>
      <c r="U49" s="217">
        <v>29.003595717554823</v>
      </c>
      <c r="V49" s="217">
        <v>23.843443181263112</v>
      </c>
      <c r="W49" s="217">
        <v>38.399758702206498</v>
      </c>
      <c r="X49" s="217">
        <v>2.6214733544178479</v>
      </c>
      <c r="Y49" s="217">
        <v>9.3149311366033345</v>
      </c>
      <c r="Z49" s="217">
        <v>1.4433124347848736</v>
      </c>
      <c r="AA49" s="217">
        <v>1.915397820737494</v>
      </c>
      <c r="AB49" s="217">
        <v>10.71206130539119</v>
      </c>
      <c r="AC49" s="217">
        <v>0</v>
      </c>
      <c r="AD49" s="217">
        <v>14.039696124385262</v>
      </c>
      <c r="AE49" s="217">
        <v>13.060235162588945</v>
      </c>
      <c r="AF49" s="217">
        <v>2.0341802781269336</v>
      </c>
      <c r="AH49" s="236"/>
      <c r="AI49" s="236"/>
      <c r="AJ49" s="236"/>
      <c r="AK49" s="236"/>
      <c r="AL49" s="236">
        <v>4.225165562913908</v>
      </c>
      <c r="AM49" s="236">
        <v>23.695496688741734</v>
      </c>
      <c r="AN49" s="236">
        <v>52.94582781456954</v>
      </c>
      <c r="AO49" s="236">
        <v>7.5</v>
      </c>
      <c r="AP49" s="236">
        <v>24.635827814569545</v>
      </c>
      <c r="AQ49" s="236">
        <v>6.225165562913908</v>
      </c>
      <c r="AR49" s="236">
        <v>81.754285714285743</v>
      </c>
      <c r="AS49" s="236" t="s">
        <v>111</v>
      </c>
      <c r="AT49" s="236">
        <v>24.695496688741731</v>
      </c>
      <c r="AU49" s="236">
        <v>20.916480605487241</v>
      </c>
    </row>
    <row r="50" spans="1:47" s="218" customFormat="1" ht="15" customHeight="1">
      <c r="A50" s="226"/>
      <c r="B50" s="226" t="s">
        <v>1394</v>
      </c>
      <c r="C50" s="238"/>
      <c r="D50" s="204"/>
      <c r="E50" s="237"/>
      <c r="F50" s="224">
        <v>1910.9999999614831</v>
      </c>
      <c r="G50" s="217">
        <v>100</v>
      </c>
      <c r="H50" s="217">
        <v>61.819351360395814</v>
      </c>
      <c r="I50" s="217">
        <v>38.180648639604108</v>
      </c>
      <c r="J50" s="224">
        <f t="shared" si="0"/>
        <v>729.63219548812845</v>
      </c>
      <c r="K50" s="217">
        <v>7.2814888731443395</v>
      </c>
      <c r="L50" s="217">
        <v>0.31203364537326783</v>
      </c>
      <c r="M50" s="217">
        <v>10.70444294964499</v>
      </c>
      <c r="N50" s="217">
        <v>32.581347184204056</v>
      </c>
      <c r="O50" s="217">
        <v>7.6548542650645031</v>
      </c>
      <c r="P50" s="217">
        <v>13.486343466090371</v>
      </c>
      <c r="Q50" s="217">
        <v>26.007563524249484</v>
      </c>
      <c r="R50" s="217">
        <v>10.42938760560485</v>
      </c>
      <c r="S50" s="217">
        <v>16.190326087482045</v>
      </c>
      <c r="T50" s="217">
        <v>9.9459635729059528</v>
      </c>
      <c r="U50" s="217">
        <v>20.460061211387366</v>
      </c>
      <c r="V50" s="217">
        <v>14.812781989061415</v>
      </c>
      <c r="W50" s="217">
        <v>27.733936130756469</v>
      </c>
      <c r="X50" s="217">
        <v>6.8931748527918932</v>
      </c>
      <c r="Y50" s="217">
        <v>8.1472645687197822</v>
      </c>
      <c r="Z50" s="217">
        <v>2.7586068665785684</v>
      </c>
      <c r="AA50" s="217">
        <v>1.4420827346054592</v>
      </c>
      <c r="AB50" s="217">
        <v>9.1090314487065864</v>
      </c>
      <c r="AC50" s="217">
        <v>1.3954299670587624</v>
      </c>
      <c r="AD50" s="217">
        <v>10.695594280942437</v>
      </c>
      <c r="AE50" s="217">
        <v>15.378393009841243</v>
      </c>
      <c r="AF50" s="217">
        <v>0</v>
      </c>
      <c r="AH50" s="236"/>
      <c r="AI50" s="236"/>
      <c r="AJ50" s="236"/>
      <c r="AK50" s="236"/>
      <c r="AL50" s="236"/>
      <c r="AM50" s="236"/>
      <c r="AN50" s="236"/>
      <c r="AO50" s="236"/>
      <c r="AP50" s="236"/>
      <c r="AQ50" s="236"/>
      <c r="AR50" s="236"/>
      <c r="AS50" s="236"/>
      <c r="AT50" s="236"/>
      <c r="AU50" s="236"/>
    </row>
    <row r="51" spans="1:47" s="218" customFormat="1" ht="15" customHeight="1">
      <c r="A51" s="226"/>
      <c r="B51" s="226" t="s">
        <v>1395</v>
      </c>
      <c r="C51" s="238"/>
      <c r="D51" s="204"/>
      <c r="E51" s="237"/>
      <c r="F51" s="224">
        <v>1622.0000000610351</v>
      </c>
      <c r="G51" s="217">
        <v>100</v>
      </c>
      <c r="H51" s="217">
        <v>56.089581343384538</v>
      </c>
      <c r="I51" s="217">
        <v>43.910418656615441</v>
      </c>
      <c r="J51" s="224">
        <f t="shared" si="0"/>
        <v>712.2269906371032</v>
      </c>
      <c r="K51" s="217">
        <v>4.2541980157331416</v>
      </c>
      <c r="L51" s="217">
        <v>0.97729815080958204</v>
      </c>
      <c r="M51" s="217">
        <v>12.394745061557758</v>
      </c>
      <c r="N51" s="217">
        <v>32.881394890460136</v>
      </c>
      <c r="O51" s="217">
        <v>6.826434481726193</v>
      </c>
      <c r="P51" s="217">
        <v>9.5184026056592952</v>
      </c>
      <c r="Q51" s="217">
        <v>21.025329912899444</v>
      </c>
      <c r="R51" s="217">
        <v>15.306339019700753</v>
      </c>
      <c r="S51" s="217">
        <v>21.172528161447364</v>
      </c>
      <c r="T51" s="217">
        <v>9.8775332457975527</v>
      </c>
      <c r="U51" s="217">
        <v>17.223575127931426</v>
      </c>
      <c r="V51" s="217">
        <v>14.089960533325623</v>
      </c>
      <c r="W51" s="217">
        <v>29.34837332811302</v>
      </c>
      <c r="X51" s="217">
        <v>4.5140387721292656</v>
      </c>
      <c r="Y51" s="217">
        <v>8.7136614547920122</v>
      </c>
      <c r="Z51" s="217">
        <v>1.7540355272981893</v>
      </c>
      <c r="AA51" s="217">
        <v>1.6542343324934594</v>
      </c>
      <c r="AB51" s="217">
        <v>7.6427334518395593</v>
      </c>
      <c r="AC51" s="217">
        <v>2.5872780377512794</v>
      </c>
      <c r="AD51" s="217">
        <v>9.7754607681865018</v>
      </c>
      <c r="AE51" s="217">
        <v>13.011234441694414</v>
      </c>
      <c r="AF51" s="217">
        <v>1.3729111320601695</v>
      </c>
      <c r="AH51" s="236"/>
      <c r="AI51" s="236"/>
      <c r="AJ51" s="236"/>
      <c r="AK51" s="236"/>
      <c r="AL51" s="236"/>
      <c r="AM51" s="236"/>
      <c r="AN51" s="236"/>
      <c r="AO51" s="236"/>
      <c r="AP51" s="236"/>
      <c r="AQ51" s="236"/>
      <c r="AR51" s="236"/>
      <c r="AS51" s="236"/>
      <c r="AT51" s="236"/>
      <c r="AU51" s="236"/>
    </row>
    <row r="52" spans="1:47" s="218" customFormat="1" ht="15" customHeight="1">
      <c r="A52" s="226"/>
      <c r="B52" s="1388" t="s">
        <v>919</v>
      </c>
      <c r="C52" s="238"/>
      <c r="D52" s="204"/>
      <c r="E52" s="237"/>
      <c r="F52" s="224">
        <v>737.99999999882061</v>
      </c>
      <c r="G52" s="217">
        <v>100</v>
      </c>
      <c r="H52" s="217">
        <v>56.024715538233302</v>
      </c>
      <c r="I52" s="217">
        <v>43.975284461766684</v>
      </c>
      <c r="J52" s="224">
        <f t="shared" si="0"/>
        <v>324.53759932731947</v>
      </c>
      <c r="K52" s="217">
        <v>7.686136873450665</v>
      </c>
      <c r="L52" s="217">
        <v>0</v>
      </c>
      <c r="M52" s="217">
        <v>14.984844684433359</v>
      </c>
      <c r="N52" s="217">
        <v>33.191470075672697</v>
      </c>
      <c r="O52" s="217">
        <v>7.1131521850596213</v>
      </c>
      <c r="P52" s="217">
        <v>25.825622562139419</v>
      </c>
      <c r="Q52" s="217">
        <v>25.710871389626316</v>
      </c>
      <c r="R52" s="217">
        <v>28.672767919655978</v>
      </c>
      <c r="S52" s="217">
        <v>21.75825800783047</v>
      </c>
      <c r="T52" s="217">
        <v>12.183380288699288</v>
      </c>
      <c r="U52" s="217">
        <v>36.163361025152938</v>
      </c>
      <c r="V52" s="217">
        <v>31.981185733346024</v>
      </c>
      <c r="W52" s="217">
        <v>19.085237115014426</v>
      </c>
      <c r="X52" s="217">
        <v>1.2971411009867837</v>
      </c>
      <c r="Y52" s="217">
        <v>11.279111717688043</v>
      </c>
      <c r="Z52" s="217">
        <v>0</v>
      </c>
      <c r="AA52" s="217">
        <v>0</v>
      </c>
      <c r="AB52" s="217">
        <v>14.313282225743158</v>
      </c>
      <c r="AC52" s="217">
        <v>0</v>
      </c>
      <c r="AD52" s="217">
        <v>14.262085703786259</v>
      </c>
      <c r="AE52" s="217">
        <v>14.667417628394563</v>
      </c>
      <c r="AF52" s="217">
        <v>0.64857055049339185</v>
      </c>
      <c r="AH52" s="236"/>
      <c r="AI52" s="236"/>
      <c r="AJ52" s="236"/>
      <c r="AK52" s="236"/>
      <c r="AL52" s="236"/>
      <c r="AM52" s="236"/>
      <c r="AN52" s="236"/>
      <c r="AO52" s="236"/>
      <c r="AP52" s="236"/>
      <c r="AQ52" s="236"/>
      <c r="AR52" s="236"/>
      <c r="AS52" s="236"/>
      <c r="AT52" s="236"/>
      <c r="AU52" s="236"/>
    </row>
    <row r="53" spans="1:47" s="218" customFormat="1" ht="15" customHeight="1">
      <c r="A53" s="1740" t="s">
        <v>920</v>
      </c>
      <c r="B53" s="1740"/>
      <c r="C53" s="238"/>
      <c r="D53" s="204"/>
      <c r="E53" s="237"/>
      <c r="F53" s="224">
        <v>417.99999999950421</v>
      </c>
      <c r="G53" s="217">
        <v>100</v>
      </c>
      <c r="H53" s="217">
        <v>46.01955648673794</v>
      </c>
      <c r="I53" s="217">
        <v>53.980443513262088</v>
      </c>
      <c r="J53" s="224">
        <f t="shared" si="0"/>
        <v>225.6382538851679</v>
      </c>
      <c r="K53" s="217">
        <v>17.840808805645327</v>
      </c>
      <c r="L53" s="217">
        <v>0</v>
      </c>
      <c r="M53" s="217">
        <v>28.926889164874552</v>
      </c>
      <c r="N53" s="217">
        <v>47.042644470191661</v>
      </c>
      <c r="O53" s="217">
        <v>9.4383075705122277</v>
      </c>
      <c r="P53" s="217">
        <v>12.146478816715483</v>
      </c>
      <c r="Q53" s="217">
        <v>31.981898234258523</v>
      </c>
      <c r="R53" s="217">
        <v>15.136166411445792</v>
      </c>
      <c r="S53" s="217">
        <v>17.682982999386944</v>
      </c>
      <c r="T53" s="217">
        <v>8.2924707277161414</v>
      </c>
      <c r="U53" s="217">
        <v>25.689350560781548</v>
      </c>
      <c r="V53" s="217">
        <v>11.899295973313404</v>
      </c>
      <c r="W53" s="217">
        <v>38.263962871129586</v>
      </c>
      <c r="X53" s="217">
        <v>7.3037124437894709</v>
      </c>
      <c r="Y53" s="217">
        <v>18.925350335178944</v>
      </c>
      <c r="Z53" s="217">
        <v>6.2726094796716225</v>
      </c>
      <c r="AA53" s="217">
        <v>7.3299693368429129</v>
      </c>
      <c r="AB53" s="217">
        <v>2.9880077081219834</v>
      </c>
      <c r="AC53" s="217">
        <v>0</v>
      </c>
      <c r="AD53" s="217">
        <v>11.189541017790903</v>
      </c>
      <c r="AE53" s="217">
        <v>32.993417239157111</v>
      </c>
      <c r="AF53" s="217">
        <v>3.1363047398358113</v>
      </c>
      <c r="AH53" s="236"/>
      <c r="AI53" s="236"/>
      <c r="AJ53" s="236"/>
      <c r="AK53" s="236"/>
      <c r="AL53" s="236"/>
      <c r="AM53" s="236"/>
      <c r="AN53" s="236"/>
      <c r="AO53" s="236"/>
      <c r="AP53" s="236"/>
      <c r="AQ53" s="236"/>
      <c r="AR53" s="236"/>
      <c r="AS53" s="236"/>
      <c r="AT53" s="236"/>
      <c r="AU53" s="236"/>
    </row>
    <row r="54" spans="1:47" s="218" customFormat="1" ht="15" customHeight="1">
      <c r="A54" s="1746" t="s">
        <v>118</v>
      </c>
      <c r="B54" s="1746"/>
      <c r="C54" s="1746"/>
      <c r="D54" s="221"/>
      <c r="E54" s="237"/>
      <c r="F54" s="224"/>
      <c r="G54" s="217"/>
      <c r="H54" s="217"/>
      <c r="I54" s="217"/>
      <c r="J54" s="224"/>
      <c r="K54" s="217"/>
      <c r="L54" s="217"/>
      <c r="M54" s="217"/>
      <c r="N54" s="217"/>
      <c r="O54" s="217"/>
      <c r="P54" s="217"/>
      <c r="Q54" s="217"/>
      <c r="R54" s="217"/>
      <c r="S54" s="217"/>
      <c r="T54" s="217"/>
      <c r="U54" s="217"/>
      <c r="V54" s="217"/>
      <c r="W54" s="217"/>
      <c r="X54" s="217"/>
      <c r="Y54" s="217"/>
      <c r="Z54" s="217"/>
      <c r="AA54" s="217"/>
      <c r="AB54" s="217"/>
      <c r="AC54" s="217"/>
      <c r="AD54" s="217"/>
      <c r="AE54" s="217"/>
      <c r="AF54" s="217"/>
      <c r="AH54" s="236"/>
      <c r="AI54" s="236"/>
      <c r="AJ54" s="236"/>
      <c r="AK54" s="236"/>
      <c r="AL54" s="236"/>
      <c r="AM54" s="236"/>
      <c r="AN54" s="236"/>
      <c r="AO54" s="236"/>
      <c r="AP54" s="236"/>
      <c r="AQ54" s="236"/>
      <c r="AR54" s="236"/>
      <c r="AS54" s="236"/>
      <c r="AT54" s="236"/>
      <c r="AU54" s="236"/>
    </row>
    <row r="55" spans="1:47" s="218" customFormat="1" ht="15" customHeight="1">
      <c r="A55" s="1740" t="s">
        <v>921</v>
      </c>
      <c r="B55" s="1740" t="s">
        <v>921</v>
      </c>
      <c r="C55" s="1389"/>
      <c r="D55" s="221"/>
      <c r="E55" s="237"/>
      <c r="F55" s="224">
        <v>7299.8195631585522</v>
      </c>
      <c r="G55" s="217">
        <v>100</v>
      </c>
      <c r="H55" s="217">
        <v>50.586356691635679</v>
      </c>
      <c r="I55" s="217">
        <v>49.413643308364399</v>
      </c>
      <c r="J55" s="224">
        <f>F55*I55/100</f>
        <v>3607.1068010933714</v>
      </c>
      <c r="K55" s="217">
        <v>4.9294389220782984</v>
      </c>
      <c r="L55" s="217">
        <v>1.2082651576644328</v>
      </c>
      <c r="M55" s="217">
        <v>14.307308065651537</v>
      </c>
      <c r="N55" s="217">
        <v>35.885849166321449</v>
      </c>
      <c r="O55" s="217">
        <v>6.4732065567171819</v>
      </c>
      <c r="P55" s="217">
        <v>18.798486702144089</v>
      </c>
      <c r="Q55" s="217">
        <v>24.625247339353638</v>
      </c>
      <c r="R55" s="217">
        <v>20.560539864069803</v>
      </c>
      <c r="S55" s="217">
        <v>19.512666187829776</v>
      </c>
      <c r="T55" s="217">
        <v>10.618894430494965</v>
      </c>
      <c r="U55" s="217">
        <v>29.009481893718373</v>
      </c>
      <c r="V55" s="217">
        <v>22.413151829294844</v>
      </c>
      <c r="W55" s="217">
        <v>32.281494696032105</v>
      </c>
      <c r="X55" s="217">
        <v>3.5276832599105878</v>
      </c>
      <c r="Y55" s="217">
        <v>9.3173923216738661</v>
      </c>
      <c r="Z55" s="217">
        <v>1.9010483276976196</v>
      </c>
      <c r="AA55" s="217">
        <v>2.1022376193994137</v>
      </c>
      <c r="AB55" s="217">
        <v>8.1488521336929889</v>
      </c>
      <c r="AC55" s="217">
        <v>1.794899955901742</v>
      </c>
      <c r="AD55" s="217">
        <v>13.235036076909307</v>
      </c>
      <c r="AE55" s="217">
        <v>14.208491383116121</v>
      </c>
      <c r="AF55" s="217">
        <v>1.9465200891069814</v>
      </c>
      <c r="AH55" s="236"/>
      <c r="AI55" s="236"/>
      <c r="AJ55" s="236"/>
      <c r="AK55" s="236"/>
      <c r="AL55" s="236"/>
      <c r="AM55" s="236"/>
      <c r="AN55" s="236"/>
      <c r="AO55" s="236"/>
      <c r="AP55" s="236"/>
      <c r="AQ55" s="236"/>
      <c r="AR55" s="236"/>
      <c r="AS55" s="236"/>
      <c r="AT55" s="236"/>
      <c r="AU55" s="236"/>
    </row>
    <row r="56" spans="1:47" s="240" customFormat="1" ht="15" customHeight="1">
      <c r="A56" s="1388"/>
      <c r="B56" s="1388" t="s">
        <v>922</v>
      </c>
      <c r="C56" s="1388"/>
      <c r="D56" s="221"/>
      <c r="E56" s="237"/>
      <c r="F56" s="224">
        <v>5083.7671906391706</v>
      </c>
      <c r="G56" s="217">
        <v>100</v>
      </c>
      <c r="H56" s="217">
        <v>49.32344972955611</v>
      </c>
      <c r="I56" s="217">
        <v>50.676550270444032</v>
      </c>
      <c r="J56" s="224">
        <f>F56*I56/100</f>
        <v>2576.2778359965996</v>
      </c>
      <c r="K56" s="217">
        <v>5.0293602507283355</v>
      </c>
      <c r="L56" s="217">
        <v>1.226304020357097</v>
      </c>
      <c r="M56" s="217">
        <v>14.932188284832083</v>
      </c>
      <c r="N56" s="217">
        <v>38.895459195801607</v>
      </c>
      <c r="O56" s="217">
        <v>7.1606995525226198</v>
      </c>
      <c r="P56" s="217">
        <v>19.773682249226727</v>
      </c>
      <c r="Q56" s="217">
        <v>26.685812730478592</v>
      </c>
      <c r="R56" s="217">
        <v>21.964196732243831</v>
      </c>
      <c r="S56" s="217">
        <v>20.792030261958754</v>
      </c>
      <c r="T56" s="217">
        <v>9.8714633004002046</v>
      </c>
      <c r="U56" s="217">
        <v>26.865281841305357</v>
      </c>
      <c r="V56" s="217">
        <v>22.169620279618162</v>
      </c>
      <c r="W56" s="217">
        <v>31.405044027680962</v>
      </c>
      <c r="X56" s="217">
        <v>3.2121759432596186</v>
      </c>
      <c r="Y56" s="217">
        <v>8.069434728989874</v>
      </c>
      <c r="Z56" s="217">
        <v>2.0709173046637188</v>
      </c>
      <c r="AA56" s="217">
        <v>1.6370551062137746</v>
      </c>
      <c r="AB56" s="217">
        <v>9.0953711051454587</v>
      </c>
      <c r="AC56" s="217">
        <v>1.6870395285012991</v>
      </c>
      <c r="AD56" s="217">
        <v>13.449944997444437</v>
      </c>
      <c r="AE56" s="217">
        <v>13.832872797989307</v>
      </c>
      <c r="AF56" s="217">
        <v>1.0788468520743513</v>
      </c>
      <c r="AH56" s="236"/>
      <c r="AI56" s="236"/>
      <c r="AJ56" s="236"/>
      <c r="AK56" s="236"/>
      <c r="AL56" s="236">
        <v>328.16930631614252</v>
      </c>
      <c r="AM56" s="236">
        <v>270.85679770008636</v>
      </c>
      <c r="AN56" s="236">
        <v>1088.44216754635</v>
      </c>
      <c r="AO56" s="236">
        <v>1300.3155915610384</v>
      </c>
      <c r="AP56" s="236">
        <v>1249.4887223390162</v>
      </c>
      <c r="AQ56" s="236">
        <v>347.90211253207184</v>
      </c>
      <c r="AR56" s="236">
        <v>3121.0527703901153</v>
      </c>
      <c r="AS56" s="236">
        <v>353.77717158078161</v>
      </c>
      <c r="AT56" s="236">
        <v>1895.4746579483585</v>
      </c>
      <c r="AU56" s="236">
        <v>168.48232671058565</v>
      </c>
    </row>
    <row r="57" spans="1:47" s="218" customFormat="1" ht="15" customHeight="1">
      <c r="A57" s="1388"/>
      <c r="B57" s="1388" t="s">
        <v>923</v>
      </c>
      <c r="C57" s="1388"/>
      <c r="D57" s="221"/>
      <c r="E57" s="237"/>
      <c r="F57" s="224">
        <v>1102.8672519452116</v>
      </c>
      <c r="G57" s="217">
        <v>100</v>
      </c>
      <c r="H57" s="217">
        <v>47.681521589909188</v>
      </c>
      <c r="I57" s="217">
        <v>52.318478410090776</v>
      </c>
      <c r="J57" s="224">
        <f>F57*I57/100</f>
        <v>577.00336510091699</v>
      </c>
      <c r="K57" s="217">
        <v>3.2317022672323219</v>
      </c>
      <c r="L57" s="217">
        <v>1.9819914745913143</v>
      </c>
      <c r="M57" s="217">
        <v>11.606418009720796</v>
      </c>
      <c r="N57" s="217">
        <v>33.806657788064427</v>
      </c>
      <c r="O57" s="217">
        <v>5.1823812009676944</v>
      </c>
      <c r="P57" s="217">
        <v>17.566550985302094</v>
      </c>
      <c r="Q57" s="217">
        <v>25.979647336224417</v>
      </c>
      <c r="R57" s="217">
        <v>17.686521169878137</v>
      </c>
      <c r="S57" s="217">
        <v>17.425233420239206</v>
      </c>
      <c r="T57" s="217">
        <v>12.206783668885212</v>
      </c>
      <c r="U57" s="217">
        <v>35.837707550329519</v>
      </c>
      <c r="V57" s="217">
        <v>29.069106576800099</v>
      </c>
      <c r="W57" s="217">
        <v>40.21655256248814</v>
      </c>
      <c r="X57" s="217">
        <v>7.1826383352820136</v>
      </c>
      <c r="Y57" s="217">
        <v>8.0935849843396923</v>
      </c>
      <c r="Z57" s="217">
        <v>2.2402501042218286</v>
      </c>
      <c r="AA57" s="217">
        <v>1.6818169694554304</v>
      </c>
      <c r="AB57" s="217">
        <v>8.0551702277032025</v>
      </c>
      <c r="AC57" s="217">
        <v>3.0150421315099258</v>
      </c>
      <c r="AD57" s="217">
        <v>11.071614134395952</v>
      </c>
      <c r="AE57" s="217">
        <v>11.174509015438172</v>
      </c>
      <c r="AF57" s="217">
        <v>0.85175511441781193</v>
      </c>
      <c r="AH57" s="236"/>
      <c r="AI57" s="236"/>
      <c r="AJ57" s="236"/>
      <c r="AK57" s="236"/>
      <c r="AL57" s="236">
        <v>159.54091494699648</v>
      </c>
      <c r="AM57" s="236">
        <v>121.06533629729086</v>
      </c>
      <c r="AN57" s="236">
        <v>464.70922458856552</v>
      </c>
      <c r="AO57" s="236">
        <v>623.47438122409665</v>
      </c>
      <c r="AP57" s="236">
        <v>761.37045323767074</v>
      </c>
      <c r="AQ57" s="236">
        <v>151.7544431746295</v>
      </c>
      <c r="AR57" s="236">
        <v>1261.0387971296987</v>
      </c>
      <c r="AS57" s="236">
        <v>212.20024679255147</v>
      </c>
      <c r="AT57" s="236">
        <v>581.01446090597346</v>
      </c>
      <c r="AU57" s="236">
        <v>25.712788785296855</v>
      </c>
    </row>
    <row r="58" spans="1:47" s="218" customFormat="1" ht="15" customHeight="1">
      <c r="A58" s="1388"/>
      <c r="B58" s="1388" t="s">
        <v>924</v>
      </c>
      <c r="C58" s="1388"/>
      <c r="D58" s="221"/>
      <c r="E58" s="237"/>
      <c r="F58" s="224">
        <v>1113.1851205741689</v>
      </c>
      <c r="G58" s="217">
        <v>100</v>
      </c>
      <c r="H58" s="217">
        <v>59.231794280382026</v>
      </c>
      <c r="I58" s="217">
        <v>40.768205719617967</v>
      </c>
      <c r="J58" s="224">
        <f>F58*I58/100</f>
        <v>453.82559999585447</v>
      </c>
      <c r="K58" s="217">
        <v>6.1551123178175109</v>
      </c>
      <c r="L58" s="217">
        <v>0.35932927291885136</v>
      </c>
      <c r="M58" s="217">
        <v>14.129419986751573</v>
      </c>
      <c r="N58" s="217">
        <v>24.201283497518393</v>
      </c>
      <c r="O58" s="217">
        <v>4.6123792021754255</v>
      </c>
      <c r="P58" s="217">
        <v>15.565416567094896</v>
      </c>
      <c r="Q58" s="217">
        <v>13.873075116662175</v>
      </c>
      <c r="R58" s="217">
        <v>16.997607193903995</v>
      </c>
      <c r="S58" s="217">
        <v>15.738066808744291</v>
      </c>
      <c r="T58" s="217">
        <v>12.459140745182236</v>
      </c>
      <c r="U58" s="217">
        <v>32.036819709119086</v>
      </c>
      <c r="V58" s="217">
        <v>16.931065600749719</v>
      </c>
      <c r="W58" s="217">
        <v>28.422617828353914</v>
      </c>
      <c r="X58" s="217">
        <v>1.3474847733287016</v>
      </c>
      <c r="Y58" s="217">
        <v>16.229111457897673</v>
      </c>
      <c r="Z58" s="217">
        <v>0.78922169611319215</v>
      </c>
      <c r="AA58" s="217">
        <v>4.6431876489848172</v>
      </c>
      <c r="AB58" s="217">
        <v>3.9190404885795256</v>
      </c>
      <c r="AC58" s="217">
        <v>1.0786511204901519</v>
      </c>
      <c r="AD58" s="217">
        <v>14.396945510875113</v>
      </c>
      <c r="AE58" s="217">
        <v>18.929752149557586</v>
      </c>
      <c r="AF58" s="217">
        <v>6.9936852640111891</v>
      </c>
      <c r="AH58" s="236"/>
      <c r="AI58" s="236"/>
      <c r="AJ58" s="236"/>
      <c r="AK58" s="236"/>
      <c r="AL58" s="236">
        <v>143.3944079953005</v>
      </c>
      <c r="AM58" s="236">
        <v>123.84857588901406</v>
      </c>
      <c r="AN58" s="236">
        <v>291.23529659150364</v>
      </c>
      <c r="AO58" s="236">
        <v>500.0265324637088</v>
      </c>
      <c r="AP58" s="236">
        <v>451.94073953438129</v>
      </c>
      <c r="AQ58" s="236">
        <v>114.81313608810319</v>
      </c>
      <c r="AR58" s="236">
        <v>988.25220365029122</v>
      </c>
      <c r="AS58" s="236">
        <v>94.681786805630907</v>
      </c>
      <c r="AT58" s="236">
        <v>376.36441115577679</v>
      </c>
      <c r="AU58" s="236">
        <v>25.027871131167849</v>
      </c>
    </row>
    <row r="59" spans="1:47" s="218" customFormat="1" ht="15" customHeight="1" thickBot="1">
      <c r="A59" s="1747" t="s">
        <v>925</v>
      </c>
      <c r="B59" s="1747"/>
      <c r="C59" s="1390"/>
      <c r="D59" s="241"/>
      <c r="E59" s="242"/>
      <c r="F59" s="243">
        <v>8387.1804366381657</v>
      </c>
      <c r="G59" s="231">
        <v>100</v>
      </c>
      <c r="H59" s="231">
        <v>59.475072734378188</v>
      </c>
      <c r="I59" s="231">
        <v>40.524927265621798</v>
      </c>
      <c r="J59" s="243">
        <f>F59*I59/100</f>
        <v>3398.8987715840776</v>
      </c>
      <c r="K59" s="231">
        <v>7.7165207205904558</v>
      </c>
      <c r="L59" s="231">
        <v>1.3426688172039536</v>
      </c>
      <c r="M59" s="231">
        <v>10.421082588720518</v>
      </c>
      <c r="N59" s="231">
        <v>34.62880117689388</v>
      </c>
      <c r="O59" s="231">
        <v>7.0155982006665205</v>
      </c>
      <c r="P59" s="231">
        <v>12.55460454207933</v>
      </c>
      <c r="Q59" s="231">
        <v>19.207381083537033</v>
      </c>
      <c r="R59" s="231">
        <v>16.120370483437522</v>
      </c>
      <c r="S59" s="231">
        <v>13.868458277256511</v>
      </c>
      <c r="T59" s="231">
        <v>10.085663689727175</v>
      </c>
      <c r="U59" s="231">
        <v>23.152283598867058</v>
      </c>
      <c r="V59" s="231">
        <v>15.811408931929545</v>
      </c>
      <c r="W59" s="231">
        <v>27.815401519035831</v>
      </c>
      <c r="X59" s="231">
        <v>3.4602903749019767</v>
      </c>
      <c r="Y59" s="231">
        <v>10.955001388437697</v>
      </c>
      <c r="Z59" s="231">
        <v>2.1418816893730006</v>
      </c>
      <c r="AA59" s="231">
        <v>2.1312728312147904</v>
      </c>
      <c r="AB59" s="231">
        <v>7.2817727756577755</v>
      </c>
      <c r="AC59" s="231">
        <v>0.92074326279621621</v>
      </c>
      <c r="AD59" s="231">
        <v>11.985184514206235</v>
      </c>
      <c r="AE59" s="231">
        <v>14.004394825529774</v>
      </c>
      <c r="AF59" s="231">
        <v>1.0123651994724807</v>
      </c>
      <c r="AG59" s="244"/>
      <c r="AH59" s="245"/>
      <c r="AI59" s="245"/>
      <c r="AJ59" s="245"/>
      <c r="AK59" s="245"/>
      <c r="AL59" s="245">
        <v>785.15335916878894</v>
      </c>
      <c r="AM59" s="245">
        <v>669.05726125398746</v>
      </c>
      <c r="AN59" s="245">
        <v>2346.4687322376781</v>
      </c>
      <c r="AO59" s="245">
        <v>2701.0844297804861</v>
      </c>
      <c r="AP59" s="245">
        <v>2476.2683914480599</v>
      </c>
      <c r="AQ59" s="245">
        <v>649.64188221210145</v>
      </c>
      <c r="AR59" s="245">
        <v>3518.8356211103855</v>
      </c>
      <c r="AS59" s="245">
        <v>606.65369125180848</v>
      </c>
      <c r="AT59" s="245">
        <v>1969.3277076007093</v>
      </c>
      <c r="AU59" s="245">
        <v>232.1883395748313</v>
      </c>
    </row>
    <row r="60" spans="1:47" s="998" customFormat="1" ht="21.75" customHeight="1" thickBot="1">
      <c r="A60" s="2033" t="s">
        <v>1396</v>
      </c>
      <c r="B60" s="2033"/>
      <c r="C60" s="2033"/>
      <c r="D60" s="2033"/>
      <c r="E60" s="2033"/>
      <c r="F60" s="2033"/>
      <c r="G60" s="2033"/>
      <c r="H60" s="2033"/>
      <c r="I60" s="2033"/>
      <c r="J60" s="2033"/>
      <c r="K60" s="2033"/>
      <c r="L60" s="2033"/>
      <c r="M60" s="2033"/>
      <c r="N60" s="2033"/>
      <c r="O60" s="2033"/>
      <c r="P60" s="1644"/>
      <c r="Q60" s="1644"/>
      <c r="R60" s="1644"/>
      <c r="S60" s="1644"/>
      <c r="T60" s="1644"/>
      <c r="U60" s="1644"/>
      <c r="V60" s="1644"/>
      <c r="W60" s="1644"/>
      <c r="X60" s="1644"/>
      <c r="Y60" s="1644"/>
      <c r="Z60" s="1644"/>
      <c r="AA60" s="1644"/>
      <c r="AB60" s="1644"/>
      <c r="AC60" s="1644"/>
      <c r="AD60" s="1644"/>
      <c r="AE60" s="1644"/>
      <c r="AF60" s="1644"/>
    </row>
    <row r="61" spans="1:47" ht="26.1" customHeight="1">
      <c r="E61" s="1024"/>
      <c r="F61" s="1024"/>
      <c r="G61" s="1024"/>
      <c r="H61" s="1024"/>
      <c r="I61" s="1024"/>
      <c r="J61" s="1024"/>
      <c r="K61" s="1024"/>
      <c r="L61" s="1024"/>
      <c r="M61" s="1024"/>
      <c r="N61" s="1024"/>
      <c r="O61" s="1024"/>
      <c r="P61" s="246"/>
      <c r="Q61" s="246"/>
      <c r="R61" s="246"/>
      <c r="S61" s="993"/>
      <c r="T61" s="1024"/>
      <c r="U61" s="246"/>
      <c r="V61" s="1024"/>
      <c r="W61" s="1024"/>
      <c r="X61" s="993"/>
      <c r="Y61" s="993"/>
      <c r="Z61" s="993"/>
      <c r="AA61" s="993"/>
      <c r="AB61" s="993"/>
      <c r="AC61" s="993"/>
      <c r="AD61" s="247"/>
      <c r="AE61" s="993"/>
      <c r="AF61" s="998"/>
    </row>
    <row r="62" spans="1:47" ht="26.1" customHeight="1">
      <c r="E62" s="1024"/>
      <c r="H62" s="1025"/>
      <c r="I62" s="1025"/>
      <c r="J62" s="1025"/>
      <c r="K62" s="1025"/>
      <c r="L62" s="1025"/>
      <c r="M62" s="1025"/>
      <c r="N62" s="1025"/>
      <c r="O62" s="1025"/>
      <c r="P62" s="1025"/>
      <c r="Q62" s="1025"/>
      <c r="R62" s="1025"/>
      <c r="S62" s="1025"/>
      <c r="T62" s="1025"/>
      <c r="U62" s="1025"/>
      <c r="V62" s="1025"/>
      <c r="W62" s="1025"/>
      <c r="X62" s="1025"/>
      <c r="Y62" s="1025"/>
      <c r="Z62" s="1025"/>
      <c r="AA62" s="1025"/>
      <c r="AB62" s="1025"/>
      <c r="AC62" s="1025"/>
      <c r="AD62" s="1025"/>
      <c r="AE62" s="1025"/>
    </row>
    <row r="63" spans="1:47" ht="26.1" customHeight="1">
      <c r="E63" s="1024"/>
    </row>
    <row r="64" spans="1:47" ht="26.1" customHeight="1">
      <c r="E64" s="1024"/>
    </row>
    <row r="65" spans="5:5" ht="26.1" customHeight="1">
      <c r="E65" s="1024"/>
    </row>
    <row r="66" spans="5:5" ht="26.1" customHeight="1">
      <c r="E66" s="1024"/>
    </row>
    <row r="67" spans="5:5" ht="26.1" customHeight="1">
      <c r="E67" s="1024"/>
    </row>
    <row r="68" spans="5:5" ht="26.1" customHeight="1">
      <c r="E68" s="1024"/>
    </row>
    <row r="69" spans="5:5" ht="26.1" customHeight="1">
      <c r="E69" s="1024"/>
    </row>
    <row r="70" spans="5:5" ht="26.1" customHeight="1">
      <c r="E70" s="1024"/>
    </row>
    <row r="71" spans="5:5" ht="26.1" customHeight="1">
      <c r="E71" s="1024"/>
    </row>
    <row r="72" spans="5:5" ht="26.1" customHeight="1">
      <c r="E72" s="1024"/>
    </row>
    <row r="73" spans="5:5" ht="15.75" customHeight="1">
      <c r="E73" s="1024"/>
    </row>
    <row r="74" spans="5:5">
      <c r="E74" s="1024"/>
    </row>
    <row r="75" spans="5:5" ht="15.75" customHeight="1">
      <c r="E75" s="1024"/>
    </row>
    <row r="76" spans="5:5">
      <c r="E76" s="1024"/>
    </row>
    <row r="77" spans="5:5" ht="15.75" customHeight="1">
      <c r="E77" s="1024"/>
    </row>
    <row r="78" spans="5:5">
      <c r="E78" s="1024"/>
    </row>
    <row r="79" spans="5:5" ht="15.75" customHeight="1">
      <c r="E79" s="1024"/>
    </row>
    <row r="80" spans="5:5">
      <c r="E80" s="1024"/>
    </row>
    <row r="81" spans="5:5" ht="15.75" customHeight="1">
      <c r="E81" s="1024"/>
    </row>
    <row r="82" spans="5:5">
      <c r="E82" s="1024"/>
    </row>
    <row r="83" spans="5:5" ht="15.75" customHeight="1">
      <c r="E83" s="1024"/>
    </row>
    <row r="84" spans="5:5">
      <c r="E84" s="1024"/>
    </row>
    <row r="85" spans="5:5" ht="15.75" customHeight="1">
      <c r="E85" s="1024"/>
    </row>
    <row r="86" spans="5:5">
      <c r="E86" s="1024"/>
    </row>
    <row r="87" spans="5:5" ht="15.75" customHeight="1">
      <c r="E87" s="1024"/>
    </row>
    <row r="88" spans="5:5">
      <c r="E88" s="1024"/>
    </row>
    <row r="89" spans="5:5" ht="15.75" customHeight="1">
      <c r="E89" s="1024"/>
    </row>
    <row r="90" spans="5:5">
      <c r="E90" s="1024"/>
    </row>
    <row r="91" spans="5:5" ht="15.75" customHeight="1">
      <c r="E91" s="1024"/>
    </row>
    <row r="92" spans="5:5">
      <c r="E92" s="1024"/>
    </row>
    <row r="93" spans="5:5" ht="15.75" customHeight="1">
      <c r="E93" s="1024"/>
    </row>
    <row r="94" spans="5:5">
      <c r="E94" s="1024"/>
    </row>
    <row r="95" spans="5:5" ht="15.75" customHeight="1">
      <c r="E95" s="1024"/>
    </row>
    <row r="96" spans="5:5">
      <c r="E96" s="1024"/>
    </row>
    <row r="97" spans="5:5" ht="15.75" customHeight="1">
      <c r="E97" s="1024"/>
    </row>
    <row r="98" spans="5:5">
      <c r="E98" s="1024"/>
    </row>
    <row r="99" spans="5:5" ht="15.75" customHeight="1">
      <c r="E99" s="1024"/>
    </row>
    <row r="100" spans="5:5">
      <c r="E100" s="1024"/>
    </row>
    <row r="101" spans="5:5" ht="15.75" customHeight="1">
      <c r="E101" s="1024"/>
    </row>
    <row r="102" spans="5:5">
      <c r="E102" s="1024"/>
    </row>
    <row r="103" spans="5:5" ht="15.75" customHeight="1">
      <c r="E103" s="1024"/>
    </row>
    <row r="104" spans="5:5">
      <c r="E104" s="1024"/>
    </row>
    <row r="105" spans="5:5" ht="15.75" customHeight="1">
      <c r="E105" s="1024"/>
    </row>
    <row r="106" spans="5:5">
      <c r="E106" s="1024"/>
    </row>
    <row r="107" spans="5:5" ht="15.75" customHeight="1">
      <c r="E107" s="1024"/>
    </row>
    <row r="108" spans="5:5">
      <c r="E108" s="1024"/>
    </row>
    <row r="109" spans="5:5" ht="15.75" customHeight="1">
      <c r="E109" s="1024"/>
    </row>
    <row r="110" spans="5:5">
      <c r="E110" s="1024"/>
    </row>
    <row r="111" spans="5:5" ht="15.75" customHeight="1">
      <c r="E111" s="1024"/>
    </row>
    <row r="112" spans="5:5">
      <c r="E112" s="1024"/>
    </row>
    <row r="113" spans="5:5" ht="15.75" customHeight="1">
      <c r="E113" s="1024"/>
    </row>
    <row r="114" spans="5:5">
      <c r="E114" s="1024"/>
    </row>
    <row r="115" spans="5:5" ht="15.75" customHeight="1">
      <c r="E115" s="1024"/>
    </row>
    <row r="116" spans="5:5">
      <c r="E116" s="1024"/>
    </row>
    <row r="117" spans="5:5" ht="15.75" customHeight="1">
      <c r="E117" s="1024"/>
    </row>
    <row r="118" spans="5:5">
      <c r="E118" s="1024"/>
    </row>
    <row r="119" spans="5:5" ht="15.75" customHeight="1">
      <c r="E119" s="1024"/>
    </row>
    <row r="120" spans="5:5">
      <c r="E120" s="1024"/>
    </row>
    <row r="121" spans="5:5" ht="15.75" customHeight="1">
      <c r="E121" s="1024"/>
    </row>
    <row r="122" spans="5:5">
      <c r="E122" s="1024"/>
    </row>
    <row r="123" spans="5:5" ht="15.75" customHeight="1">
      <c r="E123" s="1024"/>
    </row>
    <row r="124" spans="5:5">
      <c r="E124" s="1024"/>
    </row>
    <row r="125" spans="5:5" ht="15.75" customHeight="1">
      <c r="E125" s="1024"/>
    </row>
    <row r="126" spans="5:5">
      <c r="E126" s="1024"/>
    </row>
    <row r="127" spans="5:5" ht="15.75" customHeight="1">
      <c r="E127" s="1024"/>
    </row>
    <row r="128" spans="5:5">
      <c r="E128" s="1024"/>
    </row>
    <row r="129" spans="5:5" ht="15.75" customHeight="1">
      <c r="E129" s="1024"/>
    </row>
    <row r="130" spans="5:5">
      <c r="E130" s="1024"/>
    </row>
    <row r="131" spans="5:5" ht="15.75" customHeight="1">
      <c r="E131" s="1024"/>
    </row>
    <row r="132" spans="5:5">
      <c r="E132" s="1024"/>
    </row>
    <row r="133" spans="5:5" ht="15.75" customHeight="1">
      <c r="E133" s="1024"/>
    </row>
    <row r="134" spans="5:5">
      <c r="E134" s="1024"/>
    </row>
    <row r="135" spans="5:5" ht="15.75" customHeight="1">
      <c r="E135" s="1024"/>
    </row>
    <row r="136" spans="5:5">
      <c r="E136" s="1024"/>
    </row>
    <row r="137" spans="5:5" ht="15.75" customHeight="1">
      <c r="E137" s="1024"/>
    </row>
    <row r="138" spans="5:5">
      <c r="E138" s="1024"/>
    </row>
    <row r="139" spans="5:5" ht="15.75" customHeight="1">
      <c r="E139" s="1024"/>
    </row>
    <row r="140" spans="5:5">
      <c r="E140" s="1024"/>
    </row>
    <row r="141" spans="5:5" ht="15.75" customHeight="1">
      <c r="E141" s="1024"/>
    </row>
    <row r="142" spans="5:5">
      <c r="E142" s="1024"/>
    </row>
    <row r="143" spans="5:5" ht="15.75" customHeight="1">
      <c r="E143" s="1024"/>
    </row>
    <row r="144" spans="5:5">
      <c r="E144" s="1024"/>
    </row>
    <row r="145" spans="5:5" ht="15.75" customHeight="1">
      <c r="E145" s="1024"/>
    </row>
    <row r="146" spans="5:5">
      <c r="E146" s="1024"/>
    </row>
    <row r="147" spans="5:5" ht="15.75" customHeight="1">
      <c r="E147" s="1024"/>
    </row>
    <row r="148" spans="5:5">
      <c r="E148" s="1024"/>
    </row>
    <row r="149" spans="5:5" ht="15.75" customHeight="1">
      <c r="E149" s="1024"/>
    </row>
    <row r="150" spans="5:5">
      <c r="E150" s="1024"/>
    </row>
    <row r="151" spans="5:5" ht="15.75" customHeight="1">
      <c r="E151" s="1024"/>
    </row>
    <row r="152" spans="5:5">
      <c r="E152" s="1024"/>
    </row>
    <row r="153" spans="5:5" ht="15.75" customHeight="1">
      <c r="E153" s="1024"/>
    </row>
    <row r="154" spans="5:5">
      <c r="E154" s="1024"/>
    </row>
    <row r="155" spans="5:5" ht="15.75" customHeight="1">
      <c r="E155" s="1024"/>
    </row>
    <row r="156" spans="5:5">
      <c r="E156" s="1024"/>
    </row>
    <row r="157" spans="5:5" ht="15.75" customHeight="1">
      <c r="E157" s="1024"/>
    </row>
    <row r="158" spans="5:5">
      <c r="E158" s="1024"/>
    </row>
    <row r="159" spans="5:5" ht="15.75" customHeight="1">
      <c r="E159" s="1024"/>
    </row>
    <row r="160" spans="5:5">
      <c r="E160" s="1024"/>
    </row>
    <row r="161" spans="5:5" ht="15.75" customHeight="1">
      <c r="E161" s="1024"/>
    </row>
    <row r="162" spans="5:5">
      <c r="E162" s="1024"/>
    </row>
    <row r="163" spans="5:5" ht="15.75" customHeight="1">
      <c r="E163" s="1024"/>
    </row>
    <row r="164" spans="5:5">
      <c r="E164" s="1024"/>
    </row>
    <row r="165" spans="5:5" ht="15.75" customHeight="1">
      <c r="E165" s="1024"/>
    </row>
    <row r="166" spans="5:5">
      <c r="E166" s="1024"/>
    </row>
    <row r="167" spans="5:5" ht="15.75" customHeight="1">
      <c r="E167" s="1024"/>
    </row>
    <row r="168" spans="5:5">
      <c r="E168" s="1024"/>
    </row>
    <row r="169" spans="5:5" ht="15.75" customHeight="1">
      <c r="E169" s="1024"/>
    </row>
    <row r="170" spans="5:5">
      <c r="E170" s="1024"/>
    </row>
    <row r="171" spans="5:5" ht="15.75" customHeight="1">
      <c r="E171" s="1024"/>
    </row>
    <row r="172" spans="5:5">
      <c r="E172" s="1024"/>
    </row>
    <row r="173" spans="5:5" ht="15.75" customHeight="1">
      <c r="E173" s="1024"/>
    </row>
    <row r="174" spans="5:5">
      <c r="E174" s="1024"/>
    </row>
    <row r="175" spans="5:5" ht="15.75" customHeight="1">
      <c r="E175" s="1024"/>
    </row>
    <row r="176" spans="5:5">
      <c r="E176" s="1024"/>
    </row>
    <row r="177" spans="5:5" ht="15.75" customHeight="1">
      <c r="E177" s="1024"/>
    </row>
    <row r="178" spans="5:5">
      <c r="E178" s="1024"/>
    </row>
    <row r="179" spans="5:5" ht="15.75" customHeight="1">
      <c r="E179" s="1024"/>
    </row>
    <row r="180" spans="5:5">
      <c r="E180" s="1024"/>
    </row>
    <row r="181" spans="5:5" ht="15.75" customHeight="1">
      <c r="E181" s="1024"/>
    </row>
    <row r="182" spans="5:5">
      <c r="E182" s="1024"/>
    </row>
    <row r="183" spans="5:5" ht="15.75" customHeight="1">
      <c r="E183" s="1024"/>
    </row>
    <row r="184" spans="5:5">
      <c r="E184" s="1024"/>
    </row>
    <row r="185" spans="5:5" ht="15.75" customHeight="1">
      <c r="E185" s="1024"/>
    </row>
    <row r="186" spans="5:5">
      <c r="E186" s="1024"/>
    </row>
    <row r="187" spans="5:5" ht="15.75" customHeight="1">
      <c r="E187" s="1024"/>
    </row>
    <row r="188" spans="5:5">
      <c r="E188" s="1024"/>
    </row>
    <row r="189" spans="5:5" ht="15.75" customHeight="1">
      <c r="E189" s="1024"/>
    </row>
    <row r="190" spans="5:5">
      <c r="E190" s="1024"/>
    </row>
    <row r="191" spans="5:5" ht="15.75" customHeight="1">
      <c r="E191" s="1024"/>
    </row>
    <row r="192" spans="5:5">
      <c r="E192" s="1024"/>
    </row>
    <row r="193" spans="5:5" ht="15.75" customHeight="1">
      <c r="E193" s="1024"/>
    </row>
    <row r="194" spans="5:5">
      <c r="E194" s="1024"/>
    </row>
    <row r="195" spans="5:5" ht="15.75" customHeight="1"/>
    <row r="197" spans="5:5" ht="15.75" customHeight="1"/>
    <row r="199" spans="5:5" ht="15.75" customHeight="1"/>
    <row r="201" spans="5:5" ht="15.75" customHeight="1"/>
    <row r="203" spans="5:5" ht="15.75" customHeight="1"/>
    <row r="205" spans="5:5" ht="15.75" customHeight="1"/>
    <row r="207" spans="5:5" ht="15.75" customHeight="1"/>
    <row r="209" spans="4:4" s="232" customFormat="1" ht="15.75" customHeight="1">
      <c r="D209" s="233"/>
    </row>
    <row r="211" spans="4:4" s="232" customFormat="1" ht="15.75" customHeight="1">
      <c r="D211" s="233"/>
    </row>
    <row r="213" spans="4:4" s="232" customFormat="1" ht="15.75" customHeight="1">
      <c r="D213" s="233"/>
    </row>
    <row r="215" spans="4:4" s="232" customFormat="1" ht="15.75" customHeight="1">
      <c r="D215" s="233"/>
    </row>
    <row r="217" spans="4:4" s="232" customFormat="1" ht="15.75" customHeight="1">
      <c r="D217" s="233"/>
    </row>
    <row r="219" spans="4:4" s="232" customFormat="1" ht="15.75" customHeight="1">
      <c r="D219" s="233"/>
    </row>
    <row r="221" spans="4:4" s="232" customFormat="1" ht="15.75" customHeight="1">
      <c r="D221" s="233"/>
    </row>
    <row r="223" spans="4:4" s="232" customFormat="1" ht="15.75" customHeight="1">
      <c r="D223" s="233"/>
    </row>
    <row r="225" spans="4:4" s="232" customFormat="1" ht="15.75" customHeight="1">
      <c r="D225" s="233"/>
    </row>
    <row r="227" spans="4:4" s="232" customFormat="1" ht="15.75" customHeight="1">
      <c r="D227" s="233"/>
    </row>
    <row r="229" spans="4:4" s="232" customFormat="1" ht="15.75" customHeight="1">
      <c r="D229" s="233"/>
    </row>
    <row r="231" spans="4:4" s="232" customFormat="1" ht="15.75" customHeight="1">
      <c r="D231" s="233"/>
    </row>
    <row r="233" spans="4:4" s="232" customFormat="1" ht="15.75" customHeight="1">
      <c r="D233" s="233"/>
    </row>
    <row r="235" spans="4:4" s="232" customFormat="1" ht="15.75" customHeight="1">
      <c r="D235" s="233"/>
    </row>
    <row r="237" spans="4:4" s="232" customFormat="1" ht="15.75" customHeight="1">
      <c r="D237" s="233"/>
    </row>
    <row r="239" spans="4:4" s="232" customFormat="1" ht="15.75" customHeight="1">
      <c r="D239" s="233"/>
    </row>
    <row r="241" spans="4:4" s="232" customFormat="1" ht="15.75" customHeight="1">
      <c r="D241" s="233"/>
    </row>
    <row r="243" spans="4:4" s="232" customFormat="1" ht="15.75" customHeight="1">
      <c r="D243" s="233"/>
    </row>
    <row r="245" spans="4:4" s="232" customFormat="1" ht="15.75" customHeight="1">
      <c r="D245" s="233"/>
    </row>
    <row r="247" spans="4:4" s="232" customFormat="1" ht="15.75" customHeight="1">
      <c r="D247" s="233"/>
    </row>
    <row r="249" spans="4:4" s="232" customFormat="1" ht="15.75" customHeight="1">
      <c r="D249" s="233"/>
    </row>
    <row r="251" spans="4:4" s="232" customFormat="1" ht="15.75" customHeight="1">
      <c r="D251" s="233"/>
    </row>
    <row r="253" spans="4:4" s="232" customFormat="1" ht="15.75" customHeight="1">
      <c r="D253" s="233"/>
    </row>
    <row r="255" spans="4:4" s="232" customFormat="1" ht="15.75" customHeight="1">
      <c r="D255" s="233"/>
    </row>
    <row r="257" spans="4:4" s="232" customFormat="1" ht="15.75" customHeight="1">
      <c r="D257" s="233"/>
    </row>
    <row r="259" spans="4:4" s="232" customFormat="1" ht="15.75" customHeight="1">
      <c r="D259" s="233"/>
    </row>
    <row r="261" spans="4:4" s="232" customFormat="1" ht="15.75" customHeight="1">
      <c r="D261" s="233"/>
    </row>
    <row r="263" spans="4:4" s="232" customFormat="1" ht="15.75" customHeight="1">
      <c r="D263" s="233"/>
    </row>
    <row r="265" spans="4:4" s="232" customFormat="1" ht="15.75" customHeight="1">
      <c r="D265" s="233"/>
    </row>
    <row r="267" spans="4:4" s="232" customFormat="1" ht="15.75" customHeight="1">
      <c r="D267" s="233"/>
    </row>
    <row r="269" spans="4:4" s="232" customFormat="1" ht="15.75" customHeight="1">
      <c r="D269" s="233"/>
    </row>
    <row r="271" spans="4:4" s="232" customFormat="1" ht="15.75" customHeight="1">
      <c r="D271" s="233"/>
    </row>
    <row r="273" spans="4:4" s="232" customFormat="1" ht="15.75" customHeight="1">
      <c r="D273" s="233"/>
    </row>
    <row r="275" spans="4:4" s="232" customFormat="1" ht="15.75" customHeight="1">
      <c r="D275" s="233"/>
    </row>
    <row r="277" spans="4:4" s="232" customFormat="1" ht="15.75" customHeight="1">
      <c r="D277" s="233"/>
    </row>
    <row r="279" spans="4:4" s="232" customFormat="1" ht="15.75" customHeight="1">
      <c r="D279" s="233"/>
    </row>
    <row r="281" spans="4:4" s="232" customFormat="1" ht="15.75" customHeight="1">
      <c r="D281" s="233"/>
    </row>
    <row r="283" spans="4:4" s="232" customFormat="1" ht="15.75" customHeight="1">
      <c r="D283" s="233"/>
    </row>
    <row r="285" spans="4:4" s="232" customFormat="1" ht="15.75" customHeight="1">
      <c r="D285" s="233"/>
    </row>
    <row r="287" spans="4:4" s="232" customFormat="1" ht="15.75" customHeight="1">
      <c r="D287" s="233"/>
    </row>
    <row r="289" spans="4:4" s="232" customFormat="1" ht="15.75" customHeight="1">
      <c r="D289" s="233"/>
    </row>
    <row r="291" spans="4:4" s="232" customFormat="1" ht="15.75" customHeight="1">
      <c r="D291" s="233"/>
    </row>
    <row r="293" spans="4:4" s="232" customFormat="1" ht="15.75" customHeight="1">
      <c r="D293" s="233"/>
    </row>
    <row r="295" spans="4:4" s="232" customFormat="1" ht="15.75" customHeight="1">
      <c r="D295" s="233"/>
    </row>
    <row r="297" spans="4:4" s="232" customFormat="1" ht="15.75" customHeight="1">
      <c r="D297" s="233"/>
    </row>
    <row r="299" spans="4:4" s="232" customFormat="1" ht="15.75" customHeight="1">
      <c r="D299" s="233"/>
    </row>
    <row r="301" spans="4:4" s="232" customFormat="1" ht="15.75" customHeight="1">
      <c r="D301" s="233"/>
    </row>
    <row r="303" spans="4:4" s="232" customFormat="1" ht="15.75" customHeight="1">
      <c r="D303" s="233"/>
    </row>
    <row r="305" spans="4:4" s="232" customFormat="1" ht="15.75" customHeight="1">
      <c r="D305" s="233"/>
    </row>
    <row r="307" spans="4:4" s="232" customFormat="1" ht="15.75" customHeight="1">
      <c r="D307" s="233"/>
    </row>
    <row r="309" spans="4:4" s="232" customFormat="1" ht="15.75" customHeight="1">
      <c r="D309" s="233"/>
    </row>
    <row r="311" spans="4:4" s="232" customFormat="1" ht="15.75" customHeight="1">
      <c r="D311" s="233"/>
    </row>
    <row r="313" spans="4:4" s="232" customFormat="1" ht="15.75" customHeight="1">
      <c r="D313" s="233"/>
    </row>
    <row r="315" spans="4:4" s="232" customFormat="1" ht="15.75" customHeight="1">
      <c r="D315" s="233"/>
    </row>
    <row r="317" spans="4:4" s="232" customFormat="1" ht="15.75" customHeight="1">
      <c r="D317" s="233"/>
    </row>
    <row r="319" spans="4:4" s="232" customFormat="1" ht="15.75" customHeight="1">
      <c r="D319" s="233"/>
    </row>
    <row r="321" spans="4:4" s="232" customFormat="1" ht="15.75" customHeight="1">
      <c r="D321" s="233"/>
    </row>
    <row r="323" spans="4:4" s="232" customFormat="1" ht="15.75" customHeight="1">
      <c r="D323" s="233"/>
    </row>
    <row r="325" spans="4:4" s="232" customFormat="1" ht="15.75" customHeight="1">
      <c r="D325" s="233"/>
    </row>
    <row r="327" spans="4:4" s="232" customFormat="1" ht="15.75" customHeight="1">
      <c r="D327" s="233"/>
    </row>
    <row r="329" spans="4:4" s="232" customFormat="1" ht="15.75" customHeight="1">
      <c r="D329" s="233"/>
    </row>
    <row r="331" spans="4:4" s="232" customFormat="1" ht="15.75" customHeight="1">
      <c r="D331" s="233"/>
    </row>
    <row r="333" spans="4:4" s="232" customFormat="1" ht="15.75" customHeight="1">
      <c r="D333" s="233"/>
    </row>
    <row r="335" spans="4:4" s="232" customFormat="1" ht="15.75" customHeight="1">
      <c r="D335" s="233"/>
    </row>
    <row r="337" spans="4:4" s="232" customFormat="1" ht="15.75" customHeight="1">
      <c r="D337" s="233"/>
    </row>
    <row r="339" spans="4:4" s="232" customFormat="1" ht="15.75" customHeight="1">
      <c r="D339" s="233"/>
    </row>
    <row r="341" spans="4:4" s="232" customFormat="1" ht="15.75" customHeight="1">
      <c r="D341" s="233"/>
    </row>
    <row r="343" spans="4:4" s="232" customFormat="1" ht="15.75" customHeight="1">
      <c r="D343" s="233"/>
    </row>
    <row r="345" spans="4:4" s="232" customFormat="1" ht="15.75" customHeight="1">
      <c r="D345" s="233"/>
    </row>
    <row r="347" spans="4:4" s="232" customFormat="1" ht="15.75" customHeight="1">
      <c r="D347" s="233"/>
    </row>
    <row r="349" spans="4:4" s="232" customFormat="1" ht="15.75" customHeight="1">
      <c r="D349" s="233"/>
    </row>
    <row r="351" spans="4:4" s="232" customFormat="1" ht="15.75" customHeight="1">
      <c r="D351" s="233"/>
    </row>
    <row r="353" spans="4:4" s="232" customFormat="1" ht="15.75" customHeight="1">
      <c r="D353" s="233"/>
    </row>
    <row r="355" spans="4:4" s="232" customFormat="1" ht="15.75" customHeight="1">
      <c r="D355" s="233"/>
    </row>
    <row r="357" spans="4:4" s="232" customFormat="1" ht="15.75" customHeight="1">
      <c r="D357" s="233"/>
    </row>
    <row r="359" spans="4:4" s="232" customFormat="1" ht="15.75" customHeight="1">
      <c r="D359" s="233"/>
    </row>
    <row r="361" spans="4:4" s="232" customFormat="1" ht="15.75" customHeight="1">
      <c r="D361" s="233"/>
    </row>
    <row r="363" spans="4:4" s="232" customFormat="1" ht="15.75" customHeight="1">
      <c r="D363" s="233"/>
    </row>
    <row r="365" spans="4:4" s="232" customFormat="1" ht="15.75" customHeight="1">
      <c r="D365" s="233"/>
    </row>
    <row r="367" spans="4:4" s="232" customFormat="1" ht="15.75" customHeight="1">
      <c r="D367" s="233"/>
    </row>
    <row r="369" spans="4:4" s="232" customFormat="1" ht="15.75" customHeight="1">
      <c r="D369" s="233"/>
    </row>
    <row r="371" spans="4:4" s="232" customFormat="1" ht="15.75" customHeight="1">
      <c r="D371" s="233"/>
    </row>
    <row r="373" spans="4:4" s="232" customFormat="1" ht="15.75" customHeight="1">
      <c r="D373" s="233"/>
    </row>
    <row r="375" spans="4:4" s="232" customFormat="1" ht="15.75" customHeight="1">
      <c r="D375" s="233"/>
    </row>
    <row r="377" spans="4:4" s="232" customFormat="1" ht="15.75" customHeight="1">
      <c r="D377" s="233"/>
    </row>
    <row r="379" spans="4:4" s="232" customFormat="1" ht="15.75" customHeight="1">
      <c r="D379" s="233"/>
    </row>
    <row r="381" spans="4:4" s="232" customFormat="1" ht="15.75" customHeight="1">
      <c r="D381" s="233"/>
    </row>
    <row r="383" spans="4:4" s="232" customFormat="1" ht="15.75" customHeight="1">
      <c r="D383" s="233"/>
    </row>
    <row r="385" spans="4:4" s="232" customFormat="1" ht="15.75" customHeight="1">
      <c r="D385" s="233"/>
    </row>
    <row r="387" spans="4:4" s="232" customFormat="1" ht="15.75" customHeight="1">
      <c r="D387" s="233"/>
    </row>
    <row r="389" spans="4:4" s="232" customFormat="1" ht="15.75" customHeight="1">
      <c r="D389" s="233"/>
    </row>
    <row r="391" spans="4:4" s="232" customFormat="1" ht="15.75" customHeight="1">
      <c r="D391" s="233"/>
    </row>
    <row r="393" spans="4:4" s="232" customFormat="1" ht="15.75" customHeight="1">
      <c r="D393" s="233"/>
    </row>
    <row r="395" spans="4:4" s="232" customFormat="1" ht="15.75" customHeight="1">
      <c r="D395" s="233"/>
    </row>
    <row r="397" spans="4:4" s="232" customFormat="1" ht="15.75" customHeight="1">
      <c r="D397" s="233"/>
    </row>
    <row r="399" spans="4:4" s="232" customFormat="1" ht="15.75" customHeight="1">
      <c r="D399" s="233"/>
    </row>
    <row r="401" spans="4:4" s="232" customFormat="1" ht="15.75" customHeight="1">
      <c r="D401" s="233"/>
    </row>
    <row r="403" spans="4:4" s="232" customFormat="1" ht="15.75" customHeight="1">
      <c r="D403" s="233"/>
    </row>
    <row r="405" spans="4:4" s="232" customFormat="1" ht="15.75" customHeight="1">
      <c r="D405" s="233"/>
    </row>
    <row r="407" spans="4:4" s="232" customFormat="1" ht="15.75" customHeight="1">
      <c r="D407" s="233"/>
    </row>
    <row r="409" spans="4:4" s="232" customFormat="1" ht="15.75" customHeight="1">
      <c r="D409" s="233"/>
    </row>
    <row r="411" spans="4:4" s="232" customFormat="1" ht="15.75" customHeight="1">
      <c r="D411" s="233"/>
    </row>
    <row r="413" spans="4:4" s="232" customFormat="1" ht="15.75" customHeight="1">
      <c r="D413" s="233"/>
    </row>
    <row r="415" spans="4:4" s="232" customFormat="1" ht="15.75" customHeight="1">
      <c r="D415" s="233"/>
    </row>
    <row r="417" spans="4:4" s="232" customFormat="1" ht="15.75" customHeight="1">
      <c r="D417" s="233"/>
    </row>
    <row r="419" spans="4:4" s="232" customFormat="1" ht="15.75" customHeight="1">
      <c r="D419" s="233"/>
    </row>
    <row r="421" spans="4:4" s="232" customFormat="1" ht="15.75" customHeight="1">
      <c r="D421" s="233"/>
    </row>
    <row r="423" spans="4:4" s="232" customFormat="1" ht="15.75" customHeight="1">
      <c r="D423" s="233"/>
    </row>
    <row r="425" spans="4:4" s="232" customFormat="1" ht="15.75" customHeight="1">
      <c r="D425" s="233"/>
    </row>
    <row r="427" spans="4:4" s="232" customFormat="1" ht="15.75" customHeight="1">
      <c r="D427" s="233"/>
    </row>
    <row r="429" spans="4:4" s="232" customFormat="1" ht="15.75" customHeight="1">
      <c r="D429" s="233"/>
    </row>
    <row r="431" spans="4:4" s="232" customFormat="1" ht="15.75" customHeight="1">
      <c r="D431" s="233"/>
    </row>
    <row r="433" spans="4:4" s="232" customFormat="1" ht="15.75" customHeight="1">
      <c r="D433" s="233"/>
    </row>
    <row r="435" spans="4:4" s="232" customFormat="1" ht="15.75" customHeight="1">
      <c r="D435" s="233"/>
    </row>
    <row r="437" spans="4:4" s="232" customFormat="1" ht="15.75" customHeight="1">
      <c r="D437" s="233"/>
    </row>
    <row r="439" spans="4:4" s="232" customFormat="1" ht="15.75" customHeight="1">
      <c r="D439" s="233"/>
    </row>
    <row r="441" spans="4:4" s="232" customFormat="1" ht="15.75" customHeight="1">
      <c r="D441" s="233"/>
    </row>
    <row r="443" spans="4:4" s="232" customFormat="1" ht="15.75" customHeight="1">
      <c r="D443" s="233"/>
    </row>
    <row r="445" spans="4:4" s="232" customFormat="1" ht="15.75" customHeight="1">
      <c r="D445" s="233"/>
    </row>
    <row r="447" spans="4:4" s="232" customFormat="1" ht="15.75" customHeight="1">
      <c r="D447" s="233"/>
    </row>
    <row r="449" spans="4:4" s="232" customFormat="1" ht="15.75" customHeight="1">
      <c r="D449" s="233"/>
    </row>
    <row r="451" spans="4:4" s="232" customFormat="1" ht="15.75" customHeight="1">
      <c r="D451" s="233"/>
    </row>
    <row r="453" spans="4:4" s="232" customFormat="1" ht="15.75" customHeight="1">
      <c r="D453" s="233"/>
    </row>
    <row r="455" spans="4:4" s="232" customFormat="1" ht="15.75" customHeight="1">
      <c r="D455" s="233"/>
    </row>
    <row r="457" spans="4:4" s="232" customFormat="1" ht="15.75" customHeight="1">
      <c r="D457" s="233"/>
    </row>
    <row r="459" spans="4:4" s="232" customFormat="1" ht="15.75" customHeight="1">
      <c r="D459" s="233"/>
    </row>
    <row r="461" spans="4:4" s="232" customFormat="1" ht="15.75" customHeight="1">
      <c r="D461" s="233"/>
    </row>
    <row r="463" spans="4:4" s="232" customFormat="1" ht="15.75" customHeight="1">
      <c r="D463" s="233"/>
    </row>
    <row r="465" spans="4:4" s="232" customFormat="1" ht="15.75" customHeight="1">
      <c r="D465" s="233"/>
    </row>
    <row r="467" spans="4:4" s="232" customFormat="1" ht="15.75" customHeight="1">
      <c r="D467" s="233"/>
    </row>
    <row r="469" spans="4:4" s="232" customFormat="1" ht="15.75" customHeight="1">
      <c r="D469" s="233"/>
    </row>
    <row r="471" spans="4:4" s="232" customFormat="1" ht="15.75" customHeight="1">
      <c r="D471" s="233"/>
    </row>
    <row r="473" spans="4:4" s="232" customFormat="1" ht="15.75" customHeight="1">
      <c r="D473" s="233"/>
    </row>
    <row r="475" spans="4:4" s="232" customFormat="1" ht="15.75" customHeight="1">
      <c r="D475" s="233"/>
    </row>
    <row r="477" spans="4:4" s="232" customFormat="1" ht="15.75" customHeight="1">
      <c r="D477" s="233"/>
    </row>
    <row r="479" spans="4:4" s="232" customFormat="1" ht="15.75" customHeight="1">
      <c r="D479" s="233"/>
    </row>
    <row r="481" spans="4:4" s="232" customFormat="1" ht="15.75" customHeight="1">
      <c r="D481" s="233"/>
    </row>
    <row r="483" spans="4:4" s="232" customFormat="1" ht="15.75" customHeight="1">
      <c r="D483" s="233"/>
    </row>
    <row r="485" spans="4:4" s="232" customFormat="1" ht="15.75" customHeight="1">
      <c r="D485" s="233"/>
    </row>
    <row r="487" spans="4:4" s="232" customFormat="1" ht="15.75" customHeight="1">
      <c r="D487" s="233"/>
    </row>
    <row r="489" spans="4:4" s="232" customFormat="1" ht="15.75" customHeight="1">
      <c r="D489" s="233"/>
    </row>
    <row r="491" spans="4:4" s="232" customFormat="1" ht="15.75" customHeight="1">
      <c r="D491" s="233"/>
    </row>
    <row r="493" spans="4:4" s="232" customFormat="1" ht="15.75" customHeight="1">
      <c r="D493" s="233"/>
    </row>
    <row r="495" spans="4:4" s="232" customFormat="1" ht="15.75" customHeight="1">
      <c r="D495" s="233"/>
    </row>
    <row r="497" spans="4:4" s="232" customFormat="1" ht="15.75" customHeight="1">
      <c r="D497" s="233"/>
    </row>
    <row r="499" spans="4:4" s="232" customFormat="1" ht="15.75" customHeight="1">
      <c r="D499" s="233"/>
    </row>
    <row r="501" spans="4:4" s="232" customFormat="1" ht="15.75" customHeight="1">
      <c r="D501" s="233"/>
    </row>
    <row r="503" spans="4:4" s="232" customFormat="1" ht="15.75" customHeight="1">
      <c r="D503" s="233"/>
    </row>
    <row r="505" spans="4:4" s="232" customFormat="1" ht="15.75" customHeight="1">
      <c r="D505" s="233"/>
    </row>
    <row r="507" spans="4:4" s="232" customFormat="1" ht="15.75" customHeight="1">
      <c r="D507" s="233"/>
    </row>
    <row r="509" spans="4:4" s="232" customFormat="1" ht="15.75" customHeight="1">
      <c r="D509" s="233"/>
    </row>
    <row r="511" spans="4:4" s="232" customFormat="1" ht="15.75" customHeight="1">
      <c r="D511" s="233"/>
    </row>
    <row r="513" spans="4:4" s="232" customFormat="1" ht="15.75" customHeight="1">
      <c r="D513" s="233"/>
    </row>
    <row r="515" spans="4:4" s="232" customFormat="1" ht="15.75" customHeight="1">
      <c r="D515" s="233"/>
    </row>
    <row r="517" spans="4:4" s="232" customFormat="1" ht="15.75" customHeight="1">
      <c r="D517" s="233"/>
    </row>
    <row r="519" spans="4:4" s="232" customFormat="1" ht="15.75" customHeight="1">
      <c r="D519" s="233"/>
    </row>
    <row r="521" spans="4:4" s="232" customFormat="1" ht="15.75" customHeight="1">
      <c r="D521" s="233"/>
    </row>
    <row r="523" spans="4:4" s="232" customFormat="1" ht="15.75" customHeight="1">
      <c r="D523" s="233"/>
    </row>
    <row r="525" spans="4:4" s="232" customFormat="1" ht="15.75" customHeight="1">
      <c r="D525" s="233"/>
    </row>
    <row r="527" spans="4:4" s="232" customFormat="1" ht="15.75" customHeight="1">
      <c r="D527" s="233"/>
    </row>
    <row r="529" spans="4:4" s="232" customFormat="1" ht="15.75" customHeight="1">
      <c r="D529" s="233"/>
    </row>
    <row r="531" spans="4:4" s="232" customFormat="1" ht="15.75" customHeight="1">
      <c r="D531" s="233"/>
    </row>
    <row r="533" spans="4:4" s="232" customFormat="1" ht="15.75" customHeight="1">
      <c r="D533" s="233"/>
    </row>
    <row r="535" spans="4:4" s="232" customFormat="1" ht="15.75" customHeight="1">
      <c r="D535" s="233"/>
    </row>
    <row r="537" spans="4:4" s="232" customFormat="1" ht="15.75" customHeight="1">
      <c r="D537" s="233"/>
    </row>
    <row r="539" spans="4:4" s="232" customFormat="1" ht="15.75" customHeight="1">
      <c r="D539" s="233"/>
    </row>
    <row r="541" spans="4:4" s="232" customFormat="1" ht="15.75" customHeight="1">
      <c r="D541" s="233"/>
    </row>
    <row r="543" spans="4:4" s="232" customFormat="1" ht="15.75" customHeight="1">
      <c r="D543" s="233"/>
    </row>
    <row r="545" spans="4:4" s="232" customFormat="1" ht="15.75" customHeight="1">
      <c r="D545" s="233"/>
    </row>
    <row r="547" spans="4:4" s="232" customFormat="1" ht="15.75" customHeight="1">
      <c r="D547" s="233"/>
    </row>
    <row r="549" spans="4:4" s="232" customFormat="1" ht="15.75" customHeight="1">
      <c r="D549" s="233"/>
    </row>
    <row r="551" spans="4:4" s="232" customFormat="1" ht="15.75" customHeight="1">
      <c r="D551" s="233"/>
    </row>
    <row r="553" spans="4:4" s="232" customFormat="1" ht="15.75" customHeight="1">
      <c r="D553" s="233"/>
    </row>
    <row r="555" spans="4:4" s="232" customFormat="1" ht="15.75" customHeight="1">
      <c r="D555" s="233"/>
    </row>
    <row r="557" spans="4:4" s="232" customFormat="1" ht="15.75" customHeight="1">
      <c r="D557" s="233"/>
    </row>
    <row r="559" spans="4:4" s="232" customFormat="1" ht="15.75" customHeight="1">
      <c r="D559" s="233"/>
    </row>
    <row r="561" spans="4:4" s="232" customFormat="1" ht="15.75" customHeight="1">
      <c r="D561" s="233"/>
    </row>
    <row r="563" spans="4:4" s="232" customFormat="1" ht="15.75" customHeight="1">
      <c r="D563" s="233"/>
    </row>
    <row r="565" spans="4:4" s="232" customFormat="1" ht="15.75" customHeight="1">
      <c r="D565" s="233"/>
    </row>
    <row r="567" spans="4:4" s="232" customFormat="1" ht="15.75" customHeight="1">
      <c r="D567" s="233"/>
    </row>
    <row r="569" spans="4:4" s="232" customFormat="1" ht="15.75" customHeight="1">
      <c r="D569" s="233"/>
    </row>
    <row r="571" spans="4:4" s="232" customFormat="1" ht="15.75" customHeight="1">
      <c r="D571" s="233"/>
    </row>
    <row r="573" spans="4:4" s="232" customFormat="1" ht="15.75" customHeight="1">
      <c r="D573" s="233"/>
    </row>
    <row r="575" spans="4:4" s="232" customFormat="1" ht="15.75" customHeight="1">
      <c r="D575" s="233"/>
    </row>
    <row r="577" spans="4:4" s="232" customFormat="1" ht="15.75" customHeight="1">
      <c r="D577" s="233"/>
    </row>
    <row r="579" spans="4:4" s="232" customFormat="1" ht="15.75" customHeight="1">
      <c r="D579" s="233"/>
    </row>
    <row r="581" spans="4:4" s="232" customFormat="1" ht="15.75" customHeight="1">
      <c r="D581" s="233"/>
    </row>
    <row r="583" spans="4:4" s="232" customFormat="1" ht="15.75" customHeight="1">
      <c r="D583" s="233"/>
    </row>
    <row r="585" spans="4:4" s="232" customFormat="1" ht="15.75" customHeight="1">
      <c r="D585" s="233"/>
    </row>
    <row r="587" spans="4:4" s="232" customFormat="1" ht="15.75" customHeight="1">
      <c r="D587" s="233"/>
    </row>
    <row r="589" spans="4:4" s="232" customFormat="1" ht="15.75" customHeight="1">
      <c r="D589" s="233"/>
    </row>
    <row r="591" spans="4:4" s="232" customFormat="1" ht="15.75" customHeight="1">
      <c r="D591" s="233"/>
    </row>
    <row r="593" spans="4:4" s="232" customFormat="1" ht="15.75" customHeight="1">
      <c r="D593" s="233"/>
    </row>
    <row r="595" spans="4:4" s="232" customFormat="1" ht="15.75" customHeight="1">
      <c r="D595" s="233"/>
    </row>
    <row r="597" spans="4:4" s="232" customFormat="1" ht="15.75" customHeight="1">
      <c r="D597" s="233"/>
    </row>
    <row r="599" spans="4:4" s="232" customFormat="1" ht="15.75" customHeight="1">
      <c r="D599" s="233"/>
    </row>
    <row r="601" spans="4:4" s="232" customFormat="1" ht="15.75" customHeight="1">
      <c r="D601" s="233"/>
    </row>
    <row r="603" spans="4:4" s="232" customFormat="1" ht="15.75" customHeight="1">
      <c r="D603" s="233"/>
    </row>
    <row r="605" spans="4:4" s="232" customFormat="1" ht="15.75" customHeight="1">
      <c r="D605" s="233"/>
    </row>
    <row r="607" spans="4:4" s="232" customFormat="1" ht="15.75" customHeight="1">
      <c r="D607" s="233"/>
    </row>
    <row r="609" spans="4:4" s="232" customFormat="1" ht="15.75" customHeight="1">
      <c r="D609" s="233"/>
    </row>
    <row r="611" spans="4:4" s="232" customFormat="1" ht="15.75" customHeight="1">
      <c r="D611" s="233"/>
    </row>
    <row r="613" spans="4:4" s="232" customFormat="1" ht="15.75" customHeight="1">
      <c r="D613" s="233"/>
    </row>
    <row r="615" spans="4:4" s="232" customFormat="1" ht="15.75" customHeight="1">
      <c r="D615" s="233"/>
    </row>
    <row r="617" spans="4:4" s="232" customFormat="1" ht="15.75" customHeight="1">
      <c r="D617" s="233"/>
    </row>
    <row r="619" spans="4:4" s="232" customFormat="1" ht="15.75" customHeight="1">
      <c r="D619" s="233"/>
    </row>
    <row r="621" spans="4:4" s="232" customFormat="1" ht="15.75" customHeight="1">
      <c r="D621" s="233"/>
    </row>
    <row r="623" spans="4:4" s="232" customFormat="1" ht="15.75" customHeight="1">
      <c r="D623" s="233"/>
    </row>
    <row r="625" spans="4:4" s="232" customFormat="1" ht="15.75" customHeight="1">
      <c r="D625" s="233"/>
    </row>
    <row r="627" spans="4:4" s="232" customFormat="1" ht="15.75" customHeight="1">
      <c r="D627" s="233"/>
    </row>
    <row r="629" spans="4:4" s="232" customFormat="1" ht="15.75" customHeight="1">
      <c r="D629" s="233"/>
    </row>
    <row r="631" spans="4:4" s="232" customFormat="1" ht="15.75" customHeight="1">
      <c r="D631" s="233"/>
    </row>
    <row r="633" spans="4:4" s="232" customFormat="1" ht="15.75" customHeight="1">
      <c r="D633" s="233"/>
    </row>
    <row r="635" spans="4:4" s="232" customFormat="1" ht="15.75" customHeight="1">
      <c r="D635" s="233"/>
    </row>
    <row r="637" spans="4:4" s="232" customFormat="1" ht="15.75" customHeight="1">
      <c r="D637" s="233"/>
    </row>
    <row r="639" spans="4:4" s="232" customFormat="1" ht="15.75" customHeight="1">
      <c r="D639" s="233"/>
    </row>
    <row r="641" spans="4:4" s="232" customFormat="1" ht="15.75" customHeight="1">
      <c r="D641" s="233"/>
    </row>
    <row r="643" spans="4:4" s="232" customFormat="1" ht="15.75" customHeight="1">
      <c r="D643" s="233"/>
    </row>
    <row r="645" spans="4:4" s="232" customFormat="1" ht="15.75" customHeight="1">
      <c r="D645" s="233"/>
    </row>
    <row r="647" spans="4:4" s="232" customFormat="1" ht="15.75" customHeight="1">
      <c r="D647" s="233"/>
    </row>
    <row r="649" spans="4:4" s="232" customFormat="1" ht="15.75" customHeight="1">
      <c r="D649" s="233"/>
    </row>
    <row r="651" spans="4:4" s="232" customFormat="1" ht="15.75" customHeight="1">
      <c r="D651" s="233"/>
    </row>
    <row r="653" spans="4:4" s="232" customFormat="1" ht="15.75" customHeight="1">
      <c r="D653" s="233"/>
    </row>
    <row r="655" spans="4:4" s="232" customFormat="1" ht="15.75" customHeight="1">
      <c r="D655" s="233"/>
    </row>
    <row r="657" spans="4:4" s="232" customFormat="1" ht="15.75" customHeight="1">
      <c r="D657" s="233"/>
    </row>
    <row r="659" spans="4:4" s="232" customFormat="1" ht="15.75" customHeight="1">
      <c r="D659" s="233"/>
    </row>
    <row r="661" spans="4:4" s="232" customFormat="1" ht="15.75" customHeight="1">
      <c r="D661" s="233"/>
    </row>
    <row r="663" spans="4:4" s="232" customFormat="1" ht="15.75" customHeight="1">
      <c r="D663" s="233"/>
    </row>
    <row r="665" spans="4:4" s="232" customFormat="1" ht="15.75" customHeight="1">
      <c r="D665" s="233"/>
    </row>
    <row r="667" spans="4:4" s="232" customFormat="1" ht="15.75" customHeight="1">
      <c r="D667" s="233"/>
    </row>
    <row r="669" spans="4:4" s="232" customFormat="1" ht="15.75" customHeight="1">
      <c r="D669" s="233"/>
    </row>
    <row r="671" spans="4:4" s="232" customFormat="1" ht="15.75" customHeight="1">
      <c r="D671" s="233"/>
    </row>
    <row r="673" spans="4:4" s="232" customFormat="1" ht="15.75" customHeight="1">
      <c r="D673" s="233"/>
    </row>
    <row r="675" spans="4:4" s="232" customFormat="1" ht="15.75" customHeight="1">
      <c r="D675" s="233"/>
    </row>
    <row r="677" spans="4:4" s="232" customFormat="1" ht="15.75" customHeight="1">
      <c r="D677" s="233"/>
    </row>
    <row r="679" spans="4:4" s="232" customFormat="1" ht="15.75" customHeight="1">
      <c r="D679" s="233"/>
    </row>
    <row r="681" spans="4:4" s="232" customFormat="1" ht="15.75" customHeight="1">
      <c r="D681" s="233"/>
    </row>
    <row r="683" spans="4:4" s="232" customFormat="1" ht="15.75" customHeight="1">
      <c r="D683" s="233"/>
    </row>
    <row r="685" spans="4:4" s="232" customFormat="1" ht="15.75" customHeight="1">
      <c r="D685" s="233"/>
    </row>
    <row r="687" spans="4:4" s="232" customFormat="1" ht="15.75" customHeight="1">
      <c r="D687" s="233"/>
    </row>
    <row r="689" spans="4:4" s="232" customFormat="1" ht="15.75" customHeight="1">
      <c r="D689" s="233"/>
    </row>
    <row r="691" spans="4:4" s="232" customFormat="1" ht="15.75" customHeight="1">
      <c r="D691" s="233"/>
    </row>
    <row r="693" spans="4:4" s="232" customFormat="1" ht="15.75" customHeight="1">
      <c r="D693" s="233"/>
    </row>
    <row r="695" spans="4:4" s="232" customFormat="1" ht="15.75" customHeight="1">
      <c r="D695" s="233"/>
    </row>
    <row r="697" spans="4:4" s="232" customFormat="1" ht="15.75" customHeight="1">
      <c r="D697" s="233"/>
    </row>
    <row r="699" spans="4:4" s="232" customFormat="1" ht="15.75" customHeight="1">
      <c r="D699" s="233"/>
    </row>
    <row r="701" spans="4:4" s="232" customFormat="1" ht="15.75" customHeight="1">
      <c r="D701" s="233"/>
    </row>
    <row r="703" spans="4:4" s="232" customFormat="1" ht="15.75" customHeight="1">
      <c r="D703" s="233"/>
    </row>
    <row r="705" spans="4:4" s="232" customFormat="1" ht="15.75" customHeight="1">
      <c r="D705" s="233"/>
    </row>
    <row r="707" spans="4:4" s="232" customFormat="1" ht="15.75" customHeight="1">
      <c r="D707" s="233"/>
    </row>
    <row r="709" spans="4:4" s="232" customFormat="1" ht="15.75" customHeight="1">
      <c r="D709" s="233"/>
    </row>
    <row r="711" spans="4:4" s="232" customFormat="1" ht="15.75" customHeight="1">
      <c r="D711" s="233"/>
    </row>
    <row r="713" spans="4:4" s="232" customFormat="1" ht="15.75" customHeight="1">
      <c r="D713" s="233"/>
    </row>
    <row r="715" spans="4:4" s="232" customFormat="1" ht="15.75" customHeight="1">
      <c r="D715" s="233"/>
    </row>
    <row r="717" spans="4:4" s="232" customFormat="1" ht="15.75" customHeight="1">
      <c r="D717" s="233"/>
    </row>
    <row r="719" spans="4:4" s="232" customFormat="1" ht="15.75" customHeight="1">
      <c r="D719" s="233"/>
    </row>
    <row r="721" spans="4:4" s="232" customFormat="1" ht="15.75" customHeight="1">
      <c r="D721" s="233"/>
    </row>
    <row r="723" spans="4:4" s="232" customFormat="1" ht="15.75" customHeight="1">
      <c r="D723" s="233"/>
    </row>
    <row r="725" spans="4:4" s="232" customFormat="1" ht="15.75" customHeight="1">
      <c r="D725" s="233"/>
    </row>
    <row r="727" spans="4:4" s="232" customFormat="1" ht="15.75" customHeight="1">
      <c r="D727" s="233"/>
    </row>
    <row r="729" spans="4:4" s="232" customFormat="1" ht="15.75" customHeight="1">
      <c r="D729" s="233"/>
    </row>
    <row r="731" spans="4:4" s="232" customFormat="1" ht="15.75" customHeight="1">
      <c r="D731" s="233"/>
    </row>
    <row r="733" spans="4:4" s="232" customFormat="1" ht="15.75" customHeight="1">
      <c r="D733" s="233"/>
    </row>
    <row r="735" spans="4:4" s="232" customFormat="1" ht="15.75" customHeight="1">
      <c r="D735" s="233"/>
    </row>
    <row r="737" spans="4:4" s="232" customFormat="1" ht="15.75" customHeight="1">
      <c r="D737" s="233"/>
    </row>
    <row r="739" spans="4:4" s="232" customFormat="1" ht="15.75" customHeight="1">
      <c r="D739" s="233"/>
    </row>
    <row r="741" spans="4:4" s="232" customFormat="1" ht="15.75" customHeight="1">
      <c r="D741" s="233"/>
    </row>
    <row r="743" spans="4:4" s="232" customFormat="1" ht="15.75" customHeight="1">
      <c r="D743" s="233"/>
    </row>
    <row r="745" spans="4:4" s="232" customFormat="1" ht="15.75" customHeight="1">
      <c r="D745" s="233"/>
    </row>
    <row r="747" spans="4:4" s="232" customFormat="1" ht="15.75" customHeight="1">
      <c r="D747" s="233"/>
    </row>
    <row r="749" spans="4:4" s="232" customFormat="1" ht="15.75" customHeight="1">
      <c r="D749" s="233"/>
    </row>
    <row r="751" spans="4:4" s="232" customFormat="1" ht="15.75" customHeight="1">
      <c r="D751" s="233"/>
    </row>
    <row r="753" spans="4:4" s="232" customFormat="1" ht="15.75" customHeight="1">
      <c r="D753" s="233"/>
    </row>
    <row r="755" spans="4:4" s="232" customFormat="1" ht="15.75" customHeight="1">
      <c r="D755" s="233"/>
    </row>
    <row r="757" spans="4:4" s="232" customFormat="1" ht="15.75" customHeight="1">
      <c r="D757" s="233"/>
    </row>
    <row r="759" spans="4:4" s="232" customFormat="1" ht="15.75" customHeight="1">
      <c r="D759" s="233"/>
    </row>
    <row r="761" spans="4:4" s="232" customFormat="1" ht="15.75" customHeight="1">
      <c r="D761" s="233"/>
    </row>
    <row r="763" spans="4:4" s="232" customFormat="1" ht="15.75" customHeight="1">
      <c r="D763" s="233"/>
    </row>
    <row r="765" spans="4:4" s="232" customFormat="1" ht="15.75" customHeight="1">
      <c r="D765" s="233"/>
    </row>
    <row r="767" spans="4:4" s="232" customFormat="1" ht="15.75" customHeight="1">
      <c r="D767" s="233"/>
    </row>
    <row r="769" spans="4:4" s="232" customFormat="1" ht="15.75" customHeight="1">
      <c r="D769" s="233"/>
    </row>
    <row r="771" spans="4:4" s="232" customFormat="1" ht="15.75" customHeight="1">
      <c r="D771" s="233"/>
    </row>
    <row r="773" spans="4:4" s="232" customFormat="1" ht="15.75" customHeight="1">
      <c r="D773" s="233"/>
    </row>
    <row r="775" spans="4:4" s="232" customFormat="1" ht="15.75" customHeight="1">
      <c r="D775" s="233"/>
    </row>
    <row r="777" spans="4:4" s="232" customFormat="1" ht="15.75" customHeight="1">
      <c r="D777" s="233"/>
    </row>
    <row r="779" spans="4:4" s="232" customFormat="1" ht="15.75" customHeight="1">
      <c r="D779" s="233"/>
    </row>
    <row r="781" spans="4:4" s="232" customFormat="1" ht="15.75" customHeight="1">
      <c r="D781" s="233"/>
    </row>
    <row r="783" spans="4:4" s="232" customFormat="1" ht="15.75" customHeight="1">
      <c r="D783" s="233"/>
    </row>
    <row r="785" spans="4:4" s="232" customFormat="1" ht="15.75" customHeight="1">
      <c r="D785" s="233"/>
    </row>
    <row r="787" spans="4:4" s="232" customFormat="1" ht="15.75" customHeight="1">
      <c r="D787" s="233"/>
    </row>
    <row r="789" spans="4:4" s="232" customFormat="1" ht="15.75" customHeight="1">
      <c r="D789" s="233"/>
    </row>
    <row r="791" spans="4:4" s="232" customFormat="1" ht="15.75" customHeight="1">
      <c r="D791" s="233"/>
    </row>
    <row r="793" spans="4:4" s="232" customFormat="1" ht="15.75" customHeight="1">
      <c r="D793" s="233"/>
    </row>
    <row r="795" spans="4:4" s="232" customFormat="1" ht="15.75" customHeight="1">
      <c r="D795" s="233"/>
    </row>
    <row r="797" spans="4:4" s="232" customFormat="1" ht="15.75" customHeight="1">
      <c r="D797" s="233"/>
    </row>
    <row r="799" spans="4:4" s="232" customFormat="1" ht="15.75" customHeight="1">
      <c r="D799" s="233"/>
    </row>
    <row r="801" spans="4:4" s="232" customFormat="1" ht="15.75" customHeight="1">
      <c r="D801" s="233"/>
    </row>
    <row r="803" spans="4:4" s="232" customFormat="1" ht="15.75" customHeight="1">
      <c r="D803" s="233"/>
    </row>
    <row r="805" spans="4:4" s="232" customFormat="1" ht="15.75" customHeight="1">
      <c r="D805" s="233"/>
    </row>
    <row r="807" spans="4:4" s="232" customFormat="1" ht="15.75" customHeight="1">
      <c r="D807" s="233"/>
    </row>
    <row r="809" spans="4:4" s="232" customFormat="1" ht="15.75" customHeight="1">
      <c r="D809" s="233"/>
    </row>
    <row r="811" spans="4:4" s="232" customFormat="1" ht="15.75" customHeight="1">
      <c r="D811" s="233"/>
    </row>
    <row r="813" spans="4:4" s="232" customFormat="1" ht="15.75" customHeight="1">
      <c r="D813" s="233"/>
    </row>
    <row r="815" spans="4:4" s="232" customFormat="1" ht="15.75" customHeight="1">
      <c r="D815" s="233"/>
    </row>
    <row r="817" spans="4:4" s="232" customFormat="1" ht="15.75" customHeight="1">
      <c r="D817" s="233"/>
    </row>
    <row r="819" spans="4:4" s="232" customFormat="1" ht="15.75" customHeight="1">
      <c r="D819" s="233"/>
    </row>
    <row r="821" spans="4:4" s="232" customFormat="1" ht="15.75" customHeight="1">
      <c r="D821" s="233"/>
    </row>
    <row r="823" spans="4:4" s="232" customFormat="1" ht="15.75" customHeight="1">
      <c r="D823" s="233"/>
    </row>
    <row r="825" spans="4:4" s="232" customFormat="1" ht="15.75" customHeight="1">
      <c r="D825" s="233"/>
    </row>
    <row r="827" spans="4:4" s="232" customFormat="1" ht="15.75" customHeight="1">
      <c r="D827" s="233"/>
    </row>
    <row r="829" spans="4:4" s="232" customFormat="1" ht="15.75" customHeight="1">
      <c r="D829" s="233"/>
    </row>
    <row r="831" spans="4:4" s="232" customFormat="1" ht="15.75" customHeight="1">
      <c r="D831" s="233"/>
    </row>
    <row r="833" spans="4:4" s="232" customFormat="1" ht="15.75" customHeight="1">
      <c r="D833" s="233"/>
    </row>
    <row r="835" spans="4:4" s="232" customFormat="1" ht="15.75" customHeight="1">
      <c r="D835" s="233"/>
    </row>
    <row r="837" spans="4:4" s="232" customFormat="1" ht="15.75" customHeight="1">
      <c r="D837" s="233"/>
    </row>
    <row r="839" spans="4:4" s="232" customFormat="1" ht="15.75" customHeight="1">
      <c r="D839" s="233"/>
    </row>
    <row r="841" spans="4:4" s="232" customFormat="1" ht="15.75" customHeight="1">
      <c r="D841" s="233"/>
    </row>
    <row r="843" spans="4:4" s="232" customFormat="1" ht="15.75" customHeight="1">
      <c r="D843" s="233"/>
    </row>
    <row r="845" spans="4:4" s="232" customFormat="1" ht="15.75" customHeight="1">
      <c r="D845" s="233"/>
    </row>
    <row r="847" spans="4:4" s="232" customFormat="1" ht="15.75" customHeight="1">
      <c r="D847" s="233"/>
    </row>
    <row r="849" spans="4:4" s="232" customFormat="1" ht="15.75" customHeight="1">
      <c r="D849" s="233"/>
    </row>
    <row r="851" spans="4:4" s="232" customFormat="1" ht="15.75" customHeight="1">
      <c r="D851" s="233"/>
    </row>
    <row r="853" spans="4:4" s="232" customFormat="1" ht="15.75" customHeight="1">
      <c r="D853" s="233"/>
    </row>
    <row r="855" spans="4:4" s="232" customFormat="1" ht="15.75" customHeight="1">
      <c r="D855" s="233"/>
    </row>
    <row r="857" spans="4:4" s="232" customFormat="1" ht="15.75" customHeight="1">
      <c r="D857" s="233"/>
    </row>
    <row r="859" spans="4:4" s="232" customFormat="1" ht="15.75" customHeight="1">
      <c r="D859" s="233"/>
    </row>
    <row r="861" spans="4:4" s="232" customFormat="1" ht="15.75" customHeight="1">
      <c r="D861" s="233"/>
    </row>
    <row r="863" spans="4:4" s="232" customFormat="1" ht="15.75" customHeight="1">
      <c r="D863" s="233"/>
    </row>
    <row r="865" spans="4:4" s="232" customFormat="1" ht="15.75" customHeight="1">
      <c r="D865" s="233"/>
    </row>
    <row r="867" spans="4:4" s="232" customFormat="1" ht="15.75" customHeight="1">
      <c r="D867" s="233"/>
    </row>
    <row r="869" spans="4:4" s="232" customFormat="1" ht="15.75" customHeight="1">
      <c r="D869" s="233"/>
    </row>
    <row r="871" spans="4:4" s="232" customFormat="1" ht="15.75" customHeight="1">
      <c r="D871" s="233"/>
    </row>
    <row r="873" spans="4:4" s="232" customFormat="1" ht="15.75" customHeight="1">
      <c r="D873" s="233"/>
    </row>
    <row r="875" spans="4:4" s="232" customFormat="1" ht="15.75" customHeight="1">
      <c r="D875" s="233"/>
    </row>
    <row r="877" spans="4:4" s="232" customFormat="1" ht="15.75" customHeight="1">
      <c r="D877" s="233"/>
    </row>
    <row r="879" spans="4:4" s="232" customFormat="1" ht="15.75" customHeight="1">
      <c r="D879" s="233"/>
    </row>
    <row r="881" spans="4:4" s="232" customFormat="1" ht="15.75" customHeight="1">
      <c r="D881" s="233"/>
    </row>
    <row r="883" spans="4:4" s="232" customFormat="1" ht="15.75" customHeight="1">
      <c r="D883" s="233"/>
    </row>
    <row r="885" spans="4:4" s="232" customFormat="1" ht="15.75" customHeight="1">
      <c r="D885" s="233"/>
    </row>
    <row r="887" spans="4:4" s="232" customFormat="1" ht="15.75" customHeight="1">
      <c r="D887" s="233"/>
    </row>
    <row r="889" spans="4:4" s="232" customFormat="1" ht="15.75" customHeight="1">
      <c r="D889" s="233"/>
    </row>
    <row r="891" spans="4:4" s="232" customFormat="1" ht="15.75" customHeight="1">
      <c r="D891" s="233"/>
    </row>
    <row r="893" spans="4:4" s="232" customFormat="1" ht="15.75" customHeight="1">
      <c r="D893" s="233"/>
    </row>
    <row r="895" spans="4:4" s="232" customFormat="1" ht="15.75" customHeight="1">
      <c r="D895" s="233"/>
    </row>
    <row r="897" spans="4:4" s="232" customFormat="1" ht="15.75" customHeight="1">
      <c r="D897" s="233"/>
    </row>
    <row r="899" spans="4:4" s="232" customFormat="1" ht="15.75" customHeight="1">
      <c r="D899" s="233"/>
    </row>
    <row r="901" spans="4:4" s="232" customFormat="1" ht="15.75" customHeight="1">
      <c r="D901" s="233"/>
    </row>
    <row r="903" spans="4:4" s="232" customFormat="1" ht="15.75" customHeight="1">
      <c r="D903" s="233"/>
    </row>
    <row r="905" spans="4:4" s="232" customFormat="1" ht="15.75" customHeight="1">
      <c r="D905" s="233"/>
    </row>
    <row r="907" spans="4:4" s="232" customFormat="1" ht="15.75" customHeight="1">
      <c r="D907" s="233"/>
    </row>
    <row r="909" spans="4:4" s="232" customFormat="1" ht="15.75" customHeight="1">
      <c r="D909" s="233"/>
    </row>
    <row r="911" spans="4:4" s="232" customFormat="1" ht="15.75" customHeight="1">
      <c r="D911" s="233"/>
    </row>
    <row r="913" spans="4:4" s="232" customFormat="1" ht="15.75" customHeight="1">
      <c r="D913" s="233"/>
    </row>
    <row r="915" spans="4:4" s="232" customFormat="1" ht="15.75" customHeight="1">
      <c r="D915" s="233"/>
    </row>
    <row r="917" spans="4:4" s="232" customFormat="1" ht="15.75" customHeight="1">
      <c r="D917" s="233"/>
    </row>
    <row r="919" spans="4:4" s="232" customFormat="1" ht="15.75" customHeight="1">
      <c r="D919" s="233"/>
    </row>
    <row r="921" spans="4:4" s="232" customFormat="1" ht="15.75" customHeight="1">
      <c r="D921" s="233"/>
    </row>
    <row r="923" spans="4:4" s="232" customFormat="1" ht="15.75" customHeight="1">
      <c r="D923" s="233"/>
    </row>
    <row r="925" spans="4:4" s="232" customFormat="1" ht="15.75" customHeight="1">
      <c r="D925" s="233"/>
    </row>
    <row r="927" spans="4:4" s="232" customFormat="1" ht="15.75" customHeight="1">
      <c r="D927" s="233"/>
    </row>
    <row r="929" spans="4:4" s="232" customFormat="1" ht="15.75" customHeight="1">
      <c r="D929" s="233"/>
    </row>
    <row r="931" spans="4:4" s="232" customFormat="1" ht="15.75" customHeight="1">
      <c r="D931" s="233"/>
    </row>
    <row r="933" spans="4:4" s="232" customFormat="1" ht="15.75" customHeight="1">
      <c r="D933" s="233"/>
    </row>
    <row r="935" spans="4:4" s="232" customFormat="1" ht="15.75" customHeight="1">
      <c r="D935" s="233"/>
    </row>
    <row r="937" spans="4:4" s="232" customFormat="1" ht="15.75" customHeight="1">
      <c r="D937" s="233"/>
    </row>
    <row r="939" spans="4:4" s="232" customFormat="1" ht="15.75" customHeight="1">
      <c r="D939" s="233"/>
    </row>
    <row r="941" spans="4:4" s="232" customFormat="1" ht="15.75" customHeight="1">
      <c r="D941" s="233"/>
    </row>
    <row r="943" spans="4:4" s="232" customFormat="1" ht="15.75" customHeight="1">
      <c r="D943" s="233"/>
    </row>
    <row r="945" spans="4:4" s="232" customFormat="1" ht="15.75" customHeight="1">
      <c r="D945" s="233"/>
    </row>
    <row r="947" spans="4:4" s="232" customFormat="1" ht="15.75" customHeight="1">
      <c r="D947" s="233"/>
    </row>
    <row r="949" spans="4:4" s="232" customFormat="1" ht="15.75" customHeight="1">
      <c r="D949" s="233"/>
    </row>
    <row r="951" spans="4:4" s="232" customFormat="1" ht="15.75" customHeight="1">
      <c r="D951" s="233"/>
    </row>
    <row r="953" spans="4:4" s="232" customFormat="1" ht="15.75" customHeight="1">
      <c r="D953" s="233"/>
    </row>
    <row r="955" spans="4:4" s="232" customFormat="1" ht="15.75" customHeight="1">
      <c r="D955" s="233"/>
    </row>
    <row r="957" spans="4:4" s="232" customFormat="1" ht="15.75" customHeight="1">
      <c r="D957" s="233"/>
    </row>
    <row r="959" spans="4:4" s="232" customFormat="1" ht="15.75" customHeight="1">
      <c r="D959" s="233"/>
    </row>
    <row r="961" spans="4:4" s="232" customFormat="1" ht="15.75" customHeight="1">
      <c r="D961" s="233"/>
    </row>
    <row r="963" spans="4:4" s="232" customFormat="1" ht="15.75" customHeight="1">
      <c r="D963" s="233"/>
    </row>
    <row r="965" spans="4:4" s="232" customFormat="1" ht="15.75" customHeight="1">
      <c r="D965" s="233"/>
    </row>
    <row r="967" spans="4:4" s="232" customFormat="1" ht="15.75" customHeight="1">
      <c r="D967" s="233"/>
    </row>
    <row r="969" spans="4:4" s="232" customFormat="1" ht="15.75" customHeight="1">
      <c r="D969" s="233"/>
    </row>
    <row r="971" spans="4:4" s="232" customFormat="1" ht="15.75" customHeight="1">
      <c r="D971" s="233"/>
    </row>
    <row r="973" spans="4:4" s="232" customFormat="1" ht="15.75" customHeight="1">
      <c r="D973" s="233"/>
    </row>
    <row r="975" spans="4:4" s="232" customFormat="1" ht="15.75" customHeight="1">
      <c r="D975" s="233"/>
    </row>
    <row r="977" spans="4:4" s="232" customFormat="1" ht="15.75" customHeight="1">
      <c r="D977" s="233"/>
    </row>
    <row r="979" spans="4:4" s="232" customFormat="1" ht="15.75" customHeight="1">
      <c r="D979" s="233"/>
    </row>
    <row r="981" spans="4:4" s="232" customFormat="1" ht="15.75" customHeight="1">
      <c r="D981" s="233"/>
    </row>
    <row r="983" spans="4:4" s="232" customFormat="1" ht="15.75" customHeight="1">
      <c r="D983" s="233"/>
    </row>
    <row r="985" spans="4:4" s="232" customFormat="1" ht="15.75" customHeight="1">
      <c r="D985" s="233"/>
    </row>
    <row r="987" spans="4:4" s="232" customFormat="1" ht="15.75" customHeight="1">
      <c r="D987" s="233"/>
    </row>
    <row r="989" spans="4:4" s="232" customFormat="1" ht="15.75" customHeight="1">
      <c r="D989" s="233"/>
    </row>
    <row r="991" spans="4:4" s="232" customFormat="1" ht="15.75" customHeight="1">
      <c r="D991" s="233"/>
    </row>
    <row r="993" spans="4:4" s="232" customFormat="1" ht="15.75" customHeight="1">
      <c r="D993" s="233"/>
    </row>
    <row r="995" spans="4:4" s="232" customFormat="1" ht="15.75" customHeight="1">
      <c r="D995" s="233"/>
    </row>
    <row r="997" spans="4:4" s="232" customFormat="1" ht="15.75" customHeight="1">
      <c r="D997" s="233"/>
    </row>
    <row r="999" spans="4:4" s="232" customFormat="1" ht="15.75" customHeight="1">
      <c r="D999" s="233"/>
    </row>
    <row r="1001" spans="4:4" s="232" customFormat="1" ht="15.75" customHeight="1">
      <c r="D1001" s="233"/>
    </row>
    <row r="1003" spans="4:4" s="232" customFormat="1" ht="15.75" customHeight="1">
      <c r="D1003" s="233"/>
    </row>
    <row r="1005" spans="4:4" s="232" customFormat="1" ht="15.75" customHeight="1">
      <c r="D1005" s="233"/>
    </row>
    <row r="1007" spans="4:4" s="232" customFormat="1" ht="15.75" customHeight="1">
      <c r="D1007" s="233"/>
    </row>
    <row r="1009" spans="4:4" s="232" customFormat="1" ht="15.75" customHeight="1">
      <c r="D1009" s="233"/>
    </row>
    <row r="1011" spans="4:4" s="232" customFormat="1" ht="15.75" customHeight="1">
      <c r="D1011" s="233"/>
    </row>
    <row r="1013" spans="4:4" s="232" customFormat="1" ht="15.75" customHeight="1">
      <c r="D1013" s="233"/>
    </row>
    <row r="1015" spans="4:4" s="232" customFormat="1" ht="15.75" customHeight="1">
      <c r="D1015" s="233"/>
    </row>
    <row r="1017" spans="4:4" s="232" customFormat="1" ht="15.75" customHeight="1">
      <c r="D1017" s="233"/>
    </row>
    <row r="1019" spans="4:4" s="232" customFormat="1" ht="15.75" customHeight="1">
      <c r="D1019" s="233"/>
    </row>
    <row r="1021" spans="4:4" s="232" customFormat="1" ht="15.75" customHeight="1">
      <c r="D1021" s="233"/>
    </row>
    <row r="1023" spans="4:4" s="232" customFormat="1" ht="15.75" customHeight="1">
      <c r="D1023" s="233"/>
    </row>
    <row r="1025" spans="4:4" s="232" customFormat="1" ht="15.75" customHeight="1">
      <c r="D1025" s="233"/>
    </row>
    <row r="1027" spans="4:4" s="232" customFormat="1" ht="15.75" customHeight="1">
      <c r="D1027" s="233"/>
    </row>
    <row r="1029" spans="4:4" s="232" customFormat="1" ht="15.75" customHeight="1">
      <c r="D1029" s="233"/>
    </row>
    <row r="1031" spans="4:4" s="232" customFormat="1" ht="15.75" customHeight="1">
      <c r="D1031" s="233"/>
    </row>
    <row r="1033" spans="4:4" s="232" customFormat="1" ht="15.75" customHeight="1">
      <c r="D1033" s="233"/>
    </row>
    <row r="1035" spans="4:4" s="232" customFormat="1" ht="15.75" customHeight="1">
      <c r="D1035" s="233"/>
    </row>
    <row r="1037" spans="4:4" s="232" customFormat="1" ht="15.75" customHeight="1">
      <c r="D1037" s="233"/>
    </row>
    <row r="1039" spans="4:4" s="232" customFormat="1" ht="15.75" customHeight="1">
      <c r="D1039" s="233"/>
    </row>
    <row r="1041" spans="4:4" s="232" customFormat="1" ht="15.75" customHeight="1">
      <c r="D1041" s="233"/>
    </row>
    <row r="1043" spans="4:4" s="232" customFormat="1" ht="15.75" customHeight="1">
      <c r="D1043" s="233"/>
    </row>
    <row r="1045" spans="4:4" s="232" customFormat="1" ht="15.75" customHeight="1">
      <c r="D1045" s="233"/>
    </row>
    <row r="1047" spans="4:4" s="232" customFormat="1" ht="15.75" customHeight="1">
      <c r="D1047" s="233"/>
    </row>
    <row r="1049" spans="4:4" s="232" customFormat="1" ht="15.75" customHeight="1">
      <c r="D1049" s="233"/>
    </row>
    <row r="1051" spans="4:4" s="232" customFormat="1" ht="15.75" customHeight="1">
      <c r="D1051" s="233"/>
    </row>
    <row r="1053" spans="4:4" s="232" customFormat="1" ht="15.75" customHeight="1">
      <c r="D1053" s="233"/>
    </row>
    <row r="1055" spans="4:4" s="232" customFormat="1" ht="15.75" customHeight="1">
      <c r="D1055" s="233"/>
    </row>
    <row r="1057" spans="4:4" s="232" customFormat="1" ht="15.75" customHeight="1">
      <c r="D1057" s="233"/>
    </row>
    <row r="1059" spans="4:4" s="232" customFormat="1" ht="15.75" customHeight="1">
      <c r="D1059" s="233"/>
    </row>
    <row r="1061" spans="4:4" s="232" customFormat="1" ht="15.75" customHeight="1">
      <c r="D1061" s="233"/>
    </row>
    <row r="1063" spans="4:4" s="232" customFormat="1" ht="15.75" customHeight="1">
      <c r="D1063" s="233"/>
    </row>
    <row r="1065" spans="4:4" s="232" customFormat="1" ht="15.75" customHeight="1">
      <c r="D1065" s="233"/>
    </row>
    <row r="1067" spans="4:4" s="232" customFormat="1" ht="15.75" customHeight="1">
      <c r="D1067" s="233"/>
    </row>
    <row r="1069" spans="4:4" s="232" customFormat="1" ht="15.75" customHeight="1">
      <c r="D1069" s="233"/>
    </row>
    <row r="1071" spans="4:4" s="232" customFormat="1" ht="15.75" customHeight="1">
      <c r="D1071" s="233"/>
    </row>
    <row r="1073" spans="4:4" s="232" customFormat="1" ht="15.75" customHeight="1">
      <c r="D1073" s="233"/>
    </row>
    <row r="1075" spans="4:4" s="232" customFormat="1" ht="15.75" customHeight="1">
      <c r="D1075" s="233"/>
    </row>
    <row r="1077" spans="4:4" s="232" customFormat="1" ht="15.75" customHeight="1">
      <c r="D1077" s="233"/>
    </row>
    <row r="1079" spans="4:4" s="232" customFormat="1" ht="15.75" customHeight="1">
      <c r="D1079" s="233"/>
    </row>
    <row r="1081" spans="4:4" s="232" customFormat="1" ht="15.75" customHeight="1">
      <c r="D1081" s="233"/>
    </row>
    <row r="1083" spans="4:4" s="232" customFormat="1" ht="15.75" customHeight="1">
      <c r="D1083" s="233"/>
    </row>
    <row r="1085" spans="4:4" s="232" customFormat="1" ht="15.75" customHeight="1">
      <c r="D1085" s="233"/>
    </row>
    <row r="1087" spans="4:4" s="232" customFormat="1" ht="15.75" customHeight="1">
      <c r="D1087" s="233"/>
    </row>
    <row r="1089" spans="4:4" s="232" customFormat="1" ht="15.75" customHeight="1">
      <c r="D1089" s="233"/>
    </row>
    <row r="1091" spans="4:4" s="232" customFormat="1" ht="15.75" customHeight="1">
      <c r="D1091" s="233"/>
    </row>
    <row r="1093" spans="4:4" s="232" customFormat="1" ht="15.75" customHeight="1">
      <c r="D1093" s="233"/>
    </row>
    <row r="1095" spans="4:4" s="232" customFormat="1" ht="15.75" customHeight="1">
      <c r="D1095" s="233"/>
    </row>
    <row r="1097" spans="4:4" s="232" customFormat="1" ht="15.75" customHeight="1">
      <c r="D1097" s="233"/>
    </row>
    <row r="1099" spans="4:4" s="232" customFormat="1" ht="15.75" customHeight="1">
      <c r="D1099" s="233"/>
    </row>
    <row r="1101" spans="4:4" s="232" customFormat="1" ht="15.75" customHeight="1">
      <c r="D1101" s="233"/>
    </row>
    <row r="1103" spans="4:4" s="232" customFormat="1" ht="15.75" customHeight="1">
      <c r="D1103" s="233"/>
    </row>
    <row r="1105" spans="4:4" s="232" customFormat="1" ht="15.75" customHeight="1">
      <c r="D1105" s="233"/>
    </row>
    <row r="1107" spans="4:4" s="232" customFormat="1" ht="15.75" customHeight="1">
      <c r="D1107" s="233"/>
    </row>
    <row r="1109" spans="4:4" s="232" customFormat="1" ht="15.75" customHeight="1">
      <c r="D1109" s="233"/>
    </row>
    <row r="1111" spans="4:4" s="232" customFormat="1" ht="15.75" customHeight="1">
      <c r="D1111" s="233"/>
    </row>
    <row r="1113" spans="4:4" s="232" customFormat="1" ht="15.75" customHeight="1">
      <c r="D1113" s="233"/>
    </row>
    <row r="1115" spans="4:4" s="232" customFormat="1" ht="15.75" customHeight="1">
      <c r="D1115" s="233"/>
    </row>
    <row r="1117" spans="4:4" s="232" customFormat="1" ht="15.75" customHeight="1">
      <c r="D1117" s="233"/>
    </row>
    <row r="1119" spans="4:4" s="232" customFormat="1" ht="15.75" customHeight="1">
      <c r="D1119" s="233"/>
    </row>
    <row r="1121" spans="4:4" s="232" customFormat="1" ht="15.75" customHeight="1">
      <c r="D1121" s="233"/>
    </row>
    <row r="1123" spans="4:4" s="232" customFormat="1" ht="15.75" customHeight="1">
      <c r="D1123" s="233"/>
    </row>
    <row r="1125" spans="4:4" s="232" customFormat="1" ht="15.75" customHeight="1">
      <c r="D1125" s="233"/>
    </row>
    <row r="1127" spans="4:4" s="232" customFormat="1" ht="15.75" customHeight="1">
      <c r="D1127" s="233"/>
    </row>
    <row r="1129" spans="4:4" s="232" customFormat="1" ht="15.75" customHeight="1">
      <c r="D1129" s="233"/>
    </row>
    <row r="1131" spans="4:4" s="232" customFormat="1" ht="15.75" customHeight="1">
      <c r="D1131" s="233"/>
    </row>
    <row r="1133" spans="4:4" s="232" customFormat="1" ht="15.75" customHeight="1">
      <c r="D1133" s="233"/>
    </row>
    <row r="1135" spans="4:4" s="232" customFormat="1" ht="15.75" customHeight="1">
      <c r="D1135" s="233"/>
    </row>
    <row r="1137" spans="4:4" s="232" customFormat="1" ht="15.75" customHeight="1">
      <c r="D1137" s="233"/>
    </row>
    <row r="1139" spans="4:4" s="232" customFormat="1" ht="15.75" customHeight="1">
      <c r="D1139" s="233"/>
    </row>
    <row r="1141" spans="4:4" s="232" customFormat="1" ht="15.75" customHeight="1">
      <c r="D1141" s="233"/>
    </row>
    <row r="1143" spans="4:4" s="232" customFormat="1" ht="15.75" customHeight="1">
      <c r="D1143" s="233"/>
    </row>
    <row r="1145" spans="4:4" s="232" customFormat="1" ht="15.75" customHeight="1">
      <c r="D1145" s="233"/>
    </row>
    <row r="1147" spans="4:4" s="232" customFormat="1" ht="15.75" customHeight="1">
      <c r="D1147" s="233"/>
    </row>
    <row r="1149" spans="4:4" s="232" customFormat="1" ht="15.75" customHeight="1">
      <c r="D1149" s="233"/>
    </row>
    <row r="1151" spans="4:4" s="232" customFormat="1" ht="15.75" customHeight="1">
      <c r="D1151" s="233"/>
    </row>
    <row r="1153" spans="4:4" s="232" customFormat="1" ht="15.75" customHeight="1">
      <c r="D1153" s="233"/>
    </row>
    <row r="1155" spans="4:4" s="232" customFormat="1" ht="15.75" customHeight="1">
      <c r="D1155" s="233"/>
    </row>
    <row r="1157" spans="4:4" s="232" customFormat="1" ht="15.75" customHeight="1">
      <c r="D1157" s="233"/>
    </row>
    <row r="1159" spans="4:4" s="232" customFormat="1" ht="15.75" customHeight="1">
      <c r="D1159" s="233"/>
    </row>
    <row r="1161" spans="4:4" s="232" customFormat="1" ht="15.75" customHeight="1">
      <c r="D1161" s="233"/>
    </row>
    <row r="1163" spans="4:4" s="232" customFormat="1" ht="15.75" customHeight="1">
      <c r="D1163" s="233"/>
    </row>
    <row r="1165" spans="4:4" s="232" customFormat="1" ht="15.75" customHeight="1">
      <c r="D1165" s="233"/>
    </row>
    <row r="1167" spans="4:4" s="232" customFormat="1" ht="15.75" customHeight="1">
      <c r="D1167" s="233"/>
    </row>
    <row r="1169" spans="4:4" s="232" customFormat="1" ht="15.75" customHeight="1">
      <c r="D1169" s="233"/>
    </row>
    <row r="1171" spans="4:4" s="232" customFormat="1" ht="15.75" customHeight="1">
      <c r="D1171" s="233"/>
    </row>
    <row r="1173" spans="4:4" s="232" customFormat="1" ht="15.75" customHeight="1">
      <c r="D1173" s="233"/>
    </row>
    <row r="1175" spans="4:4" s="232" customFormat="1" ht="15.75" customHeight="1">
      <c r="D1175" s="233"/>
    </row>
    <row r="1177" spans="4:4" s="232" customFormat="1" ht="15.75" customHeight="1">
      <c r="D1177" s="233"/>
    </row>
    <row r="1179" spans="4:4" s="232" customFormat="1" ht="15.75" customHeight="1">
      <c r="D1179" s="233"/>
    </row>
    <row r="1181" spans="4:4" s="232" customFormat="1" ht="15.75" customHeight="1">
      <c r="D1181" s="233"/>
    </row>
    <row r="1183" spans="4:4" s="232" customFormat="1" ht="15.75" customHeight="1">
      <c r="D1183" s="233"/>
    </row>
    <row r="1185" spans="4:4" s="232" customFormat="1" ht="15.75" customHeight="1">
      <c r="D1185" s="233"/>
    </row>
    <row r="1187" spans="4:4" s="232" customFormat="1" ht="15.75" customHeight="1">
      <c r="D1187" s="233"/>
    </row>
    <row r="1189" spans="4:4" s="232" customFormat="1" ht="15.75" customHeight="1">
      <c r="D1189" s="233"/>
    </row>
    <row r="1191" spans="4:4" s="232" customFormat="1" ht="15.75" customHeight="1">
      <c r="D1191" s="233"/>
    </row>
    <row r="1193" spans="4:4" s="232" customFormat="1" ht="15.75" customHeight="1">
      <c r="D1193" s="233"/>
    </row>
    <row r="1195" spans="4:4" s="232" customFormat="1" ht="15.75" customHeight="1">
      <c r="D1195" s="233"/>
    </row>
    <row r="1197" spans="4:4" s="232" customFormat="1" ht="15.75" customHeight="1">
      <c r="D1197" s="233"/>
    </row>
    <row r="1199" spans="4:4" s="232" customFormat="1" ht="15.75" customHeight="1">
      <c r="D1199" s="233"/>
    </row>
    <row r="1201" spans="4:4" s="232" customFormat="1" ht="15.75" customHeight="1">
      <c r="D1201" s="233"/>
    </row>
    <row r="1203" spans="4:4" s="232" customFormat="1" ht="15.75" customHeight="1">
      <c r="D1203" s="233"/>
    </row>
    <row r="1205" spans="4:4" s="232" customFormat="1" ht="15.75" customHeight="1">
      <c r="D1205" s="233"/>
    </row>
    <row r="1207" spans="4:4" s="232" customFormat="1" ht="15.75" customHeight="1">
      <c r="D1207" s="233"/>
    </row>
    <row r="1209" spans="4:4" s="232" customFormat="1" ht="15.75" customHeight="1">
      <c r="D1209" s="233"/>
    </row>
    <row r="1211" spans="4:4" s="232" customFormat="1" ht="15.75" customHeight="1">
      <c r="D1211" s="233"/>
    </row>
    <row r="1213" spans="4:4" s="232" customFormat="1" ht="15.75" customHeight="1">
      <c r="D1213" s="233"/>
    </row>
    <row r="1215" spans="4:4" s="232" customFormat="1" ht="15.75" customHeight="1">
      <c r="D1215" s="233"/>
    </row>
    <row r="1217" spans="4:4" s="232" customFormat="1" ht="15.75" customHeight="1">
      <c r="D1217" s="233"/>
    </row>
    <row r="1219" spans="4:4" s="232" customFormat="1" ht="15.75" customHeight="1">
      <c r="D1219" s="233"/>
    </row>
    <row r="1221" spans="4:4" s="232" customFormat="1" ht="15.75" customHeight="1">
      <c r="D1221" s="233"/>
    </row>
    <row r="1223" spans="4:4" s="232" customFormat="1" ht="15.75" customHeight="1">
      <c r="D1223" s="233"/>
    </row>
    <row r="1225" spans="4:4" s="232" customFormat="1" ht="15.75" customHeight="1">
      <c r="D1225" s="233"/>
    </row>
    <row r="1227" spans="4:4" s="232" customFormat="1" ht="15.75" customHeight="1">
      <c r="D1227" s="233"/>
    </row>
    <row r="1229" spans="4:4" s="232" customFormat="1" ht="15.75" customHeight="1">
      <c r="D1229" s="233"/>
    </row>
    <row r="1231" spans="4:4" s="232" customFormat="1" ht="15.75" customHeight="1">
      <c r="D1231" s="233"/>
    </row>
    <row r="1233" spans="4:4" s="232" customFormat="1" ht="15.75" customHeight="1">
      <c r="D1233" s="233"/>
    </row>
    <row r="1235" spans="4:4" s="232" customFormat="1" ht="15.75" customHeight="1">
      <c r="D1235" s="233"/>
    </row>
    <row r="1237" spans="4:4" s="232" customFormat="1" ht="15.75" customHeight="1">
      <c r="D1237" s="233"/>
    </row>
    <row r="1239" spans="4:4" s="232" customFormat="1" ht="15.75" customHeight="1">
      <c r="D1239" s="233"/>
    </row>
    <row r="1241" spans="4:4" s="232" customFormat="1" ht="15.75" customHeight="1">
      <c r="D1241" s="233"/>
    </row>
    <row r="1243" spans="4:4" s="232" customFormat="1" ht="15.75" customHeight="1">
      <c r="D1243" s="233"/>
    </row>
    <row r="1245" spans="4:4" s="232" customFormat="1" ht="15.75" customHeight="1">
      <c r="D1245" s="233"/>
    </row>
    <row r="1247" spans="4:4" s="232" customFormat="1" ht="15.75" customHeight="1">
      <c r="D1247" s="233"/>
    </row>
    <row r="1249" spans="4:4" s="232" customFormat="1" ht="15.75" customHeight="1">
      <c r="D1249" s="233"/>
    </row>
    <row r="1251" spans="4:4" s="232" customFormat="1" ht="15.75" customHeight="1">
      <c r="D1251" s="233"/>
    </row>
    <row r="1253" spans="4:4" s="232" customFormat="1" ht="15.75" customHeight="1">
      <c r="D1253" s="233"/>
    </row>
    <row r="1255" spans="4:4" s="232" customFormat="1" ht="15.75" customHeight="1">
      <c r="D1255" s="233"/>
    </row>
    <row r="1257" spans="4:4" s="232" customFormat="1" ht="15.75" customHeight="1">
      <c r="D1257" s="233"/>
    </row>
    <row r="1259" spans="4:4" s="232" customFormat="1" ht="15.75" customHeight="1">
      <c r="D1259" s="233"/>
    </row>
    <row r="1261" spans="4:4" s="232" customFormat="1" ht="15.75" customHeight="1">
      <c r="D1261" s="233"/>
    </row>
    <row r="1263" spans="4:4" s="232" customFormat="1" ht="15.75" customHeight="1">
      <c r="D1263" s="233"/>
    </row>
    <row r="1265" spans="4:4" s="232" customFormat="1" ht="15.75" customHeight="1">
      <c r="D1265" s="233"/>
    </row>
    <row r="1267" spans="4:4" s="232" customFormat="1" ht="15.75" customHeight="1">
      <c r="D1267" s="233"/>
    </row>
    <row r="1269" spans="4:4" s="232" customFormat="1" ht="15.75" customHeight="1">
      <c r="D1269" s="233"/>
    </row>
    <row r="1271" spans="4:4" s="232" customFormat="1" ht="15.75" customHeight="1">
      <c r="D1271" s="233"/>
    </row>
    <row r="1273" spans="4:4" s="232" customFormat="1" ht="15.75" customHeight="1">
      <c r="D1273" s="233"/>
    </row>
    <row r="1275" spans="4:4" s="232" customFormat="1" ht="15.75" customHeight="1">
      <c r="D1275" s="233"/>
    </row>
    <row r="1277" spans="4:4" s="232" customFormat="1" ht="15.75" customHeight="1">
      <c r="D1277" s="233"/>
    </row>
    <row r="1279" spans="4:4" s="232" customFormat="1" ht="15.75" customHeight="1">
      <c r="D1279" s="233"/>
    </row>
    <row r="1281" spans="4:4" s="232" customFormat="1" ht="15.75" customHeight="1">
      <c r="D1281" s="233"/>
    </row>
    <row r="1283" spans="4:4" s="232" customFormat="1" ht="15.75" customHeight="1">
      <c r="D1283" s="233"/>
    </row>
    <row r="1285" spans="4:4" s="232" customFormat="1" ht="15.75" customHeight="1">
      <c r="D1285" s="233"/>
    </row>
    <row r="1287" spans="4:4" s="232" customFormat="1" ht="15.75" customHeight="1">
      <c r="D1287" s="233"/>
    </row>
    <row r="1289" spans="4:4" s="232" customFormat="1" ht="15.75" customHeight="1">
      <c r="D1289" s="233"/>
    </row>
    <row r="1291" spans="4:4" s="232" customFormat="1" ht="15.75" customHeight="1">
      <c r="D1291" s="233"/>
    </row>
    <row r="1293" spans="4:4" s="232" customFormat="1" ht="15.75" customHeight="1">
      <c r="D1293" s="233"/>
    </row>
    <row r="1295" spans="4:4" s="232" customFormat="1" ht="15.75" customHeight="1">
      <c r="D1295" s="233"/>
    </row>
    <row r="1297" spans="4:4" s="232" customFormat="1" ht="15.75" customHeight="1">
      <c r="D1297" s="233"/>
    </row>
    <row r="1299" spans="4:4" s="232" customFormat="1" ht="15.75" customHeight="1">
      <c r="D1299" s="233"/>
    </row>
    <row r="1301" spans="4:4" s="232" customFormat="1" ht="15.75" customHeight="1">
      <c r="D1301" s="233"/>
    </row>
    <row r="1303" spans="4:4" s="232" customFormat="1" ht="15.75" customHeight="1">
      <c r="D1303" s="233"/>
    </row>
    <row r="1305" spans="4:4" s="232" customFormat="1" ht="15.75" customHeight="1">
      <c r="D1305" s="233"/>
    </row>
    <row r="1307" spans="4:4" s="232" customFormat="1" ht="15.75" customHeight="1">
      <c r="D1307" s="233"/>
    </row>
    <row r="1309" spans="4:4" s="232" customFormat="1" ht="15.75" customHeight="1">
      <c r="D1309" s="233"/>
    </row>
    <row r="1311" spans="4:4" s="232" customFormat="1" ht="15.75" customHeight="1">
      <c r="D1311" s="233"/>
    </row>
    <row r="1313" spans="4:4" s="232" customFormat="1" ht="15.75" customHeight="1">
      <c r="D1313" s="233"/>
    </row>
    <row r="1315" spans="4:4" s="232" customFormat="1" ht="15.75" customHeight="1">
      <c r="D1315" s="233"/>
    </row>
    <row r="1317" spans="4:4" s="232" customFormat="1" ht="15.75" customHeight="1">
      <c r="D1317" s="233"/>
    </row>
    <row r="1319" spans="4:4" s="232" customFormat="1" ht="15.75" customHeight="1">
      <c r="D1319" s="233"/>
    </row>
    <row r="1321" spans="4:4" s="232" customFormat="1" ht="15.75" customHeight="1">
      <c r="D1321" s="233"/>
    </row>
    <row r="1323" spans="4:4" s="232" customFormat="1" ht="15.75" customHeight="1">
      <c r="D1323" s="233"/>
    </row>
    <row r="1325" spans="4:4" s="232" customFormat="1" ht="15.75" customHeight="1">
      <c r="D1325" s="233"/>
    </row>
    <row r="1327" spans="4:4" s="232" customFormat="1" ht="15.75" customHeight="1">
      <c r="D1327" s="233"/>
    </row>
    <row r="1329" spans="4:4" s="232" customFormat="1" ht="15.75" customHeight="1">
      <c r="D1329" s="233"/>
    </row>
    <row r="1331" spans="4:4" s="232" customFormat="1" ht="15.75" customHeight="1">
      <c r="D1331" s="233"/>
    </row>
    <row r="1333" spans="4:4" s="232" customFormat="1" ht="15.75" customHeight="1">
      <c r="D1333" s="233"/>
    </row>
    <row r="1335" spans="4:4" s="232" customFormat="1" ht="15.75" customHeight="1">
      <c r="D1335" s="233"/>
    </row>
    <row r="1337" spans="4:4" s="232" customFormat="1" ht="15.75" customHeight="1">
      <c r="D1337" s="233"/>
    </row>
    <row r="1339" spans="4:4" s="232" customFormat="1" ht="15.75" customHeight="1">
      <c r="D1339" s="233"/>
    </row>
    <row r="1341" spans="4:4" s="232" customFormat="1" ht="15.75" customHeight="1">
      <c r="D1341" s="233"/>
    </row>
    <row r="1343" spans="4:4" s="232" customFormat="1" ht="15.75" customHeight="1">
      <c r="D1343" s="233"/>
    </row>
    <row r="1345" spans="4:4" s="232" customFormat="1" ht="15.75" customHeight="1">
      <c r="D1345" s="233"/>
    </row>
    <row r="1347" spans="4:4" s="232" customFormat="1" ht="15.75" customHeight="1">
      <c r="D1347" s="233"/>
    </row>
    <row r="1349" spans="4:4" s="232" customFormat="1" ht="15.75" customHeight="1">
      <c r="D1349" s="233"/>
    </row>
    <row r="1351" spans="4:4" s="232" customFormat="1" ht="15.75" customHeight="1">
      <c r="D1351" s="233"/>
    </row>
    <row r="1353" spans="4:4" s="232" customFormat="1" ht="15.75" customHeight="1">
      <c r="D1353" s="233"/>
    </row>
    <row r="1355" spans="4:4" s="232" customFormat="1" ht="15.75" customHeight="1">
      <c r="D1355" s="233"/>
    </row>
    <row r="1357" spans="4:4" s="232" customFormat="1" ht="15.75" customHeight="1">
      <c r="D1357" s="233"/>
    </row>
    <row r="1359" spans="4:4" s="232" customFormat="1" ht="15.75" customHeight="1">
      <c r="D1359" s="233"/>
    </row>
    <row r="1361" spans="4:4" s="232" customFormat="1" ht="15.75" customHeight="1">
      <c r="D1361" s="233"/>
    </row>
    <row r="1363" spans="4:4" s="232" customFormat="1" ht="15.75" customHeight="1">
      <c r="D1363" s="233"/>
    </row>
    <row r="1365" spans="4:4" s="232" customFormat="1" ht="15.75" customHeight="1">
      <c r="D1365" s="233"/>
    </row>
    <row r="1367" spans="4:4" s="232" customFormat="1" ht="15.75" customHeight="1">
      <c r="D1367" s="233"/>
    </row>
    <row r="1369" spans="4:4" s="232" customFormat="1" ht="15.75" customHeight="1">
      <c r="D1369" s="233"/>
    </row>
    <row r="1371" spans="4:4" s="232" customFormat="1" ht="15.75" customHeight="1">
      <c r="D1371" s="233"/>
    </row>
    <row r="1373" spans="4:4" s="232" customFormat="1" ht="15.75" customHeight="1">
      <c r="D1373" s="233"/>
    </row>
    <row r="1375" spans="4:4" s="232" customFormat="1" ht="15.75" customHeight="1">
      <c r="D1375" s="233"/>
    </row>
    <row r="1377" spans="4:4" s="232" customFormat="1" ht="15.75" customHeight="1">
      <c r="D1377" s="233"/>
    </row>
    <row r="1379" spans="4:4" s="232" customFormat="1" ht="15.75" customHeight="1">
      <c r="D1379" s="233"/>
    </row>
    <row r="1381" spans="4:4" s="232" customFormat="1" ht="15.75" customHeight="1">
      <c r="D1381" s="233"/>
    </row>
    <row r="1383" spans="4:4" s="232" customFormat="1" ht="15.75" customHeight="1">
      <c r="D1383" s="233"/>
    </row>
    <row r="1385" spans="4:4" s="232" customFormat="1" ht="15.75" customHeight="1">
      <c r="D1385" s="233"/>
    </row>
    <row r="1387" spans="4:4" s="232" customFormat="1" ht="15.75" customHeight="1">
      <c r="D1387" s="233"/>
    </row>
    <row r="1389" spans="4:4" s="232" customFormat="1" ht="15.75" customHeight="1">
      <c r="D1389" s="233"/>
    </row>
    <row r="1391" spans="4:4" s="232" customFormat="1" ht="15.75" customHeight="1">
      <c r="D1391" s="233"/>
    </row>
    <row r="1393" spans="4:4" s="232" customFormat="1" ht="15.75" customHeight="1">
      <c r="D1393" s="233"/>
    </row>
    <row r="1395" spans="4:4" s="232" customFormat="1" ht="15.75" customHeight="1">
      <c r="D1395" s="233"/>
    </row>
    <row r="1397" spans="4:4" s="232" customFormat="1" ht="15.75" customHeight="1">
      <c r="D1397" s="233"/>
    </row>
    <row r="1399" spans="4:4" s="232" customFormat="1" ht="15.75" customHeight="1">
      <c r="D1399" s="233"/>
    </row>
    <row r="1401" spans="4:4" s="232" customFormat="1" ht="15.75" customHeight="1">
      <c r="D1401" s="233"/>
    </row>
    <row r="1403" spans="4:4" s="232" customFormat="1" ht="15.75" customHeight="1">
      <c r="D1403" s="233"/>
    </row>
    <row r="1405" spans="4:4" s="232" customFormat="1" ht="15.75" customHeight="1">
      <c r="D1405" s="233"/>
    </row>
    <row r="1407" spans="4:4" s="232" customFormat="1" ht="15.75" customHeight="1">
      <c r="D1407" s="233"/>
    </row>
    <row r="1409" spans="4:4" s="232" customFormat="1" ht="15.75" customHeight="1">
      <c r="D1409" s="233"/>
    </row>
    <row r="1411" spans="4:4" s="232" customFormat="1" ht="15.75" customHeight="1">
      <c r="D1411" s="233"/>
    </row>
    <row r="1413" spans="4:4" s="232" customFormat="1" ht="15.75" customHeight="1">
      <c r="D1413" s="233"/>
    </row>
    <row r="1415" spans="4:4" s="232" customFormat="1" ht="15.75" customHeight="1">
      <c r="D1415" s="233"/>
    </row>
    <row r="1417" spans="4:4" s="232" customFormat="1" ht="15.75" customHeight="1">
      <c r="D1417" s="233"/>
    </row>
    <row r="1419" spans="4:4" s="232" customFormat="1" ht="15.75" customHeight="1">
      <c r="D1419" s="233"/>
    </row>
    <row r="1421" spans="4:4" s="232" customFormat="1" ht="15.75" customHeight="1">
      <c r="D1421" s="233"/>
    </row>
    <row r="1423" spans="4:4" s="232" customFormat="1" ht="15.75" customHeight="1">
      <c r="D1423" s="233"/>
    </row>
    <row r="1425" spans="4:4" s="232" customFormat="1" ht="15.75" customHeight="1">
      <c r="D1425" s="233"/>
    </row>
    <row r="1427" spans="4:4" s="232" customFormat="1" ht="15.75" customHeight="1">
      <c r="D1427" s="233"/>
    </row>
    <row r="1429" spans="4:4" s="232" customFormat="1" ht="15.75" customHeight="1">
      <c r="D1429" s="233"/>
    </row>
    <row r="1431" spans="4:4" s="232" customFormat="1" ht="15.75" customHeight="1">
      <c r="D1431" s="233"/>
    </row>
    <row r="1433" spans="4:4" s="232" customFormat="1" ht="15.75" customHeight="1">
      <c r="D1433" s="233"/>
    </row>
    <row r="1435" spans="4:4" s="232" customFormat="1" ht="15.75" customHeight="1">
      <c r="D1435" s="233"/>
    </row>
    <row r="1437" spans="4:4" s="232" customFormat="1" ht="15.75" customHeight="1">
      <c r="D1437" s="233"/>
    </row>
    <row r="1439" spans="4:4" s="232" customFormat="1" ht="15.75" customHeight="1">
      <c r="D1439" s="233"/>
    </row>
    <row r="1441" spans="4:4" s="232" customFormat="1" ht="15.75" customHeight="1">
      <c r="D1441" s="233"/>
    </row>
    <row r="1443" spans="4:4" s="232" customFormat="1" ht="15.75" customHeight="1">
      <c r="D1443" s="233"/>
    </row>
    <row r="1445" spans="4:4" s="232" customFormat="1" ht="15.75" customHeight="1">
      <c r="D1445" s="233"/>
    </row>
    <row r="1447" spans="4:4" s="232" customFormat="1" ht="15.75" customHeight="1">
      <c r="D1447" s="233"/>
    </row>
    <row r="1449" spans="4:4" s="232" customFormat="1" ht="15.75" customHeight="1">
      <c r="D1449" s="233"/>
    </row>
    <row r="1451" spans="4:4" s="232" customFormat="1" ht="15.75" customHeight="1">
      <c r="D1451" s="233"/>
    </row>
    <row r="1453" spans="4:4" s="232" customFormat="1" ht="15.75" customHeight="1">
      <c r="D1453" s="233"/>
    </row>
    <row r="1455" spans="4:4" s="232" customFormat="1" ht="15.75" customHeight="1">
      <c r="D1455" s="233"/>
    </row>
    <row r="1457" spans="4:4" s="232" customFormat="1" ht="15.75" customHeight="1">
      <c r="D1457" s="233"/>
    </row>
    <row r="1459" spans="4:4" s="232" customFormat="1" ht="15.75" customHeight="1">
      <c r="D1459" s="233"/>
    </row>
    <row r="1461" spans="4:4" s="232" customFormat="1" ht="15.75" customHeight="1">
      <c r="D1461" s="233"/>
    </row>
    <row r="1463" spans="4:4" s="232" customFormat="1" ht="15.75" customHeight="1">
      <c r="D1463" s="233"/>
    </row>
    <row r="1465" spans="4:4" s="232" customFormat="1" ht="15.75" customHeight="1">
      <c r="D1465" s="233"/>
    </row>
    <row r="1467" spans="4:4" s="232" customFormat="1" ht="15.75" customHeight="1">
      <c r="D1467" s="233"/>
    </row>
    <row r="1469" spans="4:4" s="232" customFormat="1" ht="15.75" customHeight="1">
      <c r="D1469" s="233"/>
    </row>
    <row r="1471" spans="4:4" s="232" customFormat="1" ht="15.75" customHeight="1">
      <c r="D1471" s="233"/>
    </row>
    <row r="1473" spans="4:4" s="232" customFormat="1" ht="15.75" customHeight="1">
      <c r="D1473" s="233"/>
    </row>
    <row r="1475" spans="4:4" s="232" customFormat="1" ht="15.75" customHeight="1">
      <c r="D1475" s="233"/>
    </row>
    <row r="1477" spans="4:4" s="232" customFormat="1" ht="15.75" customHeight="1">
      <c r="D1477" s="233"/>
    </row>
    <row r="1479" spans="4:4" s="232" customFormat="1" ht="15.75" customHeight="1">
      <c r="D1479" s="233"/>
    </row>
    <row r="1481" spans="4:4" s="232" customFormat="1" ht="15.75" customHeight="1">
      <c r="D1481" s="233"/>
    </row>
    <row r="1483" spans="4:4" s="232" customFormat="1" ht="15.75" customHeight="1">
      <c r="D1483" s="233"/>
    </row>
    <row r="1485" spans="4:4" s="232" customFormat="1" ht="15.75" customHeight="1">
      <c r="D1485" s="233"/>
    </row>
    <row r="1487" spans="4:4" s="232" customFormat="1" ht="15.75" customHeight="1">
      <c r="D1487" s="233"/>
    </row>
    <row r="1489" spans="4:4" s="232" customFormat="1" ht="15.75" customHeight="1">
      <c r="D1489" s="233"/>
    </row>
    <row r="1491" spans="4:4" s="232" customFormat="1" ht="15.75" customHeight="1">
      <c r="D1491" s="233"/>
    </row>
    <row r="1493" spans="4:4" s="232" customFormat="1" ht="15.75" customHeight="1">
      <c r="D1493" s="233"/>
    </row>
    <row r="1495" spans="4:4" s="232" customFormat="1" ht="15.75" customHeight="1">
      <c r="D1495" s="233"/>
    </row>
    <row r="1497" spans="4:4" s="232" customFormat="1" ht="15.75" customHeight="1">
      <c r="D1497" s="233"/>
    </row>
    <row r="1499" spans="4:4" s="232" customFormat="1" ht="15.75" customHeight="1">
      <c r="D1499" s="233"/>
    </row>
    <row r="1501" spans="4:4" s="232" customFormat="1" ht="15.75" customHeight="1">
      <c r="D1501" s="233"/>
    </row>
    <row r="1503" spans="4:4" s="232" customFormat="1" ht="15.75" customHeight="1">
      <c r="D1503" s="233"/>
    </row>
    <row r="1505" spans="4:4" s="232" customFormat="1" ht="15.75" customHeight="1">
      <c r="D1505" s="233"/>
    </row>
    <row r="1507" spans="4:4" s="232" customFormat="1" ht="15.75" customHeight="1">
      <c r="D1507" s="233"/>
    </row>
    <row r="1509" spans="4:4" s="232" customFormat="1" ht="15.75" customHeight="1">
      <c r="D1509" s="233"/>
    </row>
    <row r="1511" spans="4:4" s="232" customFormat="1" ht="15.75" customHeight="1">
      <c r="D1511" s="233"/>
    </row>
    <row r="1513" spans="4:4" s="232" customFormat="1" ht="15.75" customHeight="1">
      <c r="D1513" s="233"/>
    </row>
    <row r="1515" spans="4:4" s="232" customFormat="1" ht="15.75" customHeight="1">
      <c r="D1515" s="233"/>
    </row>
    <row r="1517" spans="4:4" s="232" customFormat="1" ht="15.75" customHeight="1">
      <c r="D1517" s="233"/>
    </row>
    <row r="1519" spans="4:4" s="232" customFormat="1" ht="15.75" customHeight="1">
      <c r="D1519" s="233"/>
    </row>
    <row r="1521" spans="4:4" s="232" customFormat="1" ht="15.75" customHeight="1">
      <c r="D1521" s="233"/>
    </row>
    <row r="1523" spans="4:4" s="232" customFormat="1" ht="15.75" customHeight="1">
      <c r="D1523" s="233"/>
    </row>
    <row r="1525" spans="4:4" s="232" customFormat="1" ht="15.75" customHeight="1">
      <c r="D1525" s="233"/>
    </row>
    <row r="1527" spans="4:4" s="232" customFormat="1" ht="15.75" customHeight="1">
      <c r="D1527" s="233"/>
    </row>
    <row r="1529" spans="4:4" s="232" customFormat="1" ht="15.75" customHeight="1">
      <c r="D1529" s="233"/>
    </row>
    <row r="1531" spans="4:4" s="232" customFormat="1" ht="15.75" customHeight="1">
      <c r="D1531" s="233"/>
    </row>
    <row r="1533" spans="4:4" s="232" customFormat="1" ht="15.75" customHeight="1">
      <c r="D1533" s="233"/>
    </row>
    <row r="1535" spans="4:4" s="232" customFormat="1" ht="15.75" customHeight="1">
      <c r="D1535" s="233"/>
    </row>
    <row r="1537" spans="4:4" s="232" customFormat="1" ht="15.75" customHeight="1">
      <c r="D1537" s="233"/>
    </row>
    <row r="1539" spans="4:4" s="232" customFormat="1" ht="15.75" customHeight="1">
      <c r="D1539" s="233"/>
    </row>
    <row r="1541" spans="4:4" s="232" customFormat="1" ht="15.75" customHeight="1">
      <c r="D1541" s="233"/>
    </row>
    <row r="1543" spans="4:4" s="232" customFormat="1" ht="15.75" customHeight="1">
      <c r="D1543" s="233"/>
    </row>
    <row r="1545" spans="4:4" s="232" customFormat="1" ht="15.75" customHeight="1">
      <c r="D1545" s="233"/>
    </row>
    <row r="1547" spans="4:4" s="232" customFormat="1" ht="15.75" customHeight="1">
      <c r="D1547" s="233"/>
    </row>
    <row r="1549" spans="4:4" s="232" customFormat="1" ht="15.75" customHeight="1">
      <c r="D1549" s="233"/>
    </row>
    <row r="1551" spans="4:4" s="232" customFormat="1" ht="15.75" customHeight="1">
      <c r="D1551" s="233"/>
    </row>
    <row r="1553" spans="4:4" s="232" customFormat="1" ht="15.75" customHeight="1">
      <c r="D1553" s="233"/>
    </row>
    <row r="1555" spans="4:4" s="232" customFormat="1" ht="15.75" customHeight="1">
      <c r="D1555" s="233"/>
    </row>
    <row r="1557" spans="4:4" s="232" customFormat="1" ht="15.75" customHeight="1">
      <c r="D1557" s="233"/>
    </row>
    <row r="1559" spans="4:4" s="232" customFormat="1" ht="15.75" customHeight="1">
      <c r="D1559" s="233"/>
    </row>
    <row r="1561" spans="4:4" s="232" customFormat="1" ht="15.75" customHeight="1">
      <c r="D1561" s="233"/>
    </row>
    <row r="1563" spans="4:4" s="232" customFormat="1" ht="15.75" customHeight="1">
      <c r="D1563" s="233"/>
    </row>
    <row r="1565" spans="4:4" s="232" customFormat="1" ht="15.75" customHeight="1">
      <c r="D1565" s="233"/>
    </row>
    <row r="1567" spans="4:4" s="232" customFormat="1" ht="15.75" customHeight="1">
      <c r="D1567" s="233"/>
    </row>
    <row r="1569" spans="4:4" s="232" customFormat="1" ht="15.75" customHeight="1">
      <c r="D1569" s="233"/>
    </row>
    <row r="1571" spans="4:4" s="232" customFormat="1" ht="15.75" customHeight="1">
      <c r="D1571" s="233"/>
    </row>
    <row r="1573" spans="4:4" s="232" customFormat="1" ht="15.75" customHeight="1">
      <c r="D1573" s="233"/>
    </row>
    <row r="1575" spans="4:4" s="232" customFormat="1" ht="15.75" customHeight="1">
      <c r="D1575" s="233"/>
    </row>
    <row r="1577" spans="4:4" s="232" customFormat="1" ht="15.75" customHeight="1">
      <c r="D1577" s="233"/>
    </row>
    <row r="1579" spans="4:4" s="232" customFormat="1" ht="15.75" customHeight="1">
      <c r="D1579" s="233"/>
    </row>
    <row r="1581" spans="4:4" s="232" customFormat="1" ht="15.75" customHeight="1">
      <c r="D1581" s="233"/>
    </row>
    <row r="1583" spans="4:4" s="232" customFormat="1" ht="15.75" customHeight="1">
      <c r="D1583" s="233"/>
    </row>
    <row r="1585" spans="4:4" s="232" customFormat="1" ht="15.75" customHeight="1">
      <c r="D1585" s="233"/>
    </row>
    <row r="1587" spans="4:4" s="232" customFormat="1" ht="15.75" customHeight="1">
      <c r="D1587" s="233"/>
    </row>
    <row r="1589" spans="4:4" s="232" customFormat="1" ht="15.75" customHeight="1">
      <c r="D1589" s="233"/>
    </row>
    <row r="1591" spans="4:4" s="232" customFormat="1" ht="15.75" customHeight="1">
      <c r="D1591" s="233"/>
    </row>
    <row r="1593" spans="4:4" s="232" customFormat="1" ht="15.75" customHeight="1">
      <c r="D1593" s="233"/>
    </row>
    <row r="1595" spans="4:4" s="232" customFormat="1" ht="15.75" customHeight="1">
      <c r="D1595" s="233"/>
    </row>
    <row r="1597" spans="4:4" s="232" customFormat="1" ht="15.75" customHeight="1">
      <c r="D1597" s="233"/>
    </row>
    <row r="1599" spans="4:4" s="232" customFormat="1" ht="15.75" customHeight="1">
      <c r="D1599" s="233"/>
    </row>
    <row r="1601" spans="4:4" s="232" customFormat="1" ht="15.75" customHeight="1">
      <c r="D1601" s="233"/>
    </row>
    <row r="1603" spans="4:4" s="232" customFormat="1" ht="15.75" customHeight="1">
      <c r="D1603" s="233"/>
    </row>
    <row r="1605" spans="4:4" s="232" customFormat="1" ht="15.75" customHeight="1">
      <c r="D1605" s="233"/>
    </row>
    <row r="1607" spans="4:4" s="232" customFormat="1" ht="15.75" customHeight="1">
      <c r="D1607" s="233"/>
    </row>
    <row r="1609" spans="4:4" s="232" customFormat="1" ht="15.75" customHeight="1">
      <c r="D1609" s="233"/>
    </row>
    <row r="1611" spans="4:4" s="232" customFormat="1" ht="15.75" customHeight="1">
      <c r="D1611" s="233"/>
    </row>
    <row r="1613" spans="4:4" s="232" customFormat="1" ht="15.75" customHeight="1">
      <c r="D1613" s="233"/>
    </row>
    <row r="1615" spans="4:4" s="232" customFormat="1" ht="15.75" customHeight="1">
      <c r="D1615" s="233"/>
    </row>
    <row r="1617" spans="4:4" s="232" customFormat="1" ht="15.75" customHeight="1">
      <c r="D1617" s="233"/>
    </row>
    <row r="1619" spans="4:4" s="232" customFormat="1" ht="15.75" customHeight="1">
      <c r="D1619" s="233"/>
    </row>
    <row r="1621" spans="4:4" s="232" customFormat="1" ht="15.75" customHeight="1">
      <c r="D1621" s="233"/>
    </row>
    <row r="1623" spans="4:4" s="232" customFormat="1" ht="15.75" customHeight="1">
      <c r="D1623" s="233"/>
    </row>
    <row r="1625" spans="4:4" s="232" customFormat="1" ht="15.75" customHeight="1">
      <c r="D1625" s="233"/>
    </row>
    <row r="1627" spans="4:4" s="232" customFormat="1" ht="15.75" customHeight="1">
      <c r="D1627" s="233"/>
    </row>
    <row r="1629" spans="4:4" s="232" customFormat="1" ht="15.75" customHeight="1">
      <c r="D1629" s="233"/>
    </row>
    <row r="1631" spans="4:4" s="232" customFormat="1" ht="15.75" customHeight="1">
      <c r="D1631" s="233"/>
    </row>
    <row r="1633" spans="4:4" s="232" customFormat="1" ht="15.75" customHeight="1">
      <c r="D1633" s="233"/>
    </row>
    <row r="1635" spans="4:4" s="232" customFormat="1" ht="15.75" customHeight="1">
      <c r="D1635" s="233"/>
    </row>
    <row r="1637" spans="4:4" s="232" customFormat="1" ht="15.75" customHeight="1">
      <c r="D1637" s="233"/>
    </row>
    <row r="1639" spans="4:4" s="232" customFormat="1" ht="15.75" customHeight="1">
      <c r="D1639" s="233"/>
    </row>
    <row r="1641" spans="4:4" s="232" customFormat="1" ht="15.75" customHeight="1">
      <c r="D1641" s="233"/>
    </row>
    <row r="1643" spans="4:4" s="232" customFormat="1" ht="15.75" customHeight="1">
      <c r="D1643" s="233"/>
    </row>
    <row r="1645" spans="4:4" s="232" customFormat="1" ht="15.75" customHeight="1">
      <c r="D1645" s="233"/>
    </row>
    <row r="1647" spans="4:4" s="232" customFormat="1" ht="15.75" customHeight="1">
      <c r="D1647" s="233"/>
    </row>
    <row r="1649" spans="4:4" s="232" customFormat="1" ht="15.75" customHeight="1">
      <c r="D1649" s="233"/>
    </row>
    <row r="1651" spans="4:4" s="232" customFormat="1" ht="15.75" customHeight="1">
      <c r="D1651" s="233"/>
    </row>
    <row r="1653" spans="4:4" s="232" customFormat="1" ht="15.75" customHeight="1">
      <c r="D1653" s="233"/>
    </row>
    <row r="1655" spans="4:4" s="232" customFormat="1" ht="15.75" customHeight="1">
      <c r="D1655" s="233"/>
    </row>
    <row r="1657" spans="4:4" s="232" customFormat="1" ht="15.75" customHeight="1">
      <c r="D1657" s="233"/>
    </row>
    <row r="1659" spans="4:4" s="232" customFormat="1" ht="15.75" customHeight="1">
      <c r="D1659" s="233"/>
    </row>
    <row r="1661" spans="4:4" s="232" customFormat="1" ht="15.75" customHeight="1">
      <c r="D1661" s="233"/>
    </row>
    <row r="1663" spans="4:4" s="232" customFormat="1" ht="15.75" customHeight="1">
      <c r="D1663" s="233"/>
    </row>
    <row r="1665" spans="4:4" s="232" customFormat="1" ht="15.75" customHeight="1">
      <c r="D1665" s="233"/>
    </row>
    <row r="1667" spans="4:4" s="232" customFormat="1" ht="15.75" customHeight="1">
      <c r="D1667" s="233"/>
    </row>
    <row r="1669" spans="4:4" s="232" customFormat="1" ht="15.75" customHeight="1">
      <c r="D1669" s="233"/>
    </row>
    <row r="1671" spans="4:4" s="232" customFormat="1" ht="15.75" customHeight="1">
      <c r="D1671" s="233"/>
    </row>
    <row r="1673" spans="4:4" s="232" customFormat="1" ht="15.75" customHeight="1">
      <c r="D1673" s="233"/>
    </row>
    <row r="1675" spans="4:4" s="232" customFormat="1" ht="15.75" customHeight="1">
      <c r="D1675" s="233"/>
    </row>
    <row r="1677" spans="4:4" s="232" customFormat="1" ht="15.75" customHeight="1">
      <c r="D1677" s="233"/>
    </row>
    <row r="1679" spans="4:4" s="232" customFormat="1" ht="15.75" customHeight="1">
      <c r="D1679" s="233"/>
    </row>
    <row r="1681" spans="4:4" s="232" customFormat="1" ht="15.75" customHeight="1">
      <c r="D1681" s="233"/>
    </row>
    <row r="1683" spans="4:4" s="232" customFormat="1" ht="15.75" customHeight="1">
      <c r="D1683" s="233"/>
    </row>
    <row r="1685" spans="4:4" s="232" customFormat="1" ht="15.75" customHeight="1">
      <c r="D1685" s="233"/>
    </row>
    <row r="1687" spans="4:4" s="232" customFormat="1" ht="15.75" customHeight="1">
      <c r="D1687" s="233"/>
    </row>
    <row r="1689" spans="4:4" s="232" customFormat="1" ht="15.75" customHeight="1">
      <c r="D1689" s="233"/>
    </row>
    <row r="1691" spans="4:4" s="232" customFormat="1" ht="15.75" customHeight="1">
      <c r="D1691" s="233"/>
    </row>
    <row r="1693" spans="4:4" s="232" customFormat="1" ht="15.75" customHeight="1">
      <c r="D1693" s="233"/>
    </row>
    <row r="1695" spans="4:4" s="232" customFormat="1" ht="15.75" customHeight="1">
      <c r="D1695" s="233"/>
    </row>
    <row r="1697" spans="4:4" s="232" customFormat="1" ht="15.75" customHeight="1">
      <c r="D1697" s="233"/>
    </row>
    <row r="1699" spans="4:4" s="232" customFormat="1" ht="15.75" customHeight="1">
      <c r="D1699" s="233"/>
    </row>
    <row r="1701" spans="4:4" s="232" customFormat="1" ht="15.75" customHeight="1">
      <c r="D1701" s="233"/>
    </row>
    <row r="1703" spans="4:4" s="232" customFormat="1" ht="15.75" customHeight="1">
      <c r="D1703" s="233"/>
    </row>
    <row r="1705" spans="4:4" s="232" customFormat="1" ht="15.75" customHeight="1">
      <c r="D1705" s="233"/>
    </row>
    <row r="1707" spans="4:4" s="232" customFormat="1" ht="15.75" customHeight="1">
      <c r="D1707" s="233"/>
    </row>
    <row r="1709" spans="4:4" s="232" customFormat="1" ht="15.75" customHeight="1">
      <c r="D1709" s="233"/>
    </row>
    <row r="1711" spans="4:4" s="232" customFormat="1" ht="15.75" customHeight="1">
      <c r="D1711" s="233"/>
    </row>
    <row r="1713" spans="4:4" s="232" customFormat="1" ht="15.75" customHeight="1">
      <c r="D1713" s="233"/>
    </row>
    <row r="1715" spans="4:4" s="232" customFormat="1" ht="15.75" customHeight="1">
      <c r="D1715" s="233"/>
    </row>
    <row r="1717" spans="4:4" s="232" customFormat="1" ht="15.75" customHeight="1">
      <c r="D1717" s="233"/>
    </row>
    <row r="1719" spans="4:4" s="232" customFormat="1" ht="15.75" customHeight="1">
      <c r="D1719" s="233"/>
    </row>
    <row r="1721" spans="4:4" s="232" customFormat="1" ht="15.75" customHeight="1">
      <c r="D1721" s="233"/>
    </row>
    <row r="1723" spans="4:4" s="232" customFormat="1" ht="15.75" customHeight="1">
      <c r="D1723" s="233"/>
    </row>
    <row r="1725" spans="4:4" s="232" customFormat="1" ht="15.75" customHeight="1">
      <c r="D1725" s="233"/>
    </row>
    <row r="1727" spans="4:4" s="232" customFormat="1" ht="15.75" customHeight="1">
      <c r="D1727" s="233"/>
    </row>
    <row r="1729" spans="4:4" s="232" customFormat="1" ht="15.75" customHeight="1">
      <c r="D1729" s="233"/>
    </row>
    <row r="1731" spans="4:4" s="232" customFormat="1" ht="15.75" customHeight="1">
      <c r="D1731" s="233"/>
    </row>
    <row r="1733" spans="4:4" s="232" customFormat="1" ht="15.75" customHeight="1">
      <c r="D1733" s="233"/>
    </row>
    <row r="1735" spans="4:4" s="232" customFormat="1" ht="15.75" customHeight="1">
      <c r="D1735" s="233"/>
    </row>
    <row r="1737" spans="4:4" s="232" customFormat="1" ht="15.75" customHeight="1">
      <c r="D1737" s="233"/>
    </row>
    <row r="1739" spans="4:4" s="232" customFormat="1" ht="15.75" customHeight="1">
      <c r="D1739" s="233"/>
    </row>
    <row r="1741" spans="4:4" s="232" customFormat="1" ht="15.75" customHeight="1">
      <c r="D1741" s="233"/>
    </row>
    <row r="1743" spans="4:4" s="232" customFormat="1" ht="15.75" customHeight="1">
      <c r="D1743" s="233"/>
    </row>
    <row r="1745" spans="4:4" s="232" customFormat="1" ht="15.75" customHeight="1">
      <c r="D1745" s="233"/>
    </row>
    <row r="1747" spans="4:4" s="232" customFormat="1" ht="15.75" customHeight="1">
      <c r="D1747" s="233"/>
    </row>
    <row r="1749" spans="4:4" s="232" customFormat="1" ht="15.75" customHeight="1">
      <c r="D1749" s="233"/>
    </row>
    <row r="1751" spans="4:4" s="232" customFormat="1" ht="15.75" customHeight="1">
      <c r="D1751" s="233"/>
    </row>
    <row r="1753" spans="4:4" s="232" customFormat="1" ht="15.75" customHeight="1">
      <c r="D1753" s="233"/>
    </row>
    <row r="1755" spans="4:4" s="232" customFormat="1" ht="15.75" customHeight="1">
      <c r="D1755" s="233"/>
    </row>
    <row r="1757" spans="4:4" s="232" customFormat="1" ht="15.75" customHeight="1">
      <c r="D1757" s="233"/>
    </row>
    <row r="1759" spans="4:4" s="232" customFormat="1" ht="15.75" customHeight="1">
      <c r="D1759" s="233"/>
    </row>
    <row r="1761" spans="4:4" s="232" customFormat="1" ht="15.75" customHeight="1">
      <c r="D1761" s="233"/>
    </row>
    <row r="1763" spans="4:4" s="232" customFormat="1" ht="15.75" customHeight="1">
      <c r="D1763" s="233"/>
    </row>
    <row r="1765" spans="4:4" s="232" customFormat="1" ht="15.75" customHeight="1">
      <c r="D1765" s="233"/>
    </row>
    <row r="1767" spans="4:4" s="232" customFormat="1" ht="15.75" customHeight="1">
      <c r="D1767" s="233"/>
    </row>
    <row r="1769" spans="4:4" s="232" customFormat="1" ht="15.75" customHeight="1">
      <c r="D1769" s="233"/>
    </row>
    <row r="1771" spans="4:4" s="232" customFormat="1" ht="15.75" customHeight="1">
      <c r="D1771" s="233"/>
    </row>
    <row r="1773" spans="4:4" s="232" customFormat="1" ht="15.75" customHeight="1">
      <c r="D1773" s="233"/>
    </row>
    <row r="1775" spans="4:4" s="232" customFormat="1" ht="15.75" customHeight="1">
      <c r="D1775" s="233"/>
    </row>
    <row r="1777" spans="4:4" s="232" customFormat="1" ht="15.75" customHeight="1">
      <c r="D1777" s="233"/>
    </row>
    <row r="1779" spans="4:4" s="232" customFormat="1" ht="15.75" customHeight="1">
      <c r="D1779" s="233"/>
    </row>
    <row r="1781" spans="4:4" s="232" customFormat="1" ht="15.75" customHeight="1">
      <c r="D1781" s="233"/>
    </row>
    <row r="1783" spans="4:4" s="232" customFormat="1" ht="15.75" customHeight="1">
      <c r="D1783" s="233"/>
    </row>
    <row r="1785" spans="4:4" s="232" customFormat="1" ht="15.75" customHeight="1">
      <c r="D1785" s="233"/>
    </row>
    <row r="1787" spans="4:4" s="232" customFormat="1" ht="15.75" customHeight="1">
      <c r="D1787" s="233"/>
    </row>
    <row r="1789" spans="4:4" s="232" customFormat="1" ht="15.75" customHeight="1">
      <c r="D1789" s="233"/>
    </row>
    <row r="1791" spans="4:4" s="232" customFormat="1" ht="15.75" customHeight="1">
      <c r="D1791" s="233"/>
    </row>
    <row r="1793" spans="4:4" s="232" customFormat="1" ht="15.75" customHeight="1">
      <c r="D1793" s="233"/>
    </row>
    <row r="1795" spans="4:4" s="232" customFormat="1" ht="15.75" customHeight="1">
      <c r="D1795" s="233"/>
    </row>
    <row r="1797" spans="4:4" s="232" customFormat="1" ht="15.75" customHeight="1">
      <c r="D1797" s="233"/>
    </row>
    <row r="1799" spans="4:4" s="232" customFormat="1" ht="15.75" customHeight="1">
      <c r="D1799" s="233"/>
    </row>
    <row r="1801" spans="4:4" s="232" customFormat="1" ht="15.75" customHeight="1">
      <c r="D1801" s="233"/>
    </row>
    <row r="1803" spans="4:4" s="232" customFormat="1" ht="15.75" customHeight="1">
      <c r="D1803" s="233"/>
    </row>
    <row r="1805" spans="4:4" s="232" customFormat="1" ht="15.75" customHeight="1">
      <c r="D1805" s="233"/>
    </row>
    <row r="1807" spans="4:4" s="232" customFormat="1" ht="15.75" customHeight="1">
      <c r="D1807" s="233"/>
    </row>
    <row r="1809" spans="4:4" s="232" customFormat="1" ht="15.75" customHeight="1">
      <c r="D1809" s="233"/>
    </row>
    <row r="1811" spans="4:4" s="232" customFormat="1" ht="15.75" customHeight="1">
      <c r="D1811" s="233"/>
    </row>
    <row r="1813" spans="4:4" s="232" customFormat="1" ht="15.75" customHeight="1">
      <c r="D1813" s="233"/>
    </row>
    <row r="1815" spans="4:4" s="232" customFormat="1" ht="15.75" customHeight="1">
      <c r="D1815" s="233"/>
    </row>
    <row r="1817" spans="4:4" s="232" customFormat="1" ht="15.75" customHeight="1">
      <c r="D1817" s="233"/>
    </row>
    <row r="1819" spans="4:4" s="232" customFormat="1" ht="15.75" customHeight="1">
      <c r="D1819" s="233"/>
    </row>
    <row r="1821" spans="4:4" s="232" customFormat="1" ht="15.75" customHeight="1">
      <c r="D1821" s="233"/>
    </row>
    <row r="1823" spans="4:4" s="232" customFormat="1" ht="15.75" customHeight="1">
      <c r="D1823" s="233"/>
    </row>
    <row r="1825" spans="4:4" s="232" customFormat="1" ht="15.75" customHeight="1">
      <c r="D1825" s="233"/>
    </row>
    <row r="1827" spans="4:4" s="232" customFormat="1" ht="15.75" customHeight="1">
      <c r="D1827" s="233"/>
    </row>
    <row r="1829" spans="4:4" s="232" customFormat="1" ht="15.75" customHeight="1">
      <c r="D1829" s="233"/>
    </row>
    <row r="1831" spans="4:4" s="232" customFormat="1" ht="15.75" customHeight="1">
      <c r="D1831" s="233"/>
    </row>
    <row r="1833" spans="4:4" s="232" customFormat="1" ht="15.75" customHeight="1">
      <c r="D1833" s="233"/>
    </row>
    <row r="1835" spans="4:4" s="232" customFormat="1" ht="15.75" customHeight="1">
      <c r="D1835" s="233"/>
    </row>
    <row r="1837" spans="4:4" s="232" customFormat="1" ht="15.75" customHeight="1">
      <c r="D1837" s="233"/>
    </row>
    <row r="1839" spans="4:4" s="232" customFormat="1" ht="15.75" customHeight="1">
      <c r="D1839" s="233"/>
    </row>
    <row r="1841" spans="4:4" s="232" customFormat="1" ht="15.75" customHeight="1">
      <c r="D1841" s="233"/>
    </row>
    <row r="1843" spans="4:4" s="232" customFormat="1" ht="15.75" customHeight="1">
      <c r="D1843" s="233"/>
    </row>
    <row r="1845" spans="4:4" s="232" customFormat="1" ht="15.75" customHeight="1">
      <c r="D1845" s="233"/>
    </row>
    <row r="1847" spans="4:4" s="232" customFormat="1" ht="15.75" customHeight="1">
      <c r="D1847" s="233"/>
    </row>
    <row r="1849" spans="4:4" s="232" customFormat="1" ht="15.75" customHeight="1">
      <c r="D1849" s="233"/>
    </row>
    <row r="1851" spans="4:4" s="232" customFormat="1" ht="15.75" customHeight="1">
      <c r="D1851" s="233"/>
    </row>
    <row r="1853" spans="4:4" s="232" customFormat="1" ht="15.75" customHeight="1">
      <c r="D1853" s="233"/>
    </row>
    <row r="1855" spans="4:4" s="232" customFormat="1" ht="15.75" customHeight="1">
      <c r="D1855" s="233"/>
    </row>
    <row r="1857" spans="4:4" s="232" customFormat="1" ht="15.75" customHeight="1">
      <c r="D1857" s="233"/>
    </row>
    <row r="1859" spans="4:4" s="232" customFormat="1" ht="15.75" customHeight="1">
      <c r="D1859" s="233"/>
    </row>
    <row r="1861" spans="4:4" s="232" customFormat="1" ht="15.75" customHeight="1">
      <c r="D1861" s="233"/>
    </row>
    <row r="1863" spans="4:4" s="232" customFormat="1" ht="15.75" customHeight="1">
      <c r="D1863" s="233"/>
    </row>
    <row r="1865" spans="4:4" s="232" customFormat="1" ht="15.75" customHeight="1">
      <c r="D1865" s="233"/>
    </row>
    <row r="1867" spans="4:4" s="232" customFormat="1" ht="15.75" customHeight="1">
      <c r="D1867" s="233"/>
    </row>
    <row r="1869" spans="4:4" s="232" customFormat="1" ht="15.75" customHeight="1">
      <c r="D1869" s="233"/>
    </row>
    <row r="1871" spans="4:4" s="232" customFormat="1" ht="15.75" customHeight="1">
      <c r="D1871" s="233"/>
    </row>
    <row r="1873" spans="4:4" s="232" customFormat="1" ht="15.75" customHeight="1">
      <c r="D1873" s="233"/>
    </row>
    <row r="1875" spans="4:4" s="232" customFormat="1" ht="15.75" customHeight="1">
      <c r="D1875" s="233"/>
    </row>
    <row r="1877" spans="4:4" s="232" customFormat="1" ht="15.75" customHeight="1">
      <c r="D1877" s="233"/>
    </row>
    <row r="1879" spans="4:4" s="232" customFormat="1" ht="15.75" customHeight="1">
      <c r="D1879" s="233"/>
    </row>
    <row r="1881" spans="4:4" s="232" customFormat="1" ht="15.75" customHeight="1">
      <c r="D1881" s="233"/>
    </row>
    <row r="1883" spans="4:4" s="232" customFormat="1" ht="15.75" customHeight="1">
      <c r="D1883" s="233"/>
    </row>
    <row r="1885" spans="4:4" s="232" customFormat="1" ht="15.75" customHeight="1">
      <c r="D1885" s="233"/>
    </row>
    <row r="1887" spans="4:4" s="232" customFormat="1" ht="15.75" customHeight="1">
      <c r="D1887" s="233"/>
    </row>
    <row r="1889" spans="4:4" s="232" customFormat="1" ht="15.75" customHeight="1">
      <c r="D1889" s="233"/>
    </row>
    <row r="1891" spans="4:4" s="232" customFormat="1" ht="15.75" customHeight="1">
      <c r="D1891" s="233"/>
    </row>
    <row r="1893" spans="4:4" s="232" customFormat="1" ht="15.75" customHeight="1">
      <c r="D1893" s="233"/>
    </row>
    <row r="1895" spans="4:4" s="232" customFormat="1" ht="15.75" customHeight="1">
      <c r="D1895" s="233"/>
    </row>
    <row r="1897" spans="4:4" s="232" customFormat="1" ht="15.75" customHeight="1">
      <c r="D1897" s="233"/>
    </row>
    <row r="1899" spans="4:4" s="232" customFormat="1" ht="15.75" customHeight="1">
      <c r="D1899" s="233"/>
    </row>
    <row r="1901" spans="4:4" s="232" customFormat="1" ht="15.75" customHeight="1">
      <c r="D1901" s="233"/>
    </row>
    <row r="1903" spans="4:4" s="232" customFormat="1" ht="15.75" customHeight="1">
      <c r="D1903" s="233"/>
    </row>
    <row r="1905" spans="4:4" s="232" customFormat="1" ht="15.75" customHeight="1">
      <c r="D1905" s="233"/>
    </row>
    <row r="1907" spans="4:4" s="232" customFormat="1" ht="15.75" customHeight="1">
      <c r="D1907" s="233"/>
    </row>
    <row r="1909" spans="4:4" s="232" customFormat="1" ht="15.75" customHeight="1">
      <c r="D1909" s="233"/>
    </row>
    <row r="1911" spans="4:4" s="232" customFormat="1" ht="15.75" customHeight="1">
      <c r="D1911" s="233"/>
    </row>
    <row r="1913" spans="4:4" s="232" customFormat="1" ht="15.75" customHeight="1">
      <c r="D1913" s="233"/>
    </row>
    <row r="1915" spans="4:4" s="232" customFormat="1" ht="15.75" customHeight="1">
      <c r="D1915" s="233"/>
    </row>
    <row r="1917" spans="4:4" s="232" customFormat="1" ht="15.75" customHeight="1">
      <c r="D1917" s="233"/>
    </row>
    <row r="1919" spans="4:4" s="232" customFormat="1" ht="15.75" customHeight="1">
      <c r="D1919" s="233"/>
    </row>
    <row r="1921" spans="4:4" s="232" customFormat="1" ht="15.75" customHeight="1">
      <c r="D1921" s="233"/>
    </row>
    <row r="1923" spans="4:4" s="232" customFormat="1" ht="15.75" customHeight="1">
      <c r="D1923" s="233"/>
    </row>
    <row r="1925" spans="4:4" s="232" customFormat="1" ht="15.75" customHeight="1">
      <c r="D1925" s="233"/>
    </row>
    <row r="1927" spans="4:4" s="232" customFormat="1" ht="15.75" customHeight="1">
      <c r="D1927" s="233"/>
    </row>
    <row r="1929" spans="4:4" s="232" customFormat="1" ht="15.75" customHeight="1">
      <c r="D1929" s="233"/>
    </row>
    <row r="1931" spans="4:4" s="232" customFormat="1" ht="15.75" customHeight="1">
      <c r="D1931" s="233"/>
    </row>
    <row r="1933" spans="4:4" s="232" customFormat="1" ht="15.75" customHeight="1">
      <c r="D1933" s="233"/>
    </row>
    <row r="1935" spans="4:4" s="232" customFormat="1" ht="15.75" customHeight="1">
      <c r="D1935" s="233"/>
    </row>
    <row r="1937" spans="4:4" s="232" customFormat="1" ht="15.75" customHeight="1">
      <c r="D1937" s="233"/>
    </row>
    <row r="1939" spans="4:4" s="232" customFormat="1" ht="15.75" customHeight="1">
      <c r="D1939" s="233"/>
    </row>
    <row r="1941" spans="4:4" s="232" customFormat="1" ht="15.75" customHeight="1">
      <c r="D1941" s="233"/>
    </row>
    <row r="1943" spans="4:4" s="232" customFormat="1" ht="15.75" customHeight="1">
      <c r="D1943" s="233"/>
    </row>
    <row r="1945" spans="4:4" s="232" customFormat="1" ht="15.75" customHeight="1">
      <c r="D1945" s="233"/>
    </row>
    <row r="1947" spans="4:4" s="232" customFormat="1" ht="15.75" customHeight="1">
      <c r="D1947" s="233"/>
    </row>
    <row r="1949" spans="4:4" s="232" customFormat="1" ht="15.75" customHeight="1">
      <c r="D1949" s="233"/>
    </row>
    <row r="1951" spans="4:4" s="232" customFormat="1" ht="15.75" customHeight="1">
      <c r="D1951" s="233"/>
    </row>
    <row r="1953" spans="4:4" s="232" customFormat="1" ht="15.75" customHeight="1">
      <c r="D1953" s="233"/>
    </row>
    <row r="1955" spans="4:4" s="232" customFormat="1" ht="15.75" customHeight="1">
      <c r="D1955" s="233"/>
    </row>
    <row r="1957" spans="4:4" s="232" customFormat="1" ht="15.75" customHeight="1">
      <c r="D1957" s="233"/>
    </row>
    <row r="1959" spans="4:4" s="232" customFormat="1" ht="15.75" customHeight="1">
      <c r="D1959" s="233"/>
    </row>
    <row r="1961" spans="4:4" s="232" customFormat="1" ht="15.75" customHeight="1">
      <c r="D1961" s="233"/>
    </row>
    <row r="1963" spans="4:4" s="232" customFormat="1" ht="15.75" customHeight="1">
      <c r="D1963" s="233"/>
    </row>
    <row r="1965" spans="4:4" s="232" customFormat="1" ht="15.75" customHeight="1">
      <c r="D1965" s="233"/>
    </row>
    <row r="1967" spans="4:4" s="232" customFormat="1" ht="15.75" customHeight="1">
      <c r="D1967" s="233"/>
    </row>
    <row r="1969" spans="4:4" s="232" customFormat="1" ht="15.75" customHeight="1">
      <c r="D1969" s="233"/>
    </row>
    <row r="1971" spans="4:4" s="232" customFormat="1" ht="15.75" customHeight="1">
      <c r="D1971" s="233"/>
    </row>
    <row r="1973" spans="4:4" s="232" customFormat="1" ht="15.75" customHeight="1">
      <c r="D1973" s="233"/>
    </row>
    <row r="1975" spans="4:4" s="232" customFormat="1" ht="15.75" customHeight="1">
      <c r="D1975" s="233"/>
    </row>
    <row r="1977" spans="4:4" s="232" customFormat="1" ht="15.75" customHeight="1">
      <c r="D1977" s="233"/>
    </row>
    <row r="1979" spans="4:4" s="232" customFormat="1" ht="15.75" customHeight="1">
      <c r="D1979" s="233"/>
    </row>
    <row r="1981" spans="4:4" s="232" customFormat="1" ht="15.75" customHeight="1">
      <c r="D1981" s="233"/>
    </row>
    <row r="1983" spans="4:4" s="232" customFormat="1" ht="15.75" customHeight="1">
      <c r="D1983" s="233"/>
    </row>
    <row r="1985" spans="4:4" s="232" customFormat="1" ht="15.75" customHeight="1">
      <c r="D1985" s="233"/>
    </row>
    <row r="1987" spans="4:4" s="232" customFormat="1" ht="15.75" customHeight="1">
      <c r="D1987" s="233"/>
    </row>
    <row r="1989" spans="4:4" s="232" customFormat="1" ht="15.75" customHeight="1">
      <c r="D1989" s="233"/>
    </row>
    <row r="1991" spans="4:4" s="232" customFormat="1" ht="15.75" customHeight="1">
      <c r="D1991" s="233"/>
    </row>
    <row r="1993" spans="4:4" s="232" customFormat="1" ht="15.75" customHeight="1">
      <c r="D1993" s="233"/>
    </row>
    <row r="1995" spans="4:4" s="232" customFormat="1" ht="15.75" customHeight="1">
      <c r="D1995" s="233"/>
    </row>
    <row r="1997" spans="4:4" s="232" customFormat="1" ht="15.75" customHeight="1">
      <c r="D1997" s="233"/>
    </row>
    <row r="1999" spans="4:4" s="232" customFormat="1" ht="15.75" customHeight="1">
      <c r="D1999" s="233"/>
    </row>
    <row r="2001" spans="4:4" s="232" customFormat="1" ht="15.75" customHeight="1">
      <c r="D2001" s="233"/>
    </row>
    <row r="2003" spans="4:4" s="232" customFormat="1" ht="15.75" customHeight="1">
      <c r="D2003" s="233"/>
    </row>
    <row r="2005" spans="4:4" s="232" customFormat="1" ht="15.75" customHeight="1">
      <c r="D2005" s="233"/>
    </row>
    <row r="2007" spans="4:4" s="232" customFormat="1" ht="15.75" customHeight="1">
      <c r="D2007" s="233"/>
    </row>
    <row r="2009" spans="4:4" s="232" customFormat="1" ht="15.75" customHeight="1">
      <c r="D2009" s="233"/>
    </row>
    <row r="2011" spans="4:4" s="232" customFormat="1" ht="15.75" customHeight="1">
      <c r="D2011" s="233"/>
    </row>
    <row r="2013" spans="4:4" s="232" customFormat="1" ht="15.75" customHeight="1">
      <c r="D2013" s="233"/>
    </row>
    <row r="2015" spans="4:4" s="232" customFormat="1" ht="15.75" customHeight="1">
      <c r="D2015" s="233"/>
    </row>
    <row r="2017" spans="4:4" s="232" customFormat="1" ht="15.75" customHeight="1">
      <c r="D2017" s="233"/>
    </row>
    <row r="2019" spans="4:4" s="232" customFormat="1" ht="15.75" customHeight="1">
      <c r="D2019" s="233"/>
    </row>
    <row r="2021" spans="4:4" s="232" customFormat="1" ht="15.75" customHeight="1">
      <c r="D2021" s="233"/>
    </row>
    <row r="2023" spans="4:4" s="232" customFormat="1" ht="15.75" customHeight="1">
      <c r="D2023" s="233"/>
    </row>
    <row r="2025" spans="4:4" s="232" customFormat="1" ht="15.75" customHeight="1">
      <c r="D2025" s="233"/>
    </row>
    <row r="2027" spans="4:4" s="232" customFormat="1" ht="15.75" customHeight="1">
      <c r="D2027" s="233"/>
    </row>
    <row r="2029" spans="4:4" s="232" customFormat="1" ht="15.75" customHeight="1">
      <c r="D2029" s="233"/>
    </row>
    <row r="2031" spans="4:4" s="232" customFormat="1" ht="15.75" customHeight="1">
      <c r="D2031" s="233"/>
    </row>
    <row r="2033" spans="4:4" s="232" customFormat="1" ht="15.75" customHeight="1">
      <c r="D2033" s="233"/>
    </row>
    <row r="2035" spans="4:4" s="232" customFormat="1" ht="15.75" customHeight="1">
      <c r="D2035" s="233"/>
    </row>
    <row r="2037" spans="4:4" s="232" customFormat="1" ht="15.75" customHeight="1">
      <c r="D2037" s="233"/>
    </row>
    <row r="2039" spans="4:4" s="232" customFormat="1" ht="15.75" customHeight="1">
      <c r="D2039" s="233"/>
    </row>
    <row r="2041" spans="4:4" s="232" customFormat="1" ht="15.75" customHeight="1">
      <c r="D2041" s="233"/>
    </row>
    <row r="2043" spans="4:4" s="232" customFormat="1" ht="15.75" customHeight="1">
      <c r="D2043" s="233"/>
    </row>
    <row r="2045" spans="4:4" s="232" customFormat="1" ht="15.75" customHeight="1">
      <c r="D2045" s="233"/>
    </row>
    <row r="2047" spans="4:4" s="232" customFormat="1" ht="15.75" customHeight="1">
      <c r="D2047" s="233"/>
    </row>
    <row r="2049" spans="4:4" s="232" customFormat="1" ht="15.75" customHeight="1">
      <c r="D2049" s="233"/>
    </row>
    <row r="2051" spans="4:4" s="232" customFormat="1" ht="15.75" customHeight="1">
      <c r="D2051" s="233"/>
    </row>
    <row r="2053" spans="4:4" s="232" customFormat="1" ht="15.75" customHeight="1">
      <c r="D2053" s="233"/>
    </row>
    <row r="2055" spans="4:4" s="232" customFormat="1" ht="15.75" customHeight="1">
      <c r="D2055" s="233"/>
    </row>
    <row r="2057" spans="4:4" s="232" customFormat="1" ht="15.75" customHeight="1">
      <c r="D2057" s="233"/>
    </row>
    <row r="2059" spans="4:4" s="232" customFormat="1" ht="15.75" customHeight="1">
      <c r="D2059" s="233"/>
    </row>
    <row r="2061" spans="4:4" s="232" customFormat="1" ht="15.75" customHeight="1">
      <c r="D2061" s="233"/>
    </row>
    <row r="2063" spans="4:4" s="232" customFormat="1" ht="15.75" customHeight="1">
      <c r="D2063" s="233"/>
    </row>
    <row r="2065" spans="4:4" s="232" customFormat="1" ht="15.75" customHeight="1">
      <c r="D2065" s="233"/>
    </row>
    <row r="2067" spans="4:4" s="232" customFormat="1" ht="15.75" customHeight="1">
      <c r="D2067" s="233"/>
    </row>
    <row r="2069" spans="4:4" s="232" customFormat="1" ht="15.75" customHeight="1">
      <c r="D2069" s="233"/>
    </row>
    <row r="2071" spans="4:4" s="232" customFormat="1" ht="15.75" customHeight="1">
      <c r="D2071" s="233"/>
    </row>
    <row r="2073" spans="4:4" s="232" customFormat="1" ht="15.75" customHeight="1">
      <c r="D2073" s="233"/>
    </row>
    <row r="2075" spans="4:4" s="232" customFormat="1" ht="15.75" customHeight="1">
      <c r="D2075" s="233"/>
    </row>
    <row r="2077" spans="4:4" s="232" customFormat="1" ht="15.75" customHeight="1">
      <c r="D2077" s="233"/>
    </row>
    <row r="2079" spans="4:4" s="232" customFormat="1" ht="15.75" customHeight="1">
      <c r="D2079" s="233"/>
    </row>
    <row r="2081" spans="4:4" s="232" customFormat="1" ht="15.75" customHeight="1">
      <c r="D2081" s="233"/>
    </row>
    <row r="2083" spans="4:4" s="232" customFormat="1" ht="15.75" customHeight="1">
      <c r="D2083" s="233"/>
    </row>
    <row r="2085" spans="4:4" s="232" customFormat="1" ht="15.75" customHeight="1">
      <c r="D2085" s="233"/>
    </row>
    <row r="2087" spans="4:4" s="232" customFormat="1" ht="15.75" customHeight="1">
      <c r="D2087" s="233"/>
    </row>
    <row r="2089" spans="4:4" s="232" customFormat="1" ht="15.75" customHeight="1">
      <c r="D2089" s="233"/>
    </row>
    <row r="2091" spans="4:4" s="232" customFormat="1" ht="15.75" customHeight="1">
      <c r="D2091" s="233"/>
    </row>
    <row r="2093" spans="4:4" s="232" customFormat="1" ht="15.75" customHeight="1">
      <c r="D2093" s="233"/>
    </row>
    <row r="2095" spans="4:4" s="232" customFormat="1" ht="15.75" customHeight="1">
      <c r="D2095" s="233"/>
    </row>
    <row r="2097" spans="4:4" s="232" customFormat="1" ht="15.75" customHeight="1">
      <c r="D2097" s="233"/>
    </row>
    <row r="2099" spans="4:4" s="232" customFormat="1" ht="15.75" customHeight="1">
      <c r="D2099" s="233"/>
    </row>
    <row r="2101" spans="4:4" s="232" customFormat="1" ht="15.75" customHeight="1">
      <c r="D2101" s="233"/>
    </row>
    <row r="2103" spans="4:4" s="232" customFormat="1" ht="15.75" customHeight="1">
      <c r="D2103" s="233"/>
    </row>
    <row r="2105" spans="4:4" s="232" customFormat="1" ht="15.75" customHeight="1">
      <c r="D2105" s="233"/>
    </row>
    <row r="2107" spans="4:4" s="232" customFormat="1" ht="15.75" customHeight="1">
      <c r="D2107" s="233"/>
    </row>
    <row r="2109" spans="4:4" s="232" customFormat="1" ht="15.75" customHeight="1">
      <c r="D2109" s="233"/>
    </row>
    <row r="2111" spans="4:4" s="232" customFormat="1" ht="15.75" customHeight="1">
      <c r="D2111" s="233"/>
    </row>
    <row r="2113" spans="4:4" s="232" customFormat="1" ht="15.75" customHeight="1">
      <c r="D2113" s="233"/>
    </row>
    <row r="2115" spans="4:4" s="232" customFormat="1" ht="15.75" customHeight="1">
      <c r="D2115" s="233"/>
    </row>
    <row r="2117" spans="4:4" s="232" customFormat="1" ht="15.75" customHeight="1">
      <c r="D2117" s="233"/>
    </row>
    <row r="2119" spans="4:4" s="232" customFormat="1" ht="15.75" customHeight="1">
      <c r="D2119" s="233"/>
    </row>
    <row r="2121" spans="4:4" s="232" customFormat="1" ht="15.75" customHeight="1">
      <c r="D2121" s="233"/>
    </row>
    <row r="2123" spans="4:4" s="232" customFormat="1" ht="15.75" customHeight="1">
      <c r="D2123" s="233"/>
    </row>
    <row r="2125" spans="4:4" s="232" customFormat="1" ht="15.75" customHeight="1">
      <c r="D2125" s="233"/>
    </row>
    <row r="2127" spans="4:4" s="232" customFormat="1" ht="15.75" customHeight="1">
      <c r="D2127" s="233"/>
    </row>
    <row r="2129" spans="4:4" s="232" customFormat="1" ht="15.75" customHeight="1">
      <c r="D2129" s="233"/>
    </row>
    <row r="2131" spans="4:4" s="232" customFormat="1" ht="15.75" customHeight="1">
      <c r="D2131" s="233"/>
    </row>
    <row r="2133" spans="4:4" s="232" customFormat="1" ht="15.75" customHeight="1">
      <c r="D2133" s="233"/>
    </row>
    <row r="2135" spans="4:4" s="232" customFormat="1" ht="15.75" customHeight="1">
      <c r="D2135" s="233"/>
    </row>
    <row r="2137" spans="4:4" s="232" customFormat="1" ht="15.75" customHeight="1">
      <c r="D2137" s="233"/>
    </row>
    <row r="2139" spans="4:4" s="232" customFormat="1" ht="15.75" customHeight="1">
      <c r="D2139" s="233"/>
    </row>
    <row r="2141" spans="4:4" s="232" customFormat="1" ht="15.75" customHeight="1">
      <c r="D2141" s="233"/>
    </row>
    <row r="2143" spans="4:4" s="232" customFormat="1" ht="15.75" customHeight="1">
      <c r="D2143" s="233"/>
    </row>
    <row r="2145" spans="4:4" s="232" customFormat="1" ht="15.75" customHeight="1">
      <c r="D2145" s="233"/>
    </row>
    <row r="2147" spans="4:4" s="232" customFormat="1" ht="15.75" customHeight="1">
      <c r="D2147" s="233"/>
    </row>
    <row r="2149" spans="4:4" s="232" customFormat="1" ht="15.75" customHeight="1">
      <c r="D2149" s="233"/>
    </row>
    <row r="2151" spans="4:4" s="232" customFormat="1" ht="15.75" customHeight="1">
      <c r="D2151" s="233"/>
    </row>
    <row r="2153" spans="4:4" s="232" customFormat="1" ht="15.75" customHeight="1">
      <c r="D2153" s="233"/>
    </row>
    <row r="2155" spans="4:4" s="232" customFormat="1" ht="15.75" customHeight="1">
      <c r="D2155" s="233"/>
    </row>
    <row r="2157" spans="4:4" s="232" customFormat="1" ht="15.75" customHeight="1">
      <c r="D2157" s="233"/>
    </row>
    <row r="2159" spans="4:4" s="232" customFormat="1" ht="15.75" customHeight="1">
      <c r="D2159" s="233"/>
    </row>
    <row r="2161" spans="4:4" s="232" customFormat="1" ht="15.75" customHeight="1">
      <c r="D2161" s="233"/>
    </row>
    <row r="2163" spans="4:4" s="232" customFormat="1" ht="15.75" customHeight="1">
      <c r="D2163" s="233"/>
    </row>
    <row r="2165" spans="4:4" s="232" customFormat="1" ht="15.75" customHeight="1">
      <c r="D2165" s="233"/>
    </row>
    <row r="2167" spans="4:4" s="232" customFormat="1" ht="15.75" customHeight="1">
      <c r="D2167" s="233"/>
    </row>
    <row r="2169" spans="4:4" s="232" customFormat="1" ht="15.75" customHeight="1">
      <c r="D2169" s="233"/>
    </row>
    <row r="2171" spans="4:4" s="232" customFormat="1" ht="15.75" customHeight="1">
      <c r="D2171" s="233"/>
    </row>
    <row r="2173" spans="4:4" s="232" customFormat="1" ht="15.75" customHeight="1">
      <c r="D2173" s="233"/>
    </row>
    <row r="2175" spans="4:4" s="232" customFormat="1" ht="15.75" customHeight="1">
      <c r="D2175" s="233"/>
    </row>
    <row r="2177" spans="4:4" s="232" customFormat="1" ht="15.75" customHeight="1">
      <c r="D2177" s="233"/>
    </row>
    <row r="2179" spans="4:4" s="232" customFormat="1" ht="15.75" customHeight="1">
      <c r="D2179" s="233"/>
    </row>
    <row r="2181" spans="4:4" s="232" customFormat="1" ht="15.75" customHeight="1">
      <c r="D2181" s="233"/>
    </row>
    <row r="2183" spans="4:4" s="232" customFormat="1" ht="15.75" customHeight="1">
      <c r="D2183" s="233"/>
    </row>
    <row r="2185" spans="4:4" s="232" customFormat="1" ht="15.75" customHeight="1">
      <c r="D2185" s="233"/>
    </row>
    <row r="2187" spans="4:4" s="232" customFormat="1" ht="15.75" customHeight="1">
      <c r="D2187" s="233"/>
    </row>
    <row r="2189" spans="4:4" s="232" customFormat="1" ht="15.75" customHeight="1">
      <c r="D2189" s="233"/>
    </row>
    <row r="2191" spans="4:4" s="232" customFormat="1" ht="15.75" customHeight="1">
      <c r="D2191" s="233"/>
    </row>
    <row r="2193" spans="4:4" s="232" customFormat="1" ht="15.75" customHeight="1">
      <c r="D2193" s="233"/>
    </row>
    <row r="2195" spans="4:4" s="232" customFormat="1" ht="15.75" customHeight="1">
      <c r="D2195" s="233"/>
    </row>
    <row r="2197" spans="4:4" s="232" customFormat="1" ht="15.75" customHeight="1">
      <c r="D2197" s="233"/>
    </row>
    <row r="2199" spans="4:4" s="232" customFormat="1" ht="15.75" customHeight="1">
      <c r="D2199" s="233"/>
    </row>
    <row r="2201" spans="4:4" s="232" customFormat="1" ht="15.75" customHeight="1">
      <c r="D2201" s="233"/>
    </row>
    <row r="2203" spans="4:4" s="232" customFormat="1" ht="15.75" customHeight="1">
      <c r="D2203" s="233"/>
    </row>
    <row r="2205" spans="4:4" s="232" customFormat="1" ht="15.75" customHeight="1">
      <c r="D2205" s="233"/>
    </row>
    <row r="2207" spans="4:4" s="232" customFormat="1" ht="15.75" customHeight="1">
      <c r="D2207" s="233"/>
    </row>
    <row r="2209" spans="4:4" s="232" customFormat="1" ht="15.75" customHeight="1">
      <c r="D2209" s="233"/>
    </row>
    <row r="2211" spans="4:4" s="232" customFormat="1" ht="15.75" customHeight="1">
      <c r="D2211" s="233"/>
    </row>
    <row r="2213" spans="4:4" s="232" customFormat="1" ht="15.75" customHeight="1">
      <c r="D2213" s="233"/>
    </row>
    <row r="2215" spans="4:4" s="232" customFormat="1" ht="15.75" customHeight="1">
      <c r="D2215" s="233"/>
    </row>
    <row r="2217" spans="4:4" s="232" customFormat="1" ht="15.75" customHeight="1">
      <c r="D2217" s="233"/>
    </row>
    <row r="2219" spans="4:4" s="232" customFormat="1" ht="15.75" customHeight="1">
      <c r="D2219" s="233"/>
    </row>
    <row r="2221" spans="4:4" s="232" customFormat="1" ht="15.75" customHeight="1">
      <c r="D2221" s="233"/>
    </row>
    <row r="2223" spans="4:4" s="232" customFormat="1" ht="15.75" customHeight="1">
      <c r="D2223" s="233"/>
    </row>
    <row r="2225" spans="4:4" s="232" customFormat="1" ht="15.75" customHeight="1">
      <c r="D2225" s="233"/>
    </row>
    <row r="2227" spans="4:4" s="232" customFormat="1" ht="15.75" customHeight="1">
      <c r="D2227" s="233"/>
    </row>
    <row r="2229" spans="4:4" s="232" customFormat="1" ht="15.75" customHeight="1">
      <c r="D2229" s="233"/>
    </row>
    <row r="2231" spans="4:4" s="232" customFormat="1" ht="15.75" customHeight="1">
      <c r="D2231" s="233"/>
    </row>
    <row r="2233" spans="4:4" s="232" customFormat="1" ht="15.75" customHeight="1">
      <c r="D2233" s="233"/>
    </row>
    <row r="2235" spans="4:4" s="232" customFormat="1" ht="15.75" customHeight="1">
      <c r="D2235" s="233"/>
    </row>
    <row r="2237" spans="4:4" s="232" customFormat="1" ht="15.75" customHeight="1">
      <c r="D2237" s="233"/>
    </row>
    <row r="2239" spans="4:4" s="232" customFormat="1" ht="15.75" customHeight="1">
      <c r="D2239" s="233"/>
    </row>
    <row r="2241" spans="4:4" s="232" customFormat="1" ht="15.75" customHeight="1">
      <c r="D2241" s="233"/>
    </row>
    <row r="2243" spans="4:4" s="232" customFormat="1" ht="15.75" customHeight="1">
      <c r="D2243" s="233"/>
    </row>
    <row r="2245" spans="4:4" s="232" customFormat="1" ht="15.75" customHeight="1">
      <c r="D2245" s="233"/>
    </row>
    <row r="2247" spans="4:4" s="232" customFormat="1" ht="15.75" customHeight="1">
      <c r="D2247" s="233"/>
    </row>
    <row r="2249" spans="4:4" s="232" customFormat="1" ht="15.75" customHeight="1">
      <c r="D2249" s="233"/>
    </row>
    <row r="2251" spans="4:4" s="232" customFormat="1" ht="15.75" customHeight="1">
      <c r="D2251" s="233"/>
    </row>
    <row r="2253" spans="4:4" s="232" customFormat="1" ht="15.75" customHeight="1">
      <c r="D2253" s="233"/>
    </row>
    <row r="2255" spans="4:4" s="232" customFormat="1" ht="15.75" customHeight="1">
      <c r="D2255" s="233"/>
    </row>
    <row r="2257" spans="4:4" s="232" customFormat="1" ht="15.75" customHeight="1">
      <c r="D2257" s="233"/>
    </row>
    <row r="2259" spans="4:4" s="232" customFormat="1" ht="15.75" customHeight="1">
      <c r="D2259" s="233"/>
    </row>
    <row r="2261" spans="4:4" s="232" customFormat="1" ht="15.75" customHeight="1">
      <c r="D2261" s="233"/>
    </row>
    <row r="2263" spans="4:4" s="232" customFormat="1" ht="15.75" customHeight="1">
      <c r="D2263" s="233"/>
    </row>
    <row r="2265" spans="4:4" s="232" customFormat="1" ht="15.75" customHeight="1">
      <c r="D2265" s="233"/>
    </row>
    <row r="2267" spans="4:4" s="232" customFormat="1" ht="15.75" customHeight="1">
      <c r="D2267" s="233"/>
    </row>
    <row r="2269" spans="4:4" s="232" customFormat="1" ht="15.75" customHeight="1">
      <c r="D2269" s="233"/>
    </row>
    <row r="2271" spans="4:4" s="232" customFormat="1" ht="15.75" customHeight="1">
      <c r="D2271" s="233"/>
    </row>
    <row r="2273" spans="4:4" s="232" customFormat="1" ht="15.75" customHeight="1">
      <c r="D2273" s="233"/>
    </row>
    <row r="2275" spans="4:4" s="232" customFormat="1" ht="15.75" customHeight="1">
      <c r="D2275" s="233"/>
    </row>
    <row r="2277" spans="4:4" s="232" customFormat="1" ht="15.75" customHeight="1">
      <c r="D2277" s="233"/>
    </row>
    <row r="2279" spans="4:4" s="232" customFormat="1" ht="15.75" customHeight="1">
      <c r="D2279" s="233"/>
    </row>
    <row r="2281" spans="4:4" s="232" customFormat="1" ht="15.75" customHeight="1">
      <c r="D2281" s="233"/>
    </row>
    <row r="2283" spans="4:4" s="232" customFormat="1" ht="15.75" customHeight="1">
      <c r="D2283" s="233"/>
    </row>
    <row r="2285" spans="4:4" s="232" customFormat="1" ht="15.75" customHeight="1">
      <c r="D2285" s="233"/>
    </row>
    <row r="2287" spans="4:4" s="232" customFormat="1" ht="15.75" customHeight="1">
      <c r="D2287" s="233"/>
    </row>
    <row r="2289" spans="4:4" s="232" customFormat="1" ht="15.75" customHeight="1">
      <c r="D2289" s="233"/>
    </row>
    <row r="2291" spans="4:4" s="232" customFormat="1" ht="15.75" customHeight="1">
      <c r="D2291" s="233"/>
    </row>
    <row r="2293" spans="4:4" s="232" customFormat="1" ht="15.75" customHeight="1">
      <c r="D2293" s="233"/>
    </row>
    <row r="2295" spans="4:4" s="232" customFormat="1" ht="15.75" customHeight="1">
      <c r="D2295" s="233"/>
    </row>
    <row r="2297" spans="4:4" s="232" customFormat="1" ht="15.75" customHeight="1">
      <c r="D2297" s="233"/>
    </row>
    <row r="2299" spans="4:4" s="232" customFormat="1" ht="15.75" customHeight="1">
      <c r="D2299" s="233"/>
    </row>
    <row r="2301" spans="4:4" s="232" customFormat="1" ht="15.75" customHeight="1">
      <c r="D2301" s="233"/>
    </row>
    <row r="2303" spans="4:4" s="232" customFormat="1" ht="15.75" customHeight="1">
      <c r="D2303" s="233"/>
    </row>
    <row r="2305" spans="4:4" s="232" customFormat="1" ht="15.75" customHeight="1">
      <c r="D2305" s="233"/>
    </row>
    <row r="2307" spans="4:4" s="232" customFormat="1" ht="15.75" customHeight="1">
      <c r="D2307" s="233"/>
    </row>
    <row r="2309" spans="4:4" s="232" customFormat="1" ht="15.75" customHeight="1">
      <c r="D2309" s="233"/>
    </row>
    <row r="2311" spans="4:4" s="232" customFormat="1" ht="15.75" customHeight="1">
      <c r="D2311" s="233"/>
    </row>
    <row r="2313" spans="4:4" s="232" customFormat="1" ht="15.75" customHeight="1">
      <c r="D2313" s="233"/>
    </row>
    <row r="2315" spans="4:4" s="232" customFormat="1" ht="15.75" customHeight="1">
      <c r="D2315" s="233"/>
    </row>
    <row r="2317" spans="4:4" s="232" customFormat="1" ht="15.75" customHeight="1">
      <c r="D2317" s="233"/>
    </row>
    <row r="2319" spans="4:4" s="232" customFormat="1" ht="15.75" customHeight="1">
      <c r="D2319" s="233"/>
    </row>
    <row r="2321" spans="4:4" s="232" customFormat="1" ht="15.75" customHeight="1">
      <c r="D2321" s="233"/>
    </row>
    <row r="2323" spans="4:4" s="232" customFormat="1" ht="15.75" customHeight="1">
      <c r="D2323" s="233"/>
    </row>
    <row r="2325" spans="4:4" s="232" customFormat="1" ht="15.75" customHeight="1">
      <c r="D2325" s="233"/>
    </row>
    <row r="2327" spans="4:4" s="232" customFormat="1" ht="15.75" customHeight="1">
      <c r="D2327" s="233"/>
    </row>
    <row r="2329" spans="4:4" s="232" customFormat="1" ht="15.75" customHeight="1">
      <c r="D2329" s="233"/>
    </row>
    <row r="2331" spans="4:4" s="232" customFormat="1" ht="15.75" customHeight="1">
      <c r="D2331" s="233"/>
    </row>
    <row r="2333" spans="4:4" s="232" customFormat="1" ht="15.75" customHeight="1">
      <c r="D2333" s="233"/>
    </row>
    <row r="2335" spans="4:4" s="232" customFormat="1" ht="15.75" customHeight="1">
      <c r="D2335" s="233"/>
    </row>
    <row r="2337" spans="4:4" s="232" customFormat="1" ht="15.75" customHeight="1">
      <c r="D2337" s="233"/>
    </row>
    <row r="2339" spans="4:4" s="232" customFormat="1" ht="15.75" customHeight="1">
      <c r="D2339" s="233"/>
    </row>
    <row r="2341" spans="4:4" s="232" customFormat="1" ht="15.75" customHeight="1">
      <c r="D2341" s="233"/>
    </row>
    <row r="2343" spans="4:4" s="232" customFormat="1" ht="15.75" customHeight="1">
      <c r="D2343" s="233"/>
    </row>
    <row r="2345" spans="4:4" s="232" customFormat="1" ht="15.75" customHeight="1">
      <c r="D2345" s="233"/>
    </row>
    <row r="2347" spans="4:4" s="232" customFormat="1" ht="15.75" customHeight="1">
      <c r="D2347" s="233"/>
    </row>
    <row r="2349" spans="4:4" s="232" customFormat="1" ht="15.75" customHeight="1">
      <c r="D2349" s="233"/>
    </row>
    <row r="2351" spans="4:4" s="232" customFormat="1" ht="15.75" customHeight="1">
      <c r="D2351" s="233"/>
    </row>
    <row r="2353" spans="4:4" s="232" customFormat="1" ht="15.75" customHeight="1">
      <c r="D2353" s="233"/>
    </row>
    <row r="2355" spans="4:4" s="232" customFormat="1" ht="15.75" customHeight="1">
      <c r="D2355" s="233"/>
    </row>
    <row r="2357" spans="4:4" s="232" customFormat="1" ht="15.75" customHeight="1">
      <c r="D2357" s="233"/>
    </row>
    <row r="2359" spans="4:4" s="232" customFormat="1" ht="15.75" customHeight="1">
      <c r="D2359" s="233"/>
    </row>
    <row r="2361" spans="4:4" s="232" customFormat="1" ht="15.75" customHeight="1">
      <c r="D2361" s="233"/>
    </row>
    <row r="2363" spans="4:4" s="232" customFormat="1" ht="15.75" customHeight="1">
      <c r="D2363" s="233"/>
    </row>
    <row r="2365" spans="4:4" s="232" customFormat="1" ht="15.75" customHeight="1">
      <c r="D2365" s="233"/>
    </row>
    <row r="2367" spans="4:4" s="232" customFormat="1" ht="15.75" customHeight="1">
      <c r="D2367" s="233"/>
    </row>
    <row r="2369" spans="4:4" s="232" customFormat="1" ht="15.75" customHeight="1">
      <c r="D2369" s="233"/>
    </row>
    <row r="2371" spans="4:4" s="232" customFormat="1" ht="15.75" customHeight="1">
      <c r="D2371" s="233"/>
    </row>
    <row r="2373" spans="4:4" s="232" customFormat="1" ht="15.75" customHeight="1">
      <c r="D2373" s="233"/>
    </row>
    <row r="2375" spans="4:4" s="232" customFormat="1" ht="15.75" customHeight="1">
      <c r="D2375" s="233"/>
    </row>
    <row r="2377" spans="4:4" s="232" customFormat="1" ht="15.75" customHeight="1">
      <c r="D2377" s="233"/>
    </row>
    <row r="2379" spans="4:4" s="232" customFormat="1" ht="15.75" customHeight="1">
      <c r="D2379" s="233"/>
    </row>
    <row r="2381" spans="4:4" s="232" customFormat="1" ht="15.75" customHeight="1">
      <c r="D2381" s="233"/>
    </row>
    <row r="2383" spans="4:4" s="232" customFormat="1" ht="15.75" customHeight="1">
      <c r="D2383" s="233"/>
    </row>
    <row r="2385" spans="4:4" s="232" customFormat="1" ht="15.75" customHeight="1">
      <c r="D2385" s="233"/>
    </row>
    <row r="2387" spans="4:4" s="232" customFormat="1" ht="15.75" customHeight="1">
      <c r="D2387" s="233"/>
    </row>
    <row r="2389" spans="4:4" s="232" customFormat="1" ht="15.75" customHeight="1">
      <c r="D2389" s="233"/>
    </row>
    <row r="2391" spans="4:4" s="232" customFormat="1" ht="15.75" customHeight="1">
      <c r="D2391" s="233"/>
    </row>
    <row r="2393" spans="4:4" s="232" customFormat="1" ht="15.75" customHeight="1">
      <c r="D2393" s="233"/>
    </row>
    <row r="2395" spans="4:4" s="232" customFormat="1" ht="15.75" customHeight="1">
      <c r="D2395" s="233"/>
    </row>
    <row r="2397" spans="4:4" s="232" customFormat="1" ht="15.75" customHeight="1">
      <c r="D2397" s="233"/>
    </row>
    <row r="2399" spans="4:4" s="232" customFormat="1" ht="15.75" customHeight="1">
      <c r="D2399" s="233"/>
    </row>
    <row r="2401" spans="4:4" s="232" customFormat="1" ht="15.75" customHeight="1">
      <c r="D2401" s="233"/>
    </row>
    <row r="2403" spans="4:4" s="232" customFormat="1" ht="15.75" customHeight="1">
      <c r="D2403" s="233"/>
    </row>
    <row r="2405" spans="4:4" s="232" customFormat="1" ht="15.75" customHeight="1">
      <c r="D2405" s="233"/>
    </row>
    <row r="2407" spans="4:4" s="232" customFormat="1" ht="15.75" customHeight="1">
      <c r="D2407" s="233"/>
    </row>
    <row r="2409" spans="4:4" s="232" customFormat="1" ht="15.75" customHeight="1">
      <c r="D2409" s="233"/>
    </row>
    <row r="2411" spans="4:4" s="232" customFormat="1" ht="15.75" customHeight="1">
      <c r="D2411" s="233"/>
    </row>
    <row r="2413" spans="4:4" s="232" customFormat="1" ht="15.75" customHeight="1">
      <c r="D2413" s="233"/>
    </row>
    <row r="2415" spans="4:4" s="232" customFormat="1" ht="15.75" customHeight="1">
      <c r="D2415" s="233"/>
    </row>
    <row r="2417" spans="4:4" s="232" customFormat="1" ht="15.75" customHeight="1">
      <c r="D2417" s="233"/>
    </row>
    <row r="2419" spans="4:4" s="232" customFormat="1" ht="15.75" customHeight="1">
      <c r="D2419" s="233"/>
    </row>
    <row r="2421" spans="4:4" s="232" customFormat="1" ht="15.75" customHeight="1">
      <c r="D2421" s="233"/>
    </row>
    <row r="2423" spans="4:4" s="232" customFormat="1" ht="15.75" customHeight="1">
      <c r="D2423" s="233"/>
    </row>
    <row r="2425" spans="4:4" s="232" customFormat="1" ht="15.75" customHeight="1">
      <c r="D2425" s="233"/>
    </row>
    <row r="2427" spans="4:4" s="232" customFormat="1" ht="15.75" customHeight="1">
      <c r="D2427" s="233"/>
    </row>
    <row r="2429" spans="4:4" s="232" customFormat="1" ht="15.75" customHeight="1">
      <c r="D2429" s="233"/>
    </row>
    <row r="2431" spans="4:4" s="232" customFormat="1" ht="15.75" customHeight="1">
      <c r="D2431" s="233"/>
    </row>
    <row r="2433" spans="4:4" s="232" customFormat="1" ht="15.75" customHeight="1">
      <c r="D2433" s="233"/>
    </row>
    <row r="2435" spans="4:4" s="232" customFormat="1" ht="15.75" customHeight="1">
      <c r="D2435" s="233"/>
    </row>
    <row r="2437" spans="4:4" s="232" customFormat="1" ht="15.75" customHeight="1">
      <c r="D2437" s="233"/>
    </row>
    <row r="2439" spans="4:4" s="232" customFormat="1" ht="15.75" customHeight="1">
      <c r="D2439" s="233"/>
    </row>
    <row r="2441" spans="4:4" s="232" customFormat="1" ht="15.75" customHeight="1">
      <c r="D2441" s="233"/>
    </row>
    <row r="2443" spans="4:4" s="232" customFormat="1" ht="15.75" customHeight="1">
      <c r="D2443" s="233"/>
    </row>
    <row r="2445" spans="4:4" s="232" customFormat="1" ht="15.75" customHeight="1">
      <c r="D2445" s="233"/>
    </row>
    <row r="2447" spans="4:4" s="232" customFormat="1" ht="15.75" customHeight="1">
      <c r="D2447" s="233"/>
    </row>
    <row r="2449" spans="4:4" s="232" customFormat="1" ht="15.75" customHeight="1">
      <c r="D2449" s="233"/>
    </row>
    <row r="2451" spans="4:4" s="232" customFormat="1" ht="15.75" customHeight="1">
      <c r="D2451" s="233"/>
    </row>
    <row r="2453" spans="4:4" s="232" customFormat="1" ht="15.75" customHeight="1">
      <c r="D2453" s="233"/>
    </row>
    <row r="2455" spans="4:4" s="232" customFormat="1" ht="15.75" customHeight="1">
      <c r="D2455" s="233"/>
    </row>
    <row r="2457" spans="4:4" s="232" customFormat="1" ht="15.75" customHeight="1">
      <c r="D2457" s="233"/>
    </row>
    <row r="2459" spans="4:4" s="232" customFormat="1" ht="15.75" customHeight="1">
      <c r="D2459" s="233"/>
    </row>
    <row r="2461" spans="4:4" s="232" customFormat="1" ht="15.75" customHeight="1">
      <c r="D2461" s="233"/>
    </row>
    <row r="2463" spans="4:4" s="232" customFormat="1" ht="15.75" customHeight="1">
      <c r="D2463" s="233"/>
    </row>
    <row r="2465" spans="4:4" s="232" customFormat="1" ht="15.75" customHeight="1">
      <c r="D2465" s="233"/>
    </row>
    <row r="2467" spans="4:4" s="232" customFormat="1" ht="15.75" customHeight="1">
      <c r="D2467" s="233"/>
    </row>
    <row r="2469" spans="4:4" s="232" customFormat="1" ht="15.75" customHeight="1">
      <c r="D2469" s="233"/>
    </row>
    <row r="2471" spans="4:4" s="232" customFormat="1" ht="15.75" customHeight="1">
      <c r="D2471" s="233"/>
    </row>
    <row r="2473" spans="4:4" s="232" customFormat="1" ht="15.75" customHeight="1">
      <c r="D2473" s="233"/>
    </row>
    <row r="2475" spans="4:4" s="232" customFormat="1" ht="15.75" customHeight="1">
      <c r="D2475" s="233"/>
    </row>
    <row r="2477" spans="4:4" s="232" customFormat="1" ht="15.75" customHeight="1">
      <c r="D2477" s="233"/>
    </row>
    <row r="2479" spans="4:4" s="232" customFormat="1" ht="15.75" customHeight="1">
      <c r="D2479" s="233"/>
    </row>
    <row r="2481" spans="4:4" s="232" customFormat="1" ht="15.75" customHeight="1">
      <c r="D2481" s="233"/>
    </row>
    <row r="2483" spans="4:4" s="232" customFormat="1" ht="15.75" customHeight="1">
      <c r="D2483" s="233"/>
    </row>
    <row r="2485" spans="4:4" s="232" customFormat="1" ht="15.75" customHeight="1">
      <c r="D2485" s="233"/>
    </row>
    <row r="2487" spans="4:4" s="232" customFormat="1" ht="15.75" customHeight="1">
      <c r="D2487" s="233"/>
    </row>
    <row r="2489" spans="4:4" s="232" customFormat="1" ht="15.75" customHeight="1">
      <c r="D2489" s="233"/>
    </row>
    <row r="2491" spans="4:4" s="232" customFormat="1" ht="15.75" customHeight="1">
      <c r="D2491" s="233"/>
    </row>
    <row r="2493" spans="4:4" s="232" customFormat="1" ht="15.75" customHeight="1">
      <c r="D2493" s="233"/>
    </row>
    <row r="2495" spans="4:4" s="232" customFormat="1" ht="15.75" customHeight="1">
      <c r="D2495" s="233"/>
    </row>
    <row r="2497" spans="4:4" s="232" customFormat="1" ht="15.75" customHeight="1">
      <c r="D2497" s="233"/>
    </row>
    <row r="2499" spans="4:4" s="232" customFormat="1" ht="15.75" customHeight="1">
      <c r="D2499" s="233"/>
    </row>
    <row r="2501" spans="4:4" s="232" customFormat="1" ht="15.75" customHeight="1">
      <c r="D2501" s="233"/>
    </row>
    <row r="2503" spans="4:4" s="232" customFormat="1" ht="15.75" customHeight="1">
      <c r="D2503" s="233"/>
    </row>
    <row r="2505" spans="4:4" s="232" customFormat="1" ht="15.75" customHeight="1">
      <c r="D2505" s="233"/>
    </row>
    <row r="2507" spans="4:4" s="232" customFormat="1" ht="15.75" customHeight="1">
      <c r="D2507" s="233"/>
    </row>
    <row r="2509" spans="4:4" s="232" customFormat="1" ht="15.75" customHeight="1">
      <c r="D2509" s="233"/>
    </row>
    <row r="2511" spans="4:4" s="232" customFormat="1" ht="15.75" customHeight="1">
      <c r="D2511" s="233"/>
    </row>
    <row r="2513" spans="4:4" s="232" customFormat="1" ht="15.75" customHeight="1">
      <c r="D2513" s="233"/>
    </row>
    <row r="2515" spans="4:4" s="232" customFormat="1" ht="15.75" customHeight="1">
      <c r="D2515" s="233"/>
    </row>
    <row r="2517" spans="4:4" s="232" customFormat="1" ht="15.75" customHeight="1">
      <c r="D2517" s="233"/>
    </row>
    <row r="2519" spans="4:4" s="232" customFormat="1" ht="15.75" customHeight="1">
      <c r="D2519" s="233"/>
    </row>
    <row r="2521" spans="4:4" s="232" customFormat="1" ht="15.75" customHeight="1">
      <c r="D2521" s="233"/>
    </row>
    <row r="2523" spans="4:4" s="232" customFormat="1" ht="15.75" customHeight="1">
      <c r="D2523" s="233"/>
    </row>
    <row r="2525" spans="4:4" s="232" customFormat="1" ht="15.75" customHeight="1">
      <c r="D2525" s="233"/>
    </row>
    <row r="2527" spans="4:4" s="232" customFormat="1" ht="15.75" customHeight="1">
      <c r="D2527" s="233"/>
    </row>
    <row r="2529" spans="4:4" s="232" customFormat="1" ht="15.75" customHeight="1">
      <c r="D2529" s="233"/>
    </row>
    <row r="2531" spans="4:4" s="232" customFormat="1" ht="15.75" customHeight="1">
      <c r="D2531" s="233"/>
    </row>
    <row r="2533" spans="4:4" s="232" customFormat="1" ht="15.75" customHeight="1">
      <c r="D2533" s="233"/>
    </row>
    <row r="2535" spans="4:4" s="232" customFormat="1" ht="15.75" customHeight="1">
      <c r="D2535" s="233"/>
    </row>
    <row r="2537" spans="4:4" s="232" customFormat="1" ht="15.75" customHeight="1">
      <c r="D2537" s="233"/>
    </row>
    <row r="2539" spans="4:4" s="232" customFormat="1" ht="15.75" customHeight="1">
      <c r="D2539" s="233"/>
    </row>
    <row r="2541" spans="4:4" s="232" customFormat="1" ht="15.75" customHeight="1">
      <c r="D2541" s="233"/>
    </row>
    <row r="2543" spans="4:4" s="232" customFormat="1" ht="15.75" customHeight="1">
      <c r="D2543" s="233"/>
    </row>
    <row r="2545" spans="4:4" s="232" customFormat="1" ht="15.75" customHeight="1">
      <c r="D2545" s="233"/>
    </row>
    <row r="2547" spans="4:4" s="232" customFormat="1" ht="15.75" customHeight="1">
      <c r="D2547" s="233"/>
    </row>
    <row r="2549" spans="4:4" s="232" customFormat="1" ht="15.75" customHeight="1">
      <c r="D2549" s="233"/>
    </row>
    <row r="2551" spans="4:4" s="232" customFormat="1" ht="15.75" customHeight="1">
      <c r="D2551" s="233"/>
    </row>
    <row r="2553" spans="4:4" s="232" customFormat="1" ht="15.75" customHeight="1">
      <c r="D2553" s="233"/>
    </row>
    <row r="2555" spans="4:4" s="232" customFormat="1" ht="15.75" customHeight="1">
      <c r="D2555" s="233"/>
    </row>
    <row r="2557" spans="4:4" s="232" customFormat="1" ht="15.75" customHeight="1">
      <c r="D2557" s="233"/>
    </row>
    <row r="2559" spans="4:4" s="232" customFormat="1" ht="15.75" customHeight="1">
      <c r="D2559" s="233"/>
    </row>
    <row r="2561" spans="4:4" s="232" customFormat="1" ht="15.75" customHeight="1">
      <c r="D2561" s="233"/>
    </row>
    <row r="2563" spans="4:4" s="232" customFormat="1" ht="15.75" customHeight="1">
      <c r="D2563" s="233"/>
    </row>
    <row r="2565" spans="4:4" s="232" customFormat="1" ht="15.75" customHeight="1">
      <c r="D2565" s="233"/>
    </row>
    <row r="2567" spans="4:4" s="232" customFormat="1" ht="15.75" customHeight="1">
      <c r="D2567" s="233"/>
    </row>
    <row r="2569" spans="4:4" s="232" customFormat="1" ht="15.75" customHeight="1">
      <c r="D2569" s="233"/>
    </row>
    <row r="2571" spans="4:4" s="232" customFormat="1" ht="15.75" customHeight="1">
      <c r="D2571" s="233"/>
    </row>
    <row r="2573" spans="4:4" s="232" customFormat="1" ht="15.75" customHeight="1">
      <c r="D2573" s="233"/>
    </row>
    <row r="2575" spans="4:4" s="232" customFormat="1" ht="15.75" customHeight="1">
      <c r="D2575" s="233"/>
    </row>
    <row r="2577" spans="4:4" s="232" customFormat="1" ht="15.75" customHeight="1">
      <c r="D2577" s="233"/>
    </row>
    <row r="2579" spans="4:4" s="232" customFormat="1" ht="15.75" customHeight="1">
      <c r="D2579" s="233"/>
    </row>
    <row r="2581" spans="4:4" s="232" customFormat="1" ht="15.75" customHeight="1">
      <c r="D2581" s="233"/>
    </row>
    <row r="2583" spans="4:4" s="232" customFormat="1" ht="15.75" customHeight="1">
      <c r="D2583" s="233"/>
    </row>
    <row r="2585" spans="4:4" s="232" customFormat="1" ht="15.75" customHeight="1">
      <c r="D2585" s="233"/>
    </row>
    <row r="2587" spans="4:4" s="232" customFormat="1" ht="15.75" customHeight="1">
      <c r="D2587" s="233"/>
    </row>
    <row r="2589" spans="4:4" s="232" customFormat="1" ht="15.75" customHeight="1">
      <c r="D2589" s="233"/>
    </row>
    <row r="2591" spans="4:4" s="232" customFormat="1" ht="15.75" customHeight="1">
      <c r="D2591" s="233"/>
    </row>
    <row r="2593" spans="4:4" s="232" customFormat="1" ht="15.75" customHeight="1">
      <c r="D2593" s="233"/>
    </row>
    <row r="2595" spans="4:4" s="232" customFormat="1" ht="15.75" customHeight="1">
      <c r="D2595" s="233"/>
    </row>
    <row r="2597" spans="4:4" s="232" customFormat="1" ht="15.75" customHeight="1">
      <c r="D2597" s="233"/>
    </row>
    <row r="2599" spans="4:4" s="232" customFormat="1" ht="15.75" customHeight="1">
      <c r="D2599" s="233"/>
    </row>
    <row r="2601" spans="4:4" s="232" customFormat="1" ht="15.75" customHeight="1">
      <c r="D2601" s="233"/>
    </row>
    <row r="2603" spans="4:4" s="232" customFormat="1" ht="15.75" customHeight="1">
      <c r="D2603" s="233"/>
    </row>
    <row r="2605" spans="4:4" s="232" customFormat="1" ht="15.75" customHeight="1">
      <c r="D2605" s="233"/>
    </row>
    <row r="2607" spans="4:4" s="232" customFormat="1" ht="15.75" customHeight="1">
      <c r="D2607" s="233"/>
    </row>
    <row r="2609" spans="4:4" s="232" customFormat="1" ht="15.75" customHeight="1">
      <c r="D2609" s="233"/>
    </row>
    <row r="2611" spans="4:4" s="232" customFormat="1" ht="15.75" customHeight="1">
      <c r="D2611" s="233"/>
    </row>
    <row r="2613" spans="4:4" s="232" customFormat="1" ht="15.75" customHeight="1">
      <c r="D2613" s="233"/>
    </row>
    <row r="2615" spans="4:4" s="232" customFormat="1" ht="15.75" customHeight="1">
      <c r="D2615" s="233"/>
    </row>
    <row r="2617" spans="4:4" s="232" customFormat="1" ht="15.75" customHeight="1">
      <c r="D2617" s="233"/>
    </row>
    <row r="2619" spans="4:4" s="232" customFormat="1" ht="15.75" customHeight="1">
      <c r="D2619" s="233"/>
    </row>
    <row r="2621" spans="4:4" s="232" customFormat="1" ht="15.75" customHeight="1">
      <c r="D2621" s="233"/>
    </row>
    <row r="2623" spans="4:4" s="232" customFormat="1" ht="15.75" customHeight="1">
      <c r="D2623" s="233"/>
    </row>
    <row r="2625" spans="4:4" s="232" customFormat="1" ht="15.75" customHeight="1">
      <c r="D2625" s="233"/>
    </row>
    <row r="2627" spans="4:4" s="232" customFormat="1" ht="15.75" customHeight="1">
      <c r="D2627" s="233"/>
    </row>
    <row r="2629" spans="4:4" s="232" customFormat="1" ht="15.75" customHeight="1">
      <c r="D2629" s="233"/>
    </row>
    <row r="2631" spans="4:4" s="232" customFormat="1" ht="15.75" customHeight="1">
      <c r="D2631" s="233"/>
    </row>
    <row r="2633" spans="4:4" s="232" customFormat="1" ht="15.75" customHeight="1">
      <c r="D2633" s="233"/>
    </row>
    <row r="2635" spans="4:4" s="232" customFormat="1" ht="15.75" customHeight="1">
      <c r="D2635" s="233"/>
    </row>
    <row r="2637" spans="4:4" s="232" customFormat="1" ht="15.75" customHeight="1">
      <c r="D2637" s="233"/>
    </row>
    <row r="2639" spans="4:4" s="232" customFormat="1" ht="15.75" customHeight="1">
      <c r="D2639" s="233"/>
    </row>
    <row r="2641" spans="4:4" s="232" customFormat="1" ht="15.75" customHeight="1">
      <c r="D2641" s="233"/>
    </row>
    <row r="2643" spans="4:4" s="232" customFormat="1" ht="15.75" customHeight="1">
      <c r="D2643" s="233"/>
    </row>
    <row r="2645" spans="4:4" s="232" customFormat="1" ht="15.75" customHeight="1">
      <c r="D2645" s="233"/>
    </row>
    <row r="2647" spans="4:4" s="232" customFormat="1" ht="15.75" customHeight="1">
      <c r="D2647" s="233"/>
    </row>
    <row r="2649" spans="4:4" s="232" customFormat="1" ht="15.75" customHeight="1">
      <c r="D2649" s="233"/>
    </row>
    <row r="2651" spans="4:4" s="232" customFormat="1" ht="15.75" customHeight="1">
      <c r="D2651" s="233"/>
    </row>
    <row r="2653" spans="4:4" s="232" customFormat="1" ht="15.75" customHeight="1">
      <c r="D2653" s="233"/>
    </row>
    <row r="2655" spans="4:4" s="232" customFormat="1" ht="15.75" customHeight="1">
      <c r="D2655" s="233"/>
    </row>
    <row r="2657" spans="4:4" s="232" customFormat="1" ht="15.75" customHeight="1">
      <c r="D2657" s="233"/>
    </row>
    <row r="2659" spans="4:4" s="232" customFormat="1" ht="15.75" customHeight="1">
      <c r="D2659" s="233"/>
    </row>
    <row r="2661" spans="4:4" s="232" customFormat="1" ht="15.75" customHeight="1">
      <c r="D2661" s="233"/>
    </row>
    <row r="2663" spans="4:4" s="232" customFormat="1" ht="15.75" customHeight="1">
      <c r="D2663" s="233"/>
    </row>
    <row r="2665" spans="4:4" s="232" customFormat="1" ht="15.75" customHeight="1">
      <c r="D2665" s="233"/>
    </row>
    <row r="2667" spans="4:4" s="232" customFormat="1" ht="15.75" customHeight="1">
      <c r="D2667" s="233"/>
    </row>
    <row r="2669" spans="4:4" s="232" customFormat="1" ht="15.75" customHeight="1">
      <c r="D2669" s="233"/>
    </row>
    <row r="2671" spans="4:4" s="232" customFormat="1" ht="15.75" customHeight="1">
      <c r="D2671" s="233"/>
    </row>
    <row r="2673" spans="4:4" s="232" customFormat="1" ht="15.75" customHeight="1">
      <c r="D2673" s="233"/>
    </row>
    <row r="2675" spans="4:4" s="232" customFormat="1" ht="15.75" customHeight="1">
      <c r="D2675" s="233"/>
    </row>
    <row r="2677" spans="4:4" s="232" customFormat="1" ht="15.75" customHeight="1">
      <c r="D2677" s="233"/>
    </row>
    <row r="2679" spans="4:4" s="232" customFormat="1" ht="15.75" customHeight="1">
      <c r="D2679" s="233"/>
    </row>
    <row r="2681" spans="4:4" s="232" customFormat="1" ht="15.75" customHeight="1">
      <c r="D2681" s="233"/>
    </row>
    <row r="2683" spans="4:4" s="232" customFormat="1" ht="15.75" customHeight="1">
      <c r="D2683" s="233"/>
    </row>
    <row r="2685" spans="4:4" s="232" customFormat="1" ht="15.75" customHeight="1">
      <c r="D2685" s="233"/>
    </row>
    <row r="2687" spans="4:4" s="232" customFormat="1" ht="15.75" customHeight="1">
      <c r="D2687" s="233"/>
    </row>
    <row r="2689" spans="4:4" s="232" customFormat="1" ht="15.75" customHeight="1">
      <c r="D2689" s="233"/>
    </row>
    <row r="2691" spans="4:4" s="232" customFormat="1" ht="15.75" customHeight="1">
      <c r="D2691" s="233"/>
    </row>
    <row r="2693" spans="4:4" s="232" customFormat="1" ht="15.75" customHeight="1">
      <c r="D2693" s="233"/>
    </row>
    <row r="2695" spans="4:4" s="232" customFormat="1" ht="15.75" customHeight="1">
      <c r="D2695" s="233"/>
    </row>
    <row r="2697" spans="4:4" s="232" customFormat="1" ht="15.75" customHeight="1">
      <c r="D2697" s="233"/>
    </row>
    <row r="2699" spans="4:4" s="232" customFormat="1" ht="15.75" customHeight="1">
      <c r="D2699" s="233"/>
    </row>
    <row r="2701" spans="4:4" s="232" customFormat="1" ht="15.75" customHeight="1">
      <c r="D2701" s="233"/>
    </row>
    <row r="2703" spans="4:4" s="232" customFormat="1" ht="15.75" customHeight="1">
      <c r="D2703" s="233"/>
    </row>
    <row r="2705" spans="4:4" s="232" customFormat="1" ht="15.75" customHeight="1">
      <c r="D2705" s="233"/>
    </row>
    <row r="2707" spans="4:4" s="232" customFormat="1" ht="15.75" customHeight="1">
      <c r="D2707" s="233"/>
    </row>
    <row r="2709" spans="4:4" s="232" customFormat="1" ht="15.75" customHeight="1">
      <c r="D2709" s="233"/>
    </row>
    <row r="2711" spans="4:4" s="232" customFormat="1" ht="15.75" customHeight="1">
      <c r="D2711" s="233"/>
    </row>
    <row r="2713" spans="4:4" s="232" customFormat="1" ht="15.75" customHeight="1">
      <c r="D2713" s="233"/>
    </row>
    <row r="2715" spans="4:4" s="232" customFormat="1" ht="15.75" customHeight="1">
      <c r="D2715" s="233"/>
    </row>
    <row r="2717" spans="4:4" s="232" customFormat="1" ht="15.75" customHeight="1">
      <c r="D2717" s="233"/>
    </row>
    <row r="2719" spans="4:4" s="232" customFormat="1" ht="15.75" customHeight="1">
      <c r="D2719" s="233"/>
    </row>
    <row r="2721" spans="4:4" s="232" customFormat="1" ht="15.75" customHeight="1">
      <c r="D2721" s="233"/>
    </row>
    <row r="2723" spans="4:4" s="232" customFormat="1" ht="15.75" customHeight="1">
      <c r="D2723" s="233"/>
    </row>
    <row r="2725" spans="4:4" s="232" customFormat="1" ht="15.75" customHeight="1">
      <c r="D2725" s="233"/>
    </row>
    <row r="2727" spans="4:4" s="232" customFormat="1" ht="15.75" customHeight="1">
      <c r="D2727" s="233"/>
    </row>
    <row r="2729" spans="4:4" s="232" customFormat="1" ht="15.75" customHeight="1">
      <c r="D2729" s="233"/>
    </row>
    <row r="2731" spans="4:4" s="232" customFormat="1" ht="15.75" customHeight="1">
      <c r="D2731" s="233"/>
    </row>
    <row r="2733" spans="4:4" s="232" customFormat="1" ht="15.75" customHeight="1">
      <c r="D2733" s="233"/>
    </row>
    <row r="2735" spans="4:4" s="232" customFormat="1" ht="15.75" customHeight="1">
      <c r="D2735" s="233"/>
    </row>
    <row r="2737" spans="4:4" s="232" customFormat="1" ht="15.75" customHeight="1">
      <c r="D2737" s="233"/>
    </row>
    <row r="2739" spans="4:4" s="232" customFormat="1" ht="15.75" customHeight="1">
      <c r="D2739" s="233"/>
    </row>
    <row r="2741" spans="4:4" s="232" customFormat="1" ht="15.75" customHeight="1">
      <c r="D2741" s="233"/>
    </row>
    <row r="2743" spans="4:4" s="232" customFormat="1" ht="15.75" customHeight="1">
      <c r="D2743" s="233"/>
    </row>
    <row r="2745" spans="4:4" s="232" customFormat="1" ht="15.75" customHeight="1">
      <c r="D2745" s="233"/>
    </row>
    <row r="2747" spans="4:4" s="232" customFormat="1" ht="15.75" customHeight="1">
      <c r="D2747" s="233"/>
    </row>
    <row r="2749" spans="4:4" s="232" customFormat="1" ht="15.75" customHeight="1">
      <c r="D2749" s="233"/>
    </row>
    <row r="2751" spans="4:4" s="232" customFormat="1" ht="15.75" customHeight="1">
      <c r="D2751" s="233"/>
    </row>
    <row r="2753" spans="4:4" s="232" customFormat="1" ht="15.75" customHeight="1">
      <c r="D2753" s="233"/>
    </row>
    <row r="2755" spans="4:4" s="232" customFormat="1" ht="15.75" customHeight="1">
      <c r="D2755" s="233"/>
    </row>
    <row r="2757" spans="4:4" s="232" customFormat="1" ht="15.75" customHeight="1">
      <c r="D2757" s="233"/>
    </row>
    <row r="2759" spans="4:4" s="232" customFormat="1" ht="15.75" customHeight="1">
      <c r="D2759" s="233"/>
    </row>
    <row r="2761" spans="4:4" s="232" customFormat="1" ht="15.75" customHeight="1">
      <c r="D2761" s="233"/>
    </row>
    <row r="2763" spans="4:4" s="232" customFormat="1" ht="15.75" customHeight="1">
      <c r="D2763" s="233"/>
    </row>
    <row r="2765" spans="4:4" s="232" customFormat="1" ht="15.75" customHeight="1">
      <c r="D2765" s="233"/>
    </row>
    <row r="2767" spans="4:4" s="232" customFormat="1" ht="15.75" customHeight="1">
      <c r="D2767" s="233"/>
    </row>
    <row r="2769" spans="4:4" s="232" customFormat="1" ht="15.75" customHeight="1">
      <c r="D2769" s="233"/>
    </row>
    <row r="2771" spans="4:4" s="232" customFormat="1" ht="15.75" customHeight="1">
      <c r="D2771" s="233"/>
    </row>
    <row r="2773" spans="4:4" s="232" customFormat="1" ht="15.75" customHeight="1">
      <c r="D2773" s="233"/>
    </row>
    <row r="2775" spans="4:4" s="232" customFormat="1" ht="15.75" customHeight="1">
      <c r="D2775" s="233"/>
    </row>
    <row r="2777" spans="4:4" s="232" customFormat="1" ht="15.75" customHeight="1">
      <c r="D2777" s="233"/>
    </row>
    <row r="2779" spans="4:4" s="232" customFormat="1" ht="15.75" customHeight="1">
      <c r="D2779" s="233"/>
    </row>
    <row r="2781" spans="4:4" s="232" customFormat="1" ht="15.75" customHeight="1">
      <c r="D2781" s="233"/>
    </row>
    <row r="2783" spans="4:4" s="232" customFormat="1" ht="15.75" customHeight="1">
      <c r="D2783" s="233"/>
    </row>
    <row r="2785" spans="4:4" s="232" customFormat="1" ht="15.75" customHeight="1">
      <c r="D2785" s="233"/>
    </row>
    <row r="2787" spans="4:4" s="232" customFormat="1" ht="15.75" customHeight="1">
      <c r="D2787" s="233"/>
    </row>
    <row r="2789" spans="4:4" s="232" customFormat="1" ht="15.75" customHeight="1">
      <c r="D2789" s="233"/>
    </row>
    <row r="2791" spans="4:4" s="232" customFormat="1" ht="15.75" customHeight="1">
      <c r="D2791" s="233"/>
    </row>
    <row r="2793" spans="4:4" s="232" customFormat="1" ht="15.75" customHeight="1">
      <c r="D2793" s="233"/>
    </row>
    <row r="2795" spans="4:4" s="232" customFormat="1" ht="15.75" customHeight="1">
      <c r="D2795" s="233"/>
    </row>
    <row r="2797" spans="4:4" s="232" customFormat="1" ht="15.75" customHeight="1">
      <c r="D2797" s="233"/>
    </row>
    <row r="2799" spans="4:4" s="232" customFormat="1" ht="15.75" customHeight="1">
      <c r="D2799" s="233"/>
    </row>
    <row r="2801" spans="4:4" s="232" customFormat="1" ht="15.75" customHeight="1">
      <c r="D2801" s="233"/>
    </row>
    <row r="2803" spans="4:4" s="232" customFormat="1" ht="15.75" customHeight="1">
      <c r="D2803" s="233"/>
    </row>
    <row r="2805" spans="4:4" s="232" customFormat="1" ht="15.75" customHeight="1">
      <c r="D2805" s="233"/>
    </row>
    <row r="2807" spans="4:4" s="232" customFormat="1" ht="15.75" customHeight="1">
      <c r="D2807" s="233"/>
    </row>
    <row r="2809" spans="4:4" s="232" customFormat="1" ht="15.75" customHeight="1">
      <c r="D2809" s="233"/>
    </row>
    <row r="2811" spans="4:4" s="232" customFormat="1" ht="15.75" customHeight="1">
      <c r="D2811" s="233"/>
    </row>
    <row r="2813" spans="4:4" s="232" customFormat="1" ht="15.75" customHeight="1">
      <c r="D2813" s="233"/>
    </row>
    <row r="2815" spans="4:4" s="232" customFormat="1" ht="15.75" customHeight="1">
      <c r="D2815" s="233"/>
    </row>
    <row r="2817" spans="4:4" s="232" customFormat="1" ht="15.75" customHeight="1">
      <c r="D2817" s="233"/>
    </row>
    <row r="2819" spans="4:4" s="232" customFormat="1" ht="15.75" customHeight="1">
      <c r="D2819" s="233"/>
    </row>
    <row r="2821" spans="4:4" s="232" customFormat="1" ht="15.75" customHeight="1">
      <c r="D2821" s="233"/>
    </row>
    <row r="2823" spans="4:4" s="232" customFormat="1" ht="15.75" customHeight="1">
      <c r="D2823" s="233"/>
    </row>
    <row r="2825" spans="4:4" s="232" customFormat="1" ht="15.75" customHeight="1">
      <c r="D2825" s="233"/>
    </row>
    <row r="2827" spans="4:4" s="232" customFormat="1" ht="15.75" customHeight="1">
      <c r="D2827" s="233"/>
    </row>
    <row r="2829" spans="4:4" s="232" customFormat="1" ht="15.75" customHeight="1">
      <c r="D2829" s="233"/>
    </row>
    <row r="2831" spans="4:4" s="232" customFormat="1" ht="15.75" customHeight="1">
      <c r="D2831" s="233"/>
    </row>
    <row r="2833" spans="4:4" s="232" customFormat="1" ht="15.75" customHeight="1">
      <c r="D2833" s="233"/>
    </row>
    <row r="2835" spans="4:4" s="232" customFormat="1" ht="15.75" customHeight="1">
      <c r="D2835" s="233"/>
    </row>
    <row r="2837" spans="4:4" s="232" customFormat="1" ht="15.75" customHeight="1">
      <c r="D2837" s="233"/>
    </row>
    <row r="2839" spans="4:4" s="232" customFormat="1" ht="15.75" customHeight="1">
      <c r="D2839" s="233"/>
    </row>
    <row r="2841" spans="4:4" s="232" customFormat="1" ht="15.75" customHeight="1">
      <c r="D2841" s="233"/>
    </row>
    <row r="2843" spans="4:4" s="232" customFormat="1" ht="15.75" customHeight="1">
      <c r="D2843" s="233"/>
    </row>
    <row r="2845" spans="4:4" s="232" customFormat="1" ht="15.75" customHeight="1">
      <c r="D2845" s="233"/>
    </row>
    <row r="2847" spans="4:4" s="232" customFormat="1" ht="15.75" customHeight="1">
      <c r="D2847" s="233"/>
    </row>
    <row r="2849" spans="4:4" s="232" customFormat="1" ht="15.75" customHeight="1">
      <c r="D2849" s="233"/>
    </row>
    <row r="2851" spans="4:4" s="232" customFormat="1" ht="15.75" customHeight="1">
      <c r="D2851" s="233"/>
    </row>
    <row r="2853" spans="4:4" s="232" customFormat="1" ht="15.75" customHeight="1">
      <c r="D2853" s="233"/>
    </row>
    <row r="2855" spans="4:4" s="232" customFormat="1" ht="15.75" customHeight="1">
      <c r="D2855" s="233"/>
    </row>
    <row r="2857" spans="4:4" s="232" customFormat="1" ht="15.75" customHeight="1">
      <c r="D2857" s="233"/>
    </row>
    <row r="2859" spans="4:4" s="232" customFormat="1" ht="15.75" customHeight="1">
      <c r="D2859" s="233"/>
    </row>
    <row r="2861" spans="4:4" s="232" customFormat="1" ht="15.75" customHeight="1">
      <c r="D2861" s="233"/>
    </row>
    <row r="2863" spans="4:4" s="232" customFormat="1" ht="15.75" customHeight="1">
      <c r="D2863" s="233"/>
    </row>
    <row r="2865" spans="4:4" s="232" customFormat="1" ht="15.75" customHeight="1">
      <c r="D2865" s="233"/>
    </row>
    <row r="2867" spans="4:4" s="232" customFormat="1" ht="15.75" customHeight="1">
      <c r="D2867" s="233"/>
    </row>
    <row r="2869" spans="4:4" s="232" customFormat="1" ht="15.75" customHeight="1">
      <c r="D2869" s="233"/>
    </row>
    <row r="2871" spans="4:4" s="232" customFormat="1" ht="15.75" customHeight="1">
      <c r="D2871" s="233"/>
    </row>
    <row r="2873" spans="4:4" s="232" customFormat="1" ht="15.75" customHeight="1">
      <c r="D2873" s="233"/>
    </row>
    <row r="2875" spans="4:4" s="232" customFormat="1" ht="15.75" customHeight="1">
      <c r="D2875" s="233"/>
    </row>
    <row r="2877" spans="4:4" s="232" customFormat="1" ht="15.75" customHeight="1">
      <c r="D2877" s="233"/>
    </row>
    <row r="2879" spans="4:4" s="232" customFormat="1" ht="15.75" customHeight="1">
      <c r="D2879" s="233"/>
    </row>
    <row r="2881" spans="4:4" s="232" customFormat="1" ht="15.75" customHeight="1">
      <c r="D2881" s="233"/>
    </row>
    <row r="2883" spans="4:4" s="232" customFormat="1" ht="15.75" customHeight="1">
      <c r="D2883" s="233"/>
    </row>
    <row r="2885" spans="4:4" s="232" customFormat="1" ht="15.75" customHeight="1">
      <c r="D2885" s="233"/>
    </row>
    <row r="2887" spans="4:4" s="232" customFormat="1" ht="15.75" customHeight="1">
      <c r="D2887" s="233"/>
    </row>
    <row r="2889" spans="4:4" s="232" customFormat="1" ht="15.75" customHeight="1">
      <c r="D2889" s="233"/>
    </row>
    <row r="2891" spans="4:4" s="232" customFormat="1" ht="15.75" customHeight="1">
      <c r="D2891" s="233"/>
    </row>
    <row r="2893" spans="4:4" s="232" customFormat="1" ht="15.75" customHeight="1">
      <c r="D2893" s="233"/>
    </row>
    <row r="2895" spans="4:4" s="232" customFormat="1" ht="15.75" customHeight="1">
      <c r="D2895" s="233"/>
    </row>
    <row r="2897" spans="4:4" s="232" customFormat="1" ht="15.75" customHeight="1">
      <c r="D2897" s="233"/>
    </row>
    <row r="2899" spans="4:4" s="232" customFormat="1" ht="15.75" customHeight="1">
      <c r="D2899" s="233"/>
    </row>
    <row r="2901" spans="4:4" s="232" customFormat="1" ht="15.75" customHeight="1">
      <c r="D2901" s="233"/>
    </row>
    <row r="2903" spans="4:4" s="232" customFormat="1" ht="15.75" customHeight="1">
      <c r="D2903" s="233"/>
    </row>
    <row r="2905" spans="4:4" s="232" customFormat="1" ht="15.75" customHeight="1">
      <c r="D2905" s="233"/>
    </row>
    <row r="2907" spans="4:4" s="232" customFormat="1" ht="15.75" customHeight="1">
      <c r="D2907" s="233"/>
    </row>
    <row r="2909" spans="4:4" s="232" customFormat="1" ht="15.75" customHeight="1">
      <c r="D2909" s="233"/>
    </row>
    <row r="2911" spans="4:4" s="232" customFormat="1" ht="15.75" customHeight="1">
      <c r="D2911" s="233"/>
    </row>
    <row r="2913" spans="4:4" s="232" customFormat="1" ht="15.75" customHeight="1">
      <c r="D2913" s="233"/>
    </row>
    <row r="2915" spans="4:4" s="232" customFormat="1" ht="15.75" customHeight="1">
      <c r="D2915" s="233"/>
    </row>
    <row r="2917" spans="4:4" s="232" customFormat="1" ht="15.75" customHeight="1">
      <c r="D2917" s="233"/>
    </row>
    <row r="2919" spans="4:4" s="232" customFormat="1" ht="15.75" customHeight="1">
      <c r="D2919" s="233"/>
    </row>
    <row r="2921" spans="4:4" s="232" customFormat="1" ht="15.75" customHeight="1">
      <c r="D2921" s="233"/>
    </row>
    <row r="2923" spans="4:4" s="232" customFormat="1" ht="15.75" customHeight="1">
      <c r="D2923" s="233"/>
    </row>
    <row r="2925" spans="4:4" s="232" customFormat="1" ht="15.75" customHeight="1">
      <c r="D2925" s="233"/>
    </row>
    <row r="2927" spans="4:4" s="232" customFormat="1" ht="15.75" customHeight="1">
      <c r="D2927" s="233"/>
    </row>
    <row r="2929" spans="4:4" s="232" customFormat="1" ht="15.75" customHeight="1">
      <c r="D2929" s="233"/>
    </row>
    <row r="2931" spans="4:4" s="232" customFormat="1" ht="15.75" customHeight="1">
      <c r="D2931" s="233"/>
    </row>
    <row r="2933" spans="4:4" s="232" customFormat="1" ht="15.75" customHeight="1">
      <c r="D2933" s="233"/>
    </row>
    <row r="2935" spans="4:4" s="232" customFormat="1" ht="15.75" customHeight="1">
      <c r="D2935" s="233"/>
    </row>
    <row r="2937" spans="4:4" s="232" customFormat="1" ht="15.75" customHeight="1">
      <c r="D2937" s="233"/>
    </row>
    <row r="2939" spans="4:4" s="232" customFormat="1" ht="15.75" customHeight="1">
      <c r="D2939" s="233"/>
    </row>
    <row r="2941" spans="4:4" s="232" customFormat="1" ht="15.75" customHeight="1">
      <c r="D2941" s="233"/>
    </row>
    <row r="2943" spans="4:4" s="232" customFormat="1" ht="15.75" customHeight="1">
      <c r="D2943" s="233"/>
    </row>
    <row r="2945" spans="4:4" s="232" customFormat="1" ht="15.75" customHeight="1">
      <c r="D2945" s="233"/>
    </row>
    <row r="2947" spans="4:4" s="232" customFormat="1" ht="15.75" customHeight="1">
      <c r="D2947" s="233"/>
    </row>
    <row r="2949" spans="4:4" s="232" customFormat="1" ht="15.75" customHeight="1">
      <c r="D2949" s="233"/>
    </row>
    <row r="2951" spans="4:4" s="232" customFormat="1" ht="15.75" customHeight="1">
      <c r="D2951" s="233"/>
    </row>
    <row r="2953" spans="4:4" s="232" customFormat="1" ht="15.75" customHeight="1">
      <c r="D2953" s="233"/>
    </row>
    <row r="2955" spans="4:4" s="232" customFormat="1" ht="15.75" customHeight="1">
      <c r="D2955" s="233"/>
    </row>
    <row r="2957" spans="4:4" s="232" customFormat="1" ht="15.75" customHeight="1">
      <c r="D2957" s="233"/>
    </row>
    <row r="2959" spans="4:4" s="232" customFormat="1" ht="15.75" customHeight="1">
      <c r="D2959" s="233"/>
    </row>
    <row r="2961" spans="4:4" s="232" customFormat="1" ht="15.75" customHeight="1">
      <c r="D2961" s="233"/>
    </row>
    <row r="2963" spans="4:4" s="232" customFormat="1" ht="15.75" customHeight="1">
      <c r="D2963" s="233"/>
    </row>
    <row r="2965" spans="4:4" s="232" customFormat="1" ht="15.75" customHeight="1">
      <c r="D2965" s="233"/>
    </row>
    <row r="2967" spans="4:4" s="232" customFormat="1" ht="15.75" customHeight="1">
      <c r="D2967" s="233"/>
    </row>
    <row r="2969" spans="4:4" s="232" customFormat="1" ht="15.75" customHeight="1">
      <c r="D2969" s="233"/>
    </row>
    <row r="2971" spans="4:4" s="232" customFormat="1" ht="15.75" customHeight="1">
      <c r="D2971" s="233"/>
    </row>
    <row r="2973" spans="4:4" s="232" customFormat="1" ht="15.75" customHeight="1">
      <c r="D2973" s="233"/>
    </row>
    <row r="2975" spans="4:4" s="232" customFormat="1" ht="15.75" customHeight="1">
      <c r="D2975" s="233"/>
    </row>
    <row r="2977" spans="4:4" s="232" customFormat="1" ht="15.75" customHeight="1">
      <c r="D2977" s="233"/>
    </row>
    <row r="2979" spans="4:4" s="232" customFormat="1" ht="15.75" customHeight="1">
      <c r="D2979" s="233"/>
    </row>
    <row r="2981" spans="4:4" s="232" customFormat="1" ht="15.75" customHeight="1">
      <c r="D2981" s="233"/>
    </row>
    <row r="2983" spans="4:4" s="232" customFormat="1" ht="15.75" customHeight="1">
      <c r="D2983" s="233"/>
    </row>
    <row r="2985" spans="4:4" s="232" customFormat="1" ht="15.75" customHeight="1">
      <c r="D2985" s="233"/>
    </row>
    <row r="2987" spans="4:4" s="232" customFormat="1" ht="15.75" customHeight="1">
      <c r="D2987" s="233"/>
    </row>
    <row r="2989" spans="4:4" s="232" customFormat="1" ht="15.75" customHeight="1">
      <c r="D2989" s="233"/>
    </row>
    <row r="2991" spans="4:4" s="232" customFormat="1" ht="15.75" customHeight="1">
      <c r="D2991" s="233"/>
    </row>
    <row r="2993" spans="4:4" s="232" customFormat="1" ht="15.75" customHeight="1">
      <c r="D2993" s="233"/>
    </row>
    <row r="2995" spans="4:4" s="232" customFormat="1" ht="15.75" customHeight="1">
      <c r="D2995" s="233"/>
    </row>
    <row r="2997" spans="4:4" s="232" customFormat="1" ht="15.75" customHeight="1">
      <c r="D2997" s="233"/>
    </row>
    <row r="2999" spans="4:4" s="232" customFormat="1" ht="15.75" customHeight="1">
      <c r="D2999" s="233"/>
    </row>
    <row r="3001" spans="4:4" s="232" customFormat="1" ht="15.75" customHeight="1">
      <c r="D3001" s="233"/>
    </row>
    <row r="3003" spans="4:4" s="232" customFormat="1" ht="15.75" customHeight="1">
      <c r="D3003" s="233"/>
    </row>
    <row r="3005" spans="4:4" s="232" customFormat="1" ht="15.75" customHeight="1">
      <c r="D3005" s="233"/>
    </row>
    <row r="3007" spans="4:4" s="232" customFormat="1" ht="15.75" customHeight="1">
      <c r="D3007" s="233"/>
    </row>
    <row r="3009" spans="4:4" s="232" customFormat="1" ht="15.75" customHeight="1">
      <c r="D3009" s="233"/>
    </row>
    <row r="3011" spans="4:4" s="232" customFormat="1" ht="15.75" customHeight="1">
      <c r="D3011" s="233"/>
    </row>
    <row r="3013" spans="4:4" s="232" customFormat="1" ht="15.75" customHeight="1">
      <c r="D3013" s="233"/>
    </row>
    <row r="3015" spans="4:4" s="232" customFormat="1" ht="15.75" customHeight="1">
      <c r="D3015" s="233"/>
    </row>
    <row r="3017" spans="4:4" s="232" customFormat="1" ht="15.75" customHeight="1">
      <c r="D3017" s="233"/>
    </row>
    <row r="3019" spans="4:4" s="232" customFormat="1" ht="15.75" customHeight="1">
      <c r="D3019" s="233"/>
    </row>
    <row r="3021" spans="4:4" s="232" customFormat="1" ht="15.75" customHeight="1">
      <c r="D3021" s="233"/>
    </row>
    <row r="3023" spans="4:4" s="232" customFormat="1" ht="15.75" customHeight="1">
      <c r="D3023" s="233"/>
    </row>
    <row r="3025" spans="4:4" s="232" customFormat="1" ht="15.75" customHeight="1">
      <c r="D3025" s="233"/>
    </row>
    <row r="3027" spans="4:4" s="232" customFormat="1" ht="15.75" customHeight="1">
      <c r="D3027" s="233"/>
    </row>
    <row r="3029" spans="4:4" s="232" customFormat="1" ht="15.75" customHeight="1">
      <c r="D3029" s="233"/>
    </row>
    <row r="3031" spans="4:4" s="232" customFormat="1" ht="15.75" customHeight="1">
      <c r="D3031" s="233"/>
    </row>
    <row r="3033" spans="4:4" s="232" customFormat="1" ht="15.75" customHeight="1">
      <c r="D3033" s="233"/>
    </row>
    <row r="3035" spans="4:4" s="232" customFormat="1" ht="15.75" customHeight="1">
      <c r="D3035" s="233"/>
    </row>
    <row r="3037" spans="4:4" s="232" customFormat="1" ht="15.75" customHeight="1">
      <c r="D3037" s="233"/>
    </row>
    <row r="3039" spans="4:4" s="232" customFormat="1" ht="15.75" customHeight="1">
      <c r="D3039" s="233"/>
    </row>
    <row r="3041" spans="4:4" s="232" customFormat="1" ht="15.75" customHeight="1">
      <c r="D3041" s="233"/>
    </row>
    <row r="3043" spans="4:4" s="232" customFormat="1" ht="15.75" customHeight="1">
      <c r="D3043" s="233"/>
    </row>
    <row r="3045" spans="4:4" s="232" customFormat="1" ht="15.75" customHeight="1">
      <c r="D3045" s="233"/>
    </row>
    <row r="3047" spans="4:4" s="232" customFormat="1" ht="15.75" customHeight="1">
      <c r="D3047" s="233"/>
    </row>
    <row r="3049" spans="4:4" s="232" customFormat="1" ht="15.75" customHeight="1">
      <c r="D3049" s="233"/>
    </row>
    <row r="3051" spans="4:4" s="232" customFormat="1" ht="15.75" customHeight="1">
      <c r="D3051" s="233"/>
    </row>
    <row r="3053" spans="4:4" s="232" customFormat="1" ht="15.75" customHeight="1">
      <c r="D3053" s="233"/>
    </row>
    <row r="3055" spans="4:4" s="232" customFormat="1" ht="15.75" customHeight="1">
      <c r="D3055" s="233"/>
    </row>
    <row r="3057" spans="4:4" s="232" customFormat="1" ht="15.75" customHeight="1">
      <c r="D3057" s="233"/>
    </row>
    <row r="3059" spans="4:4" s="232" customFormat="1" ht="15.75" customHeight="1">
      <c r="D3059" s="233"/>
    </row>
    <row r="3061" spans="4:4" s="232" customFormat="1" ht="15.75" customHeight="1">
      <c r="D3061" s="233"/>
    </row>
    <row r="3063" spans="4:4" s="232" customFormat="1" ht="15.75" customHeight="1">
      <c r="D3063" s="233"/>
    </row>
    <row r="3065" spans="4:4" s="232" customFormat="1" ht="15.75" customHeight="1">
      <c r="D3065" s="233"/>
    </row>
    <row r="3067" spans="4:4" s="232" customFormat="1" ht="15.75" customHeight="1">
      <c r="D3067" s="233"/>
    </row>
    <row r="3069" spans="4:4" s="232" customFormat="1" ht="15.75" customHeight="1">
      <c r="D3069" s="233"/>
    </row>
    <row r="3071" spans="4:4" s="232" customFormat="1" ht="15.75" customHeight="1">
      <c r="D3071" s="233"/>
    </row>
    <row r="3073" spans="4:4" s="232" customFormat="1" ht="15.75" customHeight="1">
      <c r="D3073" s="233"/>
    </row>
    <row r="3075" spans="4:4" s="232" customFormat="1" ht="15.75" customHeight="1">
      <c r="D3075" s="233"/>
    </row>
    <row r="3077" spans="4:4" s="232" customFormat="1" ht="15.75" customHeight="1">
      <c r="D3077" s="233"/>
    </row>
    <row r="3079" spans="4:4" s="232" customFormat="1" ht="15.75" customHeight="1">
      <c r="D3079" s="233"/>
    </row>
    <row r="3081" spans="4:4" s="232" customFormat="1" ht="15.75" customHeight="1">
      <c r="D3081" s="233"/>
    </row>
    <row r="3083" spans="4:4" s="232" customFormat="1" ht="15.75" customHeight="1">
      <c r="D3083" s="233"/>
    </row>
    <row r="3085" spans="4:4" s="232" customFormat="1" ht="15.75" customHeight="1">
      <c r="D3085" s="233"/>
    </row>
    <row r="3087" spans="4:4" s="232" customFormat="1" ht="15.75" customHeight="1">
      <c r="D3087" s="233"/>
    </row>
    <row r="3089" spans="4:4" s="232" customFormat="1" ht="15.75" customHeight="1">
      <c r="D3089" s="233"/>
    </row>
    <row r="3091" spans="4:4" s="232" customFormat="1" ht="15.75" customHeight="1">
      <c r="D3091" s="233"/>
    </row>
    <row r="3093" spans="4:4" s="232" customFormat="1" ht="15.75" customHeight="1">
      <c r="D3093" s="233"/>
    </row>
    <row r="3095" spans="4:4" s="232" customFormat="1" ht="15.75" customHeight="1">
      <c r="D3095" s="233"/>
    </row>
    <row r="3097" spans="4:4" s="232" customFormat="1" ht="15.75" customHeight="1">
      <c r="D3097" s="233"/>
    </row>
    <row r="3099" spans="4:4" s="232" customFormat="1" ht="15.75" customHeight="1">
      <c r="D3099" s="233"/>
    </row>
    <row r="3101" spans="4:4" s="232" customFormat="1" ht="15.75" customHeight="1">
      <c r="D3101" s="233"/>
    </row>
    <row r="3103" spans="4:4" s="232" customFormat="1" ht="15.75" customHeight="1">
      <c r="D3103" s="233"/>
    </row>
    <row r="3105" spans="4:4" s="232" customFormat="1" ht="15.75" customHeight="1">
      <c r="D3105" s="233"/>
    </row>
    <row r="3107" spans="4:4" s="232" customFormat="1" ht="15.75" customHeight="1">
      <c r="D3107" s="233"/>
    </row>
    <row r="3109" spans="4:4" s="232" customFormat="1" ht="15.75" customHeight="1">
      <c r="D3109" s="233"/>
    </row>
    <row r="3111" spans="4:4" s="232" customFormat="1" ht="15.75" customHeight="1">
      <c r="D3111" s="233"/>
    </row>
    <row r="3113" spans="4:4" s="232" customFormat="1" ht="15.75" customHeight="1">
      <c r="D3113" s="233"/>
    </row>
    <row r="3115" spans="4:4" s="232" customFormat="1" ht="15.75" customHeight="1">
      <c r="D3115" s="233"/>
    </row>
    <row r="3117" spans="4:4" s="232" customFormat="1" ht="15.75" customHeight="1">
      <c r="D3117" s="233"/>
    </row>
    <row r="3119" spans="4:4" s="232" customFormat="1" ht="15.75" customHeight="1">
      <c r="D3119" s="233"/>
    </row>
    <row r="3121" spans="4:4" s="232" customFormat="1" ht="15.75" customHeight="1">
      <c r="D3121" s="233"/>
    </row>
    <row r="3123" spans="4:4" s="232" customFormat="1" ht="15.75" customHeight="1">
      <c r="D3123" s="233"/>
    </row>
    <row r="3125" spans="4:4" s="232" customFormat="1" ht="15.75" customHeight="1">
      <c r="D3125" s="233"/>
    </row>
    <row r="3127" spans="4:4" s="232" customFormat="1" ht="15.75" customHeight="1">
      <c r="D3127" s="233"/>
    </row>
    <row r="3129" spans="4:4" s="232" customFormat="1" ht="15.75" customHeight="1">
      <c r="D3129" s="233"/>
    </row>
    <row r="3131" spans="4:4" s="232" customFormat="1" ht="15.75" customHeight="1">
      <c r="D3131" s="233"/>
    </row>
    <row r="3133" spans="4:4" s="232" customFormat="1" ht="15.75" customHeight="1">
      <c r="D3133" s="233"/>
    </row>
    <row r="3135" spans="4:4" s="232" customFormat="1" ht="15.75" customHeight="1">
      <c r="D3135" s="233"/>
    </row>
    <row r="3137" spans="4:4" s="232" customFormat="1" ht="15.75" customHeight="1">
      <c r="D3137" s="233"/>
    </row>
    <row r="3139" spans="4:4" s="232" customFormat="1" ht="15.75" customHeight="1">
      <c r="D3139" s="233"/>
    </row>
    <row r="3141" spans="4:4" s="232" customFormat="1" ht="15.75" customHeight="1">
      <c r="D3141" s="233"/>
    </row>
    <row r="3143" spans="4:4" s="232" customFormat="1" ht="15.75" customHeight="1">
      <c r="D3143" s="233"/>
    </row>
    <row r="3145" spans="4:4" s="232" customFormat="1" ht="15.75" customHeight="1">
      <c r="D3145" s="233"/>
    </row>
    <row r="3147" spans="4:4" s="232" customFormat="1" ht="15.75" customHeight="1">
      <c r="D3147" s="233"/>
    </row>
    <row r="3149" spans="4:4" s="232" customFormat="1" ht="15.75" customHeight="1">
      <c r="D3149" s="233"/>
    </row>
    <row r="3151" spans="4:4" s="232" customFormat="1" ht="15.75" customHeight="1">
      <c r="D3151" s="233"/>
    </row>
    <row r="3153" spans="4:4" s="232" customFormat="1" ht="15.75" customHeight="1">
      <c r="D3153" s="233"/>
    </row>
    <row r="3155" spans="4:4" s="232" customFormat="1" ht="15.75" customHeight="1">
      <c r="D3155" s="233"/>
    </row>
    <row r="3157" spans="4:4" s="232" customFormat="1" ht="15.75" customHeight="1">
      <c r="D3157" s="233"/>
    </row>
    <row r="3159" spans="4:4" s="232" customFormat="1" ht="15.75" customHeight="1">
      <c r="D3159" s="233"/>
    </row>
    <row r="3161" spans="4:4" s="232" customFormat="1" ht="15.75" customHeight="1">
      <c r="D3161" s="233"/>
    </row>
    <row r="3163" spans="4:4" s="232" customFormat="1" ht="15.75" customHeight="1">
      <c r="D3163" s="233"/>
    </row>
    <row r="3165" spans="4:4" s="232" customFormat="1" ht="15.75" customHeight="1">
      <c r="D3165" s="233"/>
    </row>
    <row r="3167" spans="4:4" s="232" customFormat="1" ht="15.75" customHeight="1">
      <c r="D3167" s="233"/>
    </row>
    <row r="3169" spans="4:4" s="232" customFormat="1" ht="15.75" customHeight="1">
      <c r="D3169" s="233"/>
    </row>
    <row r="3171" spans="4:4" s="232" customFormat="1" ht="15.75" customHeight="1">
      <c r="D3171" s="233"/>
    </row>
    <row r="3173" spans="4:4" s="232" customFormat="1" ht="15.75" customHeight="1">
      <c r="D3173" s="233"/>
    </row>
    <row r="3175" spans="4:4" s="232" customFormat="1" ht="15.75" customHeight="1">
      <c r="D3175" s="233"/>
    </row>
    <row r="3177" spans="4:4" s="232" customFormat="1" ht="15.75" customHeight="1">
      <c r="D3177" s="233"/>
    </row>
    <row r="3179" spans="4:4" s="232" customFormat="1" ht="15.75" customHeight="1">
      <c r="D3179" s="233"/>
    </row>
    <row r="3181" spans="4:4" s="232" customFormat="1" ht="15.75" customHeight="1">
      <c r="D3181" s="233"/>
    </row>
    <row r="3183" spans="4:4" s="232" customFormat="1" ht="15.75" customHeight="1">
      <c r="D3183" s="233"/>
    </row>
    <row r="3185" spans="4:4" s="232" customFormat="1" ht="15.75" customHeight="1">
      <c r="D3185" s="233"/>
    </row>
    <row r="3187" spans="4:4" s="232" customFormat="1" ht="15.75" customHeight="1">
      <c r="D3187" s="233"/>
    </row>
    <row r="3189" spans="4:4" s="232" customFormat="1" ht="15.75" customHeight="1">
      <c r="D3189" s="233"/>
    </row>
    <row r="3191" spans="4:4" s="232" customFormat="1" ht="15.75" customHeight="1">
      <c r="D3191" s="233"/>
    </row>
    <row r="3193" spans="4:4" s="232" customFormat="1" ht="15.75" customHeight="1">
      <c r="D3193" s="233"/>
    </row>
    <row r="3195" spans="4:4" s="232" customFormat="1" ht="15.75" customHeight="1">
      <c r="D3195" s="233"/>
    </row>
    <row r="3197" spans="4:4" s="232" customFormat="1" ht="15.75" customHeight="1">
      <c r="D3197" s="233"/>
    </row>
    <row r="3199" spans="4:4" s="232" customFormat="1" ht="15.75" customHeight="1">
      <c r="D3199" s="233"/>
    </row>
    <row r="3201" spans="4:4" s="232" customFormat="1" ht="15.75" customHeight="1">
      <c r="D3201" s="233"/>
    </row>
    <row r="3203" spans="4:4" s="232" customFormat="1" ht="15.75" customHeight="1">
      <c r="D3203" s="233"/>
    </row>
    <row r="3205" spans="4:4" s="232" customFormat="1" ht="15.75" customHeight="1">
      <c r="D3205" s="233"/>
    </row>
    <row r="3207" spans="4:4" s="232" customFormat="1" ht="15.75" customHeight="1">
      <c r="D3207" s="233"/>
    </row>
    <row r="3209" spans="4:4" s="232" customFormat="1" ht="15.75" customHeight="1">
      <c r="D3209" s="233"/>
    </row>
    <row r="3211" spans="4:4" s="232" customFormat="1" ht="15.75" customHeight="1">
      <c r="D3211" s="233"/>
    </row>
    <row r="3213" spans="4:4" s="232" customFormat="1" ht="15.75" customHeight="1">
      <c r="D3213" s="233"/>
    </row>
    <row r="3215" spans="4:4" s="232" customFormat="1" ht="15.75" customHeight="1">
      <c r="D3215" s="233"/>
    </row>
    <row r="3217" spans="4:4" s="232" customFormat="1" ht="15.75" customHeight="1">
      <c r="D3217" s="233"/>
    </row>
    <row r="3219" spans="4:4" s="232" customFormat="1" ht="15.75" customHeight="1">
      <c r="D3219" s="233"/>
    </row>
    <row r="3221" spans="4:4" s="232" customFormat="1" ht="15.75" customHeight="1">
      <c r="D3221" s="233"/>
    </row>
    <row r="3223" spans="4:4" s="232" customFormat="1" ht="15.75" customHeight="1">
      <c r="D3223" s="233"/>
    </row>
    <row r="3225" spans="4:4" s="232" customFormat="1" ht="15.75" customHeight="1">
      <c r="D3225" s="233"/>
    </row>
    <row r="3227" spans="4:4" s="232" customFormat="1" ht="15.75" customHeight="1">
      <c r="D3227" s="233"/>
    </row>
    <row r="3229" spans="4:4" s="232" customFormat="1" ht="15.75" customHeight="1">
      <c r="D3229" s="233"/>
    </row>
    <row r="3231" spans="4:4" s="232" customFormat="1" ht="15.75" customHeight="1">
      <c r="D3231" s="233"/>
    </row>
    <row r="3233" spans="4:4" s="232" customFormat="1" ht="15.75" customHeight="1">
      <c r="D3233" s="233"/>
    </row>
    <row r="3235" spans="4:4" s="232" customFormat="1" ht="15.75" customHeight="1">
      <c r="D3235" s="233"/>
    </row>
    <row r="3237" spans="4:4" s="232" customFormat="1" ht="15.75" customHeight="1">
      <c r="D3237" s="233"/>
    </row>
    <row r="3239" spans="4:4" s="232" customFormat="1" ht="15.75" customHeight="1">
      <c r="D3239" s="233"/>
    </row>
    <row r="3241" spans="4:4" s="232" customFormat="1" ht="15.75" customHeight="1">
      <c r="D3241" s="233"/>
    </row>
    <row r="3243" spans="4:4" s="232" customFormat="1" ht="15.75" customHeight="1">
      <c r="D3243" s="233"/>
    </row>
    <row r="3245" spans="4:4" s="232" customFormat="1" ht="15.75" customHeight="1">
      <c r="D3245" s="233"/>
    </row>
    <row r="3247" spans="4:4" s="232" customFormat="1" ht="15.75" customHeight="1">
      <c r="D3247" s="233"/>
    </row>
    <row r="3249" spans="4:4" s="232" customFormat="1" ht="15.75" customHeight="1">
      <c r="D3249" s="233"/>
    </row>
    <row r="3251" spans="4:4" s="232" customFormat="1" ht="15.75" customHeight="1">
      <c r="D3251" s="233"/>
    </row>
    <row r="3253" spans="4:4" s="232" customFormat="1" ht="15.75" customHeight="1">
      <c r="D3253" s="233"/>
    </row>
    <row r="3255" spans="4:4" s="232" customFormat="1" ht="15.75" customHeight="1">
      <c r="D3255" s="233"/>
    </row>
    <row r="3257" spans="4:4" s="232" customFormat="1" ht="15.75" customHeight="1">
      <c r="D3257" s="233"/>
    </row>
    <row r="3259" spans="4:4" s="232" customFormat="1" ht="15.75" customHeight="1">
      <c r="D3259" s="233"/>
    </row>
    <row r="3261" spans="4:4" s="232" customFormat="1" ht="15.75" customHeight="1">
      <c r="D3261" s="233"/>
    </row>
    <row r="3263" spans="4:4" s="232" customFormat="1" ht="15.75" customHeight="1">
      <c r="D3263" s="233"/>
    </row>
    <row r="3265" spans="4:4" s="232" customFormat="1" ht="15.75" customHeight="1">
      <c r="D3265" s="233"/>
    </row>
    <row r="3267" spans="4:4" s="232" customFormat="1" ht="15.75" customHeight="1">
      <c r="D3267" s="233"/>
    </row>
    <row r="3269" spans="4:4" s="232" customFormat="1" ht="15.75" customHeight="1">
      <c r="D3269" s="233"/>
    </row>
    <row r="3271" spans="4:4" s="232" customFormat="1" ht="15.75" customHeight="1">
      <c r="D3271" s="233"/>
    </row>
    <row r="3273" spans="4:4" s="232" customFormat="1" ht="15.75" customHeight="1">
      <c r="D3273" s="233"/>
    </row>
    <row r="3275" spans="4:4" s="232" customFormat="1" ht="15.75" customHeight="1">
      <c r="D3275" s="233"/>
    </row>
    <row r="3277" spans="4:4" s="232" customFormat="1" ht="15.75" customHeight="1">
      <c r="D3277" s="233"/>
    </row>
    <row r="3279" spans="4:4" s="232" customFormat="1" ht="15.75" customHeight="1">
      <c r="D3279" s="233"/>
    </row>
    <row r="3281" spans="4:4" s="232" customFormat="1" ht="15.75" customHeight="1">
      <c r="D3281" s="233"/>
    </row>
    <row r="3283" spans="4:4" s="232" customFormat="1" ht="15.75" customHeight="1">
      <c r="D3283" s="233"/>
    </row>
    <row r="3285" spans="4:4" s="232" customFormat="1" ht="15.75" customHeight="1">
      <c r="D3285" s="233"/>
    </row>
    <row r="3287" spans="4:4" s="232" customFormat="1" ht="15.75" customHeight="1">
      <c r="D3287" s="233"/>
    </row>
    <row r="3289" spans="4:4" s="232" customFormat="1" ht="15.75" customHeight="1">
      <c r="D3289" s="233"/>
    </row>
    <row r="3291" spans="4:4" s="232" customFormat="1" ht="15.75" customHeight="1">
      <c r="D3291" s="233"/>
    </row>
    <row r="3293" spans="4:4" s="232" customFormat="1" ht="15.75" customHeight="1">
      <c r="D3293" s="233"/>
    </row>
    <row r="3295" spans="4:4" s="232" customFormat="1" ht="15.75" customHeight="1">
      <c r="D3295" s="233"/>
    </row>
    <row r="3297" spans="4:4" s="232" customFormat="1" ht="15.75" customHeight="1">
      <c r="D3297" s="233"/>
    </row>
    <row r="3299" spans="4:4" s="232" customFormat="1" ht="15.75" customHeight="1">
      <c r="D3299" s="233"/>
    </row>
    <row r="3301" spans="4:4" s="232" customFormat="1" ht="15.75" customHeight="1">
      <c r="D3301" s="233"/>
    </row>
    <row r="3303" spans="4:4" s="232" customFormat="1" ht="15.75" customHeight="1">
      <c r="D3303" s="233"/>
    </row>
    <row r="3305" spans="4:4" s="232" customFormat="1" ht="15.75" customHeight="1">
      <c r="D3305" s="233"/>
    </row>
    <row r="3307" spans="4:4" s="232" customFormat="1" ht="15.75" customHeight="1">
      <c r="D3307" s="233"/>
    </row>
    <row r="3309" spans="4:4" s="232" customFormat="1" ht="15.75" customHeight="1">
      <c r="D3309" s="233"/>
    </row>
    <row r="3311" spans="4:4" s="232" customFormat="1" ht="15.75" customHeight="1">
      <c r="D3311" s="233"/>
    </row>
    <row r="3313" spans="4:4" s="232" customFormat="1" ht="15.75" customHeight="1">
      <c r="D3313" s="233"/>
    </row>
    <row r="3315" spans="4:4" s="232" customFormat="1" ht="15.75" customHeight="1">
      <c r="D3315" s="233"/>
    </row>
    <row r="3317" spans="4:4" s="232" customFormat="1" ht="15.75" customHeight="1">
      <c r="D3317" s="233"/>
    </row>
    <row r="3319" spans="4:4" s="232" customFormat="1" ht="15.75" customHeight="1">
      <c r="D3319" s="233"/>
    </row>
    <row r="3321" spans="4:4" s="232" customFormat="1" ht="15.75" customHeight="1">
      <c r="D3321" s="233"/>
    </row>
    <row r="3323" spans="4:4" s="232" customFormat="1" ht="15.75" customHeight="1">
      <c r="D3323" s="233"/>
    </row>
    <row r="3325" spans="4:4" s="232" customFormat="1" ht="15.75" customHeight="1">
      <c r="D3325" s="233"/>
    </row>
    <row r="3327" spans="4:4" s="232" customFormat="1" ht="15.75" customHeight="1">
      <c r="D3327" s="233"/>
    </row>
    <row r="3329" spans="4:4" s="232" customFormat="1" ht="15.75" customHeight="1">
      <c r="D3329" s="233"/>
    </row>
    <row r="3331" spans="4:4" s="232" customFormat="1" ht="15.75" customHeight="1">
      <c r="D3331" s="233"/>
    </row>
    <row r="3333" spans="4:4" s="232" customFormat="1" ht="15.75" customHeight="1">
      <c r="D3333" s="233"/>
    </row>
    <row r="3335" spans="4:4" s="232" customFormat="1" ht="15.75" customHeight="1">
      <c r="D3335" s="233"/>
    </row>
    <row r="3337" spans="4:4" s="232" customFormat="1" ht="15.75" customHeight="1">
      <c r="D3337" s="233"/>
    </row>
    <row r="3339" spans="4:4" s="232" customFormat="1" ht="15.75" customHeight="1">
      <c r="D3339" s="233"/>
    </row>
    <row r="3341" spans="4:4" s="232" customFormat="1" ht="15.75" customHeight="1">
      <c r="D3341" s="233"/>
    </row>
    <row r="3343" spans="4:4" s="232" customFormat="1" ht="15.75" customHeight="1">
      <c r="D3343" s="233"/>
    </row>
    <row r="3345" spans="4:4" s="232" customFormat="1" ht="15.75" customHeight="1">
      <c r="D3345" s="233"/>
    </row>
    <row r="3347" spans="4:4" s="232" customFormat="1" ht="15.75" customHeight="1">
      <c r="D3347" s="233"/>
    </row>
    <row r="3349" spans="4:4" s="232" customFormat="1" ht="15.75" customHeight="1">
      <c r="D3349" s="233"/>
    </row>
    <row r="3351" spans="4:4" s="232" customFormat="1" ht="15.75" customHeight="1">
      <c r="D3351" s="233"/>
    </row>
    <row r="3353" spans="4:4" s="232" customFormat="1" ht="15.75" customHeight="1">
      <c r="D3353" s="233"/>
    </row>
    <row r="3355" spans="4:4" s="232" customFormat="1" ht="15.75" customHeight="1">
      <c r="D3355" s="233"/>
    </row>
    <row r="3357" spans="4:4" s="232" customFormat="1" ht="15.75" customHeight="1">
      <c r="D3357" s="233"/>
    </row>
    <row r="3359" spans="4:4" s="232" customFormat="1" ht="15.75" customHeight="1">
      <c r="D3359" s="233"/>
    </row>
    <row r="3361" spans="4:4" s="232" customFormat="1" ht="15.75" customHeight="1">
      <c r="D3361" s="233"/>
    </row>
    <row r="3363" spans="4:4" s="232" customFormat="1" ht="15.75" customHeight="1">
      <c r="D3363" s="233"/>
    </row>
    <row r="3365" spans="4:4" s="232" customFormat="1" ht="15.75" customHeight="1">
      <c r="D3365" s="233"/>
    </row>
    <row r="3367" spans="4:4" s="232" customFormat="1" ht="15.75" customHeight="1">
      <c r="D3367" s="233"/>
    </row>
    <row r="3369" spans="4:4" s="232" customFormat="1" ht="15.75" customHeight="1">
      <c r="D3369" s="233"/>
    </row>
    <row r="3371" spans="4:4" s="232" customFormat="1" ht="15.75" customHeight="1">
      <c r="D3371" s="233"/>
    </row>
    <row r="3373" spans="4:4" s="232" customFormat="1" ht="15.75" customHeight="1">
      <c r="D3373" s="233"/>
    </row>
    <row r="3375" spans="4:4" s="232" customFormat="1" ht="15.75" customHeight="1">
      <c r="D3375" s="233"/>
    </row>
    <row r="3377" spans="4:4" s="232" customFormat="1" ht="15.75" customHeight="1">
      <c r="D3377" s="233"/>
    </row>
    <row r="3379" spans="4:4" s="232" customFormat="1" ht="15.75" customHeight="1">
      <c r="D3379" s="233"/>
    </row>
    <row r="3381" spans="4:4" s="232" customFormat="1" ht="15.75" customHeight="1">
      <c r="D3381" s="233"/>
    </row>
    <row r="3383" spans="4:4" s="232" customFormat="1" ht="15.75" customHeight="1">
      <c r="D3383" s="233"/>
    </row>
    <row r="3385" spans="4:4" s="232" customFormat="1" ht="15.75" customHeight="1">
      <c r="D3385" s="233"/>
    </row>
    <row r="3387" spans="4:4" s="232" customFormat="1" ht="15.75" customHeight="1">
      <c r="D3387" s="233"/>
    </row>
    <row r="3389" spans="4:4" s="232" customFormat="1" ht="15.75" customHeight="1">
      <c r="D3389" s="233"/>
    </row>
    <row r="3391" spans="4:4" s="232" customFormat="1" ht="15.75" customHeight="1">
      <c r="D3391" s="233"/>
    </row>
    <row r="3393" spans="4:4" s="232" customFormat="1" ht="15.75" customHeight="1">
      <c r="D3393" s="233"/>
    </row>
    <row r="3395" spans="4:4" s="232" customFormat="1" ht="15.75" customHeight="1">
      <c r="D3395" s="233"/>
    </row>
    <row r="3397" spans="4:4" s="232" customFormat="1" ht="15.75" customHeight="1">
      <c r="D3397" s="233"/>
    </row>
    <row r="3399" spans="4:4" s="232" customFormat="1" ht="15.75" customHeight="1">
      <c r="D3399" s="233"/>
    </row>
    <row r="3401" spans="4:4" s="232" customFormat="1" ht="15.75" customHeight="1">
      <c r="D3401" s="233"/>
    </row>
    <row r="3403" spans="4:4" s="232" customFormat="1" ht="15.75" customHeight="1">
      <c r="D3403" s="233"/>
    </row>
    <row r="3405" spans="4:4" s="232" customFormat="1" ht="15.75" customHeight="1">
      <c r="D3405" s="233"/>
    </row>
    <row r="3407" spans="4:4" s="232" customFormat="1" ht="15.75" customHeight="1">
      <c r="D3407" s="233"/>
    </row>
    <row r="3409" spans="4:4" s="232" customFormat="1" ht="15.75" customHeight="1">
      <c r="D3409" s="233"/>
    </row>
    <row r="3411" spans="4:4" s="232" customFormat="1" ht="15.75" customHeight="1">
      <c r="D3411" s="233"/>
    </row>
    <row r="3413" spans="4:4" s="232" customFormat="1" ht="15.75" customHeight="1">
      <c r="D3413" s="233"/>
    </row>
    <row r="3415" spans="4:4" s="232" customFormat="1" ht="15.75" customHeight="1">
      <c r="D3415" s="233"/>
    </row>
    <row r="3417" spans="4:4" s="232" customFormat="1" ht="15.75" customHeight="1">
      <c r="D3417" s="233"/>
    </row>
    <row r="3419" spans="4:4" s="232" customFormat="1" ht="15.75" customHeight="1">
      <c r="D3419" s="233"/>
    </row>
    <row r="3421" spans="4:4" s="232" customFormat="1" ht="15.75" customHeight="1">
      <c r="D3421" s="233"/>
    </row>
    <row r="3423" spans="4:4" s="232" customFormat="1" ht="15.75" customHeight="1">
      <c r="D3423" s="233"/>
    </row>
    <row r="3425" spans="4:4" s="232" customFormat="1" ht="15.75" customHeight="1">
      <c r="D3425" s="233"/>
    </row>
    <row r="3427" spans="4:4" s="232" customFormat="1" ht="15.75" customHeight="1">
      <c r="D3427" s="233"/>
    </row>
    <row r="3429" spans="4:4" s="232" customFormat="1" ht="15.75" customHeight="1">
      <c r="D3429" s="233"/>
    </row>
    <row r="3431" spans="4:4" s="232" customFormat="1" ht="15.75" customHeight="1">
      <c r="D3431" s="233"/>
    </row>
    <row r="3433" spans="4:4" s="232" customFormat="1" ht="15.75" customHeight="1">
      <c r="D3433" s="233"/>
    </row>
    <row r="3435" spans="4:4" s="232" customFormat="1" ht="15.75" customHeight="1">
      <c r="D3435" s="233"/>
    </row>
    <row r="3437" spans="4:4" s="232" customFormat="1" ht="15.75" customHeight="1">
      <c r="D3437" s="233"/>
    </row>
    <row r="3439" spans="4:4" s="232" customFormat="1" ht="15.75" customHeight="1">
      <c r="D3439" s="233"/>
    </row>
    <row r="3441" spans="4:4" s="232" customFormat="1" ht="15.75" customHeight="1">
      <c r="D3441" s="233"/>
    </row>
    <row r="3443" spans="4:4" s="232" customFormat="1" ht="15.75" customHeight="1">
      <c r="D3443" s="233"/>
    </row>
    <row r="3445" spans="4:4" s="232" customFormat="1" ht="15.75" customHeight="1">
      <c r="D3445" s="233"/>
    </row>
    <row r="3447" spans="4:4" s="232" customFormat="1" ht="15.75" customHeight="1">
      <c r="D3447" s="233"/>
    </row>
    <row r="3449" spans="4:4" s="232" customFormat="1" ht="15.75" customHeight="1">
      <c r="D3449" s="233"/>
    </row>
    <row r="3451" spans="4:4" s="232" customFormat="1" ht="15.75" customHeight="1">
      <c r="D3451" s="233"/>
    </row>
    <row r="3453" spans="4:4" s="232" customFormat="1" ht="15.75" customHeight="1">
      <c r="D3453" s="233"/>
    </row>
    <row r="3455" spans="4:4" s="232" customFormat="1" ht="15.75" customHeight="1">
      <c r="D3455" s="233"/>
    </row>
    <row r="3457" spans="4:4" s="232" customFormat="1" ht="15.75" customHeight="1">
      <c r="D3457" s="233"/>
    </row>
    <row r="3459" spans="4:4" s="232" customFormat="1" ht="15.75" customHeight="1">
      <c r="D3459" s="233"/>
    </row>
    <row r="3461" spans="4:4" s="232" customFormat="1" ht="15.75" customHeight="1">
      <c r="D3461" s="233"/>
    </row>
    <row r="3463" spans="4:4" s="232" customFormat="1" ht="15.75" customHeight="1">
      <c r="D3463" s="233"/>
    </row>
    <row r="3465" spans="4:4" s="232" customFormat="1" ht="15.75" customHeight="1">
      <c r="D3465" s="233"/>
    </row>
    <row r="3467" spans="4:4" s="232" customFormat="1" ht="15.75" customHeight="1">
      <c r="D3467" s="233"/>
    </row>
    <row r="3469" spans="4:4" s="232" customFormat="1" ht="15.75" customHeight="1">
      <c r="D3469" s="233"/>
    </row>
    <row r="3471" spans="4:4" s="232" customFormat="1" ht="15.75" customHeight="1">
      <c r="D3471" s="233"/>
    </row>
    <row r="3473" spans="4:4" s="232" customFormat="1" ht="15.75" customHeight="1">
      <c r="D3473" s="233"/>
    </row>
    <row r="3475" spans="4:4" s="232" customFormat="1" ht="15.75" customHeight="1">
      <c r="D3475" s="233"/>
    </row>
    <row r="3477" spans="4:4" s="232" customFormat="1" ht="15.75" customHeight="1">
      <c r="D3477" s="233"/>
    </row>
    <row r="3479" spans="4:4" s="232" customFormat="1" ht="15.75" customHeight="1">
      <c r="D3479" s="233"/>
    </row>
    <row r="3481" spans="4:4" s="232" customFormat="1" ht="15.75" customHeight="1">
      <c r="D3481" s="233"/>
    </row>
    <row r="3483" spans="4:4" s="232" customFormat="1" ht="15.75" customHeight="1">
      <c r="D3483" s="233"/>
    </row>
    <row r="3485" spans="4:4" s="232" customFormat="1" ht="15.75" customHeight="1">
      <c r="D3485" s="233"/>
    </row>
    <row r="3487" spans="4:4" s="232" customFormat="1" ht="15.75" customHeight="1">
      <c r="D3487" s="233"/>
    </row>
    <row r="3489" spans="4:4" s="232" customFormat="1" ht="15.75" customHeight="1">
      <c r="D3489" s="233"/>
    </row>
    <row r="3491" spans="4:4" s="232" customFormat="1" ht="15.75" customHeight="1">
      <c r="D3491" s="233"/>
    </row>
    <row r="3493" spans="4:4" s="232" customFormat="1" ht="15.75" customHeight="1">
      <c r="D3493" s="233"/>
    </row>
    <row r="3495" spans="4:4" s="232" customFormat="1" ht="15.75" customHeight="1">
      <c r="D3495" s="233"/>
    </row>
    <row r="3497" spans="4:4" s="232" customFormat="1" ht="15.75" customHeight="1">
      <c r="D3497" s="233"/>
    </row>
    <row r="3499" spans="4:4" s="232" customFormat="1" ht="15.75" customHeight="1">
      <c r="D3499" s="233"/>
    </row>
    <row r="3501" spans="4:4" s="232" customFormat="1" ht="15.75" customHeight="1">
      <c r="D3501" s="233"/>
    </row>
    <row r="3503" spans="4:4" s="232" customFormat="1" ht="15.75" customHeight="1">
      <c r="D3503" s="233"/>
    </row>
    <row r="3505" spans="4:4" s="232" customFormat="1" ht="15.75" customHeight="1">
      <c r="D3505" s="233"/>
    </row>
    <row r="3507" spans="4:4" s="232" customFormat="1" ht="15.75" customHeight="1">
      <c r="D3507" s="233"/>
    </row>
    <row r="3509" spans="4:4" s="232" customFormat="1" ht="15.75" customHeight="1">
      <c r="D3509" s="233"/>
    </row>
    <row r="3511" spans="4:4" s="232" customFormat="1" ht="15.75" customHeight="1">
      <c r="D3511" s="233"/>
    </row>
    <row r="3513" spans="4:4" s="232" customFormat="1" ht="15.75" customHeight="1">
      <c r="D3513" s="233"/>
    </row>
    <row r="3515" spans="4:4" s="232" customFormat="1" ht="15.75" customHeight="1">
      <c r="D3515" s="233"/>
    </row>
    <row r="3517" spans="4:4" s="232" customFormat="1" ht="15.75" customHeight="1">
      <c r="D3517" s="233"/>
    </row>
    <row r="3519" spans="4:4" s="232" customFormat="1" ht="15.75" customHeight="1">
      <c r="D3519" s="233"/>
    </row>
    <row r="3521" spans="4:4" s="232" customFormat="1" ht="15.75" customHeight="1">
      <c r="D3521" s="233"/>
    </row>
    <row r="3523" spans="4:4" s="232" customFormat="1" ht="15.75" customHeight="1">
      <c r="D3523" s="233"/>
    </row>
    <row r="3525" spans="4:4" s="232" customFormat="1" ht="15.75" customHeight="1">
      <c r="D3525" s="233"/>
    </row>
    <row r="3527" spans="4:4" s="232" customFormat="1" ht="15.75" customHeight="1">
      <c r="D3527" s="233"/>
    </row>
    <row r="3529" spans="4:4" s="232" customFormat="1" ht="15.75" customHeight="1">
      <c r="D3529" s="233"/>
    </row>
    <row r="3531" spans="4:4" s="232" customFormat="1" ht="15.75" customHeight="1">
      <c r="D3531" s="233"/>
    </row>
    <row r="3533" spans="4:4" s="232" customFormat="1" ht="15.75" customHeight="1">
      <c r="D3533" s="233"/>
    </row>
    <row r="3535" spans="4:4" s="232" customFormat="1" ht="15.75" customHeight="1">
      <c r="D3535" s="233"/>
    </row>
    <row r="3537" spans="4:4" s="232" customFormat="1" ht="15.75" customHeight="1">
      <c r="D3537" s="233"/>
    </row>
    <row r="3539" spans="4:4" s="232" customFormat="1" ht="15.75" customHeight="1">
      <c r="D3539" s="233"/>
    </row>
    <row r="3541" spans="4:4" s="232" customFormat="1" ht="15.75" customHeight="1">
      <c r="D3541" s="233"/>
    </row>
    <row r="3543" spans="4:4" s="232" customFormat="1" ht="15.75" customHeight="1">
      <c r="D3543" s="233"/>
    </row>
    <row r="3545" spans="4:4" s="232" customFormat="1" ht="15.75" customHeight="1">
      <c r="D3545" s="233"/>
    </row>
    <row r="3547" spans="4:4" s="232" customFormat="1" ht="15.75" customHeight="1">
      <c r="D3547" s="233"/>
    </row>
    <row r="3549" spans="4:4" s="232" customFormat="1" ht="15.75" customHeight="1">
      <c r="D3549" s="233"/>
    </row>
    <row r="3551" spans="4:4" s="232" customFormat="1" ht="15.75" customHeight="1">
      <c r="D3551" s="233"/>
    </row>
    <row r="3553" spans="4:4" s="232" customFormat="1" ht="15.75" customHeight="1">
      <c r="D3553" s="233"/>
    </row>
    <row r="3555" spans="4:4" s="232" customFormat="1" ht="15.75" customHeight="1">
      <c r="D3555" s="233"/>
    </row>
    <row r="3557" spans="4:4" s="232" customFormat="1" ht="15.75" customHeight="1">
      <c r="D3557" s="233"/>
    </row>
    <row r="3559" spans="4:4" s="232" customFormat="1" ht="15.75" customHeight="1">
      <c r="D3559" s="233"/>
    </row>
    <row r="3561" spans="4:4" s="232" customFormat="1" ht="15.75" customHeight="1">
      <c r="D3561" s="233"/>
    </row>
    <row r="3563" spans="4:4" s="232" customFormat="1" ht="15.75" customHeight="1">
      <c r="D3563" s="233"/>
    </row>
    <row r="3565" spans="4:4" s="232" customFormat="1" ht="15.75" customHeight="1">
      <c r="D3565" s="233"/>
    </row>
    <row r="3567" spans="4:4" s="232" customFormat="1" ht="15.75" customHeight="1">
      <c r="D3567" s="233"/>
    </row>
    <row r="3569" spans="4:4" s="232" customFormat="1" ht="15.75" customHeight="1">
      <c r="D3569" s="233"/>
    </row>
    <row r="3571" spans="4:4" s="232" customFormat="1" ht="15.75" customHeight="1">
      <c r="D3571" s="233"/>
    </row>
    <row r="3573" spans="4:4" s="232" customFormat="1" ht="15.75" customHeight="1">
      <c r="D3573" s="233"/>
    </row>
    <row r="3575" spans="4:4" s="232" customFormat="1" ht="15.75" customHeight="1">
      <c r="D3575" s="233"/>
    </row>
    <row r="3577" spans="4:4" s="232" customFormat="1" ht="15.75" customHeight="1">
      <c r="D3577" s="233"/>
    </row>
    <row r="3579" spans="4:4" s="232" customFormat="1" ht="15.75" customHeight="1">
      <c r="D3579" s="233"/>
    </row>
    <row r="3581" spans="4:4" s="232" customFormat="1" ht="15.75" customHeight="1">
      <c r="D3581" s="233"/>
    </row>
    <row r="3583" spans="4:4" s="232" customFormat="1" ht="15.75" customHeight="1">
      <c r="D3583" s="233"/>
    </row>
    <row r="3585" spans="4:4" s="232" customFormat="1" ht="15.75" customHeight="1">
      <c r="D3585" s="233"/>
    </row>
    <row r="3587" spans="4:4" s="232" customFormat="1" ht="15.75" customHeight="1">
      <c r="D3587" s="233"/>
    </row>
    <row r="3589" spans="4:4" s="232" customFormat="1" ht="15.75" customHeight="1">
      <c r="D3589" s="233"/>
    </row>
    <row r="3591" spans="4:4" s="232" customFormat="1" ht="15.75" customHeight="1">
      <c r="D3591" s="233"/>
    </row>
    <row r="3593" spans="4:4" s="232" customFormat="1" ht="15.75" customHeight="1">
      <c r="D3593" s="233"/>
    </row>
    <row r="3595" spans="4:4" s="232" customFormat="1" ht="15.75" customHeight="1">
      <c r="D3595" s="233"/>
    </row>
    <row r="3597" spans="4:4" s="232" customFormat="1" ht="15.75" customHeight="1">
      <c r="D3597" s="233"/>
    </row>
    <row r="3599" spans="4:4" s="232" customFormat="1" ht="15.75" customHeight="1">
      <c r="D3599" s="233"/>
    </row>
    <row r="3601" spans="4:4" s="232" customFormat="1" ht="15.75" customHeight="1">
      <c r="D3601" s="233"/>
    </row>
    <row r="3603" spans="4:4" s="232" customFormat="1" ht="15.75" customHeight="1">
      <c r="D3603" s="233"/>
    </row>
    <row r="3605" spans="4:4" s="232" customFormat="1" ht="15.75" customHeight="1">
      <c r="D3605" s="233"/>
    </row>
    <row r="3607" spans="4:4" s="232" customFormat="1" ht="15.75" customHeight="1">
      <c r="D3607" s="233"/>
    </row>
    <row r="3609" spans="4:4" s="232" customFormat="1" ht="15.75" customHeight="1">
      <c r="D3609" s="233"/>
    </row>
    <row r="3611" spans="4:4" s="232" customFormat="1" ht="15.75" customHeight="1">
      <c r="D3611" s="233"/>
    </row>
    <row r="3613" spans="4:4" s="232" customFormat="1" ht="15.75" customHeight="1">
      <c r="D3613" s="233"/>
    </row>
    <row r="3615" spans="4:4" s="232" customFormat="1" ht="15.75" customHeight="1">
      <c r="D3615" s="233"/>
    </row>
    <row r="3617" spans="4:4" s="232" customFormat="1" ht="15.75" customHeight="1">
      <c r="D3617" s="233"/>
    </row>
    <row r="3619" spans="4:4" s="232" customFormat="1" ht="15.75" customHeight="1">
      <c r="D3619" s="233"/>
    </row>
    <row r="3621" spans="4:4" s="232" customFormat="1" ht="15.75" customHeight="1">
      <c r="D3621" s="233"/>
    </row>
    <row r="3623" spans="4:4" s="232" customFormat="1" ht="15.75" customHeight="1">
      <c r="D3623" s="233"/>
    </row>
    <row r="3625" spans="4:4" s="232" customFormat="1" ht="15.75" customHeight="1">
      <c r="D3625" s="233"/>
    </row>
    <row r="3627" spans="4:4" s="232" customFormat="1" ht="15.75" customHeight="1">
      <c r="D3627" s="233"/>
    </row>
    <row r="3629" spans="4:4" s="232" customFormat="1" ht="15.75" customHeight="1">
      <c r="D3629" s="233"/>
    </row>
    <row r="3631" spans="4:4" s="232" customFormat="1" ht="15.75" customHeight="1">
      <c r="D3631" s="233"/>
    </row>
    <row r="3633" spans="4:4" s="232" customFormat="1" ht="15.75" customHeight="1">
      <c r="D3633" s="233"/>
    </row>
    <row r="3635" spans="4:4" s="232" customFormat="1" ht="15.75" customHeight="1">
      <c r="D3635" s="233"/>
    </row>
    <row r="3637" spans="4:4" s="232" customFormat="1" ht="15.75" customHeight="1">
      <c r="D3637" s="233"/>
    </row>
    <row r="3639" spans="4:4" s="232" customFormat="1" ht="15.75" customHeight="1">
      <c r="D3639" s="233"/>
    </row>
    <row r="3641" spans="4:4" s="232" customFormat="1" ht="15.75" customHeight="1">
      <c r="D3641" s="233"/>
    </row>
    <row r="3643" spans="4:4" s="232" customFormat="1" ht="15.75" customHeight="1">
      <c r="D3643" s="233"/>
    </row>
    <row r="3645" spans="4:4" s="232" customFormat="1" ht="15.75" customHeight="1">
      <c r="D3645" s="233"/>
    </row>
    <row r="3647" spans="4:4" s="232" customFormat="1" ht="15.75" customHeight="1">
      <c r="D3647" s="233"/>
    </row>
    <row r="3649" spans="4:4" s="232" customFormat="1" ht="15.75" customHeight="1">
      <c r="D3649" s="233"/>
    </row>
    <row r="3651" spans="4:4" s="232" customFormat="1" ht="15.75" customHeight="1">
      <c r="D3651" s="233"/>
    </row>
    <row r="3653" spans="4:4" s="232" customFormat="1" ht="15.75" customHeight="1">
      <c r="D3653" s="233"/>
    </row>
    <row r="3655" spans="4:4" s="232" customFormat="1" ht="15.75" customHeight="1">
      <c r="D3655" s="233"/>
    </row>
    <row r="3657" spans="4:4" s="232" customFormat="1" ht="15.75" customHeight="1">
      <c r="D3657" s="233"/>
    </row>
    <row r="3659" spans="4:4" s="232" customFormat="1" ht="15.75" customHeight="1">
      <c r="D3659" s="233"/>
    </row>
    <row r="3661" spans="4:4" s="232" customFormat="1" ht="15.75" customHeight="1">
      <c r="D3661" s="233"/>
    </row>
    <row r="3663" spans="4:4" s="232" customFormat="1" ht="15.75" customHeight="1">
      <c r="D3663" s="233"/>
    </row>
    <row r="3665" spans="4:4" s="232" customFormat="1" ht="15.75" customHeight="1">
      <c r="D3665" s="233"/>
    </row>
    <row r="3667" spans="4:4" s="232" customFormat="1" ht="15.75" customHeight="1">
      <c r="D3667" s="233"/>
    </row>
    <row r="3669" spans="4:4" s="232" customFormat="1" ht="15.75" customHeight="1">
      <c r="D3669" s="233"/>
    </row>
    <row r="3671" spans="4:4" s="232" customFormat="1" ht="15.75" customHeight="1">
      <c r="D3671" s="233"/>
    </row>
    <row r="3673" spans="4:4" s="232" customFormat="1" ht="15.75" customHeight="1">
      <c r="D3673" s="233"/>
    </row>
    <row r="3675" spans="4:4" s="232" customFormat="1" ht="15.75" customHeight="1">
      <c r="D3675" s="233"/>
    </row>
    <row r="3677" spans="4:4" s="232" customFormat="1" ht="15.75" customHeight="1">
      <c r="D3677" s="233"/>
    </row>
    <row r="3679" spans="4:4" s="232" customFormat="1" ht="15.75" customHeight="1">
      <c r="D3679" s="233"/>
    </row>
    <row r="3681" spans="4:4" s="232" customFormat="1" ht="15.75" customHeight="1">
      <c r="D3681" s="233"/>
    </row>
    <row r="3683" spans="4:4" s="232" customFormat="1" ht="15.75" customHeight="1">
      <c r="D3683" s="233"/>
    </row>
    <row r="3685" spans="4:4" s="232" customFormat="1" ht="15.75" customHeight="1">
      <c r="D3685" s="233"/>
    </row>
    <row r="3687" spans="4:4" s="232" customFormat="1" ht="15.75" customHeight="1">
      <c r="D3687" s="233"/>
    </row>
    <row r="3689" spans="4:4" s="232" customFormat="1" ht="15.75" customHeight="1">
      <c r="D3689" s="233"/>
    </row>
    <row r="3691" spans="4:4" s="232" customFormat="1" ht="15.75" customHeight="1">
      <c r="D3691" s="233"/>
    </row>
    <row r="3693" spans="4:4" s="232" customFormat="1" ht="15.75" customHeight="1">
      <c r="D3693" s="233"/>
    </row>
    <row r="3695" spans="4:4" s="232" customFormat="1" ht="15.75" customHeight="1">
      <c r="D3695" s="233"/>
    </row>
    <row r="3697" spans="4:4" s="232" customFormat="1" ht="15.75" customHeight="1">
      <c r="D3697" s="233"/>
    </row>
    <row r="3699" spans="4:4" s="232" customFormat="1" ht="15.75" customHeight="1">
      <c r="D3699" s="233"/>
    </row>
    <row r="3701" spans="4:4" s="232" customFormat="1" ht="15.75" customHeight="1">
      <c r="D3701" s="233"/>
    </row>
    <row r="3703" spans="4:4" s="232" customFormat="1" ht="15.75" customHeight="1">
      <c r="D3703" s="233"/>
    </row>
    <row r="3705" spans="4:4" s="232" customFormat="1" ht="15.75" customHeight="1">
      <c r="D3705" s="233"/>
    </row>
    <row r="3707" spans="4:4" s="232" customFormat="1" ht="15.75" customHeight="1">
      <c r="D3707" s="233"/>
    </row>
    <row r="3709" spans="4:4" s="232" customFormat="1" ht="15.75" customHeight="1">
      <c r="D3709" s="233"/>
    </row>
    <row r="3711" spans="4:4" s="232" customFormat="1" ht="15.75" customHeight="1">
      <c r="D3711" s="233"/>
    </row>
    <row r="3713" spans="4:4" s="232" customFormat="1" ht="15.75" customHeight="1">
      <c r="D3713" s="233"/>
    </row>
    <row r="3715" spans="4:4" s="232" customFormat="1" ht="15.75" customHeight="1">
      <c r="D3715" s="233"/>
    </row>
    <row r="3717" spans="4:4" s="232" customFormat="1" ht="15.75" customHeight="1">
      <c r="D3717" s="233"/>
    </row>
    <row r="3719" spans="4:4" s="232" customFormat="1" ht="15.75" customHeight="1">
      <c r="D3719" s="233"/>
    </row>
    <row r="3721" spans="4:4" s="232" customFormat="1" ht="15.75" customHeight="1">
      <c r="D3721" s="233"/>
    </row>
    <row r="3723" spans="4:4" s="232" customFormat="1" ht="15.75" customHeight="1">
      <c r="D3723" s="233"/>
    </row>
    <row r="3725" spans="4:4" s="232" customFormat="1" ht="15.75" customHeight="1">
      <c r="D3725" s="233"/>
    </row>
    <row r="3727" spans="4:4" s="232" customFormat="1" ht="15.75" customHeight="1">
      <c r="D3727" s="233"/>
    </row>
    <row r="3729" spans="4:4" s="232" customFormat="1" ht="15.75" customHeight="1">
      <c r="D3729" s="233"/>
    </row>
    <row r="3731" spans="4:4" s="232" customFormat="1" ht="15.75" customHeight="1">
      <c r="D3731" s="233"/>
    </row>
    <row r="3733" spans="4:4" s="232" customFormat="1" ht="15.75" customHeight="1">
      <c r="D3733" s="233"/>
    </row>
    <row r="3735" spans="4:4" s="232" customFormat="1" ht="15.75" customHeight="1">
      <c r="D3735" s="233"/>
    </row>
    <row r="3737" spans="4:4" s="232" customFormat="1" ht="15.75" customHeight="1">
      <c r="D3737" s="233"/>
    </row>
    <row r="3739" spans="4:4" s="232" customFormat="1" ht="15.75" customHeight="1">
      <c r="D3739" s="233"/>
    </row>
    <row r="3741" spans="4:4" s="232" customFormat="1" ht="15.75" customHeight="1">
      <c r="D3741" s="233"/>
    </row>
    <row r="3743" spans="4:4" s="232" customFormat="1" ht="15.75" customHeight="1">
      <c r="D3743" s="233"/>
    </row>
    <row r="3745" spans="4:4" s="232" customFormat="1" ht="15.75" customHeight="1">
      <c r="D3745" s="233"/>
    </row>
    <row r="3747" spans="4:4" s="232" customFormat="1" ht="15.75" customHeight="1">
      <c r="D3747" s="233"/>
    </row>
    <row r="3749" spans="4:4" s="232" customFormat="1" ht="15.75" customHeight="1">
      <c r="D3749" s="233"/>
    </row>
    <row r="3751" spans="4:4" s="232" customFormat="1" ht="15.75" customHeight="1">
      <c r="D3751" s="233"/>
    </row>
    <row r="3753" spans="4:4" s="232" customFormat="1" ht="15.75" customHeight="1">
      <c r="D3753" s="233"/>
    </row>
    <row r="3755" spans="4:4" s="232" customFormat="1" ht="15.75" customHeight="1">
      <c r="D3755" s="233"/>
    </row>
    <row r="3757" spans="4:4" s="232" customFormat="1" ht="15.75" customHeight="1">
      <c r="D3757" s="233"/>
    </row>
    <row r="3759" spans="4:4" s="232" customFormat="1" ht="15.75" customHeight="1">
      <c r="D3759" s="233"/>
    </row>
    <row r="3761" spans="4:4" s="232" customFormat="1" ht="15.75" customHeight="1">
      <c r="D3761" s="233"/>
    </row>
    <row r="3763" spans="4:4" s="232" customFormat="1" ht="15.75" customHeight="1">
      <c r="D3763" s="233"/>
    </row>
    <row r="3765" spans="4:4" s="232" customFormat="1" ht="15.75" customHeight="1">
      <c r="D3765" s="233"/>
    </row>
    <row r="3767" spans="4:4" s="232" customFormat="1" ht="15.75" customHeight="1">
      <c r="D3767" s="233"/>
    </row>
    <row r="3769" spans="4:4" s="232" customFormat="1" ht="15.75" customHeight="1">
      <c r="D3769" s="233"/>
    </row>
    <row r="3771" spans="4:4" s="232" customFormat="1" ht="15.75" customHeight="1">
      <c r="D3771" s="233"/>
    </row>
    <row r="3773" spans="4:4" s="232" customFormat="1" ht="15.75" customHeight="1">
      <c r="D3773" s="233"/>
    </row>
    <row r="3775" spans="4:4" s="232" customFormat="1" ht="15.75" customHeight="1">
      <c r="D3775" s="233"/>
    </row>
    <row r="3777" spans="4:4" s="232" customFormat="1" ht="15.75" customHeight="1">
      <c r="D3777" s="233"/>
    </row>
    <row r="3779" spans="4:4" s="232" customFormat="1" ht="15.75" customHeight="1">
      <c r="D3779" s="233"/>
    </row>
    <row r="3781" spans="4:4" s="232" customFormat="1" ht="15.75" customHeight="1">
      <c r="D3781" s="233"/>
    </row>
    <row r="3783" spans="4:4" s="232" customFormat="1" ht="15.75" customHeight="1">
      <c r="D3783" s="233"/>
    </row>
    <row r="3785" spans="4:4" s="232" customFormat="1" ht="15.75" customHeight="1">
      <c r="D3785" s="233"/>
    </row>
    <row r="3787" spans="4:4" s="232" customFormat="1" ht="15.75" customHeight="1">
      <c r="D3787" s="233"/>
    </row>
    <row r="3789" spans="4:4" s="232" customFormat="1" ht="15.75" customHeight="1">
      <c r="D3789" s="233"/>
    </row>
    <row r="3791" spans="4:4" s="232" customFormat="1" ht="15.75" customHeight="1">
      <c r="D3791" s="233"/>
    </row>
    <row r="3793" spans="4:4" s="232" customFormat="1" ht="15.75" customHeight="1">
      <c r="D3793" s="233"/>
    </row>
    <row r="3795" spans="4:4" s="232" customFormat="1" ht="15.75" customHeight="1">
      <c r="D3795" s="233"/>
    </row>
    <row r="3797" spans="4:4" s="232" customFormat="1" ht="15.75" customHeight="1">
      <c r="D3797" s="233"/>
    </row>
    <row r="3799" spans="4:4" s="232" customFormat="1" ht="15.75" customHeight="1">
      <c r="D3799" s="233"/>
    </row>
    <row r="3801" spans="4:4" s="232" customFormat="1" ht="15.75" customHeight="1">
      <c r="D3801" s="233"/>
    </row>
    <row r="3803" spans="4:4" s="232" customFormat="1" ht="15.75" customHeight="1">
      <c r="D3803" s="233"/>
    </row>
    <row r="3805" spans="4:4" s="232" customFormat="1" ht="15.75" customHeight="1">
      <c r="D3805" s="233"/>
    </row>
    <row r="3807" spans="4:4" s="232" customFormat="1" ht="15.75" customHeight="1">
      <c r="D3807" s="233"/>
    </row>
    <row r="3809" spans="4:4" s="232" customFormat="1" ht="15.75" customHeight="1">
      <c r="D3809" s="233"/>
    </row>
    <row r="3811" spans="4:4" s="232" customFormat="1" ht="15.75" customHeight="1">
      <c r="D3811" s="233"/>
    </row>
    <row r="3813" spans="4:4" s="232" customFormat="1" ht="15.75" customHeight="1">
      <c r="D3813" s="233"/>
    </row>
    <row r="3815" spans="4:4" s="232" customFormat="1" ht="15.75" customHeight="1">
      <c r="D3815" s="233"/>
    </row>
    <row r="3817" spans="4:4" s="232" customFormat="1" ht="15.75" customHeight="1">
      <c r="D3817" s="233"/>
    </row>
    <row r="3819" spans="4:4" s="232" customFormat="1" ht="15.75" customHeight="1">
      <c r="D3819" s="233"/>
    </row>
    <row r="3821" spans="4:4" s="232" customFormat="1" ht="15.75" customHeight="1">
      <c r="D3821" s="233"/>
    </row>
    <row r="3823" spans="4:4" s="232" customFormat="1" ht="15.75" customHeight="1">
      <c r="D3823" s="233"/>
    </row>
    <row r="3825" spans="4:4" s="232" customFormat="1" ht="15.75" customHeight="1">
      <c r="D3825" s="233"/>
    </row>
    <row r="3827" spans="4:4" s="232" customFormat="1" ht="15.75" customHeight="1">
      <c r="D3827" s="233"/>
    </row>
    <row r="3829" spans="4:4" s="232" customFormat="1" ht="15.75" customHeight="1">
      <c r="D3829" s="233"/>
    </row>
    <row r="3831" spans="4:4" s="232" customFormat="1" ht="15.75" customHeight="1">
      <c r="D3831" s="233"/>
    </row>
    <row r="3833" spans="4:4" s="232" customFormat="1" ht="15.75" customHeight="1">
      <c r="D3833" s="233"/>
    </row>
    <row r="3835" spans="4:4" s="232" customFormat="1" ht="15.75" customHeight="1">
      <c r="D3835" s="233"/>
    </row>
    <row r="3837" spans="4:4" s="232" customFormat="1" ht="15.75" customHeight="1">
      <c r="D3837" s="233"/>
    </row>
    <row r="3839" spans="4:4" s="232" customFormat="1" ht="15.75" customHeight="1">
      <c r="D3839" s="233"/>
    </row>
    <row r="3841" spans="4:4" s="232" customFormat="1" ht="15.75" customHeight="1">
      <c r="D3841" s="233"/>
    </row>
    <row r="3843" spans="4:4" s="232" customFormat="1" ht="15.75" customHeight="1">
      <c r="D3843" s="233"/>
    </row>
    <row r="3845" spans="4:4" s="232" customFormat="1" ht="15.75" customHeight="1">
      <c r="D3845" s="233"/>
    </row>
    <row r="3847" spans="4:4" s="232" customFormat="1" ht="15.75" customHeight="1">
      <c r="D3847" s="233"/>
    </row>
    <row r="3849" spans="4:4" s="232" customFormat="1" ht="15.75" customHeight="1">
      <c r="D3849" s="233"/>
    </row>
    <row r="3851" spans="4:4" s="232" customFormat="1" ht="15.75" customHeight="1">
      <c r="D3851" s="233"/>
    </row>
    <row r="3853" spans="4:4" s="232" customFormat="1" ht="15.75" customHeight="1">
      <c r="D3853" s="233"/>
    </row>
    <row r="3855" spans="4:4" s="232" customFormat="1" ht="15.75" customHeight="1">
      <c r="D3855" s="233"/>
    </row>
    <row r="3857" spans="4:4" s="232" customFormat="1" ht="15.75" customHeight="1">
      <c r="D3857" s="233"/>
    </row>
    <row r="3859" spans="4:4" s="232" customFormat="1" ht="15.75" customHeight="1">
      <c r="D3859" s="233"/>
    </row>
    <row r="3861" spans="4:4" s="232" customFormat="1" ht="15.75" customHeight="1">
      <c r="D3861" s="233"/>
    </row>
    <row r="3863" spans="4:4" s="232" customFormat="1" ht="15.75" customHeight="1">
      <c r="D3863" s="233"/>
    </row>
    <row r="3865" spans="4:4" s="232" customFormat="1" ht="15.75" customHeight="1">
      <c r="D3865" s="233"/>
    </row>
    <row r="3867" spans="4:4" s="232" customFormat="1" ht="15.75" customHeight="1">
      <c r="D3867" s="233"/>
    </row>
    <row r="3869" spans="4:4" s="232" customFormat="1" ht="15.75" customHeight="1">
      <c r="D3869" s="233"/>
    </row>
    <row r="3871" spans="4:4" s="232" customFormat="1" ht="15.75" customHeight="1">
      <c r="D3871" s="233"/>
    </row>
    <row r="3873" spans="4:4" s="232" customFormat="1" ht="15.75" customHeight="1">
      <c r="D3873" s="233"/>
    </row>
    <row r="3875" spans="4:4" s="232" customFormat="1" ht="15.75" customHeight="1">
      <c r="D3875" s="233"/>
    </row>
    <row r="3877" spans="4:4" s="232" customFormat="1" ht="15.75" customHeight="1">
      <c r="D3877" s="233"/>
    </row>
    <row r="3879" spans="4:4" s="232" customFormat="1" ht="15.75" customHeight="1">
      <c r="D3879" s="233"/>
    </row>
    <row r="3881" spans="4:4" s="232" customFormat="1" ht="15.75" customHeight="1">
      <c r="D3881" s="233"/>
    </row>
    <row r="3883" spans="4:4" s="232" customFormat="1" ht="15.75" customHeight="1">
      <c r="D3883" s="233"/>
    </row>
    <row r="3885" spans="4:4" s="232" customFormat="1" ht="15.75" customHeight="1">
      <c r="D3885" s="233"/>
    </row>
    <row r="3887" spans="4:4" s="232" customFormat="1" ht="15.75" customHeight="1">
      <c r="D3887" s="233"/>
    </row>
    <row r="3889" spans="4:4" s="232" customFormat="1" ht="15.75" customHeight="1">
      <c r="D3889" s="233"/>
    </row>
    <row r="3891" spans="4:4" s="232" customFormat="1" ht="15.75" customHeight="1">
      <c r="D3891" s="233"/>
    </row>
    <row r="3893" spans="4:4" s="232" customFormat="1" ht="15.75" customHeight="1">
      <c r="D3893" s="233"/>
    </row>
    <row r="3895" spans="4:4" s="232" customFormat="1" ht="15.75" customHeight="1">
      <c r="D3895" s="233"/>
    </row>
    <row r="3897" spans="4:4" s="232" customFormat="1" ht="15.75" customHeight="1">
      <c r="D3897" s="233"/>
    </row>
    <row r="3899" spans="4:4" s="232" customFormat="1" ht="15.75" customHeight="1">
      <c r="D3899" s="233"/>
    </row>
    <row r="3901" spans="4:4" s="232" customFormat="1" ht="15.75" customHeight="1">
      <c r="D3901" s="233"/>
    </row>
    <row r="3903" spans="4:4" s="232" customFormat="1" ht="15.75" customHeight="1">
      <c r="D3903" s="233"/>
    </row>
    <row r="3905" spans="4:4" s="232" customFormat="1" ht="15.75" customHeight="1">
      <c r="D3905" s="233"/>
    </row>
    <row r="3907" spans="4:4" s="232" customFormat="1" ht="15.75" customHeight="1">
      <c r="D3907" s="233"/>
    </row>
    <row r="3909" spans="4:4" s="232" customFormat="1" ht="15.75" customHeight="1">
      <c r="D3909" s="233"/>
    </row>
    <row r="3911" spans="4:4" s="232" customFormat="1" ht="15.75" customHeight="1">
      <c r="D3911" s="233"/>
    </row>
    <row r="3913" spans="4:4" s="232" customFormat="1" ht="15.75" customHeight="1">
      <c r="D3913" s="233"/>
    </row>
    <row r="3915" spans="4:4" s="232" customFormat="1" ht="15.75" customHeight="1">
      <c r="D3915" s="233"/>
    </row>
    <row r="3917" spans="4:4" s="232" customFormat="1" ht="15.75" customHeight="1">
      <c r="D3917" s="233"/>
    </row>
    <row r="3919" spans="4:4" s="232" customFormat="1" ht="15.75" customHeight="1">
      <c r="D3919" s="233"/>
    </row>
    <row r="3921" spans="4:4" s="232" customFormat="1" ht="15.75" customHeight="1">
      <c r="D3921" s="233"/>
    </row>
    <row r="3923" spans="4:4" s="232" customFormat="1" ht="15.75" customHeight="1">
      <c r="D3923" s="233"/>
    </row>
    <row r="3925" spans="4:4" s="232" customFormat="1" ht="15.75" customHeight="1">
      <c r="D3925" s="233"/>
    </row>
    <row r="3927" spans="4:4" s="232" customFormat="1" ht="15.75" customHeight="1">
      <c r="D3927" s="233"/>
    </row>
    <row r="3929" spans="4:4" s="232" customFormat="1" ht="15.75" customHeight="1">
      <c r="D3929" s="233"/>
    </row>
    <row r="3931" spans="4:4" s="232" customFormat="1" ht="15.75" customHeight="1">
      <c r="D3931" s="233"/>
    </row>
    <row r="3933" spans="4:4" s="232" customFormat="1" ht="15.75" customHeight="1">
      <c r="D3933" s="233"/>
    </row>
    <row r="3935" spans="4:4" s="232" customFormat="1" ht="15.75" customHeight="1">
      <c r="D3935" s="233"/>
    </row>
    <row r="3937" spans="4:4" s="232" customFormat="1" ht="15.75" customHeight="1">
      <c r="D3937" s="233"/>
    </row>
    <row r="3939" spans="4:4" s="232" customFormat="1" ht="15.75" customHeight="1">
      <c r="D3939" s="233"/>
    </row>
    <row r="3941" spans="4:4" s="232" customFormat="1" ht="15.75" customHeight="1">
      <c r="D3941" s="233"/>
    </row>
    <row r="3943" spans="4:4" s="232" customFormat="1" ht="15.75" customHeight="1">
      <c r="D3943" s="233"/>
    </row>
    <row r="3945" spans="4:4" s="232" customFormat="1" ht="15.75" customHeight="1">
      <c r="D3945" s="233"/>
    </row>
    <row r="3947" spans="4:4" s="232" customFormat="1" ht="15.75" customHeight="1">
      <c r="D3947" s="233"/>
    </row>
    <row r="3949" spans="4:4" s="232" customFormat="1" ht="15.75" customHeight="1">
      <c r="D3949" s="233"/>
    </row>
    <row r="3951" spans="4:4" s="232" customFormat="1" ht="15.75" customHeight="1">
      <c r="D3951" s="233"/>
    </row>
    <row r="3953" spans="4:4" s="232" customFormat="1" ht="15.75" customHeight="1">
      <c r="D3953" s="233"/>
    </row>
    <row r="3955" spans="4:4" s="232" customFormat="1" ht="15.75" customHeight="1">
      <c r="D3955" s="233"/>
    </row>
    <row r="3957" spans="4:4" s="232" customFormat="1" ht="15.75" customHeight="1">
      <c r="D3957" s="233"/>
    </row>
    <row r="3959" spans="4:4" s="232" customFormat="1" ht="15.75" customHeight="1">
      <c r="D3959" s="233"/>
    </row>
    <row r="3961" spans="4:4" s="232" customFormat="1" ht="15.75" customHeight="1">
      <c r="D3961" s="233"/>
    </row>
    <row r="3963" spans="4:4" s="232" customFormat="1" ht="15.75" customHeight="1">
      <c r="D3963" s="233"/>
    </row>
    <row r="3965" spans="4:4" s="232" customFormat="1" ht="15.75" customHeight="1">
      <c r="D3965" s="233"/>
    </row>
    <row r="3967" spans="4:4" s="232" customFormat="1" ht="15.75" customHeight="1">
      <c r="D3967" s="233"/>
    </row>
    <row r="3969" spans="4:4" s="232" customFormat="1" ht="15.75" customHeight="1">
      <c r="D3969" s="233"/>
    </row>
    <row r="3971" spans="4:4" s="232" customFormat="1" ht="15.75" customHeight="1">
      <c r="D3971" s="233"/>
    </row>
    <row r="3973" spans="4:4" s="232" customFormat="1" ht="15.75" customHeight="1">
      <c r="D3973" s="233"/>
    </row>
    <row r="3975" spans="4:4" s="232" customFormat="1" ht="15.75" customHeight="1">
      <c r="D3975" s="233"/>
    </row>
    <row r="3977" spans="4:4" s="232" customFormat="1" ht="15.75" customHeight="1">
      <c r="D3977" s="233"/>
    </row>
    <row r="3979" spans="4:4" s="232" customFormat="1" ht="15.75" customHeight="1">
      <c r="D3979" s="233"/>
    </row>
    <row r="3981" spans="4:4" s="232" customFormat="1" ht="15.75" customHeight="1">
      <c r="D3981" s="233"/>
    </row>
    <row r="3983" spans="4:4" s="232" customFormat="1" ht="15.75" customHeight="1">
      <c r="D3983" s="233"/>
    </row>
    <row r="3985" spans="4:4" s="232" customFormat="1" ht="15.75" customHeight="1">
      <c r="D3985" s="233"/>
    </row>
    <row r="3987" spans="4:4" s="232" customFormat="1" ht="15.75" customHeight="1">
      <c r="D3987" s="233"/>
    </row>
    <row r="3989" spans="4:4" s="232" customFormat="1" ht="15.75" customHeight="1">
      <c r="D3989" s="233"/>
    </row>
    <row r="3991" spans="4:4" s="232" customFormat="1" ht="15.75" customHeight="1">
      <c r="D3991" s="233"/>
    </row>
    <row r="3993" spans="4:4" s="232" customFormat="1" ht="15.75" customHeight="1">
      <c r="D3993" s="233"/>
    </row>
    <row r="3995" spans="4:4" s="232" customFormat="1" ht="15.75" customHeight="1">
      <c r="D3995" s="233"/>
    </row>
    <row r="3997" spans="4:4" s="232" customFormat="1" ht="15.75" customHeight="1">
      <c r="D3997" s="233"/>
    </row>
    <row r="3999" spans="4:4" s="232" customFormat="1" ht="15.75" customHeight="1">
      <c r="D3999" s="233"/>
    </row>
    <row r="4001" spans="4:4" s="232" customFormat="1" ht="15.75" customHeight="1">
      <c r="D4001" s="233"/>
    </row>
    <row r="4003" spans="4:4" s="232" customFormat="1" ht="15.75" customHeight="1">
      <c r="D4003" s="233"/>
    </row>
    <row r="4005" spans="4:4" s="232" customFormat="1" ht="15.75" customHeight="1">
      <c r="D4005" s="233"/>
    </row>
    <row r="4007" spans="4:4" s="232" customFormat="1" ht="15.75" customHeight="1">
      <c r="D4007" s="233"/>
    </row>
    <row r="4009" spans="4:4" s="232" customFormat="1" ht="15.75" customHeight="1">
      <c r="D4009" s="233"/>
    </row>
    <row r="4011" spans="4:4" s="232" customFormat="1" ht="15.75" customHeight="1">
      <c r="D4011" s="233"/>
    </row>
    <row r="4013" spans="4:4" s="232" customFormat="1" ht="15.75" customHeight="1">
      <c r="D4013" s="233"/>
    </row>
    <row r="4015" spans="4:4" s="232" customFormat="1" ht="15.75" customHeight="1">
      <c r="D4015" s="233"/>
    </row>
    <row r="4017" spans="4:4" s="232" customFormat="1" ht="15.75" customHeight="1">
      <c r="D4017" s="233"/>
    </row>
    <row r="4019" spans="4:4" s="232" customFormat="1" ht="15.75" customHeight="1">
      <c r="D4019" s="233"/>
    </row>
    <row r="4021" spans="4:4" s="232" customFormat="1" ht="15.75" customHeight="1">
      <c r="D4021" s="233"/>
    </row>
    <row r="4023" spans="4:4" s="232" customFormat="1" ht="15.75" customHeight="1">
      <c r="D4023" s="233"/>
    </row>
    <row r="4025" spans="4:4" s="232" customFormat="1" ht="15.75" customHeight="1">
      <c r="D4025" s="233"/>
    </row>
    <row r="4027" spans="4:4" s="232" customFormat="1" ht="15.75" customHeight="1">
      <c r="D4027" s="233"/>
    </row>
    <row r="4029" spans="4:4" s="232" customFormat="1" ht="15.75" customHeight="1">
      <c r="D4029" s="233"/>
    </row>
    <row r="4031" spans="4:4" s="232" customFormat="1" ht="15.75" customHeight="1">
      <c r="D4031" s="233"/>
    </row>
    <row r="4033" spans="4:4" s="232" customFormat="1" ht="15.75" customHeight="1">
      <c r="D4033" s="233"/>
    </row>
    <row r="4035" spans="4:4" s="232" customFormat="1" ht="15.75" customHeight="1">
      <c r="D4035" s="233"/>
    </row>
    <row r="4037" spans="4:4" s="232" customFormat="1" ht="15.75" customHeight="1">
      <c r="D4037" s="233"/>
    </row>
    <row r="4039" spans="4:4" s="232" customFormat="1" ht="15.75" customHeight="1">
      <c r="D4039" s="233"/>
    </row>
    <row r="4041" spans="4:4" s="232" customFormat="1" ht="15.75" customHeight="1">
      <c r="D4041" s="233"/>
    </row>
    <row r="4043" spans="4:4" s="232" customFormat="1" ht="15.75" customHeight="1">
      <c r="D4043" s="233"/>
    </row>
    <row r="4045" spans="4:4" s="232" customFormat="1" ht="15.75" customHeight="1">
      <c r="D4045" s="233"/>
    </row>
    <row r="4047" spans="4:4" s="232" customFormat="1" ht="15.75" customHeight="1">
      <c r="D4047" s="233"/>
    </row>
    <row r="4049" spans="4:4" s="232" customFormat="1" ht="15.75" customHeight="1">
      <c r="D4049" s="233"/>
    </row>
    <row r="4051" spans="4:4" s="232" customFormat="1" ht="15.75" customHeight="1">
      <c r="D4051" s="233"/>
    </row>
    <row r="4053" spans="4:4" s="232" customFormat="1" ht="15.75" customHeight="1">
      <c r="D4053" s="233"/>
    </row>
    <row r="4055" spans="4:4" s="232" customFormat="1" ht="15.75" customHeight="1">
      <c r="D4055" s="233"/>
    </row>
    <row r="4057" spans="4:4" s="232" customFormat="1" ht="15.75" customHeight="1">
      <c r="D4057" s="233"/>
    </row>
    <row r="4059" spans="4:4" s="232" customFormat="1" ht="15.75" customHeight="1">
      <c r="D4059" s="233"/>
    </row>
    <row r="4061" spans="4:4" s="232" customFormat="1" ht="15.75" customHeight="1">
      <c r="D4061" s="233"/>
    </row>
    <row r="4063" spans="4:4" s="232" customFormat="1" ht="15.75" customHeight="1">
      <c r="D4063" s="233"/>
    </row>
    <row r="4065" spans="4:4" s="232" customFormat="1" ht="15.75" customHeight="1">
      <c r="D4065" s="233"/>
    </row>
    <row r="4067" spans="4:4" s="232" customFormat="1" ht="15.75" customHeight="1">
      <c r="D4067" s="233"/>
    </row>
    <row r="4069" spans="4:4" s="232" customFormat="1" ht="15.75" customHeight="1">
      <c r="D4069" s="233"/>
    </row>
    <row r="4071" spans="4:4" s="232" customFormat="1" ht="15.75" customHeight="1">
      <c r="D4071" s="233"/>
    </row>
    <row r="4073" spans="4:4" s="232" customFormat="1" ht="15.75" customHeight="1">
      <c r="D4073" s="233"/>
    </row>
    <row r="4075" spans="4:4" s="232" customFormat="1" ht="15.75" customHeight="1">
      <c r="D4075" s="233"/>
    </row>
    <row r="4077" spans="4:4" s="232" customFormat="1" ht="15.75" customHeight="1">
      <c r="D4077" s="233"/>
    </row>
    <row r="4079" spans="4:4" s="232" customFormat="1" ht="15.75" customHeight="1">
      <c r="D4079" s="233"/>
    </row>
    <row r="4081" spans="4:4" s="232" customFormat="1" ht="15.75" customHeight="1">
      <c r="D4081" s="233"/>
    </row>
    <row r="4083" spans="4:4" s="232" customFormat="1" ht="15.75" customHeight="1">
      <c r="D4083" s="233"/>
    </row>
    <row r="4085" spans="4:4" s="232" customFormat="1" ht="15.75" customHeight="1">
      <c r="D4085" s="233"/>
    </row>
    <row r="4087" spans="4:4" s="232" customFormat="1" ht="15.75" customHeight="1">
      <c r="D4087" s="233"/>
    </row>
    <row r="4089" spans="4:4" s="232" customFormat="1" ht="15.75" customHeight="1">
      <c r="D4089" s="233"/>
    </row>
    <row r="4091" spans="4:4" s="232" customFormat="1" ht="15.75" customHeight="1">
      <c r="D4091" s="233"/>
    </row>
    <row r="4093" spans="4:4" s="232" customFormat="1" ht="15.75" customHeight="1">
      <c r="D4093" s="233"/>
    </row>
    <row r="4095" spans="4:4" s="232" customFormat="1" ht="15.75" customHeight="1">
      <c r="D4095" s="233"/>
    </row>
    <row r="4097" spans="4:4" s="232" customFormat="1" ht="15.75" customHeight="1">
      <c r="D4097" s="233"/>
    </row>
    <row r="4099" spans="4:4" s="232" customFormat="1" ht="15.75" customHeight="1">
      <c r="D4099" s="233"/>
    </row>
    <row r="4101" spans="4:4" s="232" customFormat="1" ht="15.75" customHeight="1">
      <c r="D4101" s="233"/>
    </row>
    <row r="4103" spans="4:4" s="232" customFormat="1" ht="15.75" customHeight="1">
      <c r="D4103" s="233"/>
    </row>
    <row r="4105" spans="4:4" s="232" customFormat="1" ht="15.75" customHeight="1">
      <c r="D4105" s="233"/>
    </row>
    <row r="4107" spans="4:4" s="232" customFormat="1" ht="15.75" customHeight="1">
      <c r="D4107" s="233"/>
    </row>
    <row r="4109" spans="4:4" s="232" customFormat="1" ht="15.75" customHeight="1">
      <c r="D4109" s="233"/>
    </row>
    <row r="4111" spans="4:4" s="232" customFormat="1" ht="15.75" customHeight="1">
      <c r="D4111" s="233"/>
    </row>
    <row r="4113" spans="4:4" s="232" customFormat="1" ht="15.75" customHeight="1">
      <c r="D4113" s="233"/>
    </row>
    <row r="4115" spans="4:4" s="232" customFormat="1" ht="15.75" customHeight="1">
      <c r="D4115" s="233"/>
    </row>
    <row r="4117" spans="4:4" s="232" customFormat="1" ht="15.75" customHeight="1">
      <c r="D4117" s="233"/>
    </row>
    <row r="4119" spans="4:4" s="232" customFormat="1" ht="15.75" customHeight="1">
      <c r="D4119" s="233"/>
    </row>
    <row r="4121" spans="4:4" s="232" customFormat="1" ht="15.75" customHeight="1">
      <c r="D4121" s="233"/>
    </row>
    <row r="4123" spans="4:4" s="232" customFormat="1" ht="15.75" customHeight="1">
      <c r="D4123" s="233"/>
    </row>
    <row r="4125" spans="4:4" s="232" customFormat="1" ht="15.75" customHeight="1">
      <c r="D4125" s="233"/>
    </row>
    <row r="4127" spans="4:4" s="232" customFormat="1" ht="15.75" customHeight="1">
      <c r="D4127" s="233"/>
    </row>
    <row r="4129" spans="4:4" s="232" customFormat="1" ht="15.75" customHeight="1">
      <c r="D4129" s="233"/>
    </row>
    <row r="4131" spans="4:4" s="232" customFormat="1" ht="15.75" customHeight="1">
      <c r="D4131" s="233"/>
    </row>
    <row r="4133" spans="4:4" s="232" customFormat="1" ht="15.75" customHeight="1">
      <c r="D4133" s="233"/>
    </row>
    <row r="4135" spans="4:4" s="232" customFormat="1" ht="15.75" customHeight="1">
      <c r="D4135" s="233"/>
    </row>
    <row r="4137" spans="4:4" s="232" customFormat="1" ht="15.75" customHeight="1">
      <c r="D4137" s="233"/>
    </row>
    <row r="4139" spans="4:4" s="232" customFormat="1" ht="15.75" customHeight="1">
      <c r="D4139" s="233"/>
    </row>
    <row r="4141" spans="4:4" s="232" customFormat="1" ht="15.75" customHeight="1">
      <c r="D4141" s="233"/>
    </row>
    <row r="4143" spans="4:4" s="232" customFormat="1" ht="15.75" customHeight="1">
      <c r="D4143" s="233"/>
    </row>
    <row r="4145" spans="4:4" s="232" customFormat="1" ht="15.75" customHeight="1">
      <c r="D4145" s="233"/>
    </row>
    <row r="4147" spans="4:4" s="232" customFormat="1" ht="15.75" customHeight="1">
      <c r="D4147" s="233"/>
    </row>
    <row r="4149" spans="4:4" s="232" customFormat="1" ht="15.75" customHeight="1">
      <c r="D4149" s="233"/>
    </row>
    <row r="4151" spans="4:4" s="232" customFormat="1" ht="15.75" customHeight="1">
      <c r="D4151" s="233"/>
    </row>
    <row r="4153" spans="4:4" s="232" customFormat="1" ht="15.75" customHeight="1">
      <c r="D4153" s="233"/>
    </row>
    <row r="4155" spans="4:4" s="232" customFormat="1" ht="15.75" customHeight="1">
      <c r="D4155" s="233"/>
    </row>
    <row r="4157" spans="4:4" s="232" customFormat="1" ht="15.75" customHeight="1">
      <c r="D4157" s="233"/>
    </row>
    <row r="4159" spans="4:4" s="232" customFormat="1" ht="15.75" customHeight="1">
      <c r="D4159" s="233"/>
    </row>
    <row r="4161" spans="4:4" s="232" customFormat="1" ht="15.75" customHeight="1">
      <c r="D4161" s="233"/>
    </row>
    <row r="4163" spans="4:4" s="232" customFormat="1" ht="15.75" customHeight="1">
      <c r="D4163" s="233"/>
    </row>
    <row r="4165" spans="4:4" s="232" customFormat="1" ht="15.75" customHeight="1">
      <c r="D4165" s="233"/>
    </row>
    <row r="4167" spans="4:4" s="232" customFormat="1" ht="15.75" customHeight="1">
      <c r="D4167" s="233"/>
    </row>
    <row r="4169" spans="4:4" s="232" customFormat="1" ht="15.75" customHeight="1">
      <c r="D4169" s="233"/>
    </row>
    <row r="4171" spans="4:4" s="232" customFormat="1" ht="15.75" customHeight="1">
      <c r="D4171" s="233"/>
    </row>
    <row r="4173" spans="4:4" s="232" customFormat="1" ht="15.75" customHeight="1">
      <c r="D4173" s="233"/>
    </row>
    <row r="4175" spans="4:4" s="232" customFormat="1" ht="15.75" customHeight="1">
      <c r="D4175" s="233"/>
    </row>
    <row r="4177" spans="4:4" s="232" customFormat="1" ht="15.75" customHeight="1">
      <c r="D4177" s="233"/>
    </row>
    <row r="4179" spans="4:4" s="232" customFormat="1" ht="15.75" customHeight="1">
      <c r="D4179" s="233"/>
    </row>
    <row r="4181" spans="4:4" s="232" customFormat="1" ht="15.75" customHeight="1">
      <c r="D4181" s="233"/>
    </row>
    <row r="4183" spans="4:4" s="232" customFormat="1" ht="15.75" customHeight="1">
      <c r="D4183" s="233"/>
    </row>
    <row r="4185" spans="4:4" s="232" customFormat="1" ht="15.75" customHeight="1">
      <c r="D4185" s="233"/>
    </row>
    <row r="4187" spans="4:4" s="232" customFormat="1" ht="15.75" customHeight="1">
      <c r="D4187" s="233"/>
    </row>
    <row r="4189" spans="4:4" s="232" customFormat="1" ht="15.75" customHeight="1">
      <c r="D4189" s="233"/>
    </row>
    <row r="4191" spans="4:4" s="232" customFormat="1" ht="15.75" customHeight="1">
      <c r="D4191" s="233"/>
    </row>
    <row r="4193" spans="4:4" s="232" customFormat="1" ht="15.75" customHeight="1">
      <c r="D4193" s="233"/>
    </row>
    <row r="4195" spans="4:4" s="232" customFormat="1" ht="15.75" customHeight="1">
      <c r="D4195" s="233"/>
    </row>
    <row r="4197" spans="4:4" s="232" customFormat="1" ht="15.75" customHeight="1">
      <c r="D4197" s="233"/>
    </row>
    <row r="4199" spans="4:4" s="232" customFormat="1" ht="15.75" customHeight="1">
      <c r="D4199" s="233"/>
    </row>
    <row r="4201" spans="4:4" s="232" customFormat="1" ht="15.75" customHeight="1">
      <c r="D4201" s="233"/>
    </row>
    <row r="4203" spans="4:4" s="232" customFormat="1" ht="15.75" customHeight="1">
      <c r="D4203" s="233"/>
    </row>
    <row r="4205" spans="4:4" s="232" customFormat="1" ht="15.75" customHeight="1">
      <c r="D4205" s="233"/>
    </row>
    <row r="4207" spans="4:4" s="232" customFormat="1" ht="15.75" customHeight="1">
      <c r="D4207" s="233"/>
    </row>
    <row r="4209" spans="4:4" s="232" customFormat="1" ht="15.75" customHeight="1">
      <c r="D4209" s="233"/>
    </row>
    <row r="4211" spans="4:4" s="232" customFormat="1" ht="15.75" customHeight="1">
      <c r="D4211" s="233"/>
    </row>
    <row r="4213" spans="4:4" s="232" customFormat="1" ht="15.75" customHeight="1">
      <c r="D4213" s="233"/>
    </row>
    <row r="4215" spans="4:4" s="232" customFormat="1" ht="15.75" customHeight="1">
      <c r="D4215" s="233"/>
    </row>
    <row r="4217" spans="4:4" s="232" customFormat="1" ht="15.75" customHeight="1">
      <c r="D4217" s="233"/>
    </row>
    <row r="4219" spans="4:4" s="232" customFormat="1" ht="15.75" customHeight="1">
      <c r="D4219" s="233"/>
    </row>
    <row r="4221" spans="4:4" s="232" customFormat="1" ht="15.75" customHeight="1">
      <c r="D4221" s="233"/>
    </row>
    <row r="4223" spans="4:4" s="232" customFormat="1" ht="15.75" customHeight="1">
      <c r="D4223" s="233"/>
    </row>
    <row r="4225" spans="4:4" s="232" customFormat="1" ht="15.75" customHeight="1">
      <c r="D4225" s="233"/>
    </row>
    <row r="4227" spans="4:4" s="232" customFormat="1" ht="15.75" customHeight="1">
      <c r="D4227" s="233"/>
    </row>
    <row r="4229" spans="4:4" s="232" customFormat="1" ht="15.75" customHeight="1">
      <c r="D4229" s="233"/>
    </row>
    <row r="4231" spans="4:4" s="232" customFormat="1" ht="15.75" customHeight="1">
      <c r="D4231" s="233"/>
    </row>
    <row r="4233" spans="4:4" s="232" customFormat="1" ht="15.75" customHeight="1">
      <c r="D4233" s="233"/>
    </row>
    <row r="4235" spans="4:4" s="232" customFormat="1" ht="15.75" customHeight="1">
      <c r="D4235" s="233"/>
    </row>
    <row r="4237" spans="4:4" s="232" customFormat="1" ht="15.75" customHeight="1">
      <c r="D4237" s="233"/>
    </row>
    <row r="4239" spans="4:4" s="232" customFormat="1" ht="15.75" customHeight="1">
      <c r="D4239" s="233"/>
    </row>
    <row r="4241" spans="4:4" s="232" customFormat="1" ht="15.75" customHeight="1">
      <c r="D4241" s="233"/>
    </row>
    <row r="4243" spans="4:4" s="232" customFormat="1" ht="15.75" customHeight="1">
      <c r="D4243" s="233"/>
    </row>
    <row r="4245" spans="4:4" s="232" customFormat="1" ht="15.75" customHeight="1">
      <c r="D4245" s="233"/>
    </row>
    <row r="4247" spans="4:4" s="232" customFormat="1" ht="15.75" customHeight="1">
      <c r="D4247" s="233"/>
    </row>
    <row r="4249" spans="4:4" s="232" customFormat="1" ht="15.75" customHeight="1">
      <c r="D4249" s="233"/>
    </row>
    <row r="4251" spans="4:4" s="232" customFormat="1" ht="15.75" customHeight="1">
      <c r="D4251" s="233"/>
    </row>
    <row r="4253" spans="4:4" s="232" customFormat="1" ht="15.75" customHeight="1">
      <c r="D4253" s="233"/>
    </row>
    <row r="4255" spans="4:4" s="232" customFormat="1" ht="15.75" customHeight="1">
      <c r="D4255" s="233"/>
    </row>
    <row r="4257" spans="4:4" s="232" customFormat="1" ht="15.75" customHeight="1">
      <c r="D4257" s="233"/>
    </row>
    <row r="4259" spans="4:4" s="232" customFormat="1" ht="15.75" customHeight="1">
      <c r="D4259" s="233"/>
    </row>
    <row r="4261" spans="4:4" s="232" customFormat="1" ht="15.75" customHeight="1">
      <c r="D4261" s="233"/>
    </row>
    <row r="4263" spans="4:4" s="232" customFormat="1" ht="15.75" customHeight="1">
      <c r="D4263" s="233"/>
    </row>
    <row r="4265" spans="4:4" s="232" customFormat="1" ht="15.75" customHeight="1">
      <c r="D4265" s="233"/>
    </row>
    <row r="4267" spans="4:4" s="232" customFormat="1" ht="15.75" customHeight="1">
      <c r="D4267" s="233"/>
    </row>
    <row r="4269" spans="4:4" s="232" customFormat="1" ht="15.75" customHeight="1">
      <c r="D4269" s="233"/>
    </row>
    <row r="4271" spans="4:4" s="232" customFormat="1" ht="15.75" customHeight="1">
      <c r="D4271" s="233"/>
    </row>
    <row r="4273" spans="4:4" s="232" customFormat="1" ht="15.75" customHeight="1">
      <c r="D4273" s="233"/>
    </row>
    <row r="4275" spans="4:4" s="232" customFormat="1" ht="15.75" customHeight="1">
      <c r="D4275" s="233"/>
    </row>
    <row r="4277" spans="4:4" s="232" customFormat="1" ht="15.75" customHeight="1">
      <c r="D4277" s="233"/>
    </row>
    <row r="4279" spans="4:4" s="232" customFormat="1" ht="15.75" customHeight="1">
      <c r="D4279" s="233"/>
    </row>
    <row r="4281" spans="4:4" s="232" customFormat="1" ht="15.75" customHeight="1">
      <c r="D4281" s="233"/>
    </row>
    <row r="4283" spans="4:4" s="232" customFormat="1" ht="15.75" customHeight="1">
      <c r="D4283" s="233"/>
    </row>
    <row r="4285" spans="4:4" s="232" customFormat="1" ht="15.75" customHeight="1">
      <c r="D4285" s="233"/>
    </row>
    <row r="4287" spans="4:4" s="232" customFormat="1" ht="15.75" customHeight="1">
      <c r="D4287" s="233"/>
    </row>
    <row r="4289" spans="4:4" s="232" customFormat="1" ht="15.75" customHeight="1">
      <c r="D4289" s="233"/>
    </row>
    <row r="4291" spans="4:4" s="232" customFormat="1" ht="15.75" customHeight="1">
      <c r="D4291" s="233"/>
    </row>
    <row r="4293" spans="4:4" s="232" customFormat="1" ht="15.75" customHeight="1">
      <c r="D4293" s="233"/>
    </row>
    <row r="4295" spans="4:4" s="232" customFormat="1" ht="15.75" customHeight="1">
      <c r="D4295" s="233"/>
    </row>
    <row r="4297" spans="4:4" s="232" customFormat="1" ht="15.75" customHeight="1">
      <c r="D4297" s="233"/>
    </row>
    <row r="4299" spans="4:4" s="232" customFormat="1" ht="15.75" customHeight="1">
      <c r="D4299" s="233"/>
    </row>
    <row r="4301" spans="4:4" s="232" customFormat="1" ht="15.75" customHeight="1">
      <c r="D4301" s="233"/>
    </row>
    <row r="4303" spans="4:4" s="232" customFormat="1" ht="15.75" customHeight="1">
      <c r="D4303" s="233"/>
    </row>
    <row r="4305" spans="4:4" s="232" customFormat="1" ht="15.75" customHeight="1">
      <c r="D4305" s="233"/>
    </row>
    <row r="4307" spans="4:4" s="232" customFormat="1" ht="15.75" customHeight="1">
      <c r="D4307" s="233"/>
    </row>
    <row r="4309" spans="4:4" s="232" customFormat="1" ht="15.75" customHeight="1">
      <c r="D4309" s="233"/>
    </row>
    <row r="4311" spans="4:4" s="232" customFormat="1" ht="15.75" customHeight="1">
      <c r="D4311" s="233"/>
    </row>
    <row r="4313" spans="4:4" s="232" customFormat="1" ht="15.75" customHeight="1">
      <c r="D4313" s="233"/>
    </row>
    <row r="4315" spans="4:4" s="232" customFormat="1" ht="15.75" customHeight="1">
      <c r="D4315" s="233"/>
    </row>
    <row r="4317" spans="4:4" s="232" customFormat="1" ht="15.75" customHeight="1">
      <c r="D4317" s="233"/>
    </row>
    <row r="4319" spans="4:4" s="232" customFormat="1" ht="15.75" customHeight="1">
      <c r="D4319" s="233"/>
    </row>
    <row r="4321" spans="4:4" s="232" customFormat="1" ht="15.75" customHeight="1">
      <c r="D4321" s="233"/>
    </row>
    <row r="4323" spans="4:4" s="232" customFormat="1" ht="15.75" customHeight="1">
      <c r="D4323" s="233"/>
    </row>
    <row r="4325" spans="4:4" s="232" customFormat="1" ht="15.75" customHeight="1">
      <c r="D4325" s="233"/>
    </row>
    <row r="4327" spans="4:4" s="232" customFormat="1" ht="15.75" customHeight="1">
      <c r="D4327" s="233"/>
    </row>
    <row r="4329" spans="4:4" s="232" customFormat="1" ht="15.75" customHeight="1">
      <c r="D4329" s="233"/>
    </row>
    <row r="4331" spans="4:4" s="232" customFormat="1" ht="15.75" customHeight="1">
      <c r="D4331" s="233"/>
    </row>
    <row r="4333" spans="4:4" s="232" customFormat="1" ht="15.75" customHeight="1">
      <c r="D4333" s="233"/>
    </row>
    <row r="4335" spans="4:4" s="232" customFormat="1" ht="15.75" customHeight="1">
      <c r="D4335" s="233"/>
    </row>
    <row r="4337" spans="4:4" s="232" customFormat="1" ht="15.75" customHeight="1">
      <c r="D4337" s="233"/>
    </row>
    <row r="4339" spans="4:4" s="232" customFormat="1" ht="15.75" customHeight="1">
      <c r="D4339" s="233"/>
    </row>
    <row r="4341" spans="4:4" s="232" customFormat="1" ht="15.75" customHeight="1">
      <c r="D4341" s="233"/>
    </row>
    <row r="4343" spans="4:4" s="232" customFormat="1" ht="15.75" customHeight="1">
      <c r="D4343" s="233"/>
    </row>
    <row r="4345" spans="4:4" s="232" customFormat="1" ht="15.75" customHeight="1">
      <c r="D4345" s="233"/>
    </row>
    <row r="4347" spans="4:4" s="232" customFormat="1" ht="15.75" customHeight="1">
      <c r="D4347" s="233"/>
    </row>
    <row r="4349" spans="4:4" s="232" customFormat="1" ht="15.75" customHeight="1">
      <c r="D4349" s="233"/>
    </row>
    <row r="4351" spans="4:4" s="232" customFormat="1" ht="15.75" customHeight="1">
      <c r="D4351" s="233"/>
    </row>
    <row r="4353" spans="4:4" s="232" customFormat="1" ht="15.75" customHeight="1">
      <c r="D4353" s="233"/>
    </row>
    <row r="4355" spans="4:4" s="232" customFormat="1" ht="15.75" customHeight="1">
      <c r="D4355" s="233"/>
    </row>
    <row r="4357" spans="4:4" s="232" customFormat="1" ht="15.75" customHeight="1">
      <c r="D4357" s="233"/>
    </row>
    <row r="4359" spans="4:4" s="232" customFormat="1" ht="15.75" customHeight="1">
      <c r="D4359" s="233"/>
    </row>
    <row r="4361" spans="4:4" s="232" customFormat="1" ht="15.75" customHeight="1">
      <c r="D4361" s="233"/>
    </row>
    <row r="4363" spans="4:4" s="232" customFormat="1" ht="15.75" customHeight="1">
      <c r="D4363" s="233"/>
    </row>
    <row r="4365" spans="4:4" s="232" customFormat="1" ht="15.75" customHeight="1">
      <c r="D4365" s="233"/>
    </row>
    <row r="4367" spans="4:4" s="232" customFormat="1" ht="15.75" customHeight="1">
      <c r="D4367" s="233"/>
    </row>
    <row r="4369" spans="4:4" s="232" customFormat="1" ht="15.75" customHeight="1">
      <c r="D4369" s="233"/>
    </row>
    <row r="4371" spans="4:4" s="232" customFormat="1" ht="15.75" customHeight="1">
      <c r="D4371" s="233"/>
    </row>
    <row r="4373" spans="4:4" s="232" customFormat="1" ht="15.75" customHeight="1">
      <c r="D4373" s="233"/>
    </row>
    <row r="4375" spans="4:4" s="232" customFormat="1" ht="15.75" customHeight="1">
      <c r="D4375" s="233"/>
    </row>
    <row r="4377" spans="4:4" s="232" customFormat="1" ht="15.75" customHeight="1">
      <c r="D4377" s="233"/>
    </row>
    <row r="4379" spans="4:4" s="232" customFormat="1" ht="15.75" customHeight="1">
      <c r="D4379" s="233"/>
    </row>
    <row r="4381" spans="4:4" s="232" customFormat="1" ht="15.75" customHeight="1">
      <c r="D4381" s="233"/>
    </row>
    <row r="4383" spans="4:4" s="232" customFormat="1" ht="15.75" customHeight="1">
      <c r="D4383" s="233"/>
    </row>
    <row r="4385" spans="4:4" s="232" customFormat="1" ht="15.75" customHeight="1">
      <c r="D4385" s="233"/>
    </row>
    <row r="4387" spans="4:4" s="232" customFormat="1" ht="15.75" customHeight="1">
      <c r="D4387" s="233"/>
    </row>
    <row r="4389" spans="4:4" s="232" customFormat="1" ht="15.75" customHeight="1">
      <c r="D4389" s="233"/>
    </row>
    <row r="4391" spans="4:4" s="232" customFormat="1" ht="15.75" customHeight="1">
      <c r="D4391" s="233"/>
    </row>
    <row r="4393" spans="4:4" s="232" customFormat="1" ht="15.75" customHeight="1">
      <c r="D4393" s="233"/>
    </row>
    <row r="4395" spans="4:4" s="232" customFormat="1" ht="15.75" customHeight="1">
      <c r="D4395" s="233"/>
    </row>
    <row r="4397" spans="4:4" s="232" customFormat="1" ht="15.75" customHeight="1">
      <c r="D4397" s="233"/>
    </row>
    <row r="4399" spans="4:4" s="232" customFormat="1" ht="15.75" customHeight="1">
      <c r="D4399" s="233"/>
    </row>
    <row r="4401" spans="4:4" s="232" customFormat="1" ht="15.75" customHeight="1">
      <c r="D4401" s="233"/>
    </row>
    <row r="4403" spans="4:4" s="232" customFormat="1" ht="15.75" customHeight="1">
      <c r="D4403" s="233"/>
    </row>
    <row r="4405" spans="4:4" s="232" customFormat="1" ht="15.75" customHeight="1">
      <c r="D4405" s="233"/>
    </row>
    <row r="4407" spans="4:4" s="232" customFormat="1" ht="15.75" customHeight="1">
      <c r="D4407" s="233"/>
    </row>
    <row r="4409" spans="4:4" s="232" customFormat="1" ht="15.75" customHeight="1">
      <c r="D4409" s="233"/>
    </row>
    <row r="4411" spans="4:4" s="232" customFormat="1" ht="15.75" customHeight="1">
      <c r="D4411" s="233"/>
    </row>
    <row r="4413" spans="4:4" s="232" customFormat="1" ht="15.75" customHeight="1">
      <c r="D4413" s="233"/>
    </row>
    <row r="4415" spans="4:4" s="232" customFormat="1" ht="15.75" customHeight="1">
      <c r="D4415" s="233"/>
    </row>
    <row r="4417" spans="4:4" s="232" customFormat="1" ht="15.75" customHeight="1">
      <c r="D4417" s="233"/>
    </row>
    <row r="4419" spans="4:4" s="232" customFormat="1" ht="15.75" customHeight="1">
      <c r="D4419" s="233"/>
    </row>
    <row r="4421" spans="4:4" s="232" customFormat="1" ht="15.75" customHeight="1">
      <c r="D4421" s="233"/>
    </row>
    <row r="4423" spans="4:4" s="232" customFormat="1" ht="15.75" customHeight="1">
      <c r="D4423" s="233"/>
    </row>
    <row r="4425" spans="4:4" s="232" customFormat="1" ht="15.75" customHeight="1">
      <c r="D4425" s="233"/>
    </row>
    <row r="4427" spans="4:4" s="232" customFormat="1" ht="15.75" customHeight="1">
      <c r="D4427" s="233"/>
    </row>
    <row r="4429" spans="4:4" s="232" customFormat="1" ht="15.75" customHeight="1">
      <c r="D4429" s="233"/>
    </row>
    <row r="4431" spans="4:4" s="232" customFormat="1" ht="15.75" customHeight="1">
      <c r="D4431" s="233"/>
    </row>
    <row r="4433" spans="4:4" s="232" customFormat="1" ht="15.75" customHeight="1">
      <c r="D4433" s="233"/>
    </row>
    <row r="4435" spans="4:4" s="232" customFormat="1" ht="15.75" customHeight="1">
      <c r="D4435" s="233"/>
    </row>
    <row r="4437" spans="4:4" s="232" customFormat="1" ht="15.75" customHeight="1">
      <c r="D4437" s="233"/>
    </row>
    <row r="4439" spans="4:4" s="232" customFormat="1" ht="15.75" customHeight="1">
      <c r="D4439" s="233"/>
    </row>
    <row r="4441" spans="4:4" s="232" customFormat="1" ht="15.75" customHeight="1">
      <c r="D4441" s="233"/>
    </row>
    <row r="4443" spans="4:4" s="232" customFormat="1" ht="15.75" customHeight="1">
      <c r="D4443" s="233"/>
    </row>
    <row r="4445" spans="4:4" s="232" customFormat="1" ht="15.75" customHeight="1">
      <c r="D4445" s="233"/>
    </row>
    <row r="4447" spans="4:4" s="232" customFormat="1" ht="15.75" customHeight="1">
      <c r="D4447" s="233"/>
    </row>
    <row r="4449" spans="4:4" s="232" customFormat="1" ht="15.75" customHeight="1">
      <c r="D4449" s="233"/>
    </row>
    <row r="4451" spans="4:4" s="232" customFormat="1" ht="15.75" customHeight="1">
      <c r="D4451" s="233"/>
    </row>
    <row r="4453" spans="4:4" s="232" customFormat="1" ht="15.75" customHeight="1">
      <c r="D4453" s="233"/>
    </row>
    <row r="4455" spans="4:4" s="232" customFormat="1" ht="15.75" customHeight="1">
      <c r="D4455" s="233"/>
    </row>
    <row r="4457" spans="4:4" s="232" customFormat="1" ht="15.75" customHeight="1">
      <c r="D4457" s="233"/>
    </row>
    <row r="4459" spans="4:4" s="232" customFormat="1" ht="15.75" customHeight="1">
      <c r="D4459" s="233"/>
    </row>
    <row r="4461" spans="4:4" s="232" customFormat="1" ht="15.75" customHeight="1">
      <c r="D4461" s="233"/>
    </row>
    <row r="4463" spans="4:4" s="232" customFormat="1" ht="15.75" customHeight="1">
      <c r="D4463" s="233"/>
    </row>
    <row r="4465" spans="4:4" s="232" customFormat="1" ht="15.75" customHeight="1">
      <c r="D4465" s="233"/>
    </row>
    <row r="4467" spans="4:4" s="232" customFormat="1" ht="15.75" customHeight="1">
      <c r="D4467" s="233"/>
    </row>
    <row r="4469" spans="4:4" s="232" customFormat="1" ht="15.75" customHeight="1">
      <c r="D4469" s="233"/>
    </row>
    <row r="4471" spans="4:4" s="232" customFormat="1" ht="15.75" customHeight="1">
      <c r="D4471" s="233"/>
    </row>
    <row r="4473" spans="4:4" s="232" customFormat="1" ht="15.75" customHeight="1">
      <c r="D4473" s="233"/>
    </row>
    <row r="4475" spans="4:4" s="232" customFormat="1" ht="15.75" customHeight="1">
      <c r="D4475" s="233"/>
    </row>
    <row r="4477" spans="4:4" s="232" customFormat="1" ht="15.75" customHeight="1">
      <c r="D4477" s="233"/>
    </row>
    <row r="4479" spans="4:4" s="232" customFormat="1" ht="15.75" customHeight="1">
      <c r="D4479" s="233"/>
    </row>
    <row r="4481" spans="4:4" s="232" customFormat="1" ht="15.75" customHeight="1">
      <c r="D4481" s="233"/>
    </row>
    <row r="4483" spans="4:4" s="232" customFormat="1" ht="15.75" customHeight="1">
      <c r="D4483" s="233"/>
    </row>
    <row r="4485" spans="4:4" s="232" customFormat="1" ht="15.75" customHeight="1">
      <c r="D4485" s="233"/>
    </row>
    <row r="4487" spans="4:4" s="232" customFormat="1" ht="15.75" customHeight="1">
      <c r="D4487" s="233"/>
    </row>
    <row r="4489" spans="4:4" s="232" customFormat="1" ht="15.75" customHeight="1">
      <c r="D4489" s="233"/>
    </row>
    <row r="4491" spans="4:4" s="232" customFormat="1" ht="15.75" customHeight="1">
      <c r="D4491" s="233"/>
    </row>
    <row r="4493" spans="4:4" s="232" customFormat="1" ht="15.75" customHeight="1">
      <c r="D4493" s="233"/>
    </row>
    <row r="4495" spans="4:4" s="232" customFormat="1" ht="15.75" customHeight="1">
      <c r="D4495" s="233"/>
    </row>
    <row r="4497" spans="4:4" s="232" customFormat="1" ht="15.75" customHeight="1">
      <c r="D4497" s="233"/>
    </row>
    <row r="4499" spans="4:4" s="232" customFormat="1" ht="15.75" customHeight="1">
      <c r="D4499" s="233"/>
    </row>
    <row r="4501" spans="4:4" s="232" customFormat="1" ht="15.75" customHeight="1">
      <c r="D4501" s="233"/>
    </row>
    <row r="4503" spans="4:4" s="232" customFormat="1" ht="15.75" customHeight="1">
      <c r="D4503" s="233"/>
    </row>
    <row r="4505" spans="4:4" s="232" customFormat="1" ht="15.75" customHeight="1">
      <c r="D4505" s="233"/>
    </row>
    <row r="4507" spans="4:4" s="232" customFormat="1" ht="15.75" customHeight="1">
      <c r="D4507" s="233"/>
    </row>
    <row r="4509" spans="4:4" s="232" customFormat="1" ht="15.75" customHeight="1">
      <c r="D4509" s="233"/>
    </row>
    <row r="4511" spans="4:4" s="232" customFormat="1" ht="15.75" customHeight="1">
      <c r="D4511" s="233"/>
    </row>
    <row r="4513" spans="4:4" s="232" customFormat="1" ht="15.75" customHeight="1">
      <c r="D4513" s="233"/>
    </row>
    <row r="4515" spans="4:4" s="232" customFormat="1" ht="15.75" customHeight="1">
      <c r="D4515" s="233"/>
    </row>
    <row r="4517" spans="4:4" s="232" customFormat="1" ht="15.75" customHeight="1">
      <c r="D4517" s="233"/>
    </row>
    <row r="4519" spans="4:4" s="232" customFormat="1" ht="15.75" customHeight="1">
      <c r="D4519" s="233"/>
    </row>
    <row r="4521" spans="4:4" s="232" customFormat="1" ht="15.75" customHeight="1">
      <c r="D4521" s="233"/>
    </row>
    <row r="4523" spans="4:4" s="232" customFormat="1" ht="15.75" customHeight="1">
      <c r="D4523" s="233"/>
    </row>
    <row r="4525" spans="4:4" s="232" customFormat="1" ht="15.75" customHeight="1">
      <c r="D4525" s="233"/>
    </row>
    <row r="4527" spans="4:4" s="232" customFormat="1" ht="15.75" customHeight="1">
      <c r="D4527" s="233"/>
    </row>
    <row r="4529" spans="4:4" s="232" customFormat="1" ht="15.75" customHeight="1">
      <c r="D4529" s="233"/>
    </row>
    <row r="4531" spans="4:4" s="232" customFormat="1" ht="15.75" customHeight="1">
      <c r="D4531" s="233"/>
    </row>
    <row r="4533" spans="4:4" s="232" customFormat="1" ht="15.75" customHeight="1">
      <c r="D4533" s="233"/>
    </row>
    <row r="4535" spans="4:4" s="232" customFormat="1" ht="15.75" customHeight="1">
      <c r="D4535" s="233"/>
    </row>
    <row r="4537" spans="4:4" s="232" customFormat="1" ht="15.75" customHeight="1">
      <c r="D4537" s="233"/>
    </row>
    <row r="4539" spans="4:4" s="232" customFormat="1" ht="15.75" customHeight="1">
      <c r="D4539" s="233"/>
    </row>
    <row r="4541" spans="4:4" s="232" customFormat="1" ht="15.75" customHeight="1">
      <c r="D4541" s="233"/>
    </row>
    <row r="4543" spans="4:4" s="232" customFormat="1" ht="15.75" customHeight="1">
      <c r="D4543" s="233"/>
    </row>
    <row r="4545" spans="4:4" s="232" customFormat="1" ht="15.75" customHeight="1">
      <c r="D4545" s="233"/>
    </row>
    <row r="4547" spans="4:4" s="232" customFormat="1" ht="15.75" customHeight="1">
      <c r="D4547" s="233"/>
    </row>
    <row r="4549" spans="4:4" s="232" customFormat="1" ht="15.75" customHeight="1">
      <c r="D4549" s="233"/>
    </row>
    <row r="4551" spans="4:4" s="232" customFormat="1" ht="15.75" customHeight="1">
      <c r="D4551" s="233"/>
    </row>
    <row r="4553" spans="4:4" s="232" customFormat="1" ht="15.75" customHeight="1">
      <c r="D4553" s="233"/>
    </row>
    <row r="4555" spans="4:4" s="232" customFormat="1" ht="15.75" customHeight="1">
      <c r="D4555" s="233"/>
    </row>
    <row r="4557" spans="4:4" s="232" customFormat="1" ht="15.75" customHeight="1">
      <c r="D4557" s="233"/>
    </row>
    <row r="4559" spans="4:4" s="232" customFormat="1" ht="15.75" customHeight="1">
      <c r="D4559" s="233"/>
    </row>
    <row r="4561" spans="4:4" s="232" customFormat="1" ht="15.75" customHeight="1">
      <c r="D4561" s="233"/>
    </row>
    <row r="4563" spans="4:4" s="232" customFormat="1" ht="15.75" customHeight="1">
      <c r="D4563" s="233"/>
    </row>
    <row r="4565" spans="4:4" s="232" customFormat="1" ht="15.75" customHeight="1">
      <c r="D4565" s="233"/>
    </row>
    <row r="4567" spans="4:4" s="232" customFormat="1" ht="15.75" customHeight="1">
      <c r="D4567" s="233"/>
    </row>
    <row r="4569" spans="4:4" s="232" customFormat="1" ht="15.75" customHeight="1">
      <c r="D4569" s="233"/>
    </row>
    <row r="4571" spans="4:4" s="232" customFormat="1" ht="15.75" customHeight="1">
      <c r="D4571" s="233"/>
    </row>
    <row r="4573" spans="4:4" s="232" customFormat="1" ht="15.75" customHeight="1">
      <c r="D4573" s="233"/>
    </row>
    <row r="4575" spans="4:4" s="232" customFormat="1" ht="15.75" customHeight="1">
      <c r="D4575" s="233"/>
    </row>
    <row r="4577" spans="4:4" s="232" customFormat="1" ht="15.75" customHeight="1">
      <c r="D4577" s="233"/>
    </row>
    <row r="4579" spans="4:4" s="232" customFormat="1" ht="15.75" customHeight="1">
      <c r="D4579" s="233"/>
    </row>
    <row r="4581" spans="4:4" s="232" customFormat="1" ht="15.75" customHeight="1">
      <c r="D4581" s="233"/>
    </row>
    <row r="4583" spans="4:4" s="232" customFormat="1" ht="15.75" customHeight="1">
      <c r="D4583" s="233"/>
    </row>
    <row r="4585" spans="4:4" s="232" customFormat="1" ht="15.75" customHeight="1">
      <c r="D4585" s="233"/>
    </row>
    <row r="4587" spans="4:4" s="232" customFormat="1" ht="15.75" customHeight="1">
      <c r="D4587" s="233"/>
    </row>
    <row r="4589" spans="4:4" s="232" customFormat="1" ht="15.75" customHeight="1">
      <c r="D4589" s="233"/>
    </row>
    <row r="4591" spans="4:4" s="232" customFormat="1" ht="15.75" customHeight="1">
      <c r="D4591" s="233"/>
    </row>
    <row r="4593" spans="4:4" s="232" customFormat="1" ht="15.75" customHeight="1">
      <c r="D4593" s="233"/>
    </row>
    <row r="4595" spans="4:4" s="232" customFormat="1" ht="15.75" customHeight="1">
      <c r="D4595" s="233"/>
    </row>
    <row r="4597" spans="4:4" s="232" customFormat="1" ht="15.75" customHeight="1">
      <c r="D4597" s="233"/>
    </row>
    <row r="4599" spans="4:4" s="232" customFormat="1" ht="15.75" customHeight="1">
      <c r="D4599" s="233"/>
    </row>
    <row r="4601" spans="4:4" s="232" customFormat="1" ht="15.75" customHeight="1">
      <c r="D4601" s="233"/>
    </row>
    <row r="4603" spans="4:4" s="232" customFormat="1" ht="15.75" customHeight="1">
      <c r="D4603" s="233"/>
    </row>
    <row r="4605" spans="4:4" s="232" customFormat="1" ht="15.75" customHeight="1">
      <c r="D4605" s="233"/>
    </row>
    <row r="4607" spans="4:4" s="232" customFormat="1" ht="15.75" customHeight="1">
      <c r="D4607" s="233"/>
    </row>
    <row r="4609" spans="4:4" s="232" customFormat="1" ht="15.75" customHeight="1">
      <c r="D4609" s="233"/>
    </row>
    <row r="4611" spans="4:4" s="232" customFormat="1" ht="15.75" customHeight="1">
      <c r="D4611" s="233"/>
    </row>
    <row r="4613" spans="4:4" s="232" customFormat="1" ht="15.75" customHeight="1">
      <c r="D4613" s="233"/>
    </row>
    <row r="4615" spans="4:4" s="232" customFormat="1" ht="15.75" customHeight="1">
      <c r="D4615" s="233"/>
    </row>
    <row r="4617" spans="4:4" s="232" customFormat="1" ht="15.75" customHeight="1">
      <c r="D4617" s="233"/>
    </row>
    <row r="4619" spans="4:4" s="232" customFormat="1" ht="15.75" customHeight="1">
      <c r="D4619" s="233"/>
    </row>
    <row r="4621" spans="4:4" s="232" customFormat="1" ht="15.75" customHeight="1">
      <c r="D4621" s="233"/>
    </row>
    <row r="4623" spans="4:4" s="232" customFormat="1" ht="15.75" customHeight="1">
      <c r="D4623" s="233"/>
    </row>
    <row r="4625" spans="4:4" s="232" customFormat="1" ht="15.75" customHeight="1">
      <c r="D4625" s="233"/>
    </row>
    <row r="4627" spans="4:4" s="232" customFormat="1" ht="15.75" customHeight="1">
      <c r="D4627" s="233"/>
    </row>
    <row r="4629" spans="4:4" s="232" customFormat="1" ht="15.75" customHeight="1">
      <c r="D4629" s="233"/>
    </row>
    <row r="4631" spans="4:4" s="232" customFormat="1" ht="15.75" customHeight="1">
      <c r="D4631" s="233"/>
    </row>
    <row r="4633" spans="4:4" s="232" customFormat="1" ht="15.75" customHeight="1">
      <c r="D4633" s="233"/>
    </row>
    <row r="4635" spans="4:4" s="232" customFormat="1" ht="15.75" customHeight="1">
      <c r="D4635" s="233"/>
    </row>
    <row r="4637" spans="4:4" s="232" customFormat="1" ht="15.75" customHeight="1">
      <c r="D4637" s="233"/>
    </row>
    <row r="4639" spans="4:4" s="232" customFormat="1" ht="15.75" customHeight="1">
      <c r="D4639" s="233"/>
    </row>
    <row r="4641" spans="4:4" s="232" customFormat="1" ht="15.75" customHeight="1">
      <c r="D4641" s="233"/>
    </row>
    <row r="4643" spans="4:4" s="232" customFormat="1" ht="15.75" customHeight="1">
      <c r="D4643" s="233"/>
    </row>
    <row r="4645" spans="4:4" s="232" customFormat="1" ht="15.75" customHeight="1">
      <c r="D4645" s="233"/>
    </row>
    <row r="4647" spans="4:4" s="232" customFormat="1" ht="15.75" customHeight="1">
      <c r="D4647" s="233"/>
    </row>
    <row r="4649" spans="4:4" s="232" customFormat="1" ht="15.75" customHeight="1">
      <c r="D4649" s="233"/>
    </row>
    <row r="4651" spans="4:4" s="232" customFormat="1" ht="15.75" customHeight="1">
      <c r="D4651" s="233"/>
    </row>
    <row r="4653" spans="4:4" s="232" customFormat="1" ht="15.75" customHeight="1">
      <c r="D4653" s="233"/>
    </row>
    <row r="4655" spans="4:4" s="232" customFormat="1" ht="15.75" customHeight="1">
      <c r="D4655" s="233"/>
    </row>
    <row r="4657" spans="4:4" s="232" customFormat="1" ht="15.75" customHeight="1">
      <c r="D4657" s="233"/>
    </row>
    <row r="4659" spans="4:4" s="232" customFormat="1" ht="15.75" customHeight="1">
      <c r="D4659" s="233"/>
    </row>
    <row r="4661" spans="4:4" s="232" customFormat="1" ht="15.75" customHeight="1">
      <c r="D4661" s="233"/>
    </row>
    <row r="4663" spans="4:4" s="232" customFormat="1" ht="15.75" customHeight="1">
      <c r="D4663" s="233"/>
    </row>
    <row r="4665" spans="4:4" s="232" customFormat="1" ht="15.75" customHeight="1">
      <c r="D4665" s="233"/>
    </row>
    <row r="4667" spans="4:4" s="232" customFormat="1" ht="15.75" customHeight="1">
      <c r="D4667" s="233"/>
    </row>
    <row r="4669" spans="4:4" s="232" customFormat="1" ht="15.75" customHeight="1">
      <c r="D4669" s="233"/>
    </row>
    <row r="4671" spans="4:4" s="232" customFormat="1" ht="15.75" customHeight="1">
      <c r="D4671" s="233"/>
    </row>
    <row r="4673" spans="4:4" s="232" customFormat="1" ht="15.75" customHeight="1">
      <c r="D4673" s="233"/>
    </row>
    <row r="4675" spans="4:4" s="232" customFormat="1" ht="15.75" customHeight="1">
      <c r="D4675" s="233"/>
    </row>
    <row r="4677" spans="4:4" s="232" customFormat="1" ht="15.75" customHeight="1">
      <c r="D4677" s="233"/>
    </row>
    <row r="4679" spans="4:4" s="232" customFormat="1" ht="15.75" customHeight="1">
      <c r="D4679" s="233"/>
    </row>
    <row r="4681" spans="4:4" s="232" customFormat="1" ht="15.75" customHeight="1">
      <c r="D4681" s="233"/>
    </row>
    <row r="4683" spans="4:4" s="232" customFormat="1" ht="15.75" customHeight="1">
      <c r="D4683" s="233"/>
    </row>
    <row r="4685" spans="4:4" s="232" customFormat="1" ht="15.75" customHeight="1">
      <c r="D4685" s="233"/>
    </row>
    <row r="4687" spans="4:4" s="232" customFormat="1" ht="15.75" customHeight="1">
      <c r="D4687" s="233"/>
    </row>
    <row r="4689" spans="4:4" s="232" customFormat="1" ht="15.75" customHeight="1">
      <c r="D4689" s="233"/>
    </row>
    <row r="4691" spans="4:4" s="232" customFormat="1" ht="15.75" customHeight="1">
      <c r="D4691" s="233"/>
    </row>
    <row r="4693" spans="4:4" s="232" customFormat="1" ht="15.75" customHeight="1">
      <c r="D4693" s="233"/>
    </row>
    <row r="4695" spans="4:4" s="232" customFormat="1" ht="15.75" customHeight="1">
      <c r="D4695" s="233"/>
    </row>
    <row r="4697" spans="4:4" s="232" customFormat="1" ht="15.75" customHeight="1">
      <c r="D4697" s="233"/>
    </row>
    <row r="4699" spans="4:4" s="232" customFormat="1" ht="15.75" customHeight="1">
      <c r="D4699" s="233"/>
    </row>
    <row r="4701" spans="4:4" s="232" customFormat="1" ht="15.75" customHeight="1">
      <c r="D4701" s="233"/>
    </row>
    <row r="4703" spans="4:4" s="232" customFormat="1" ht="15.75" customHeight="1">
      <c r="D4703" s="233"/>
    </row>
    <row r="4705" spans="4:4" s="232" customFormat="1" ht="15.75" customHeight="1">
      <c r="D4705" s="233"/>
    </row>
    <row r="4707" spans="4:4" s="232" customFormat="1" ht="15.75" customHeight="1">
      <c r="D4707" s="233"/>
    </row>
    <row r="4709" spans="4:4" s="232" customFormat="1" ht="15.75" customHeight="1">
      <c r="D4709" s="233"/>
    </row>
    <row r="4711" spans="4:4" s="232" customFormat="1" ht="15.75" customHeight="1">
      <c r="D4711" s="233"/>
    </row>
    <row r="4713" spans="4:4" s="232" customFormat="1" ht="15.75" customHeight="1">
      <c r="D4713" s="233"/>
    </row>
    <row r="4715" spans="4:4" s="232" customFormat="1" ht="15.75" customHeight="1">
      <c r="D4715" s="233"/>
    </row>
    <row r="4717" spans="4:4" s="232" customFormat="1" ht="15.75" customHeight="1">
      <c r="D4717" s="233"/>
    </row>
    <row r="4719" spans="4:4" s="232" customFormat="1" ht="15.75" customHeight="1">
      <c r="D4719" s="233"/>
    </row>
    <row r="4721" spans="4:4" s="232" customFormat="1" ht="15.75" customHeight="1">
      <c r="D4721" s="233"/>
    </row>
    <row r="4723" spans="4:4" s="232" customFormat="1" ht="15.75" customHeight="1">
      <c r="D4723" s="233"/>
    </row>
    <row r="4725" spans="4:4" s="232" customFormat="1" ht="15.75" customHeight="1">
      <c r="D4725" s="233"/>
    </row>
    <row r="4727" spans="4:4" s="232" customFormat="1" ht="15.75" customHeight="1">
      <c r="D4727" s="233"/>
    </row>
    <row r="4729" spans="4:4" s="232" customFormat="1" ht="15.75" customHeight="1">
      <c r="D4729" s="233"/>
    </row>
    <row r="4731" spans="4:4" s="232" customFormat="1" ht="15.75" customHeight="1">
      <c r="D4731" s="233"/>
    </row>
    <row r="4733" spans="4:4" s="232" customFormat="1" ht="15.75" customHeight="1">
      <c r="D4733" s="233"/>
    </row>
    <row r="4735" spans="4:4" s="232" customFormat="1" ht="15.75" customHeight="1">
      <c r="D4735" s="233"/>
    </row>
    <row r="4737" spans="4:4" s="232" customFormat="1" ht="15.75" customHeight="1">
      <c r="D4737" s="233"/>
    </row>
    <row r="4739" spans="4:4" s="232" customFormat="1" ht="15.75" customHeight="1">
      <c r="D4739" s="233"/>
    </row>
    <row r="4741" spans="4:4" s="232" customFormat="1" ht="15.75" customHeight="1">
      <c r="D4741" s="233"/>
    </row>
    <row r="4743" spans="4:4" s="232" customFormat="1" ht="15.75" customHeight="1">
      <c r="D4743" s="233"/>
    </row>
    <row r="4745" spans="4:4" s="232" customFormat="1" ht="15.75" customHeight="1">
      <c r="D4745" s="233"/>
    </row>
    <row r="4747" spans="4:4" s="232" customFormat="1" ht="15.75" customHeight="1">
      <c r="D4747" s="233"/>
    </row>
    <row r="4749" spans="4:4" s="232" customFormat="1" ht="15.75" customHeight="1">
      <c r="D4749" s="233"/>
    </row>
    <row r="4751" spans="4:4" s="232" customFormat="1" ht="15.75" customHeight="1">
      <c r="D4751" s="233"/>
    </row>
    <row r="4753" spans="4:4" s="232" customFormat="1" ht="15.75" customHeight="1">
      <c r="D4753" s="233"/>
    </row>
    <row r="4755" spans="4:4" s="232" customFormat="1" ht="15.75" customHeight="1">
      <c r="D4755" s="233"/>
    </row>
    <row r="4757" spans="4:4" s="232" customFormat="1" ht="15.75" customHeight="1">
      <c r="D4757" s="233"/>
    </row>
    <row r="4759" spans="4:4" s="232" customFormat="1" ht="15.75" customHeight="1">
      <c r="D4759" s="233"/>
    </row>
    <row r="4761" spans="4:4" s="232" customFormat="1" ht="15.75" customHeight="1">
      <c r="D4761" s="233"/>
    </row>
    <row r="4763" spans="4:4" s="232" customFormat="1" ht="15.75" customHeight="1">
      <c r="D4763" s="233"/>
    </row>
    <row r="4765" spans="4:4" s="232" customFormat="1" ht="15.75" customHeight="1">
      <c r="D4765" s="233"/>
    </row>
    <row r="4767" spans="4:4" s="232" customFormat="1" ht="15.75" customHeight="1">
      <c r="D4767" s="233"/>
    </row>
    <row r="4769" spans="4:4" s="232" customFormat="1" ht="15.75" customHeight="1">
      <c r="D4769" s="233"/>
    </row>
    <row r="4771" spans="4:4" s="232" customFormat="1" ht="15.75" customHeight="1">
      <c r="D4771" s="233"/>
    </row>
    <row r="4773" spans="4:4" s="232" customFormat="1" ht="15.75" customHeight="1">
      <c r="D4773" s="233"/>
    </row>
    <row r="4775" spans="4:4" s="232" customFormat="1" ht="15.75" customHeight="1">
      <c r="D4775" s="233"/>
    </row>
    <row r="4777" spans="4:4" s="232" customFormat="1" ht="15.75" customHeight="1">
      <c r="D4777" s="233"/>
    </row>
    <row r="4779" spans="4:4" s="232" customFormat="1" ht="15.75" customHeight="1">
      <c r="D4779" s="233"/>
    </row>
    <row r="4781" spans="4:4" s="232" customFormat="1" ht="15.75" customHeight="1">
      <c r="D4781" s="233"/>
    </row>
    <row r="4783" spans="4:4" s="232" customFormat="1" ht="15.75" customHeight="1">
      <c r="D4783" s="233"/>
    </row>
    <row r="4785" spans="4:4" s="232" customFormat="1" ht="15.75" customHeight="1">
      <c r="D4785" s="233"/>
    </row>
    <row r="4787" spans="4:4" s="232" customFormat="1" ht="15.75" customHeight="1">
      <c r="D4787" s="233"/>
    </row>
    <row r="4789" spans="4:4" s="232" customFormat="1" ht="15.75" customHeight="1">
      <c r="D4789" s="233"/>
    </row>
    <row r="4791" spans="4:4" s="232" customFormat="1" ht="15.75" customHeight="1">
      <c r="D4791" s="233"/>
    </row>
    <row r="4793" spans="4:4" s="232" customFormat="1" ht="15.75" customHeight="1">
      <c r="D4793" s="233"/>
    </row>
    <row r="4795" spans="4:4" s="232" customFormat="1" ht="15.75" customHeight="1">
      <c r="D4795" s="233"/>
    </row>
    <row r="4797" spans="4:4" s="232" customFormat="1" ht="15.75" customHeight="1">
      <c r="D4797" s="233"/>
    </row>
    <row r="4799" spans="4:4" s="232" customFormat="1" ht="15.75" customHeight="1">
      <c r="D4799" s="233"/>
    </row>
    <row r="4801" spans="4:4" s="232" customFormat="1" ht="15.75" customHeight="1">
      <c r="D4801" s="233"/>
    </row>
    <row r="4803" spans="4:4" s="232" customFormat="1" ht="15.75" customHeight="1">
      <c r="D4803" s="233"/>
    </row>
    <row r="4805" spans="4:4" s="232" customFormat="1" ht="15.75" customHeight="1">
      <c r="D4805" s="233"/>
    </row>
    <row r="4807" spans="4:4" s="232" customFormat="1" ht="15.75" customHeight="1">
      <c r="D4807" s="233"/>
    </row>
    <row r="4809" spans="4:4" s="232" customFormat="1" ht="15.75" customHeight="1">
      <c r="D4809" s="233"/>
    </row>
    <row r="4811" spans="4:4" s="232" customFormat="1" ht="15.75" customHeight="1">
      <c r="D4811" s="233"/>
    </row>
    <row r="4813" spans="4:4" s="232" customFormat="1" ht="15.75" customHeight="1">
      <c r="D4813" s="233"/>
    </row>
    <row r="4815" spans="4:4" s="232" customFormat="1" ht="15.75" customHeight="1">
      <c r="D4815" s="233"/>
    </row>
    <row r="4817" spans="4:4" s="232" customFormat="1" ht="15.75" customHeight="1">
      <c r="D4817" s="233"/>
    </row>
    <row r="4819" spans="4:4" s="232" customFormat="1" ht="15.75" customHeight="1">
      <c r="D4819" s="233"/>
    </row>
    <row r="4821" spans="4:4" s="232" customFormat="1" ht="15.75" customHeight="1">
      <c r="D4821" s="233"/>
    </row>
    <row r="4823" spans="4:4" s="232" customFormat="1" ht="15.75" customHeight="1">
      <c r="D4823" s="233"/>
    </row>
    <row r="4825" spans="4:4" s="232" customFormat="1" ht="15.75" customHeight="1">
      <c r="D4825" s="233"/>
    </row>
    <row r="4827" spans="4:4" s="232" customFormat="1" ht="15.75" customHeight="1">
      <c r="D4827" s="233"/>
    </row>
    <row r="4829" spans="4:4" s="232" customFormat="1" ht="15.75" customHeight="1">
      <c r="D4829" s="233"/>
    </row>
    <row r="4831" spans="4:4" s="232" customFormat="1" ht="15.75" customHeight="1">
      <c r="D4831" s="233"/>
    </row>
    <row r="4833" spans="4:4" s="232" customFormat="1" ht="15.75" customHeight="1">
      <c r="D4833" s="233"/>
    </row>
    <row r="4835" spans="4:4" s="232" customFormat="1" ht="15.75" customHeight="1">
      <c r="D4835" s="233"/>
    </row>
    <row r="4837" spans="4:4" s="232" customFormat="1" ht="15.75" customHeight="1">
      <c r="D4837" s="233"/>
    </row>
    <row r="4839" spans="4:4" s="232" customFormat="1" ht="15.75" customHeight="1">
      <c r="D4839" s="233"/>
    </row>
    <row r="4841" spans="4:4" s="232" customFormat="1" ht="15.75" customHeight="1">
      <c r="D4841" s="233"/>
    </row>
    <row r="4843" spans="4:4" s="232" customFormat="1" ht="15.75" customHeight="1">
      <c r="D4843" s="233"/>
    </row>
    <row r="4845" spans="4:4" s="232" customFormat="1" ht="15.75" customHeight="1">
      <c r="D4845" s="233"/>
    </row>
    <row r="4847" spans="4:4" s="232" customFormat="1" ht="15.75" customHeight="1">
      <c r="D4847" s="233"/>
    </row>
    <row r="4849" spans="4:4" s="232" customFormat="1" ht="15.75" customHeight="1">
      <c r="D4849" s="233"/>
    </row>
    <row r="4851" spans="4:4" s="232" customFormat="1" ht="15.75" customHeight="1">
      <c r="D4851" s="233"/>
    </row>
    <row r="4853" spans="4:4" s="232" customFormat="1" ht="15.75" customHeight="1">
      <c r="D4853" s="233"/>
    </row>
    <row r="4855" spans="4:4" s="232" customFormat="1" ht="15.75" customHeight="1">
      <c r="D4855" s="233"/>
    </row>
    <row r="4857" spans="4:4" s="232" customFormat="1" ht="15.75" customHeight="1">
      <c r="D4857" s="233"/>
    </row>
    <row r="4859" spans="4:4" s="232" customFormat="1" ht="15.75" customHeight="1">
      <c r="D4859" s="233"/>
    </row>
    <row r="4861" spans="4:4" s="232" customFormat="1" ht="15.75" customHeight="1">
      <c r="D4861" s="233"/>
    </row>
    <row r="4863" spans="4:4" s="232" customFormat="1" ht="15.75" customHeight="1">
      <c r="D4863" s="233"/>
    </row>
    <row r="4865" spans="4:4" s="232" customFormat="1" ht="15.75" customHeight="1">
      <c r="D4865" s="233"/>
    </row>
    <row r="4867" spans="4:4" s="232" customFormat="1" ht="15.75" customHeight="1">
      <c r="D4867" s="233"/>
    </row>
    <row r="4869" spans="4:4" s="232" customFormat="1" ht="15.75" customHeight="1">
      <c r="D4869" s="233"/>
    </row>
    <row r="4871" spans="4:4" s="232" customFormat="1" ht="15.75" customHeight="1">
      <c r="D4871" s="233"/>
    </row>
    <row r="4873" spans="4:4" s="232" customFormat="1" ht="15.75" customHeight="1">
      <c r="D4873" s="233"/>
    </row>
    <row r="4875" spans="4:4" s="232" customFormat="1" ht="15.75" customHeight="1">
      <c r="D4875" s="233"/>
    </row>
    <row r="4877" spans="4:4" s="232" customFormat="1" ht="15.75" customHeight="1">
      <c r="D4877" s="233"/>
    </row>
    <row r="4879" spans="4:4" s="232" customFormat="1" ht="15.75" customHeight="1">
      <c r="D4879" s="233"/>
    </row>
    <row r="4881" spans="4:4" s="232" customFormat="1" ht="15.75" customHeight="1">
      <c r="D4881" s="233"/>
    </row>
    <row r="4883" spans="4:4" s="232" customFormat="1" ht="15.75" customHeight="1">
      <c r="D4883" s="233"/>
    </row>
    <row r="4885" spans="4:4" s="232" customFormat="1" ht="15.75" customHeight="1">
      <c r="D4885" s="233"/>
    </row>
    <row r="4887" spans="4:4" s="232" customFormat="1" ht="15.75" customHeight="1">
      <c r="D4887" s="233"/>
    </row>
    <row r="4889" spans="4:4" s="232" customFormat="1" ht="15.75" customHeight="1">
      <c r="D4889" s="233"/>
    </row>
    <row r="4891" spans="4:4" s="232" customFormat="1" ht="15.75" customHeight="1">
      <c r="D4891" s="233"/>
    </row>
    <row r="4893" spans="4:4" s="232" customFormat="1" ht="15.75" customHeight="1">
      <c r="D4893" s="233"/>
    </row>
    <row r="4895" spans="4:4" s="232" customFormat="1" ht="15.75" customHeight="1">
      <c r="D4895" s="233"/>
    </row>
    <row r="4897" spans="4:4" s="232" customFormat="1" ht="15.75" customHeight="1">
      <c r="D4897" s="233"/>
    </row>
    <row r="4899" spans="4:4" s="232" customFormat="1" ht="15.75" customHeight="1">
      <c r="D4899" s="233"/>
    </row>
    <row r="4901" spans="4:4" s="232" customFormat="1" ht="15.75" customHeight="1">
      <c r="D4901" s="233"/>
    </row>
    <row r="4903" spans="4:4" s="232" customFormat="1" ht="15.75" customHeight="1">
      <c r="D4903" s="233"/>
    </row>
    <row r="4905" spans="4:4" s="232" customFormat="1" ht="15.75" customHeight="1">
      <c r="D4905" s="233"/>
    </row>
    <row r="4907" spans="4:4" s="232" customFormat="1" ht="15.75" customHeight="1">
      <c r="D4907" s="233"/>
    </row>
    <row r="4909" spans="4:4" s="232" customFormat="1" ht="15.75" customHeight="1">
      <c r="D4909" s="233"/>
    </row>
    <row r="4911" spans="4:4" s="232" customFormat="1" ht="15.75" customHeight="1">
      <c r="D4911" s="233"/>
    </row>
    <row r="4913" spans="4:4" s="232" customFormat="1" ht="15.75" customHeight="1">
      <c r="D4913" s="233"/>
    </row>
    <row r="4915" spans="4:4" s="232" customFormat="1" ht="15.75" customHeight="1">
      <c r="D4915" s="233"/>
    </row>
    <row r="4917" spans="4:4" s="232" customFormat="1" ht="15.75" customHeight="1">
      <c r="D4917" s="233"/>
    </row>
    <row r="4919" spans="4:4" s="232" customFormat="1" ht="15.75" customHeight="1">
      <c r="D4919" s="233"/>
    </row>
    <row r="4921" spans="4:4" s="232" customFormat="1" ht="15.75" customHeight="1">
      <c r="D4921" s="233"/>
    </row>
    <row r="4923" spans="4:4" s="232" customFormat="1" ht="15.75" customHeight="1">
      <c r="D4923" s="233"/>
    </row>
    <row r="4925" spans="4:4" s="232" customFormat="1" ht="15.75" customHeight="1">
      <c r="D4925" s="233"/>
    </row>
    <row r="4927" spans="4:4" s="232" customFormat="1" ht="15.75" customHeight="1">
      <c r="D4927" s="233"/>
    </row>
    <row r="4929" spans="4:4" s="232" customFormat="1" ht="15.75" customHeight="1">
      <c r="D4929" s="233"/>
    </row>
    <row r="4931" spans="4:4" s="232" customFormat="1" ht="15.75" customHeight="1">
      <c r="D4931" s="233"/>
    </row>
    <row r="4933" spans="4:4" s="232" customFormat="1" ht="15.75" customHeight="1">
      <c r="D4933" s="233"/>
    </row>
    <row r="4935" spans="4:4" s="232" customFormat="1" ht="15.75" customHeight="1">
      <c r="D4935" s="233"/>
    </row>
    <row r="4937" spans="4:4" s="232" customFormat="1" ht="15.75" customHeight="1">
      <c r="D4937" s="233"/>
    </row>
    <row r="4939" spans="4:4" s="232" customFormat="1" ht="15.75" customHeight="1">
      <c r="D4939" s="233"/>
    </row>
    <row r="4941" spans="4:4" s="232" customFormat="1" ht="15.75" customHeight="1">
      <c r="D4941" s="233"/>
    </row>
    <row r="4943" spans="4:4" s="232" customFormat="1" ht="15.75" customHeight="1">
      <c r="D4943" s="233"/>
    </row>
    <row r="4945" spans="4:4" s="232" customFormat="1" ht="15.75" customHeight="1">
      <c r="D4945" s="233"/>
    </row>
    <row r="4947" spans="4:4" s="232" customFormat="1" ht="15.75" customHeight="1">
      <c r="D4947" s="233"/>
    </row>
    <row r="4949" spans="4:4" s="232" customFormat="1" ht="15.75" customHeight="1">
      <c r="D4949" s="233"/>
    </row>
    <row r="4951" spans="4:4" s="232" customFormat="1" ht="15.75" customHeight="1">
      <c r="D4951" s="233"/>
    </row>
    <row r="4953" spans="4:4" s="232" customFormat="1" ht="15.75" customHeight="1">
      <c r="D4953" s="233"/>
    </row>
    <row r="4955" spans="4:4" s="232" customFormat="1" ht="15.75" customHeight="1">
      <c r="D4955" s="233"/>
    </row>
    <row r="4957" spans="4:4" s="232" customFormat="1" ht="15.75" customHeight="1">
      <c r="D4957" s="233"/>
    </row>
    <row r="4959" spans="4:4" s="232" customFormat="1" ht="15.75" customHeight="1">
      <c r="D4959" s="233"/>
    </row>
    <row r="4961" spans="4:4" s="232" customFormat="1" ht="15.75" customHeight="1">
      <c r="D4961" s="233"/>
    </row>
    <row r="4963" spans="4:4" s="232" customFormat="1" ht="15.75" customHeight="1">
      <c r="D4963" s="233"/>
    </row>
    <row r="4965" spans="4:4" s="232" customFormat="1" ht="15.75" customHeight="1">
      <c r="D4965" s="233"/>
    </row>
    <row r="4967" spans="4:4" s="232" customFormat="1" ht="15.75" customHeight="1">
      <c r="D4967" s="233"/>
    </row>
    <row r="4969" spans="4:4" s="232" customFormat="1" ht="15.75" customHeight="1">
      <c r="D4969" s="233"/>
    </row>
    <row r="4971" spans="4:4" s="232" customFormat="1" ht="15.75" customHeight="1">
      <c r="D4971" s="233"/>
    </row>
    <row r="4973" spans="4:4" s="232" customFormat="1" ht="15.75" customHeight="1">
      <c r="D4973" s="233"/>
    </row>
    <row r="4975" spans="4:4" s="232" customFormat="1" ht="15.75" customHeight="1">
      <c r="D4975" s="233"/>
    </row>
    <row r="4977" spans="4:4" s="232" customFormat="1" ht="15.75" customHeight="1">
      <c r="D4977" s="233"/>
    </row>
    <row r="4979" spans="4:4" s="232" customFormat="1" ht="15.75" customHeight="1">
      <c r="D4979" s="233"/>
    </row>
    <row r="4981" spans="4:4" s="232" customFormat="1" ht="15.75" customHeight="1">
      <c r="D4981" s="233"/>
    </row>
    <row r="4983" spans="4:4" s="232" customFormat="1" ht="15.75" customHeight="1">
      <c r="D4983" s="233"/>
    </row>
    <row r="4985" spans="4:4" s="232" customFormat="1" ht="15.75" customHeight="1">
      <c r="D4985" s="233"/>
    </row>
    <row r="4987" spans="4:4" s="232" customFormat="1" ht="15.75" customHeight="1">
      <c r="D4987" s="233"/>
    </row>
    <row r="4989" spans="4:4" s="232" customFormat="1" ht="15.75" customHeight="1">
      <c r="D4989" s="233"/>
    </row>
    <row r="4991" spans="4:4" s="232" customFormat="1" ht="15.75" customHeight="1">
      <c r="D4991" s="233"/>
    </row>
    <row r="4993" spans="4:4" s="232" customFormat="1" ht="15.75" customHeight="1">
      <c r="D4993" s="233"/>
    </row>
    <row r="4995" spans="4:4" s="232" customFormat="1" ht="15.75" customHeight="1">
      <c r="D4995" s="233"/>
    </row>
    <row r="4997" spans="4:4" s="232" customFormat="1" ht="15.75" customHeight="1">
      <c r="D4997" s="233"/>
    </row>
    <row r="4999" spans="4:4" s="232" customFormat="1" ht="15.75" customHeight="1">
      <c r="D4999" s="233"/>
    </row>
    <row r="5001" spans="4:4" s="232" customFormat="1" ht="15.75" customHeight="1">
      <c r="D5001" s="233"/>
    </row>
    <row r="5003" spans="4:4" s="232" customFormat="1" ht="15.75" customHeight="1">
      <c r="D5003" s="233"/>
    </row>
    <row r="5005" spans="4:4" s="232" customFormat="1" ht="15.75" customHeight="1">
      <c r="D5005" s="233"/>
    </row>
    <row r="5007" spans="4:4" s="232" customFormat="1" ht="15.75" customHeight="1">
      <c r="D5007" s="233"/>
    </row>
    <row r="5009" spans="4:4" s="232" customFormat="1" ht="15.75" customHeight="1">
      <c r="D5009" s="233"/>
    </row>
    <row r="5011" spans="4:4" s="232" customFormat="1" ht="15.75" customHeight="1">
      <c r="D5011" s="233"/>
    </row>
    <row r="5013" spans="4:4" s="232" customFormat="1" ht="15.75" customHeight="1">
      <c r="D5013" s="233"/>
    </row>
    <row r="5015" spans="4:4" s="232" customFormat="1" ht="15.75" customHeight="1">
      <c r="D5015" s="233"/>
    </row>
    <row r="5017" spans="4:4" s="232" customFormat="1" ht="15.75" customHeight="1">
      <c r="D5017" s="233"/>
    </row>
    <row r="5019" spans="4:4" s="232" customFormat="1" ht="15.75" customHeight="1">
      <c r="D5019" s="233"/>
    </row>
    <row r="5021" spans="4:4" s="232" customFormat="1" ht="15.75" customHeight="1">
      <c r="D5021" s="233"/>
    </row>
    <row r="5023" spans="4:4" s="232" customFormat="1" ht="15.75" customHeight="1">
      <c r="D5023" s="233"/>
    </row>
    <row r="5025" spans="4:4" s="232" customFormat="1" ht="15.75" customHeight="1">
      <c r="D5025" s="233"/>
    </row>
    <row r="5027" spans="4:4" s="232" customFormat="1" ht="15.75" customHeight="1">
      <c r="D5027" s="233"/>
    </row>
    <row r="5029" spans="4:4" s="232" customFormat="1" ht="15.75" customHeight="1">
      <c r="D5029" s="233"/>
    </row>
    <row r="5031" spans="4:4" s="232" customFormat="1" ht="15.75" customHeight="1">
      <c r="D5031" s="233"/>
    </row>
    <row r="5033" spans="4:4" s="232" customFormat="1" ht="15.75" customHeight="1">
      <c r="D5033" s="233"/>
    </row>
    <row r="5035" spans="4:4" s="232" customFormat="1" ht="15.75" customHeight="1">
      <c r="D5035" s="233"/>
    </row>
    <row r="5037" spans="4:4" s="232" customFormat="1" ht="15.75" customHeight="1">
      <c r="D5037" s="233"/>
    </row>
    <row r="5039" spans="4:4" s="232" customFormat="1" ht="15.75" customHeight="1">
      <c r="D5039" s="233"/>
    </row>
    <row r="5041" spans="4:4" s="232" customFormat="1" ht="15.75" customHeight="1">
      <c r="D5041" s="233"/>
    </row>
    <row r="5043" spans="4:4" s="232" customFormat="1" ht="15.75" customHeight="1">
      <c r="D5043" s="233"/>
    </row>
    <row r="5045" spans="4:4" s="232" customFormat="1" ht="15.75" customHeight="1">
      <c r="D5045" s="233"/>
    </row>
    <row r="5047" spans="4:4" s="232" customFormat="1" ht="15.75" customHeight="1">
      <c r="D5047" s="233"/>
    </row>
    <row r="5049" spans="4:4" s="232" customFormat="1" ht="15.75" customHeight="1">
      <c r="D5049" s="233"/>
    </row>
    <row r="5051" spans="4:4" s="232" customFormat="1" ht="15.75" customHeight="1">
      <c r="D5051" s="233"/>
    </row>
    <row r="5053" spans="4:4" s="232" customFormat="1" ht="15.75" customHeight="1">
      <c r="D5053" s="233"/>
    </row>
    <row r="5055" spans="4:4" s="232" customFormat="1" ht="15.75" customHeight="1">
      <c r="D5055" s="233"/>
    </row>
    <row r="5057" spans="4:4" s="232" customFormat="1" ht="15.75" customHeight="1">
      <c r="D5057" s="233"/>
    </row>
    <row r="5059" spans="4:4" s="232" customFormat="1" ht="15.75" customHeight="1">
      <c r="D5059" s="233"/>
    </row>
    <row r="5061" spans="4:4" s="232" customFormat="1" ht="15.75" customHeight="1">
      <c r="D5061" s="233"/>
    </row>
    <row r="5063" spans="4:4" s="232" customFormat="1" ht="15.75" customHeight="1">
      <c r="D5063" s="233"/>
    </row>
    <row r="5065" spans="4:4" s="232" customFormat="1" ht="15.75" customHeight="1">
      <c r="D5065" s="233"/>
    </row>
    <row r="5067" spans="4:4" s="232" customFormat="1" ht="15.75" customHeight="1">
      <c r="D5067" s="233"/>
    </row>
    <row r="5069" spans="4:4" s="232" customFormat="1" ht="15.75" customHeight="1">
      <c r="D5069" s="233"/>
    </row>
    <row r="5071" spans="4:4" s="232" customFormat="1" ht="15.75" customHeight="1">
      <c r="D5071" s="233"/>
    </row>
    <row r="5073" spans="4:4" s="232" customFormat="1" ht="15.75" customHeight="1">
      <c r="D5073" s="233"/>
    </row>
    <row r="5075" spans="4:4" s="232" customFormat="1" ht="15.75" customHeight="1">
      <c r="D5075" s="233"/>
    </row>
    <row r="5077" spans="4:4" s="232" customFormat="1" ht="15.75" customHeight="1">
      <c r="D5077" s="233"/>
    </row>
    <row r="5079" spans="4:4" s="232" customFormat="1" ht="15.75" customHeight="1">
      <c r="D5079" s="233"/>
    </row>
    <row r="5081" spans="4:4" s="232" customFormat="1" ht="15.75" customHeight="1">
      <c r="D5081" s="233"/>
    </row>
    <row r="5083" spans="4:4" s="232" customFormat="1" ht="15.75" customHeight="1">
      <c r="D5083" s="233"/>
    </row>
    <row r="5085" spans="4:4" s="232" customFormat="1" ht="15.75" customHeight="1">
      <c r="D5085" s="233"/>
    </row>
    <row r="5087" spans="4:4" s="232" customFormat="1" ht="15.75" customHeight="1">
      <c r="D5087" s="233"/>
    </row>
    <row r="5089" spans="4:4" s="232" customFormat="1" ht="15.75" customHeight="1">
      <c r="D5089" s="233"/>
    </row>
    <row r="5091" spans="4:4" s="232" customFormat="1" ht="15.75" customHeight="1">
      <c r="D5091" s="233"/>
    </row>
    <row r="5093" spans="4:4" s="232" customFormat="1" ht="15.75" customHeight="1">
      <c r="D5093" s="233"/>
    </row>
    <row r="5095" spans="4:4" s="232" customFormat="1" ht="15.75" customHeight="1">
      <c r="D5095" s="233"/>
    </row>
    <row r="5097" spans="4:4" s="232" customFormat="1" ht="15.75" customHeight="1">
      <c r="D5097" s="233"/>
    </row>
    <row r="5099" spans="4:4" s="232" customFormat="1" ht="15.75" customHeight="1">
      <c r="D5099" s="233"/>
    </row>
    <row r="5101" spans="4:4" s="232" customFormat="1" ht="15.75" customHeight="1">
      <c r="D5101" s="233"/>
    </row>
    <row r="5103" spans="4:4" s="232" customFormat="1" ht="15.75" customHeight="1">
      <c r="D5103" s="233"/>
    </row>
    <row r="5105" spans="4:4" s="232" customFormat="1" ht="15.75" customHeight="1">
      <c r="D5105" s="233"/>
    </row>
    <row r="5107" spans="4:4" s="232" customFormat="1" ht="15.75" customHeight="1">
      <c r="D5107" s="233"/>
    </row>
    <row r="5109" spans="4:4" s="232" customFormat="1" ht="15.75" customHeight="1">
      <c r="D5109" s="233"/>
    </row>
    <row r="5111" spans="4:4" s="232" customFormat="1" ht="15.75" customHeight="1">
      <c r="D5111" s="233"/>
    </row>
    <row r="5113" spans="4:4" s="232" customFormat="1" ht="15.75" customHeight="1">
      <c r="D5113" s="233"/>
    </row>
    <row r="5115" spans="4:4" s="232" customFormat="1" ht="15.75" customHeight="1">
      <c r="D5115" s="233"/>
    </row>
    <row r="5117" spans="4:4" s="232" customFormat="1" ht="15.75" customHeight="1">
      <c r="D5117" s="233"/>
    </row>
    <row r="5119" spans="4:4" s="232" customFormat="1" ht="15.75" customHeight="1">
      <c r="D5119" s="233"/>
    </row>
    <row r="5121" spans="4:4" s="232" customFormat="1" ht="15.75" customHeight="1">
      <c r="D5121" s="233"/>
    </row>
    <row r="5123" spans="4:4" s="232" customFormat="1" ht="15.75" customHeight="1">
      <c r="D5123" s="233"/>
    </row>
    <row r="5125" spans="4:4" s="232" customFormat="1" ht="15.75" customHeight="1">
      <c r="D5125" s="233"/>
    </row>
    <row r="5127" spans="4:4" s="232" customFormat="1" ht="15.75" customHeight="1">
      <c r="D5127" s="233"/>
    </row>
    <row r="5129" spans="4:4" s="232" customFormat="1" ht="15.75" customHeight="1">
      <c r="D5129" s="233"/>
    </row>
    <row r="5131" spans="4:4" s="232" customFormat="1" ht="15.75" customHeight="1">
      <c r="D5131" s="233"/>
    </row>
    <row r="5133" spans="4:4" s="232" customFormat="1" ht="15.75" customHeight="1">
      <c r="D5133" s="233"/>
    </row>
    <row r="5135" spans="4:4" s="232" customFormat="1" ht="15.75" customHeight="1">
      <c r="D5135" s="233"/>
    </row>
    <row r="5137" spans="4:4" s="232" customFormat="1" ht="15.75" customHeight="1">
      <c r="D5137" s="233"/>
    </row>
    <row r="5139" spans="4:4" s="232" customFormat="1" ht="15.75" customHeight="1">
      <c r="D5139" s="233"/>
    </row>
    <row r="5141" spans="4:4" s="232" customFormat="1" ht="15.75" customHeight="1">
      <c r="D5141" s="233"/>
    </row>
    <row r="5143" spans="4:4" s="232" customFormat="1" ht="15.75" customHeight="1">
      <c r="D5143" s="233"/>
    </row>
    <row r="5145" spans="4:4" s="232" customFormat="1" ht="15.75" customHeight="1">
      <c r="D5145" s="233"/>
    </row>
    <row r="5147" spans="4:4" s="232" customFormat="1" ht="15.75" customHeight="1">
      <c r="D5147" s="233"/>
    </row>
    <row r="5149" spans="4:4" s="232" customFormat="1" ht="15.75" customHeight="1">
      <c r="D5149" s="233"/>
    </row>
    <row r="5151" spans="4:4" s="232" customFormat="1" ht="15.75" customHeight="1">
      <c r="D5151" s="233"/>
    </row>
    <row r="5153" spans="4:4" s="232" customFormat="1" ht="15.75" customHeight="1">
      <c r="D5153" s="233"/>
    </row>
    <row r="5155" spans="4:4" s="232" customFormat="1" ht="15.75" customHeight="1">
      <c r="D5155" s="233"/>
    </row>
    <row r="5157" spans="4:4" s="232" customFormat="1" ht="15.75" customHeight="1">
      <c r="D5157" s="233"/>
    </row>
    <row r="5159" spans="4:4" s="232" customFormat="1" ht="15.75" customHeight="1">
      <c r="D5159" s="233"/>
    </row>
    <row r="5161" spans="4:4" s="232" customFormat="1" ht="15.75" customHeight="1">
      <c r="D5161" s="233"/>
    </row>
    <row r="5163" spans="4:4" s="232" customFormat="1" ht="15.75" customHeight="1">
      <c r="D5163" s="233"/>
    </row>
    <row r="5165" spans="4:4" s="232" customFormat="1" ht="15.75" customHeight="1">
      <c r="D5165" s="233"/>
    </row>
    <row r="5167" spans="4:4" s="232" customFormat="1" ht="15.75" customHeight="1">
      <c r="D5167" s="233"/>
    </row>
    <row r="5169" spans="4:4" s="232" customFormat="1" ht="15.75" customHeight="1">
      <c r="D5169" s="233"/>
    </row>
    <row r="5171" spans="4:4" s="232" customFormat="1" ht="15.75" customHeight="1">
      <c r="D5171" s="233"/>
    </row>
    <row r="5173" spans="4:4" s="232" customFormat="1" ht="15.75" customHeight="1">
      <c r="D5173" s="233"/>
    </row>
    <row r="5175" spans="4:4" s="232" customFormat="1" ht="15.75" customHeight="1">
      <c r="D5175" s="233"/>
    </row>
    <row r="5177" spans="4:4" s="232" customFormat="1" ht="15.75" customHeight="1">
      <c r="D5177" s="233"/>
    </row>
    <row r="5179" spans="4:4" s="232" customFormat="1" ht="15.75" customHeight="1">
      <c r="D5179" s="233"/>
    </row>
    <row r="5181" spans="4:4" s="232" customFormat="1" ht="15.75" customHeight="1">
      <c r="D5181" s="233"/>
    </row>
    <row r="5183" spans="4:4" s="232" customFormat="1" ht="15.75" customHeight="1">
      <c r="D5183" s="233"/>
    </row>
    <row r="5185" spans="4:4" s="232" customFormat="1" ht="15.75" customHeight="1">
      <c r="D5185" s="233"/>
    </row>
    <row r="5187" spans="4:4" s="232" customFormat="1" ht="15.75" customHeight="1">
      <c r="D5187" s="233"/>
    </row>
    <row r="5189" spans="4:4" s="232" customFormat="1" ht="15.75" customHeight="1">
      <c r="D5189" s="233"/>
    </row>
    <row r="5191" spans="4:4" s="232" customFormat="1" ht="15.75" customHeight="1">
      <c r="D5191" s="233"/>
    </row>
    <row r="5193" spans="4:4" s="232" customFormat="1" ht="15.75" customHeight="1">
      <c r="D5193" s="233"/>
    </row>
    <row r="5195" spans="4:4" s="232" customFormat="1" ht="15.75" customHeight="1">
      <c r="D5195" s="233"/>
    </row>
    <row r="5197" spans="4:4" s="232" customFormat="1" ht="15.75" customHeight="1">
      <c r="D5197" s="233"/>
    </row>
    <row r="5199" spans="4:4" s="232" customFormat="1" ht="15.75" customHeight="1">
      <c r="D5199" s="233"/>
    </row>
    <row r="5201" spans="4:4" s="232" customFormat="1" ht="15.75" customHeight="1">
      <c r="D5201" s="233"/>
    </row>
    <row r="5203" spans="4:4" s="232" customFormat="1" ht="15.75" customHeight="1">
      <c r="D5203" s="233"/>
    </row>
    <row r="5205" spans="4:4" s="232" customFormat="1" ht="15.75" customHeight="1">
      <c r="D5205" s="233"/>
    </row>
    <row r="5207" spans="4:4" s="232" customFormat="1" ht="15.75" customHeight="1">
      <c r="D5207" s="233"/>
    </row>
    <row r="5209" spans="4:4" s="232" customFormat="1" ht="15.75" customHeight="1">
      <c r="D5209" s="233"/>
    </row>
    <row r="5211" spans="4:4" s="232" customFormat="1" ht="15.75" customHeight="1">
      <c r="D5211" s="233"/>
    </row>
    <row r="5213" spans="4:4" s="232" customFormat="1" ht="15.75" customHeight="1">
      <c r="D5213" s="233"/>
    </row>
    <row r="5215" spans="4:4" s="232" customFormat="1" ht="15.75" customHeight="1">
      <c r="D5215" s="233"/>
    </row>
    <row r="5217" spans="4:4" s="232" customFormat="1" ht="15.75" customHeight="1">
      <c r="D5217" s="233"/>
    </row>
    <row r="5219" spans="4:4" s="232" customFormat="1" ht="15.75" customHeight="1">
      <c r="D5219" s="233"/>
    </row>
    <row r="5221" spans="4:4" s="232" customFormat="1" ht="15.75" customHeight="1">
      <c r="D5221" s="233"/>
    </row>
    <row r="5223" spans="4:4" s="232" customFormat="1" ht="15.75" customHeight="1">
      <c r="D5223" s="233"/>
    </row>
    <row r="5225" spans="4:4" s="232" customFormat="1" ht="15.75" customHeight="1">
      <c r="D5225" s="233"/>
    </row>
    <row r="5227" spans="4:4" s="232" customFormat="1" ht="15.75" customHeight="1">
      <c r="D5227" s="233"/>
    </row>
    <row r="5229" spans="4:4" s="232" customFormat="1" ht="15.75" customHeight="1">
      <c r="D5229" s="233"/>
    </row>
    <row r="5231" spans="4:4" s="232" customFormat="1" ht="15.75" customHeight="1">
      <c r="D5231" s="233"/>
    </row>
    <row r="5233" spans="4:4" s="232" customFormat="1" ht="15.75" customHeight="1">
      <c r="D5233" s="233"/>
    </row>
    <row r="5235" spans="4:4" s="232" customFormat="1" ht="15.75" customHeight="1">
      <c r="D5235" s="233"/>
    </row>
    <row r="5237" spans="4:4" s="232" customFormat="1" ht="15.75" customHeight="1">
      <c r="D5237" s="233"/>
    </row>
    <row r="5239" spans="4:4" s="232" customFormat="1" ht="15.75" customHeight="1">
      <c r="D5239" s="233"/>
    </row>
    <row r="5241" spans="4:4" s="232" customFormat="1" ht="15.75" customHeight="1">
      <c r="D5241" s="233"/>
    </row>
    <row r="5243" spans="4:4" s="232" customFormat="1" ht="15.75" customHeight="1">
      <c r="D5243" s="233"/>
    </row>
    <row r="5245" spans="4:4" s="232" customFormat="1" ht="15.75" customHeight="1">
      <c r="D5245" s="233"/>
    </row>
    <row r="5247" spans="4:4" s="232" customFormat="1" ht="15.75" customHeight="1">
      <c r="D5247" s="233"/>
    </row>
    <row r="5249" spans="4:4" s="232" customFormat="1" ht="15.75" customHeight="1">
      <c r="D5249" s="233"/>
    </row>
    <row r="5251" spans="4:4" s="232" customFormat="1" ht="15.75" customHeight="1">
      <c r="D5251" s="233"/>
    </row>
    <row r="5253" spans="4:4" s="232" customFormat="1" ht="15.75" customHeight="1">
      <c r="D5253" s="233"/>
    </row>
    <row r="5255" spans="4:4" s="232" customFormat="1" ht="15.75" customHeight="1">
      <c r="D5255" s="233"/>
    </row>
    <row r="5257" spans="4:4" s="232" customFormat="1" ht="15.75" customHeight="1">
      <c r="D5257" s="233"/>
    </row>
    <row r="5259" spans="4:4" s="232" customFormat="1" ht="15.75" customHeight="1">
      <c r="D5259" s="233"/>
    </row>
    <row r="5261" spans="4:4" s="232" customFormat="1" ht="15.75" customHeight="1">
      <c r="D5261" s="233"/>
    </row>
    <row r="5263" spans="4:4" s="232" customFormat="1" ht="15.75" customHeight="1">
      <c r="D5263" s="233"/>
    </row>
    <row r="5265" spans="4:4" s="232" customFormat="1" ht="15.75" customHeight="1">
      <c r="D5265" s="233"/>
    </row>
    <row r="5267" spans="4:4" s="232" customFormat="1" ht="15.75" customHeight="1">
      <c r="D5267" s="233"/>
    </row>
    <row r="5269" spans="4:4" s="232" customFormat="1" ht="15.75" customHeight="1">
      <c r="D5269" s="233"/>
    </row>
    <row r="5271" spans="4:4" s="232" customFormat="1" ht="15.75" customHeight="1">
      <c r="D5271" s="233"/>
    </row>
    <row r="5273" spans="4:4" s="232" customFormat="1" ht="15.75" customHeight="1">
      <c r="D5273" s="233"/>
    </row>
    <row r="5275" spans="4:4" s="232" customFormat="1" ht="15.75" customHeight="1">
      <c r="D5275" s="233"/>
    </row>
    <row r="5277" spans="4:4" s="232" customFormat="1" ht="15.75" customHeight="1">
      <c r="D5277" s="233"/>
    </row>
    <row r="5279" spans="4:4" s="232" customFormat="1" ht="15.75" customHeight="1">
      <c r="D5279" s="233"/>
    </row>
    <row r="5281" spans="4:4" s="232" customFormat="1" ht="15.75" customHeight="1">
      <c r="D5281" s="233"/>
    </row>
    <row r="5283" spans="4:4" s="232" customFormat="1" ht="15.75" customHeight="1">
      <c r="D5283" s="233"/>
    </row>
    <row r="5285" spans="4:4" s="232" customFormat="1" ht="15.75" customHeight="1">
      <c r="D5285" s="233"/>
    </row>
    <row r="5287" spans="4:4" s="232" customFormat="1" ht="15.75" customHeight="1">
      <c r="D5287" s="233"/>
    </row>
    <row r="5289" spans="4:4" s="232" customFormat="1" ht="15.75" customHeight="1">
      <c r="D5289" s="233"/>
    </row>
    <row r="5291" spans="4:4" s="232" customFormat="1" ht="15.75" customHeight="1">
      <c r="D5291" s="233"/>
    </row>
    <row r="5293" spans="4:4" s="232" customFormat="1" ht="15.75" customHeight="1">
      <c r="D5293" s="233"/>
    </row>
    <row r="5295" spans="4:4" s="232" customFormat="1" ht="15.75" customHeight="1">
      <c r="D5295" s="233"/>
    </row>
    <row r="5297" spans="4:4" s="232" customFormat="1" ht="15.75" customHeight="1">
      <c r="D5297" s="233"/>
    </row>
    <row r="5299" spans="4:4" s="232" customFormat="1" ht="15.75" customHeight="1">
      <c r="D5299" s="233"/>
    </row>
    <row r="5301" spans="4:4" s="232" customFormat="1" ht="15.75" customHeight="1">
      <c r="D5301" s="233"/>
    </row>
    <row r="5303" spans="4:4" s="232" customFormat="1" ht="15.75" customHeight="1">
      <c r="D5303" s="233"/>
    </row>
    <row r="5305" spans="4:4" s="232" customFormat="1" ht="15.75" customHeight="1">
      <c r="D5305" s="233"/>
    </row>
    <row r="5307" spans="4:4" s="232" customFormat="1" ht="15.75" customHeight="1">
      <c r="D5307" s="233"/>
    </row>
    <row r="5309" spans="4:4" s="232" customFormat="1" ht="15.75" customHeight="1">
      <c r="D5309" s="233"/>
    </row>
    <row r="5311" spans="4:4" s="232" customFormat="1" ht="15.75" customHeight="1">
      <c r="D5311" s="233"/>
    </row>
    <row r="5313" spans="4:4" s="232" customFormat="1" ht="15.75" customHeight="1">
      <c r="D5313" s="233"/>
    </row>
    <row r="5315" spans="4:4" s="232" customFormat="1" ht="15.75" customHeight="1">
      <c r="D5315" s="233"/>
    </row>
    <row r="5317" spans="4:4" s="232" customFormat="1" ht="15.75" customHeight="1">
      <c r="D5317" s="233"/>
    </row>
    <row r="5319" spans="4:4" s="232" customFormat="1" ht="15.75" customHeight="1">
      <c r="D5319" s="233"/>
    </row>
    <row r="5321" spans="4:4" s="232" customFormat="1" ht="15.75" customHeight="1">
      <c r="D5321" s="233"/>
    </row>
    <row r="5323" spans="4:4" s="232" customFormat="1" ht="15.75" customHeight="1">
      <c r="D5323" s="233"/>
    </row>
    <row r="5325" spans="4:4" s="232" customFormat="1" ht="15.75" customHeight="1">
      <c r="D5325" s="233"/>
    </row>
    <row r="5327" spans="4:4" s="232" customFormat="1" ht="15.75" customHeight="1">
      <c r="D5327" s="233"/>
    </row>
    <row r="5329" spans="4:4" s="232" customFormat="1" ht="15.75" customHeight="1">
      <c r="D5329" s="233"/>
    </row>
    <row r="5331" spans="4:4" s="232" customFormat="1" ht="15.75" customHeight="1">
      <c r="D5331" s="233"/>
    </row>
    <row r="5333" spans="4:4" s="232" customFormat="1" ht="15.75" customHeight="1">
      <c r="D5333" s="233"/>
    </row>
    <row r="5335" spans="4:4" s="232" customFormat="1" ht="15.75" customHeight="1">
      <c r="D5335" s="233"/>
    </row>
    <row r="5337" spans="4:4" s="232" customFormat="1" ht="15.75" customHeight="1">
      <c r="D5337" s="233"/>
    </row>
    <row r="5339" spans="4:4" s="232" customFormat="1" ht="15.75" customHeight="1">
      <c r="D5339" s="233"/>
    </row>
    <row r="5341" spans="4:4" s="232" customFormat="1" ht="15.75" customHeight="1">
      <c r="D5341" s="233"/>
    </row>
    <row r="5343" spans="4:4" s="232" customFormat="1" ht="15.75" customHeight="1">
      <c r="D5343" s="233"/>
    </row>
    <row r="5345" spans="4:4" s="232" customFormat="1" ht="15.75" customHeight="1">
      <c r="D5345" s="233"/>
    </row>
    <row r="5347" spans="4:4" s="232" customFormat="1" ht="15.75" customHeight="1">
      <c r="D5347" s="233"/>
    </row>
    <row r="5349" spans="4:4" s="232" customFormat="1" ht="15.75" customHeight="1">
      <c r="D5349" s="233"/>
    </row>
    <row r="5351" spans="4:4" s="232" customFormat="1" ht="15.75" customHeight="1">
      <c r="D5351" s="233"/>
    </row>
    <row r="5353" spans="4:4" s="232" customFormat="1" ht="15.75" customHeight="1">
      <c r="D5353" s="233"/>
    </row>
    <row r="5355" spans="4:4" s="232" customFormat="1" ht="15.75" customHeight="1">
      <c r="D5355" s="233"/>
    </row>
    <row r="5357" spans="4:4" s="232" customFormat="1" ht="15.75" customHeight="1">
      <c r="D5357" s="233"/>
    </row>
    <row r="5359" spans="4:4" s="232" customFormat="1" ht="15.75" customHeight="1">
      <c r="D5359" s="233"/>
    </row>
    <row r="5361" spans="4:4" s="232" customFormat="1" ht="15.75" customHeight="1">
      <c r="D5361" s="233"/>
    </row>
    <row r="5363" spans="4:4" s="232" customFormat="1" ht="15.75" customHeight="1">
      <c r="D5363" s="233"/>
    </row>
    <row r="5365" spans="4:4" s="232" customFormat="1" ht="15.75" customHeight="1">
      <c r="D5365" s="233"/>
    </row>
    <row r="5367" spans="4:4" s="232" customFormat="1" ht="15.75" customHeight="1">
      <c r="D5367" s="233"/>
    </row>
    <row r="5369" spans="4:4" s="232" customFormat="1" ht="15.75" customHeight="1">
      <c r="D5369" s="233"/>
    </row>
    <row r="5371" spans="4:4" s="232" customFormat="1" ht="15.75" customHeight="1">
      <c r="D5371" s="233"/>
    </row>
    <row r="5373" spans="4:4" s="232" customFormat="1" ht="15.75" customHeight="1">
      <c r="D5373" s="233"/>
    </row>
    <row r="5375" spans="4:4" s="232" customFormat="1" ht="15.75" customHeight="1">
      <c r="D5375" s="233"/>
    </row>
    <row r="5377" spans="4:4" s="232" customFormat="1" ht="15.75" customHeight="1">
      <c r="D5377" s="233"/>
    </row>
    <row r="5379" spans="4:4" s="232" customFormat="1" ht="15.75" customHeight="1">
      <c r="D5379" s="233"/>
    </row>
    <row r="5381" spans="4:4" s="232" customFormat="1" ht="15.75" customHeight="1">
      <c r="D5381" s="233"/>
    </row>
    <row r="5383" spans="4:4" s="232" customFormat="1" ht="15.75" customHeight="1">
      <c r="D5383" s="233"/>
    </row>
    <row r="5385" spans="4:4" s="232" customFormat="1" ht="15.75" customHeight="1">
      <c r="D5385" s="233"/>
    </row>
    <row r="5387" spans="4:4" s="232" customFormat="1" ht="15.75" customHeight="1">
      <c r="D5387" s="233"/>
    </row>
    <row r="5389" spans="4:4" s="232" customFormat="1" ht="15.75" customHeight="1">
      <c r="D5389" s="233"/>
    </row>
    <row r="5391" spans="4:4" s="232" customFormat="1" ht="15.75" customHeight="1">
      <c r="D5391" s="233"/>
    </row>
    <row r="5393" spans="4:4" s="232" customFormat="1" ht="15.75" customHeight="1">
      <c r="D5393" s="233"/>
    </row>
    <row r="5395" spans="4:4" s="232" customFormat="1" ht="15.75" customHeight="1">
      <c r="D5395" s="233"/>
    </row>
    <row r="5397" spans="4:4" s="232" customFormat="1" ht="15.75" customHeight="1">
      <c r="D5397" s="233"/>
    </row>
    <row r="5399" spans="4:4" s="232" customFormat="1" ht="15.75" customHeight="1">
      <c r="D5399" s="233"/>
    </row>
    <row r="5401" spans="4:4" s="232" customFormat="1" ht="15.75" customHeight="1">
      <c r="D5401" s="233"/>
    </row>
    <row r="5403" spans="4:4" s="232" customFormat="1" ht="15.75" customHeight="1">
      <c r="D5403" s="233"/>
    </row>
    <row r="5405" spans="4:4" s="232" customFormat="1" ht="15.75" customHeight="1">
      <c r="D5405" s="233"/>
    </row>
    <row r="5407" spans="4:4" s="232" customFormat="1" ht="15.75" customHeight="1">
      <c r="D5407" s="233"/>
    </row>
    <row r="5409" spans="4:4" s="232" customFormat="1" ht="15.75" customHeight="1">
      <c r="D5409" s="233"/>
    </row>
    <row r="5411" spans="4:4" s="232" customFormat="1" ht="15.75" customHeight="1">
      <c r="D5411" s="233"/>
    </row>
    <row r="5413" spans="4:4" s="232" customFormat="1" ht="15.75" customHeight="1">
      <c r="D5413" s="233"/>
    </row>
    <row r="5415" spans="4:4" s="232" customFormat="1" ht="15.75" customHeight="1">
      <c r="D5415" s="233"/>
    </row>
    <row r="5417" spans="4:4" s="232" customFormat="1" ht="15.75" customHeight="1">
      <c r="D5417" s="233"/>
    </row>
    <row r="5419" spans="4:4" s="232" customFormat="1" ht="15.75" customHeight="1">
      <c r="D5419" s="233"/>
    </row>
    <row r="5421" spans="4:4" s="232" customFormat="1" ht="15.75" customHeight="1">
      <c r="D5421" s="233"/>
    </row>
    <row r="5423" spans="4:4" s="232" customFormat="1" ht="15.75" customHeight="1">
      <c r="D5423" s="233"/>
    </row>
    <row r="5425" spans="4:4" s="232" customFormat="1" ht="15.75" customHeight="1">
      <c r="D5425" s="233"/>
    </row>
    <row r="5427" spans="4:4" s="232" customFormat="1" ht="15.75" customHeight="1">
      <c r="D5427" s="233"/>
    </row>
    <row r="5429" spans="4:4" s="232" customFormat="1" ht="15.75" customHeight="1">
      <c r="D5429" s="233"/>
    </row>
    <row r="5431" spans="4:4" s="232" customFormat="1" ht="15.75" customHeight="1">
      <c r="D5431" s="233"/>
    </row>
    <row r="5433" spans="4:4" s="232" customFormat="1" ht="15.75" customHeight="1">
      <c r="D5433" s="233"/>
    </row>
    <row r="5435" spans="4:4" s="232" customFormat="1" ht="15.75" customHeight="1">
      <c r="D5435" s="233"/>
    </row>
    <row r="5437" spans="4:4" s="232" customFormat="1" ht="15.75" customHeight="1">
      <c r="D5437" s="233"/>
    </row>
    <row r="5439" spans="4:4" s="232" customFormat="1" ht="15.75" customHeight="1">
      <c r="D5439" s="233"/>
    </row>
    <row r="5441" spans="4:4" s="232" customFormat="1" ht="15.75" customHeight="1">
      <c r="D5441" s="233"/>
    </row>
    <row r="5443" spans="4:4" s="232" customFormat="1" ht="15.75" customHeight="1">
      <c r="D5443" s="233"/>
    </row>
    <row r="5445" spans="4:4" s="232" customFormat="1" ht="15.75" customHeight="1">
      <c r="D5445" s="233"/>
    </row>
    <row r="5447" spans="4:4" s="232" customFormat="1" ht="15.75" customHeight="1">
      <c r="D5447" s="233"/>
    </row>
    <row r="5449" spans="4:4" s="232" customFormat="1" ht="15.75" customHeight="1">
      <c r="D5449" s="233"/>
    </row>
    <row r="5451" spans="4:4" s="232" customFormat="1" ht="15.75" customHeight="1">
      <c r="D5451" s="233"/>
    </row>
    <row r="5453" spans="4:4" s="232" customFormat="1" ht="15.75" customHeight="1">
      <c r="D5453" s="233"/>
    </row>
    <row r="5455" spans="4:4" s="232" customFormat="1" ht="15.75" customHeight="1">
      <c r="D5455" s="233"/>
    </row>
    <row r="5457" spans="4:4" s="232" customFormat="1" ht="15.75" customHeight="1">
      <c r="D5457" s="233"/>
    </row>
    <row r="5459" spans="4:4" s="232" customFormat="1" ht="15.75" customHeight="1">
      <c r="D5459" s="233"/>
    </row>
    <row r="5461" spans="4:4" s="232" customFormat="1" ht="15.75" customHeight="1">
      <c r="D5461" s="233"/>
    </row>
    <row r="5463" spans="4:4" s="232" customFormat="1" ht="15.75" customHeight="1">
      <c r="D5463" s="233"/>
    </row>
    <row r="5465" spans="4:4" s="232" customFormat="1" ht="15.75" customHeight="1">
      <c r="D5465" s="233"/>
    </row>
    <row r="5467" spans="4:4" s="232" customFormat="1" ht="15.75" customHeight="1">
      <c r="D5467" s="233"/>
    </row>
    <row r="5469" spans="4:4" s="232" customFormat="1" ht="15.75" customHeight="1">
      <c r="D5469" s="233"/>
    </row>
    <row r="5471" spans="4:4" s="232" customFormat="1" ht="15.75" customHeight="1">
      <c r="D5471" s="233"/>
    </row>
    <row r="5473" spans="4:4" s="232" customFormat="1" ht="15.75" customHeight="1">
      <c r="D5473" s="233"/>
    </row>
    <row r="5475" spans="4:4" s="232" customFormat="1" ht="15.75" customHeight="1">
      <c r="D5475" s="233"/>
    </row>
    <row r="5477" spans="4:4" s="232" customFormat="1" ht="15.75" customHeight="1">
      <c r="D5477" s="233"/>
    </row>
    <row r="5479" spans="4:4" s="232" customFormat="1" ht="15.75" customHeight="1">
      <c r="D5479" s="233"/>
    </row>
    <row r="5481" spans="4:4" s="232" customFormat="1" ht="15.75" customHeight="1">
      <c r="D5481" s="233"/>
    </row>
    <row r="5483" spans="4:4" s="232" customFormat="1" ht="15.75" customHeight="1">
      <c r="D5483" s="233"/>
    </row>
    <row r="5485" spans="4:4" s="232" customFormat="1" ht="15.75" customHeight="1">
      <c r="D5485" s="233"/>
    </row>
    <row r="5487" spans="4:4" s="232" customFormat="1" ht="15.75" customHeight="1">
      <c r="D5487" s="233"/>
    </row>
    <row r="5489" spans="4:4" s="232" customFormat="1" ht="15.75" customHeight="1">
      <c r="D5489" s="233"/>
    </row>
    <row r="5491" spans="4:4" s="232" customFormat="1" ht="15.75" customHeight="1">
      <c r="D5491" s="233"/>
    </row>
    <row r="5493" spans="4:4" s="232" customFormat="1" ht="15.75" customHeight="1">
      <c r="D5493" s="233"/>
    </row>
    <row r="5495" spans="4:4" s="232" customFormat="1" ht="15.75" customHeight="1">
      <c r="D5495" s="233"/>
    </row>
    <row r="5497" spans="4:4" s="232" customFormat="1" ht="15.75" customHeight="1">
      <c r="D5497" s="233"/>
    </row>
    <row r="5499" spans="4:4" s="232" customFormat="1" ht="15.75" customHeight="1">
      <c r="D5499" s="233"/>
    </row>
    <row r="5501" spans="4:4" s="232" customFormat="1" ht="15.75" customHeight="1">
      <c r="D5501" s="233"/>
    </row>
    <row r="5503" spans="4:4" s="232" customFormat="1" ht="15.75" customHeight="1">
      <c r="D5503" s="233"/>
    </row>
    <row r="5505" spans="4:4" s="232" customFormat="1" ht="15.75" customHeight="1">
      <c r="D5505" s="233"/>
    </row>
    <row r="5507" spans="4:4" s="232" customFormat="1" ht="15.75" customHeight="1">
      <c r="D5507" s="233"/>
    </row>
    <row r="5509" spans="4:4" s="232" customFormat="1" ht="15.75" customHeight="1">
      <c r="D5509" s="233"/>
    </row>
    <row r="5511" spans="4:4" s="232" customFormat="1" ht="15.75" customHeight="1">
      <c r="D5511" s="233"/>
    </row>
    <row r="5513" spans="4:4" s="232" customFormat="1" ht="15.75" customHeight="1">
      <c r="D5513" s="233"/>
    </row>
    <row r="5515" spans="4:4" s="232" customFormat="1" ht="15.75" customHeight="1">
      <c r="D5515" s="233"/>
    </row>
    <row r="5517" spans="4:4" s="232" customFormat="1" ht="15.75" customHeight="1">
      <c r="D5517" s="233"/>
    </row>
    <row r="5519" spans="4:4" s="232" customFormat="1" ht="15.75" customHeight="1">
      <c r="D5519" s="233"/>
    </row>
    <row r="5521" spans="4:4" s="232" customFormat="1" ht="15.75" customHeight="1">
      <c r="D5521" s="233"/>
    </row>
    <row r="5523" spans="4:4" s="232" customFormat="1" ht="15.75" customHeight="1">
      <c r="D5523" s="233"/>
    </row>
    <row r="5525" spans="4:4" s="232" customFormat="1" ht="15.75" customHeight="1">
      <c r="D5525" s="233"/>
    </row>
    <row r="5527" spans="4:4" s="232" customFormat="1" ht="15.75" customHeight="1">
      <c r="D5527" s="233"/>
    </row>
    <row r="5529" spans="4:4" s="232" customFormat="1" ht="15.75" customHeight="1">
      <c r="D5529" s="233"/>
    </row>
    <row r="5531" spans="4:4" s="232" customFormat="1" ht="15.75" customHeight="1">
      <c r="D5531" s="233"/>
    </row>
    <row r="5533" spans="4:4" s="232" customFormat="1" ht="15.75" customHeight="1">
      <c r="D5533" s="233"/>
    </row>
    <row r="5535" spans="4:4" s="232" customFormat="1" ht="15.75" customHeight="1">
      <c r="D5535" s="233"/>
    </row>
    <row r="5537" spans="4:4" s="232" customFormat="1" ht="15.75" customHeight="1">
      <c r="D5537" s="233"/>
    </row>
    <row r="5539" spans="4:4" s="232" customFormat="1" ht="15.75" customHeight="1">
      <c r="D5539" s="233"/>
    </row>
    <row r="5541" spans="4:4" s="232" customFormat="1" ht="15.75" customHeight="1">
      <c r="D5541" s="233"/>
    </row>
    <row r="5543" spans="4:4" s="232" customFormat="1" ht="15.75" customHeight="1">
      <c r="D5543" s="233"/>
    </row>
    <row r="5545" spans="4:4" s="232" customFormat="1" ht="15.75" customHeight="1">
      <c r="D5545" s="233"/>
    </row>
    <row r="5547" spans="4:4" s="232" customFormat="1" ht="15.75" customHeight="1">
      <c r="D5547" s="233"/>
    </row>
    <row r="5549" spans="4:4" s="232" customFormat="1" ht="15.75" customHeight="1">
      <c r="D5549" s="233"/>
    </row>
    <row r="5551" spans="4:4" s="232" customFormat="1" ht="15.75" customHeight="1">
      <c r="D5551" s="233"/>
    </row>
    <row r="5553" spans="4:4" s="232" customFormat="1" ht="15.75" customHeight="1">
      <c r="D5553" s="233"/>
    </row>
    <row r="5555" spans="4:4" s="232" customFormat="1" ht="15.75" customHeight="1">
      <c r="D5555" s="233"/>
    </row>
    <row r="5557" spans="4:4" s="232" customFormat="1" ht="15.75" customHeight="1">
      <c r="D5557" s="233"/>
    </row>
    <row r="5559" spans="4:4" s="232" customFormat="1" ht="15.75" customHeight="1">
      <c r="D5559" s="233"/>
    </row>
    <row r="5561" spans="4:4" s="232" customFormat="1" ht="15.75" customHeight="1">
      <c r="D5561" s="233"/>
    </row>
    <row r="5563" spans="4:4" s="232" customFormat="1" ht="15.75" customHeight="1">
      <c r="D5563" s="233"/>
    </row>
    <row r="5565" spans="4:4" s="232" customFormat="1" ht="15.75" customHeight="1">
      <c r="D5565" s="233"/>
    </row>
    <row r="5567" spans="4:4" s="232" customFormat="1" ht="15.75" customHeight="1">
      <c r="D5567" s="233"/>
    </row>
    <row r="5569" spans="4:4" s="232" customFormat="1" ht="15.75" customHeight="1">
      <c r="D5569" s="233"/>
    </row>
    <row r="5571" spans="4:4" s="232" customFormat="1" ht="15.75" customHeight="1">
      <c r="D5571" s="233"/>
    </row>
    <row r="5573" spans="4:4" s="232" customFormat="1" ht="15.75" customHeight="1">
      <c r="D5573" s="233"/>
    </row>
    <row r="5575" spans="4:4" s="232" customFormat="1" ht="15.75" customHeight="1">
      <c r="D5575" s="233"/>
    </row>
    <row r="5577" spans="4:4" s="232" customFormat="1" ht="15.75" customHeight="1">
      <c r="D5577" s="233"/>
    </row>
    <row r="5579" spans="4:4" s="232" customFormat="1" ht="15.75" customHeight="1">
      <c r="D5579" s="233"/>
    </row>
    <row r="5581" spans="4:4" s="232" customFormat="1" ht="15.75" customHeight="1">
      <c r="D5581" s="233"/>
    </row>
    <row r="5583" spans="4:4" s="232" customFormat="1" ht="15.75" customHeight="1">
      <c r="D5583" s="233"/>
    </row>
    <row r="5585" spans="4:4" s="232" customFormat="1" ht="15.75" customHeight="1">
      <c r="D5585" s="233"/>
    </row>
    <row r="5587" spans="4:4" s="232" customFormat="1" ht="15.75" customHeight="1">
      <c r="D5587" s="233"/>
    </row>
    <row r="5589" spans="4:4" s="232" customFormat="1" ht="15.75" customHeight="1">
      <c r="D5589" s="233"/>
    </row>
    <row r="5591" spans="4:4" s="232" customFormat="1" ht="15.75" customHeight="1">
      <c r="D5591" s="233"/>
    </row>
    <row r="5593" spans="4:4" s="232" customFormat="1" ht="15.75" customHeight="1">
      <c r="D5593" s="233"/>
    </row>
    <row r="5595" spans="4:4" s="232" customFormat="1" ht="15.75" customHeight="1">
      <c r="D5595" s="233"/>
    </row>
    <row r="5597" spans="4:4" s="232" customFormat="1" ht="15.75" customHeight="1">
      <c r="D5597" s="233"/>
    </row>
    <row r="5599" spans="4:4" s="232" customFormat="1" ht="15.75" customHeight="1">
      <c r="D5599" s="233"/>
    </row>
    <row r="5601" spans="4:4" s="232" customFormat="1" ht="15.75" customHeight="1">
      <c r="D5601" s="233"/>
    </row>
    <row r="5603" spans="4:4" s="232" customFormat="1" ht="15.75" customHeight="1">
      <c r="D5603" s="233"/>
    </row>
    <row r="5605" spans="4:4" s="232" customFormat="1" ht="15.75" customHeight="1">
      <c r="D5605" s="233"/>
    </row>
    <row r="5607" spans="4:4" s="232" customFormat="1" ht="15.75" customHeight="1">
      <c r="D5607" s="233"/>
    </row>
    <row r="5609" spans="4:4" s="232" customFormat="1" ht="15.75" customHeight="1">
      <c r="D5609" s="233"/>
    </row>
    <row r="5611" spans="4:4" s="232" customFormat="1" ht="15.75" customHeight="1">
      <c r="D5611" s="233"/>
    </row>
    <row r="5613" spans="4:4" s="232" customFormat="1" ht="15.75" customHeight="1">
      <c r="D5613" s="233"/>
    </row>
    <row r="5615" spans="4:4" s="232" customFormat="1" ht="15.75" customHeight="1">
      <c r="D5615" s="233"/>
    </row>
    <row r="5617" spans="4:4" s="232" customFormat="1" ht="15.75" customHeight="1">
      <c r="D5617" s="233"/>
    </row>
    <row r="5619" spans="4:4" s="232" customFormat="1" ht="15.75" customHeight="1">
      <c r="D5619" s="233"/>
    </row>
    <row r="5621" spans="4:4" s="232" customFormat="1" ht="15.75" customHeight="1">
      <c r="D5621" s="233"/>
    </row>
    <row r="5623" spans="4:4" s="232" customFormat="1" ht="15.75" customHeight="1">
      <c r="D5623" s="233"/>
    </row>
    <row r="5625" spans="4:4" s="232" customFormat="1" ht="15.75" customHeight="1">
      <c r="D5625" s="233"/>
    </row>
    <row r="5627" spans="4:4" s="232" customFormat="1" ht="15.75" customHeight="1">
      <c r="D5627" s="233"/>
    </row>
    <row r="5629" spans="4:4" s="232" customFormat="1" ht="15.75" customHeight="1">
      <c r="D5629" s="233"/>
    </row>
    <row r="5631" spans="4:4" s="232" customFormat="1" ht="15.75" customHeight="1">
      <c r="D5631" s="233"/>
    </row>
    <row r="5633" spans="4:4" s="232" customFormat="1" ht="15.75" customHeight="1">
      <c r="D5633" s="233"/>
    </row>
    <row r="5635" spans="4:4" s="232" customFormat="1" ht="15.75" customHeight="1">
      <c r="D5635" s="233"/>
    </row>
    <row r="5637" spans="4:4" s="232" customFormat="1" ht="15.75" customHeight="1">
      <c r="D5637" s="233"/>
    </row>
    <row r="5639" spans="4:4" s="232" customFormat="1" ht="15.75" customHeight="1">
      <c r="D5639" s="233"/>
    </row>
    <row r="5641" spans="4:4" s="232" customFormat="1" ht="15.75" customHeight="1">
      <c r="D5641" s="233"/>
    </row>
    <row r="5643" spans="4:4" s="232" customFormat="1" ht="15.75" customHeight="1">
      <c r="D5643" s="233"/>
    </row>
    <row r="5645" spans="4:4" s="232" customFormat="1" ht="15.75" customHeight="1">
      <c r="D5645" s="233"/>
    </row>
    <row r="5647" spans="4:4" s="232" customFormat="1" ht="15.75" customHeight="1">
      <c r="D5647" s="233"/>
    </row>
    <row r="5649" spans="4:4" s="232" customFormat="1" ht="15.75" customHeight="1">
      <c r="D5649" s="233"/>
    </row>
    <row r="5651" spans="4:4" s="232" customFormat="1" ht="15.75" customHeight="1">
      <c r="D5651" s="233"/>
    </row>
    <row r="5653" spans="4:4" s="232" customFormat="1" ht="15.75" customHeight="1">
      <c r="D5653" s="233"/>
    </row>
    <row r="5655" spans="4:4" s="232" customFormat="1" ht="15.75" customHeight="1">
      <c r="D5655" s="233"/>
    </row>
    <row r="5657" spans="4:4" s="232" customFormat="1" ht="15.75" customHeight="1">
      <c r="D5657" s="233"/>
    </row>
    <row r="5659" spans="4:4" s="232" customFormat="1" ht="15.75" customHeight="1">
      <c r="D5659" s="233"/>
    </row>
    <row r="5661" spans="4:4" s="232" customFormat="1" ht="15.75" customHeight="1">
      <c r="D5661" s="233"/>
    </row>
    <row r="5663" spans="4:4" s="232" customFormat="1" ht="15.75" customHeight="1">
      <c r="D5663" s="233"/>
    </row>
    <row r="5665" spans="4:4" s="232" customFormat="1" ht="15.75" customHeight="1">
      <c r="D5665" s="233"/>
    </row>
    <row r="5667" spans="4:4" s="232" customFormat="1" ht="15.75" customHeight="1">
      <c r="D5667" s="233"/>
    </row>
    <row r="5669" spans="4:4" s="232" customFormat="1" ht="15.75" customHeight="1">
      <c r="D5669" s="233"/>
    </row>
    <row r="5671" spans="4:4" s="232" customFormat="1" ht="15.75" customHeight="1">
      <c r="D5671" s="233"/>
    </row>
    <row r="5673" spans="4:4" s="232" customFormat="1" ht="15.75" customHeight="1">
      <c r="D5673" s="233"/>
    </row>
    <row r="5675" spans="4:4" s="232" customFormat="1" ht="15.75" customHeight="1">
      <c r="D5675" s="233"/>
    </row>
    <row r="5677" spans="4:4" s="232" customFormat="1" ht="15.75" customHeight="1">
      <c r="D5677" s="233"/>
    </row>
    <row r="5679" spans="4:4" s="232" customFormat="1" ht="15.75" customHeight="1">
      <c r="D5679" s="233"/>
    </row>
    <row r="5681" spans="4:4" s="232" customFormat="1" ht="15.75" customHeight="1">
      <c r="D5681" s="233"/>
    </row>
    <row r="5683" spans="4:4" s="232" customFormat="1" ht="15.75" customHeight="1">
      <c r="D5683" s="233"/>
    </row>
    <row r="5685" spans="4:4" s="232" customFormat="1" ht="15.75" customHeight="1">
      <c r="D5685" s="233"/>
    </row>
    <row r="5687" spans="4:4" s="232" customFormat="1" ht="15.75" customHeight="1">
      <c r="D5687" s="233"/>
    </row>
    <row r="5689" spans="4:4" s="232" customFormat="1" ht="15.75" customHeight="1">
      <c r="D5689" s="233"/>
    </row>
    <row r="5691" spans="4:4" s="232" customFormat="1" ht="15.75" customHeight="1">
      <c r="D5691" s="233"/>
    </row>
    <row r="5693" spans="4:4" s="232" customFormat="1" ht="15.75" customHeight="1">
      <c r="D5693" s="233"/>
    </row>
    <row r="5695" spans="4:4" s="232" customFormat="1" ht="15.75" customHeight="1">
      <c r="D5695" s="233"/>
    </row>
    <row r="5697" spans="4:4" s="232" customFormat="1" ht="15.75" customHeight="1">
      <c r="D5697" s="233"/>
    </row>
    <row r="5699" spans="4:4" s="232" customFormat="1" ht="15.75" customHeight="1">
      <c r="D5699" s="233"/>
    </row>
    <row r="5701" spans="4:4" s="232" customFormat="1" ht="15.75" customHeight="1">
      <c r="D5701" s="233"/>
    </row>
    <row r="5703" spans="4:4" s="232" customFormat="1" ht="15.75" customHeight="1">
      <c r="D5703" s="233"/>
    </row>
    <row r="5705" spans="4:4" s="232" customFormat="1" ht="15.75" customHeight="1">
      <c r="D5705" s="233"/>
    </row>
    <row r="5707" spans="4:4" s="232" customFormat="1" ht="15.75" customHeight="1">
      <c r="D5707" s="233"/>
    </row>
    <row r="5709" spans="4:4" s="232" customFormat="1" ht="15.75" customHeight="1">
      <c r="D5709" s="233"/>
    </row>
    <row r="5711" spans="4:4" s="232" customFormat="1" ht="15.75" customHeight="1">
      <c r="D5711" s="233"/>
    </row>
    <row r="5713" spans="4:4" s="232" customFormat="1" ht="15.75" customHeight="1">
      <c r="D5713" s="233"/>
    </row>
    <row r="5715" spans="4:4" s="232" customFormat="1" ht="15.75" customHeight="1">
      <c r="D5715" s="233"/>
    </row>
    <row r="5717" spans="4:4" s="232" customFormat="1" ht="15.75" customHeight="1">
      <c r="D5717" s="233"/>
    </row>
    <row r="5719" spans="4:4" s="232" customFormat="1" ht="15.75" customHeight="1">
      <c r="D5719" s="233"/>
    </row>
    <row r="5721" spans="4:4" s="232" customFormat="1" ht="15.75" customHeight="1">
      <c r="D5721" s="233"/>
    </row>
    <row r="5723" spans="4:4" s="232" customFormat="1" ht="15.75" customHeight="1">
      <c r="D5723" s="233"/>
    </row>
    <row r="5725" spans="4:4" s="232" customFormat="1" ht="15.75" customHeight="1">
      <c r="D5725" s="233"/>
    </row>
    <row r="5727" spans="4:4" s="232" customFormat="1" ht="15.75" customHeight="1">
      <c r="D5727" s="233"/>
    </row>
    <row r="5729" spans="4:4" s="232" customFormat="1" ht="15.75" customHeight="1">
      <c r="D5729" s="233"/>
    </row>
    <row r="5731" spans="4:4" s="232" customFormat="1" ht="15.75" customHeight="1">
      <c r="D5731" s="233"/>
    </row>
    <row r="5733" spans="4:4" s="232" customFormat="1" ht="15.75" customHeight="1">
      <c r="D5733" s="233"/>
    </row>
    <row r="5735" spans="4:4" s="232" customFormat="1" ht="15.75" customHeight="1">
      <c r="D5735" s="233"/>
    </row>
    <row r="5737" spans="4:4" s="232" customFormat="1" ht="15.75" customHeight="1">
      <c r="D5737" s="233"/>
    </row>
    <row r="5739" spans="4:4" s="232" customFormat="1" ht="15.75" customHeight="1">
      <c r="D5739" s="233"/>
    </row>
    <row r="5741" spans="4:4" s="232" customFormat="1" ht="15.75" customHeight="1">
      <c r="D5741" s="233"/>
    </row>
    <row r="5743" spans="4:4" s="232" customFormat="1" ht="15.75" customHeight="1">
      <c r="D5743" s="233"/>
    </row>
    <row r="5745" spans="4:4" s="232" customFormat="1" ht="15.75" customHeight="1">
      <c r="D5745" s="233"/>
    </row>
    <row r="5747" spans="4:4" s="232" customFormat="1" ht="15.75" customHeight="1">
      <c r="D5747" s="233"/>
    </row>
    <row r="5749" spans="4:4" s="232" customFormat="1" ht="15.75" customHeight="1">
      <c r="D5749" s="233"/>
    </row>
    <row r="5751" spans="4:4" s="232" customFormat="1" ht="15.75" customHeight="1">
      <c r="D5751" s="233"/>
    </row>
    <row r="5753" spans="4:4" s="232" customFormat="1" ht="15.75" customHeight="1">
      <c r="D5753" s="233"/>
    </row>
    <row r="5755" spans="4:4" s="232" customFormat="1" ht="15.75" customHeight="1">
      <c r="D5755" s="233"/>
    </row>
    <row r="5757" spans="4:4" s="232" customFormat="1" ht="15.75" customHeight="1">
      <c r="D5757" s="233"/>
    </row>
    <row r="5759" spans="4:4" s="232" customFormat="1" ht="15.75" customHeight="1">
      <c r="D5759" s="233"/>
    </row>
    <row r="5761" spans="4:4" s="232" customFormat="1" ht="15.75" customHeight="1">
      <c r="D5761" s="233"/>
    </row>
    <row r="5763" spans="4:4" s="232" customFormat="1" ht="15.75" customHeight="1">
      <c r="D5763" s="233"/>
    </row>
    <row r="5765" spans="4:4" s="232" customFormat="1" ht="15.75" customHeight="1">
      <c r="D5765" s="233"/>
    </row>
    <row r="5767" spans="4:4" s="232" customFormat="1" ht="15.75" customHeight="1">
      <c r="D5767" s="233"/>
    </row>
    <row r="5769" spans="4:4" s="232" customFormat="1" ht="15.75" customHeight="1">
      <c r="D5769" s="233"/>
    </row>
    <row r="5771" spans="4:4" s="232" customFormat="1" ht="15.75" customHeight="1">
      <c r="D5771" s="233"/>
    </row>
    <row r="5773" spans="4:4" s="232" customFormat="1" ht="15.75" customHeight="1">
      <c r="D5773" s="233"/>
    </row>
    <row r="5775" spans="4:4" s="232" customFormat="1" ht="15.75" customHeight="1">
      <c r="D5775" s="233"/>
    </row>
    <row r="5777" spans="4:4" s="232" customFormat="1" ht="15.75" customHeight="1">
      <c r="D5777" s="233"/>
    </row>
    <row r="5779" spans="4:4" s="232" customFormat="1" ht="15.75" customHeight="1">
      <c r="D5779" s="233"/>
    </row>
    <row r="5781" spans="4:4" s="232" customFormat="1" ht="15.75" customHeight="1">
      <c r="D5781" s="233"/>
    </row>
    <row r="5783" spans="4:4" s="232" customFormat="1" ht="15.75" customHeight="1">
      <c r="D5783" s="233"/>
    </row>
    <row r="5785" spans="4:4" s="232" customFormat="1" ht="15.75" customHeight="1">
      <c r="D5785" s="233"/>
    </row>
    <row r="5787" spans="4:4" s="232" customFormat="1" ht="15.75" customHeight="1">
      <c r="D5787" s="233"/>
    </row>
    <row r="5789" spans="4:4" s="232" customFormat="1" ht="15.75" customHeight="1">
      <c r="D5789" s="233"/>
    </row>
    <row r="5791" spans="4:4" s="232" customFormat="1" ht="15.75" customHeight="1">
      <c r="D5791" s="233"/>
    </row>
    <row r="5793" spans="4:4" s="232" customFormat="1" ht="15.75" customHeight="1">
      <c r="D5793" s="233"/>
    </row>
    <row r="5795" spans="4:4" s="232" customFormat="1" ht="15.75" customHeight="1">
      <c r="D5795" s="233"/>
    </row>
    <row r="5797" spans="4:4" s="232" customFormat="1" ht="15.75" customHeight="1">
      <c r="D5797" s="233"/>
    </row>
    <row r="5799" spans="4:4" s="232" customFormat="1" ht="15.75" customHeight="1">
      <c r="D5799" s="233"/>
    </row>
    <row r="5801" spans="4:4" s="232" customFormat="1" ht="15.75" customHeight="1">
      <c r="D5801" s="233"/>
    </row>
    <row r="5803" spans="4:4" s="232" customFormat="1" ht="15.75" customHeight="1">
      <c r="D5803" s="233"/>
    </row>
    <row r="5805" spans="4:4" s="232" customFormat="1" ht="15.75" customHeight="1">
      <c r="D5805" s="233"/>
    </row>
    <row r="5807" spans="4:4" s="232" customFormat="1" ht="15.75" customHeight="1">
      <c r="D5807" s="233"/>
    </row>
    <row r="5809" spans="4:4" s="232" customFormat="1" ht="15.75" customHeight="1">
      <c r="D5809" s="233"/>
    </row>
    <row r="5811" spans="4:4" s="232" customFormat="1" ht="15.75" customHeight="1">
      <c r="D5811" s="233"/>
    </row>
    <row r="5813" spans="4:4" s="232" customFormat="1" ht="15.75" customHeight="1">
      <c r="D5813" s="233"/>
    </row>
    <row r="5815" spans="4:4" s="232" customFormat="1" ht="15.75" customHeight="1">
      <c r="D5815" s="233"/>
    </row>
    <row r="5817" spans="4:4" s="232" customFormat="1" ht="15.75" customHeight="1">
      <c r="D5817" s="233"/>
    </row>
    <row r="5819" spans="4:4" s="232" customFormat="1" ht="15.75" customHeight="1">
      <c r="D5819" s="233"/>
    </row>
    <row r="5821" spans="4:4" s="232" customFormat="1" ht="15.75" customHeight="1">
      <c r="D5821" s="233"/>
    </row>
    <row r="5823" spans="4:4" s="232" customFormat="1" ht="15.75" customHeight="1">
      <c r="D5823" s="233"/>
    </row>
    <row r="5825" spans="4:4" s="232" customFormat="1" ht="15.75" customHeight="1">
      <c r="D5825" s="233"/>
    </row>
    <row r="5827" spans="4:4" s="232" customFormat="1" ht="15.75" customHeight="1">
      <c r="D5827" s="233"/>
    </row>
    <row r="5829" spans="4:4" s="232" customFormat="1" ht="15.75" customHeight="1">
      <c r="D5829" s="233"/>
    </row>
    <row r="5831" spans="4:4" s="232" customFormat="1" ht="15.75" customHeight="1">
      <c r="D5831" s="233"/>
    </row>
    <row r="5833" spans="4:4" s="232" customFormat="1" ht="15.75" customHeight="1">
      <c r="D5833" s="233"/>
    </row>
    <row r="5835" spans="4:4" s="232" customFormat="1" ht="15.75" customHeight="1">
      <c r="D5835" s="233"/>
    </row>
    <row r="5837" spans="4:4" s="232" customFormat="1" ht="15.75" customHeight="1">
      <c r="D5837" s="233"/>
    </row>
    <row r="5839" spans="4:4" s="232" customFormat="1" ht="15.75" customHeight="1">
      <c r="D5839" s="233"/>
    </row>
    <row r="5841" spans="4:4" s="232" customFormat="1" ht="15.75" customHeight="1">
      <c r="D5841" s="233"/>
    </row>
    <row r="5843" spans="4:4" s="232" customFormat="1" ht="15.75" customHeight="1">
      <c r="D5843" s="233"/>
    </row>
    <row r="5845" spans="4:4" s="232" customFormat="1" ht="15.75" customHeight="1">
      <c r="D5845" s="233"/>
    </row>
    <row r="5847" spans="4:4" s="232" customFormat="1" ht="15.75" customHeight="1">
      <c r="D5847" s="233"/>
    </row>
    <row r="5849" spans="4:4" s="232" customFormat="1" ht="15.75" customHeight="1">
      <c r="D5849" s="233"/>
    </row>
    <row r="5851" spans="4:4" s="232" customFormat="1" ht="15.75" customHeight="1">
      <c r="D5851" s="233"/>
    </row>
    <row r="5853" spans="4:4" s="232" customFormat="1" ht="15.75" customHeight="1">
      <c r="D5853" s="233"/>
    </row>
    <row r="5855" spans="4:4" s="232" customFormat="1" ht="15.75" customHeight="1">
      <c r="D5855" s="233"/>
    </row>
    <row r="5857" spans="4:4" s="232" customFormat="1" ht="15.75" customHeight="1">
      <c r="D5857" s="233"/>
    </row>
    <row r="5859" spans="4:4" s="232" customFormat="1" ht="15.75" customHeight="1">
      <c r="D5859" s="233"/>
    </row>
    <row r="5861" spans="4:4" s="232" customFormat="1" ht="15.75" customHeight="1">
      <c r="D5861" s="233"/>
    </row>
    <row r="5863" spans="4:4" s="232" customFormat="1" ht="15.75" customHeight="1">
      <c r="D5863" s="233"/>
    </row>
    <row r="5865" spans="4:4" s="232" customFormat="1" ht="15.75" customHeight="1">
      <c r="D5865" s="233"/>
    </row>
    <row r="5867" spans="4:4" s="232" customFormat="1" ht="15.75" customHeight="1">
      <c r="D5867" s="233"/>
    </row>
    <row r="5869" spans="4:4" s="232" customFormat="1" ht="15.75" customHeight="1">
      <c r="D5869" s="233"/>
    </row>
    <row r="5871" spans="4:4" s="232" customFormat="1" ht="15.75" customHeight="1">
      <c r="D5871" s="233"/>
    </row>
    <row r="5873" spans="4:4" s="232" customFormat="1" ht="15.75" customHeight="1">
      <c r="D5873" s="233"/>
    </row>
    <row r="5875" spans="4:4" s="232" customFormat="1" ht="15.75" customHeight="1">
      <c r="D5875" s="233"/>
    </row>
    <row r="5877" spans="4:4" s="232" customFormat="1" ht="15.75" customHeight="1">
      <c r="D5877" s="233"/>
    </row>
    <row r="5879" spans="4:4" s="232" customFormat="1" ht="15.75" customHeight="1">
      <c r="D5879" s="233"/>
    </row>
    <row r="5881" spans="4:4" s="232" customFormat="1" ht="15.75" customHeight="1">
      <c r="D5881" s="233"/>
    </row>
    <row r="5883" spans="4:4" s="232" customFormat="1" ht="15.75" customHeight="1">
      <c r="D5883" s="233"/>
    </row>
    <row r="5885" spans="4:4" s="232" customFormat="1" ht="15.75" customHeight="1">
      <c r="D5885" s="233"/>
    </row>
    <row r="5887" spans="4:4" s="232" customFormat="1" ht="15.75" customHeight="1">
      <c r="D5887" s="233"/>
    </row>
    <row r="5889" spans="4:4" s="232" customFormat="1" ht="15.75" customHeight="1">
      <c r="D5889" s="233"/>
    </row>
    <row r="5891" spans="4:4" s="232" customFormat="1" ht="15.75" customHeight="1">
      <c r="D5891" s="233"/>
    </row>
    <row r="5893" spans="4:4" s="232" customFormat="1" ht="15.75" customHeight="1">
      <c r="D5893" s="233"/>
    </row>
    <row r="5895" spans="4:4" s="232" customFormat="1" ht="15.75" customHeight="1">
      <c r="D5895" s="233"/>
    </row>
    <row r="5897" spans="4:4" s="232" customFormat="1" ht="15.75" customHeight="1">
      <c r="D5897" s="233"/>
    </row>
    <row r="5899" spans="4:4" s="232" customFormat="1" ht="15.75" customHeight="1">
      <c r="D5899" s="233"/>
    </row>
    <row r="5901" spans="4:4" s="232" customFormat="1" ht="15.75" customHeight="1">
      <c r="D5901" s="233"/>
    </row>
    <row r="5903" spans="4:4" s="232" customFormat="1" ht="15.75" customHeight="1">
      <c r="D5903" s="233"/>
    </row>
    <row r="5905" spans="4:4" s="232" customFormat="1" ht="15.75" customHeight="1">
      <c r="D5905" s="233"/>
    </row>
    <row r="5907" spans="4:4" s="232" customFormat="1" ht="15.75" customHeight="1">
      <c r="D5907" s="233"/>
    </row>
    <row r="5909" spans="4:4" s="232" customFormat="1" ht="15.75" customHeight="1">
      <c r="D5909" s="233"/>
    </row>
    <row r="5911" spans="4:4" s="232" customFormat="1" ht="15.75" customHeight="1">
      <c r="D5911" s="233"/>
    </row>
    <row r="5913" spans="4:4" s="232" customFormat="1" ht="15.75" customHeight="1">
      <c r="D5913" s="233"/>
    </row>
    <row r="5915" spans="4:4" s="232" customFormat="1" ht="15.75" customHeight="1">
      <c r="D5915" s="233"/>
    </row>
    <row r="5917" spans="4:4" s="232" customFormat="1" ht="15.75" customHeight="1">
      <c r="D5917" s="233"/>
    </row>
    <row r="5919" spans="4:4" s="232" customFormat="1" ht="15.75" customHeight="1">
      <c r="D5919" s="233"/>
    </row>
    <row r="5921" spans="4:4" s="232" customFormat="1" ht="15.75" customHeight="1">
      <c r="D5921" s="233"/>
    </row>
    <row r="5923" spans="4:4" s="232" customFormat="1" ht="15.75" customHeight="1">
      <c r="D5923" s="233"/>
    </row>
    <row r="5925" spans="4:4" s="232" customFormat="1" ht="15.75" customHeight="1">
      <c r="D5925" s="233"/>
    </row>
    <row r="5927" spans="4:4" s="232" customFormat="1" ht="15.75" customHeight="1">
      <c r="D5927" s="233"/>
    </row>
    <row r="5929" spans="4:4" s="232" customFormat="1" ht="15.75" customHeight="1">
      <c r="D5929" s="233"/>
    </row>
    <row r="5931" spans="4:4" s="232" customFormat="1" ht="15.75" customHeight="1">
      <c r="D5931" s="233"/>
    </row>
    <row r="5933" spans="4:4" s="232" customFormat="1" ht="15.75" customHeight="1">
      <c r="D5933" s="233"/>
    </row>
    <row r="5935" spans="4:4" s="232" customFormat="1" ht="15.75" customHeight="1">
      <c r="D5935" s="233"/>
    </row>
    <row r="5937" spans="4:4" s="232" customFormat="1" ht="15.75" customHeight="1">
      <c r="D5937" s="233"/>
    </row>
    <row r="5939" spans="4:4" s="232" customFormat="1" ht="15.75" customHeight="1">
      <c r="D5939" s="233"/>
    </row>
    <row r="5941" spans="4:4" s="232" customFormat="1" ht="15.75" customHeight="1">
      <c r="D5941" s="233"/>
    </row>
    <row r="5943" spans="4:4" s="232" customFormat="1" ht="15.75" customHeight="1">
      <c r="D5943" s="233"/>
    </row>
    <row r="5945" spans="4:4" s="232" customFormat="1" ht="15.75" customHeight="1">
      <c r="D5945" s="233"/>
    </row>
    <row r="5947" spans="4:4" s="232" customFormat="1" ht="15.75" customHeight="1">
      <c r="D5947" s="233"/>
    </row>
    <row r="5949" spans="4:4" s="232" customFormat="1" ht="15.75" customHeight="1">
      <c r="D5949" s="233"/>
    </row>
    <row r="5951" spans="4:4" s="232" customFormat="1" ht="15.75" customHeight="1">
      <c r="D5951" s="233"/>
    </row>
    <row r="5953" spans="4:4" s="232" customFormat="1" ht="15.75" customHeight="1">
      <c r="D5953" s="233"/>
    </row>
    <row r="5955" spans="4:4" s="232" customFormat="1" ht="15.75" customHeight="1">
      <c r="D5955" s="233"/>
    </row>
    <row r="5957" spans="4:4" s="232" customFormat="1" ht="15.75" customHeight="1">
      <c r="D5957" s="233"/>
    </row>
    <row r="5959" spans="4:4" s="232" customFormat="1" ht="15.75" customHeight="1">
      <c r="D5959" s="233"/>
    </row>
    <row r="5961" spans="4:4" s="232" customFormat="1" ht="15.75" customHeight="1">
      <c r="D5961" s="233"/>
    </row>
    <row r="5963" spans="4:4" s="232" customFormat="1" ht="15.75" customHeight="1">
      <c r="D5963" s="233"/>
    </row>
    <row r="5965" spans="4:4" s="232" customFormat="1" ht="15.75" customHeight="1">
      <c r="D5965" s="233"/>
    </row>
    <row r="5967" spans="4:4" s="232" customFormat="1" ht="15.75" customHeight="1">
      <c r="D5967" s="233"/>
    </row>
    <row r="5969" spans="4:4" s="232" customFormat="1" ht="15.75" customHeight="1">
      <c r="D5969" s="233"/>
    </row>
    <row r="5971" spans="4:4" s="232" customFormat="1" ht="15.75" customHeight="1">
      <c r="D5971" s="233"/>
    </row>
    <row r="5973" spans="4:4" s="232" customFormat="1" ht="15.75" customHeight="1">
      <c r="D5973" s="233"/>
    </row>
    <row r="5975" spans="4:4" s="232" customFormat="1" ht="15.75" customHeight="1">
      <c r="D5975" s="233"/>
    </row>
    <row r="5977" spans="4:4" s="232" customFormat="1" ht="15.75" customHeight="1">
      <c r="D5977" s="233"/>
    </row>
    <row r="5979" spans="4:4" s="232" customFormat="1" ht="15.75" customHeight="1">
      <c r="D5979" s="233"/>
    </row>
    <row r="5981" spans="4:4" s="232" customFormat="1" ht="15.75" customHeight="1">
      <c r="D5981" s="233"/>
    </row>
    <row r="5983" spans="4:4" s="232" customFormat="1" ht="15.75" customHeight="1">
      <c r="D5983" s="233"/>
    </row>
    <row r="5985" spans="4:4" s="232" customFormat="1" ht="15.75" customHeight="1">
      <c r="D5985" s="233"/>
    </row>
    <row r="5987" spans="4:4" s="232" customFormat="1" ht="15.75" customHeight="1">
      <c r="D5987" s="233"/>
    </row>
    <row r="5989" spans="4:4" s="232" customFormat="1" ht="15.75" customHeight="1">
      <c r="D5989" s="233"/>
    </row>
    <row r="5991" spans="4:4" s="232" customFormat="1" ht="15.75" customHeight="1">
      <c r="D5991" s="233"/>
    </row>
    <row r="5993" spans="4:4" s="232" customFormat="1" ht="15.75" customHeight="1">
      <c r="D5993" s="233"/>
    </row>
    <row r="5995" spans="4:4" s="232" customFormat="1" ht="15.75" customHeight="1">
      <c r="D5995" s="233"/>
    </row>
    <row r="5997" spans="4:4" s="232" customFormat="1" ht="15.75" customHeight="1">
      <c r="D5997" s="233"/>
    </row>
    <row r="5999" spans="4:4" s="232" customFormat="1" ht="15.75" customHeight="1">
      <c r="D5999" s="233"/>
    </row>
    <row r="6001" spans="4:4" s="232" customFormat="1" ht="15.75" customHeight="1">
      <c r="D6001" s="233"/>
    </row>
    <row r="6003" spans="4:4" s="232" customFormat="1" ht="15.75" customHeight="1">
      <c r="D6003" s="233"/>
    </row>
    <row r="6005" spans="4:4" s="232" customFormat="1" ht="15.75" customHeight="1">
      <c r="D6005" s="233"/>
    </row>
    <row r="6007" spans="4:4" s="232" customFormat="1" ht="15.75" customHeight="1">
      <c r="D6007" s="233"/>
    </row>
    <row r="6009" spans="4:4" s="232" customFormat="1" ht="15.75" customHeight="1">
      <c r="D6009" s="233"/>
    </row>
    <row r="6011" spans="4:4" s="232" customFormat="1" ht="15.75" customHeight="1">
      <c r="D6011" s="233"/>
    </row>
    <row r="6013" spans="4:4" s="232" customFormat="1" ht="15.75" customHeight="1">
      <c r="D6013" s="233"/>
    </row>
    <row r="6015" spans="4:4" s="232" customFormat="1" ht="15.75" customHeight="1">
      <c r="D6015" s="233"/>
    </row>
    <row r="6017" spans="4:4" s="232" customFormat="1" ht="15.75" customHeight="1">
      <c r="D6017" s="233"/>
    </row>
    <row r="6019" spans="4:4" s="232" customFormat="1" ht="15.75" customHeight="1">
      <c r="D6019" s="233"/>
    </row>
    <row r="6021" spans="4:4" s="232" customFormat="1" ht="15.75" customHeight="1">
      <c r="D6021" s="233"/>
    </row>
    <row r="6023" spans="4:4" s="232" customFormat="1" ht="15.75" customHeight="1">
      <c r="D6023" s="233"/>
    </row>
    <row r="6025" spans="4:4" s="232" customFormat="1" ht="15.75" customHeight="1">
      <c r="D6025" s="233"/>
    </row>
    <row r="6027" spans="4:4" s="232" customFormat="1" ht="15.75" customHeight="1">
      <c r="D6027" s="233"/>
    </row>
    <row r="6029" spans="4:4" s="232" customFormat="1" ht="15.75" customHeight="1">
      <c r="D6029" s="233"/>
    </row>
    <row r="6031" spans="4:4" s="232" customFormat="1" ht="15.75" customHeight="1">
      <c r="D6031" s="233"/>
    </row>
    <row r="6033" spans="4:4" s="232" customFormat="1" ht="15.75" customHeight="1">
      <c r="D6033" s="233"/>
    </row>
    <row r="6035" spans="4:4" s="232" customFormat="1" ht="15.75" customHeight="1">
      <c r="D6035" s="233"/>
    </row>
    <row r="6037" spans="4:4" s="232" customFormat="1" ht="15.75" customHeight="1">
      <c r="D6037" s="233"/>
    </row>
    <row r="6039" spans="4:4" s="232" customFormat="1" ht="15.75" customHeight="1">
      <c r="D6039" s="233"/>
    </row>
    <row r="6041" spans="4:4" s="232" customFormat="1" ht="15.75" customHeight="1">
      <c r="D6041" s="233"/>
    </row>
    <row r="6043" spans="4:4" s="232" customFormat="1" ht="15.75" customHeight="1">
      <c r="D6043" s="233"/>
    </row>
    <row r="6045" spans="4:4" s="232" customFormat="1" ht="15.75" customHeight="1">
      <c r="D6045" s="233"/>
    </row>
    <row r="6047" spans="4:4" s="232" customFormat="1" ht="15.75" customHeight="1">
      <c r="D6047" s="233"/>
    </row>
    <row r="6049" spans="4:4" s="232" customFormat="1" ht="15.75" customHeight="1">
      <c r="D6049" s="233"/>
    </row>
    <row r="6051" spans="4:4" s="232" customFormat="1" ht="15.75" customHeight="1">
      <c r="D6051" s="233"/>
    </row>
    <row r="6053" spans="4:4" s="232" customFormat="1" ht="15.75" customHeight="1">
      <c r="D6053" s="233"/>
    </row>
    <row r="6055" spans="4:4" s="232" customFormat="1" ht="15.75" customHeight="1">
      <c r="D6055" s="233"/>
    </row>
    <row r="6057" spans="4:4" s="232" customFormat="1" ht="15.75" customHeight="1">
      <c r="D6057" s="233"/>
    </row>
    <row r="6059" spans="4:4" s="232" customFormat="1" ht="15.75" customHeight="1">
      <c r="D6059" s="233"/>
    </row>
    <row r="6061" spans="4:4" s="232" customFormat="1" ht="15.75" customHeight="1">
      <c r="D6061" s="233"/>
    </row>
    <row r="6063" spans="4:4" s="232" customFormat="1" ht="15.75" customHeight="1">
      <c r="D6063" s="233"/>
    </row>
    <row r="6065" spans="4:4" s="232" customFormat="1" ht="15.75" customHeight="1">
      <c r="D6065" s="233"/>
    </row>
    <row r="6067" spans="4:4" s="232" customFormat="1" ht="15.75" customHeight="1">
      <c r="D6067" s="233"/>
    </row>
    <row r="6069" spans="4:4" s="232" customFormat="1" ht="15.75" customHeight="1">
      <c r="D6069" s="233"/>
    </row>
    <row r="6071" spans="4:4" s="232" customFormat="1" ht="15.75" customHeight="1">
      <c r="D6071" s="233"/>
    </row>
    <row r="6073" spans="4:4" s="232" customFormat="1" ht="15.75" customHeight="1">
      <c r="D6073" s="233"/>
    </row>
    <row r="6075" spans="4:4" s="232" customFormat="1" ht="15.75" customHeight="1">
      <c r="D6075" s="233"/>
    </row>
    <row r="6077" spans="4:4" s="232" customFormat="1" ht="15.75" customHeight="1">
      <c r="D6077" s="233"/>
    </row>
    <row r="6079" spans="4:4" s="232" customFormat="1" ht="15.75" customHeight="1">
      <c r="D6079" s="233"/>
    </row>
    <row r="6081" spans="4:4" s="232" customFormat="1" ht="15.75" customHeight="1">
      <c r="D6081" s="233"/>
    </row>
    <row r="6083" spans="4:4" s="232" customFormat="1" ht="15.75" customHeight="1">
      <c r="D6083" s="233"/>
    </row>
    <row r="6085" spans="4:4" s="232" customFormat="1" ht="15.75" customHeight="1">
      <c r="D6085" s="233"/>
    </row>
    <row r="6087" spans="4:4" s="232" customFormat="1" ht="15.75" customHeight="1">
      <c r="D6087" s="233"/>
    </row>
    <row r="6089" spans="4:4" s="232" customFormat="1" ht="15.75" customHeight="1">
      <c r="D6089" s="233"/>
    </row>
    <row r="6091" spans="4:4" s="232" customFormat="1" ht="15.75" customHeight="1">
      <c r="D6091" s="233"/>
    </row>
    <row r="6093" spans="4:4" s="232" customFormat="1" ht="15.75" customHeight="1">
      <c r="D6093" s="233"/>
    </row>
    <row r="6095" spans="4:4" s="232" customFormat="1" ht="15.75" customHeight="1">
      <c r="D6095" s="233"/>
    </row>
    <row r="6097" spans="4:4" s="232" customFormat="1" ht="15.75" customHeight="1">
      <c r="D6097" s="233"/>
    </row>
    <row r="6099" spans="4:4" s="232" customFormat="1" ht="15.75" customHeight="1">
      <c r="D6099" s="233"/>
    </row>
    <row r="6101" spans="4:4" s="232" customFormat="1" ht="15.75" customHeight="1">
      <c r="D6101" s="233"/>
    </row>
    <row r="6103" spans="4:4" s="232" customFormat="1" ht="15.75" customHeight="1">
      <c r="D6103" s="233"/>
    </row>
    <row r="6105" spans="4:4" s="232" customFormat="1" ht="15.75" customHeight="1">
      <c r="D6105" s="233"/>
    </row>
    <row r="6107" spans="4:4" s="232" customFormat="1" ht="15.75" customHeight="1">
      <c r="D6107" s="233"/>
    </row>
    <row r="6109" spans="4:4" s="232" customFormat="1" ht="15.75" customHeight="1">
      <c r="D6109" s="233"/>
    </row>
    <row r="6111" spans="4:4" s="232" customFormat="1" ht="15.75" customHeight="1">
      <c r="D6111" s="233"/>
    </row>
    <row r="6113" spans="4:4" s="232" customFormat="1" ht="15.75" customHeight="1">
      <c r="D6113" s="233"/>
    </row>
    <row r="6115" spans="4:4" s="232" customFormat="1" ht="15.75" customHeight="1">
      <c r="D6115" s="233"/>
    </row>
    <row r="6117" spans="4:4" s="232" customFormat="1" ht="15.75" customHeight="1">
      <c r="D6117" s="233"/>
    </row>
    <row r="6119" spans="4:4" s="232" customFormat="1" ht="15.75" customHeight="1">
      <c r="D6119" s="233"/>
    </row>
    <row r="6121" spans="4:4" s="232" customFormat="1" ht="15.75" customHeight="1">
      <c r="D6121" s="233"/>
    </row>
    <row r="6123" spans="4:4" s="232" customFormat="1" ht="15.75" customHeight="1">
      <c r="D6123" s="233"/>
    </row>
    <row r="6125" spans="4:4" s="232" customFormat="1" ht="15.75" customHeight="1">
      <c r="D6125" s="233"/>
    </row>
    <row r="6127" spans="4:4" s="232" customFormat="1" ht="15.75" customHeight="1">
      <c r="D6127" s="233"/>
    </row>
    <row r="6129" spans="4:4" s="232" customFormat="1" ht="15.75" customHeight="1">
      <c r="D6129" s="233"/>
    </row>
    <row r="6131" spans="4:4" s="232" customFormat="1" ht="15.75" customHeight="1">
      <c r="D6131" s="233"/>
    </row>
    <row r="6133" spans="4:4" s="232" customFormat="1" ht="15.75" customHeight="1">
      <c r="D6133" s="233"/>
    </row>
    <row r="6135" spans="4:4" s="232" customFormat="1" ht="15.75" customHeight="1">
      <c r="D6135" s="233"/>
    </row>
    <row r="6137" spans="4:4" s="232" customFormat="1" ht="15.75" customHeight="1">
      <c r="D6137" s="233"/>
    </row>
    <row r="6139" spans="4:4" s="232" customFormat="1" ht="15.75" customHeight="1">
      <c r="D6139" s="233"/>
    </row>
    <row r="6141" spans="4:4" s="232" customFormat="1" ht="15.75" customHeight="1">
      <c r="D6141" s="233"/>
    </row>
    <row r="6143" spans="4:4" s="232" customFormat="1" ht="15.75" customHeight="1">
      <c r="D6143" s="233"/>
    </row>
    <row r="6145" spans="4:4" s="232" customFormat="1" ht="15.75" customHeight="1">
      <c r="D6145" s="233"/>
    </row>
    <row r="6147" spans="4:4" s="232" customFormat="1" ht="15.75" customHeight="1">
      <c r="D6147" s="233"/>
    </row>
    <row r="6149" spans="4:4" s="232" customFormat="1" ht="15.75" customHeight="1">
      <c r="D6149" s="233"/>
    </row>
    <row r="6151" spans="4:4" s="232" customFormat="1" ht="15.75" customHeight="1">
      <c r="D6151" s="233"/>
    </row>
    <row r="6153" spans="4:4" s="232" customFormat="1" ht="15.75" customHeight="1">
      <c r="D6153" s="233"/>
    </row>
    <row r="6155" spans="4:4" s="232" customFormat="1" ht="15.75" customHeight="1">
      <c r="D6155" s="233"/>
    </row>
    <row r="6157" spans="4:4" s="232" customFormat="1" ht="15.75" customHeight="1">
      <c r="D6157" s="233"/>
    </row>
    <row r="6159" spans="4:4" s="232" customFormat="1" ht="15.75" customHeight="1">
      <c r="D6159" s="233"/>
    </row>
    <row r="6161" spans="4:4" s="232" customFormat="1" ht="15.75" customHeight="1">
      <c r="D6161" s="233"/>
    </row>
    <row r="6163" spans="4:4" s="232" customFormat="1" ht="15.75" customHeight="1">
      <c r="D6163" s="233"/>
    </row>
    <row r="6165" spans="4:4" s="232" customFormat="1" ht="15.75" customHeight="1">
      <c r="D6165" s="233"/>
    </row>
    <row r="6167" spans="4:4" s="232" customFormat="1" ht="15.75" customHeight="1">
      <c r="D6167" s="233"/>
    </row>
    <row r="6169" spans="4:4" s="232" customFormat="1" ht="15.75" customHeight="1">
      <c r="D6169" s="233"/>
    </row>
    <row r="6171" spans="4:4" s="232" customFormat="1" ht="15.75" customHeight="1">
      <c r="D6171" s="233"/>
    </row>
    <row r="6173" spans="4:4" s="232" customFormat="1" ht="15.75" customHeight="1">
      <c r="D6173" s="233"/>
    </row>
    <row r="6175" spans="4:4" s="232" customFormat="1" ht="15.75" customHeight="1">
      <c r="D6175" s="233"/>
    </row>
    <row r="6177" spans="4:4" s="232" customFormat="1" ht="15.75" customHeight="1">
      <c r="D6177" s="233"/>
    </row>
    <row r="6179" spans="4:4" s="232" customFormat="1" ht="15.75" customHeight="1">
      <c r="D6179" s="233"/>
    </row>
    <row r="6181" spans="4:4" s="232" customFormat="1" ht="15.75" customHeight="1">
      <c r="D6181" s="233"/>
    </row>
    <row r="6183" spans="4:4" s="232" customFormat="1" ht="15.75" customHeight="1">
      <c r="D6183" s="233"/>
    </row>
    <row r="6185" spans="4:4" s="232" customFormat="1" ht="15.75" customHeight="1">
      <c r="D6185" s="233"/>
    </row>
    <row r="6187" spans="4:4" s="232" customFormat="1" ht="15.75" customHeight="1">
      <c r="D6187" s="233"/>
    </row>
    <row r="6189" spans="4:4" s="232" customFormat="1" ht="15.75" customHeight="1">
      <c r="D6189" s="233"/>
    </row>
    <row r="6191" spans="4:4" s="232" customFormat="1" ht="15.75" customHeight="1">
      <c r="D6191" s="233"/>
    </row>
    <row r="6193" spans="4:4" s="232" customFormat="1" ht="15.75" customHeight="1">
      <c r="D6193" s="233"/>
    </row>
    <row r="6195" spans="4:4" s="232" customFormat="1" ht="15.75" customHeight="1">
      <c r="D6195" s="233"/>
    </row>
    <row r="6197" spans="4:4" s="232" customFormat="1" ht="15.75" customHeight="1">
      <c r="D6197" s="233"/>
    </row>
    <row r="6199" spans="4:4" s="232" customFormat="1" ht="15.75" customHeight="1">
      <c r="D6199" s="233"/>
    </row>
    <row r="6201" spans="4:4" s="232" customFormat="1" ht="15.75" customHeight="1">
      <c r="D6201" s="233"/>
    </row>
    <row r="6203" spans="4:4" s="232" customFormat="1" ht="15.75" customHeight="1">
      <c r="D6203" s="233"/>
    </row>
    <row r="6205" spans="4:4" s="232" customFormat="1" ht="15.75" customHeight="1">
      <c r="D6205" s="233"/>
    </row>
    <row r="6207" spans="4:4" s="232" customFormat="1" ht="15.75" customHeight="1">
      <c r="D6207" s="233"/>
    </row>
    <row r="6209" spans="4:4" s="232" customFormat="1" ht="15.75" customHeight="1">
      <c r="D6209" s="233"/>
    </row>
    <row r="6211" spans="4:4" s="232" customFormat="1" ht="15.75" customHeight="1">
      <c r="D6211" s="233"/>
    </row>
    <row r="6213" spans="4:4" s="232" customFormat="1" ht="15.75" customHeight="1">
      <c r="D6213" s="233"/>
    </row>
    <row r="6215" spans="4:4" s="232" customFormat="1" ht="15.75" customHeight="1">
      <c r="D6215" s="233"/>
    </row>
    <row r="6217" spans="4:4" s="232" customFormat="1" ht="15.75" customHeight="1">
      <c r="D6217" s="233"/>
    </row>
    <row r="6219" spans="4:4" s="232" customFormat="1" ht="15.75" customHeight="1">
      <c r="D6219" s="233"/>
    </row>
    <row r="6221" spans="4:4" s="232" customFormat="1" ht="15.75" customHeight="1">
      <c r="D6221" s="233"/>
    </row>
    <row r="6223" spans="4:4" s="232" customFormat="1" ht="15.75" customHeight="1">
      <c r="D6223" s="233"/>
    </row>
    <row r="6225" spans="4:4" s="232" customFormat="1" ht="15.75" customHeight="1">
      <c r="D6225" s="233"/>
    </row>
    <row r="6227" spans="4:4" s="232" customFormat="1" ht="15.75" customHeight="1">
      <c r="D6227" s="233"/>
    </row>
    <row r="6229" spans="4:4" s="232" customFormat="1" ht="15.75" customHeight="1">
      <c r="D6229" s="233"/>
    </row>
    <row r="6231" spans="4:4" s="232" customFormat="1" ht="15.75" customHeight="1">
      <c r="D6231" s="233"/>
    </row>
    <row r="6233" spans="4:4" s="232" customFormat="1" ht="15.75" customHeight="1">
      <c r="D6233" s="233"/>
    </row>
    <row r="6235" spans="4:4" s="232" customFormat="1" ht="15.75" customHeight="1">
      <c r="D6235" s="233"/>
    </row>
    <row r="6237" spans="4:4" s="232" customFormat="1" ht="15.75" customHeight="1">
      <c r="D6237" s="233"/>
    </row>
    <row r="6239" spans="4:4" s="232" customFormat="1" ht="15.75" customHeight="1">
      <c r="D6239" s="233"/>
    </row>
    <row r="6241" spans="4:4" s="232" customFormat="1" ht="15.75" customHeight="1">
      <c r="D6241" s="233"/>
    </row>
    <row r="6243" spans="4:4" s="232" customFormat="1" ht="15.75" customHeight="1">
      <c r="D6243" s="233"/>
    </row>
    <row r="6245" spans="4:4" s="232" customFormat="1" ht="15.75" customHeight="1">
      <c r="D6245" s="233"/>
    </row>
    <row r="6247" spans="4:4" s="232" customFormat="1" ht="15.75" customHeight="1">
      <c r="D6247" s="233"/>
    </row>
    <row r="6249" spans="4:4" s="232" customFormat="1" ht="15.75" customHeight="1">
      <c r="D6249" s="233"/>
    </row>
    <row r="6251" spans="4:4" s="232" customFormat="1" ht="15.75" customHeight="1">
      <c r="D6251" s="233"/>
    </row>
    <row r="6253" spans="4:4" s="232" customFormat="1" ht="15.75" customHeight="1">
      <c r="D6253" s="233"/>
    </row>
    <row r="6255" spans="4:4" s="232" customFormat="1" ht="15.75" customHeight="1">
      <c r="D6255" s="233"/>
    </row>
    <row r="6257" spans="4:4" s="232" customFormat="1" ht="15.75" customHeight="1">
      <c r="D6257" s="233"/>
    </row>
    <row r="6259" spans="4:4" s="232" customFormat="1" ht="15.75" customHeight="1">
      <c r="D6259" s="233"/>
    </row>
    <row r="6261" spans="4:4" s="232" customFormat="1" ht="15.75" customHeight="1">
      <c r="D6261" s="233"/>
    </row>
    <row r="6263" spans="4:4" s="232" customFormat="1" ht="15.75" customHeight="1">
      <c r="D6263" s="233"/>
    </row>
    <row r="6265" spans="4:4" s="232" customFormat="1" ht="15.75" customHeight="1">
      <c r="D6265" s="233"/>
    </row>
    <row r="6267" spans="4:4" s="232" customFormat="1" ht="15.75" customHeight="1">
      <c r="D6267" s="233"/>
    </row>
    <row r="6269" spans="4:4" s="232" customFormat="1" ht="15.75" customHeight="1">
      <c r="D6269" s="233"/>
    </row>
    <row r="6271" spans="4:4" s="232" customFormat="1" ht="15.75" customHeight="1">
      <c r="D6271" s="233"/>
    </row>
    <row r="6273" spans="4:4" s="232" customFormat="1" ht="15.75" customHeight="1">
      <c r="D6273" s="233"/>
    </row>
    <row r="6275" spans="4:4" s="232" customFormat="1" ht="15.75" customHeight="1">
      <c r="D6275" s="233"/>
    </row>
    <row r="6277" spans="4:4" s="232" customFormat="1" ht="15.75" customHeight="1">
      <c r="D6277" s="233"/>
    </row>
    <row r="6279" spans="4:4" s="232" customFormat="1" ht="15.75" customHeight="1">
      <c r="D6279" s="233"/>
    </row>
    <row r="6281" spans="4:4" s="232" customFormat="1" ht="15.75" customHeight="1">
      <c r="D6281" s="233"/>
    </row>
    <row r="6283" spans="4:4" s="232" customFormat="1" ht="15.75" customHeight="1">
      <c r="D6283" s="233"/>
    </row>
    <row r="6285" spans="4:4" s="232" customFormat="1" ht="15.75" customHeight="1">
      <c r="D6285" s="233"/>
    </row>
    <row r="6287" spans="4:4" s="232" customFormat="1" ht="15.75" customHeight="1">
      <c r="D6287" s="233"/>
    </row>
    <row r="6289" spans="4:4" s="232" customFormat="1" ht="15.75" customHeight="1">
      <c r="D6289" s="233"/>
    </row>
    <row r="6291" spans="4:4" s="232" customFormat="1" ht="15.75" customHeight="1">
      <c r="D6291" s="233"/>
    </row>
    <row r="6293" spans="4:4" s="232" customFormat="1" ht="15.75" customHeight="1">
      <c r="D6293" s="233"/>
    </row>
    <row r="6295" spans="4:4" s="232" customFormat="1" ht="15.75" customHeight="1">
      <c r="D6295" s="233"/>
    </row>
    <row r="6297" spans="4:4" s="232" customFormat="1" ht="15.75" customHeight="1">
      <c r="D6297" s="233"/>
    </row>
    <row r="6299" spans="4:4" s="232" customFormat="1" ht="15.75" customHeight="1">
      <c r="D6299" s="233"/>
    </row>
    <row r="6301" spans="4:4" s="232" customFormat="1" ht="15.75" customHeight="1">
      <c r="D6301" s="233"/>
    </row>
    <row r="6303" spans="4:4" s="232" customFormat="1" ht="15.75" customHeight="1">
      <c r="D6303" s="233"/>
    </row>
    <row r="6305" spans="4:4" s="232" customFormat="1" ht="15.75" customHeight="1">
      <c r="D6305" s="233"/>
    </row>
    <row r="6307" spans="4:4" s="232" customFormat="1" ht="15.75" customHeight="1">
      <c r="D6307" s="233"/>
    </row>
    <row r="6309" spans="4:4" s="232" customFormat="1" ht="15.75" customHeight="1">
      <c r="D6309" s="233"/>
    </row>
    <row r="6311" spans="4:4" s="232" customFormat="1" ht="15.75" customHeight="1">
      <c r="D6311" s="233"/>
    </row>
    <row r="6313" spans="4:4" s="232" customFormat="1" ht="15.75" customHeight="1">
      <c r="D6313" s="233"/>
    </row>
    <row r="6315" spans="4:4" s="232" customFormat="1" ht="15.75" customHeight="1">
      <c r="D6315" s="233"/>
    </row>
    <row r="6317" spans="4:4" s="232" customFormat="1" ht="15.75" customHeight="1">
      <c r="D6317" s="233"/>
    </row>
    <row r="6319" spans="4:4" s="232" customFormat="1" ht="15.75" customHeight="1">
      <c r="D6319" s="233"/>
    </row>
    <row r="6321" spans="4:4" s="232" customFormat="1" ht="15.75" customHeight="1">
      <c r="D6321" s="233"/>
    </row>
    <row r="6323" spans="4:4" s="232" customFormat="1" ht="15.75" customHeight="1">
      <c r="D6323" s="233"/>
    </row>
    <row r="6325" spans="4:4" s="232" customFormat="1" ht="15.75" customHeight="1">
      <c r="D6325" s="233"/>
    </row>
    <row r="6327" spans="4:4" s="232" customFormat="1" ht="15.75" customHeight="1">
      <c r="D6327" s="233"/>
    </row>
    <row r="6329" spans="4:4" s="232" customFormat="1" ht="15.75" customHeight="1">
      <c r="D6329" s="233"/>
    </row>
    <row r="6331" spans="4:4" s="232" customFormat="1" ht="15.75" customHeight="1">
      <c r="D6331" s="233"/>
    </row>
    <row r="6333" spans="4:4" s="232" customFormat="1" ht="15.75" customHeight="1">
      <c r="D6333" s="233"/>
    </row>
    <row r="6335" spans="4:4" s="232" customFormat="1" ht="15.75" customHeight="1">
      <c r="D6335" s="233"/>
    </row>
    <row r="6337" spans="4:4" s="232" customFormat="1" ht="15.75" customHeight="1">
      <c r="D6337" s="233"/>
    </row>
    <row r="6339" spans="4:4" s="232" customFormat="1" ht="15.75" customHeight="1">
      <c r="D6339" s="233"/>
    </row>
    <row r="6341" spans="4:4" s="232" customFormat="1" ht="15.75" customHeight="1">
      <c r="D6341" s="233"/>
    </row>
    <row r="6343" spans="4:4" s="232" customFormat="1" ht="15.75" customHeight="1">
      <c r="D6343" s="233"/>
    </row>
    <row r="6345" spans="4:4" s="232" customFormat="1" ht="15.75" customHeight="1">
      <c r="D6345" s="233"/>
    </row>
    <row r="6347" spans="4:4" s="232" customFormat="1" ht="15.75" customHeight="1">
      <c r="D6347" s="233"/>
    </row>
    <row r="6349" spans="4:4" s="232" customFormat="1" ht="15.75" customHeight="1">
      <c r="D6349" s="233"/>
    </row>
    <row r="6351" spans="4:4" s="232" customFormat="1" ht="15.75" customHeight="1">
      <c r="D6351" s="233"/>
    </row>
    <row r="6353" spans="4:4" s="232" customFormat="1" ht="15.75" customHeight="1">
      <c r="D6353" s="233"/>
    </row>
    <row r="6355" spans="4:4" s="232" customFormat="1" ht="15.75" customHeight="1">
      <c r="D6355" s="233"/>
    </row>
    <row r="6357" spans="4:4" s="232" customFormat="1" ht="15.75" customHeight="1">
      <c r="D6357" s="233"/>
    </row>
    <row r="6359" spans="4:4" s="232" customFormat="1" ht="15.75" customHeight="1">
      <c r="D6359" s="233"/>
    </row>
    <row r="6361" spans="4:4" s="232" customFormat="1" ht="15.75" customHeight="1">
      <c r="D6361" s="233"/>
    </row>
    <row r="6363" spans="4:4" s="232" customFormat="1" ht="15.75" customHeight="1">
      <c r="D6363" s="233"/>
    </row>
    <row r="6365" spans="4:4" s="232" customFormat="1" ht="15.75" customHeight="1">
      <c r="D6365" s="233"/>
    </row>
    <row r="6367" spans="4:4" s="232" customFormat="1" ht="15.75" customHeight="1">
      <c r="D6367" s="233"/>
    </row>
    <row r="6369" spans="4:4" s="232" customFormat="1" ht="15.75" customHeight="1">
      <c r="D6369" s="233"/>
    </row>
    <row r="6371" spans="4:4" s="232" customFormat="1" ht="15.75" customHeight="1">
      <c r="D6371" s="233"/>
    </row>
    <row r="6373" spans="4:4" s="232" customFormat="1" ht="15.75" customHeight="1">
      <c r="D6373" s="233"/>
    </row>
    <row r="6375" spans="4:4" s="232" customFormat="1" ht="15.75" customHeight="1">
      <c r="D6375" s="233"/>
    </row>
    <row r="6377" spans="4:4" s="232" customFormat="1" ht="15.75" customHeight="1">
      <c r="D6377" s="233"/>
    </row>
    <row r="6379" spans="4:4" s="232" customFormat="1" ht="15.75" customHeight="1">
      <c r="D6379" s="233"/>
    </row>
    <row r="6381" spans="4:4" s="232" customFormat="1" ht="15.75" customHeight="1">
      <c r="D6381" s="233"/>
    </row>
    <row r="6383" spans="4:4" s="232" customFormat="1" ht="15.75" customHeight="1">
      <c r="D6383" s="233"/>
    </row>
    <row r="6385" spans="4:4" s="232" customFormat="1" ht="15.75" customHeight="1">
      <c r="D6385" s="233"/>
    </row>
    <row r="6387" spans="4:4" s="232" customFormat="1" ht="15.75" customHeight="1">
      <c r="D6387" s="233"/>
    </row>
    <row r="6389" spans="4:4" s="232" customFormat="1" ht="15.75" customHeight="1">
      <c r="D6389" s="233"/>
    </row>
    <row r="6391" spans="4:4" s="232" customFormat="1" ht="15.75" customHeight="1">
      <c r="D6391" s="233"/>
    </row>
    <row r="6393" spans="4:4" s="232" customFormat="1" ht="15.75" customHeight="1">
      <c r="D6393" s="233"/>
    </row>
    <row r="6395" spans="4:4" s="232" customFormat="1" ht="15.75" customHeight="1">
      <c r="D6395" s="233"/>
    </row>
    <row r="6397" spans="4:4" s="232" customFormat="1" ht="15.75" customHeight="1">
      <c r="D6397" s="233"/>
    </row>
    <row r="6399" spans="4:4" s="232" customFormat="1" ht="15.75" customHeight="1">
      <c r="D6399" s="233"/>
    </row>
    <row r="6401" spans="4:4" s="232" customFormat="1" ht="15.75" customHeight="1">
      <c r="D6401" s="233"/>
    </row>
    <row r="6403" spans="4:4" s="232" customFormat="1" ht="15.75" customHeight="1">
      <c r="D6403" s="233"/>
    </row>
    <row r="6405" spans="4:4" s="232" customFormat="1" ht="15.75" customHeight="1">
      <c r="D6405" s="233"/>
    </row>
    <row r="6407" spans="4:4" s="232" customFormat="1" ht="15.75" customHeight="1">
      <c r="D6407" s="233"/>
    </row>
    <row r="6409" spans="4:4" s="232" customFormat="1" ht="15.75" customHeight="1">
      <c r="D6409" s="233"/>
    </row>
    <row r="6411" spans="4:4" s="232" customFormat="1" ht="15.75" customHeight="1">
      <c r="D6411" s="233"/>
    </row>
    <row r="6413" spans="4:4" s="232" customFormat="1" ht="15.75" customHeight="1">
      <c r="D6413" s="233"/>
    </row>
    <row r="6415" spans="4:4" s="232" customFormat="1" ht="15.75" customHeight="1">
      <c r="D6415" s="233"/>
    </row>
    <row r="6417" spans="4:4" s="232" customFormat="1" ht="15.75" customHeight="1">
      <c r="D6417" s="233"/>
    </row>
    <row r="6419" spans="4:4" s="232" customFormat="1" ht="15.75" customHeight="1">
      <c r="D6419" s="233"/>
    </row>
    <row r="6421" spans="4:4" s="232" customFormat="1" ht="15.75" customHeight="1">
      <c r="D6421" s="233"/>
    </row>
    <row r="6423" spans="4:4" s="232" customFormat="1" ht="15.75" customHeight="1">
      <c r="D6423" s="233"/>
    </row>
    <row r="6425" spans="4:4" s="232" customFormat="1" ht="15.75" customHeight="1">
      <c r="D6425" s="233"/>
    </row>
    <row r="6427" spans="4:4" s="232" customFormat="1" ht="15.75" customHeight="1">
      <c r="D6427" s="233"/>
    </row>
    <row r="6429" spans="4:4" s="232" customFormat="1" ht="15.75" customHeight="1">
      <c r="D6429" s="233"/>
    </row>
    <row r="6431" spans="4:4" s="232" customFormat="1" ht="15.75" customHeight="1">
      <c r="D6431" s="233"/>
    </row>
    <row r="6433" spans="4:4" s="232" customFormat="1" ht="15.75" customHeight="1">
      <c r="D6433" s="233"/>
    </row>
    <row r="6435" spans="4:4" s="232" customFormat="1" ht="15.75" customHeight="1">
      <c r="D6435" s="233"/>
    </row>
    <row r="6437" spans="4:4" s="232" customFormat="1" ht="15.75" customHeight="1">
      <c r="D6437" s="233"/>
    </row>
    <row r="6439" spans="4:4" s="232" customFormat="1" ht="15.75" customHeight="1">
      <c r="D6439" s="233"/>
    </row>
    <row r="6441" spans="4:4" s="232" customFormat="1" ht="15.75" customHeight="1">
      <c r="D6441" s="233"/>
    </row>
    <row r="6443" spans="4:4" s="232" customFormat="1" ht="15.75" customHeight="1">
      <c r="D6443" s="233"/>
    </row>
    <row r="6445" spans="4:4" s="232" customFormat="1" ht="15.75" customHeight="1">
      <c r="D6445" s="233"/>
    </row>
    <row r="6447" spans="4:4" s="232" customFormat="1" ht="15.75" customHeight="1">
      <c r="D6447" s="233"/>
    </row>
    <row r="6449" spans="4:4" s="232" customFormat="1" ht="15.75" customHeight="1">
      <c r="D6449" s="233"/>
    </row>
    <row r="6451" spans="4:4" s="232" customFormat="1" ht="15.75" customHeight="1">
      <c r="D6451" s="233"/>
    </row>
    <row r="6453" spans="4:4" s="232" customFormat="1" ht="15.75" customHeight="1">
      <c r="D6453" s="233"/>
    </row>
    <row r="6455" spans="4:4" s="232" customFormat="1" ht="15.75" customHeight="1">
      <c r="D6455" s="233"/>
    </row>
    <row r="6457" spans="4:4" s="232" customFormat="1" ht="15.75" customHeight="1">
      <c r="D6457" s="233"/>
    </row>
    <row r="6459" spans="4:4" s="232" customFormat="1" ht="15.75" customHeight="1">
      <c r="D6459" s="233"/>
    </row>
    <row r="6461" spans="4:4" s="232" customFormat="1" ht="15.75" customHeight="1">
      <c r="D6461" s="233"/>
    </row>
    <row r="6463" spans="4:4" s="232" customFormat="1" ht="15.75" customHeight="1">
      <c r="D6463" s="233"/>
    </row>
    <row r="6465" spans="4:4" s="232" customFormat="1" ht="15.75" customHeight="1">
      <c r="D6465" s="233"/>
    </row>
    <row r="6467" spans="4:4" s="232" customFormat="1" ht="15.75" customHeight="1">
      <c r="D6467" s="233"/>
    </row>
    <row r="6469" spans="4:4" s="232" customFormat="1" ht="15.75" customHeight="1">
      <c r="D6469" s="233"/>
    </row>
    <row r="6471" spans="4:4" s="232" customFormat="1" ht="15.75" customHeight="1">
      <c r="D6471" s="233"/>
    </row>
    <row r="6473" spans="4:4" s="232" customFormat="1" ht="15.75" customHeight="1">
      <c r="D6473" s="233"/>
    </row>
    <row r="6475" spans="4:4" s="232" customFormat="1" ht="15.75" customHeight="1">
      <c r="D6475" s="233"/>
    </row>
    <row r="6477" spans="4:4" s="232" customFormat="1" ht="15.75" customHeight="1">
      <c r="D6477" s="233"/>
    </row>
    <row r="6479" spans="4:4" s="232" customFormat="1" ht="15.75" customHeight="1">
      <c r="D6479" s="233"/>
    </row>
    <row r="6481" spans="4:4" s="232" customFormat="1" ht="15.75" customHeight="1">
      <c r="D6481" s="233"/>
    </row>
    <row r="6483" spans="4:4" s="232" customFormat="1" ht="15.75" customHeight="1">
      <c r="D6483" s="233"/>
    </row>
    <row r="6485" spans="4:4" s="232" customFormat="1" ht="15.75" customHeight="1">
      <c r="D6485" s="233"/>
    </row>
    <row r="6487" spans="4:4" s="232" customFormat="1" ht="15.75" customHeight="1">
      <c r="D6487" s="233"/>
    </row>
    <row r="6489" spans="4:4" s="232" customFormat="1" ht="15.75" customHeight="1">
      <c r="D6489" s="233"/>
    </row>
    <row r="6491" spans="4:4" s="232" customFormat="1" ht="15.75" customHeight="1">
      <c r="D6491" s="233"/>
    </row>
    <row r="6493" spans="4:4" s="232" customFormat="1" ht="15.75" customHeight="1">
      <c r="D6493" s="233"/>
    </row>
    <row r="6495" spans="4:4" s="232" customFormat="1" ht="15.75" customHeight="1">
      <c r="D6495" s="233"/>
    </row>
    <row r="6497" spans="4:4" s="232" customFormat="1" ht="15.75" customHeight="1">
      <c r="D6497" s="233"/>
    </row>
    <row r="6499" spans="4:4" s="232" customFormat="1" ht="15.75" customHeight="1">
      <c r="D6499" s="233"/>
    </row>
    <row r="6501" spans="4:4" s="232" customFormat="1" ht="15.75" customHeight="1">
      <c r="D6501" s="233"/>
    </row>
    <row r="6503" spans="4:4" s="232" customFormat="1" ht="15.75" customHeight="1">
      <c r="D6503" s="233"/>
    </row>
    <row r="6505" spans="4:4" s="232" customFormat="1" ht="15.75" customHeight="1">
      <c r="D6505" s="233"/>
    </row>
    <row r="6507" spans="4:4" s="232" customFormat="1" ht="15.75" customHeight="1">
      <c r="D6507" s="233"/>
    </row>
    <row r="6509" spans="4:4" s="232" customFormat="1" ht="15.75" customHeight="1">
      <c r="D6509" s="233"/>
    </row>
    <row r="6511" spans="4:4" s="232" customFormat="1" ht="15.75" customHeight="1">
      <c r="D6511" s="233"/>
    </row>
    <row r="6513" spans="4:4" s="232" customFormat="1" ht="15.75" customHeight="1">
      <c r="D6513" s="233"/>
    </row>
    <row r="6515" spans="4:4" s="232" customFormat="1" ht="15.75" customHeight="1">
      <c r="D6515" s="233"/>
    </row>
    <row r="6517" spans="4:4" s="232" customFormat="1" ht="15.75" customHeight="1">
      <c r="D6517" s="233"/>
    </row>
    <row r="6519" spans="4:4" s="232" customFormat="1" ht="15.75" customHeight="1">
      <c r="D6519" s="233"/>
    </row>
    <row r="6521" spans="4:4" s="232" customFormat="1" ht="15.75" customHeight="1">
      <c r="D6521" s="233"/>
    </row>
    <row r="6523" spans="4:4" s="232" customFormat="1" ht="15.75" customHeight="1">
      <c r="D6523" s="233"/>
    </row>
    <row r="6525" spans="4:4" s="232" customFormat="1" ht="15.75" customHeight="1">
      <c r="D6525" s="233"/>
    </row>
    <row r="6527" spans="4:4" s="232" customFormat="1" ht="15.75" customHeight="1">
      <c r="D6527" s="233"/>
    </row>
    <row r="6529" spans="4:4" s="232" customFormat="1" ht="15.75" customHeight="1">
      <c r="D6529" s="233"/>
    </row>
    <row r="6531" spans="4:4" s="232" customFormat="1" ht="15.75" customHeight="1">
      <c r="D6531" s="233"/>
    </row>
    <row r="6533" spans="4:4" s="232" customFormat="1" ht="15.75" customHeight="1">
      <c r="D6533" s="233"/>
    </row>
    <row r="6535" spans="4:4" s="232" customFormat="1" ht="15.75" customHeight="1">
      <c r="D6535" s="233"/>
    </row>
    <row r="6537" spans="4:4" s="232" customFormat="1" ht="15.75" customHeight="1">
      <c r="D6537" s="233"/>
    </row>
    <row r="6539" spans="4:4" s="232" customFormat="1" ht="15.75" customHeight="1">
      <c r="D6539" s="233"/>
    </row>
    <row r="6541" spans="4:4" s="232" customFormat="1" ht="15.75" customHeight="1">
      <c r="D6541" s="233"/>
    </row>
    <row r="6543" spans="4:4" s="232" customFormat="1" ht="15.75" customHeight="1">
      <c r="D6543" s="233"/>
    </row>
    <row r="6545" spans="4:4" s="232" customFormat="1" ht="15.75" customHeight="1">
      <c r="D6545" s="233"/>
    </row>
    <row r="6547" spans="4:4" s="232" customFormat="1" ht="15.75" customHeight="1">
      <c r="D6547" s="233"/>
    </row>
    <row r="6549" spans="4:4" s="232" customFormat="1" ht="15.75" customHeight="1">
      <c r="D6549" s="233"/>
    </row>
    <row r="6551" spans="4:4" s="232" customFormat="1" ht="15.75" customHeight="1">
      <c r="D6551" s="233"/>
    </row>
    <row r="6553" spans="4:4" s="232" customFormat="1" ht="15.75" customHeight="1">
      <c r="D6553" s="233"/>
    </row>
    <row r="6555" spans="4:4" s="232" customFormat="1" ht="15.75" customHeight="1">
      <c r="D6555" s="233"/>
    </row>
    <row r="6557" spans="4:4" s="232" customFormat="1" ht="15.75" customHeight="1">
      <c r="D6557" s="233"/>
    </row>
    <row r="6559" spans="4:4" s="232" customFormat="1" ht="15.75" customHeight="1">
      <c r="D6559" s="233"/>
    </row>
    <row r="6561" spans="4:4" s="232" customFormat="1" ht="15.75" customHeight="1">
      <c r="D6561" s="233"/>
    </row>
    <row r="6563" spans="4:4" s="232" customFormat="1" ht="15.75" customHeight="1">
      <c r="D6563" s="233"/>
    </row>
    <row r="6565" spans="4:4" s="232" customFormat="1" ht="15.75" customHeight="1">
      <c r="D6565" s="233"/>
    </row>
    <row r="6567" spans="4:4" s="232" customFormat="1" ht="15.75" customHeight="1">
      <c r="D6567" s="233"/>
    </row>
    <row r="6569" spans="4:4" s="232" customFormat="1" ht="15.75" customHeight="1">
      <c r="D6569" s="233"/>
    </row>
    <row r="6571" spans="4:4" s="232" customFormat="1" ht="15.75" customHeight="1">
      <c r="D6571" s="233"/>
    </row>
    <row r="6573" spans="4:4" s="232" customFormat="1" ht="15.75" customHeight="1">
      <c r="D6573" s="233"/>
    </row>
    <row r="6575" spans="4:4" s="232" customFormat="1" ht="15.75" customHeight="1">
      <c r="D6575" s="233"/>
    </row>
    <row r="6577" spans="4:4" s="232" customFormat="1" ht="15.75" customHeight="1">
      <c r="D6577" s="233"/>
    </row>
    <row r="6579" spans="4:4" s="232" customFormat="1" ht="15.75" customHeight="1">
      <c r="D6579" s="233"/>
    </row>
    <row r="6581" spans="4:4" s="232" customFormat="1" ht="15.75" customHeight="1">
      <c r="D6581" s="233"/>
    </row>
    <row r="6583" spans="4:4" s="232" customFormat="1" ht="15.75" customHeight="1">
      <c r="D6583" s="233"/>
    </row>
    <row r="6585" spans="4:4" s="232" customFormat="1" ht="15.75" customHeight="1">
      <c r="D6585" s="233"/>
    </row>
    <row r="6587" spans="4:4" s="232" customFormat="1" ht="15.75" customHeight="1">
      <c r="D6587" s="233"/>
    </row>
    <row r="6589" spans="4:4" s="232" customFormat="1" ht="15.75" customHeight="1">
      <c r="D6589" s="233"/>
    </row>
    <row r="6591" spans="4:4" s="232" customFormat="1" ht="15.75" customHeight="1">
      <c r="D6591" s="233"/>
    </row>
    <row r="6593" spans="4:4" s="232" customFormat="1" ht="15.75" customHeight="1">
      <c r="D6593" s="233"/>
    </row>
    <row r="6595" spans="4:4" s="232" customFormat="1" ht="15.75" customHeight="1">
      <c r="D6595" s="233"/>
    </row>
    <row r="6597" spans="4:4" s="232" customFormat="1" ht="15.75" customHeight="1">
      <c r="D6597" s="233"/>
    </row>
    <row r="6599" spans="4:4" s="232" customFormat="1" ht="15.75" customHeight="1">
      <c r="D6599" s="233"/>
    </row>
    <row r="6601" spans="4:4" s="232" customFormat="1" ht="15.75" customHeight="1">
      <c r="D6601" s="233"/>
    </row>
    <row r="6603" spans="4:4" s="232" customFormat="1" ht="15.75" customHeight="1">
      <c r="D6603" s="233"/>
    </row>
    <row r="6605" spans="4:4" s="232" customFormat="1" ht="15.75" customHeight="1">
      <c r="D6605" s="233"/>
    </row>
    <row r="6607" spans="4:4" s="232" customFormat="1" ht="15.75" customHeight="1">
      <c r="D6607" s="233"/>
    </row>
    <row r="6609" spans="4:4" s="232" customFormat="1" ht="15.75" customHeight="1">
      <c r="D6609" s="233"/>
    </row>
    <row r="6611" spans="4:4" s="232" customFormat="1" ht="15.75" customHeight="1">
      <c r="D6611" s="233"/>
    </row>
    <row r="6613" spans="4:4" s="232" customFormat="1" ht="15.75" customHeight="1">
      <c r="D6613" s="233"/>
    </row>
    <row r="6615" spans="4:4" s="232" customFormat="1" ht="15.75" customHeight="1">
      <c r="D6615" s="233"/>
    </row>
    <row r="6617" spans="4:4" s="232" customFormat="1" ht="15.75" customHeight="1">
      <c r="D6617" s="233"/>
    </row>
    <row r="6619" spans="4:4" s="232" customFormat="1" ht="15.75" customHeight="1">
      <c r="D6619" s="233"/>
    </row>
    <row r="6621" spans="4:4" s="232" customFormat="1" ht="15.75" customHeight="1">
      <c r="D6621" s="233"/>
    </row>
    <row r="6623" spans="4:4" s="232" customFormat="1" ht="15.75" customHeight="1">
      <c r="D6623" s="233"/>
    </row>
    <row r="6625" spans="4:4" s="232" customFormat="1" ht="15.75" customHeight="1">
      <c r="D6625" s="233"/>
    </row>
    <row r="6627" spans="4:4" s="232" customFormat="1" ht="15.75" customHeight="1">
      <c r="D6627" s="233"/>
    </row>
    <row r="6629" spans="4:4" s="232" customFormat="1" ht="15.75" customHeight="1">
      <c r="D6629" s="233"/>
    </row>
    <row r="6631" spans="4:4" s="232" customFormat="1" ht="15.75" customHeight="1">
      <c r="D6631" s="233"/>
    </row>
    <row r="6633" spans="4:4" s="232" customFormat="1" ht="15.75" customHeight="1">
      <c r="D6633" s="233"/>
    </row>
    <row r="6635" spans="4:4" s="232" customFormat="1" ht="15.75" customHeight="1">
      <c r="D6635" s="233"/>
    </row>
    <row r="6637" spans="4:4" s="232" customFormat="1" ht="15.75" customHeight="1">
      <c r="D6637" s="233"/>
    </row>
    <row r="6639" spans="4:4" s="232" customFormat="1" ht="15.75" customHeight="1">
      <c r="D6639" s="233"/>
    </row>
    <row r="6641" spans="4:4" s="232" customFormat="1" ht="15.75" customHeight="1">
      <c r="D6641" s="233"/>
    </row>
    <row r="6643" spans="4:4" s="232" customFormat="1" ht="15.75" customHeight="1">
      <c r="D6643" s="233"/>
    </row>
    <row r="6645" spans="4:4" s="232" customFormat="1" ht="15.75" customHeight="1">
      <c r="D6645" s="233"/>
    </row>
    <row r="6647" spans="4:4" s="232" customFormat="1" ht="15.75" customHeight="1">
      <c r="D6647" s="233"/>
    </row>
    <row r="6649" spans="4:4" s="232" customFormat="1" ht="15.75" customHeight="1">
      <c r="D6649" s="233"/>
    </row>
    <row r="6651" spans="4:4" s="232" customFormat="1" ht="15.75" customHeight="1">
      <c r="D6651" s="233"/>
    </row>
    <row r="6653" spans="4:4" s="232" customFormat="1" ht="15.75" customHeight="1">
      <c r="D6653" s="233"/>
    </row>
    <row r="6655" spans="4:4" s="232" customFormat="1" ht="15.75" customHeight="1">
      <c r="D6655" s="233"/>
    </row>
    <row r="6657" spans="4:4" s="232" customFormat="1" ht="15.75" customHeight="1">
      <c r="D6657" s="233"/>
    </row>
    <row r="6659" spans="4:4" s="232" customFormat="1" ht="15.75" customHeight="1">
      <c r="D6659" s="233"/>
    </row>
    <row r="6661" spans="4:4" s="232" customFormat="1" ht="15.75" customHeight="1">
      <c r="D6661" s="233"/>
    </row>
    <row r="6663" spans="4:4" s="232" customFormat="1" ht="15.75" customHeight="1">
      <c r="D6663" s="233"/>
    </row>
    <row r="6665" spans="4:4" s="232" customFormat="1" ht="15.75" customHeight="1">
      <c r="D6665" s="233"/>
    </row>
    <row r="6667" spans="4:4" s="232" customFormat="1" ht="15.75" customHeight="1">
      <c r="D6667" s="233"/>
    </row>
    <row r="6669" spans="4:4" s="232" customFormat="1" ht="15.75" customHeight="1">
      <c r="D6669" s="233"/>
    </row>
    <row r="6671" spans="4:4" s="232" customFormat="1" ht="15.75" customHeight="1">
      <c r="D6671" s="233"/>
    </row>
    <row r="6673" spans="4:4" s="232" customFormat="1" ht="15.75" customHeight="1">
      <c r="D6673" s="233"/>
    </row>
    <row r="6675" spans="4:4" s="232" customFormat="1" ht="15.75" customHeight="1">
      <c r="D6675" s="233"/>
    </row>
    <row r="6677" spans="4:4" s="232" customFormat="1" ht="15.75" customHeight="1">
      <c r="D6677" s="233"/>
    </row>
    <row r="6679" spans="4:4" s="232" customFormat="1" ht="15.75" customHeight="1">
      <c r="D6679" s="233"/>
    </row>
    <row r="6681" spans="4:4" s="232" customFormat="1" ht="15.75" customHeight="1">
      <c r="D6681" s="233"/>
    </row>
    <row r="6683" spans="4:4" s="232" customFormat="1" ht="15.75" customHeight="1">
      <c r="D6683" s="233"/>
    </row>
    <row r="6685" spans="4:4" s="232" customFormat="1" ht="15.75" customHeight="1">
      <c r="D6685" s="233"/>
    </row>
    <row r="6687" spans="4:4" s="232" customFormat="1" ht="15.75" customHeight="1">
      <c r="D6687" s="233"/>
    </row>
    <row r="6689" spans="4:4" s="232" customFormat="1" ht="15.75" customHeight="1">
      <c r="D6689" s="233"/>
    </row>
    <row r="6691" spans="4:4" s="232" customFormat="1" ht="15.75" customHeight="1">
      <c r="D6691" s="233"/>
    </row>
    <row r="6693" spans="4:4" s="232" customFormat="1" ht="15.75" customHeight="1">
      <c r="D6693" s="233"/>
    </row>
    <row r="6695" spans="4:4" s="232" customFormat="1" ht="15.75" customHeight="1">
      <c r="D6695" s="233"/>
    </row>
    <row r="6697" spans="4:4" s="232" customFormat="1" ht="15.75" customHeight="1">
      <c r="D6697" s="233"/>
    </row>
    <row r="6699" spans="4:4" s="232" customFormat="1" ht="15.75" customHeight="1">
      <c r="D6699" s="233"/>
    </row>
    <row r="6701" spans="4:4" s="232" customFormat="1" ht="15.75" customHeight="1">
      <c r="D6701" s="233"/>
    </row>
    <row r="6703" spans="4:4" s="232" customFormat="1" ht="15.75" customHeight="1">
      <c r="D6703" s="233"/>
    </row>
    <row r="6705" spans="4:4" s="232" customFormat="1" ht="15.75" customHeight="1">
      <c r="D6705" s="233"/>
    </row>
    <row r="6707" spans="4:4" s="232" customFormat="1" ht="15.75" customHeight="1">
      <c r="D6707" s="233"/>
    </row>
    <row r="6709" spans="4:4" s="232" customFormat="1" ht="15.75" customHeight="1">
      <c r="D6709" s="233"/>
    </row>
    <row r="6711" spans="4:4" s="232" customFormat="1" ht="15.75" customHeight="1">
      <c r="D6711" s="233"/>
    </row>
    <row r="6713" spans="4:4" s="232" customFormat="1" ht="15.75" customHeight="1">
      <c r="D6713" s="233"/>
    </row>
    <row r="6715" spans="4:4" s="232" customFormat="1" ht="15.75" customHeight="1">
      <c r="D6715" s="233"/>
    </row>
    <row r="6717" spans="4:4" s="232" customFormat="1" ht="15.75" customHeight="1">
      <c r="D6717" s="233"/>
    </row>
    <row r="6719" spans="4:4" s="232" customFormat="1" ht="15.75" customHeight="1">
      <c r="D6719" s="233"/>
    </row>
    <row r="6721" spans="4:4" s="232" customFormat="1" ht="15.75" customHeight="1">
      <c r="D6721" s="233"/>
    </row>
    <row r="6723" spans="4:4" s="232" customFormat="1" ht="15.75" customHeight="1">
      <c r="D6723" s="233"/>
    </row>
    <row r="6725" spans="4:4" s="232" customFormat="1" ht="15.75" customHeight="1">
      <c r="D6725" s="233"/>
    </row>
    <row r="6727" spans="4:4" s="232" customFormat="1" ht="15.75" customHeight="1">
      <c r="D6727" s="233"/>
    </row>
    <row r="6729" spans="4:4" s="232" customFormat="1" ht="15.75" customHeight="1">
      <c r="D6729" s="233"/>
    </row>
    <row r="6731" spans="4:4" s="232" customFormat="1" ht="15.75" customHeight="1">
      <c r="D6731" s="233"/>
    </row>
    <row r="6733" spans="4:4" s="232" customFormat="1" ht="15.75" customHeight="1">
      <c r="D6733" s="233"/>
    </row>
    <row r="6735" spans="4:4" s="232" customFormat="1" ht="15.75" customHeight="1">
      <c r="D6735" s="233"/>
    </row>
    <row r="6737" spans="4:4" s="232" customFormat="1" ht="15.75" customHeight="1">
      <c r="D6737" s="233"/>
    </row>
    <row r="6739" spans="4:4" s="232" customFormat="1" ht="15.75" customHeight="1">
      <c r="D6739" s="233"/>
    </row>
    <row r="6741" spans="4:4" s="232" customFormat="1" ht="15.75" customHeight="1">
      <c r="D6741" s="233"/>
    </row>
    <row r="6743" spans="4:4" s="232" customFormat="1" ht="15.75" customHeight="1">
      <c r="D6743" s="233"/>
    </row>
    <row r="6745" spans="4:4" s="232" customFormat="1" ht="15.75" customHeight="1">
      <c r="D6745" s="233"/>
    </row>
    <row r="6747" spans="4:4" s="232" customFormat="1" ht="15.75" customHeight="1">
      <c r="D6747" s="233"/>
    </row>
    <row r="6749" spans="4:4" s="232" customFormat="1" ht="15.75" customHeight="1">
      <c r="D6749" s="233"/>
    </row>
    <row r="6751" spans="4:4" s="232" customFormat="1" ht="15.75" customHeight="1">
      <c r="D6751" s="233"/>
    </row>
    <row r="6753" spans="4:4" s="232" customFormat="1" ht="15.75" customHeight="1">
      <c r="D6753" s="233"/>
    </row>
    <row r="6755" spans="4:4" s="232" customFormat="1" ht="15.75" customHeight="1">
      <c r="D6755" s="233"/>
    </row>
    <row r="6757" spans="4:4" s="232" customFormat="1" ht="15.75" customHeight="1">
      <c r="D6757" s="233"/>
    </row>
    <row r="6759" spans="4:4" s="232" customFormat="1" ht="15.75" customHeight="1">
      <c r="D6759" s="233"/>
    </row>
    <row r="6761" spans="4:4" s="232" customFormat="1" ht="15.75" customHeight="1">
      <c r="D6761" s="233"/>
    </row>
    <row r="6763" spans="4:4" s="232" customFormat="1" ht="15.75" customHeight="1">
      <c r="D6763" s="233"/>
    </row>
    <row r="6765" spans="4:4" s="232" customFormat="1" ht="15.75" customHeight="1">
      <c r="D6765" s="233"/>
    </row>
    <row r="6767" spans="4:4" s="232" customFormat="1" ht="15.75" customHeight="1">
      <c r="D6767" s="233"/>
    </row>
    <row r="6769" spans="4:4" s="232" customFormat="1" ht="15.75" customHeight="1">
      <c r="D6769" s="233"/>
    </row>
    <row r="6771" spans="4:4" s="232" customFormat="1" ht="15.75" customHeight="1">
      <c r="D6771" s="233"/>
    </row>
    <row r="6773" spans="4:4" s="232" customFormat="1" ht="15.75" customHeight="1">
      <c r="D6773" s="233"/>
    </row>
    <row r="6775" spans="4:4" s="232" customFormat="1" ht="15.75" customHeight="1">
      <c r="D6775" s="233"/>
    </row>
    <row r="6777" spans="4:4" s="232" customFormat="1" ht="15.75" customHeight="1">
      <c r="D6777" s="233"/>
    </row>
    <row r="6779" spans="4:4" s="232" customFormat="1" ht="15.75" customHeight="1">
      <c r="D6779" s="233"/>
    </row>
    <row r="6781" spans="4:4" s="232" customFormat="1" ht="15.75" customHeight="1">
      <c r="D6781" s="233"/>
    </row>
    <row r="6783" spans="4:4" s="232" customFormat="1" ht="15.75" customHeight="1">
      <c r="D6783" s="233"/>
    </row>
    <row r="6785" spans="4:4" s="232" customFormat="1" ht="15.75" customHeight="1">
      <c r="D6785" s="233"/>
    </row>
    <row r="6787" spans="4:4" s="232" customFormat="1" ht="15.75" customHeight="1">
      <c r="D6787" s="233"/>
    </row>
    <row r="6789" spans="4:4" s="232" customFormat="1" ht="15.75" customHeight="1">
      <c r="D6789" s="233"/>
    </row>
    <row r="6791" spans="4:4" s="232" customFormat="1" ht="15.75" customHeight="1">
      <c r="D6791" s="233"/>
    </row>
    <row r="6793" spans="4:4" s="232" customFormat="1" ht="15.75" customHeight="1">
      <c r="D6793" s="233"/>
    </row>
    <row r="6795" spans="4:4" s="232" customFormat="1" ht="15.75" customHeight="1">
      <c r="D6795" s="233"/>
    </row>
    <row r="6797" spans="4:4" s="232" customFormat="1" ht="15.75" customHeight="1">
      <c r="D6797" s="233"/>
    </row>
    <row r="6799" spans="4:4" s="232" customFormat="1" ht="15.75" customHeight="1">
      <c r="D6799" s="233"/>
    </row>
    <row r="6801" spans="4:4" s="232" customFormat="1" ht="15.75" customHeight="1">
      <c r="D6801" s="233"/>
    </row>
    <row r="6803" spans="4:4" s="232" customFormat="1" ht="15.75" customHeight="1">
      <c r="D6803" s="233"/>
    </row>
    <row r="6805" spans="4:4" s="232" customFormat="1" ht="15.75" customHeight="1">
      <c r="D6805" s="233"/>
    </row>
    <row r="6807" spans="4:4" s="232" customFormat="1" ht="15.75" customHeight="1">
      <c r="D6807" s="233"/>
    </row>
    <row r="6809" spans="4:4" s="232" customFormat="1" ht="15.75" customHeight="1">
      <c r="D6809" s="233"/>
    </row>
    <row r="6811" spans="4:4" s="232" customFormat="1" ht="15.75" customHeight="1">
      <c r="D6811" s="233"/>
    </row>
    <row r="6813" spans="4:4" s="232" customFormat="1" ht="15.75" customHeight="1">
      <c r="D6813" s="233"/>
    </row>
    <row r="6815" spans="4:4" s="232" customFormat="1" ht="15.75" customHeight="1">
      <c r="D6815" s="233"/>
    </row>
    <row r="6817" spans="4:4" s="232" customFormat="1" ht="15.75" customHeight="1">
      <c r="D6817" s="233"/>
    </row>
    <row r="6819" spans="4:4" s="232" customFormat="1" ht="15.75" customHeight="1">
      <c r="D6819" s="233"/>
    </row>
    <row r="6821" spans="4:4" s="232" customFormat="1" ht="15.75" customHeight="1">
      <c r="D6821" s="233"/>
    </row>
    <row r="6823" spans="4:4" s="232" customFormat="1" ht="15.75" customHeight="1">
      <c r="D6823" s="233"/>
    </row>
    <row r="6825" spans="4:4" s="232" customFormat="1" ht="15.75" customHeight="1">
      <c r="D6825" s="233"/>
    </row>
    <row r="6827" spans="4:4" s="232" customFormat="1" ht="15.75" customHeight="1">
      <c r="D6827" s="233"/>
    </row>
    <row r="6829" spans="4:4" s="232" customFormat="1" ht="15.75" customHeight="1">
      <c r="D6829" s="233"/>
    </row>
    <row r="6831" spans="4:4" s="232" customFormat="1" ht="15.75" customHeight="1">
      <c r="D6831" s="233"/>
    </row>
    <row r="6833" spans="4:4" s="232" customFormat="1" ht="15.75" customHeight="1">
      <c r="D6833" s="233"/>
    </row>
    <row r="6835" spans="4:4" s="232" customFormat="1" ht="15.75" customHeight="1">
      <c r="D6835" s="233"/>
    </row>
    <row r="6837" spans="4:4" s="232" customFormat="1" ht="15.75" customHeight="1">
      <c r="D6837" s="233"/>
    </row>
    <row r="6839" spans="4:4" s="232" customFormat="1" ht="15.75" customHeight="1">
      <c r="D6839" s="233"/>
    </row>
    <row r="6841" spans="4:4" s="232" customFormat="1" ht="15.75" customHeight="1">
      <c r="D6841" s="233"/>
    </row>
    <row r="6843" spans="4:4" s="232" customFormat="1" ht="15.75" customHeight="1">
      <c r="D6843" s="233"/>
    </row>
    <row r="6845" spans="4:4" s="232" customFormat="1" ht="15.75" customHeight="1">
      <c r="D6845" s="233"/>
    </row>
    <row r="6847" spans="4:4" s="232" customFormat="1" ht="15.75" customHeight="1">
      <c r="D6847" s="233"/>
    </row>
    <row r="6849" spans="4:4" s="232" customFormat="1" ht="15.75" customHeight="1">
      <c r="D6849" s="233"/>
    </row>
    <row r="6851" spans="4:4" s="232" customFormat="1" ht="15.75" customHeight="1">
      <c r="D6851" s="233"/>
    </row>
    <row r="6853" spans="4:4" s="232" customFormat="1" ht="15.75" customHeight="1">
      <c r="D6853" s="233"/>
    </row>
    <row r="6855" spans="4:4" s="232" customFormat="1" ht="15.75" customHeight="1">
      <c r="D6855" s="233"/>
    </row>
    <row r="6857" spans="4:4" s="232" customFormat="1" ht="15.75" customHeight="1">
      <c r="D6857" s="233"/>
    </row>
    <row r="6859" spans="4:4" s="232" customFormat="1" ht="15.75" customHeight="1">
      <c r="D6859" s="233"/>
    </row>
    <row r="6861" spans="4:4" s="232" customFormat="1" ht="15.75" customHeight="1">
      <c r="D6861" s="233"/>
    </row>
    <row r="6863" spans="4:4" s="232" customFormat="1" ht="15.75" customHeight="1">
      <c r="D6863" s="233"/>
    </row>
    <row r="6865" spans="4:4" s="232" customFormat="1" ht="15.75" customHeight="1">
      <c r="D6865" s="233"/>
    </row>
    <row r="6867" spans="4:4" s="232" customFormat="1" ht="15.75" customHeight="1">
      <c r="D6867" s="233"/>
    </row>
    <row r="6869" spans="4:4" s="232" customFormat="1" ht="15.75" customHeight="1">
      <c r="D6869" s="233"/>
    </row>
    <row r="6871" spans="4:4" s="232" customFormat="1" ht="15.75" customHeight="1">
      <c r="D6871" s="233"/>
    </row>
    <row r="6873" spans="4:4" s="232" customFormat="1" ht="15.75" customHeight="1">
      <c r="D6873" s="233"/>
    </row>
    <row r="6875" spans="4:4" s="232" customFormat="1" ht="15.75" customHeight="1">
      <c r="D6875" s="233"/>
    </row>
    <row r="6877" spans="4:4" s="232" customFormat="1" ht="15.75" customHeight="1">
      <c r="D6877" s="233"/>
    </row>
    <row r="6879" spans="4:4" s="232" customFormat="1" ht="15.75" customHeight="1">
      <c r="D6879" s="233"/>
    </row>
    <row r="6881" spans="4:4" s="232" customFormat="1" ht="15.75" customHeight="1">
      <c r="D6881" s="233"/>
    </row>
    <row r="6883" spans="4:4" s="232" customFormat="1" ht="15.75" customHeight="1">
      <c r="D6883" s="233"/>
    </row>
    <row r="6885" spans="4:4" s="232" customFormat="1" ht="15.75" customHeight="1">
      <c r="D6885" s="233"/>
    </row>
    <row r="6887" spans="4:4" s="232" customFormat="1" ht="15.75" customHeight="1">
      <c r="D6887" s="233"/>
    </row>
    <row r="6889" spans="4:4" s="232" customFormat="1" ht="15.75" customHeight="1">
      <c r="D6889" s="233"/>
    </row>
    <row r="6891" spans="4:4" s="232" customFormat="1" ht="15.75" customHeight="1">
      <c r="D6891" s="233"/>
    </row>
    <row r="6893" spans="4:4" s="232" customFormat="1" ht="15.75" customHeight="1">
      <c r="D6893" s="233"/>
    </row>
    <row r="6895" spans="4:4" s="232" customFormat="1" ht="15.75" customHeight="1">
      <c r="D6895" s="233"/>
    </row>
    <row r="6897" spans="4:4" s="232" customFormat="1" ht="15.75" customHeight="1">
      <c r="D6897" s="233"/>
    </row>
    <row r="6899" spans="4:4" s="232" customFormat="1" ht="15.75" customHeight="1">
      <c r="D6899" s="233"/>
    </row>
    <row r="6901" spans="4:4" s="232" customFormat="1" ht="15.75" customHeight="1">
      <c r="D6901" s="233"/>
    </row>
    <row r="6903" spans="4:4" s="232" customFormat="1" ht="15.75" customHeight="1">
      <c r="D6903" s="233"/>
    </row>
    <row r="6905" spans="4:4" s="232" customFormat="1" ht="15.75" customHeight="1">
      <c r="D6905" s="233"/>
    </row>
    <row r="6907" spans="4:4" s="232" customFormat="1" ht="15.75" customHeight="1">
      <c r="D6907" s="233"/>
    </row>
    <row r="6909" spans="4:4" s="232" customFormat="1" ht="15.75" customHeight="1">
      <c r="D6909" s="233"/>
    </row>
    <row r="6911" spans="4:4" s="232" customFormat="1" ht="15.75" customHeight="1">
      <c r="D6911" s="233"/>
    </row>
    <row r="6913" spans="4:4" s="232" customFormat="1" ht="15.75" customHeight="1">
      <c r="D6913" s="233"/>
    </row>
    <row r="6915" spans="4:4" s="232" customFormat="1" ht="15.75" customHeight="1">
      <c r="D6915" s="233"/>
    </row>
    <row r="6917" spans="4:4" s="232" customFormat="1" ht="15.75" customHeight="1">
      <c r="D6917" s="233"/>
    </row>
    <row r="6919" spans="4:4" s="232" customFormat="1" ht="15.75" customHeight="1">
      <c r="D6919" s="233"/>
    </row>
    <row r="6921" spans="4:4" s="232" customFormat="1" ht="15.75" customHeight="1">
      <c r="D6921" s="233"/>
    </row>
    <row r="6923" spans="4:4" s="232" customFormat="1" ht="15.75" customHeight="1">
      <c r="D6923" s="233"/>
    </row>
    <row r="6925" spans="4:4" s="232" customFormat="1" ht="15.75" customHeight="1">
      <c r="D6925" s="233"/>
    </row>
    <row r="6927" spans="4:4" s="232" customFormat="1" ht="15.75" customHeight="1">
      <c r="D6927" s="233"/>
    </row>
    <row r="6929" spans="4:4" s="232" customFormat="1" ht="15.75" customHeight="1">
      <c r="D6929" s="233"/>
    </row>
    <row r="6931" spans="4:4" s="232" customFormat="1" ht="15.75" customHeight="1">
      <c r="D6931" s="233"/>
    </row>
    <row r="6933" spans="4:4" s="232" customFormat="1" ht="15.75" customHeight="1">
      <c r="D6933" s="233"/>
    </row>
    <row r="6935" spans="4:4" s="232" customFormat="1" ht="15.75" customHeight="1">
      <c r="D6935" s="233"/>
    </row>
    <row r="6937" spans="4:4" s="232" customFormat="1" ht="15.75" customHeight="1">
      <c r="D6937" s="233"/>
    </row>
    <row r="6939" spans="4:4" s="232" customFormat="1" ht="15.75" customHeight="1">
      <c r="D6939" s="233"/>
    </row>
    <row r="6941" spans="4:4" s="232" customFormat="1" ht="15.75" customHeight="1">
      <c r="D6941" s="233"/>
    </row>
    <row r="6943" spans="4:4" s="232" customFormat="1" ht="15.75" customHeight="1">
      <c r="D6943" s="233"/>
    </row>
    <row r="6945" spans="4:4" s="232" customFormat="1" ht="15.75" customHeight="1">
      <c r="D6945" s="233"/>
    </row>
    <row r="6947" spans="4:4" s="232" customFormat="1" ht="15.75" customHeight="1">
      <c r="D6947" s="233"/>
    </row>
    <row r="6949" spans="4:4" s="232" customFormat="1" ht="15.75" customHeight="1">
      <c r="D6949" s="233"/>
    </row>
    <row r="6951" spans="4:4" s="232" customFormat="1" ht="15.75" customHeight="1">
      <c r="D6951" s="233"/>
    </row>
    <row r="6953" spans="4:4" s="232" customFormat="1" ht="15.75" customHeight="1">
      <c r="D6953" s="233"/>
    </row>
    <row r="6955" spans="4:4" s="232" customFormat="1" ht="15.75" customHeight="1">
      <c r="D6955" s="233"/>
    </row>
    <row r="6957" spans="4:4" s="232" customFormat="1" ht="15.75" customHeight="1">
      <c r="D6957" s="233"/>
    </row>
    <row r="6959" spans="4:4" s="232" customFormat="1" ht="15.75" customHeight="1">
      <c r="D6959" s="233"/>
    </row>
    <row r="6961" spans="4:4" s="232" customFormat="1" ht="15.75" customHeight="1">
      <c r="D6961" s="233"/>
    </row>
    <row r="6963" spans="4:4" s="232" customFormat="1" ht="15.75" customHeight="1">
      <c r="D6963" s="233"/>
    </row>
    <row r="6965" spans="4:4" s="232" customFormat="1" ht="15.75" customHeight="1">
      <c r="D6965" s="233"/>
    </row>
    <row r="6967" spans="4:4" s="232" customFormat="1" ht="15.75" customHeight="1">
      <c r="D6967" s="233"/>
    </row>
    <row r="6969" spans="4:4" s="232" customFormat="1" ht="15.75" customHeight="1">
      <c r="D6969" s="233"/>
    </row>
    <row r="6971" spans="4:4" s="232" customFormat="1" ht="15.75" customHeight="1">
      <c r="D6971" s="233"/>
    </row>
    <row r="6973" spans="4:4" s="232" customFormat="1" ht="15.75" customHeight="1">
      <c r="D6973" s="233"/>
    </row>
    <row r="6975" spans="4:4" s="232" customFormat="1" ht="15.75" customHeight="1">
      <c r="D6975" s="233"/>
    </row>
    <row r="6977" spans="4:4" s="232" customFormat="1" ht="15.75" customHeight="1">
      <c r="D6977" s="233"/>
    </row>
    <row r="6979" spans="4:4" s="232" customFormat="1" ht="15.75" customHeight="1">
      <c r="D6979" s="233"/>
    </row>
    <row r="6981" spans="4:4" s="232" customFormat="1" ht="15.75" customHeight="1">
      <c r="D6981" s="233"/>
    </row>
    <row r="6983" spans="4:4" s="232" customFormat="1" ht="15.75" customHeight="1">
      <c r="D6983" s="233"/>
    </row>
    <row r="6985" spans="4:4" s="232" customFormat="1" ht="15.75" customHeight="1">
      <c r="D6985" s="233"/>
    </row>
    <row r="6987" spans="4:4" s="232" customFormat="1" ht="15.75" customHeight="1">
      <c r="D6987" s="233"/>
    </row>
    <row r="6989" spans="4:4" s="232" customFormat="1" ht="15.75" customHeight="1">
      <c r="D6989" s="233"/>
    </row>
    <row r="6991" spans="4:4" s="232" customFormat="1" ht="15.75" customHeight="1">
      <c r="D6991" s="233"/>
    </row>
    <row r="6993" spans="4:4" s="232" customFormat="1" ht="15.75" customHeight="1">
      <c r="D6993" s="233"/>
    </row>
    <row r="6995" spans="4:4" s="232" customFormat="1" ht="15.75" customHeight="1">
      <c r="D6995" s="233"/>
    </row>
    <row r="6997" spans="4:4" s="232" customFormat="1" ht="15.75" customHeight="1">
      <c r="D6997" s="233"/>
    </row>
    <row r="6999" spans="4:4" s="232" customFormat="1" ht="15.75" customHeight="1">
      <c r="D6999" s="233"/>
    </row>
    <row r="7001" spans="4:4" s="232" customFormat="1" ht="15.75" customHeight="1">
      <c r="D7001" s="233"/>
    </row>
    <row r="7003" spans="4:4" s="232" customFormat="1" ht="15.75" customHeight="1">
      <c r="D7003" s="233"/>
    </row>
    <row r="7005" spans="4:4" s="232" customFormat="1" ht="15.75" customHeight="1">
      <c r="D7005" s="233"/>
    </row>
    <row r="7007" spans="4:4" s="232" customFormat="1" ht="15.75" customHeight="1">
      <c r="D7007" s="233"/>
    </row>
    <row r="7009" spans="4:4" s="232" customFormat="1" ht="15.75" customHeight="1">
      <c r="D7009" s="233"/>
    </row>
    <row r="7011" spans="4:4" s="232" customFormat="1" ht="15.75" customHeight="1">
      <c r="D7011" s="233"/>
    </row>
    <row r="7013" spans="4:4" s="232" customFormat="1" ht="15.75" customHeight="1">
      <c r="D7013" s="233"/>
    </row>
    <row r="7015" spans="4:4" s="232" customFormat="1" ht="15.75" customHeight="1">
      <c r="D7015" s="233"/>
    </row>
    <row r="7017" spans="4:4" s="232" customFormat="1" ht="15.75" customHeight="1">
      <c r="D7017" s="233"/>
    </row>
    <row r="7019" spans="4:4" s="232" customFormat="1" ht="15.75" customHeight="1">
      <c r="D7019" s="233"/>
    </row>
    <row r="7021" spans="4:4" s="232" customFormat="1" ht="15.75" customHeight="1">
      <c r="D7021" s="233"/>
    </row>
    <row r="7023" spans="4:4" s="232" customFormat="1" ht="15.75" customHeight="1">
      <c r="D7023" s="233"/>
    </row>
    <row r="7025" spans="4:4" s="232" customFormat="1" ht="15.75" customHeight="1">
      <c r="D7025" s="233"/>
    </row>
    <row r="7027" spans="4:4" s="232" customFormat="1" ht="15.75" customHeight="1">
      <c r="D7027" s="233"/>
    </row>
    <row r="7029" spans="4:4" s="232" customFormat="1" ht="15.75" customHeight="1">
      <c r="D7029" s="233"/>
    </row>
    <row r="7031" spans="4:4" s="232" customFormat="1" ht="15.75" customHeight="1">
      <c r="D7031" s="233"/>
    </row>
    <row r="7033" spans="4:4" s="232" customFormat="1" ht="15.75" customHeight="1">
      <c r="D7033" s="233"/>
    </row>
    <row r="7035" spans="4:4" s="232" customFormat="1" ht="15.75" customHeight="1">
      <c r="D7035" s="233"/>
    </row>
    <row r="7037" spans="4:4" s="232" customFormat="1" ht="15.75" customHeight="1">
      <c r="D7037" s="233"/>
    </row>
    <row r="7039" spans="4:4" s="232" customFormat="1" ht="15.75" customHeight="1">
      <c r="D7039" s="233"/>
    </row>
    <row r="7041" spans="4:4" s="232" customFormat="1" ht="15.75" customHeight="1">
      <c r="D7041" s="233"/>
    </row>
    <row r="7043" spans="4:4" s="232" customFormat="1" ht="15.75" customHeight="1">
      <c r="D7043" s="233"/>
    </row>
    <row r="7045" spans="4:4" s="232" customFormat="1" ht="15.75" customHeight="1">
      <c r="D7045" s="233"/>
    </row>
    <row r="7047" spans="4:4" s="232" customFormat="1" ht="15.75" customHeight="1">
      <c r="D7047" s="233"/>
    </row>
    <row r="7049" spans="4:4" s="232" customFormat="1" ht="15.75" customHeight="1">
      <c r="D7049" s="233"/>
    </row>
    <row r="7051" spans="4:4" s="232" customFormat="1" ht="15.75" customHeight="1">
      <c r="D7051" s="233"/>
    </row>
    <row r="7053" spans="4:4" s="232" customFormat="1" ht="15.75" customHeight="1">
      <c r="D7053" s="233"/>
    </row>
    <row r="7055" spans="4:4" s="232" customFormat="1" ht="15.75" customHeight="1">
      <c r="D7055" s="233"/>
    </row>
    <row r="7057" spans="4:4" s="232" customFormat="1" ht="15.75" customHeight="1">
      <c r="D7057" s="233"/>
    </row>
    <row r="7059" spans="4:4" s="232" customFormat="1" ht="15.75" customHeight="1">
      <c r="D7059" s="233"/>
    </row>
    <row r="7061" spans="4:4" s="232" customFormat="1" ht="15.75" customHeight="1">
      <c r="D7061" s="233"/>
    </row>
    <row r="7063" spans="4:4" s="232" customFormat="1" ht="15.75" customHeight="1">
      <c r="D7063" s="233"/>
    </row>
    <row r="7065" spans="4:4" s="232" customFormat="1" ht="15.75" customHeight="1">
      <c r="D7065" s="233"/>
    </row>
    <row r="7067" spans="4:4" s="232" customFormat="1" ht="15.75" customHeight="1">
      <c r="D7067" s="233"/>
    </row>
    <row r="7069" spans="4:4" s="232" customFormat="1" ht="15.75" customHeight="1">
      <c r="D7069" s="233"/>
    </row>
    <row r="7071" spans="4:4" s="232" customFormat="1" ht="15.75" customHeight="1">
      <c r="D7071" s="233"/>
    </row>
    <row r="7073" spans="4:4" s="232" customFormat="1" ht="15.75" customHeight="1">
      <c r="D7073" s="233"/>
    </row>
    <row r="7075" spans="4:4" s="232" customFormat="1" ht="15.75" customHeight="1">
      <c r="D7075" s="233"/>
    </row>
    <row r="7077" spans="4:4" s="232" customFormat="1" ht="15.75" customHeight="1">
      <c r="D7077" s="233"/>
    </row>
    <row r="7079" spans="4:4" s="232" customFormat="1" ht="15.75" customHeight="1">
      <c r="D7079" s="233"/>
    </row>
    <row r="7081" spans="4:4" s="232" customFormat="1" ht="15.75" customHeight="1">
      <c r="D7081" s="233"/>
    </row>
    <row r="7083" spans="4:4" s="232" customFormat="1" ht="15.75" customHeight="1">
      <c r="D7083" s="233"/>
    </row>
    <row r="7085" spans="4:4" s="232" customFormat="1" ht="15.75" customHeight="1">
      <c r="D7085" s="233"/>
    </row>
    <row r="7087" spans="4:4" s="232" customFormat="1" ht="15.75" customHeight="1">
      <c r="D7087" s="233"/>
    </row>
    <row r="7089" spans="4:4" s="232" customFormat="1" ht="15.75" customHeight="1">
      <c r="D7089" s="233"/>
    </row>
    <row r="7091" spans="4:4" s="232" customFormat="1" ht="15.75" customHeight="1">
      <c r="D7091" s="233"/>
    </row>
    <row r="7093" spans="4:4" s="232" customFormat="1" ht="15.75" customHeight="1">
      <c r="D7093" s="233"/>
    </row>
    <row r="7095" spans="4:4" s="232" customFormat="1" ht="15.75" customHeight="1">
      <c r="D7095" s="233"/>
    </row>
    <row r="7097" spans="4:4" s="232" customFormat="1" ht="15.75" customHeight="1">
      <c r="D7097" s="233"/>
    </row>
    <row r="7099" spans="4:4" s="232" customFormat="1" ht="15.75" customHeight="1">
      <c r="D7099" s="233"/>
    </row>
    <row r="7101" spans="4:4" s="232" customFormat="1" ht="15.75" customHeight="1">
      <c r="D7101" s="233"/>
    </row>
    <row r="7103" spans="4:4" s="232" customFormat="1" ht="15.75" customHeight="1">
      <c r="D7103" s="233"/>
    </row>
    <row r="7105" spans="4:4" s="232" customFormat="1" ht="15.75" customHeight="1">
      <c r="D7105" s="233"/>
    </row>
    <row r="7107" spans="4:4" s="232" customFormat="1" ht="15.75" customHeight="1">
      <c r="D7107" s="233"/>
    </row>
    <row r="7109" spans="4:4" s="232" customFormat="1" ht="15.75" customHeight="1">
      <c r="D7109" s="233"/>
    </row>
    <row r="7111" spans="4:4" s="232" customFormat="1" ht="15.75" customHeight="1">
      <c r="D7111" s="233"/>
    </row>
    <row r="7113" spans="4:4" s="232" customFormat="1" ht="15.75" customHeight="1">
      <c r="D7113" s="233"/>
    </row>
    <row r="7115" spans="4:4" s="232" customFormat="1" ht="15.75" customHeight="1">
      <c r="D7115" s="233"/>
    </row>
    <row r="7117" spans="4:4" s="232" customFormat="1" ht="15.75" customHeight="1">
      <c r="D7117" s="233"/>
    </row>
    <row r="7119" spans="4:4" s="232" customFormat="1" ht="15.75" customHeight="1">
      <c r="D7119" s="233"/>
    </row>
    <row r="7121" spans="4:4" s="232" customFormat="1" ht="15.75" customHeight="1">
      <c r="D7121" s="233"/>
    </row>
    <row r="7123" spans="4:4" s="232" customFormat="1" ht="15.75" customHeight="1">
      <c r="D7123" s="233"/>
    </row>
    <row r="7125" spans="4:4" s="232" customFormat="1" ht="15.75" customHeight="1">
      <c r="D7125" s="233"/>
    </row>
    <row r="7127" spans="4:4" s="232" customFormat="1" ht="15.75" customHeight="1">
      <c r="D7127" s="233"/>
    </row>
    <row r="7129" spans="4:4" s="232" customFormat="1" ht="15.75" customHeight="1">
      <c r="D7129" s="233"/>
    </row>
    <row r="7131" spans="4:4" s="232" customFormat="1" ht="15.75" customHeight="1">
      <c r="D7131" s="233"/>
    </row>
    <row r="7133" spans="4:4" s="232" customFormat="1" ht="15.75" customHeight="1">
      <c r="D7133" s="233"/>
    </row>
    <row r="7135" spans="4:4" s="232" customFormat="1" ht="15.75" customHeight="1">
      <c r="D7135" s="233"/>
    </row>
    <row r="7137" spans="4:4" s="232" customFormat="1" ht="15.75" customHeight="1">
      <c r="D7137" s="233"/>
    </row>
    <row r="7139" spans="4:4" s="232" customFormat="1" ht="15.75" customHeight="1">
      <c r="D7139" s="233"/>
    </row>
    <row r="7141" spans="4:4" s="232" customFormat="1" ht="15.75" customHeight="1">
      <c r="D7141" s="233"/>
    </row>
    <row r="7143" spans="4:4" s="232" customFormat="1" ht="15.75" customHeight="1">
      <c r="D7143" s="233"/>
    </row>
    <row r="7145" spans="4:4" s="232" customFormat="1" ht="15.75" customHeight="1">
      <c r="D7145" s="233"/>
    </row>
    <row r="7147" spans="4:4" s="232" customFormat="1" ht="15.75" customHeight="1">
      <c r="D7147" s="233"/>
    </row>
    <row r="7149" spans="4:4" s="232" customFormat="1" ht="15.75" customHeight="1">
      <c r="D7149" s="233"/>
    </row>
    <row r="7151" spans="4:4" s="232" customFormat="1" ht="15.75" customHeight="1">
      <c r="D7151" s="233"/>
    </row>
    <row r="7153" spans="4:4" s="232" customFormat="1" ht="15.75" customHeight="1">
      <c r="D7153" s="233"/>
    </row>
    <row r="7155" spans="4:4" s="232" customFormat="1" ht="15.75" customHeight="1">
      <c r="D7155" s="233"/>
    </row>
    <row r="7157" spans="4:4" s="232" customFormat="1" ht="15.75" customHeight="1">
      <c r="D7157" s="233"/>
    </row>
    <row r="7159" spans="4:4" s="232" customFormat="1" ht="15.75" customHeight="1">
      <c r="D7159" s="233"/>
    </row>
    <row r="7161" spans="4:4" s="232" customFormat="1" ht="15.75" customHeight="1">
      <c r="D7161" s="233"/>
    </row>
    <row r="7163" spans="4:4" s="232" customFormat="1" ht="15.75" customHeight="1">
      <c r="D7163" s="233"/>
    </row>
    <row r="7165" spans="4:4" s="232" customFormat="1" ht="15.75" customHeight="1">
      <c r="D7165" s="233"/>
    </row>
    <row r="7167" spans="4:4" s="232" customFormat="1" ht="15.75" customHeight="1">
      <c r="D7167" s="233"/>
    </row>
    <row r="7169" spans="4:4" s="232" customFormat="1" ht="15.75" customHeight="1">
      <c r="D7169" s="233"/>
    </row>
    <row r="7171" spans="4:4" s="232" customFormat="1" ht="15.75" customHeight="1">
      <c r="D7171" s="233"/>
    </row>
    <row r="7173" spans="4:4" s="232" customFormat="1" ht="15.75" customHeight="1">
      <c r="D7173" s="233"/>
    </row>
    <row r="7175" spans="4:4" s="232" customFormat="1" ht="15.75" customHeight="1">
      <c r="D7175" s="233"/>
    </row>
    <row r="7177" spans="4:4" s="232" customFormat="1" ht="15.75" customHeight="1">
      <c r="D7177" s="233"/>
    </row>
    <row r="7179" spans="4:4" s="232" customFormat="1" ht="15.75" customHeight="1">
      <c r="D7179" s="233"/>
    </row>
    <row r="7181" spans="4:4" s="232" customFormat="1" ht="15.75" customHeight="1">
      <c r="D7181" s="233"/>
    </row>
    <row r="7183" spans="4:4" s="232" customFormat="1" ht="15.75" customHeight="1">
      <c r="D7183" s="233"/>
    </row>
    <row r="7185" spans="4:4" s="232" customFormat="1" ht="15.75" customHeight="1">
      <c r="D7185" s="233"/>
    </row>
    <row r="7187" spans="4:4" s="232" customFormat="1" ht="15.75" customHeight="1">
      <c r="D7187" s="233"/>
    </row>
    <row r="7189" spans="4:4" s="232" customFormat="1" ht="15.75" customHeight="1">
      <c r="D7189" s="233"/>
    </row>
    <row r="7191" spans="4:4" s="232" customFormat="1" ht="15.75" customHeight="1">
      <c r="D7191" s="233"/>
    </row>
    <row r="7193" spans="4:4" s="232" customFormat="1" ht="15.75" customHeight="1">
      <c r="D7193" s="233"/>
    </row>
    <row r="7195" spans="4:4" s="232" customFormat="1" ht="15.75" customHeight="1">
      <c r="D7195" s="233"/>
    </row>
    <row r="7197" spans="4:4" s="232" customFormat="1" ht="15.75" customHeight="1">
      <c r="D7197" s="233"/>
    </row>
    <row r="7199" spans="4:4" s="232" customFormat="1" ht="15.75" customHeight="1">
      <c r="D7199" s="233"/>
    </row>
    <row r="7201" spans="4:4" s="232" customFormat="1" ht="15.75" customHeight="1">
      <c r="D7201" s="233"/>
    </row>
    <row r="7203" spans="4:4" s="232" customFormat="1" ht="15.75" customHeight="1">
      <c r="D7203" s="233"/>
    </row>
    <row r="7205" spans="4:4" s="232" customFormat="1" ht="15.75" customHeight="1">
      <c r="D7205" s="233"/>
    </row>
    <row r="7207" spans="4:4" s="232" customFormat="1" ht="15.75" customHeight="1">
      <c r="D7207" s="233"/>
    </row>
    <row r="7209" spans="4:4" s="232" customFormat="1" ht="15.75" customHeight="1">
      <c r="D7209" s="233"/>
    </row>
    <row r="7211" spans="4:4" s="232" customFormat="1" ht="15.75" customHeight="1">
      <c r="D7211" s="233"/>
    </row>
    <row r="7213" spans="4:4" s="232" customFormat="1" ht="15.75" customHeight="1">
      <c r="D7213" s="233"/>
    </row>
    <row r="7215" spans="4:4" s="232" customFormat="1" ht="15.75" customHeight="1">
      <c r="D7215" s="233"/>
    </row>
    <row r="7217" spans="4:4" s="232" customFormat="1" ht="15.75" customHeight="1">
      <c r="D7217" s="233"/>
    </row>
    <row r="7219" spans="4:4" s="232" customFormat="1" ht="15.75" customHeight="1">
      <c r="D7219" s="233"/>
    </row>
    <row r="7221" spans="4:4" s="232" customFormat="1" ht="15.75" customHeight="1">
      <c r="D7221" s="233"/>
    </row>
    <row r="7223" spans="4:4" s="232" customFormat="1" ht="15.75" customHeight="1">
      <c r="D7223" s="233"/>
    </row>
    <row r="7225" spans="4:4" s="232" customFormat="1" ht="15.75" customHeight="1">
      <c r="D7225" s="233"/>
    </row>
    <row r="7227" spans="4:4" s="232" customFormat="1" ht="15.75" customHeight="1">
      <c r="D7227" s="233"/>
    </row>
    <row r="7229" spans="4:4" s="232" customFormat="1" ht="15.75" customHeight="1">
      <c r="D7229" s="233"/>
    </row>
    <row r="7231" spans="4:4" s="232" customFormat="1" ht="15.75" customHeight="1">
      <c r="D7231" s="233"/>
    </row>
    <row r="7233" spans="4:4" s="232" customFormat="1" ht="15.75" customHeight="1">
      <c r="D7233" s="233"/>
    </row>
    <row r="7235" spans="4:4" s="232" customFormat="1" ht="15.75" customHeight="1">
      <c r="D7235" s="233"/>
    </row>
    <row r="7237" spans="4:4" s="232" customFormat="1" ht="15.75" customHeight="1">
      <c r="D7237" s="233"/>
    </row>
    <row r="7239" spans="4:4" s="232" customFormat="1" ht="15.75" customHeight="1">
      <c r="D7239" s="233"/>
    </row>
    <row r="7241" spans="4:4" s="232" customFormat="1" ht="15.75" customHeight="1">
      <c r="D7241" s="233"/>
    </row>
    <row r="7243" spans="4:4" s="232" customFormat="1" ht="15.75" customHeight="1">
      <c r="D7243" s="233"/>
    </row>
    <row r="7245" spans="4:4" s="232" customFormat="1" ht="15.75" customHeight="1">
      <c r="D7245" s="233"/>
    </row>
    <row r="7247" spans="4:4" s="232" customFormat="1" ht="15.75" customHeight="1">
      <c r="D7247" s="233"/>
    </row>
    <row r="7249" spans="4:4" s="232" customFormat="1" ht="15.75" customHeight="1">
      <c r="D7249" s="233"/>
    </row>
    <row r="7251" spans="4:4" s="232" customFormat="1" ht="15.75" customHeight="1">
      <c r="D7251" s="233"/>
    </row>
    <row r="7253" spans="4:4" s="232" customFormat="1" ht="15.75" customHeight="1">
      <c r="D7253" s="233"/>
    </row>
    <row r="7255" spans="4:4" s="232" customFormat="1" ht="15.75" customHeight="1">
      <c r="D7255" s="233"/>
    </row>
    <row r="7257" spans="4:4" s="232" customFormat="1" ht="15.75" customHeight="1">
      <c r="D7257" s="233"/>
    </row>
    <row r="7259" spans="4:4" s="232" customFormat="1" ht="15.75" customHeight="1">
      <c r="D7259" s="233"/>
    </row>
    <row r="7261" spans="4:4" s="232" customFormat="1" ht="15.75" customHeight="1">
      <c r="D7261" s="233"/>
    </row>
    <row r="7263" spans="4:4" s="232" customFormat="1" ht="15.75" customHeight="1">
      <c r="D7263" s="233"/>
    </row>
    <row r="7265" spans="4:4" s="232" customFormat="1" ht="15.75" customHeight="1">
      <c r="D7265" s="233"/>
    </row>
    <row r="7267" spans="4:4" s="232" customFormat="1" ht="15.75" customHeight="1">
      <c r="D7267" s="233"/>
    </row>
    <row r="7269" spans="4:4" s="232" customFormat="1" ht="15.75" customHeight="1">
      <c r="D7269" s="233"/>
    </row>
    <row r="7271" spans="4:4" s="232" customFormat="1" ht="15.75" customHeight="1">
      <c r="D7271" s="233"/>
    </row>
    <row r="7273" spans="4:4" s="232" customFormat="1" ht="15.75" customHeight="1">
      <c r="D7273" s="233"/>
    </row>
    <row r="7275" spans="4:4" s="232" customFormat="1" ht="15.75" customHeight="1">
      <c r="D7275" s="233"/>
    </row>
    <row r="7277" spans="4:4" s="232" customFormat="1" ht="15.75" customHeight="1">
      <c r="D7277" s="233"/>
    </row>
    <row r="7279" spans="4:4" s="232" customFormat="1" ht="15.75" customHeight="1">
      <c r="D7279" s="233"/>
    </row>
    <row r="7281" spans="4:4" s="232" customFormat="1" ht="15.75" customHeight="1">
      <c r="D7281" s="233"/>
    </row>
    <row r="7283" spans="4:4" s="232" customFormat="1" ht="15.75" customHeight="1">
      <c r="D7283" s="233"/>
    </row>
    <row r="7285" spans="4:4" s="232" customFormat="1" ht="15.75" customHeight="1">
      <c r="D7285" s="233"/>
    </row>
    <row r="7287" spans="4:4" s="232" customFormat="1" ht="15.75" customHeight="1">
      <c r="D7287" s="233"/>
    </row>
    <row r="7289" spans="4:4" s="232" customFormat="1" ht="15.75" customHeight="1">
      <c r="D7289" s="233"/>
    </row>
    <row r="7291" spans="4:4" s="232" customFormat="1" ht="15.75" customHeight="1">
      <c r="D7291" s="233"/>
    </row>
    <row r="7293" spans="4:4" s="232" customFormat="1" ht="15.75" customHeight="1">
      <c r="D7293" s="233"/>
    </row>
    <row r="7295" spans="4:4" s="232" customFormat="1" ht="15.75" customHeight="1">
      <c r="D7295" s="233"/>
    </row>
    <row r="7297" spans="4:4" s="232" customFormat="1" ht="15.75" customHeight="1">
      <c r="D7297" s="233"/>
    </row>
    <row r="7299" spans="4:4" s="232" customFormat="1" ht="15.75" customHeight="1">
      <c r="D7299" s="233"/>
    </row>
    <row r="7301" spans="4:4" s="232" customFormat="1" ht="15.75" customHeight="1">
      <c r="D7301" s="233"/>
    </row>
    <row r="7303" spans="4:4" s="232" customFormat="1" ht="15.75" customHeight="1">
      <c r="D7303" s="233"/>
    </row>
    <row r="7305" spans="4:4" s="232" customFormat="1" ht="15.75" customHeight="1">
      <c r="D7305" s="233"/>
    </row>
    <row r="7307" spans="4:4" s="232" customFormat="1" ht="15.75" customHeight="1">
      <c r="D7307" s="233"/>
    </row>
    <row r="7309" spans="4:4" s="232" customFormat="1" ht="15.75" customHeight="1">
      <c r="D7309" s="233"/>
    </row>
    <row r="7311" spans="4:4" s="232" customFormat="1" ht="15.75" customHeight="1">
      <c r="D7311" s="233"/>
    </row>
    <row r="7313" spans="4:4" s="232" customFormat="1" ht="15.75" customHeight="1">
      <c r="D7313" s="233"/>
    </row>
    <row r="7315" spans="4:4" s="232" customFormat="1" ht="15.75" customHeight="1">
      <c r="D7315" s="233"/>
    </row>
    <row r="7317" spans="4:4" s="232" customFormat="1" ht="15.75" customHeight="1">
      <c r="D7317" s="233"/>
    </row>
    <row r="7319" spans="4:4" s="232" customFormat="1" ht="15.75" customHeight="1">
      <c r="D7319" s="233"/>
    </row>
    <row r="7321" spans="4:4" s="232" customFormat="1" ht="15.75" customHeight="1">
      <c r="D7321" s="233"/>
    </row>
    <row r="7323" spans="4:4" s="232" customFormat="1" ht="15.75" customHeight="1">
      <c r="D7323" s="233"/>
    </row>
    <row r="7325" spans="4:4" s="232" customFormat="1" ht="15.75" customHeight="1">
      <c r="D7325" s="233"/>
    </row>
    <row r="7327" spans="4:4" s="232" customFormat="1" ht="15.75" customHeight="1">
      <c r="D7327" s="233"/>
    </row>
    <row r="7329" spans="4:4" s="232" customFormat="1" ht="15.75" customHeight="1">
      <c r="D7329" s="233"/>
    </row>
    <row r="7331" spans="4:4" s="232" customFormat="1" ht="15.75" customHeight="1">
      <c r="D7331" s="233"/>
    </row>
    <row r="7333" spans="4:4" s="232" customFormat="1" ht="15.75" customHeight="1">
      <c r="D7333" s="233"/>
    </row>
    <row r="7335" spans="4:4" s="232" customFormat="1" ht="15.75" customHeight="1">
      <c r="D7335" s="233"/>
    </row>
    <row r="7337" spans="4:4" s="232" customFormat="1" ht="15.75" customHeight="1">
      <c r="D7337" s="233"/>
    </row>
    <row r="7339" spans="4:4" s="232" customFormat="1" ht="15.75" customHeight="1">
      <c r="D7339" s="233"/>
    </row>
    <row r="7341" spans="4:4" s="232" customFormat="1" ht="15.75" customHeight="1">
      <c r="D7341" s="233"/>
    </row>
    <row r="7343" spans="4:4" s="232" customFormat="1" ht="15.75" customHeight="1">
      <c r="D7343" s="233"/>
    </row>
    <row r="7345" spans="4:4" s="232" customFormat="1" ht="15.75" customHeight="1">
      <c r="D7345" s="233"/>
    </row>
    <row r="7347" spans="4:4" s="232" customFormat="1" ht="15.75" customHeight="1">
      <c r="D7347" s="233"/>
    </row>
    <row r="7349" spans="4:4" s="232" customFormat="1" ht="15.75" customHeight="1">
      <c r="D7349" s="233"/>
    </row>
    <row r="7351" spans="4:4" s="232" customFormat="1" ht="15.75" customHeight="1">
      <c r="D7351" s="233"/>
    </row>
    <row r="7353" spans="4:4" s="232" customFormat="1" ht="15.75" customHeight="1">
      <c r="D7353" s="233"/>
    </row>
    <row r="7355" spans="4:4" s="232" customFormat="1" ht="15.75" customHeight="1">
      <c r="D7355" s="233"/>
    </row>
    <row r="7357" spans="4:4" s="232" customFormat="1" ht="15.75" customHeight="1">
      <c r="D7357" s="233"/>
    </row>
    <row r="7359" spans="4:4" s="232" customFormat="1" ht="15.75" customHeight="1">
      <c r="D7359" s="233"/>
    </row>
    <row r="7361" spans="4:4" s="232" customFormat="1" ht="15.75" customHeight="1">
      <c r="D7361" s="233"/>
    </row>
    <row r="7363" spans="4:4" s="232" customFormat="1" ht="15.75" customHeight="1">
      <c r="D7363" s="233"/>
    </row>
    <row r="7365" spans="4:4" s="232" customFormat="1" ht="15.75" customHeight="1">
      <c r="D7365" s="233"/>
    </row>
    <row r="7367" spans="4:4" s="232" customFormat="1" ht="15.75" customHeight="1">
      <c r="D7367" s="233"/>
    </row>
    <row r="7369" spans="4:4" s="232" customFormat="1" ht="15.75" customHeight="1">
      <c r="D7369" s="233"/>
    </row>
    <row r="7371" spans="4:4" s="232" customFormat="1" ht="15.75" customHeight="1">
      <c r="D7371" s="233"/>
    </row>
    <row r="7373" spans="4:4" s="232" customFormat="1" ht="15.75" customHeight="1">
      <c r="D7373" s="233"/>
    </row>
    <row r="7375" spans="4:4" s="232" customFormat="1" ht="15.75" customHeight="1">
      <c r="D7375" s="233"/>
    </row>
    <row r="7377" spans="4:4" s="232" customFormat="1" ht="15.75" customHeight="1">
      <c r="D7377" s="233"/>
    </row>
    <row r="7379" spans="4:4" s="232" customFormat="1" ht="15.75" customHeight="1">
      <c r="D7379" s="233"/>
    </row>
    <row r="7381" spans="4:4" s="232" customFormat="1" ht="15.75" customHeight="1">
      <c r="D7381" s="233"/>
    </row>
    <row r="7383" spans="4:4" s="232" customFormat="1" ht="15.75" customHeight="1">
      <c r="D7383" s="233"/>
    </row>
    <row r="7385" spans="4:4" s="232" customFormat="1" ht="15.75" customHeight="1">
      <c r="D7385" s="233"/>
    </row>
    <row r="7387" spans="4:4" s="232" customFormat="1" ht="15.75" customHeight="1">
      <c r="D7387" s="233"/>
    </row>
    <row r="7389" spans="4:4" s="232" customFormat="1" ht="15.75" customHeight="1">
      <c r="D7389" s="233"/>
    </row>
    <row r="7391" spans="4:4" s="232" customFormat="1" ht="15.75" customHeight="1">
      <c r="D7391" s="233"/>
    </row>
    <row r="7393" spans="4:4" s="232" customFormat="1" ht="15.75" customHeight="1">
      <c r="D7393" s="233"/>
    </row>
    <row r="7395" spans="4:4" s="232" customFormat="1" ht="15.75" customHeight="1">
      <c r="D7395" s="233"/>
    </row>
    <row r="7397" spans="4:4" s="232" customFormat="1" ht="15.75" customHeight="1">
      <c r="D7397" s="233"/>
    </row>
    <row r="7399" spans="4:4" s="232" customFormat="1" ht="15.75" customHeight="1">
      <c r="D7399" s="233"/>
    </row>
    <row r="7401" spans="4:4" s="232" customFormat="1" ht="15.75" customHeight="1">
      <c r="D7401" s="233"/>
    </row>
    <row r="7403" spans="4:4" s="232" customFormat="1" ht="15.75" customHeight="1">
      <c r="D7403" s="233"/>
    </row>
    <row r="7405" spans="4:4" s="232" customFormat="1" ht="15.75" customHeight="1">
      <c r="D7405" s="233"/>
    </row>
    <row r="7407" spans="4:4" s="232" customFormat="1" ht="15.75" customHeight="1">
      <c r="D7407" s="233"/>
    </row>
    <row r="7409" spans="4:4" s="232" customFormat="1" ht="15.75" customHeight="1">
      <c r="D7409" s="233"/>
    </row>
    <row r="7411" spans="4:4" s="232" customFormat="1" ht="15.75" customHeight="1">
      <c r="D7411" s="233"/>
    </row>
    <row r="7413" spans="4:4" s="232" customFormat="1" ht="15.75" customHeight="1">
      <c r="D7413" s="233"/>
    </row>
    <row r="7415" spans="4:4" s="232" customFormat="1" ht="15.75" customHeight="1">
      <c r="D7415" s="233"/>
    </row>
    <row r="7417" spans="4:4" s="232" customFormat="1" ht="15.75" customHeight="1">
      <c r="D7417" s="233"/>
    </row>
    <row r="7419" spans="4:4" s="232" customFormat="1" ht="15.75" customHeight="1">
      <c r="D7419" s="233"/>
    </row>
    <row r="7421" spans="4:4" s="232" customFormat="1" ht="15.75" customHeight="1">
      <c r="D7421" s="233"/>
    </row>
    <row r="7423" spans="4:4" s="232" customFormat="1" ht="15.75" customHeight="1">
      <c r="D7423" s="233"/>
    </row>
    <row r="7425" spans="4:4" s="232" customFormat="1" ht="15.75" customHeight="1">
      <c r="D7425" s="233"/>
    </row>
    <row r="7427" spans="4:4" s="232" customFormat="1" ht="15.75" customHeight="1">
      <c r="D7427" s="233"/>
    </row>
    <row r="7429" spans="4:4" s="232" customFormat="1" ht="15.75" customHeight="1">
      <c r="D7429" s="233"/>
    </row>
    <row r="7431" spans="4:4" s="232" customFormat="1" ht="15.75" customHeight="1">
      <c r="D7431" s="233"/>
    </row>
    <row r="7433" spans="4:4" s="232" customFormat="1" ht="15.75" customHeight="1">
      <c r="D7433" s="233"/>
    </row>
    <row r="7435" spans="4:4" s="232" customFormat="1" ht="15.75" customHeight="1">
      <c r="D7435" s="233"/>
    </row>
    <row r="7437" spans="4:4" s="232" customFormat="1" ht="15.75" customHeight="1">
      <c r="D7437" s="233"/>
    </row>
    <row r="7439" spans="4:4" s="232" customFormat="1" ht="15.75" customHeight="1">
      <c r="D7439" s="233"/>
    </row>
    <row r="7441" spans="4:4" s="232" customFormat="1" ht="15.75" customHeight="1">
      <c r="D7441" s="233"/>
    </row>
    <row r="7443" spans="4:4" s="232" customFormat="1" ht="15.75" customHeight="1">
      <c r="D7443" s="233"/>
    </row>
    <row r="7445" spans="4:4" s="232" customFormat="1" ht="15.75" customHeight="1">
      <c r="D7445" s="233"/>
    </row>
    <row r="7447" spans="4:4" s="232" customFormat="1" ht="15.75" customHeight="1">
      <c r="D7447" s="233"/>
    </row>
    <row r="7449" spans="4:4" s="232" customFormat="1" ht="15.75" customHeight="1">
      <c r="D7449" s="233"/>
    </row>
    <row r="7451" spans="4:4" s="232" customFormat="1" ht="15.75" customHeight="1">
      <c r="D7451" s="233"/>
    </row>
    <row r="7453" spans="4:4" s="232" customFormat="1" ht="15.75" customHeight="1">
      <c r="D7453" s="233"/>
    </row>
    <row r="7455" spans="4:4" s="232" customFormat="1" ht="15.75" customHeight="1">
      <c r="D7455" s="233"/>
    </row>
    <row r="7457" spans="4:4" s="232" customFormat="1" ht="15.75" customHeight="1">
      <c r="D7457" s="233"/>
    </row>
    <row r="7459" spans="4:4" s="232" customFormat="1" ht="15.75" customHeight="1">
      <c r="D7459" s="233"/>
    </row>
    <row r="7461" spans="4:4" s="232" customFormat="1" ht="15.75" customHeight="1">
      <c r="D7461" s="233"/>
    </row>
    <row r="7463" spans="4:4" s="232" customFormat="1" ht="15.75" customHeight="1">
      <c r="D7463" s="233"/>
    </row>
    <row r="7465" spans="4:4" s="232" customFormat="1" ht="15.75" customHeight="1">
      <c r="D7465" s="233"/>
    </row>
    <row r="7467" spans="4:4" s="232" customFormat="1" ht="15.75" customHeight="1">
      <c r="D7467" s="233"/>
    </row>
    <row r="7469" spans="4:4" s="232" customFormat="1" ht="15.75" customHeight="1">
      <c r="D7469" s="233"/>
    </row>
    <row r="7471" spans="4:4" s="232" customFormat="1" ht="15.75" customHeight="1">
      <c r="D7471" s="233"/>
    </row>
    <row r="7473" spans="4:4" s="232" customFormat="1" ht="15.75" customHeight="1">
      <c r="D7473" s="233"/>
    </row>
    <row r="7475" spans="4:4" s="232" customFormat="1" ht="15.75" customHeight="1">
      <c r="D7475" s="233"/>
    </row>
    <row r="7477" spans="4:4" s="232" customFormat="1" ht="15.75" customHeight="1">
      <c r="D7477" s="233"/>
    </row>
    <row r="7479" spans="4:4" s="232" customFormat="1" ht="15.75" customHeight="1">
      <c r="D7479" s="233"/>
    </row>
    <row r="7481" spans="4:4" s="232" customFormat="1" ht="15.75" customHeight="1">
      <c r="D7481" s="233"/>
    </row>
    <row r="7483" spans="4:4" s="232" customFormat="1" ht="15.75" customHeight="1">
      <c r="D7483" s="233"/>
    </row>
    <row r="7485" spans="4:4" s="232" customFormat="1" ht="15.75" customHeight="1">
      <c r="D7485" s="233"/>
    </row>
    <row r="7487" spans="4:4" s="232" customFormat="1" ht="15.75" customHeight="1">
      <c r="D7487" s="233"/>
    </row>
    <row r="7489" spans="4:4" s="232" customFormat="1" ht="15.75" customHeight="1">
      <c r="D7489" s="233"/>
    </row>
    <row r="7491" spans="4:4" s="232" customFormat="1" ht="15.75" customHeight="1">
      <c r="D7491" s="233"/>
    </row>
    <row r="7493" spans="4:4" s="232" customFormat="1" ht="15.75" customHeight="1">
      <c r="D7493" s="233"/>
    </row>
    <row r="7495" spans="4:4" s="232" customFormat="1" ht="15.75" customHeight="1">
      <c r="D7495" s="233"/>
    </row>
    <row r="7497" spans="4:4" s="232" customFormat="1" ht="15.75" customHeight="1">
      <c r="D7497" s="233"/>
    </row>
    <row r="7499" spans="4:4" s="232" customFormat="1" ht="15.75" customHeight="1">
      <c r="D7499" s="233"/>
    </row>
    <row r="7501" spans="4:4" s="232" customFormat="1" ht="15.75" customHeight="1">
      <c r="D7501" s="233"/>
    </row>
    <row r="7503" spans="4:4" s="232" customFormat="1" ht="15.75" customHeight="1">
      <c r="D7503" s="233"/>
    </row>
    <row r="7505" spans="4:4" s="232" customFormat="1" ht="15.75" customHeight="1">
      <c r="D7505" s="233"/>
    </row>
    <row r="7507" spans="4:4" s="232" customFormat="1" ht="15.75" customHeight="1">
      <c r="D7507" s="233"/>
    </row>
    <row r="7509" spans="4:4" s="232" customFormat="1" ht="15.75" customHeight="1">
      <c r="D7509" s="233"/>
    </row>
    <row r="7511" spans="4:4" s="232" customFormat="1" ht="15.75" customHeight="1">
      <c r="D7511" s="233"/>
    </row>
    <row r="7513" spans="4:4" s="232" customFormat="1" ht="15.75" customHeight="1">
      <c r="D7513" s="233"/>
    </row>
    <row r="7515" spans="4:4" s="232" customFormat="1" ht="15.75" customHeight="1">
      <c r="D7515" s="233"/>
    </row>
    <row r="7517" spans="4:4" s="232" customFormat="1" ht="15.75" customHeight="1">
      <c r="D7517" s="233"/>
    </row>
    <row r="7519" spans="4:4" s="232" customFormat="1" ht="15.75" customHeight="1">
      <c r="D7519" s="233"/>
    </row>
    <row r="7521" spans="4:4" s="232" customFormat="1" ht="15.75" customHeight="1">
      <c r="D7521" s="233"/>
    </row>
    <row r="7523" spans="4:4" s="232" customFormat="1" ht="15.75" customHeight="1">
      <c r="D7523" s="233"/>
    </row>
    <row r="7525" spans="4:4" s="232" customFormat="1" ht="15.75" customHeight="1">
      <c r="D7525" s="233"/>
    </row>
    <row r="7527" spans="4:4" s="232" customFormat="1" ht="15.75" customHeight="1">
      <c r="D7527" s="233"/>
    </row>
    <row r="7529" spans="4:4" s="232" customFormat="1" ht="15.75" customHeight="1">
      <c r="D7529" s="233"/>
    </row>
    <row r="7531" spans="4:4" s="232" customFormat="1" ht="15.75" customHeight="1">
      <c r="D7531" s="233"/>
    </row>
    <row r="7533" spans="4:4" s="232" customFormat="1" ht="15.75" customHeight="1">
      <c r="D7533" s="233"/>
    </row>
    <row r="7535" spans="4:4" s="232" customFormat="1" ht="15.75" customHeight="1">
      <c r="D7535" s="233"/>
    </row>
    <row r="7537" spans="4:4" s="232" customFormat="1" ht="15.75" customHeight="1">
      <c r="D7537" s="233"/>
    </row>
    <row r="7539" spans="4:4" s="232" customFormat="1" ht="15.75" customHeight="1">
      <c r="D7539" s="233"/>
    </row>
    <row r="7541" spans="4:4" s="232" customFormat="1" ht="15.75" customHeight="1">
      <c r="D7541" s="233"/>
    </row>
    <row r="7543" spans="4:4" s="232" customFormat="1" ht="15.75" customHeight="1">
      <c r="D7543" s="233"/>
    </row>
    <row r="7545" spans="4:4" s="232" customFormat="1" ht="15.75" customHeight="1">
      <c r="D7545" s="233"/>
    </row>
    <row r="7547" spans="4:4" s="232" customFormat="1" ht="15.75" customHeight="1">
      <c r="D7547" s="233"/>
    </row>
    <row r="7549" spans="4:4" s="232" customFormat="1" ht="15.75" customHeight="1">
      <c r="D7549" s="233"/>
    </row>
    <row r="7551" spans="4:4" s="232" customFormat="1" ht="15.75" customHeight="1">
      <c r="D7551" s="233"/>
    </row>
    <row r="7553" spans="4:4" s="232" customFormat="1" ht="15.75" customHeight="1">
      <c r="D7553" s="233"/>
    </row>
    <row r="7555" spans="4:4" s="232" customFormat="1" ht="15.75" customHeight="1">
      <c r="D7555" s="233"/>
    </row>
    <row r="7557" spans="4:4" s="232" customFormat="1" ht="15.75" customHeight="1">
      <c r="D7557" s="233"/>
    </row>
    <row r="7559" spans="4:4" s="232" customFormat="1" ht="15.75" customHeight="1">
      <c r="D7559" s="233"/>
    </row>
    <row r="7561" spans="4:4" s="232" customFormat="1" ht="15.75" customHeight="1">
      <c r="D7561" s="233"/>
    </row>
    <row r="7563" spans="4:4" s="232" customFormat="1" ht="15.75" customHeight="1">
      <c r="D7563" s="233"/>
    </row>
    <row r="7565" spans="4:4" s="232" customFormat="1" ht="15.75" customHeight="1">
      <c r="D7565" s="233"/>
    </row>
    <row r="7567" spans="4:4" s="232" customFormat="1" ht="15.75" customHeight="1">
      <c r="D7567" s="233"/>
    </row>
    <row r="7569" spans="4:4" s="232" customFormat="1" ht="15.75" customHeight="1">
      <c r="D7569" s="233"/>
    </row>
    <row r="7571" spans="4:4" s="232" customFormat="1" ht="15.75" customHeight="1">
      <c r="D7571" s="233"/>
    </row>
    <row r="7573" spans="4:4" s="232" customFormat="1" ht="15.75" customHeight="1">
      <c r="D7573" s="233"/>
    </row>
    <row r="7575" spans="4:4" s="232" customFormat="1" ht="15.75" customHeight="1">
      <c r="D7575" s="233"/>
    </row>
    <row r="7577" spans="4:4" s="232" customFormat="1" ht="15.75" customHeight="1">
      <c r="D7577" s="233"/>
    </row>
    <row r="7579" spans="4:4" s="232" customFormat="1" ht="15.75" customHeight="1">
      <c r="D7579" s="233"/>
    </row>
    <row r="7581" spans="4:4" s="232" customFormat="1" ht="15.75" customHeight="1">
      <c r="D7581" s="233"/>
    </row>
    <row r="7583" spans="4:4" s="232" customFormat="1" ht="15.75" customHeight="1">
      <c r="D7583" s="233"/>
    </row>
    <row r="7585" spans="4:4" s="232" customFormat="1" ht="15.75" customHeight="1">
      <c r="D7585" s="233"/>
    </row>
    <row r="7587" spans="4:4" s="232" customFormat="1" ht="15.75" customHeight="1">
      <c r="D7587" s="233"/>
    </row>
    <row r="7589" spans="4:4" s="232" customFormat="1" ht="15.75" customHeight="1">
      <c r="D7589" s="233"/>
    </row>
    <row r="7591" spans="4:4" s="232" customFormat="1" ht="15.75" customHeight="1">
      <c r="D7591" s="233"/>
    </row>
    <row r="7593" spans="4:4" s="232" customFormat="1" ht="15.75" customHeight="1">
      <c r="D7593" s="233"/>
    </row>
    <row r="7595" spans="4:4" s="232" customFormat="1" ht="15.75" customHeight="1">
      <c r="D7595" s="233"/>
    </row>
    <row r="7597" spans="4:4" s="232" customFormat="1" ht="15.75" customHeight="1">
      <c r="D7597" s="233"/>
    </row>
    <row r="7599" spans="4:4" s="232" customFormat="1" ht="15.75" customHeight="1">
      <c r="D7599" s="233"/>
    </row>
    <row r="7601" spans="4:4" s="232" customFormat="1" ht="15.75" customHeight="1">
      <c r="D7601" s="233"/>
    </row>
    <row r="7603" spans="4:4" s="232" customFormat="1" ht="15.75" customHeight="1">
      <c r="D7603" s="233"/>
    </row>
    <row r="7605" spans="4:4" s="232" customFormat="1" ht="15.75" customHeight="1">
      <c r="D7605" s="233"/>
    </row>
    <row r="7607" spans="4:4" s="232" customFormat="1" ht="15.75" customHeight="1">
      <c r="D7607" s="233"/>
    </row>
    <row r="7609" spans="4:4" s="232" customFormat="1" ht="15.75" customHeight="1">
      <c r="D7609" s="233"/>
    </row>
    <row r="7611" spans="4:4" s="232" customFormat="1" ht="15.75" customHeight="1">
      <c r="D7611" s="233"/>
    </row>
    <row r="7613" spans="4:4" s="232" customFormat="1" ht="15.75" customHeight="1">
      <c r="D7613" s="233"/>
    </row>
    <row r="7615" spans="4:4" s="232" customFormat="1" ht="15.75" customHeight="1">
      <c r="D7615" s="233"/>
    </row>
    <row r="7617" spans="4:4" s="232" customFormat="1" ht="15.75" customHeight="1">
      <c r="D7617" s="233"/>
    </row>
    <row r="7619" spans="4:4" s="232" customFormat="1" ht="15.75" customHeight="1">
      <c r="D7619" s="233"/>
    </row>
    <row r="7621" spans="4:4" s="232" customFormat="1" ht="15.75" customHeight="1">
      <c r="D7621" s="233"/>
    </row>
    <row r="7623" spans="4:4" s="232" customFormat="1" ht="15.75" customHeight="1">
      <c r="D7623" s="233"/>
    </row>
    <row r="7625" spans="4:4" s="232" customFormat="1" ht="15.75" customHeight="1">
      <c r="D7625" s="233"/>
    </row>
    <row r="7627" spans="4:4" s="232" customFormat="1" ht="15.75" customHeight="1">
      <c r="D7627" s="233"/>
    </row>
    <row r="7629" spans="4:4" s="232" customFormat="1" ht="15.75" customHeight="1">
      <c r="D7629" s="233"/>
    </row>
    <row r="7631" spans="4:4" s="232" customFormat="1" ht="15.75" customHeight="1">
      <c r="D7631" s="233"/>
    </row>
    <row r="7633" spans="4:4" s="232" customFormat="1" ht="15.75" customHeight="1">
      <c r="D7633" s="233"/>
    </row>
    <row r="7635" spans="4:4" s="232" customFormat="1" ht="15.75" customHeight="1">
      <c r="D7635" s="233"/>
    </row>
    <row r="7637" spans="4:4" s="232" customFormat="1" ht="15.75" customHeight="1">
      <c r="D7637" s="233"/>
    </row>
    <row r="7639" spans="4:4" s="232" customFormat="1" ht="15.75" customHeight="1">
      <c r="D7639" s="233"/>
    </row>
    <row r="7641" spans="4:4" s="232" customFormat="1" ht="15.75" customHeight="1">
      <c r="D7641" s="233"/>
    </row>
    <row r="7643" spans="4:4" s="232" customFormat="1" ht="15.75" customHeight="1">
      <c r="D7643" s="233"/>
    </row>
    <row r="7645" spans="4:4" s="232" customFormat="1" ht="15.75" customHeight="1">
      <c r="D7645" s="233"/>
    </row>
    <row r="7647" spans="4:4" s="232" customFormat="1" ht="15.75" customHeight="1">
      <c r="D7647" s="233"/>
    </row>
    <row r="7649" spans="4:4" s="232" customFormat="1" ht="15.75" customHeight="1">
      <c r="D7649" s="233"/>
    </row>
    <row r="7651" spans="4:4" s="232" customFormat="1" ht="15.75" customHeight="1">
      <c r="D7651" s="233"/>
    </row>
    <row r="7653" spans="4:4" s="232" customFormat="1" ht="15.75" customHeight="1">
      <c r="D7653" s="233"/>
    </row>
    <row r="7655" spans="4:4" s="232" customFormat="1" ht="15.75" customHeight="1">
      <c r="D7655" s="233"/>
    </row>
    <row r="7657" spans="4:4" s="232" customFormat="1" ht="15.75" customHeight="1">
      <c r="D7657" s="233"/>
    </row>
    <row r="7659" spans="4:4" s="232" customFormat="1" ht="15.75" customHeight="1">
      <c r="D7659" s="233"/>
    </row>
    <row r="7661" spans="4:4" s="232" customFormat="1" ht="15.75" customHeight="1">
      <c r="D7661" s="233"/>
    </row>
    <row r="7663" spans="4:4" s="232" customFormat="1" ht="15.75" customHeight="1">
      <c r="D7663" s="233"/>
    </row>
    <row r="7665" spans="4:4" s="232" customFormat="1" ht="15.75" customHeight="1">
      <c r="D7665" s="233"/>
    </row>
    <row r="7667" spans="4:4" s="232" customFormat="1" ht="15.75" customHeight="1">
      <c r="D7667" s="233"/>
    </row>
    <row r="7669" spans="4:4" s="232" customFormat="1" ht="15.75" customHeight="1">
      <c r="D7669" s="233"/>
    </row>
    <row r="7671" spans="4:4" s="232" customFormat="1" ht="15.75" customHeight="1">
      <c r="D7671" s="233"/>
    </row>
    <row r="7673" spans="4:4" s="232" customFormat="1" ht="15.75" customHeight="1">
      <c r="D7673" s="233"/>
    </row>
    <row r="7675" spans="4:4" s="232" customFormat="1" ht="15.75" customHeight="1">
      <c r="D7675" s="233"/>
    </row>
    <row r="7677" spans="4:4" s="232" customFormat="1" ht="15.75" customHeight="1">
      <c r="D7677" s="233"/>
    </row>
    <row r="7679" spans="4:4" s="232" customFormat="1" ht="15.75" customHeight="1">
      <c r="D7679" s="233"/>
    </row>
    <row r="7681" spans="4:4" s="232" customFormat="1" ht="15.75" customHeight="1">
      <c r="D7681" s="233"/>
    </row>
    <row r="7683" spans="4:4" s="232" customFormat="1" ht="15.75" customHeight="1">
      <c r="D7683" s="233"/>
    </row>
    <row r="7685" spans="4:4" s="232" customFormat="1" ht="15.75" customHeight="1">
      <c r="D7685" s="233"/>
    </row>
    <row r="7687" spans="4:4" s="232" customFormat="1" ht="15.75" customHeight="1">
      <c r="D7687" s="233"/>
    </row>
    <row r="7689" spans="4:4" s="232" customFormat="1" ht="15.75" customHeight="1">
      <c r="D7689" s="233"/>
    </row>
    <row r="7691" spans="4:4" s="232" customFormat="1" ht="15.75" customHeight="1">
      <c r="D7691" s="233"/>
    </row>
    <row r="7693" spans="4:4" s="232" customFormat="1" ht="15.75" customHeight="1">
      <c r="D7693" s="233"/>
    </row>
    <row r="7695" spans="4:4" s="232" customFormat="1" ht="15.75" customHeight="1">
      <c r="D7695" s="233"/>
    </row>
    <row r="7697" spans="4:4" s="232" customFormat="1" ht="15.75" customHeight="1">
      <c r="D7697" s="233"/>
    </row>
    <row r="7699" spans="4:4" s="232" customFormat="1" ht="15.75" customHeight="1">
      <c r="D7699" s="233"/>
    </row>
    <row r="7701" spans="4:4" s="232" customFormat="1" ht="15.75" customHeight="1">
      <c r="D7701" s="233"/>
    </row>
    <row r="7703" spans="4:4" s="232" customFormat="1" ht="15.75" customHeight="1">
      <c r="D7703" s="233"/>
    </row>
    <row r="7705" spans="4:4" s="232" customFormat="1" ht="15.75" customHeight="1">
      <c r="D7705" s="233"/>
    </row>
    <row r="7707" spans="4:4" s="232" customFormat="1" ht="15.75" customHeight="1">
      <c r="D7707" s="233"/>
    </row>
    <row r="7709" spans="4:4" s="232" customFormat="1" ht="15.75" customHeight="1">
      <c r="D7709" s="233"/>
    </row>
    <row r="7711" spans="4:4" s="232" customFormat="1" ht="15.75" customHeight="1">
      <c r="D7711" s="233"/>
    </row>
    <row r="7713" spans="4:4" s="232" customFormat="1" ht="15.75" customHeight="1">
      <c r="D7713" s="233"/>
    </row>
    <row r="7715" spans="4:4" s="232" customFormat="1" ht="15.75" customHeight="1">
      <c r="D7715" s="233"/>
    </row>
    <row r="7717" spans="4:4" s="232" customFormat="1" ht="15.75" customHeight="1">
      <c r="D7717" s="233"/>
    </row>
    <row r="7719" spans="4:4" s="232" customFormat="1" ht="15.75" customHeight="1">
      <c r="D7719" s="233"/>
    </row>
    <row r="7721" spans="4:4" s="232" customFormat="1" ht="15.75" customHeight="1">
      <c r="D7721" s="233"/>
    </row>
    <row r="7723" spans="4:4" s="232" customFormat="1" ht="15.75" customHeight="1">
      <c r="D7723" s="233"/>
    </row>
    <row r="7725" spans="4:4" s="232" customFormat="1" ht="15.75" customHeight="1">
      <c r="D7725" s="233"/>
    </row>
    <row r="7727" spans="4:4" s="232" customFormat="1" ht="15.75" customHeight="1">
      <c r="D7727" s="233"/>
    </row>
    <row r="7729" spans="4:4" s="232" customFormat="1" ht="15.75" customHeight="1">
      <c r="D7729" s="233"/>
    </row>
    <row r="7731" spans="4:4" s="232" customFormat="1" ht="15.75" customHeight="1">
      <c r="D7731" s="233"/>
    </row>
    <row r="7733" spans="4:4" s="232" customFormat="1" ht="15.75" customHeight="1">
      <c r="D7733" s="233"/>
    </row>
    <row r="7735" spans="4:4" s="232" customFormat="1" ht="15.75" customHeight="1">
      <c r="D7735" s="233"/>
    </row>
    <row r="7737" spans="4:4" s="232" customFormat="1" ht="15.75" customHeight="1">
      <c r="D7737" s="233"/>
    </row>
    <row r="7739" spans="4:4" s="232" customFormat="1" ht="15.75" customHeight="1">
      <c r="D7739" s="233"/>
    </row>
    <row r="7741" spans="4:4" s="232" customFormat="1" ht="15.75" customHeight="1">
      <c r="D7741" s="233"/>
    </row>
    <row r="7743" spans="4:4" s="232" customFormat="1" ht="15.75" customHeight="1">
      <c r="D7743" s="233"/>
    </row>
    <row r="7745" spans="4:4" s="232" customFormat="1" ht="15.75" customHeight="1">
      <c r="D7745" s="233"/>
    </row>
    <row r="7747" spans="4:4" s="232" customFormat="1" ht="15.75" customHeight="1">
      <c r="D7747" s="233"/>
    </row>
    <row r="7749" spans="4:4" s="232" customFormat="1" ht="15.75" customHeight="1">
      <c r="D7749" s="233"/>
    </row>
    <row r="7751" spans="4:4" s="232" customFormat="1" ht="15.75" customHeight="1">
      <c r="D7751" s="233"/>
    </row>
    <row r="7753" spans="4:4" s="232" customFormat="1" ht="15.75" customHeight="1">
      <c r="D7753" s="233"/>
    </row>
    <row r="7755" spans="4:4" s="232" customFormat="1" ht="15.75" customHeight="1">
      <c r="D7755" s="233"/>
    </row>
    <row r="7757" spans="4:4" s="232" customFormat="1" ht="15.75" customHeight="1">
      <c r="D7757" s="233"/>
    </row>
    <row r="7759" spans="4:4" s="232" customFormat="1" ht="15.75" customHeight="1">
      <c r="D7759" s="233"/>
    </row>
    <row r="7761" spans="4:4" s="232" customFormat="1" ht="15.75" customHeight="1">
      <c r="D7761" s="233"/>
    </row>
    <row r="7763" spans="4:4" s="232" customFormat="1" ht="15.75" customHeight="1">
      <c r="D7763" s="233"/>
    </row>
    <row r="7765" spans="4:4" s="232" customFormat="1" ht="15.75" customHeight="1">
      <c r="D7765" s="233"/>
    </row>
    <row r="7767" spans="4:4" s="232" customFormat="1" ht="15.75" customHeight="1">
      <c r="D7767" s="233"/>
    </row>
    <row r="7769" spans="4:4" s="232" customFormat="1" ht="15.75" customHeight="1">
      <c r="D7769" s="233"/>
    </row>
    <row r="7771" spans="4:4" s="232" customFormat="1" ht="15.75" customHeight="1">
      <c r="D7771" s="233"/>
    </row>
    <row r="7773" spans="4:4" s="232" customFormat="1" ht="15.75" customHeight="1">
      <c r="D7773" s="233"/>
    </row>
    <row r="7775" spans="4:4" s="232" customFormat="1" ht="15.75" customHeight="1">
      <c r="D7775" s="233"/>
    </row>
    <row r="7777" spans="4:4" s="232" customFormat="1" ht="15.75" customHeight="1">
      <c r="D7777" s="233"/>
    </row>
    <row r="7779" spans="4:4" s="232" customFormat="1" ht="15.75" customHeight="1">
      <c r="D7779" s="233"/>
    </row>
    <row r="7781" spans="4:4" s="232" customFormat="1" ht="15.75" customHeight="1">
      <c r="D7781" s="233"/>
    </row>
    <row r="7783" spans="4:4" s="232" customFormat="1" ht="15.75" customHeight="1">
      <c r="D7783" s="233"/>
    </row>
    <row r="7785" spans="4:4" s="232" customFormat="1" ht="15.75" customHeight="1">
      <c r="D7785" s="233"/>
    </row>
    <row r="7787" spans="4:4" s="232" customFormat="1" ht="15.75" customHeight="1">
      <c r="D7787" s="233"/>
    </row>
    <row r="7789" spans="4:4" s="232" customFormat="1" ht="15.75" customHeight="1">
      <c r="D7789" s="233"/>
    </row>
    <row r="7791" spans="4:4" s="232" customFormat="1" ht="15.75" customHeight="1">
      <c r="D7791" s="233"/>
    </row>
    <row r="7793" spans="4:4" s="232" customFormat="1" ht="15.75" customHeight="1">
      <c r="D7793" s="233"/>
    </row>
    <row r="7795" spans="4:4" s="232" customFormat="1" ht="15.75" customHeight="1">
      <c r="D7795" s="233"/>
    </row>
    <row r="7797" spans="4:4" s="232" customFormat="1" ht="15.75" customHeight="1">
      <c r="D7797" s="233"/>
    </row>
    <row r="7799" spans="4:4" s="232" customFormat="1" ht="15.75" customHeight="1">
      <c r="D7799" s="233"/>
    </row>
    <row r="7801" spans="4:4" s="232" customFormat="1" ht="15.75" customHeight="1">
      <c r="D7801" s="233"/>
    </row>
    <row r="7803" spans="4:4" s="232" customFormat="1" ht="15.75" customHeight="1">
      <c r="D7803" s="233"/>
    </row>
    <row r="7805" spans="4:4" s="232" customFormat="1" ht="15.75" customHeight="1">
      <c r="D7805" s="233"/>
    </row>
    <row r="7807" spans="4:4" s="232" customFormat="1" ht="15.75" customHeight="1">
      <c r="D7807" s="233"/>
    </row>
    <row r="7809" spans="4:4" s="232" customFormat="1" ht="15.75" customHeight="1">
      <c r="D7809" s="233"/>
    </row>
    <row r="7811" spans="4:4" s="232" customFormat="1" ht="15.75" customHeight="1">
      <c r="D7811" s="233"/>
    </row>
    <row r="7813" spans="4:4" s="232" customFormat="1" ht="15.75" customHeight="1">
      <c r="D7813" s="233"/>
    </row>
    <row r="7815" spans="4:4" s="232" customFormat="1" ht="15.75" customHeight="1">
      <c r="D7815" s="233"/>
    </row>
    <row r="7817" spans="4:4" s="232" customFormat="1" ht="15.75" customHeight="1">
      <c r="D7817" s="233"/>
    </row>
    <row r="7819" spans="4:4" s="232" customFormat="1" ht="15.75" customHeight="1">
      <c r="D7819" s="233"/>
    </row>
    <row r="7821" spans="4:4" s="232" customFormat="1" ht="15.75" customHeight="1">
      <c r="D7821" s="233"/>
    </row>
    <row r="7823" spans="4:4" s="232" customFormat="1" ht="15.75" customHeight="1">
      <c r="D7823" s="233"/>
    </row>
    <row r="7825" spans="4:4" s="232" customFormat="1" ht="15.75" customHeight="1">
      <c r="D7825" s="233"/>
    </row>
    <row r="7827" spans="4:4" s="232" customFormat="1" ht="15.75" customHeight="1">
      <c r="D7827" s="233"/>
    </row>
    <row r="7829" spans="4:4" s="232" customFormat="1" ht="15.75" customHeight="1">
      <c r="D7829" s="233"/>
    </row>
    <row r="7831" spans="4:4" s="232" customFormat="1" ht="15.75" customHeight="1">
      <c r="D7831" s="233"/>
    </row>
    <row r="7833" spans="4:4" s="232" customFormat="1" ht="15.75" customHeight="1">
      <c r="D7833" s="233"/>
    </row>
    <row r="7835" spans="4:4" s="232" customFormat="1" ht="15.75" customHeight="1">
      <c r="D7835" s="233"/>
    </row>
    <row r="7837" spans="4:4" s="232" customFormat="1" ht="15.75" customHeight="1">
      <c r="D7837" s="233"/>
    </row>
    <row r="7839" spans="4:4" s="232" customFormat="1" ht="15.75" customHeight="1">
      <c r="D7839" s="233"/>
    </row>
    <row r="7841" spans="4:4" s="232" customFormat="1" ht="15.75" customHeight="1">
      <c r="D7841" s="233"/>
    </row>
    <row r="7843" spans="4:4" s="232" customFormat="1" ht="15.75" customHeight="1">
      <c r="D7843" s="233"/>
    </row>
    <row r="7845" spans="4:4" s="232" customFormat="1" ht="15.75" customHeight="1">
      <c r="D7845" s="233"/>
    </row>
    <row r="7847" spans="4:4" s="232" customFormat="1" ht="15.75" customHeight="1">
      <c r="D7847" s="233"/>
    </row>
    <row r="7849" spans="4:4" s="232" customFormat="1" ht="15.75" customHeight="1">
      <c r="D7849" s="233"/>
    </row>
    <row r="7851" spans="4:4" s="232" customFormat="1" ht="15.75" customHeight="1">
      <c r="D7851" s="233"/>
    </row>
    <row r="7853" spans="4:4" s="232" customFormat="1" ht="15.75" customHeight="1">
      <c r="D7853" s="233"/>
    </row>
    <row r="7855" spans="4:4" s="232" customFormat="1" ht="15.75" customHeight="1">
      <c r="D7855" s="233"/>
    </row>
    <row r="7857" spans="4:4" s="232" customFormat="1" ht="15.75" customHeight="1">
      <c r="D7857" s="233"/>
    </row>
    <row r="7859" spans="4:4" s="232" customFormat="1" ht="15.75" customHeight="1">
      <c r="D7859" s="233"/>
    </row>
    <row r="7861" spans="4:4" s="232" customFormat="1" ht="15.75" customHeight="1">
      <c r="D7861" s="233"/>
    </row>
    <row r="7863" spans="4:4" s="232" customFormat="1" ht="15.75" customHeight="1">
      <c r="D7863" s="233"/>
    </row>
    <row r="7865" spans="4:4" s="232" customFormat="1" ht="15.75" customHeight="1">
      <c r="D7865" s="233"/>
    </row>
    <row r="7867" spans="4:4" s="232" customFormat="1" ht="15.75" customHeight="1">
      <c r="D7867" s="233"/>
    </row>
    <row r="7869" spans="4:4" s="232" customFormat="1" ht="15.75" customHeight="1">
      <c r="D7869" s="233"/>
    </row>
    <row r="7871" spans="4:4" s="232" customFormat="1" ht="15.75" customHeight="1">
      <c r="D7871" s="233"/>
    </row>
    <row r="7873" spans="4:4" s="232" customFormat="1" ht="15.75" customHeight="1">
      <c r="D7873" s="233"/>
    </row>
    <row r="7875" spans="4:4" s="232" customFormat="1" ht="15.75" customHeight="1">
      <c r="D7875" s="233"/>
    </row>
    <row r="7877" spans="4:4" s="232" customFormat="1" ht="15.75" customHeight="1">
      <c r="D7877" s="233"/>
    </row>
    <row r="7879" spans="4:4" s="232" customFormat="1" ht="15.75" customHeight="1">
      <c r="D7879" s="233"/>
    </row>
    <row r="7881" spans="4:4" s="232" customFormat="1" ht="15.75" customHeight="1">
      <c r="D7881" s="233"/>
    </row>
    <row r="7883" spans="4:4" s="232" customFormat="1" ht="15.75" customHeight="1">
      <c r="D7883" s="233"/>
    </row>
    <row r="7885" spans="4:4" s="232" customFormat="1" ht="15.75" customHeight="1">
      <c r="D7885" s="233"/>
    </row>
    <row r="7887" spans="4:4" s="232" customFormat="1" ht="15.75" customHeight="1">
      <c r="D7887" s="233"/>
    </row>
    <row r="7889" spans="4:4" s="232" customFormat="1" ht="15.75" customHeight="1">
      <c r="D7889" s="233"/>
    </row>
    <row r="7891" spans="4:4" s="232" customFormat="1" ht="15.75" customHeight="1">
      <c r="D7891" s="233"/>
    </row>
    <row r="7893" spans="4:4" s="232" customFormat="1" ht="15.75" customHeight="1">
      <c r="D7893" s="233"/>
    </row>
    <row r="7895" spans="4:4" s="232" customFormat="1" ht="15.75" customHeight="1">
      <c r="D7895" s="233"/>
    </row>
    <row r="7897" spans="4:4" s="232" customFormat="1" ht="15.75" customHeight="1">
      <c r="D7897" s="233"/>
    </row>
    <row r="7899" spans="4:4" s="232" customFormat="1" ht="15.75" customHeight="1">
      <c r="D7899" s="233"/>
    </row>
    <row r="7901" spans="4:4" s="232" customFormat="1" ht="15.75" customHeight="1">
      <c r="D7901" s="233"/>
    </row>
    <row r="7903" spans="4:4" s="232" customFormat="1" ht="15.75" customHeight="1">
      <c r="D7903" s="233"/>
    </row>
    <row r="7905" spans="4:4" s="232" customFormat="1" ht="15.75" customHeight="1">
      <c r="D7905" s="233"/>
    </row>
    <row r="7907" spans="4:4" s="232" customFormat="1" ht="15.75" customHeight="1">
      <c r="D7907" s="233"/>
    </row>
    <row r="7909" spans="4:4" s="232" customFormat="1" ht="15.75" customHeight="1">
      <c r="D7909" s="233"/>
    </row>
    <row r="7911" spans="4:4" s="232" customFormat="1" ht="15.75" customHeight="1">
      <c r="D7911" s="233"/>
    </row>
    <row r="7913" spans="4:4" s="232" customFormat="1" ht="15.75" customHeight="1">
      <c r="D7913" s="233"/>
    </row>
    <row r="7915" spans="4:4" s="232" customFormat="1" ht="15.75" customHeight="1">
      <c r="D7915" s="233"/>
    </row>
    <row r="7917" spans="4:4" s="232" customFormat="1" ht="15.75" customHeight="1">
      <c r="D7917" s="233"/>
    </row>
    <row r="7919" spans="4:4" s="232" customFormat="1" ht="15.75" customHeight="1">
      <c r="D7919" s="233"/>
    </row>
    <row r="7921" spans="4:4" s="232" customFormat="1" ht="15.75" customHeight="1">
      <c r="D7921" s="233"/>
    </row>
    <row r="7923" spans="4:4" s="232" customFormat="1" ht="15.75" customHeight="1">
      <c r="D7923" s="233"/>
    </row>
    <row r="7925" spans="4:4" s="232" customFormat="1" ht="15.75" customHeight="1">
      <c r="D7925" s="233"/>
    </row>
    <row r="7927" spans="4:4" s="232" customFormat="1" ht="15.75" customHeight="1">
      <c r="D7927" s="233"/>
    </row>
    <row r="7929" spans="4:4" s="232" customFormat="1" ht="15.75" customHeight="1">
      <c r="D7929" s="233"/>
    </row>
    <row r="7931" spans="4:4" s="232" customFormat="1" ht="15.75" customHeight="1">
      <c r="D7931" s="233"/>
    </row>
    <row r="7933" spans="4:4" s="232" customFormat="1" ht="15.75" customHeight="1">
      <c r="D7933" s="233"/>
    </row>
    <row r="7935" spans="4:4" s="232" customFormat="1" ht="15.75" customHeight="1">
      <c r="D7935" s="233"/>
    </row>
    <row r="7937" spans="4:4" s="232" customFormat="1" ht="15.75" customHeight="1">
      <c r="D7937" s="233"/>
    </row>
    <row r="7939" spans="4:4" s="232" customFormat="1" ht="15.75" customHeight="1">
      <c r="D7939" s="233"/>
    </row>
    <row r="7941" spans="4:4" s="232" customFormat="1" ht="15.75" customHeight="1">
      <c r="D7941" s="233"/>
    </row>
    <row r="7943" spans="4:4" s="232" customFormat="1" ht="15.75" customHeight="1">
      <c r="D7943" s="233"/>
    </row>
    <row r="7945" spans="4:4" s="232" customFormat="1" ht="15.75" customHeight="1">
      <c r="D7945" s="233"/>
    </row>
    <row r="7947" spans="4:4" s="232" customFormat="1" ht="15.75" customHeight="1">
      <c r="D7947" s="233"/>
    </row>
    <row r="7949" spans="4:4" s="232" customFormat="1" ht="15.75" customHeight="1">
      <c r="D7949" s="233"/>
    </row>
    <row r="7951" spans="4:4" s="232" customFormat="1" ht="15.75" customHeight="1">
      <c r="D7951" s="233"/>
    </row>
    <row r="7953" spans="4:4" s="232" customFormat="1" ht="15.75" customHeight="1">
      <c r="D7953" s="233"/>
    </row>
    <row r="7955" spans="4:4" s="232" customFormat="1" ht="15.75" customHeight="1">
      <c r="D7955" s="233"/>
    </row>
    <row r="7957" spans="4:4" s="232" customFormat="1" ht="15.75" customHeight="1">
      <c r="D7957" s="233"/>
    </row>
    <row r="7959" spans="4:4" s="232" customFormat="1" ht="15.75" customHeight="1">
      <c r="D7959" s="233"/>
    </row>
    <row r="7961" spans="4:4" s="232" customFormat="1" ht="15.75" customHeight="1">
      <c r="D7961" s="233"/>
    </row>
    <row r="7963" spans="4:4" s="232" customFormat="1" ht="15.75" customHeight="1">
      <c r="D7963" s="233"/>
    </row>
    <row r="7965" spans="4:4" s="232" customFormat="1" ht="15.75" customHeight="1">
      <c r="D7965" s="233"/>
    </row>
    <row r="7967" spans="4:4" s="232" customFormat="1" ht="15.75" customHeight="1">
      <c r="D7967" s="233"/>
    </row>
    <row r="7969" spans="4:4" s="232" customFormat="1" ht="15.75" customHeight="1">
      <c r="D7969" s="233"/>
    </row>
    <row r="7971" spans="4:4" s="232" customFormat="1" ht="15.75" customHeight="1">
      <c r="D7971" s="233"/>
    </row>
    <row r="7973" spans="4:4" s="232" customFormat="1" ht="15.75" customHeight="1">
      <c r="D7973" s="233"/>
    </row>
    <row r="7975" spans="4:4" s="232" customFormat="1" ht="15.75" customHeight="1">
      <c r="D7975" s="233"/>
    </row>
    <row r="7977" spans="4:4" s="232" customFormat="1" ht="15.75" customHeight="1">
      <c r="D7977" s="233"/>
    </row>
    <row r="7979" spans="4:4" s="232" customFormat="1" ht="15.75" customHeight="1">
      <c r="D7979" s="233"/>
    </row>
    <row r="7981" spans="4:4" s="232" customFormat="1" ht="15.75" customHeight="1">
      <c r="D7981" s="233"/>
    </row>
    <row r="7983" spans="4:4" s="232" customFormat="1" ht="15.75" customHeight="1">
      <c r="D7983" s="233"/>
    </row>
    <row r="7985" spans="4:4" s="232" customFormat="1" ht="15.75" customHeight="1">
      <c r="D7985" s="233"/>
    </row>
    <row r="7987" spans="4:4" s="232" customFormat="1" ht="15.75" customHeight="1">
      <c r="D7987" s="233"/>
    </row>
    <row r="7989" spans="4:4" s="232" customFormat="1" ht="15.75" customHeight="1">
      <c r="D7989" s="233"/>
    </row>
    <row r="7991" spans="4:4" s="232" customFormat="1" ht="15.75" customHeight="1">
      <c r="D7991" s="233"/>
    </row>
    <row r="7993" spans="4:4" s="232" customFormat="1" ht="15.75" customHeight="1">
      <c r="D7993" s="233"/>
    </row>
    <row r="7995" spans="4:4" s="232" customFormat="1" ht="15.75" customHeight="1">
      <c r="D7995" s="233"/>
    </row>
    <row r="7997" spans="4:4" s="232" customFormat="1" ht="15.75" customHeight="1">
      <c r="D7997" s="233"/>
    </row>
    <row r="7999" spans="4:4" s="232" customFormat="1" ht="15.75" customHeight="1">
      <c r="D7999" s="233"/>
    </row>
    <row r="8001" spans="4:4" s="232" customFormat="1" ht="15.75" customHeight="1">
      <c r="D8001" s="233"/>
    </row>
    <row r="8003" spans="4:4" s="232" customFormat="1" ht="15.75" customHeight="1">
      <c r="D8003" s="233"/>
    </row>
    <row r="8005" spans="4:4" s="232" customFormat="1" ht="15.75" customHeight="1">
      <c r="D8005" s="233"/>
    </row>
    <row r="8007" spans="4:4" s="232" customFormat="1" ht="15.75" customHeight="1">
      <c r="D8007" s="233"/>
    </row>
    <row r="8009" spans="4:4" s="232" customFormat="1" ht="15.75" customHeight="1">
      <c r="D8009" s="233"/>
    </row>
    <row r="8011" spans="4:4" s="232" customFormat="1" ht="15.75" customHeight="1">
      <c r="D8011" s="233"/>
    </row>
    <row r="8013" spans="4:4" s="232" customFormat="1" ht="15.75" customHeight="1">
      <c r="D8013" s="233"/>
    </row>
    <row r="8015" spans="4:4" s="232" customFormat="1" ht="15.75" customHeight="1">
      <c r="D8015" s="233"/>
    </row>
    <row r="8017" spans="4:4" s="232" customFormat="1" ht="15.75" customHeight="1">
      <c r="D8017" s="233"/>
    </row>
    <row r="8019" spans="4:4" s="232" customFormat="1" ht="15.75" customHeight="1">
      <c r="D8019" s="233"/>
    </row>
    <row r="8021" spans="4:4" s="232" customFormat="1" ht="15.75" customHeight="1">
      <c r="D8021" s="233"/>
    </row>
    <row r="8023" spans="4:4" s="232" customFormat="1" ht="15.75" customHeight="1">
      <c r="D8023" s="233"/>
    </row>
    <row r="8025" spans="4:4" s="232" customFormat="1" ht="15.75" customHeight="1">
      <c r="D8025" s="233"/>
    </row>
    <row r="8027" spans="4:4" s="232" customFormat="1" ht="15.75" customHeight="1">
      <c r="D8027" s="233"/>
    </row>
    <row r="8029" spans="4:4" s="232" customFormat="1" ht="15.75" customHeight="1">
      <c r="D8029" s="233"/>
    </row>
    <row r="8031" spans="4:4" s="232" customFormat="1" ht="15.75" customHeight="1">
      <c r="D8031" s="233"/>
    </row>
    <row r="8033" spans="4:4" s="232" customFormat="1" ht="15.75" customHeight="1">
      <c r="D8033" s="233"/>
    </row>
    <row r="8035" spans="4:4" s="232" customFormat="1" ht="15.75" customHeight="1">
      <c r="D8035" s="233"/>
    </row>
    <row r="8037" spans="4:4" s="232" customFormat="1" ht="15.75" customHeight="1">
      <c r="D8037" s="233"/>
    </row>
    <row r="8039" spans="4:4" s="232" customFormat="1" ht="15.75" customHeight="1">
      <c r="D8039" s="233"/>
    </row>
    <row r="8041" spans="4:4" s="232" customFormat="1" ht="15.75" customHeight="1">
      <c r="D8041" s="233"/>
    </row>
    <row r="8043" spans="4:4" s="232" customFormat="1" ht="15.75" customHeight="1">
      <c r="D8043" s="233"/>
    </row>
    <row r="8045" spans="4:4" s="232" customFormat="1" ht="15.75" customHeight="1">
      <c r="D8045" s="233"/>
    </row>
    <row r="8047" spans="4:4" s="232" customFormat="1" ht="15.75" customHeight="1">
      <c r="D8047" s="233"/>
    </row>
    <row r="8049" spans="4:4" s="232" customFormat="1" ht="15.75" customHeight="1">
      <c r="D8049" s="233"/>
    </row>
    <row r="8051" spans="4:4" s="232" customFormat="1" ht="15.75" customHeight="1">
      <c r="D8051" s="233"/>
    </row>
    <row r="8053" spans="4:4" s="232" customFormat="1" ht="15.75" customHeight="1">
      <c r="D8053" s="233"/>
    </row>
    <row r="8055" spans="4:4" s="232" customFormat="1" ht="15.75" customHeight="1">
      <c r="D8055" s="233"/>
    </row>
    <row r="8057" spans="4:4" s="232" customFormat="1" ht="15.75" customHeight="1">
      <c r="D8057" s="233"/>
    </row>
    <row r="8059" spans="4:4" s="232" customFormat="1" ht="15.75" customHeight="1">
      <c r="D8059" s="233"/>
    </row>
    <row r="8061" spans="4:4" s="232" customFormat="1" ht="15.75" customHeight="1">
      <c r="D8061" s="233"/>
    </row>
    <row r="8063" spans="4:4" s="232" customFormat="1" ht="15.75" customHeight="1">
      <c r="D8063" s="233"/>
    </row>
    <row r="8065" spans="4:4" s="232" customFormat="1" ht="15.75" customHeight="1">
      <c r="D8065" s="233"/>
    </row>
    <row r="8067" spans="4:4" s="232" customFormat="1" ht="15.75" customHeight="1">
      <c r="D8067" s="233"/>
    </row>
    <row r="8069" spans="4:4" s="232" customFormat="1" ht="15.75" customHeight="1">
      <c r="D8069" s="233"/>
    </row>
    <row r="8071" spans="4:4" s="232" customFormat="1" ht="15.75" customHeight="1">
      <c r="D8071" s="233"/>
    </row>
    <row r="8073" spans="4:4" s="232" customFormat="1" ht="15.75" customHeight="1">
      <c r="D8073" s="233"/>
    </row>
    <row r="8075" spans="4:4" s="232" customFormat="1" ht="15.75" customHeight="1">
      <c r="D8075" s="233"/>
    </row>
    <row r="8077" spans="4:4" s="232" customFormat="1" ht="15.75" customHeight="1">
      <c r="D8077" s="233"/>
    </row>
    <row r="8079" spans="4:4" s="232" customFormat="1" ht="15.75" customHeight="1">
      <c r="D8079" s="233"/>
    </row>
    <row r="8081" spans="4:4" s="232" customFormat="1" ht="15.75" customHeight="1">
      <c r="D8081" s="233"/>
    </row>
    <row r="8083" spans="4:4" s="232" customFormat="1" ht="15.75" customHeight="1">
      <c r="D8083" s="233"/>
    </row>
    <row r="8085" spans="4:4" s="232" customFormat="1" ht="15.75" customHeight="1">
      <c r="D8085" s="233"/>
    </row>
    <row r="8087" spans="4:4" s="232" customFormat="1" ht="15.75" customHeight="1">
      <c r="D8087" s="233"/>
    </row>
    <row r="8089" spans="4:4" s="232" customFormat="1" ht="15.75" customHeight="1">
      <c r="D8089" s="233"/>
    </row>
    <row r="8091" spans="4:4" s="232" customFormat="1" ht="15.75" customHeight="1">
      <c r="D8091" s="233"/>
    </row>
    <row r="8093" spans="4:4" s="232" customFormat="1" ht="15.75" customHeight="1">
      <c r="D8093" s="233"/>
    </row>
    <row r="8095" spans="4:4" s="232" customFormat="1" ht="15.75" customHeight="1">
      <c r="D8095" s="233"/>
    </row>
    <row r="8097" spans="4:4" s="232" customFormat="1" ht="15.75" customHeight="1">
      <c r="D8097" s="233"/>
    </row>
    <row r="8099" spans="4:4" s="232" customFormat="1" ht="15.75" customHeight="1">
      <c r="D8099" s="233"/>
    </row>
    <row r="8101" spans="4:4" s="232" customFormat="1" ht="15.75" customHeight="1">
      <c r="D8101" s="233"/>
    </row>
    <row r="8103" spans="4:4" s="232" customFormat="1" ht="15.75" customHeight="1">
      <c r="D8103" s="233"/>
    </row>
    <row r="8105" spans="4:4" s="232" customFormat="1" ht="15.75" customHeight="1">
      <c r="D8105" s="233"/>
    </row>
    <row r="8107" spans="4:4" s="232" customFormat="1" ht="15.75" customHeight="1">
      <c r="D8107" s="233"/>
    </row>
    <row r="8109" spans="4:4" s="232" customFormat="1" ht="15.75" customHeight="1">
      <c r="D8109" s="233"/>
    </row>
    <row r="8111" spans="4:4" s="232" customFormat="1" ht="15.75" customHeight="1">
      <c r="D8111" s="233"/>
    </row>
    <row r="8113" spans="4:4" s="232" customFormat="1" ht="15.75" customHeight="1">
      <c r="D8113" s="233"/>
    </row>
    <row r="8115" spans="4:4" s="232" customFormat="1" ht="15.75" customHeight="1">
      <c r="D8115" s="233"/>
    </row>
    <row r="8117" spans="4:4" s="232" customFormat="1" ht="15.75" customHeight="1">
      <c r="D8117" s="233"/>
    </row>
    <row r="8119" spans="4:4" s="232" customFormat="1" ht="15.75" customHeight="1">
      <c r="D8119" s="233"/>
    </row>
    <row r="8121" spans="4:4" s="232" customFormat="1" ht="15.75" customHeight="1">
      <c r="D8121" s="233"/>
    </row>
    <row r="8123" spans="4:4" s="232" customFormat="1" ht="15.75" customHeight="1">
      <c r="D8123" s="233"/>
    </row>
    <row r="8125" spans="4:4" s="232" customFormat="1" ht="15.75" customHeight="1">
      <c r="D8125" s="233"/>
    </row>
    <row r="8127" spans="4:4" s="232" customFormat="1" ht="15.75" customHeight="1">
      <c r="D8127" s="233"/>
    </row>
    <row r="8129" spans="4:4" s="232" customFormat="1" ht="15.75" customHeight="1">
      <c r="D8129" s="233"/>
    </row>
    <row r="8131" spans="4:4" s="232" customFormat="1" ht="15.75" customHeight="1">
      <c r="D8131" s="233"/>
    </row>
    <row r="8133" spans="4:4" s="232" customFormat="1" ht="15.75" customHeight="1">
      <c r="D8133" s="233"/>
    </row>
    <row r="8135" spans="4:4" s="232" customFormat="1" ht="15.75" customHeight="1">
      <c r="D8135" s="233"/>
    </row>
    <row r="8137" spans="4:4" s="232" customFormat="1" ht="15.75" customHeight="1">
      <c r="D8137" s="233"/>
    </row>
    <row r="8139" spans="4:4" s="232" customFormat="1" ht="15.75" customHeight="1">
      <c r="D8139" s="233"/>
    </row>
    <row r="8141" spans="4:4" s="232" customFormat="1" ht="15.75" customHeight="1">
      <c r="D8141" s="233"/>
    </row>
    <row r="8143" spans="4:4" s="232" customFormat="1" ht="15.75" customHeight="1">
      <c r="D8143" s="233"/>
    </row>
    <row r="8145" spans="4:4" s="232" customFormat="1" ht="15.75" customHeight="1">
      <c r="D8145" s="233"/>
    </row>
    <row r="8147" spans="4:4" s="232" customFormat="1" ht="15.75" customHeight="1">
      <c r="D8147" s="233"/>
    </row>
    <row r="8149" spans="4:4" s="232" customFormat="1" ht="15.75" customHeight="1">
      <c r="D8149" s="233"/>
    </row>
    <row r="8151" spans="4:4" s="232" customFormat="1" ht="15.75" customHeight="1">
      <c r="D8151" s="233"/>
    </row>
    <row r="8153" spans="4:4" s="232" customFormat="1" ht="15.75" customHeight="1">
      <c r="D8153" s="233"/>
    </row>
    <row r="8155" spans="4:4" s="232" customFormat="1" ht="15.75" customHeight="1">
      <c r="D8155" s="233"/>
    </row>
    <row r="8157" spans="4:4" s="232" customFormat="1" ht="15.75" customHeight="1">
      <c r="D8157" s="233"/>
    </row>
    <row r="8159" spans="4:4" s="232" customFormat="1" ht="15.75" customHeight="1">
      <c r="D8159" s="233"/>
    </row>
    <row r="8161" spans="4:4" s="232" customFormat="1" ht="15.75" customHeight="1">
      <c r="D8161" s="233"/>
    </row>
    <row r="8163" spans="4:4" s="232" customFormat="1" ht="15.75" customHeight="1">
      <c r="D8163" s="233"/>
    </row>
    <row r="8165" spans="4:4" s="232" customFormat="1" ht="15.75" customHeight="1">
      <c r="D8165" s="233"/>
    </row>
    <row r="8167" spans="4:4" s="232" customFormat="1" ht="15.75" customHeight="1">
      <c r="D8167" s="233"/>
    </row>
    <row r="8169" spans="4:4" s="232" customFormat="1" ht="15.75" customHeight="1">
      <c r="D8169" s="233"/>
    </row>
    <row r="8171" spans="4:4" s="232" customFormat="1" ht="15.75" customHeight="1">
      <c r="D8171" s="233"/>
    </row>
    <row r="8173" spans="4:4" s="232" customFormat="1" ht="15.75" customHeight="1">
      <c r="D8173" s="233"/>
    </row>
    <row r="8175" spans="4:4" s="232" customFormat="1" ht="15.75" customHeight="1">
      <c r="D8175" s="233"/>
    </row>
    <row r="8177" spans="4:4" s="232" customFormat="1" ht="15.75" customHeight="1">
      <c r="D8177" s="233"/>
    </row>
    <row r="8179" spans="4:4" s="232" customFormat="1" ht="15.75" customHeight="1">
      <c r="D8179" s="233"/>
    </row>
    <row r="8181" spans="4:4" s="232" customFormat="1" ht="15.75" customHeight="1">
      <c r="D8181" s="233"/>
    </row>
    <row r="8183" spans="4:4" s="232" customFormat="1" ht="15.75" customHeight="1">
      <c r="D8183" s="233"/>
    </row>
    <row r="8185" spans="4:4" s="232" customFormat="1" ht="15.75" customHeight="1">
      <c r="D8185" s="233"/>
    </row>
    <row r="8187" spans="4:4" s="232" customFormat="1" ht="15.75" customHeight="1">
      <c r="D8187" s="233"/>
    </row>
    <row r="8189" spans="4:4" s="232" customFormat="1" ht="15.75" customHeight="1">
      <c r="D8189" s="233"/>
    </row>
    <row r="8191" spans="4:4" s="232" customFormat="1" ht="15.75" customHeight="1">
      <c r="D8191" s="233"/>
    </row>
    <row r="8193" spans="4:4" s="232" customFormat="1" ht="15.75" customHeight="1">
      <c r="D8193" s="233"/>
    </row>
    <row r="8195" spans="4:4" s="232" customFormat="1" ht="15.75" customHeight="1">
      <c r="D8195" s="233"/>
    </row>
    <row r="8197" spans="4:4" s="232" customFormat="1" ht="15.75" customHeight="1">
      <c r="D8197" s="233"/>
    </row>
    <row r="8199" spans="4:4" s="232" customFormat="1" ht="15.75" customHeight="1">
      <c r="D8199" s="233"/>
    </row>
    <row r="8201" spans="4:4" s="232" customFormat="1" ht="15.75" customHeight="1">
      <c r="D8201" s="233"/>
    </row>
    <row r="8203" spans="4:4" s="232" customFormat="1" ht="15.75" customHeight="1">
      <c r="D8203" s="233"/>
    </row>
    <row r="8205" spans="4:4" s="232" customFormat="1" ht="15.75" customHeight="1">
      <c r="D8205" s="233"/>
    </row>
    <row r="8207" spans="4:4" s="232" customFormat="1" ht="15.75" customHeight="1">
      <c r="D8207" s="233"/>
    </row>
    <row r="8209" spans="4:4" s="232" customFormat="1" ht="15.75" customHeight="1">
      <c r="D8209" s="233"/>
    </row>
    <row r="8211" spans="4:4" s="232" customFormat="1" ht="15.75" customHeight="1">
      <c r="D8211" s="233"/>
    </row>
    <row r="8213" spans="4:4" s="232" customFormat="1" ht="15.75" customHeight="1">
      <c r="D8213" s="233"/>
    </row>
    <row r="8215" spans="4:4" s="232" customFormat="1" ht="15.75" customHeight="1">
      <c r="D8215" s="233"/>
    </row>
    <row r="8217" spans="4:4" s="232" customFormat="1" ht="15.75" customHeight="1">
      <c r="D8217" s="233"/>
    </row>
    <row r="8219" spans="4:4" s="232" customFormat="1" ht="15.75" customHeight="1">
      <c r="D8219" s="233"/>
    </row>
    <row r="8221" spans="4:4" s="232" customFormat="1" ht="15.75" customHeight="1">
      <c r="D8221" s="233"/>
    </row>
    <row r="8223" spans="4:4" s="232" customFormat="1" ht="15.75" customHeight="1">
      <c r="D8223" s="233"/>
    </row>
    <row r="8225" spans="4:4" s="232" customFormat="1" ht="15.75" customHeight="1">
      <c r="D8225" s="233"/>
    </row>
    <row r="8227" spans="4:4" s="232" customFormat="1" ht="15.75" customHeight="1">
      <c r="D8227" s="233"/>
    </row>
    <row r="8229" spans="4:4" s="232" customFormat="1" ht="15.75" customHeight="1">
      <c r="D8229" s="233"/>
    </row>
    <row r="8231" spans="4:4" s="232" customFormat="1" ht="15.75" customHeight="1">
      <c r="D8231" s="233"/>
    </row>
    <row r="8233" spans="4:4" s="232" customFormat="1" ht="15.75" customHeight="1">
      <c r="D8233" s="233"/>
    </row>
    <row r="8235" spans="4:4" s="232" customFormat="1" ht="15.75" customHeight="1">
      <c r="D8235" s="233"/>
    </row>
    <row r="8237" spans="4:4" s="232" customFormat="1" ht="15.75" customHeight="1">
      <c r="D8237" s="233"/>
    </row>
    <row r="8239" spans="4:4" s="232" customFormat="1" ht="15.75" customHeight="1">
      <c r="D8239" s="233"/>
    </row>
    <row r="8241" spans="4:4" s="232" customFormat="1" ht="15.75" customHeight="1">
      <c r="D8241" s="233"/>
    </row>
    <row r="8243" spans="4:4" s="232" customFormat="1" ht="15.75" customHeight="1">
      <c r="D8243" s="233"/>
    </row>
    <row r="8245" spans="4:4" s="232" customFormat="1" ht="15.75" customHeight="1">
      <c r="D8245" s="233"/>
    </row>
    <row r="8247" spans="4:4" s="232" customFormat="1" ht="15.75" customHeight="1">
      <c r="D8247" s="233"/>
    </row>
    <row r="8249" spans="4:4" s="232" customFormat="1" ht="15.75" customHeight="1">
      <c r="D8249" s="233"/>
    </row>
    <row r="8251" spans="4:4" s="232" customFormat="1" ht="15.75" customHeight="1">
      <c r="D8251" s="233"/>
    </row>
    <row r="8253" spans="4:4" s="232" customFormat="1" ht="15.75" customHeight="1">
      <c r="D8253" s="233"/>
    </row>
    <row r="8255" spans="4:4" s="232" customFormat="1" ht="15.75" customHeight="1">
      <c r="D8255" s="233"/>
    </row>
    <row r="8257" spans="4:4" s="232" customFormat="1" ht="15.75" customHeight="1">
      <c r="D8257" s="233"/>
    </row>
    <row r="8259" spans="4:4" s="232" customFormat="1" ht="15.75" customHeight="1">
      <c r="D8259" s="233"/>
    </row>
    <row r="8261" spans="4:4" s="232" customFormat="1" ht="15.75" customHeight="1">
      <c r="D8261" s="233"/>
    </row>
    <row r="8263" spans="4:4" s="232" customFormat="1" ht="15.75" customHeight="1">
      <c r="D8263" s="233"/>
    </row>
    <row r="8265" spans="4:4" s="232" customFormat="1" ht="15.75" customHeight="1">
      <c r="D8265" s="233"/>
    </row>
    <row r="8267" spans="4:4" s="232" customFormat="1" ht="15.75" customHeight="1">
      <c r="D8267" s="233"/>
    </row>
    <row r="8269" spans="4:4" s="232" customFormat="1" ht="15.75" customHeight="1">
      <c r="D8269" s="233"/>
    </row>
    <row r="8271" spans="4:4" s="232" customFormat="1" ht="15.75" customHeight="1">
      <c r="D8271" s="233"/>
    </row>
    <row r="8273" spans="4:4" s="232" customFormat="1" ht="15.75" customHeight="1">
      <c r="D8273" s="233"/>
    </row>
    <row r="8275" spans="4:4" s="232" customFormat="1" ht="15.75" customHeight="1">
      <c r="D8275" s="233"/>
    </row>
    <row r="8277" spans="4:4" s="232" customFormat="1" ht="15.75" customHeight="1">
      <c r="D8277" s="233"/>
    </row>
    <row r="8279" spans="4:4" s="232" customFormat="1" ht="15.75" customHeight="1">
      <c r="D8279" s="233"/>
    </row>
    <row r="8281" spans="4:4" s="232" customFormat="1" ht="15.75" customHeight="1">
      <c r="D8281" s="233"/>
    </row>
    <row r="8283" spans="4:4" s="232" customFormat="1" ht="15.75" customHeight="1">
      <c r="D8283" s="233"/>
    </row>
    <row r="8285" spans="4:4" s="232" customFormat="1" ht="15.75" customHeight="1">
      <c r="D8285" s="233"/>
    </row>
    <row r="8287" spans="4:4" s="232" customFormat="1" ht="15.75" customHeight="1">
      <c r="D8287" s="233"/>
    </row>
    <row r="8289" spans="4:4" s="232" customFormat="1" ht="15.75" customHeight="1">
      <c r="D8289" s="233"/>
    </row>
    <row r="8291" spans="4:4" s="232" customFormat="1" ht="15.75" customHeight="1">
      <c r="D8291" s="233"/>
    </row>
    <row r="8293" spans="4:4" s="232" customFormat="1" ht="15.75" customHeight="1">
      <c r="D8293" s="233"/>
    </row>
    <row r="8295" spans="4:4" s="232" customFormat="1" ht="15.75" customHeight="1">
      <c r="D8295" s="233"/>
    </row>
    <row r="8297" spans="4:4" s="232" customFormat="1" ht="15.75" customHeight="1">
      <c r="D8297" s="233"/>
    </row>
    <row r="8299" spans="4:4" s="232" customFormat="1" ht="15.75" customHeight="1">
      <c r="D8299" s="233"/>
    </row>
    <row r="8301" spans="4:4" s="232" customFormat="1" ht="15.75" customHeight="1">
      <c r="D8301" s="233"/>
    </row>
    <row r="8303" spans="4:4" s="232" customFormat="1" ht="15.75" customHeight="1">
      <c r="D8303" s="233"/>
    </row>
    <row r="8305" spans="4:4" s="232" customFormat="1" ht="15.75" customHeight="1">
      <c r="D8305" s="233"/>
    </row>
    <row r="8307" spans="4:4" s="232" customFormat="1" ht="15.75" customHeight="1">
      <c r="D8307" s="233"/>
    </row>
    <row r="8309" spans="4:4" s="232" customFormat="1" ht="15.75" customHeight="1">
      <c r="D8309" s="233"/>
    </row>
    <row r="8311" spans="4:4" s="232" customFormat="1" ht="15.75" customHeight="1">
      <c r="D8311" s="233"/>
    </row>
    <row r="8313" spans="4:4" s="232" customFormat="1" ht="15.75" customHeight="1">
      <c r="D8313" s="233"/>
    </row>
    <row r="8315" spans="4:4" s="232" customFormat="1" ht="15.75" customHeight="1">
      <c r="D8315" s="233"/>
    </row>
    <row r="8317" spans="4:4" s="232" customFormat="1" ht="15.75" customHeight="1">
      <c r="D8317" s="233"/>
    </row>
    <row r="8319" spans="4:4" s="232" customFormat="1" ht="15.75" customHeight="1">
      <c r="D8319" s="233"/>
    </row>
    <row r="8321" spans="4:4" s="232" customFormat="1" ht="15.75" customHeight="1">
      <c r="D8321" s="233"/>
    </row>
    <row r="8323" spans="4:4" s="232" customFormat="1" ht="15.75" customHeight="1">
      <c r="D8323" s="233"/>
    </row>
    <row r="8325" spans="4:4" s="232" customFormat="1" ht="15.75" customHeight="1">
      <c r="D8325" s="233"/>
    </row>
    <row r="8327" spans="4:4" s="232" customFormat="1" ht="15.75" customHeight="1">
      <c r="D8327" s="233"/>
    </row>
    <row r="8329" spans="4:4" s="232" customFormat="1" ht="15.75" customHeight="1">
      <c r="D8329" s="233"/>
    </row>
    <row r="8331" spans="4:4" s="232" customFormat="1" ht="15.75" customHeight="1">
      <c r="D8331" s="233"/>
    </row>
    <row r="8333" spans="4:4" s="232" customFormat="1" ht="15.75" customHeight="1">
      <c r="D8333" s="233"/>
    </row>
    <row r="8335" spans="4:4" s="232" customFormat="1" ht="15.75" customHeight="1">
      <c r="D8335" s="233"/>
    </row>
    <row r="8337" spans="4:4" s="232" customFormat="1" ht="15.75" customHeight="1">
      <c r="D8337" s="233"/>
    </row>
    <row r="8339" spans="4:4" s="232" customFormat="1" ht="15.75" customHeight="1">
      <c r="D8339" s="233"/>
    </row>
    <row r="8341" spans="4:4" s="232" customFormat="1" ht="15.75" customHeight="1">
      <c r="D8341" s="233"/>
    </row>
    <row r="8343" spans="4:4" s="232" customFormat="1" ht="15.75" customHeight="1">
      <c r="D8343" s="233"/>
    </row>
    <row r="8345" spans="4:4" s="232" customFormat="1" ht="15.75" customHeight="1">
      <c r="D8345" s="233"/>
    </row>
    <row r="8347" spans="4:4" s="232" customFormat="1" ht="15.75" customHeight="1">
      <c r="D8347" s="233"/>
    </row>
    <row r="8349" spans="4:4" s="232" customFormat="1" ht="15.75" customHeight="1">
      <c r="D8349" s="233"/>
    </row>
    <row r="8351" spans="4:4" s="232" customFormat="1" ht="15.75" customHeight="1">
      <c r="D8351" s="233"/>
    </row>
    <row r="8353" spans="4:4" s="232" customFormat="1" ht="15.75" customHeight="1">
      <c r="D8353" s="233"/>
    </row>
    <row r="8355" spans="4:4" s="232" customFormat="1" ht="15.75" customHeight="1">
      <c r="D8355" s="233"/>
    </row>
    <row r="8357" spans="4:4" s="232" customFormat="1" ht="15.75" customHeight="1">
      <c r="D8357" s="233"/>
    </row>
    <row r="8359" spans="4:4" s="232" customFormat="1" ht="15.75" customHeight="1">
      <c r="D8359" s="233"/>
    </row>
    <row r="8361" spans="4:4" s="232" customFormat="1" ht="15.75" customHeight="1">
      <c r="D8361" s="233"/>
    </row>
    <row r="8363" spans="4:4" s="232" customFormat="1" ht="15.75" customHeight="1">
      <c r="D8363" s="233"/>
    </row>
    <row r="8365" spans="4:4" s="232" customFormat="1" ht="15.75" customHeight="1">
      <c r="D8365" s="233"/>
    </row>
    <row r="8367" spans="4:4" s="232" customFormat="1" ht="15.75" customHeight="1">
      <c r="D8367" s="233"/>
    </row>
    <row r="8369" spans="4:4" s="232" customFormat="1" ht="15.75" customHeight="1">
      <c r="D8369" s="233"/>
    </row>
    <row r="8371" spans="4:4" s="232" customFormat="1" ht="15.75" customHeight="1">
      <c r="D8371" s="233"/>
    </row>
    <row r="8373" spans="4:4" s="232" customFormat="1" ht="15.75" customHeight="1">
      <c r="D8373" s="233"/>
    </row>
    <row r="8375" spans="4:4" s="232" customFormat="1" ht="15.75" customHeight="1">
      <c r="D8375" s="233"/>
    </row>
    <row r="8377" spans="4:4" s="232" customFormat="1" ht="15.75" customHeight="1">
      <c r="D8377" s="233"/>
    </row>
    <row r="8379" spans="4:4" s="232" customFormat="1" ht="15.75" customHeight="1">
      <c r="D8379" s="233"/>
    </row>
    <row r="8381" spans="4:4" s="232" customFormat="1" ht="15.75" customHeight="1">
      <c r="D8381" s="233"/>
    </row>
    <row r="8383" spans="4:4" s="232" customFormat="1" ht="15.75" customHeight="1">
      <c r="D8383" s="233"/>
    </row>
    <row r="8385" spans="4:4" s="232" customFormat="1" ht="15.75" customHeight="1">
      <c r="D8385" s="233"/>
    </row>
    <row r="8387" spans="4:4" s="232" customFormat="1" ht="15.75" customHeight="1">
      <c r="D8387" s="233"/>
    </row>
    <row r="8389" spans="4:4" s="232" customFormat="1" ht="15.75" customHeight="1">
      <c r="D8389" s="233"/>
    </row>
    <row r="8391" spans="4:4" s="232" customFormat="1" ht="15.75" customHeight="1">
      <c r="D8391" s="233"/>
    </row>
    <row r="8393" spans="4:4" s="232" customFormat="1" ht="15.75" customHeight="1">
      <c r="D8393" s="233"/>
    </row>
    <row r="8395" spans="4:4" s="232" customFormat="1" ht="15.75" customHeight="1">
      <c r="D8395" s="233"/>
    </row>
    <row r="8397" spans="4:4" s="232" customFormat="1" ht="15.75" customHeight="1">
      <c r="D8397" s="233"/>
    </row>
    <row r="8399" spans="4:4" s="232" customFormat="1" ht="15.75" customHeight="1">
      <c r="D8399" s="233"/>
    </row>
    <row r="8401" spans="4:4" s="232" customFormat="1" ht="15.75" customHeight="1">
      <c r="D8401" s="233"/>
    </row>
    <row r="8403" spans="4:4" s="232" customFormat="1" ht="15.75" customHeight="1">
      <c r="D8403" s="233"/>
    </row>
    <row r="8405" spans="4:4" s="232" customFormat="1" ht="15.75" customHeight="1">
      <c r="D8405" s="233"/>
    </row>
    <row r="8407" spans="4:4" s="232" customFormat="1" ht="15.75" customHeight="1">
      <c r="D8407" s="233"/>
    </row>
    <row r="8409" spans="4:4" s="232" customFormat="1" ht="15.75" customHeight="1">
      <c r="D8409" s="233"/>
    </row>
    <row r="8411" spans="4:4" s="232" customFormat="1" ht="15.75" customHeight="1">
      <c r="D8411" s="233"/>
    </row>
    <row r="8413" spans="4:4" s="232" customFormat="1" ht="15.75" customHeight="1">
      <c r="D8413" s="233"/>
    </row>
    <row r="8415" spans="4:4" s="232" customFormat="1" ht="15.75" customHeight="1">
      <c r="D8415" s="233"/>
    </row>
    <row r="8417" spans="4:4" s="232" customFormat="1" ht="15.75" customHeight="1">
      <c r="D8417" s="233"/>
    </row>
    <row r="8419" spans="4:4" s="232" customFormat="1" ht="15.75" customHeight="1">
      <c r="D8419" s="233"/>
    </row>
    <row r="8421" spans="4:4" s="232" customFormat="1" ht="15.75" customHeight="1">
      <c r="D8421" s="233"/>
    </row>
    <row r="8423" spans="4:4" s="232" customFormat="1" ht="15.75" customHeight="1">
      <c r="D8423" s="233"/>
    </row>
    <row r="8425" spans="4:4" s="232" customFormat="1" ht="15.75" customHeight="1">
      <c r="D8425" s="233"/>
    </row>
    <row r="8427" spans="4:4" s="232" customFormat="1" ht="15.75" customHeight="1">
      <c r="D8427" s="233"/>
    </row>
    <row r="8429" spans="4:4" s="232" customFormat="1" ht="15.75" customHeight="1">
      <c r="D8429" s="233"/>
    </row>
    <row r="8431" spans="4:4" s="232" customFormat="1" ht="15.75" customHeight="1">
      <c r="D8431" s="233"/>
    </row>
    <row r="8433" spans="4:4" s="232" customFormat="1" ht="15.75" customHeight="1">
      <c r="D8433" s="233"/>
    </row>
    <row r="8435" spans="4:4" s="232" customFormat="1" ht="15.75" customHeight="1">
      <c r="D8435" s="233"/>
    </row>
    <row r="8437" spans="4:4" s="232" customFormat="1" ht="15.75" customHeight="1">
      <c r="D8437" s="233"/>
    </row>
    <row r="8439" spans="4:4" s="232" customFormat="1" ht="15.75" customHeight="1">
      <c r="D8439" s="233"/>
    </row>
    <row r="8441" spans="4:4" s="232" customFormat="1" ht="15.75" customHeight="1">
      <c r="D8441" s="233"/>
    </row>
    <row r="8443" spans="4:4" s="232" customFormat="1" ht="15.75" customHeight="1">
      <c r="D8443" s="233"/>
    </row>
    <row r="8445" spans="4:4" s="232" customFormat="1" ht="15.75" customHeight="1">
      <c r="D8445" s="233"/>
    </row>
    <row r="8447" spans="4:4" s="232" customFormat="1" ht="15.75" customHeight="1">
      <c r="D8447" s="233"/>
    </row>
    <row r="8449" spans="4:4" s="232" customFormat="1" ht="15.75" customHeight="1">
      <c r="D8449" s="233"/>
    </row>
    <row r="8451" spans="4:4" s="232" customFormat="1" ht="15.75" customHeight="1">
      <c r="D8451" s="233"/>
    </row>
    <row r="8453" spans="4:4" s="232" customFormat="1" ht="15.75" customHeight="1">
      <c r="D8453" s="233"/>
    </row>
    <row r="8455" spans="4:4" s="232" customFormat="1" ht="15.75" customHeight="1">
      <c r="D8455" s="233"/>
    </row>
    <row r="8457" spans="4:4" s="232" customFormat="1" ht="15.75" customHeight="1">
      <c r="D8457" s="233"/>
    </row>
    <row r="8459" spans="4:4" s="232" customFormat="1" ht="15.75" customHeight="1">
      <c r="D8459" s="233"/>
    </row>
    <row r="8461" spans="4:4" s="232" customFormat="1" ht="15.75" customHeight="1">
      <c r="D8461" s="233"/>
    </row>
    <row r="8463" spans="4:4" s="232" customFormat="1" ht="15.75" customHeight="1">
      <c r="D8463" s="233"/>
    </row>
    <row r="8465" spans="4:4" s="232" customFormat="1" ht="15.75" customHeight="1">
      <c r="D8465" s="233"/>
    </row>
    <row r="8467" spans="4:4" s="232" customFormat="1" ht="15.75" customHeight="1">
      <c r="D8467" s="233"/>
    </row>
    <row r="8469" spans="4:4" s="232" customFormat="1" ht="15.75" customHeight="1">
      <c r="D8469" s="233"/>
    </row>
    <row r="8471" spans="4:4" s="232" customFormat="1" ht="15.75" customHeight="1">
      <c r="D8471" s="233"/>
    </row>
    <row r="8473" spans="4:4" s="232" customFormat="1" ht="15.75" customHeight="1">
      <c r="D8473" s="233"/>
    </row>
    <row r="8475" spans="4:4" s="232" customFormat="1" ht="15.75" customHeight="1">
      <c r="D8475" s="233"/>
    </row>
    <row r="8477" spans="4:4" s="232" customFormat="1" ht="15.75" customHeight="1">
      <c r="D8477" s="233"/>
    </row>
    <row r="8479" spans="4:4" s="232" customFormat="1" ht="15.75" customHeight="1">
      <c r="D8479" s="233"/>
    </row>
    <row r="8481" spans="4:4" s="232" customFormat="1" ht="15.75" customHeight="1">
      <c r="D8481" s="233"/>
    </row>
    <row r="8483" spans="4:4" s="232" customFormat="1" ht="15.75" customHeight="1">
      <c r="D8483" s="233"/>
    </row>
    <row r="8485" spans="4:4" s="232" customFormat="1" ht="15.75" customHeight="1">
      <c r="D8485" s="233"/>
    </row>
    <row r="8487" spans="4:4" s="232" customFormat="1" ht="15.75" customHeight="1">
      <c r="D8487" s="233"/>
    </row>
    <row r="8489" spans="4:4" s="232" customFormat="1" ht="15.75" customHeight="1">
      <c r="D8489" s="233"/>
    </row>
    <row r="8491" spans="4:4" s="232" customFormat="1" ht="15.75" customHeight="1">
      <c r="D8491" s="233"/>
    </row>
    <row r="8493" spans="4:4" s="232" customFormat="1" ht="15.75" customHeight="1">
      <c r="D8493" s="233"/>
    </row>
    <row r="8495" spans="4:4" s="232" customFormat="1" ht="15.75" customHeight="1">
      <c r="D8495" s="233"/>
    </row>
    <row r="8497" spans="4:4" s="232" customFormat="1" ht="15.75" customHeight="1">
      <c r="D8497" s="233"/>
    </row>
    <row r="8499" spans="4:4" s="232" customFormat="1" ht="15.75" customHeight="1">
      <c r="D8499" s="233"/>
    </row>
    <row r="8501" spans="4:4" s="232" customFormat="1" ht="15.75" customHeight="1">
      <c r="D8501" s="233"/>
    </row>
    <row r="8503" spans="4:4" s="232" customFormat="1" ht="15.75" customHeight="1">
      <c r="D8503" s="233"/>
    </row>
    <row r="8505" spans="4:4" s="232" customFormat="1" ht="15.75" customHeight="1">
      <c r="D8505" s="233"/>
    </row>
    <row r="8507" spans="4:4" s="232" customFormat="1" ht="15.75" customHeight="1">
      <c r="D8507" s="233"/>
    </row>
    <row r="8509" spans="4:4" s="232" customFormat="1" ht="15.75" customHeight="1">
      <c r="D8509" s="233"/>
    </row>
    <row r="8511" spans="4:4" s="232" customFormat="1" ht="15.75" customHeight="1">
      <c r="D8511" s="233"/>
    </row>
    <row r="8513" spans="4:4" s="232" customFormat="1" ht="15.75" customHeight="1">
      <c r="D8513" s="233"/>
    </row>
    <row r="8515" spans="4:4" s="232" customFormat="1" ht="15.75" customHeight="1">
      <c r="D8515" s="233"/>
    </row>
    <row r="8517" spans="4:4" s="232" customFormat="1" ht="15.75" customHeight="1">
      <c r="D8517" s="233"/>
    </row>
    <row r="8519" spans="4:4" s="232" customFormat="1" ht="15.75" customHeight="1">
      <c r="D8519" s="233"/>
    </row>
    <row r="8521" spans="4:4" s="232" customFormat="1" ht="15.75" customHeight="1">
      <c r="D8521" s="233"/>
    </row>
    <row r="8523" spans="4:4" s="232" customFormat="1" ht="15.75" customHeight="1">
      <c r="D8523" s="233"/>
    </row>
    <row r="8525" spans="4:4" s="232" customFormat="1" ht="15.75" customHeight="1">
      <c r="D8525" s="233"/>
    </row>
    <row r="8527" spans="4:4" s="232" customFormat="1" ht="15.75" customHeight="1">
      <c r="D8527" s="233"/>
    </row>
    <row r="8529" spans="4:4" s="232" customFormat="1" ht="15.75" customHeight="1">
      <c r="D8529" s="233"/>
    </row>
    <row r="8531" spans="4:4" s="232" customFormat="1" ht="15.75" customHeight="1">
      <c r="D8531" s="233"/>
    </row>
    <row r="8533" spans="4:4" s="232" customFormat="1" ht="15.75" customHeight="1">
      <c r="D8533" s="233"/>
    </row>
    <row r="8535" spans="4:4" s="232" customFormat="1" ht="15.75" customHeight="1">
      <c r="D8535" s="233"/>
    </row>
    <row r="8537" spans="4:4" s="232" customFormat="1" ht="15.75" customHeight="1">
      <c r="D8537" s="233"/>
    </row>
    <row r="8539" spans="4:4" s="232" customFormat="1" ht="15.75" customHeight="1">
      <c r="D8539" s="233"/>
    </row>
    <row r="8541" spans="4:4" s="232" customFormat="1" ht="15.75" customHeight="1">
      <c r="D8541" s="233"/>
    </row>
    <row r="8543" spans="4:4" s="232" customFormat="1" ht="15.75" customHeight="1">
      <c r="D8543" s="233"/>
    </row>
    <row r="8545" spans="4:4" s="232" customFormat="1" ht="15.75" customHeight="1">
      <c r="D8545" s="233"/>
    </row>
    <row r="8547" spans="4:4" s="232" customFormat="1" ht="15.75" customHeight="1">
      <c r="D8547" s="233"/>
    </row>
    <row r="8549" spans="4:4" s="232" customFormat="1" ht="15.75" customHeight="1">
      <c r="D8549" s="233"/>
    </row>
    <row r="8551" spans="4:4" s="232" customFormat="1" ht="15.75" customHeight="1">
      <c r="D8551" s="233"/>
    </row>
    <row r="8553" spans="4:4" s="232" customFormat="1" ht="15.75" customHeight="1">
      <c r="D8553" s="233"/>
    </row>
    <row r="8555" spans="4:4" s="232" customFormat="1" ht="15.75" customHeight="1">
      <c r="D8555" s="233"/>
    </row>
    <row r="8557" spans="4:4" s="232" customFormat="1" ht="15.75" customHeight="1">
      <c r="D8557" s="233"/>
    </row>
    <row r="8559" spans="4:4" s="232" customFormat="1" ht="15.75" customHeight="1">
      <c r="D8559" s="233"/>
    </row>
    <row r="8561" spans="4:4" s="232" customFormat="1" ht="15.75" customHeight="1">
      <c r="D8561" s="233"/>
    </row>
    <row r="8563" spans="4:4" s="232" customFormat="1" ht="15.75" customHeight="1">
      <c r="D8563" s="233"/>
    </row>
    <row r="8565" spans="4:4" s="232" customFormat="1" ht="15.75" customHeight="1">
      <c r="D8565" s="233"/>
    </row>
    <row r="8567" spans="4:4" s="232" customFormat="1" ht="15.75" customHeight="1">
      <c r="D8567" s="233"/>
    </row>
    <row r="8569" spans="4:4" s="232" customFormat="1" ht="15.75" customHeight="1">
      <c r="D8569" s="233"/>
    </row>
    <row r="8571" spans="4:4" s="232" customFormat="1" ht="15.75" customHeight="1">
      <c r="D8571" s="233"/>
    </row>
    <row r="8573" spans="4:4" s="232" customFormat="1" ht="15.75" customHeight="1">
      <c r="D8573" s="233"/>
    </row>
    <row r="8575" spans="4:4" s="232" customFormat="1" ht="15.75" customHeight="1">
      <c r="D8575" s="233"/>
    </row>
    <row r="8577" spans="4:4" s="232" customFormat="1" ht="15.75" customHeight="1">
      <c r="D8577" s="233"/>
    </row>
    <row r="8579" spans="4:4" s="232" customFormat="1" ht="15.75" customHeight="1">
      <c r="D8579" s="233"/>
    </row>
    <row r="8581" spans="4:4" s="232" customFormat="1" ht="15.75" customHeight="1">
      <c r="D8581" s="233"/>
    </row>
    <row r="8583" spans="4:4" s="232" customFormat="1" ht="15.75" customHeight="1">
      <c r="D8583" s="233"/>
    </row>
    <row r="8585" spans="4:4" s="232" customFormat="1" ht="15.75" customHeight="1">
      <c r="D8585" s="233"/>
    </row>
    <row r="8587" spans="4:4" s="232" customFormat="1" ht="15.75" customHeight="1">
      <c r="D8587" s="233"/>
    </row>
    <row r="8589" spans="4:4" s="232" customFormat="1" ht="15.75" customHeight="1">
      <c r="D8589" s="233"/>
    </row>
    <row r="8591" spans="4:4" s="232" customFormat="1" ht="15.75" customHeight="1">
      <c r="D8591" s="233"/>
    </row>
    <row r="8593" spans="4:4" s="232" customFormat="1" ht="15.75" customHeight="1">
      <c r="D8593" s="233"/>
    </row>
    <row r="8595" spans="4:4" s="232" customFormat="1" ht="15.75" customHeight="1">
      <c r="D8595" s="233"/>
    </row>
    <row r="8597" spans="4:4" s="232" customFormat="1" ht="15.75" customHeight="1">
      <c r="D8597" s="233"/>
    </row>
    <row r="8599" spans="4:4" s="232" customFormat="1" ht="15.75" customHeight="1">
      <c r="D8599" s="233"/>
    </row>
    <row r="8601" spans="4:4" s="232" customFormat="1" ht="15.75" customHeight="1">
      <c r="D8601" s="233"/>
    </row>
    <row r="8603" spans="4:4" s="232" customFormat="1" ht="15.75" customHeight="1">
      <c r="D8603" s="233"/>
    </row>
    <row r="8605" spans="4:4" s="232" customFormat="1" ht="15.75" customHeight="1">
      <c r="D8605" s="233"/>
    </row>
    <row r="8607" spans="4:4" s="232" customFormat="1" ht="15.75" customHeight="1">
      <c r="D8607" s="233"/>
    </row>
    <row r="8609" spans="4:4" s="232" customFormat="1" ht="15.75" customHeight="1">
      <c r="D8609" s="233"/>
    </row>
    <row r="8611" spans="4:4" s="232" customFormat="1" ht="15.75" customHeight="1">
      <c r="D8611" s="233"/>
    </row>
    <row r="8613" spans="4:4" s="232" customFormat="1" ht="15.75" customHeight="1">
      <c r="D8613" s="233"/>
    </row>
    <row r="8615" spans="4:4" s="232" customFormat="1" ht="15.75" customHeight="1">
      <c r="D8615" s="233"/>
    </row>
    <row r="8617" spans="4:4" s="232" customFormat="1" ht="15.75" customHeight="1">
      <c r="D8617" s="233"/>
    </row>
    <row r="8619" spans="4:4" s="232" customFormat="1" ht="15.75" customHeight="1">
      <c r="D8619" s="233"/>
    </row>
    <row r="8621" spans="4:4" s="232" customFormat="1" ht="15.75" customHeight="1">
      <c r="D8621" s="233"/>
    </row>
    <row r="8623" spans="4:4" s="232" customFormat="1" ht="15.75" customHeight="1">
      <c r="D8623" s="233"/>
    </row>
    <row r="8625" spans="4:4" s="232" customFormat="1" ht="15.75" customHeight="1">
      <c r="D8625" s="233"/>
    </row>
    <row r="8627" spans="4:4" s="232" customFormat="1" ht="15.75" customHeight="1">
      <c r="D8627" s="233"/>
    </row>
    <row r="8629" spans="4:4" s="232" customFormat="1" ht="15.75" customHeight="1">
      <c r="D8629" s="233"/>
    </row>
    <row r="8631" spans="4:4" s="232" customFormat="1" ht="15.75" customHeight="1">
      <c r="D8631" s="233"/>
    </row>
    <row r="8633" spans="4:4" s="232" customFormat="1" ht="15.75" customHeight="1">
      <c r="D8633" s="233"/>
    </row>
    <row r="8635" spans="4:4" s="232" customFormat="1" ht="15.75" customHeight="1">
      <c r="D8635" s="233"/>
    </row>
    <row r="8637" spans="4:4" s="232" customFormat="1" ht="15.75" customHeight="1">
      <c r="D8637" s="233"/>
    </row>
    <row r="8639" spans="4:4" s="232" customFormat="1" ht="15.75" customHeight="1">
      <c r="D8639" s="233"/>
    </row>
    <row r="8641" spans="4:4" s="232" customFormat="1" ht="15.75" customHeight="1">
      <c r="D8641" s="233"/>
    </row>
    <row r="8643" spans="4:4" s="232" customFormat="1" ht="15.75" customHeight="1">
      <c r="D8643" s="233"/>
    </row>
    <row r="8645" spans="4:4" s="232" customFormat="1" ht="15.75" customHeight="1">
      <c r="D8645" s="233"/>
    </row>
    <row r="8647" spans="4:4" s="232" customFormat="1" ht="15.75" customHeight="1">
      <c r="D8647" s="233"/>
    </row>
    <row r="8649" spans="4:4" s="232" customFormat="1" ht="15.75" customHeight="1">
      <c r="D8649" s="233"/>
    </row>
    <row r="8651" spans="4:4" s="232" customFormat="1" ht="15.75" customHeight="1">
      <c r="D8651" s="233"/>
    </row>
    <row r="8653" spans="4:4" s="232" customFormat="1" ht="15.75" customHeight="1">
      <c r="D8653" s="233"/>
    </row>
    <row r="8655" spans="4:4" s="232" customFormat="1" ht="15.75" customHeight="1">
      <c r="D8655" s="233"/>
    </row>
    <row r="8657" spans="4:4" s="232" customFormat="1" ht="15.75" customHeight="1">
      <c r="D8657" s="233"/>
    </row>
    <row r="8659" spans="4:4" s="232" customFormat="1" ht="15.75" customHeight="1">
      <c r="D8659" s="233"/>
    </row>
    <row r="8661" spans="4:4" s="232" customFormat="1" ht="15.75" customHeight="1">
      <c r="D8661" s="233"/>
    </row>
    <row r="8663" spans="4:4" s="232" customFormat="1" ht="15.75" customHeight="1">
      <c r="D8663" s="233"/>
    </row>
    <row r="8665" spans="4:4" s="232" customFormat="1" ht="15.75" customHeight="1">
      <c r="D8665" s="233"/>
    </row>
    <row r="8667" spans="4:4" s="232" customFormat="1" ht="15.75" customHeight="1">
      <c r="D8667" s="233"/>
    </row>
    <row r="8669" spans="4:4" s="232" customFormat="1" ht="15.75" customHeight="1">
      <c r="D8669" s="233"/>
    </row>
    <row r="8671" spans="4:4" s="232" customFormat="1" ht="15.75" customHeight="1">
      <c r="D8671" s="233"/>
    </row>
    <row r="8673" spans="4:4" s="232" customFormat="1" ht="15.75" customHeight="1">
      <c r="D8673" s="233"/>
    </row>
    <row r="8675" spans="4:4" s="232" customFormat="1" ht="15.75" customHeight="1">
      <c r="D8675" s="233"/>
    </row>
    <row r="8677" spans="4:4" s="232" customFormat="1" ht="15.75" customHeight="1">
      <c r="D8677" s="233"/>
    </row>
    <row r="8679" spans="4:4" s="232" customFormat="1" ht="15.75" customHeight="1">
      <c r="D8679" s="233"/>
    </row>
    <row r="8681" spans="4:4" s="232" customFormat="1" ht="15.75" customHeight="1">
      <c r="D8681" s="233"/>
    </row>
    <row r="8683" spans="4:4" s="232" customFormat="1" ht="15.75" customHeight="1">
      <c r="D8683" s="233"/>
    </row>
    <row r="8685" spans="4:4" s="232" customFormat="1" ht="15.75" customHeight="1">
      <c r="D8685" s="233"/>
    </row>
    <row r="8687" spans="4:4" s="232" customFormat="1" ht="15.75" customHeight="1">
      <c r="D8687" s="233"/>
    </row>
    <row r="8689" spans="4:4" s="232" customFormat="1" ht="15.75" customHeight="1">
      <c r="D8689" s="233"/>
    </row>
    <row r="8691" spans="4:4" s="232" customFormat="1" ht="15.75" customHeight="1">
      <c r="D8691" s="233"/>
    </row>
    <row r="8693" spans="4:4" s="232" customFormat="1" ht="15.75" customHeight="1">
      <c r="D8693" s="233"/>
    </row>
    <row r="8695" spans="4:4" s="232" customFormat="1" ht="15.75" customHeight="1">
      <c r="D8695" s="233"/>
    </row>
    <row r="8697" spans="4:4" s="232" customFormat="1" ht="15.75" customHeight="1">
      <c r="D8697" s="233"/>
    </row>
    <row r="8699" spans="4:4" s="232" customFormat="1" ht="15.75" customHeight="1">
      <c r="D8699" s="233"/>
    </row>
    <row r="8701" spans="4:4" s="232" customFormat="1" ht="15.75" customHeight="1">
      <c r="D8701" s="233"/>
    </row>
    <row r="8703" spans="4:4" s="232" customFormat="1" ht="15.75" customHeight="1">
      <c r="D8703" s="233"/>
    </row>
    <row r="8705" spans="4:4" s="232" customFormat="1" ht="15.75" customHeight="1">
      <c r="D8705" s="233"/>
    </row>
    <row r="8707" spans="4:4" s="232" customFormat="1" ht="15.75" customHeight="1">
      <c r="D8707" s="233"/>
    </row>
    <row r="8709" spans="4:4" s="232" customFormat="1" ht="15.75" customHeight="1">
      <c r="D8709" s="233"/>
    </row>
    <row r="8711" spans="4:4" s="232" customFormat="1" ht="15.75" customHeight="1">
      <c r="D8711" s="233"/>
    </row>
    <row r="8713" spans="4:4" s="232" customFormat="1" ht="15.75" customHeight="1">
      <c r="D8713" s="233"/>
    </row>
    <row r="8715" spans="4:4" s="232" customFormat="1" ht="15.75" customHeight="1">
      <c r="D8715" s="233"/>
    </row>
    <row r="8717" spans="4:4" s="232" customFormat="1" ht="15.75" customHeight="1">
      <c r="D8717" s="233"/>
    </row>
    <row r="8719" spans="4:4" s="232" customFormat="1" ht="15.75" customHeight="1">
      <c r="D8719" s="233"/>
    </row>
    <row r="8721" spans="4:4" s="232" customFormat="1" ht="15.75" customHeight="1">
      <c r="D8721" s="233"/>
    </row>
    <row r="8723" spans="4:4" s="232" customFormat="1" ht="15.75" customHeight="1">
      <c r="D8723" s="233"/>
    </row>
    <row r="8725" spans="4:4" s="232" customFormat="1" ht="15.75" customHeight="1">
      <c r="D8725" s="233"/>
    </row>
    <row r="8727" spans="4:4" s="232" customFormat="1" ht="15.75" customHeight="1">
      <c r="D8727" s="233"/>
    </row>
    <row r="8729" spans="4:4" s="232" customFormat="1" ht="15.75" customHeight="1">
      <c r="D8729" s="233"/>
    </row>
    <row r="8731" spans="4:4" s="232" customFormat="1" ht="15.75" customHeight="1">
      <c r="D8731" s="233"/>
    </row>
    <row r="8733" spans="4:4" s="232" customFormat="1" ht="15.75" customHeight="1">
      <c r="D8733" s="233"/>
    </row>
    <row r="8735" spans="4:4" s="232" customFormat="1" ht="15.75" customHeight="1">
      <c r="D8735" s="233"/>
    </row>
    <row r="8737" spans="4:4" s="232" customFormat="1" ht="15.75" customHeight="1">
      <c r="D8737" s="233"/>
    </row>
    <row r="8739" spans="4:4" s="232" customFormat="1" ht="15.75" customHeight="1">
      <c r="D8739" s="233"/>
    </row>
    <row r="8741" spans="4:4" s="232" customFormat="1" ht="15.75" customHeight="1">
      <c r="D8741" s="233"/>
    </row>
    <row r="8743" spans="4:4" s="232" customFormat="1" ht="15.75" customHeight="1">
      <c r="D8743" s="233"/>
    </row>
    <row r="8745" spans="4:4" s="232" customFormat="1" ht="15.75" customHeight="1">
      <c r="D8745" s="233"/>
    </row>
    <row r="8747" spans="4:4" s="232" customFormat="1" ht="15.75" customHeight="1">
      <c r="D8747" s="233"/>
    </row>
    <row r="8749" spans="4:4" s="232" customFormat="1" ht="15.75" customHeight="1">
      <c r="D8749" s="233"/>
    </row>
    <row r="8751" spans="4:4" s="232" customFormat="1" ht="15.75" customHeight="1">
      <c r="D8751" s="233"/>
    </row>
    <row r="8753" spans="4:4" s="232" customFormat="1" ht="15.75" customHeight="1">
      <c r="D8753" s="233"/>
    </row>
    <row r="8755" spans="4:4" s="232" customFormat="1" ht="15.75" customHeight="1">
      <c r="D8755" s="233"/>
    </row>
    <row r="8757" spans="4:4" s="232" customFormat="1" ht="15.75" customHeight="1">
      <c r="D8757" s="233"/>
    </row>
    <row r="8759" spans="4:4" s="232" customFormat="1" ht="15.75" customHeight="1">
      <c r="D8759" s="233"/>
    </row>
    <row r="8761" spans="4:4" s="232" customFormat="1" ht="15.75" customHeight="1">
      <c r="D8761" s="233"/>
    </row>
    <row r="8763" spans="4:4" s="232" customFormat="1" ht="15.75" customHeight="1">
      <c r="D8763" s="233"/>
    </row>
    <row r="8765" spans="4:4" s="232" customFormat="1" ht="15.75" customHeight="1">
      <c r="D8765" s="233"/>
    </row>
    <row r="8767" spans="4:4" s="232" customFormat="1" ht="15.75" customHeight="1">
      <c r="D8767" s="233"/>
    </row>
    <row r="8769" spans="4:4" s="232" customFormat="1" ht="15.75" customHeight="1">
      <c r="D8769" s="233"/>
    </row>
    <row r="8771" spans="4:4" s="232" customFormat="1" ht="15.75" customHeight="1">
      <c r="D8771" s="233"/>
    </row>
    <row r="8773" spans="4:4" s="232" customFormat="1" ht="15.75" customHeight="1">
      <c r="D8773" s="233"/>
    </row>
    <row r="8775" spans="4:4" s="232" customFormat="1" ht="15.75" customHeight="1">
      <c r="D8775" s="233"/>
    </row>
    <row r="8777" spans="4:4" s="232" customFormat="1" ht="15.75" customHeight="1">
      <c r="D8777" s="233"/>
    </row>
    <row r="8779" spans="4:4" s="232" customFormat="1" ht="15.75" customHeight="1">
      <c r="D8779" s="233"/>
    </row>
    <row r="8781" spans="4:4" s="232" customFormat="1" ht="15.75" customHeight="1">
      <c r="D8781" s="233"/>
    </row>
    <row r="8783" spans="4:4" s="232" customFormat="1" ht="15.75" customHeight="1">
      <c r="D8783" s="233"/>
    </row>
    <row r="8785" spans="4:4" s="232" customFormat="1" ht="15.75" customHeight="1">
      <c r="D8785" s="233"/>
    </row>
    <row r="8787" spans="4:4" s="232" customFormat="1" ht="15.75" customHeight="1">
      <c r="D8787" s="233"/>
    </row>
    <row r="8789" spans="4:4" s="232" customFormat="1" ht="15.75" customHeight="1">
      <c r="D8789" s="233"/>
    </row>
    <row r="8791" spans="4:4" s="232" customFormat="1" ht="15.75" customHeight="1">
      <c r="D8791" s="233"/>
    </row>
    <row r="8793" spans="4:4" s="232" customFormat="1" ht="15.75" customHeight="1">
      <c r="D8793" s="233"/>
    </row>
    <row r="8795" spans="4:4" s="232" customFormat="1" ht="15.75" customHeight="1">
      <c r="D8795" s="233"/>
    </row>
    <row r="8797" spans="4:4" s="232" customFormat="1" ht="15.75" customHeight="1">
      <c r="D8797" s="233"/>
    </row>
    <row r="8799" spans="4:4" s="232" customFormat="1" ht="15.75" customHeight="1">
      <c r="D8799" s="233"/>
    </row>
    <row r="8801" spans="4:4" s="232" customFormat="1" ht="15.75" customHeight="1">
      <c r="D8801" s="233"/>
    </row>
    <row r="8803" spans="4:4" s="232" customFormat="1" ht="15.75" customHeight="1">
      <c r="D8803" s="233"/>
    </row>
    <row r="8805" spans="4:4" s="232" customFormat="1" ht="15.75" customHeight="1">
      <c r="D8805" s="233"/>
    </row>
    <row r="8807" spans="4:4" s="232" customFormat="1" ht="15.75" customHeight="1">
      <c r="D8807" s="233"/>
    </row>
    <row r="8809" spans="4:4" s="232" customFormat="1" ht="15.75" customHeight="1">
      <c r="D8809" s="233"/>
    </row>
    <row r="8811" spans="4:4" s="232" customFormat="1" ht="15.75" customHeight="1">
      <c r="D8811" s="233"/>
    </row>
    <row r="8813" spans="4:4" s="232" customFormat="1" ht="15.75" customHeight="1">
      <c r="D8813" s="233"/>
    </row>
    <row r="8815" spans="4:4" s="232" customFormat="1" ht="15.75" customHeight="1">
      <c r="D8815" s="233"/>
    </row>
    <row r="8817" spans="4:4" s="232" customFormat="1" ht="15.75" customHeight="1">
      <c r="D8817" s="233"/>
    </row>
    <row r="8819" spans="4:4" s="232" customFormat="1" ht="15.75" customHeight="1">
      <c r="D8819" s="233"/>
    </row>
    <row r="8821" spans="4:4" s="232" customFormat="1" ht="15.75" customHeight="1">
      <c r="D8821" s="233"/>
    </row>
    <row r="8823" spans="4:4" s="232" customFormat="1" ht="15.75" customHeight="1">
      <c r="D8823" s="233"/>
    </row>
    <row r="8825" spans="4:4" s="232" customFormat="1" ht="15.75" customHeight="1">
      <c r="D8825" s="233"/>
    </row>
    <row r="8827" spans="4:4" s="232" customFormat="1" ht="15.75" customHeight="1">
      <c r="D8827" s="233"/>
    </row>
    <row r="8829" spans="4:4" s="232" customFormat="1" ht="15.75" customHeight="1">
      <c r="D8829" s="233"/>
    </row>
    <row r="8831" spans="4:4" s="232" customFormat="1" ht="15.75" customHeight="1">
      <c r="D8831" s="233"/>
    </row>
    <row r="8833" spans="4:4" s="232" customFormat="1" ht="15.75" customHeight="1">
      <c r="D8833" s="233"/>
    </row>
    <row r="8835" spans="4:4" s="232" customFormat="1" ht="15.75" customHeight="1">
      <c r="D8835" s="233"/>
    </row>
    <row r="8837" spans="4:4" s="232" customFormat="1" ht="15.75" customHeight="1">
      <c r="D8837" s="233"/>
    </row>
    <row r="8839" spans="4:4" s="232" customFormat="1" ht="15.75" customHeight="1">
      <c r="D8839" s="233"/>
    </row>
    <row r="8841" spans="4:4" s="232" customFormat="1" ht="15.75" customHeight="1">
      <c r="D8841" s="233"/>
    </row>
    <row r="8843" spans="4:4" s="232" customFormat="1" ht="15.75" customHeight="1">
      <c r="D8843" s="233"/>
    </row>
    <row r="8845" spans="4:4" s="232" customFormat="1" ht="15.75" customHeight="1">
      <c r="D8845" s="233"/>
    </row>
    <row r="8847" spans="4:4" s="232" customFormat="1" ht="15.75" customHeight="1">
      <c r="D8847" s="233"/>
    </row>
    <row r="8849" spans="4:4" s="232" customFormat="1" ht="15.75" customHeight="1">
      <c r="D8849" s="233"/>
    </row>
    <row r="8851" spans="4:4" s="232" customFormat="1" ht="15.75" customHeight="1">
      <c r="D8851" s="233"/>
    </row>
    <row r="8853" spans="4:4" s="232" customFormat="1" ht="15.75" customHeight="1">
      <c r="D8853" s="233"/>
    </row>
    <row r="8855" spans="4:4" s="232" customFormat="1" ht="15.75" customHeight="1">
      <c r="D8855" s="233"/>
    </row>
    <row r="8857" spans="4:4" s="232" customFormat="1" ht="15.75" customHeight="1">
      <c r="D8857" s="233"/>
    </row>
    <row r="8859" spans="4:4" s="232" customFormat="1" ht="15.75" customHeight="1">
      <c r="D8859" s="233"/>
    </row>
    <row r="8861" spans="4:4" s="232" customFormat="1" ht="15.75" customHeight="1">
      <c r="D8861" s="233"/>
    </row>
    <row r="8863" spans="4:4" s="232" customFormat="1" ht="15.75" customHeight="1">
      <c r="D8863" s="233"/>
    </row>
    <row r="8865" spans="4:4" s="232" customFormat="1" ht="15.75" customHeight="1">
      <c r="D8865" s="233"/>
    </row>
    <row r="8867" spans="4:4" s="232" customFormat="1" ht="15.75" customHeight="1">
      <c r="D8867" s="233"/>
    </row>
    <row r="8869" spans="4:4" s="232" customFormat="1" ht="15.75" customHeight="1">
      <c r="D8869" s="233"/>
    </row>
    <row r="8871" spans="4:4" s="232" customFormat="1" ht="15.75" customHeight="1">
      <c r="D8871" s="233"/>
    </row>
    <row r="8873" spans="4:4" s="232" customFormat="1" ht="15.75" customHeight="1">
      <c r="D8873" s="233"/>
    </row>
    <row r="8875" spans="4:4" s="232" customFormat="1" ht="15.75" customHeight="1">
      <c r="D8875" s="233"/>
    </row>
    <row r="8877" spans="4:4" s="232" customFormat="1" ht="15.75" customHeight="1">
      <c r="D8877" s="233"/>
    </row>
    <row r="8879" spans="4:4" s="232" customFormat="1" ht="15.75" customHeight="1">
      <c r="D8879" s="233"/>
    </row>
    <row r="8881" spans="4:4" s="232" customFormat="1" ht="15.75" customHeight="1">
      <c r="D8881" s="233"/>
    </row>
    <row r="8883" spans="4:4" s="232" customFormat="1" ht="15.75" customHeight="1">
      <c r="D8883" s="233"/>
    </row>
    <row r="8885" spans="4:4" s="232" customFormat="1" ht="15.75" customHeight="1">
      <c r="D8885" s="233"/>
    </row>
    <row r="8887" spans="4:4" s="232" customFormat="1" ht="15.75" customHeight="1">
      <c r="D8887" s="233"/>
    </row>
    <row r="8889" spans="4:4" s="232" customFormat="1" ht="15.75" customHeight="1">
      <c r="D8889" s="233"/>
    </row>
    <row r="8891" spans="4:4" s="232" customFormat="1" ht="15.75" customHeight="1">
      <c r="D8891" s="233"/>
    </row>
    <row r="8893" spans="4:4" s="232" customFormat="1" ht="15.75" customHeight="1">
      <c r="D8893" s="233"/>
    </row>
    <row r="8895" spans="4:4" s="232" customFormat="1" ht="15.75" customHeight="1">
      <c r="D8895" s="233"/>
    </row>
    <row r="8897" spans="4:4" s="232" customFormat="1" ht="15.75" customHeight="1">
      <c r="D8897" s="233"/>
    </row>
    <row r="8899" spans="4:4" s="232" customFormat="1" ht="15.75" customHeight="1">
      <c r="D8899" s="233"/>
    </row>
    <row r="8901" spans="4:4" s="232" customFormat="1" ht="15.75" customHeight="1">
      <c r="D8901" s="233"/>
    </row>
    <row r="8903" spans="4:4" s="232" customFormat="1" ht="15.75" customHeight="1">
      <c r="D8903" s="233"/>
    </row>
    <row r="8905" spans="4:4" s="232" customFormat="1" ht="15.75" customHeight="1">
      <c r="D8905" s="233"/>
    </row>
    <row r="8907" spans="4:4" s="232" customFormat="1" ht="15.75" customHeight="1">
      <c r="D8907" s="233"/>
    </row>
    <row r="8909" spans="4:4" s="232" customFormat="1" ht="15.75" customHeight="1">
      <c r="D8909" s="233"/>
    </row>
    <row r="8911" spans="4:4" s="232" customFormat="1" ht="15.75" customHeight="1">
      <c r="D8911" s="233"/>
    </row>
    <row r="8913" spans="4:4" s="232" customFormat="1" ht="15.75" customHeight="1">
      <c r="D8913" s="233"/>
    </row>
    <row r="8915" spans="4:4" s="232" customFormat="1" ht="15.75" customHeight="1">
      <c r="D8915" s="233"/>
    </row>
    <row r="8917" spans="4:4" s="232" customFormat="1" ht="15.75" customHeight="1">
      <c r="D8917" s="233"/>
    </row>
    <row r="8919" spans="4:4" s="232" customFormat="1" ht="15.75" customHeight="1">
      <c r="D8919" s="233"/>
    </row>
    <row r="8921" spans="4:4" s="232" customFormat="1" ht="15.75" customHeight="1">
      <c r="D8921" s="233"/>
    </row>
    <row r="8923" spans="4:4" s="232" customFormat="1" ht="15.75" customHeight="1">
      <c r="D8923" s="233"/>
    </row>
    <row r="8925" spans="4:4" s="232" customFormat="1" ht="15.75" customHeight="1">
      <c r="D8925" s="233"/>
    </row>
    <row r="8927" spans="4:4" s="232" customFormat="1" ht="15.75" customHeight="1">
      <c r="D8927" s="233"/>
    </row>
    <row r="8929" spans="4:4" s="232" customFormat="1" ht="15.75" customHeight="1">
      <c r="D8929" s="233"/>
    </row>
    <row r="8931" spans="4:4" s="232" customFormat="1" ht="15.75" customHeight="1">
      <c r="D8931" s="233"/>
    </row>
    <row r="8933" spans="4:4" s="232" customFormat="1" ht="15.75" customHeight="1">
      <c r="D8933" s="233"/>
    </row>
    <row r="8935" spans="4:4" s="232" customFormat="1" ht="15.75" customHeight="1">
      <c r="D8935" s="233"/>
    </row>
    <row r="8937" spans="4:4" s="232" customFormat="1" ht="15.75" customHeight="1">
      <c r="D8937" s="233"/>
    </row>
    <row r="8939" spans="4:4" s="232" customFormat="1" ht="15.75" customHeight="1">
      <c r="D8939" s="233"/>
    </row>
    <row r="8941" spans="4:4" s="232" customFormat="1" ht="15.75" customHeight="1">
      <c r="D8941" s="233"/>
    </row>
    <row r="8943" spans="4:4" s="232" customFormat="1" ht="15.75" customHeight="1">
      <c r="D8943" s="233"/>
    </row>
    <row r="8945" spans="4:4" s="232" customFormat="1" ht="15.75" customHeight="1">
      <c r="D8945" s="233"/>
    </row>
    <row r="8947" spans="4:4" s="232" customFormat="1" ht="15.75" customHeight="1">
      <c r="D8947" s="233"/>
    </row>
    <row r="8949" spans="4:4" s="232" customFormat="1" ht="15.75" customHeight="1">
      <c r="D8949" s="233"/>
    </row>
    <row r="8951" spans="4:4" s="232" customFormat="1" ht="15.75" customHeight="1">
      <c r="D8951" s="233"/>
    </row>
    <row r="8953" spans="4:4" s="232" customFormat="1" ht="15.75" customHeight="1">
      <c r="D8953" s="233"/>
    </row>
    <row r="8955" spans="4:4" s="232" customFormat="1" ht="15.75" customHeight="1">
      <c r="D8955" s="233"/>
    </row>
    <row r="8957" spans="4:4" s="232" customFormat="1" ht="15.75" customHeight="1">
      <c r="D8957" s="233"/>
    </row>
    <row r="8959" spans="4:4" s="232" customFormat="1" ht="15.75" customHeight="1">
      <c r="D8959" s="233"/>
    </row>
    <row r="8961" spans="4:4" s="232" customFormat="1" ht="15.75" customHeight="1">
      <c r="D8961" s="233"/>
    </row>
    <row r="8963" spans="4:4" s="232" customFormat="1" ht="15.75" customHeight="1">
      <c r="D8963" s="233"/>
    </row>
    <row r="8965" spans="4:4" s="232" customFormat="1" ht="15.75" customHeight="1">
      <c r="D8965" s="233"/>
    </row>
    <row r="8967" spans="4:4" s="232" customFormat="1" ht="15.75" customHeight="1">
      <c r="D8967" s="233"/>
    </row>
    <row r="8969" spans="4:4" s="232" customFormat="1" ht="15.75" customHeight="1">
      <c r="D8969" s="233"/>
    </row>
    <row r="8971" spans="4:4" s="232" customFormat="1" ht="15.75" customHeight="1">
      <c r="D8971" s="233"/>
    </row>
    <row r="8973" spans="4:4" s="232" customFormat="1" ht="15.75" customHeight="1">
      <c r="D8973" s="233"/>
    </row>
    <row r="8975" spans="4:4" s="232" customFormat="1" ht="15.75" customHeight="1">
      <c r="D8975" s="233"/>
    </row>
    <row r="8977" spans="4:4" s="232" customFormat="1" ht="15.75" customHeight="1">
      <c r="D8977" s="233"/>
    </row>
    <row r="8979" spans="4:4" s="232" customFormat="1" ht="15.75" customHeight="1">
      <c r="D8979" s="233"/>
    </row>
    <row r="8981" spans="4:4" s="232" customFormat="1" ht="15.75" customHeight="1">
      <c r="D8981" s="233"/>
    </row>
    <row r="8983" spans="4:4" s="232" customFormat="1" ht="15.75" customHeight="1">
      <c r="D8983" s="233"/>
    </row>
    <row r="8985" spans="4:4" s="232" customFormat="1" ht="15.75" customHeight="1">
      <c r="D8985" s="233"/>
    </row>
    <row r="8987" spans="4:4" s="232" customFormat="1" ht="15.75" customHeight="1">
      <c r="D8987" s="233"/>
    </row>
    <row r="8989" spans="4:4" s="232" customFormat="1" ht="15.75" customHeight="1">
      <c r="D8989" s="233"/>
    </row>
    <row r="8991" spans="4:4" s="232" customFormat="1" ht="15.75" customHeight="1">
      <c r="D8991" s="233"/>
    </row>
    <row r="8993" spans="4:4" s="232" customFormat="1" ht="15.75" customHeight="1">
      <c r="D8993" s="233"/>
    </row>
    <row r="8995" spans="4:4" s="232" customFormat="1" ht="15.75" customHeight="1">
      <c r="D8995" s="233"/>
    </row>
    <row r="8997" spans="4:4" s="232" customFormat="1" ht="15.75" customHeight="1">
      <c r="D8997" s="233"/>
    </row>
    <row r="8999" spans="4:4" s="232" customFormat="1" ht="15.75" customHeight="1">
      <c r="D8999" s="233"/>
    </row>
    <row r="9001" spans="4:4" s="232" customFormat="1" ht="15.75" customHeight="1">
      <c r="D9001" s="233"/>
    </row>
    <row r="9003" spans="4:4" s="232" customFormat="1" ht="15.75" customHeight="1">
      <c r="D9003" s="233"/>
    </row>
    <row r="9005" spans="4:4" s="232" customFormat="1" ht="15.75" customHeight="1">
      <c r="D9005" s="233"/>
    </row>
    <row r="9007" spans="4:4" s="232" customFormat="1" ht="15.75" customHeight="1">
      <c r="D9007" s="233"/>
    </row>
    <row r="9009" spans="4:4" s="232" customFormat="1" ht="15.75" customHeight="1">
      <c r="D9009" s="233"/>
    </row>
    <row r="9011" spans="4:4" s="232" customFormat="1" ht="15.75" customHeight="1">
      <c r="D9011" s="233"/>
    </row>
    <row r="9013" spans="4:4" s="232" customFormat="1" ht="15.75" customHeight="1">
      <c r="D9013" s="233"/>
    </row>
    <row r="9015" spans="4:4" s="232" customFormat="1" ht="15.75" customHeight="1">
      <c r="D9015" s="233"/>
    </row>
    <row r="9017" spans="4:4" s="232" customFormat="1" ht="15.75" customHeight="1">
      <c r="D9017" s="233"/>
    </row>
    <row r="9019" spans="4:4" s="232" customFormat="1" ht="15.75" customHeight="1">
      <c r="D9019" s="233"/>
    </row>
    <row r="9021" spans="4:4" s="232" customFormat="1" ht="15.75" customHeight="1">
      <c r="D9021" s="233"/>
    </row>
    <row r="9023" spans="4:4" s="232" customFormat="1" ht="15.75" customHeight="1">
      <c r="D9023" s="233"/>
    </row>
    <row r="9025" spans="4:4" s="232" customFormat="1" ht="15.75" customHeight="1">
      <c r="D9025" s="233"/>
    </row>
    <row r="9027" spans="4:4" s="232" customFormat="1" ht="15.75" customHeight="1">
      <c r="D9027" s="233"/>
    </row>
    <row r="9029" spans="4:4" s="232" customFormat="1" ht="15.75" customHeight="1">
      <c r="D9029" s="233"/>
    </row>
    <row r="9031" spans="4:4" s="232" customFormat="1" ht="15.75" customHeight="1">
      <c r="D9031" s="233"/>
    </row>
    <row r="9033" spans="4:4" s="232" customFormat="1" ht="15.75" customHeight="1">
      <c r="D9033" s="233"/>
    </row>
    <row r="9035" spans="4:4" s="232" customFormat="1" ht="15.75" customHeight="1">
      <c r="D9035" s="233"/>
    </row>
    <row r="9037" spans="4:4" s="232" customFormat="1" ht="15.75" customHeight="1">
      <c r="D9037" s="233"/>
    </row>
    <row r="9039" spans="4:4" s="232" customFormat="1" ht="15.75" customHeight="1">
      <c r="D9039" s="233"/>
    </row>
    <row r="9041" spans="4:4" s="232" customFormat="1" ht="15.75" customHeight="1">
      <c r="D9041" s="233"/>
    </row>
    <row r="9043" spans="4:4" s="232" customFormat="1" ht="15.75" customHeight="1">
      <c r="D9043" s="233"/>
    </row>
    <row r="9045" spans="4:4" s="232" customFormat="1" ht="15.75" customHeight="1">
      <c r="D9045" s="233"/>
    </row>
    <row r="9047" spans="4:4" s="232" customFormat="1" ht="15.75" customHeight="1">
      <c r="D9047" s="233"/>
    </row>
    <row r="9049" spans="4:4" s="232" customFormat="1" ht="15.75" customHeight="1">
      <c r="D9049" s="233"/>
    </row>
    <row r="9051" spans="4:4" s="232" customFormat="1" ht="15.75" customHeight="1">
      <c r="D9051" s="233"/>
    </row>
    <row r="9053" spans="4:4" s="232" customFormat="1" ht="15.75" customHeight="1">
      <c r="D9053" s="233"/>
    </row>
    <row r="9055" spans="4:4" s="232" customFormat="1" ht="15.75" customHeight="1">
      <c r="D9055" s="233"/>
    </row>
    <row r="9057" spans="4:4" s="232" customFormat="1" ht="15.75" customHeight="1">
      <c r="D9057" s="233"/>
    </row>
    <row r="9059" spans="4:4" s="232" customFormat="1" ht="15.75" customHeight="1">
      <c r="D9059" s="233"/>
    </row>
    <row r="9061" spans="4:4" s="232" customFormat="1" ht="15.75" customHeight="1">
      <c r="D9061" s="233"/>
    </row>
    <row r="9063" spans="4:4" s="232" customFormat="1" ht="15.75" customHeight="1">
      <c r="D9063" s="233"/>
    </row>
    <row r="9065" spans="4:4" s="232" customFormat="1" ht="15.75" customHeight="1">
      <c r="D9065" s="233"/>
    </row>
    <row r="9067" spans="4:4" s="232" customFormat="1" ht="15.75" customHeight="1">
      <c r="D9067" s="233"/>
    </row>
    <row r="9069" spans="4:4" s="232" customFormat="1" ht="15.75" customHeight="1">
      <c r="D9069" s="233"/>
    </row>
    <row r="9071" spans="4:4" s="232" customFormat="1" ht="15.75" customHeight="1">
      <c r="D9071" s="233"/>
    </row>
    <row r="9073" spans="4:4" s="232" customFormat="1" ht="15.75" customHeight="1">
      <c r="D9073" s="233"/>
    </row>
    <row r="9075" spans="4:4" s="232" customFormat="1" ht="15.75" customHeight="1">
      <c r="D9075" s="233"/>
    </row>
    <row r="9077" spans="4:4" s="232" customFormat="1" ht="15.75" customHeight="1">
      <c r="D9077" s="233"/>
    </row>
    <row r="9079" spans="4:4" s="232" customFormat="1" ht="15.75" customHeight="1">
      <c r="D9079" s="233"/>
    </row>
    <row r="9081" spans="4:4" s="232" customFormat="1" ht="15.75" customHeight="1">
      <c r="D9081" s="233"/>
    </row>
    <row r="9083" spans="4:4" s="232" customFormat="1" ht="15.75" customHeight="1">
      <c r="D9083" s="233"/>
    </row>
    <row r="9085" spans="4:4" s="232" customFormat="1" ht="15.75" customHeight="1">
      <c r="D9085" s="233"/>
    </row>
    <row r="9087" spans="4:4" s="232" customFormat="1" ht="15.75" customHeight="1">
      <c r="D9087" s="233"/>
    </row>
    <row r="9089" spans="4:4" s="232" customFormat="1" ht="15.75" customHeight="1">
      <c r="D9089" s="233"/>
    </row>
    <row r="9091" spans="4:4" s="232" customFormat="1" ht="15.75" customHeight="1">
      <c r="D9091" s="233"/>
    </row>
    <row r="9093" spans="4:4" s="232" customFormat="1" ht="15.75" customHeight="1">
      <c r="D9093" s="233"/>
    </row>
    <row r="9095" spans="4:4" s="232" customFormat="1" ht="15.75" customHeight="1">
      <c r="D9095" s="233"/>
    </row>
    <row r="9097" spans="4:4" s="232" customFormat="1" ht="15.75" customHeight="1">
      <c r="D9097" s="233"/>
    </row>
    <row r="9099" spans="4:4" s="232" customFormat="1" ht="15.75" customHeight="1">
      <c r="D9099" s="233"/>
    </row>
    <row r="9101" spans="4:4" s="232" customFormat="1" ht="15.75" customHeight="1">
      <c r="D9101" s="233"/>
    </row>
    <row r="9103" spans="4:4" s="232" customFormat="1" ht="15.75" customHeight="1">
      <c r="D9103" s="233"/>
    </row>
    <row r="9105" spans="4:4" s="232" customFormat="1" ht="15.75" customHeight="1">
      <c r="D9105" s="233"/>
    </row>
    <row r="9107" spans="4:4" s="232" customFormat="1" ht="15.75" customHeight="1">
      <c r="D9107" s="233"/>
    </row>
    <row r="9109" spans="4:4" s="232" customFormat="1" ht="15.75" customHeight="1">
      <c r="D9109" s="233"/>
    </row>
    <row r="9111" spans="4:4" s="232" customFormat="1" ht="15.75" customHeight="1">
      <c r="D9111" s="233"/>
    </row>
    <row r="9113" spans="4:4" s="232" customFormat="1" ht="15.75" customHeight="1">
      <c r="D9113" s="233"/>
    </row>
    <row r="9115" spans="4:4" s="232" customFormat="1" ht="15.75" customHeight="1">
      <c r="D9115" s="233"/>
    </row>
    <row r="9117" spans="4:4" s="232" customFormat="1" ht="15.75" customHeight="1">
      <c r="D9117" s="233"/>
    </row>
    <row r="9119" spans="4:4" s="232" customFormat="1" ht="15.75" customHeight="1">
      <c r="D9119" s="233"/>
    </row>
    <row r="9121" spans="4:4" s="232" customFormat="1" ht="15.75" customHeight="1">
      <c r="D9121" s="233"/>
    </row>
    <row r="9123" spans="4:4" s="232" customFormat="1" ht="15.75" customHeight="1">
      <c r="D9123" s="233"/>
    </row>
    <row r="9125" spans="4:4" s="232" customFormat="1" ht="15.75" customHeight="1">
      <c r="D9125" s="233"/>
    </row>
    <row r="9127" spans="4:4" s="232" customFormat="1" ht="15.75" customHeight="1">
      <c r="D9127" s="233"/>
    </row>
    <row r="9129" spans="4:4" s="232" customFormat="1" ht="15.75" customHeight="1">
      <c r="D9129" s="233"/>
    </row>
    <row r="9131" spans="4:4" s="232" customFormat="1" ht="15.75" customHeight="1">
      <c r="D9131" s="233"/>
    </row>
    <row r="9133" spans="4:4" s="232" customFormat="1" ht="15.75" customHeight="1">
      <c r="D9133" s="233"/>
    </row>
    <row r="9135" spans="4:4" s="232" customFormat="1" ht="15.75" customHeight="1">
      <c r="D9135" s="233"/>
    </row>
    <row r="9137" spans="4:4" s="232" customFormat="1" ht="15.75" customHeight="1">
      <c r="D9137" s="233"/>
    </row>
    <row r="9139" spans="4:4" s="232" customFormat="1" ht="15.75" customHeight="1">
      <c r="D9139" s="233"/>
    </row>
    <row r="9141" spans="4:4" s="232" customFormat="1" ht="15.75" customHeight="1">
      <c r="D9141" s="233"/>
    </row>
    <row r="9143" spans="4:4" s="232" customFormat="1" ht="15.75" customHeight="1">
      <c r="D9143" s="233"/>
    </row>
    <row r="9145" spans="4:4" s="232" customFormat="1" ht="15.75" customHeight="1">
      <c r="D9145" s="233"/>
    </row>
    <row r="9147" spans="4:4" s="232" customFormat="1" ht="15.75" customHeight="1">
      <c r="D9147" s="233"/>
    </row>
    <row r="9149" spans="4:4" s="232" customFormat="1" ht="15.75" customHeight="1">
      <c r="D9149" s="233"/>
    </row>
    <row r="9151" spans="4:4" s="232" customFormat="1" ht="15.75" customHeight="1">
      <c r="D9151" s="233"/>
    </row>
    <row r="9153" spans="4:4" s="232" customFormat="1" ht="15.75" customHeight="1">
      <c r="D9153" s="233"/>
    </row>
    <row r="9155" spans="4:4" s="232" customFormat="1" ht="15.75" customHeight="1">
      <c r="D9155" s="233"/>
    </row>
    <row r="9157" spans="4:4" s="232" customFormat="1" ht="15.75" customHeight="1">
      <c r="D9157" s="233"/>
    </row>
    <row r="9159" spans="4:4" s="232" customFormat="1" ht="15.75" customHeight="1">
      <c r="D9159" s="233"/>
    </row>
    <row r="9161" spans="4:4" s="232" customFormat="1" ht="15.75" customHeight="1">
      <c r="D9161" s="233"/>
    </row>
    <row r="9163" spans="4:4" s="232" customFormat="1" ht="15.75" customHeight="1">
      <c r="D9163" s="233"/>
    </row>
    <row r="9165" spans="4:4" s="232" customFormat="1" ht="15.75" customHeight="1">
      <c r="D9165" s="233"/>
    </row>
    <row r="9167" spans="4:4" s="232" customFormat="1" ht="15.75" customHeight="1">
      <c r="D9167" s="233"/>
    </row>
    <row r="9169" spans="4:4" s="232" customFormat="1" ht="15.75" customHeight="1">
      <c r="D9169" s="233"/>
    </row>
    <row r="9171" spans="4:4" s="232" customFormat="1" ht="15.75" customHeight="1">
      <c r="D9171" s="233"/>
    </row>
    <row r="9173" spans="4:4" s="232" customFormat="1" ht="15.75" customHeight="1">
      <c r="D9173" s="233"/>
    </row>
    <row r="9175" spans="4:4" s="232" customFormat="1" ht="15.75" customHeight="1">
      <c r="D9175" s="233"/>
    </row>
    <row r="9177" spans="4:4" s="232" customFormat="1" ht="15.75" customHeight="1">
      <c r="D9177" s="233"/>
    </row>
    <row r="9179" spans="4:4" s="232" customFormat="1" ht="15.75" customHeight="1">
      <c r="D9179" s="233"/>
    </row>
    <row r="9181" spans="4:4" s="232" customFormat="1" ht="15.75" customHeight="1">
      <c r="D9181" s="233"/>
    </row>
    <row r="9183" spans="4:4" s="232" customFormat="1" ht="15.75" customHeight="1">
      <c r="D9183" s="233"/>
    </row>
    <row r="9185" spans="4:4" s="232" customFormat="1" ht="15.75" customHeight="1">
      <c r="D9185" s="233"/>
    </row>
    <row r="9187" spans="4:4" s="232" customFormat="1" ht="15.75" customHeight="1">
      <c r="D9187" s="233"/>
    </row>
    <row r="9189" spans="4:4" s="232" customFormat="1" ht="15.75" customHeight="1">
      <c r="D9189" s="233"/>
    </row>
    <row r="9191" spans="4:4" s="232" customFormat="1" ht="15.75" customHeight="1">
      <c r="D9191" s="233"/>
    </row>
    <row r="9193" spans="4:4" s="232" customFormat="1" ht="15.75" customHeight="1">
      <c r="D9193" s="233"/>
    </row>
    <row r="9195" spans="4:4" s="232" customFormat="1" ht="15.75" customHeight="1">
      <c r="D9195" s="233"/>
    </row>
    <row r="9197" spans="4:4" s="232" customFormat="1" ht="15.75" customHeight="1">
      <c r="D9197" s="233"/>
    </row>
    <row r="9199" spans="4:4" s="232" customFormat="1" ht="15.75" customHeight="1">
      <c r="D9199" s="233"/>
    </row>
    <row r="9201" spans="4:4" s="232" customFormat="1" ht="15.75" customHeight="1">
      <c r="D9201" s="233"/>
    </row>
    <row r="9203" spans="4:4" s="232" customFormat="1" ht="15.75" customHeight="1">
      <c r="D9203" s="233"/>
    </row>
    <row r="9205" spans="4:4" s="232" customFormat="1" ht="15.75" customHeight="1">
      <c r="D9205" s="233"/>
    </row>
    <row r="9207" spans="4:4" s="232" customFormat="1" ht="15.75" customHeight="1">
      <c r="D9207" s="233"/>
    </row>
    <row r="9209" spans="4:4" s="232" customFormat="1" ht="15.75" customHeight="1">
      <c r="D9209" s="233"/>
    </row>
    <row r="9211" spans="4:4" s="232" customFormat="1" ht="15.75" customHeight="1">
      <c r="D9211" s="233"/>
    </row>
    <row r="9213" spans="4:4" s="232" customFormat="1" ht="15.75" customHeight="1">
      <c r="D9213" s="233"/>
    </row>
    <row r="9215" spans="4:4" s="232" customFormat="1" ht="15.75" customHeight="1">
      <c r="D9215" s="233"/>
    </row>
    <row r="9217" spans="4:4" s="232" customFormat="1" ht="15.75" customHeight="1">
      <c r="D9217" s="233"/>
    </row>
    <row r="9219" spans="4:4" s="232" customFormat="1" ht="15.75" customHeight="1">
      <c r="D9219" s="233"/>
    </row>
    <row r="9221" spans="4:4" s="232" customFormat="1" ht="15.75" customHeight="1">
      <c r="D9221" s="233"/>
    </row>
    <row r="9223" spans="4:4" s="232" customFormat="1" ht="15.75" customHeight="1">
      <c r="D9223" s="233"/>
    </row>
    <row r="9225" spans="4:4" s="232" customFormat="1" ht="15.75" customHeight="1">
      <c r="D9225" s="233"/>
    </row>
    <row r="9227" spans="4:4" s="232" customFormat="1" ht="15.75" customHeight="1">
      <c r="D9227" s="233"/>
    </row>
    <row r="9229" spans="4:4" s="232" customFormat="1" ht="15.75" customHeight="1">
      <c r="D9229" s="233"/>
    </row>
    <row r="9231" spans="4:4" s="232" customFormat="1" ht="15.75" customHeight="1">
      <c r="D9231" s="233"/>
    </row>
    <row r="9233" spans="4:4" s="232" customFormat="1" ht="15.75" customHeight="1">
      <c r="D9233" s="233"/>
    </row>
    <row r="9235" spans="4:4" s="232" customFormat="1" ht="15.75" customHeight="1">
      <c r="D9235" s="233"/>
    </row>
    <row r="9237" spans="4:4" s="232" customFormat="1" ht="15.75" customHeight="1">
      <c r="D9237" s="233"/>
    </row>
    <row r="9239" spans="4:4" s="232" customFormat="1" ht="15.75" customHeight="1">
      <c r="D9239" s="233"/>
    </row>
    <row r="9241" spans="4:4" s="232" customFormat="1" ht="15.75" customHeight="1">
      <c r="D9241" s="233"/>
    </row>
    <row r="9243" spans="4:4" s="232" customFormat="1" ht="15.75" customHeight="1">
      <c r="D9243" s="233"/>
    </row>
    <row r="9245" spans="4:4" s="232" customFormat="1" ht="15.75" customHeight="1">
      <c r="D9245" s="233"/>
    </row>
    <row r="9247" spans="4:4" s="232" customFormat="1" ht="15.75" customHeight="1">
      <c r="D9247" s="233"/>
    </row>
    <row r="9249" spans="4:4" s="232" customFormat="1" ht="15.75" customHeight="1">
      <c r="D9249" s="233"/>
    </row>
    <row r="9251" spans="4:4" s="232" customFormat="1" ht="15.75" customHeight="1">
      <c r="D9251" s="233"/>
    </row>
    <row r="9253" spans="4:4" s="232" customFormat="1" ht="15.75" customHeight="1">
      <c r="D9253" s="233"/>
    </row>
    <row r="9255" spans="4:4" s="232" customFormat="1" ht="15.75" customHeight="1">
      <c r="D9255" s="233"/>
    </row>
    <row r="9257" spans="4:4" s="232" customFormat="1" ht="15.75" customHeight="1">
      <c r="D9257" s="233"/>
    </row>
    <row r="9259" spans="4:4" s="232" customFormat="1" ht="15.75" customHeight="1">
      <c r="D9259" s="233"/>
    </row>
    <row r="9261" spans="4:4" s="232" customFormat="1" ht="15.75" customHeight="1">
      <c r="D9261" s="233"/>
    </row>
    <row r="9263" spans="4:4" s="232" customFormat="1" ht="15.75" customHeight="1">
      <c r="D9263" s="233"/>
    </row>
    <row r="9265" spans="4:4" s="232" customFormat="1" ht="15.75" customHeight="1">
      <c r="D9265" s="233"/>
    </row>
    <row r="9267" spans="4:4" s="232" customFormat="1" ht="15.75" customHeight="1">
      <c r="D9267" s="233"/>
    </row>
    <row r="9269" spans="4:4" s="232" customFormat="1" ht="15.75" customHeight="1">
      <c r="D9269" s="233"/>
    </row>
    <row r="9271" spans="4:4" s="232" customFormat="1" ht="15.75" customHeight="1">
      <c r="D9271" s="233"/>
    </row>
    <row r="9273" spans="4:4" s="232" customFormat="1" ht="15.75" customHeight="1">
      <c r="D9273" s="233"/>
    </row>
    <row r="9275" spans="4:4" s="232" customFormat="1" ht="15.75" customHeight="1">
      <c r="D9275" s="233"/>
    </row>
    <row r="9277" spans="4:4" s="232" customFormat="1" ht="15.75" customHeight="1">
      <c r="D9277" s="233"/>
    </row>
    <row r="9279" spans="4:4" s="232" customFormat="1" ht="15.75" customHeight="1">
      <c r="D9279" s="233"/>
    </row>
    <row r="9281" spans="4:4" s="232" customFormat="1" ht="15.75" customHeight="1">
      <c r="D9281" s="233"/>
    </row>
    <row r="9283" spans="4:4" s="232" customFormat="1" ht="15.75" customHeight="1">
      <c r="D9283" s="233"/>
    </row>
    <row r="9285" spans="4:4" s="232" customFormat="1" ht="15.75" customHeight="1">
      <c r="D9285" s="233"/>
    </row>
    <row r="9287" spans="4:4" s="232" customFormat="1" ht="15.75" customHeight="1">
      <c r="D9287" s="233"/>
    </row>
    <row r="9289" spans="4:4" s="232" customFormat="1" ht="15.75" customHeight="1">
      <c r="D9289" s="233"/>
    </row>
    <row r="9291" spans="4:4" s="232" customFormat="1" ht="15.75" customHeight="1">
      <c r="D9291" s="233"/>
    </row>
    <row r="9293" spans="4:4" s="232" customFormat="1" ht="15.75" customHeight="1">
      <c r="D9293" s="233"/>
    </row>
    <row r="9295" spans="4:4" s="232" customFormat="1" ht="15.75" customHeight="1">
      <c r="D9295" s="233"/>
    </row>
    <row r="9297" spans="4:4" s="232" customFormat="1" ht="15.75" customHeight="1">
      <c r="D9297" s="233"/>
    </row>
    <row r="9299" spans="4:4" s="232" customFormat="1" ht="15.75" customHeight="1">
      <c r="D9299" s="233"/>
    </row>
    <row r="9301" spans="4:4" s="232" customFormat="1" ht="15.75" customHeight="1">
      <c r="D9301" s="233"/>
    </row>
    <row r="9303" spans="4:4" s="232" customFormat="1" ht="15.75" customHeight="1">
      <c r="D9303" s="233"/>
    </row>
    <row r="9305" spans="4:4" s="232" customFormat="1" ht="15.75" customHeight="1">
      <c r="D9305" s="233"/>
    </row>
    <row r="9307" spans="4:4" s="232" customFormat="1" ht="15.75" customHeight="1">
      <c r="D9307" s="233"/>
    </row>
    <row r="9309" spans="4:4" s="232" customFormat="1" ht="15.75" customHeight="1">
      <c r="D9309" s="233"/>
    </row>
    <row r="9311" spans="4:4" s="232" customFormat="1" ht="15.75" customHeight="1">
      <c r="D9311" s="233"/>
    </row>
    <row r="9313" spans="4:4" s="232" customFormat="1" ht="15.75" customHeight="1">
      <c r="D9313" s="233"/>
    </row>
    <row r="9315" spans="4:4" s="232" customFormat="1" ht="15.75" customHeight="1">
      <c r="D9315" s="233"/>
    </row>
    <row r="9317" spans="4:4" s="232" customFormat="1" ht="15.75" customHeight="1">
      <c r="D9317" s="233"/>
    </row>
    <row r="9319" spans="4:4" s="232" customFormat="1" ht="15.75" customHeight="1">
      <c r="D9319" s="233"/>
    </row>
    <row r="9321" spans="4:4" s="232" customFormat="1" ht="15.75" customHeight="1">
      <c r="D9321" s="233"/>
    </row>
    <row r="9323" spans="4:4" s="232" customFormat="1" ht="15.75" customHeight="1">
      <c r="D9323" s="233"/>
    </row>
    <row r="9325" spans="4:4" s="232" customFormat="1" ht="15.75" customHeight="1">
      <c r="D9325" s="233"/>
    </row>
    <row r="9327" spans="4:4" s="232" customFormat="1" ht="15.75" customHeight="1">
      <c r="D9327" s="233"/>
    </row>
    <row r="9329" spans="4:4" s="232" customFormat="1" ht="15.75" customHeight="1">
      <c r="D9329" s="233"/>
    </row>
    <row r="9331" spans="4:4" s="232" customFormat="1" ht="15.75" customHeight="1">
      <c r="D9331" s="233"/>
    </row>
    <row r="9333" spans="4:4" s="232" customFormat="1" ht="15.75" customHeight="1">
      <c r="D9333" s="233"/>
    </row>
    <row r="9335" spans="4:4" s="232" customFormat="1" ht="15.75" customHeight="1">
      <c r="D9335" s="233"/>
    </row>
    <row r="9337" spans="4:4" s="232" customFormat="1" ht="15.75" customHeight="1">
      <c r="D9337" s="233"/>
    </row>
    <row r="9339" spans="4:4" s="232" customFormat="1" ht="15.75" customHeight="1">
      <c r="D9339" s="233"/>
    </row>
    <row r="9341" spans="4:4" s="232" customFormat="1" ht="15.75" customHeight="1">
      <c r="D9341" s="233"/>
    </row>
    <row r="9343" spans="4:4" s="232" customFormat="1" ht="15.75" customHeight="1">
      <c r="D9343" s="233"/>
    </row>
    <row r="9345" spans="4:4" s="232" customFormat="1" ht="15.75" customHeight="1">
      <c r="D9345" s="233"/>
    </row>
    <row r="9347" spans="4:4" s="232" customFormat="1" ht="15.75" customHeight="1">
      <c r="D9347" s="233"/>
    </row>
    <row r="9349" spans="4:4" s="232" customFormat="1" ht="15.75" customHeight="1">
      <c r="D9349" s="233"/>
    </row>
    <row r="9351" spans="4:4" s="232" customFormat="1" ht="15.75" customHeight="1">
      <c r="D9351" s="233"/>
    </row>
    <row r="9353" spans="4:4" s="232" customFormat="1" ht="15.75" customHeight="1">
      <c r="D9353" s="233"/>
    </row>
    <row r="9355" spans="4:4" s="232" customFormat="1" ht="15.75" customHeight="1">
      <c r="D9355" s="233"/>
    </row>
    <row r="9357" spans="4:4" s="232" customFormat="1" ht="15.75" customHeight="1">
      <c r="D9357" s="233"/>
    </row>
    <row r="9359" spans="4:4" s="232" customFormat="1" ht="15.75" customHeight="1">
      <c r="D9359" s="233"/>
    </row>
    <row r="9361" spans="4:4" s="232" customFormat="1" ht="15.75" customHeight="1">
      <c r="D9361" s="233"/>
    </row>
    <row r="9363" spans="4:4" s="232" customFormat="1" ht="15.75" customHeight="1">
      <c r="D9363" s="233"/>
    </row>
    <row r="9365" spans="4:4" s="232" customFormat="1" ht="15.75" customHeight="1">
      <c r="D9365" s="233"/>
    </row>
    <row r="9367" spans="4:4" s="232" customFormat="1" ht="15.75" customHeight="1">
      <c r="D9367" s="233"/>
    </row>
    <row r="9369" spans="4:4" s="232" customFormat="1" ht="15.75" customHeight="1">
      <c r="D9369" s="233"/>
    </row>
    <row r="9371" spans="4:4" s="232" customFormat="1" ht="15.75" customHeight="1">
      <c r="D9371" s="233"/>
    </row>
    <row r="9373" spans="4:4" s="232" customFormat="1" ht="15.75" customHeight="1">
      <c r="D9373" s="233"/>
    </row>
    <row r="9375" spans="4:4" s="232" customFormat="1" ht="15.75" customHeight="1">
      <c r="D9375" s="233"/>
    </row>
    <row r="9377" spans="4:4" s="232" customFormat="1" ht="15.75" customHeight="1">
      <c r="D9377" s="233"/>
    </row>
    <row r="9379" spans="4:4" s="232" customFormat="1" ht="15.75" customHeight="1">
      <c r="D9379" s="233"/>
    </row>
    <row r="9381" spans="4:4" s="232" customFormat="1" ht="15.75" customHeight="1">
      <c r="D9381" s="233"/>
    </row>
    <row r="9383" spans="4:4" s="232" customFormat="1" ht="15.75" customHeight="1">
      <c r="D9383" s="233"/>
    </row>
    <row r="9385" spans="4:4" s="232" customFormat="1" ht="15.75" customHeight="1">
      <c r="D9385" s="233"/>
    </row>
    <row r="9387" spans="4:4" s="232" customFormat="1" ht="15.75" customHeight="1">
      <c r="D9387" s="233"/>
    </row>
    <row r="9389" spans="4:4" s="232" customFormat="1" ht="15.75" customHeight="1">
      <c r="D9389" s="233"/>
    </row>
    <row r="9391" spans="4:4" s="232" customFormat="1" ht="15.75" customHeight="1">
      <c r="D9391" s="233"/>
    </row>
    <row r="9393" spans="4:4" s="232" customFormat="1" ht="15.75" customHeight="1">
      <c r="D9393" s="233"/>
    </row>
    <row r="9395" spans="4:4" s="232" customFormat="1" ht="15.75" customHeight="1">
      <c r="D9395" s="233"/>
    </row>
    <row r="9397" spans="4:4" s="232" customFormat="1" ht="15.75" customHeight="1">
      <c r="D9397" s="233"/>
    </row>
    <row r="9399" spans="4:4" s="232" customFormat="1" ht="15.75" customHeight="1">
      <c r="D9399" s="233"/>
    </row>
    <row r="9401" spans="4:4" s="232" customFormat="1" ht="15.75" customHeight="1">
      <c r="D9401" s="233"/>
    </row>
    <row r="9403" spans="4:4" s="232" customFormat="1" ht="15.75" customHeight="1">
      <c r="D9403" s="233"/>
    </row>
    <row r="9405" spans="4:4" s="232" customFormat="1" ht="15.75" customHeight="1">
      <c r="D9405" s="233"/>
    </row>
    <row r="9407" spans="4:4" s="232" customFormat="1" ht="15.75" customHeight="1">
      <c r="D9407" s="233"/>
    </row>
    <row r="9409" spans="4:4" s="232" customFormat="1" ht="15.75" customHeight="1">
      <c r="D9409" s="233"/>
    </row>
    <row r="9411" spans="4:4" s="232" customFormat="1" ht="15.75" customHeight="1">
      <c r="D9411" s="233"/>
    </row>
    <row r="9413" spans="4:4" s="232" customFormat="1" ht="15.75" customHeight="1">
      <c r="D9413" s="233"/>
    </row>
    <row r="9415" spans="4:4" s="232" customFormat="1" ht="15.75" customHeight="1">
      <c r="D9415" s="233"/>
    </row>
    <row r="9417" spans="4:4" s="232" customFormat="1" ht="15.75" customHeight="1">
      <c r="D9417" s="233"/>
    </row>
    <row r="9419" spans="4:4" s="232" customFormat="1" ht="15.75" customHeight="1">
      <c r="D9419" s="233"/>
    </row>
    <row r="9421" spans="4:4" s="232" customFormat="1" ht="15.75" customHeight="1">
      <c r="D9421" s="233"/>
    </row>
    <row r="9423" spans="4:4" s="232" customFormat="1" ht="15.75" customHeight="1">
      <c r="D9423" s="233"/>
    </row>
    <row r="9425" spans="4:4" s="232" customFormat="1" ht="15.75" customHeight="1">
      <c r="D9425" s="233"/>
    </row>
    <row r="9427" spans="4:4" s="232" customFormat="1" ht="15.75" customHeight="1">
      <c r="D9427" s="233"/>
    </row>
    <row r="9429" spans="4:4" s="232" customFormat="1" ht="15.75" customHeight="1">
      <c r="D9429" s="233"/>
    </row>
    <row r="9431" spans="4:4" s="232" customFormat="1" ht="15.75" customHeight="1">
      <c r="D9431" s="233"/>
    </row>
    <row r="9433" spans="4:4" s="232" customFormat="1" ht="15.75" customHeight="1">
      <c r="D9433" s="233"/>
    </row>
    <row r="9435" spans="4:4" s="232" customFormat="1" ht="15.75" customHeight="1">
      <c r="D9435" s="233"/>
    </row>
    <row r="9437" spans="4:4" s="232" customFormat="1" ht="15.75" customHeight="1">
      <c r="D9437" s="233"/>
    </row>
    <row r="9439" spans="4:4" s="232" customFormat="1" ht="15.75" customHeight="1">
      <c r="D9439" s="233"/>
    </row>
    <row r="9441" spans="4:4" s="232" customFormat="1" ht="15.75" customHeight="1">
      <c r="D9441" s="233"/>
    </row>
    <row r="9443" spans="4:4" s="232" customFormat="1" ht="15.75" customHeight="1">
      <c r="D9443" s="233"/>
    </row>
    <row r="9445" spans="4:4" s="232" customFormat="1" ht="15.75" customHeight="1">
      <c r="D9445" s="233"/>
    </row>
    <row r="9447" spans="4:4" s="232" customFormat="1" ht="15.75" customHeight="1">
      <c r="D9447" s="233"/>
    </row>
    <row r="9449" spans="4:4" s="232" customFormat="1" ht="15.75" customHeight="1">
      <c r="D9449" s="233"/>
    </row>
    <row r="9451" spans="4:4" s="232" customFormat="1" ht="15.75" customHeight="1">
      <c r="D9451" s="233"/>
    </row>
    <row r="9453" spans="4:4" s="232" customFormat="1" ht="15.75" customHeight="1">
      <c r="D9453" s="233"/>
    </row>
    <row r="9455" spans="4:4" s="232" customFormat="1" ht="15.75" customHeight="1">
      <c r="D9455" s="233"/>
    </row>
    <row r="9457" spans="4:4" s="232" customFormat="1" ht="15.75" customHeight="1">
      <c r="D9457" s="233"/>
    </row>
    <row r="9459" spans="4:4" s="232" customFormat="1" ht="15.75" customHeight="1">
      <c r="D9459" s="233"/>
    </row>
    <row r="9461" spans="4:4" s="232" customFormat="1" ht="15.75" customHeight="1">
      <c r="D9461" s="233"/>
    </row>
    <row r="9463" spans="4:4" s="232" customFormat="1" ht="15.75" customHeight="1">
      <c r="D9463" s="233"/>
    </row>
    <row r="9465" spans="4:4" s="232" customFormat="1" ht="15.75" customHeight="1">
      <c r="D9465" s="233"/>
    </row>
    <row r="9467" spans="4:4" s="232" customFormat="1" ht="15.75" customHeight="1">
      <c r="D9467" s="233"/>
    </row>
    <row r="9469" spans="4:4" s="232" customFormat="1" ht="15.75" customHeight="1">
      <c r="D9469" s="233"/>
    </row>
    <row r="9471" spans="4:4" s="232" customFormat="1" ht="15.75" customHeight="1">
      <c r="D9471" s="233"/>
    </row>
    <row r="9473" spans="4:4" s="232" customFormat="1" ht="15.75" customHeight="1">
      <c r="D9473" s="233"/>
    </row>
    <row r="9475" spans="4:4" s="232" customFormat="1" ht="15.75" customHeight="1">
      <c r="D9475" s="233"/>
    </row>
    <row r="9477" spans="4:4" s="232" customFormat="1" ht="15.75" customHeight="1">
      <c r="D9477" s="233"/>
    </row>
    <row r="9479" spans="4:4" s="232" customFormat="1" ht="15.75" customHeight="1">
      <c r="D9479" s="233"/>
    </row>
    <row r="9481" spans="4:4" s="232" customFormat="1" ht="15.75" customHeight="1">
      <c r="D9481" s="233"/>
    </row>
    <row r="9483" spans="4:4" s="232" customFormat="1" ht="15.75" customHeight="1">
      <c r="D9483" s="233"/>
    </row>
    <row r="9485" spans="4:4" s="232" customFormat="1" ht="15.75" customHeight="1">
      <c r="D9485" s="233"/>
    </row>
    <row r="9487" spans="4:4" s="232" customFormat="1" ht="15.75" customHeight="1">
      <c r="D9487" s="233"/>
    </row>
    <row r="9489" spans="4:4" s="232" customFormat="1" ht="15.75" customHeight="1">
      <c r="D9489" s="233"/>
    </row>
    <row r="9491" spans="4:4" s="232" customFormat="1" ht="15.75" customHeight="1">
      <c r="D9491" s="233"/>
    </row>
    <row r="9493" spans="4:4" s="232" customFormat="1" ht="15.75" customHeight="1">
      <c r="D9493" s="233"/>
    </row>
    <row r="9495" spans="4:4" s="232" customFormat="1" ht="15.75" customHeight="1">
      <c r="D9495" s="233"/>
    </row>
    <row r="9497" spans="4:4" s="232" customFormat="1" ht="15.75" customHeight="1">
      <c r="D9497" s="233"/>
    </row>
    <row r="9499" spans="4:4" s="232" customFormat="1" ht="15.75" customHeight="1">
      <c r="D9499" s="233"/>
    </row>
    <row r="9501" spans="4:4" s="232" customFormat="1" ht="15.75" customHeight="1">
      <c r="D9501" s="233"/>
    </row>
    <row r="9503" spans="4:4" s="232" customFormat="1" ht="15.75" customHeight="1">
      <c r="D9503" s="233"/>
    </row>
    <row r="9505" spans="4:4" s="232" customFormat="1" ht="15.75" customHeight="1">
      <c r="D9505" s="233"/>
    </row>
    <row r="9507" spans="4:4" s="232" customFormat="1" ht="15.75" customHeight="1">
      <c r="D9507" s="233"/>
    </row>
    <row r="9509" spans="4:4" s="232" customFormat="1" ht="15.75" customHeight="1">
      <c r="D9509" s="233"/>
    </row>
    <row r="9511" spans="4:4" s="232" customFormat="1" ht="15.75" customHeight="1">
      <c r="D9511" s="233"/>
    </row>
    <row r="9513" spans="4:4" s="232" customFormat="1" ht="15.75" customHeight="1">
      <c r="D9513" s="233"/>
    </row>
    <row r="9515" spans="4:4" s="232" customFormat="1" ht="15.75" customHeight="1">
      <c r="D9515" s="233"/>
    </row>
    <row r="9517" spans="4:4" s="232" customFormat="1" ht="15.75" customHeight="1">
      <c r="D9517" s="233"/>
    </row>
    <row r="9519" spans="4:4" s="232" customFormat="1" ht="15.75" customHeight="1">
      <c r="D9519" s="233"/>
    </row>
    <row r="9521" spans="4:4" s="232" customFormat="1" ht="15.75" customHeight="1">
      <c r="D9521" s="233"/>
    </row>
    <row r="9523" spans="4:4" s="232" customFormat="1" ht="15.75" customHeight="1">
      <c r="D9523" s="233"/>
    </row>
    <row r="9525" spans="4:4" s="232" customFormat="1" ht="15.75" customHeight="1">
      <c r="D9525" s="233"/>
    </row>
    <row r="9527" spans="4:4" s="232" customFormat="1" ht="15.75" customHeight="1">
      <c r="D9527" s="233"/>
    </row>
    <row r="9529" spans="4:4" s="232" customFormat="1" ht="15.75" customHeight="1">
      <c r="D9529" s="233"/>
    </row>
    <row r="9531" spans="4:4" s="232" customFormat="1" ht="15.75" customHeight="1">
      <c r="D9531" s="233"/>
    </row>
    <row r="9533" spans="4:4" s="232" customFormat="1" ht="15.75" customHeight="1">
      <c r="D9533" s="233"/>
    </row>
    <row r="9535" spans="4:4" s="232" customFormat="1" ht="15.75" customHeight="1">
      <c r="D9535" s="233"/>
    </row>
    <row r="9537" spans="4:4" s="232" customFormat="1" ht="15.75" customHeight="1">
      <c r="D9537" s="233"/>
    </row>
    <row r="9539" spans="4:4" s="232" customFormat="1" ht="15.75" customHeight="1">
      <c r="D9539" s="233"/>
    </row>
    <row r="9541" spans="4:4" s="232" customFormat="1" ht="15.75" customHeight="1">
      <c r="D9541" s="233"/>
    </row>
    <row r="9543" spans="4:4" s="232" customFormat="1" ht="15.75" customHeight="1">
      <c r="D9543" s="233"/>
    </row>
    <row r="9545" spans="4:4" s="232" customFormat="1" ht="15.75" customHeight="1">
      <c r="D9545" s="233"/>
    </row>
    <row r="9547" spans="4:4" s="232" customFormat="1" ht="15.75" customHeight="1">
      <c r="D9547" s="233"/>
    </row>
    <row r="9549" spans="4:4" s="232" customFormat="1" ht="15.75" customHeight="1">
      <c r="D9549" s="233"/>
    </row>
    <row r="9551" spans="4:4" s="232" customFormat="1" ht="15.75" customHeight="1">
      <c r="D9551" s="233"/>
    </row>
    <row r="9553" spans="4:4" s="232" customFormat="1" ht="15.75" customHeight="1">
      <c r="D9553" s="233"/>
    </row>
    <row r="9555" spans="4:4" s="232" customFormat="1" ht="15.75" customHeight="1">
      <c r="D9555" s="233"/>
    </row>
    <row r="9557" spans="4:4" s="232" customFormat="1" ht="15.75" customHeight="1">
      <c r="D9557" s="233"/>
    </row>
    <row r="9559" spans="4:4" s="232" customFormat="1" ht="15.75" customHeight="1">
      <c r="D9559" s="233"/>
    </row>
    <row r="9561" spans="4:4" s="232" customFormat="1" ht="15.75" customHeight="1">
      <c r="D9561" s="233"/>
    </row>
    <row r="9563" spans="4:4" s="232" customFormat="1" ht="15.75" customHeight="1">
      <c r="D9563" s="233"/>
    </row>
    <row r="9565" spans="4:4" s="232" customFormat="1" ht="15.75" customHeight="1">
      <c r="D9565" s="233"/>
    </row>
    <row r="9567" spans="4:4" s="232" customFormat="1" ht="15.75" customHeight="1">
      <c r="D9567" s="233"/>
    </row>
    <row r="9569" spans="4:4" s="232" customFormat="1" ht="15.75" customHeight="1">
      <c r="D9569" s="233"/>
    </row>
    <row r="9571" spans="4:4" s="232" customFormat="1" ht="15.75" customHeight="1">
      <c r="D9571" s="233"/>
    </row>
    <row r="9573" spans="4:4" s="232" customFormat="1" ht="15.75" customHeight="1">
      <c r="D9573" s="233"/>
    </row>
    <row r="9575" spans="4:4" s="232" customFormat="1" ht="15.75" customHeight="1">
      <c r="D9575" s="233"/>
    </row>
    <row r="9577" spans="4:4" s="232" customFormat="1" ht="15.75" customHeight="1">
      <c r="D9577" s="233"/>
    </row>
    <row r="9579" spans="4:4" s="232" customFormat="1" ht="15.75" customHeight="1">
      <c r="D9579" s="233"/>
    </row>
    <row r="9581" spans="4:4" s="232" customFormat="1" ht="15.75" customHeight="1">
      <c r="D9581" s="233"/>
    </row>
    <row r="9583" spans="4:4" s="232" customFormat="1" ht="15.75" customHeight="1">
      <c r="D9583" s="233"/>
    </row>
    <row r="9585" spans="4:4" s="232" customFormat="1" ht="15.75" customHeight="1">
      <c r="D9585" s="233"/>
    </row>
    <row r="9587" spans="4:4" s="232" customFormat="1" ht="15.75" customHeight="1">
      <c r="D9587" s="233"/>
    </row>
    <row r="9589" spans="4:4" s="232" customFormat="1" ht="15.75" customHeight="1">
      <c r="D9589" s="233"/>
    </row>
    <row r="9591" spans="4:4" s="232" customFormat="1" ht="15.75" customHeight="1">
      <c r="D9591" s="233"/>
    </row>
    <row r="9593" spans="4:4" s="232" customFormat="1" ht="15.75" customHeight="1">
      <c r="D9593" s="233"/>
    </row>
    <row r="9595" spans="4:4" s="232" customFormat="1" ht="15.75" customHeight="1">
      <c r="D9595" s="233"/>
    </row>
    <row r="9597" spans="4:4" s="232" customFormat="1" ht="15.75" customHeight="1">
      <c r="D9597" s="233"/>
    </row>
    <row r="9599" spans="4:4" s="232" customFormat="1" ht="15.75" customHeight="1">
      <c r="D9599" s="233"/>
    </row>
    <row r="9601" spans="4:4" s="232" customFormat="1" ht="15.75" customHeight="1">
      <c r="D9601" s="233"/>
    </row>
    <row r="9603" spans="4:4" s="232" customFormat="1" ht="15.75" customHeight="1">
      <c r="D9603" s="233"/>
    </row>
    <row r="9605" spans="4:4" s="232" customFormat="1" ht="15.75" customHeight="1">
      <c r="D9605" s="233"/>
    </row>
    <row r="9607" spans="4:4" s="232" customFormat="1" ht="15.75" customHeight="1">
      <c r="D9607" s="233"/>
    </row>
    <row r="9609" spans="4:4" s="232" customFormat="1" ht="15.75" customHeight="1">
      <c r="D9609" s="233"/>
    </row>
    <row r="9611" spans="4:4" s="232" customFormat="1" ht="15.75" customHeight="1">
      <c r="D9611" s="233"/>
    </row>
    <row r="9613" spans="4:4" s="232" customFormat="1" ht="15.75" customHeight="1">
      <c r="D9613" s="233"/>
    </row>
    <row r="9615" spans="4:4" s="232" customFormat="1" ht="15.75" customHeight="1">
      <c r="D9615" s="233"/>
    </row>
    <row r="9617" spans="4:4" s="232" customFormat="1" ht="15.75" customHeight="1">
      <c r="D9617" s="233"/>
    </row>
    <row r="9619" spans="4:4" s="232" customFormat="1" ht="15.75" customHeight="1">
      <c r="D9619" s="233"/>
    </row>
    <row r="9621" spans="4:4" s="232" customFormat="1" ht="15.75" customHeight="1">
      <c r="D9621" s="233"/>
    </row>
    <row r="9623" spans="4:4" s="232" customFormat="1" ht="15.75" customHeight="1">
      <c r="D9623" s="233"/>
    </row>
    <row r="9625" spans="4:4" s="232" customFormat="1" ht="15.75" customHeight="1">
      <c r="D9625" s="233"/>
    </row>
    <row r="9627" spans="4:4" s="232" customFormat="1" ht="15.75" customHeight="1">
      <c r="D9627" s="233"/>
    </row>
    <row r="9629" spans="4:4" s="232" customFormat="1" ht="15.75" customHeight="1">
      <c r="D9629" s="233"/>
    </row>
    <row r="9631" spans="4:4" s="232" customFormat="1" ht="15.75" customHeight="1">
      <c r="D9631" s="233"/>
    </row>
    <row r="9633" spans="4:4" s="232" customFormat="1" ht="15.75" customHeight="1">
      <c r="D9633" s="233"/>
    </row>
    <row r="9635" spans="4:4" s="232" customFormat="1" ht="15.75" customHeight="1">
      <c r="D9635" s="233"/>
    </row>
    <row r="9637" spans="4:4" s="232" customFormat="1" ht="15.75" customHeight="1">
      <c r="D9637" s="233"/>
    </row>
    <row r="9639" spans="4:4" s="232" customFormat="1" ht="15.75" customHeight="1">
      <c r="D9639" s="233"/>
    </row>
    <row r="9641" spans="4:4" s="232" customFormat="1" ht="15.75" customHeight="1">
      <c r="D9641" s="233"/>
    </row>
    <row r="9643" spans="4:4" s="232" customFormat="1" ht="15.75" customHeight="1">
      <c r="D9643" s="233"/>
    </row>
    <row r="9645" spans="4:4" s="232" customFormat="1" ht="15.75" customHeight="1">
      <c r="D9645" s="233"/>
    </row>
    <row r="9647" spans="4:4" s="232" customFormat="1" ht="15.75" customHeight="1">
      <c r="D9647" s="233"/>
    </row>
    <row r="9649" spans="4:4" s="232" customFormat="1" ht="15.75" customHeight="1">
      <c r="D9649" s="233"/>
    </row>
    <row r="9651" spans="4:4" s="232" customFormat="1" ht="15.75" customHeight="1">
      <c r="D9651" s="233"/>
    </row>
    <row r="9653" spans="4:4" s="232" customFormat="1" ht="15.75" customHeight="1">
      <c r="D9653" s="233"/>
    </row>
    <row r="9655" spans="4:4" s="232" customFormat="1" ht="15.75" customHeight="1">
      <c r="D9655" s="233"/>
    </row>
    <row r="9657" spans="4:4" s="232" customFormat="1" ht="15.75" customHeight="1">
      <c r="D9657" s="233"/>
    </row>
    <row r="9659" spans="4:4" s="232" customFormat="1" ht="15.75" customHeight="1">
      <c r="D9659" s="233"/>
    </row>
    <row r="9661" spans="4:4" s="232" customFormat="1" ht="15.75" customHeight="1">
      <c r="D9661" s="233"/>
    </row>
    <row r="9663" spans="4:4" s="232" customFormat="1" ht="15.75" customHeight="1">
      <c r="D9663" s="233"/>
    </row>
    <row r="9665" spans="4:4" s="232" customFormat="1" ht="15.75" customHeight="1">
      <c r="D9665" s="233"/>
    </row>
    <row r="9667" spans="4:4" s="232" customFormat="1" ht="15.75" customHeight="1">
      <c r="D9667" s="233"/>
    </row>
    <row r="9669" spans="4:4" s="232" customFormat="1" ht="15.75" customHeight="1">
      <c r="D9669" s="233"/>
    </row>
    <row r="9671" spans="4:4" s="232" customFormat="1" ht="15.75" customHeight="1">
      <c r="D9671" s="233"/>
    </row>
    <row r="9673" spans="4:4" s="232" customFormat="1" ht="15.75" customHeight="1">
      <c r="D9673" s="233"/>
    </row>
    <row r="9675" spans="4:4" s="232" customFormat="1" ht="15.75" customHeight="1">
      <c r="D9675" s="233"/>
    </row>
    <row r="9677" spans="4:4" s="232" customFormat="1" ht="15.75" customHeight="1">
      <c r="D9677" s="233"/>
    </row>
    <row r="9679" spans="4:4" s="232" customFormat="1" ht="15.75" customHeight="1">
      <c r="D9679" s="233"/>
    </row>
    <row r="9681" spans="4:4" s="232" customFormat="1" ht="15.75" customHeight="1">
      <c r="D9681" s="233"/>
    </row>
    <row r="9683" spans="4:4" s="232" customFormat="1" ht="15.75" customHeight="1">
      <c r="D9683" s="233"/>
    </row>
    <row r="9685" spans="4:4" s="232" customFormat="1" ht="15.75" customHeight="1">
      <c r="D9685" s="233"/>
    </row>
    <row r="9687" spans="4:4" s="232" customFormat="1" ht="15.75" customHeight="1">
      <c r="D9687" s="233"/>
    </row>
    <row r="9689" spans="4:4" s="232" customFormat="1" ht="15.75" customHeight="1">
      <c r="D9689" s="233"/>
    </row>
    <row r="9691" spans="4:4" s="232" customFormat="1" ht="15.75" customHeight="1">
      <c r="D9691" s="233"/>
    </row>
    <row r="9693" spans="4:4" s="232" customFormat="1" ht="15.75" customHeight="1">
      <c r="D9693" s="233"/>
    </row>
    <row r="9695" spans="4:4" s="232" customFormat="1" ht="15.75" customHeight="1">
      <c r="D9695" s="233"/>
    </row>
    <row r="9697" spans="4:4" s="232" customFormat="1" ht="15.75" customHeight="1">
      <c r="D9697" s="233"/>
    </row>
    <row r="9699" spans="4:4" s="232" customFormat="1" ht="15.75" customHeight="1">
      <c r="D9699" s="233"/>
    </row>
    <row r="9701" spans="4:4" s="232" customFormat="1" ht="15.75" customHeight="1">
      <c r="D9701" s="233"/>
    </row>
    <row r="9703" spans="4:4" s="232" customFormat="1" ht="15.75" customHeight="1">
      <c r="D9703" s="233"/>
    </row>
    <row r="9705" spans="4:4" s="232" customFormat="1" ht="15.75" customHeight="1">
      <c r="D9705" s="233"/>
    </row>
    <row r="9707" spans="4:4" s="232" customFormat="1" ht="15.75" customHeight="1">
      <c r="D9707" s="233"/>
    </row>
    <row r="9709" spans="4:4" s="232" customFormat="1" ht="15.75" customHeight="1">
      <c r="D9709" s="233"/>
    </row>
    <row r="9711" spans="4:4" s="232" customFormat="1" ht="15.75" customHeight="1">
      <c r="D9711" s="233"/>
    </row>
    <row r="9713" spans="4:4" s="232" customFormat="1" ht="15.75" customHeight="1">
      <c r="D9713" s="233"/>
    </row>
    <row r="9715" spans="4:4" s="232" customFormat="1" ht="15.75" customHeight="1">
      <c r="D9715" s="233"/>
    </row>
    <row r="9717" spans="4:4" s="232" customFormat="1" ht="15.75" customHeight="1">
      <c r="D9717" s="233"/>
    </row>
    <row r="9719" spans="4:4" s="232" customFormat="1" ht="15.75" customHeight="1">
      <c r="D9719" s="233"/>
    </row>
    <row r="9721" spans="4:4" s="232" customFormat="1" ht="15.75" customHeight="1">
      <c r="D9721" s="233"/>
    </row>
    <row r="9723" spans="4:4" s="232" customFormat="1" ht="15.75" customHeight="1">
      <c r="D9723" s="233"/>
    </row>
    <row r="9725" spans="4:4" s="232" customFormat="1" ht="15.75" customHeight="1">
      <c r="D9725" s="233"/>
    </row>
    <row r="9727" spans="4:4" s="232" customFormat="1" ht="15.75" customHeight="1">
      <c r="D9727" s="233"/>
    </row>
    <row r="9729" spans="4:4" s="232" customFormat="1" ht="15.75" customHeight="1">
      <c r="D9729" s="233"/>
    </row>
    <row r="9731" spans="4:4" s="232" customFormat="1" ht="15.75" customHeight="1">
      <c r="D9731" s="233"/>
    </row>
    <row r="9733" spans="4:4" s="232" customFormat="1" ht="15.75" customHeight="1">
      <c r="D9733" s="233"/>
    </row>
    <row r="9735" spans="4:4" s="232" customFormat="1" ht="15.75" customHeight="1">
      <c r="D9735" s="233"/>
    </row>
    <row r="9737" spans="4:4" s="232" customFormat="1" ht="15.75" customHeight="1">
      <c r="D9737" s="233"/>
    </row>
    <row r="9739" spans="4:4" s="232" customFormat="1" ht="15.75" customHeight="1">
      <c r="D9739" s="233"/>
    </row>
    <row r="9741" spans="4:4" s="232" customFormat="1" ht="15.75" customHeight="1">
      <c r="D9741" s="233"/>
    </row>
    <row r="9743" spans="4:4" s="232" customFormat="1" ht="15.75" customHeight="1">
      <c r="D9743" s="233"/>
    </row>
    <row r="9745" spans="4:4" s="232" customFormat="1" ht="15.75" customHeight="1">
      <c r="D9745" s="233"/>
    </row>
    <row r="9747" spans="4:4" s="232" customFormat="1" ht="15.75" customHeight="1">
      <c r="D9747" s="233"/>
    </row>
    <row r="9749" spans="4:4" s="232" customFormat="1" ht="15.75" customHeight="1">
      <c r="D9749" s="233"/>
    </row>
    <row r="9751" spans="4:4" s="232" customFormat="1" ht="15.75" customHeight="1">
      <c r="D9751" s="233"/>
    </row>
    <row r="9753" spans="4:4" s="232" customFormat="1" ht="15.75" customHeight="1">
      <c r="D9753" s="233"/>
    </row>
    <row r="9755" spans="4:4" s="232" customFormat="1" ht="15.75" customHeight="1">
      <c r="D9755" s="233"/>
    </row>
    <row r="9757" spans="4:4" s="232" customFormat="1" ht="15.75" customHeight="1">
      <c r="D9757" s="233"/>
    </row>
    <row r="9759" spans="4:4" s="232" customFormat="1" ht="15.75" customHeight="1">
      <c r="D9759" s="233"/>
    </row>
    <row r="9761" spans="4:4" s="232" customFormat="1" ht="15.75" customHeight="1">
      <c r="D9761" s="233"/>
    </row>
    <row r="9763" spans="4:4" s="232" customFormat="1" ht="15.75" customHeight="1">
      <c r="D9763" s="233"/>
    </row>
    <row r="9765" spans="4:4" s="232" customFormat="1" ht="15.75" customHeight="1">
      <c r="D9765" s="233"/>
    </row>
    <row r="9767" spans="4:4" s="232" customFormat="1" ht="15.75" customHeight="1">
      <c r="D9767" s="233"/>
    </row>
    <row r="9769" spans="4:4" s="232" customFormat="1" ht="15.75" customHeight="1">
      <c r="D9769" s="233"/>
    </row>
    <row r="9771" spans="4:4" s="232" customFormat="1" ht="15.75" customHeight="1">
      <c r="D9771" s="233"/>
    </row>
    <row r="9773" spans="4:4" s="232" customFormat="1" ht="15.75" customHeight="1">
      <c r="D9773" s="233"/>
    </row>
    <row r="9775" spans="4:4" s="232" customFormat="1" ht="15.75" customHeight="1">
      <c r="D9775" s="233"/>
    </row>
    <row r="9777" spans="4:4" s="232" customFormat="1" ht="15.75" customHeight="1">
      <c r="D9777" s="233"/>
    </row>
    <row r="9779" spans="4:4" s="232" customFormat="1" ht="15.75" customHeight="1">
      <c r="D9779" s="233"/>
    </row>
    <row r="9781" spans="4:4" s="232" customFormat="1" ht="15.75" customHeight="1">
      <c r="D9781" s="233"/>
    </row>
    <row r="9783" spans="4:4" s="232" customFormat="1" ht="15.75" customHeight="1">
      <c r="D9783" s="233"/>
    </row>
    <row r="9785" spans="4:4" s="232" customFormat="1" ht="15.75" customHeight="1">
      <c r="D9785" s="233"/>
    </row>
    <row r="9787" spans="4:4" s="232" customFormat="1" ht="15.75" customHeight="1">
      <c r="D9787" s="233"/>
    </row>
    <row r="9789" spans="4:4" s="232" customFormat="1" ht="15.75" customHeight="1">
      <c r="D9789" s="233"/>
    </row>
    <row r="9791" spans="4:4" s="232" customFormat="1" ht="15.75" customHeight="1">
      <c r="D9791" s="233"/>
    </row>
    <row r="9793" spans="4:4" s="232" customFormat="1" ht="15.75" customHeight="1">
      <c r="D9793" s="233"/>
    </row>
    <row r="9795" spans="4:4" s="232" customFormat="1" ht="15.75" customHeight="1">
      <c r="D9795" s="233"/>
    </row>
    <row r="9797" spans="4:4" s="232" customFormat="1" ht="15.75" customHeight="1">
      <c r="D9797" s="233"/>
    </row>
    <row r="9799" spans="4:4" s="232" customFormat="1" ht="15.75" customHeight="1">
      <c r="D9799" s="233"/>
    </row>
    <row r="9801" spans="4:4" s="232" customFormat="1" ht="15.75" customHeight="1">
      <c r="D9801" s="233"/>
    </row>
    <row r="9803" spans="4:4" s="232" customFormat="1" ht="15.75" customHeight="1">
      <c r="D9803" s="233"/>
    </row>
    <row r="9805" spans="4:4" s="232" customFormat="1" ht="15.75" customHeight="1">
      <c r="D9805" s="233"/>
    </row>
    <row r="9807" spans="4:4" s="232" customFormat="1" ht="15.75" customHeight="1">
      <c r="D9807" s="233"/>
    </row>
    <row r="9809" spans="4:4" s="232" customFormat="1" ht="15.75" customHeight="1">
      <c r="D9809" s="233"/>
    </row>
    <row r="9811" spans="4:4" s="232" customFormat="1" ht="15.75" customHeight="1">
      <c r="D9811" s="233"/>
    </row>
    <row r="9813" spans="4:4" s="232" customFormat="1" ht="15.75" customHeight="1">
      <c r="D9813" s="233"/>
    </row>
    <row r="9815" spans="4:4" s="232" customFormat="1" ht="15.75" customHeight="1">
      <c r="D9815" s="233"/>
    </row>
    <row r="9817" spans="4:4" s="232" customFormat="1" ht="15.75" customHeight="1">
      <c r="D9817" s="233"/>
    </row>
    <row r="9819" spans="4:4" s="232" customFormat="1" ht="15.75" customHeight="1">
      <c r="D9819" s="233"/>
    </row>
    <row r="9821" spans="4:4" s="232" customFormat="1" ht="15.75" customHeight="1">
      <c r="D9821" s="233"/>
    </row>
    <row r="9823" spans="4:4" s="232" customFormat="1" ht="15.75" customHeight="1">
      <c r="D9823" s="233"/>
    </row>
    <row r="9825" spans="4:4" s="232" customFormat="1" ht="15.75" customHeight="1">
      <c r="D9825" s="233"/>
    </row>
    <row r="9827" spans="4:4" s="232" customFormat="1" ht="15.75" customHeight="1">
      <c r="D9827" s="233"/>
    </row>
    <row r="9829" spans="4:4" s="232" customFormat="1" ht="15.75" customHeight="1">
      <c r="D9829" s="233"/>
    </row>
    <row r="9831" spans="4:4" s="232" customFormat="1" ht="15.75" customHeight="1">
      <c r="D9831" s="233"/>
    </row>
    <row r="9833" spans="4:4" s="232" customFormat="1" ht="15.75" customHeight="1">
      <c r="D9833" s="233"/>
    </row>
    <row r="9835" spans="4:4" s="232" customFormat="1" ht="15.75" customHeight="1">
      <c r="D9835" s="233"/>
    </row>
    <row r="9837" spans="4:4" s="232" customFormat="1" ht="15.75" customHeight="1">
      <c r="D9837" s="233"/>
    </row>
    <row r="9839" spans="4:4" s="232" customFormat="1" ht="15.75" customHeight="1">
      <c r="D9839" s="233"/>
    </row>
    <row r="9841" spans="4:4" s="232" customFormat="1" ht="15.75" customHeight="1">
      <c r="D9841" s="233"/>
    </row>
    <row r="9843" spans="4:4" s="232" customFormat="1" ht="15.75" customHeight="1">
      <c r="D9843" s="233"/>
    </row>
    <row r="9845" spans="4:4" s="232" customFormat="1" ht="15.75" customHeight="1">
      <c r="D9845" s="233"/>
    </row>
    <row r="9847" spans="4:4" s="232" customFormat="1" ht="15.75" customHeight="1">
      <c r="D9847" s="233"/>
    </row>
    <row r="9849" spans="4:4" s="232" customFormat="1" ht="15.75" customHeight="1">
      <c r="D9849" s="233"/>
    </row>
    <row r="9851" spans="4:4" s="232" customFormat="1" ht="15.75" customHeight="1">
      <c r="D9851" s="233"/>
    </row>
    <row r="9853" spans="4:4" s="232" customFormat="1" ht="15.75" customHeight="1">
      <c r="D9853" s="233"/>
    </row>
    <row r="9855" spans="4:4" s="232" customFormat="1" ht="15.75" customHeight="1">
      <c r="D9855" s="233"/>
    </row>
    <row r="9857" spans="4:4" s="232" customFormat="1" ht="15.75" customHeight="1">
      <c r="D9857" s="233"/>
    </row>
    <row r="9859" spans="4:4" s="232" customFormat="1" ht="15.75" customHeight="1">
      <c r="D9859" s="233"/>
    </row>
    <row r="9861" spans="4:4" s="232" customFormat="1" ht="15.75" customHeight="1">
      <c r="D9861" s="233"/>
    </row>
    <row r="9863" spans="4:4" s="232" customFormat="1" ht="15.75" customHeight="1">
      <c r="D9863" s="233"/>
    </row>
    <row r="9865" spans="4:4" s="232" customFormat="1" ht="15.75" customHeight="1">
      <c r="D9865" s="233"/>
    </row>
    <row r="9867" spans="4:4" s="232" customFormat="1" ht="15.75" customHeight="1">
      <c r="D9867" s="233"/>
    </row>
    <row r="9869" spans="4:4" s="232" customFormat="1" ht="15.75" customHeight="1">
      <c r="D9869" s="233"/>
    </row>
    <row r="9871" spans="4:4" s="232" customFormat="1" ht="15.75" customHeight="1">
      <c r="D9871" s="233"/>
    </row>
    <row r="9873" spans="4:4" s="232" customFormat="1" ht="15.75" customHeight="1">
      <c r="D9873" s="233"/>
    </row>
    <row r="9875" spans="4:4" s="232" customFormat="1" ht="15.75" customHeight="1">
      <c r="D9875" s="233"/>
    </row>
    <row r="9877" spans="4:4" s="232" customFormat="1" ht="15.75" customHeight="1">
      <c r="D9877" s="233"/>
    </row>
    <row r="9879" spans="4:4" s="232" customFormat="1" ht="15.75" customHeight="1">
      <c r="D9879" s="233"/>
    </row>
    <row r="9881" spans="4:4" s="232" customFormat="1" ht="15.75" customHeight="1">
      <c r="D9881" s="233"/>
    </row>
    <row r="9883" spans="4:4" s="232" customFormat="1" ht="15.75" customHeight="1">
      <c r="D9883" s="233"/>
    </row>
    <row r="9885" spans="4:4" s="232" customFormat="1" ht="15.75" customHeight="1">
      <c r="D9885" s="233"/>
    </row>
    <row r="9887" spans="4:4" s="232" customFormat="1" ht="15.75" customHeight="1">
      <c r="D9887" s="233"/>
    </row>
    <row r="9889" spans="4:4" s="232" customFormat="1" ht="15.75" customHeight="1">
      <c r="D9889" s="233"/>
    </row>
    <row r="9891" spans="4:4" s="232" customFormat="1" ht="15.75" customHeight="1">
      <c r="D9891" s="233"/>
    </row>
    <row r="9893" spans="4:4" s="232" customFormat="1" ht="15.75" customHeight="1">
      <c r="D9893" s="233"/>
    </row>
    <row r="9895" spans="4:4" s="232" customFormat="1" ht="15.75" customHeight="1">
      <c r="D9895" s="233"/>
    </row>
    <row r="9897" spans="4:4" s="232" customFormat="1" ht="15.75" customHeight="1">
      <c r="D9897" s="233"/>
    </row>
    <row r="9899" spans="4:4" s="232" customFormat="1" ht="15.75" customHeight="1">
      <c r="D9899" s="233"/>
    </row>
    <row r="9901" spans="4:4" s="232" customFormat="1" ht="15.75" customHeight="1">
      <c r="D9901" s="233"/>
    </row>
    <row r="9903" spans="4:4" s="232" customFormat="1" ht="15.75" customHeight="1">
      <c r="D9903" s="233"/>
    </row>
    <row r="9905" spans="4:4" s="232" customFormat="1" ht="15.75" customHeight="1">
      <c r="D9905" s="233"/>
    </row>
    <row r="9907" spans="4:4" s="232" customFormat="1" ht="15.75" customHeight="1">
      <c r="D9907" s="233"/>
    </row>
    <row r="9909" spans="4:4" s="232" customFormat="1" ht="15.75" customHeight="1">
      <c r="D9909" s="233"/>
    </row>
    <row r="9911" spans="4:4" s="232" customFormat="1" ht="15.75" customHeight="1">
      <c r="D9911" s="233"/>
    </row>
    <row r="9913" spans="4:4" s="232" customFormat="1" ht="15.75" customHeight="1">
      <c r="D9913" s="233"/>
    </row>
    <row r="9915" spans="4:4" s="232" customFormat="1" ht="15.75" customHeight="1">
      <c r="D9915" s="233"/>
    </row>
    <row r="9917" spans="4:4" s="232" customFormat="1" ht="15.75" customHeight="1">
      <c r="D9917" s="233"/>
    </row>
    <row r="9919" spans="4:4" s="232" customFormat="1" ht="15.75" customHeight="1">
      <c r="D9919" s="233"/>
    </row>
    <row r="9921" spans="4:4" s="232" customFormat="1" ht="15.75" customHeight="1">
      <c r="D9921" s="233"/>
    </row>
    <row r="9923" spans="4:4" s="232" customFormat="1" ht="15.75" customHeight="1">
      <c r="D9923" s="233"/>
    </row>
    <row r="9925" spans="4:4" s="232" customFormat="1" ht="15.75" customHeight="1">
      <c r="D9925" s="233"/>
    </row>
    <row r="9927" spans="4:4" s="232" customFormat="1" ht="15.75" customHeight="1">
      <c r="D9927" s="233"/>
    </row>
    <row r="9929" spans="4:4" s="232" customFormat="1" ht="15.75" customHeight="1">
      <c r="D9929" s="233"/>
    </row>
    <row r="9931" spans="4:4" s="232" customFormat="1" ht="15.75" customHeight="1">
      <c r="D9931" s="233"/>
    </row>
    <row r="9933" spans="4:4" s="232" customFormat="1" ht="15.75" customHeight="1">
      <c r="D9933" s="233"/>
    </row>
    <row r="9935" spans="4:4" s="232" customFormat="1" ht="15.75" customHeight="1">
      <c r="D9935" s="233"/>
    </row>
    <row r="9937" spans="4:4" s="232" customFormat="1" ht="15.75" customHeight="1">
      <c r="D9937" s="233"/>
    </row>
    <row r="9939" spans="4:4" s="232" customFormat="1" ht="15.75" customHeight="1">
      <c r="D9939" s="233"/>
    </row>
    <row r="9941" spans="4:4" s="232" customFormat="1" ht="15.75" customHeight="1">
      <c r="D9941" s="233"/>
    </row>
    <row r="9943" spans="4:4" s="232" customFormat="1" ht="15.75" customHeight="1">
      <c r="D9943" s="233"/>
    </row>
    <row r="9945" spans="4:4" s="232" customFormat="1" ht="15.75" customHeight="1">
      <c r="D9945" s="233"/>
    </row>
    <row r="9947" spans="4:4" s="232" customFormat="1" ht="15.75" customHeight="1">
      <c r="D9947" s="233"/>
    </row>
    <row r="9949" spans="4:4" s="232" customFormat="1" ht="15.75" customHeight="1">
      <c r="D9949" s="233"/>
    </row>
    <row r="9951" spans="4:4" s="232" customFormat="1" ht="15.75" customHeight="1">
      <c r="D9951" s="233"/>
    </row>
    <row r="9953" spans="4:4" s="232" customFormat="1" ht="15.75" customHeight="1">
      <c r="D9953" s="233"/>
    </row>
    <row r="9955" spans="4:4" s="232" customFormat="1" ht="15.75" customHeight="1">
      <c r="D9955" s="233"/>
    </row>
    <row r="9957" spans="4:4" s="232" customFormat="1" ht="15.75" customHeight="1">
      <c r="D9957" s="233"/>
    </row>
    <row r="9959" spans="4:4" s="232" customFormat="1" ht="15.75" customHeight="1">
      <c r="D9959" s="233"/>
    </row>
    <row r="9961" spans="4:4" s="232" customFormat="1" ht="15.75" customHeight="1">
      <c r="D9961" s="233"/>
    </row>
    <row r="9963" spans="4:4" s="232" customFormat="1" ht="15.75" customHeight="1">
      <c r="D9963" s="233"/>
    </row>
    <row r="9965" spans="4:4" s="232" customFormat="1" ht="15.75" customHeight="1">
      <c r="D9965" s="233"/>
    </row>
    <row r="9967" spans="4:4" s="232" customFormat="1" ht="15.75" customHeight="1">
      <c r="D9967" s="233"/>
    </row>
    <row r="9969" spans="4:4" s="232" customFormat="1" ht="15.75" customHeight="1">
      <c r="D9969" s="233"/>
    </row>
    <row r="9971" spans="4:4" s="232" customFormat="1" ht="15.75" customHeight="1">
      <c r="D9971" s="233"/>
    </row>
    <row r="9973" spans="4:4" s="232" customFormat="1" ht="15.75" customHeight="1">
      <c r="D9973" s="233"/>
    </row>
    <row r="9975" spans="4:4" s="232" customFormat="1" ht="15.75" customHeight="1">
      <c r="D9975" s="233"/>
    </row>
    <row r="9977" spans="4:4" s="232" customFormat="1" ht="15.75" customHeight="1">
      <c r="D9977" s="233"/>
    </row>
    <row r="9979" spans="4:4" s="232" customFormat="1" ht="15.75" customHeight="1">
      <c r="D9979" s="233"/>
    </row>
    <row r="9981" spans="4:4" s="232" customFormat="1" ht="15.75" customHeight="1">
      <c r="D9981" s="233"/>
    </row>
    <row r="9983" spans="4:4" s="232" customFormat="1" ht="15.75" customHeight="1">
      <c r="D9983" s="233"/>
    </row>
    <row r="9985" spans="4:4" s="232" customFormat="1" ht="15.75" customHeight="1">
      <c r="D9985" s="233"/>
    </row>
    <row r="9987" spans="4:4" s="232" customFormat="1" ht="15.75" customHeight="1">
      <c r="D9987" s="233"/>
    </row>
    <row r="9989" spans="4:4" s="232" customFormat="1" ht="15.75" customHeight="1">
      <c r="D9989" s="233"/>
    </row>
    <row r="9991" spans="4:4" s="232" customFormat="1" ht="15.75" customHeight="1">
      <c r="D9991" s="233"/>
    </row>
    <row r="9993" spans="4:4" s="232" customFormat="1" ht="15.75" customHeight="1">
      <c r="D9993" s="233"/>
    </row>
    <row r="9995" spans="4:4" s="232" customFormat="1" ht="15.75" customHeight="1">
      <c r="D9995" s="233"/>
    </row>
    <row r="9997" spans="4:4" s="232" customFormat="1" ht="15.75" customHeight="1">
      <c r="D9997" s="233"/>
    </row>
    <row r="9999" spans="4:4" s="232" customFormat="1" ht="15.75" customHeight="1">
      <c r="D9999" s="233"/>
    </row>
    <row r="10001" spans="4:4" s="232" customFormat="1" ht="15.75" customHeight="1">
      <c r="D10001" s="233"/>
    </row>
    <row r="10003" spans="4:4" s="232" customFormat="1" ht="15.75" customHeight="1">
      <c r="D10003" s="233"/>
    </row>
    <row r="10005" spans="4:4" s="232" customFormat="1" ht="15.75" customHeight="1">
      <c r="D10005" s="233"/>
    </row>
    <row r="10007" spans="4:4" s="232" customFormat="1" ht="15.75" customHeight="1">
      <c r="D10007" s="233"/>
    </row>
    <row r="10009" spans="4:4" s="232" customFormat="1" ht="15.75" customHeight="1">
      <c r="D10009" s="233"/>
    </row>
    <row r="10011" spans="4:4" s="232" customFormat="1" ht="15.75" customHeight="1">
      <c r="D10011" s="233"/>
    </row>
    <row r="10013" spans="4:4" s="232" customFormat="1" ht="15.75" customHeight="1">
      <c r="D10013" s="233"/>
    </row>
    <row r="10015" spans="4:4" s="232" customFormat="1" ht="15.75" customHeight="1">
      <c r="D10015" s="233"/>
    </row>
    <row r="10017" spans="4:4" s="232" customFormat="1" ht="15.75" customHeight="1">
      <c r="D10017" s="233"/>
    </row>
    <row r="10019" spans="4:4" s="232" customFormat="1" ht="15.75" customHeight="1">
      <c r="D10019" s="233"/>
    </row>
    <row r="10021" spans="4:4" s="232" customFormat="1" ht="15.75" customHeight="1">
      <c r="D10021" s="233"/>
    </row>
    <row r="10023" spans="4:4" s="232" customFormat="1" ht="15.75" customHeight="1">
      <c r="D10023" s="233"/>
    </row>
    <row r="10025" spans="4:4" s="232" customFormat="1" ht="15.75" customHeight="1">
      <c r="D10025" s="233"/>
    </row>
    <row r="10027" spans="4:4" s="232" customFormat="1" ht="15.75" customHeight="1">
      <c r="D10027" s="233"/>
    </row>
    <row r="10029" spans="4:4" s="232" customFormat="1" ht="15.75" customHeight="1">
      <c r="D10029" s="233"/>
    </row>
    <row r="10031" spans="4:4" s="232" customFormat="1" ht="15.75" customHeight="1">
      <c r="D10031" s="233"/>
    </row>
    <row r="10033" spans="4:4" s="232" customFormat="1" ht="15.75" customHeight="1">
      <c r="D10033" s="233"/>
    </row>
    <row r="10035" spans="4:4" s="232" customFormat="1" ht="15.75" customHeight="1">
      <c r="D10035" s="233"/>
    </row>
    <row r="10037" spans="4:4" s="232" customFormat="1" ht="15.75" customHeight="1">
      <c r="D10037" s="233"/>
    </row>
    <row r="10039" spans="4:4" s="232" customFormat="1" ht="15.75" customHeight="1">
      <c r="D10039" s="233"/>
    </row>
    <row r="10041" spans="4:4" s="232" customFormat="1" ht="15.75" customHeight="1">
      <c r="D10041" s="233"/>
    </row>
    <row r="10043" spans="4:4" s="232" customFormat="1" ht="15.75" customHeight="1">
      <c r="D10043" s="233"/>
    </row>
    <row r="10045" spans="4:4" s="232" customFormat="1" ht="15.75" customHeight="1">
      <c r="D10045" s="233"/>
    </row>
    <row r="10047" spans="4:4" s="232" customFormat="1" ht="15.75" customHeight="1">
      <c r="D10047" s="233"/>
    </row>
    <row r="10049" spans="4:4" s="232" customFormat="1" ht="15.75" customHeight="1">
      <c r="D10049" s="233"/>
    </row>
    <row r="10051" spans="4:4" s="232" customFormat="1" ht="15.75" customHeight="1">
      <c r="D10051" s="233"/>
    </row>
    <row r="10053" spans="4:4" s="232" customFormat="1" ht="15.75" customHeight="1">
      <c r="D10053" s="233"/>
    </row>
    <row r="10055" spans="4:4" s="232" customFormat="1" ht="15.75" customHeight="1">
      <c r="D10055" s="233"/>
    </row>
    <row r="10057" spans="4:4" s="232" customFormat="1" ht="15.75" customHeight="1">
      <c r="D10057" s="233"/>
    </row>
    <row r="10059" spans="4:4" s="232" customFormat="1" ht="15.75" customHeight="1">
      <c r="D10059" s="233"/>
    </row>
    <row r="10061" spans="4:4" s="232" customFormat="1" ht="15.75" customHeight="1">
      <c r="D10061" s="233"/>
    </row>
    <row r="10063" spans="4:4" s="232" customFormat="1" ht="15.75" customHeight="1">
      <c r="D10063" s="233"/>
    </row>
    <row r="10065" spans="4:4" s="232" customFormat="1" ht="15.75" customHeight="1">
      <c r="D10065" s="233"/>
    </row>
    <row r="10067" spans="4:4" s="232" customFormat="1" ht="15.75" customHeight="1">
      <c r="D10067" s="233"/>
    </row>
    <row r="10069" spans="4:4" s="232" customFormat="1" ht="15.75" customHeight="1">
      <c r="D10069" s="233"/>
    </row>
    <row r="10071" spans="4:4" s="232" customFormat="1" ht="15.75" customHeight="1">
      <c r="D10071" s="233"/>
    </row>
    <row r="10073" spans="4:4" s="232" customFormat="1" ht="15.75" customHeight="1">
      <c r="D10073" s="233"/>
    </row>
    <row r="10075" spans="4:4" s="232" customFormat="1" ht="15.75" customHeight="1">
      <c r="D10075" s="233"/>
    </row>
    <row r="10077" spans="4:4" s="232" customFormat="1" ht="15.75" customHeight="1">
      <c r="D10077" s="233"/>
    </row>
    <row r="10079" spans="4:4" s="232" customFormat="1" ht="15.75" customHeight="1">
      <c r="D10079" s="233"/>
    </row>
    <row r="10081" spans="4:4" s="232" customFormat="1" ht="15.75" customHeight="1">
      <c r="D10081" s="233"/>
    </row>
    <row r="10083" spans="4:4" s="232" customFormat="1" ht="15.75" customHeight="1">
      <c r="D10083" s="233"/>
    </row>
    <row r="10085" spans="4:4" s="232" customFormat="1" ht="15.75" customHeight="1">
      <c r="D10085" s="233"/>
    </row>
    <row r="10087" spans="4:4" s="232" customFormat="1" ht="15.75" customHeight="1">
      <c r="D10087" s="233"/>
    </row>
    <row r="10089" spans="4:4" s="232" customFormat="1" ht="15.75" customHeight="1">
      <c r="D10089" s="233"/>
    </row>
    <row r="10091" spans="4:4" s="232" customFormat="1" ht="15.75" customHeight="1">
      <c r="D10091" s="233"/>
    </row>
    <row r="10093" spans="4:4" s="232" customFormat="1" ht="15.75" customHeight="1">
      <c r="D10093" s="233"/>
    </row>
    <row r="10095" spans="4:4" s="232" customFormat="1" ht="15.75" customHeight="1">
      <c r="D10095" s="233"/>
    </row>
    <row r="10097" spans="4:4" s="232" customFormat="1" ht="15.75" customHeight="1">
      <c r="D10097" s="233"/>
    </row>
    <row r="10099" spans="4:4" s="232" customFormat="1" ht="15.75" customHeight="1">
      <c r="D10099" s="233"/>
    </row>
    <row r="10101" spans="4:4" s="232" customFormat="1" ht="15.75" customHeight="1">
      <c r="D10101" s="233"/>
    </row>
    <row r="10103" spans="4:4" s="232" customFormat="1" ht="15.75" customHeight="1">
      <c r="D10103" s="233"/>
    </row>
    <row r="10105" spans="4:4" s="232" customFormat="1" ht="15.75" customHeight="1">
      <c r="D10105" s="233"/>
    </row>
    <row r="10107" spans="4:4" s="232" customFormat="1" ht="15.75" customHeight="1">
      <c r="D10107" s="233"/>
    </row>
    <row r="10109" spans="4:4" s="232" customFormat="1" ht="15.75" customHeight="1">
      <c r="D10109" s="233"/>
    </row>
    <row r="10111" spans="4:4" s="232" customFormat="1" ht="15.75" customHeight="1">
      <c r="D10111" s="233"/>
    </row>
    <row r="10113" spans="4:4" s="232" customFormat="1" ht="15.75" customHeight="1">
      <c r="D10113" s="233"/>
    </row>
    <row r="10115" spans="4:4" s="232" customFormat="1" ht="15.75" customHeight="1">
      <c r="D10115" s="233"/>
    </row>
    <row r="10117" spans="4:4" s="232" customFormat="1" ht="15.75" customHeight="1">
      <c r="D10117" s="233"/>
    </row>
    <row r="10119" spans="4:4" s="232" customFormat="1" ht="15.75" customHeight="1">
      <c r="D10119" s="233"/>
    </row>
    <row r="10121" spans="4:4" s="232" customFormat="1" ht="15.75" customHeight="1">
      <c r="D10121" s="233"/>
    </row>
    <row r="10123" spans="4:4" s="232" customFormat="1" ht="15.75" customHeight="1">
      <c r="D10123" s="233"/>
    </row>
    <row r="10125" spans="4:4" s="232" customFormat="1" ht="15.75" customHeight="1">
      <c r="D10125" s="233"/>
    </row>
    <row r="10127" spans="4:4" s="232" customFormat="1" ht="15.75" customHeight="1">
      <c r="D10127" s="233"/>
    </row>
    <row r="10129" spans="4:4" s="232" customFormat="1" ht="15.75" customHeight="1">
      <c r="D10129" s="233"/>
    </row>
    <row r="10131" spans="4:4" s="232" customFormat="1" ht="15.75" customHeight="1">
      <c r="D10131" s="233"/>
    </row>
    <row r="10133" spans="4:4" s="232" customFormat="1" ht="15.75" customHeight="1">
      <c r="D10133" s="233"/>
    </row>
    <row r="10135" spans="4:4" s="232" customFormat="1" ht="15.75" customHeight="1">
      <c r="D10135" s="233"/>
    </row>
    <row r="10137" spans="4:4" s="232" customFormat="1" ht="15.75" customHeight="1">
      <c r="D10137" s="233"/>
    </row>
    <row r="10139" spans="4:4" s="232" customFormat="1" ht="15.75" customHeight="1">
      <c r="D10139" s="233"/>
    </row>
    <row r="10141" spans="4:4" s="232" customFormat="1" ht="15.75" customHeight="1">
      <c r="D10141" s="233"/>
    </row>
    <row r="10143" spans="4:4" s="232" customFormat="1" ht="15.75" customHeight="1">
      <c r="D10143" s="233"/>
    </row>
    <row r="10145" spans="4:4" s="232" customFormat="1" ht="15.75" customHeight="1">
      <c r="D10145" s="233"/>
    </row>
    <row r="10147" spans="4:4" s="232" customFormat="1" ht="15.75" customHeight="1">
      <c r="D10147" s="233"/>
    </row>
    <row r="10149" spans="4:4" s="232" customFormat="1" ht="15.75" customHeight="1">
      <c r="D10149" s="233"/>
    </row>
    <row r="10151" spans="4:4" s="232" customFormat="1" ht="15.75" customHeight="1">
      <c r="D10151" s="233"/>
    </row>
    <row r="10153" spans="4:4" s="232" customFormat="1" ht="15.75" customHeight="1">
      <c r="D10153" s="233"/>
    </row>
    <row r="10155" spans="4:4" s="232" customFormat="1" ht="15.75" customHeight="1">
      <c r="D10155" s="233"/>
    </row>
    <row r="10157" spans="4:4" s="232" customFormat="1" ht="15.75" customHeight="1">
      <c r="D10157" s="233"/>
    </row>
    <row r="10159" spans="4:4" s="232" customFormat="1" ht="15.75" customHeight="1">
      <c r="D10159" s="233"/>
    </row>
    <row r="10161" spans="4:4" s="232" customFormat="1" ht="15.75" customHeight="1">
      <c r="D10161" s="233"/>
    </row>
    <row r="10163" spans="4:4" s="232" customFormat="1" ht="15.75" customHeight="1">
      <c r="D10163" s="233"/>
    </row>
    <row r="10165" spans="4:4" s="232" customFormat="1" ht="15.75" customHeight="1">
      <c r="D10165" s="233"/>
    </row>
    <row r="10167" spans="4:4" s="232" customFormat="1" ht="15.75" customHeight="1">
      <c r="D10167" s="233"/>
    </row>
    <row r="10169" spans="4:4" s="232" customFormat="1" ht="15.75" customHeight="1">
      <c r="D10169" s="233"/>
    </row>
    <row r="10171" spans="4:4" s="232" customFormat="1" ht="15.75" customHeight="1">
      <c r="D10171" s="233"/>
    </row>
    <row r="10173" spans="4:4" s="232" customFormat="1" ht="15.75" customHeight="1">
      <c r="D10173" s="233"/>
    </row>
    <row r="10175" spans="4:4" s="232" customFormat="1" ht="15.75" customHeight="1">
      <c r="D10175" s="233"/>
    </row>
    <row r="10177" spans="4:4" s="232" customFormat="1" ht="15.75" customHeight="1">
      <c r="D10177" s="233"/>
    </row>
    <row r="10179" spans="4:4" s="232" customFormat="1" ht="15.75" customHeight="1">
      <c r="D10179" s="233"/>
    </row>
    <row r="10181" spans="4:4" s="232" customFormat="1" ht="15.75" customHeight="1">
      <c r="D10181" s="233"/>
    </row>
    <row r="10183" spans="4:4" s="232" customFormat="1" ht="15.75" customHeight="1">
      <c r="D10183" s="233"/>
    </row>
    <row r="10185" spans="4:4" s="232" customFormat="1" ht="15.75" customHeight="1">
      <c r="D10185" s="233"/>
    </row>
    <row r="10187" spans="4:4" s="232" customFormat="1" ht="15.75" customHeight="1">
      <c r="D10187" s="233"/>
    </row>
    <row r="10189" spans="4:4" s="232" customFormat="1" ht="15.75" customHeight="1">
      <c r="D10189" s="233"/>
    </row>
    <row r="10191" spans="4:4" s="232" customFormat="1" ht="15.75" customHeight="1">
      <c r="D10191" s="233"/>
    </row>
    <row r="10193" spans="4:4" s="232" customFormat="1" ht="15.75" customHeight="1">
      <c r="D10193" s="233"/>
    </row>
    <row r="10195" spans="4:4" s="232" customFormat="1" ht="15.75" customHeight="1">
      <c r="D10195" s="233"/>
    </row>
    <row r="10197" spans="4:4" s="232" customFormat="1" ht="15.75" customHeight="1">
      <c r="D10197" s="233"/>
    </row>
    <row r="10199" spans="4:4" s="232" customFormat="1" ht="15.75" customHeight="1">
      <c r="D10199" s="233"/>
    </row>
    <row r="10201" spans="4:4" s="232" customFormat="1" ht="15.75" customHeight="1">
      <c r="D10201" s="233"/>
    </row>
    <row r="10203" spans="4:4" s="232" customFormat="1" ht="15.75" customHeight="1">
      <c r="D10203" s="233"/>
    </row>
    <row r="10205" spans="4:4" s="232" customFormat="1" ht="15.75" customHeight="1">
      <c r="D10205" s="233"/>
    </row>
    <row r="10207" spans="4:4" s="232" customFormat="1" ht="15.75" customHeight="1">
      <c r="D10207" s="233"/>
    </row>
    <row r="10209" spans="4:4" s="232" customFormat="1" ht="15.75" customHeight="1">
      <c r="D10209" s="233"/>
    </row>
    <row r="10211" spans="4:4" s="232" customFormat="1" ht="15.75" customHeight="1">
      <c r="D10211" s="233"/>
    </row>
    <row r="10213" spans="4:4" s="232" customFormat="1" ht="15.75" customHeight="1">
      <c r="D10213" s="233"/>
    </row>
    <row r="10215" spans="4:4" s="232" customFormat="1" ht="15.75" customHeight="1">
      <c r="D10215" s="233"/>
    </row>
    <row r="10217" spans="4:4" s="232" customFormat="1" ht="15.75" customHeight="1">
      <c r="D10217" s="233"/>
    </row>
    <row r="10219" spans="4:4" s="232" customFormat="1" ht="15.75" customHeight="1">
      <c r="D10219" s="233"/>
    </row>
    <row r="10221" spans="4:4" s="232" customFormat="1" ht="15.75" customHeight="1">
      <c r="D10221" s="233"/>
    </row>
    <row r="10223" spans="4:4" s="232" customFormat="1" ht="15.75" customHeight="1">
      <c r="D10223" s="233"/>
    </row>
    <row r="10225" spans="4:4" s="232" customFormat="1" ht="15.75" customHeight="1">
      <c r="D10225" s="233"/>
    </row>
    <row r="10227" spans="4:4" s="232" customFormat="1" ht="15.75" customHeight="1">
      <c r="D10227" s="233"/>
    </row>
    <row r="10229" spans="4:4" s="232" customFormat="1" ht="15.75" customHeight="1">
      <c r="D10229" s="233"/>
    </row>
    <row r="10231" spans="4:4" s="232" customFormat="1" ht="15.75" customHeight="1">
      <c r="D10231" s="233"/>
    </row>
    <row r="10233" spans="4:4" s="232" customFormat="1" ht="15.75" customHeight="1">
      <c r="D10233" s="233"/>
    </row>
    <row r="10235" spans="4:4" s="232" customFormat="1" ht="15.75" customHeight="1">
      <c r="D10235" s="233"/>
    </row>
    <row r="10237" spans="4:4" s="232" customFormat="1" ht="15.75" customHeight="1">
      <c r="D10237" s="233"/>
    </row>
    <row r="10239" spans="4:4" s="232" customFormat="1" ht="15.75" customHeight="1">
      <c r="D10239" s="233"/>
    </row>
    <row r="10241" spans="4:4" s="232" customFormat="1" ht="15.75" customHeight="1">
      <c r="D10241" s="233"/>
    </row>
    <row r="10243" spans="4:4" s="232" customFormat="1" ht="15.75" customHeight="1">
      <c r="D10243" s="233"/>
    </row>
    <row r="10245" spans="4:4" s="232" customFormat="1" ht="15.75" customHeight="1">
      <c r="D10245" s="233"/>
    </row>
    <row r="10247" spans="4:4" s="232" customFormat="1" ht="15.75" customHeight="1">
      <c r="D10247" s="233"/>
    </row>
    <row r="10249" spans="4:4" s="232" customFormat="1" ht="15.75" customHeight="1">
      <c r="D10249" s="233"/>
    </row>
    <row r="10251" spans="4:4" s="232" customFormat="1" ht="15.75" customHeight="1">
      <c r="D10251" s="233"/>
    </row>
    <row r="10253" spans="4:4" s="232" customFormat="1" ht="15.75" customHeight="1">
      <c r="D10253" s="233"/>
    </row>
    <row r="10255" spans="4:4" s="232" customFormat="1" ht="15.75" customHeight="1">
      <c r="D10255" s="233"/>
    </row>
    <row r="10257" spans="4:4" s="232" customFormat="1" ht="15.75" customHeight="1">
      <c r="D10257" s="233"/>
    </row>
    <row r="10259" spans="4:4" s="232" customFormat="1" ht="15.75" customHeight="1">
      <c r="D10259" s="233"/>
    </row>
    <row r="10261" spans="4:4" s="232" customFormat="1" ht="15.75" customHeight="1">
      <c r="D10261" s="233"/>
    </row>
    <row r="10263" spans="4:4" s="232" customFormat="1" ht="15.75" customHeight="1">
      <c r="D10263" s="233"/>
    </row>
    <row r="10265" spans="4:4" s="232" customFormat="1" ht="15.75" customHeight="1">
      <c r="D10265" s="233"/>
    </row>
    <row r="10267" spans="4:4" s="232" customFormat="1" ht="15.75" customHeight="1">
      <c r="D10267" s="233"/>
    </row>
    <row r="10269" spans="4:4" s="232" customFormat="1" ht="15.75" customHeight="1">
      <c r="D10269" s="233"/>
    </row>
    <row r="10271" spans="4:4" s="232" customFormat="1" ht="15.75" customHeight="1">
      <c r="D10271" s="233"/>
    </row>
    <row r="10273" spans="4:4" s="232" customFormat="1" ht="15.75" customHeight="1">
      <c r="D10273" s="233"/>
    </row>
    <row r="10275" spans="4:4" s="232" customFormat="1" ht="15.75" customHeight="1">
      <c r="D10275" s="233"/>
    </row>
    <row r="10277" spans="4:4" s="232" customFormat="1" ht="15.75" customHeight="1">
      <c r="D10277" s="233"/>
    </row>
    <row r="10279" spans="4:4" s="232" customFormat="1" ht="15.75" customHeight="1">
      <c r="D10279" s="233"/>
    </row>
    <row r="10281" spans="4:4" s="232" customFormat="1" ht="15.75" customHeight="1">
      <c r="D10281" s="233"/>
    </row>
    <row r="10283" spans="4:4" s="232" customFormat="1" ht="15.75" customHeight="1">
      <c r="D10283" s="233"/>
    </row>
    <row r="10285" spans="4:4" s="232" customFormat="1" ht="15.75" customHeight="1">
      <c r="D10285" s="233"/>
    </row>
    <row r="10287" spans="4:4" s="232" customFormat="1" ht="15.75" customHeight="1">
      <c r="D10287" s="233"/>
    </row>
    <row r="10289" spans="4:4" s="232" customFormat="1" ht="15.75" customHeight="1">
      <c r="D10289" s="233"/>
    </row>
    <row r="10291" spans="4:4" s="232" customFormat="1" ht="15.75" customHeight="1">
      <c r="D10291" s="233"/>
    </row>
    <row r="10293" spans="4:4" s="232" customFormat="1" ht="15.75" customHeight="1">
      <c r="D10293" s="233"/>
    </row>
    <row r="10295" spans="4:4" s="232" customFormat="1" ht="15.75" customHeight="1">
      <c r="D10295" s="233"/>
    </row>
    <row r="10297" spans="4:4" s="232" customFormat="1" ht="15.75" customHeight="1">
      <c r="D10297" s="233"/>
    </row>
    <row r="10299" spans="4:4" s="232" customFormat="1" ht="15.75" customHeight="1">
      <c r="D10299" s="233"/>
    </row>
    <row r="10301" spans="4:4" s="232" customFormat="1" ht="15.75" customHeight="1">
      <c r="D10301" s="233"/>
    </row>
    <row r="10303" spans="4:4" s="232" customFormat="1" ht="15.75" customHeight="1">
      <c r="D10303" s="233"/>
    </row>
    <row r="10305" spans="4:4" s="232" customFormat="1" ht="15.75" customHeight="1">
      <c r="D10305" s="233"/>
    </row>
    <row r="10307" spans="4:4" s="232" customFormat="1" ht="15.75" customHeight="1">
      <c r="D10307" s="233"/>
    </row>
    <row r="10309" spans="4:4" s="232" customFormat="1" ht="15.75" customHeight="1">
      <c r="D10309" s="233"/>
    </row>
    <row r="10311" spans="4:4" s="232" customFormat="1" ht="15.75" customHeight="1">
      <c r="D10311" s="233"/>
    </row>
    <row r="10313" spans="4:4" s="232" customFormat="1" ht="15.75" customHeight="1">
      <c r="D10313" s="233"/>
    </row>
    <row r="10315" spans="4:4" s="232" customFormat="1" ht="15.75" customHeight="1">
      <c r="D10315" s="233"/>
    </row>
    <row r="10317" spans="4:4" s="232" customFormat="1" ht="15.75" customHeight="1">
      <c r="D10317" s="233"/>
    </row>
    <row r="10319" spans="4:4" s="232" customFormat="1" ht="15.75" customHeight="1">
      <c r="D10319" s="233"/>
    </row>
    <row r="10321" spans="4:4" s="232" customFormat="1" ht="15.75" customHeight="1">
      <c r="D10321" s="233"/>
    </row>
    <row r="10323" spans="4:4" s="232" customFormat="1" ht="15.75" customHeight="1">
      <c r="D10323" s="233"/>
    </row>
    <row r="10325" spans="4:4" s="232" customFormat="1" ht="15.75" customHeight="1">
      <c r="D10325" s="233"/>
    </row>
    <row r="10327" spans="4:4" s="232" customFormat="1" ht="15.75" customHeight="1">
      <c r="D10327" s="233"/>
    </row>
    <row r="10329" spans="4:4" s="232" customFormat="1" ht="15.75" customHeight="1">
      <c r="D10329" s="233"/>
    </row>
    <row r="10331" spans="4:4" s="232" customFormat="1" ht="15.75" customHeight="1">
      <c r="D10331" s="233"/>
    </row>
    <row r="10333" spans="4:4" s="232" customFormat="1" ht="15.75" customHeight="1">
      <c r="D10333" s="233"/>
    </row>
    <row r="10335" spans="4:4" s="232" customFormat="1" ht="15.75" customHeight="1">
      <c r="D10335" s="233"/>
    </row>
    <row r="10337" spans="4:4" s="232" customFormat="1" ht="15.75" customHeight="1">
      <c r="D10337" s="233"/>
    </row>
    <row r="10339" spans="4:4" s="232" customFormat="1" ht="15.75" customHeight="1">
      <c r="D10339" s="233"/>
    </row>
    <row r="10341" spans="4:4" s="232" customFormat="1" ht="15.75" customHeight="1">
      <c r="D10341" s="233"/>
    </row>
    <row r="10343" spans="4:4" s="232" customFormat="1" ht="15.75" customHeight="1">
      <c r="D10343" s="233"/>
    </row>
    <row r="10345" spans="4:4" s="232" customFormat="1" ht="15.75" customHeight="1">
      <c r="D10345" s="233"/>
    </row>
    <row r="10347" spans="4:4" s="232" customFormat="1" ht="15.75" customHeight="1">
      <c r="D10347" s="233"/>
    </row>
    <row r="10349" spans="4:4" s="232" customFormat="1" ht="15.75" customHeight="1">
      <c r="D10349" s="233"/>
    </row>
    <row r="10351" spans="4:4" s="232" customFormat="1" ht="15.75" customHeight="1">
      <c r="D10351" s="233"/>
    </row>
    <row r="10353" spans="4:4" s="232" customFormat="1" ht="15.75" customHeight="1">
      <c r="D10353" s="233"/>
    </row>
    <row r="10355" spans="4:4" s="232" customFormat="1" ht="15.75" customHeight="1">
      <c r="D10355" s="233"/>
    </row>
    <row r="10357" spans="4:4" s="232" customFormat="1" ht="15.75" customHeight="1">
      <c r="D10357" s="233"/>
    </row>
    <row r="10359" spans="4:4" s="232" customFormat="1" ht="15.75" customHeight="1">
      <c r="D10359" s="233"/>
    </row>
    <row r="10361" spans="4:4" s="232" customFormat="1" ht="15.75" customHeight="1">
      <c r="D10361" s="233"/>
    </row>
    <row r="10363" spans="4:4" s="232" customFormat="1" ht="15.75" customHeight="1">
      <c r="D10363" s="233"/>
    </row>
    <row r="10365" spans="4:4" s="232" customFormat="1" ht="15.75" customHeight="1">
      <c r="D10365" s="233"/>
    </row>
    <row r="10367" spans="4:4" s="232" customFormat="1" ht="15.75" customHeight="1">
      <c r="D10367" s="233"/>
    </row>
    <row r="10369" spans="4:4" s="232" customFormat="1" ht="15.75" customHeight="1">
      <c r="D10369" s="233"/>
    </row>
    <row r="10371" spans="4:4" s="232" customFormat="1" ht="15.75" customHeight="1">
      <c r="D10371" s="233"/>
    </row>
    <row r="10373" spans="4:4" s="232" customFormat="1" ht="15.75" customHeight="1">
      <c r="D10373" s="233"/>
    </row>
    <row r="10375" spans="4:4" s="232" customFormat="1" ht="15.75" customHeight="1">
      <c r="D10375" s="233"/>
    </row>
    <row r="10377" spans="4:4" s="232" customFormat="1" ht="15.75" customHeight="1">
      <c r="D10377" s="233"/>
    </row>
    <row r="10379" spans="4:4" s="232" customFormat="1" ht="15.75" customHeight="1">
      <c r="D10379" s="233"/>
    </row>
    <row r="10381" spans="4:4" s="232" customFormat="1" ht="15.75" customHeight="1">
      <c r="D10381" s="233"/>
    </row>
    <row r="10383" spans="4:4" s="232" customFormat="1" ht="15.75" customHeight="1">
      <c r="D10383" s="233"/>
    </row>
    <row r="10385" spans="4:4" s="232" customFormat="1" ht="15.75" customHeight="1">
      <c r="D10385" s="233"/>
    </row>
    <row r="10387" spans="4:4" s="232" customFormat="1" ht="15.75" customHeight="1">
      <c r="D10387" s="233"/>
    </row>
    <row r="10389" spans="4:4" s="232" customFormat="1" ht="15.75" customHeight="1">
      <c r="D10389" s="233"/>
    </row>
    <row r="10391" spans="4:4" s="232" customFormat="1" ht="15.75" customHeight="1">
      <c r="D10391" s="233"/>
    </row>
    <row r="10393" spans="4:4" s="232" customFormat="1" ht="15.75" customHeight="1">
      <c r="D10393" s="233"/>
    </row>
    <row r="10395" spans="4:4" s="232" customFormat="1" ht="15.75" customHeight="1">
      <c r="D10395" s="233"/>
    </row>
    <row r="10397" spans="4:4" s="232" customFormat="1" ht="15.75" customHeight="1">
      <c r="D10397" s="233"/>
    </row>
    <row r="10399" spans="4:4" s="232" customFormat="1" ht="15.75" customHeight="1">
      <c r="D10399" s="233"/>
    </row>
    <row r="10401" spans="4:4" s="232" customFormat="1" ht="15.75" customHeight="1">
      <c r="D10401" s="233"/>
    </row>
    <row r="10403" spans="4:4" s="232" customFormat="1" ht="15.75" customHeight="1">
      <c r="D10403" s="233"/>
    </row>
    <row r="10405" spans="4:4" s="232" customFormat="1" ht="15.75" customHeight="1">
      <c r="D10405" s="233"/>
    </row>
    <row r="10407" spans="4:4" s="232" customFormat="1" ht="15.75" customHeight="1">
      <c r="D10407" s="233"/>
    </row>
    <row r="10409" spans="4:4" s="232" customFormat="1" ht="15.75" customHeight="1">
      <c r="D10409" s="233"/>
    </row>
    <row r="10411" spans="4:4" s="232" customFormat="1" ht="15.75" customHeight="1">
      <c r="D10411" s="233"/>
    </row>
    <row r="10413" spans="4:4" s="232" customFormat="1" ht="15.75" customHeight="1">
      <c r="D10413" s="233"/>
    </row>
    <row r="10415" spans="4:4" s="232" customFormat="1" ht="15.75" customHeight="1">
      <c r="D10415" s="233"/>
    </row>
    <row r="10417" spans="4:4" s="232" customFormat="1" ht="15.75" customHeight="1">
      <c r="D10417" s="233"/>
    </row>
    <row r="10419" spans="4:4" s="232" customFormat="1" ht="15.75" customHeight="1">
      <c r="D10419" s="233"/>
    </row>
    <row r="10421" spans="4:4" s="232" customFormat="1" ht="15.75" customHeight="1">
      <c r="D10421" s="233"/>
    </row>
    <row r="10423" spans="4:4" s="232" customFormat="1" ht="15.75" customHeight="1">
      <c r="D10423" s="233"/>
    </row>
    <row r="10425" spans="4:4" s="232" customFormat="1" ht="15.75" customHeight="1">
      <c r="D10425" s="233"/>
    </row>
    <row r="10427" spans="4:4" s="232" customFormat="1" ht="15.75" customHeight="1">
      <c r="D10427" s="233"/>
    </row>
    <row r="10429" spans="4:4" s="232" customFormat="1" ht="15.75" customHeight="1">
      <c r="D10429" s="233"/>
    </row>
    <row r="10431" spans="4:4" s="232" customFormat="1" ht="15.75" customHeight="1">
      <c r="D10431" s="233"/>
    </row>
    <row r="10433" spans="4:4" s="232" customFormat="1" ht="15.75" customHeight="1">
      <c r="D10433" s="233"/>
    </row>
    <row r="10435" spans="4:4" s="232" customFormat="1" ht="15.75" customHeight="1">
      <c r="D10435" s="233"/>
    </row>
    <row r="10437" spans="4:4" s="232" customFormat="1" ht="15.75" customHeight="1">
      <c r="D10437" s="233"/>
    </row>
    <row r="10439" spans="4:4" s="232" customFormat="1" ht="15.75" customHeight="1">
      <c r="D10439" s="233"/>
    </row>
    <row r="10441" spans="4:4" s="232" customFormat="1" ht="15.75" customHeight="1">
      <c r="D10441" s="233"/>
    </row>
    <row r="10443" spans="4:4" s="232" customFormat="1" ht="15.75" customHeight="1">
      <c r="D10443" s="233"/>
    </row>
    <row r="10445" spans="4:4" s="232" customFormat="1" ht="15.75" customHeight="1">
      <c r="D10445" s="233"/>
    </row>
    <row r="10447" spans="4:4" s="232" customFormat="1" ht="15.75" customHeight="1">
      <c r="D10447" s="233"/>
    </row>
    <row r="10449" spans="4:4" s="232" customFormat="1" ht="15.75" customHeight="1">
      <c r="D10449" s="233"/>
    </row>
    <row r="10451" spans="4:4" s="232" customFormat="1" ht="15.75" customHeight="1">
      <c r="D10451" s="233"/>
    </row>
    <row r="10453" spans="4:4" s="232" customFormat="1" ht="15.75" customHeight="1">
      <c r="D10453" s="233"/>
    </row>
    <row r="10455" spans="4:4" s="232" customFormat="1" ht="15.75" customHeight="1">
      <c r="D10455" s="233"/>
    </row>
    <row r="10457" spans="4:4" s="232" customFormat="1" ht="15.75" customHeight="1">
      <c r="D10457" s="233"/>
    </row>
    <row r="10459" spans="4:4" s="232" customFormat="1" ht="15.75" customHeight="1">
      <c r="D10459" s="233"/>
    </row>
    <row r="10461" spans="4:4" s="232" customFormat="1" ht="15.75" customHeight="1">
      <c r="D10461" s="233"/>
    </row>
    <row r="10463" spans="4:4" s="232" customFormat="1" ht="15.75" customHeight="1">
      <c r="D10463" s="233"/>
    </row>
    <row r="10465" spans="4:4" s="232" customFormat="1" ht="15.75" customHeight="1">
      <c r="D10465" s="233"/>
    </row>
    <row r="10467" spans="4:4" s="232" customFormat="1" ht="15.75" customHeight="1">
      <c r="D10467" s="233"/>
    </row>
    <row r="10469" spans="4:4" s="232" customFormat="1" ht="15.75" customHeight="1">
      <c r="D10469" s="233"/>
    </row>
    <row r="10471" spans="4:4" s="232" customFormat="1" ht="15.75" customHeight="1">
      <c r="D10471" s="233"/>
    </row>
    <row r="10473" spans="4:4" s="232" customFormat="1" ht="15.75" customHeight="1">
      <c r="D10473" s="233"/>
    </row>
    <row r="10475" spans="4:4" s="232" customFormat="1" ht="15.75" customHeight="1">
      <c r="D10475" s="233"/>
    </row>
    <row r="10477" spans="4:4" s="232" customFormat="1" ht="15.75" customHeight="1">
      <c r="D10477" s="233"/>
    </row>
    <row r="10479" spans="4:4" s="232" customFormat="1" ht="15.75" customHeight="1">
      <c r="D10479" s="233"/>
    </row>
    <row r="10481" spans="4:4" s="232" customFormat="1" ht="15.75" customHeight="1">
      <c r="D10481" s="233"/>
    </row>
    <row r="10483" spans="4:4" s="232" customFormat="1" ht="15.75" customHeight="1">
      <c r="D10483" s="233"/>
    </row>
    <row r="10485" spans="4:4" s="232" customFormat="1" ht="15.75" customHeight="1">
      <c r="D10485" s="233"/>
    </row>
    <row r="10487" spans="4:4" s="232" customFormat="1" ht="15.75" customHeight="1">
      <c r="D10487" s="233"/>
    </row>
    <row r="10489" spans="4:4" s="232" customFormat="1" ht="15.75" customHeight="1">
      <c r="D10489" s="233"/>
    </row>
    <row r="10491" spans="4:4" s="232" customFormat="1" ht="15.75" customHeight="1">
      <c r="D10491" s="233"/>
    </row>
    <row r="10493" spans="4:4" s="232" customFormat="1" ht="15.75" customHeight="1">
      <c r="D10493" s="233"/>
    </row>
    <row r="10495" spans="4:4" s="232" customFormat="1" ht="15.75" customHeight="1">
      <c r="D10495" s="233"/>
    </row>
    <row r="10497" spans="4:4" s="232" customFormat="1" ht="15.75" customHeight="1">
      <c r="D10497" s="233"/>
    </row>
    <row r="10499" spans="4:4" s="232" customFormat="1" ht="15.75" customHeight="1">
      <c r="D10499" s="233"/>
    </row>
    <row r="10501" spans="4:4" s="232" customFormat="1" ht="15.75" customHeight="1">
      <c r="D10501" s="233"/>
    </row>
    <row r="10503" spans="4:4" s="232" customFormat="1" ht="15.75" customHeight="1">
      <c r="D10503" s="233"/>
    </row>
    <row r="10505" spans="4:4" s="232" customFormat="1" ht="15.75" customHeight="1">
      <c r="D10505" s="233"/>
    </row>
    <row r="10507" spans="4:4" s="232" customFormat="1" ht="15.75" customHeight="1">
      <c r="D10507" s="233"/>
    </row>
    <row r="10509" spans="4:4" s="232" customFormat="1" ht="15.75" customHeight="1">
      <c r="D10509" s="233"/>
    </row>
    <row r="10511" spans="4:4" s="232" customFormat="1" ht="15.75" customHeight="1">
      <c r="D10511" s="233"/>
    </row>
    <row r="10513" spans="4:4" s="232" customFormat="1" ht="15.75" customHeight="1">
      <c r="D10513" s="233"/>
    </row>
    <row r="10515" spans="4:4" s="232" customFormat="1" ht="15.75" customHeight="1">
      <c r="D10515" s="233"/>
    </row>
    <row r="10517" spans="4:4" s="232" customFormat="1" ht="15.75" customHeight="1">
      <c r="D10517" s="233"/>
    </row>
    <row r="10519" spans="4:4" s="232" customFormat="1" ht="15.75" customHeight="1">
      <c r="D10519" s="233"/>
    </row>
    <row r="10521" spans="4:4" s="232" customFormat="1" ht="15.75" customHeight="1">
      <c r="D10521" s="233"/>
    </row>
    <row r="10523" spans="4:4" s="232" customFormat="1" ht="15.75" customHeight="1">
      <c r="D10523" s="233"/>
    </row>
    <row r="10525" spans="4:4" s="232" customFormat="1" ht="15.75" customHeight="1">
      <c r="D10525" s="233"/>
    </row>
    <row r="10527" spans="4:4" s="232" customFormat="1" ht="15.75" customHeight="1">
      <c r="D10527" s="233"/>
    </row>
    <row r="10529" spans="4:4" s="232" customFormat="1" ht="15.75" customHeight="1">
      <c r="D10529" s="233"/>
    </row>
    <row r="10531" spans="4:4" s="232" customFormat="1" ht="15.75" customHeight="1">
      <c r="D10531" s="233"/>
    </row>
    <row r="10533" spans="4:4" s="232" customFormat="1" ht="15.75" customHeight="1">
      <c r="D10533" s="233"/>
    </row>
    <row r="10535" spans="4:4" s="232" customFormat="1" ht="15.75" customHeight="1">
      <c r="D10535" s="233"/>
    </row>
    <row r="10537" spans="4:4" s="232" customFormat="1" ht="15.75" customHeight="1">
      <c r="D10537" s="233"/>
    </row>
    <row r="10539" spans="4:4" s="232" customFormat="1" ht="15.75" customHeight="1">
      <c r="D10539" s="233"/>
    </row>
    <row r="10541" spans="4:4" s="232" customFormat="1" ht="15.75" customHeight="1">
      <c r="D10541" s="233"/>
    </row>
    <row r="10543" spans="4:4" s="232" customFormat="1" ht="15.75" customHeight="1">
      <c r="D10543" s="233"/>
    </row>
    <row r="10545" spans="4:4" s="232" customFormat="1" ht="15.75" customHeight="1">
      <c r="D10545" s="233"/>
    </row>
    <row r="10547" spans="4:4" s="232" customFormat="1" ht="15.75" customHeight="1">
      <c r="D10547" s="233"/>
    </row>
    <row r="10549" spans="4:4" s="232" customFormat="1" ht="15.75" customHeight="1">
      <c r="D10549" s="233"/>
    </row>
    <row r="10551" spans="4:4" s="232" customFormat="1" ht="15.75" customHeight="1">
      <c r="D10551" s="233"/>
    </row>
    <row r="10553" spans="4:4" s="232" customFormat="1" ht="15.75" customHeight="1">
      <c r="D10553" s="233"/>
    </row>
    <row r="10555" spans="4:4" s="232" customFormat="1" ht="15.75" customHeight="1">
      <c r="D10555" s="233"/>
    </row>
    <row r="10557" spans="4:4" s="232" customFormat="1" ht="15.75" customHeight="1">
      <c r="D10557" s="233"/>
    </row>
    <row r="10559" spans="4:4" s="232" customFormat="1" ht="15.75" customHeight="1">
      <c r="D10559" s="233"/>
    </row>
    <row r="10561" spans="4:4" s="232" customFormat="1" ht="15.75" customHeight="1">
      <c r="D10561" s="233"/>
    </row>
    <row r="10563" spans="4:4" s="232" customFormat="1" ht="15.75" customHeight="1">
      <c r="D10563" s="233"/>
    </row>
    <row r="10565" spans="4:4" s="232" customFormat="1" ht="15.75" customHeight="1">
      <c r="D10565" s="233"/>
    </row>
    <row r="10567" spans="4:4" s="232" customFormat="1" ht="15.75" customHeight="1">
      <c r="D10567" s="233"/>
    </row>
    <row r="10569" spans="4:4" s="232" customFormat="1" ht="15.75" customHeight="1">
      <c r="D10569" s="233"/>
    </row>
    <row r="10571" spans="4:4" s="232" customFormat="1" ht="15.75" customHeight="1">
      <c r="D10571" s="233"/>
    </row>
    <row r="10573" spans="4:4" s="232" customFormat="1" ht="15.75" customHeight="1">
      <c r="D10573" s="233"/>
    </row>
    <row r="10575" spans="4:4" s="232" customFormat="1" ht="15.75" customHeight="1">
      <c r="D10575" s="233"/>
    </row>
    <row r="10577" spans="4:4" s="232" customFormat="1" ht="15.75" customHeight="1">
      <c r="D10577" s="233"/>
    </row>
    <row r="10579" spans="4:4" s="232" customFormat="1" ht="15.75" customHeight="1">
      <c r="D10579" s="233"/>
    </row>
    <row r="10581" spans="4:4" s="232" customFormat="1" ht="15.75" customHeight="1">
      <c r="D10581" s="233"/>
    </row>
    <row r="10583" spans="4:4" s="232" customFormat="1" ht="15.75" customHeight="1">
      <c r="D10583" s="233"/>
    </row>
    <row r="10585" spans="4:4" s="232" customFormat="1" ht="15.75" customHeight="1">
      <c r="D10585" s="233"/>
    </row>
    <row r="10587" spans="4:4" s="232" customFormat="1" ht="15.75" customHeight="1">
      <c r="D10587" s="233"/>
    </row>
    <row r="10589" spans="4:4" s="232" customFormat="1" ht="15.75" customHeight="1">
      <c r="D10589" s="233"/>
    </row>
    <row r="10591" spans="4:4" s="232" customFormat="1" ht="15.75" customHeight="1">
      <c r="D10591" s="233"/>
    </row>
    <row r="10593" spans="4:4" s="232" customFormat="1" ht="15.75" customHeight="1">
      <c r="D10593" s="233"/>
    </row>
    <row r="10595" spans="4:4" s="232" customFormat="1" ht="15.75" customHeight="1">
      <c r="D10595" s="233"/>
    </row>
    <row r="10597" spans="4:4" s="232" customFormat="1" ht="15.75" customHeight="1">
      <c r="D10597" s="233"/>
    </row>
    <row r="10599" spans="4:4" s="232" customFormat="1" ht="15.75" customHeight="1">
      <c r="D10599" s="233"/>
    </row>
    <row r="10601" spans="4:4" s="232" customFormat="1" ht="15.75" customHeight="1">
      <c r="D10601" s="233"/>
    </row>
    <row r="10603" spans="4:4" s="232" customFormat="1" ht="15.75" customHeight="1">
      <c r="D10603" s="233"/>
    </row>
    <row r="10605" spans="4:4" s="232" customFormat="1" ht="15.75" customHeight="1">
      <c r="D10605" s="233"/>
    </row>
    <row r="10607" spans="4:4" s="232" customFormat="1" ht="15.75" customHeight="1">
      <c r="D10607" s="233"/>
    </row>
    <row r="10609" spans="4:4" s="232" customFormat="1" ht="15.75" customHeight="1">
      <c r="D10609" s="233"/>
    </row>
    <row r="10611" spans="4:4" s="232" customFormat="1" ht="15.75" customHeight="1">
      <c r="D10611" s="233"/>
    </row>
    <row r="10613" spans="4:4" s="232" customFormat="1" ht="15.75" customHeight="1">
      <c r="D10613" s="233"/>
    </row>
    <row r="10615" spans="4:4" s="232" customFormat="1" ht="15.75" customHeight="1">
      <c r="D10615" s="233"/>
    </row>
    <row r="10617" spans="4:4" s="232" customFormat="1" ht="15.75" customHeight="1">
      <c r="D10617" s="233"/>
    </row>
    <row r="10619" spans="4:4" s="232" customFormat="1" ht="15.75" customHeight="1">
      <c r="D10619" s="233"/>
    </row>
    <row r="10621" spans="4:4" s="232" customFormat="1" ht="15.75" customHeight="1">
      <c r="D10621" s="233"/>
    </row>
    <row r="10623" spans="4:4" s="232" customFormat="1" ht="15.75" customHeight="1">
      <c r="D10623" s="233"/>
    </row>
    <row r="10625" spans="4:4" s="232" customFormat="1" ht="15.75" customHeight="1">
      <c r="D10625" s="233"/>
    </row>
    <row r="10627" spans="4:4" s="232" customFormat="1" ht="15.75" customHeight="1">
      <c r="D10627" s="233"/>
    </row>
    <row r="10629" spans="4:4" s="232" customFormat="1" ht="15.75" customHeight="1">
      <c r="D10629" s="233"/>
    </row>
    <row r="10631" spans="4:4" s="232" customFormat="1" ht="15.75" customHeight="1">
      <c r="D10631" s="233"/>
    </row>
    <row r="10633" spans="4:4" s="232" customFormat="1" ht="15.75" customHeight="1">
      <c r="D10633" s="233"/>
    </row>
    <row r="10635" spans="4:4" s="232" customFormat="1" ht="15.75" customHeight="1">
      <c r="D10635" s="233"/>
    </row>
    <row r="10637" spans="4:4" s="232" customFormat="1" ht="15.75" customHeight="1">
      <c r="D10637" s="233"/>
    </row>
    <row r="10639" spans="4:4" s="232" customFormat="1" ht="15.75" customHeight="1">
      <c r="D10639" s="233"/>
    </row>
    <row r="10641" spans="4:4" s="232" customFormat="1" ht="15.75" customHeight="1">
      <c r="D10641" s="233"/>
    </row>
    <row r="10643" spans="4:4" s="232" customFormat="1" ht="15.75" customHeight="1">
      <c r="D10643" s="233"/>
    </row>
    <row r="10645" spans="4:4" s="232" customFormat="1" ht="15.75" customHeight="1">
      <c r="D10645" s="233"/>
    </row>
    <row r="10647" spans="4:4" s="232" customFormat="1" ht="15.75" customHeight="1">
      <c r="D10647" s="233"/>
    </row>
    <row r="10649" spans="4:4" s="232" customFormat="1" ht="15.75" customHeight="1">
      <c r="D10649" s="233"/>
    </row>
    <row r="10651" spans="4:4" s="232" customFormat="1" ht="15.75" customHeight="1">
      <c r="D10651" s="233"/>
    </row>
    <row r="10653" spans="4:4" s="232" customFormat="1" ht="15.75" customHeight="1">
      <c r="D10653" s="233"/>
    </row>
    <row r="10655" spans="4:4" s="232" customFormat="1" ht="15.75" customHeight="1">
      <c r="D10655" s="233"/>
    </row>
    <row r="10657" spans="4:4" s="232" customFormat="1" ht="15.75" customHeight="1">
      <c r="D10657" s="233"/>
    </row>
    <row r="10659" spans="4:4" s="232" customFormat="1" ht="15.75" customHeight="1">
      <c r="D10659" s="233"/>
    </row>
    <row r="10661" spans="4:4" s="232" customFormat="1" ht="15.75" customHeight="1">
      <c r="D10661" s="233"/>
    </row>
    <row r="10663" spans="4:4" s="232" customFormat="1" ht="15.75" customHeight="1">
      <c r="D10663" s="233"/>
    </row>
    <row r="10665" spans="4:4" s="232" customFormat="1" ht="15.75" customHeight="1">
      <c r="D10665" s="233"/>
    </row>
    <row r="10667" spans="4:4" s="232" customFormat="1" ht="15.75" customHeight="1">
      <c r="D10667" s="233"/>
    </row>
    <row r="10669" spans="4:4" s="232" customFormat="1" ht="15.75" customHeight="1">
      <c r="D10669" s="233"/>
    </row>
    <row r="10671" spans="4:4" s="232" customFormat="1" ht="15.75" customHeight="1">
      <c r="D10671" s="233"/>
    </row>
    <row r="10673" spans="4:4" s="232" customFormat="1" ht="15.75" customHeight="1">
      <c r="D10673" s="233"/>
    </row>
    <row r="10675" spans="4:4" s="232" customFormat="1" ht="15.75" customHeight="1">
      <c r="D10675" s="233"/>
    </row>
    <row r="10677" spans="4:4" s="232" customFormat="1" ht="15.75" customHeight="1">
      <c r="D10677" s="233"/>
    </row>
    <row r="10679" spans="4:4" s="232" customFormat="1" ht="15.75" customHeight="1">
      <c r="D10679" s="233"/>
    </row>
    <row r="10681" spans="4:4" s="232" customFormat="1" ht="15.75" customHeight="1">
      <c r="D10681" s="233"/>
    </row>
    <row r="10683" spans="4:4" s="232" customFormat="1" ht="15.75" customHeight="1">
      <c r="D10683" s="233"/>
    </row>
    <row r="10685" spans="4:4" s="232" customFormat="1" ht="15.75" customHeight="1">
      <c r="D10685" s="233"/>
    </row>
    <row r="10687" spans="4:4" s="232" customFormat="1" ht="15.75" customHeight="1">
      <c r="D10687" s="233"/>
    </row>
    <row r="10689" spans="4:4" s="232" customFormat="1" ht="15.75" customHeight="1">
      <c r="D10689" s="233"/>
    </row>
    <row r="10691" spans="4:4" s="232" customFormat="1" ht="15.75" customHeight="1">
      <c r="D10691" s="233"/>
    </row>
    <row r="10693" spans="4:4" s="232" customFormat="1" ht="15.75" customHeight="1">
      <c r="D10693" s="233"/>
    </row>
    <row r="10695" spans="4:4" s="232" customFormat="1" ht="15.75" customHeight="1">
      <c r="D10695" s="233"/>
    </row>
    <row r="10697" spans="4:4" s="232" customFormat="1" ht="15.75" customHeight="1">
      <c r="D10697" s="233"/>
    </row>
    <row r="10699" spans="4:4" s="232" customFormat="1" ht="15.75" customHeight="1">
      <c r="D10699" s="233"/>
    </row>
    <row r="10701" spans="4:4" s="232" customFormat="1" ht="15.75" customHeight="1">
      <c r="D10701" s="233"/>
    </row>
    <row r="10703" spans="4:4" s="232" customFormat="1" ht="15.75" customHeight="1">
      <c r="D10703" s="233"/>
    </row>
    <row r="10705" spans="4:4" s="232" customFormat="1" ht="15.75" customHeight="1">
      <c r="D10705" s="233"/>
    </row>
    <row r="10707" spans="4:4" s="232" customFormat="1" ht="15.75" customHeight="1">
      <c r="D10707" s="233"/>
    </row>
    <row r="10709" spans="4:4" s="232" customFormat="1" ht="15.75" customHeight="1">
      <c r="D10709" s="233"/>
    </row>
    <row r="10711" spans="4:4" s="232" customFormat="1" ht="15.75" customHeight="1">
      <c r="D10711" s="233"/>
    </row>
    <row r="10713" spans="4:4" s="232" customFormat="1" ht="15.75" customHeight="1">
      <c r="D10713" s="233"/>
    </row>
    <row r="10715" spans="4:4" s="232" customFormat="1" ht="15.75" customHeight="1">
      <c r="D10715" s="233"/>
    </row>
    <row r="10717" spans="4:4" s="232" customFormat="1" ht="15.75" customHeight="1">
      <c r="D10717" s="233"/>
    </row>
    <row r="10719" spans="4:4" s="232" customFormat="1" ht="15.75" customHeight="1">
      <c r="D10719" s="233"/>
    </row>
    <row r="10721" spans="4:4" s="232" customFormat="1" ht="15.75" customHeight="1">
      <c r="D10721" s="233"/>
    </row>
    <row r="10723" spans="4:4" s="232" customFormat="1" ht="15.75" customHeight="1">
      <c r="D10723" s="233"/>
    </row>
    <row r="10725" spans="4:4" s="232" customFormat="1" ht="15.75" customHeight="1">
      <c r="D10725" s="233"/>
    </row>
    <row r="10727" spans="4:4" s="232" customFormat="1" ht="15.75" customHeight="1">
      <c r="D10727" s="233"/>
    </row>
    <row r="10729" spans="4:4" s="232" customFormat="1" ht="15.75" customHeight="1">
      <c r="D10729" s="233"/>
    </row>
    <row r="10731" spans="4:4" s="232" customFormat="1" ht="15.75" customHeight="1">
      <c r="D10731" s="233"/>
    </row>
    <row r="10733" spans="4:4" s="232" customFormat="1" ht="15.75" customHeight="1">
      <c r="D10733" s="233"/>
    </row>
    <row r="10735" spans="4:4" s="232" customFormat="1" ht="15.75" customHeight="1">
      <c r="D10735" s="233"/>
    </row>
    <row r="10737" spans="4:4" s="232" customFormat="1" ht="15.75" customHeight="1">
      <c r="D10737" s="233"/>
    </row>
    <row r="10739" spans="4:4" s="232" customFormat="1" ht="15.75" customHeight="1">
      <c r="D10739" s="233"/>
    </row>
    <row r="10741" spans="4:4" s="232" customFormat="1" ht="15.75" customHeight="1">
      <c r="D10741" s="233"/>
    </row>
    <row r="10743" spans="4:4" s="232" customFormat="1" ht="15.75" customHeight="1">
      <c r="D10743" s="233"/>
    </row>
    <row r="10745" spans="4:4" s="232" customFormat="1" ht="15.75" customHeight="1">
      <c r="D10745" s="233"/>
    </row>
    <row r="10747" spans="4:4" s="232" customFormat="1" ht="15.75" customHeight="1">
      <c r="D10747" s="233"/>
    </row>
    <row r="10749" spans="4:4" s="232" customFormat="1" ht="15.75" customHeight="1">
      <c r="D10749" s="233"/>
    </row>
    <row r="10751" spans="4:4" s="232" customFormat="1" ht="15.75" customHeight="1">
      <c r="D10751" s="233"/>
    </row>
    <row r="10753" spans="4:4" s="232" customFormat="1" ht="15.75" customHeight="1">
      <c r="D10753" s="233"/>
    </row>
    <row r="10755" spans="4:4" s="232" customFormat="1" ht="15.75" customHeight="1">
      <c r="D10755" s="233"/>
    </row>
    <row r="10757" spans="4:4" s="232" customFormat="1" ht="15.75" customHeight="1">
      <c r="D10757" s="233"/>
    </row>
    <row r="10759" spans="4:4" s="232" customFormat="1" ht="15.75" customHeight="1">
      <c r="D10759" s="233"/>
    </row>
    <row r="10761" spans="4:4" s="232" customFormat="1" ht="15.75" customHeight="1">
      <c r="D10761" s="233"/>
    </row>
    <row r="10763" spans="4:4" s="232" customFormat="1" ht="15.75" customHeight="1">
      <c r="D10763" s="233"/>
    </row>
    <row r="10765" spans="4:4" s="232" customFormat="1" ht="15.75" customHeight="1">
      <c r="D10765" s="233"/>
    </row>
    <row r="10767" spans="4:4" s="232" customFormat="1" ht="15.75" customHeight="1">
      <c r="D10767" s="233"/>
    </row>
    <row r="10769" spans="4:4" s="232" customFormat="1" ht="15.75" customHeight="1">
      <c r="D10769" s="233"/>
    </row>
    <row r="10771" spans="4:4" s="232" customFormat="1" ht="15.75" customHeight="1">
      <c r="D10771" s="233"/>
    </row>
    <row r="10773" spans="4:4" s="232" customFormat="1" ht="15.75" customHeight="1">
      <c r="D10773" s="233"/>
    </row>
    <row r="10775" spans="4:4" s="232" customFormat="1" ht="15.75" customHeight="1">
      <c r="D10775" s="233"/>
    </row>
    <row r="10777" spans="4:4" s="232" customFormat="1" ht="15.75" customHeight="1">
      <c r="D10777" s="233"/>
    </row>
    <row r="10779" spans="4:4" s="232" customFormat="1" ht="15.75" customHeight="1">
      <c r="D10779" s="233"/>
    </row>
    <row r="10781" spans="4:4" s="232" customFormat="1" ht="15.75" customHeight="1">
      <c r="D10781" s="233"/>
    </row>
    <row r="10783" spans="4:4" s="232" customFormat="1" ht="15.75" customHeight="1">
      <c r="D10783" s="233"/>
    </row>
    <row r="10785" spans="4:4" s="232" customFormat="1" ht="15.75" customHeight="1">
      <c r="D10785" s="233"/>
    </row>
    <row r="10787" spans="4:4" s="232" customFormat="1" ht="15.75" customHeight="1">
      <c r="D10787" s="233"/>
    </row>
    <row r="10789" spans="4:4" s="232" customFormat="1" ht="15.75" customHeight="1">
      <c r="D10789" s="233"/>
    </row>
    <row r="10791" spans="4:4" s="232" customFormat="1" ht="15.75" customHeight="1">
      <c r="D10791" s="233"/>
    </row>
    <row r="10793" spans="4:4" s="232" customFormat="1" ht="15.75" customHeight="1">
      <c r="D10793" s="233"/>
    </row>
    <row r="10795" spans="4:4" s="232" customFormat="1" ht="15.75" customHeight="1">
      <c r="D10795" s="233"/>
    </row>
    <row r="10797" spans="4:4" s="232" customFormat="1" ht="15.75" customHeight="1">
      <c r="D10797" s="233"/>
    </row>
    <row r="10799" spans="4:4" s="232" customFormat="1" ht="15.75" customHeight="1">
      <c r="D10799" s="233"/>
    </row>
    <row r="10801" spans="4:4" s="232" customFormat="1" ht="15.75" customHeight="1">
      <c r="D10801" s="233"/>
    </row>
    <row r="10803" spans="4:4" s="232" customFormat="1" ht="15.75" customHeight="1">
      <c r="D10803" s="233"/>
    </row>
    <row r="10805" spans="4:4" s="232" customFormat="1" ht="15.75" customHeight="1">
      <c r="D10805" s="233"/>
    </row>
    <row r="10807" spans="4:4" s="232" customFormat="1" ht="15.75" customHeight="1">
      <c r="D10807" s="233"/>
    </row>
    <row r="10809" spans="4:4" s="232" customFormat="1" ht="15.75" customHeight="1">
      <c r="D10809" s="233"/>
    </row>
    <row r="10811" spans="4:4" s="232" customFormat="1" ht="15.75" customHeight="1">
      <c r="D10811" s="233"/>
    </row>
    <row r="10813" spans="4:4" s="232" customFormat="1" ht="15.75" customHeight="1">
      <c r="D10813" s="233"/>
    </row>
    <row r="10815" spans="4:4" s="232" customFormat="1" ht="15.75" customHeight="1">
      <c r="D10815" s="233"/>
    </row>
    <row r="10817" spans="4:4" s="232" customFormat="1" ht="15.75" customHeight="1">
      <c r="D10817" s="233"/>
    </row>
    <row r="10819" spans="4:4" s="232" customFormat="1" ht="15.75" customHeight="1">
      <c r="D10819" s="233"/>
    </row>
    <row r="10821" spans="4:4" s="232" customFormat="1" ht="15.75" customHeight="1">
      <c r="D10821" s="233"/>
    </row>
    <row r="10823" spans="4:4" s="232" customFormat="1" ht="15.75" customHeight="1">
      <c r="D10823" s="233"/>
    </row>
    <row r="10825" spans="4:4" s="232" customFormat="1" ht="15.75" customHeight="1">
      <c r="D10825" s="233"/>
    </row>
    <row r="10827" spans="4:4" s="232" customFormat="1" ht="15.75" customHeight="1">
      <c r="D10827" s="233"/>
    </row>
    <row r="10829" spans="4:4" s="232" customFormat="1" ht="15.75" customHeight="1">
      <c r="D10829" s="233"/>
    </row>
    <row r="10831" spans="4:4" s="232" customFormat="1" ht="15.75" customHeight="1">
      <c r="D10831" s="233"/>
    </row>
    <row r="10833" spans="4:4" s="232" customFormat="1" ht="15.75" customHeight="1">
      <c r="D10833" s="233"/>
    </row>
    <row r="10835" spans="4:4" s="232" customFormat="1" ht="15.75" customHeight="1">
      <c r="D10835" s="233"/>
    </row>
    <row r="10837" spans="4:4" s="232" customFormat="1" ht="15.75" customHeight="1">
      <c r="D10837" s="233"/>
    </row>
    <row r="10839" spans="4:4" s="232" customFormat="1" ht="15.75" customHeight="1">
      <c r="D10839" s="233"/>
    </row>
    <row r="10841" spans="4:4" s="232" customFormat="1" ht="15.75" customHeight="1">
      <c r="D10841" s="233"/>
    </row>
    <row r="10843" spans="4:4" s="232" customFormat="1" ht="15.75" customHeight="1">
      <c r="D10843" s="233"/>
    </row>
    <row r="10845" spans="4:4" s="232" customFormat="1" ht="15.75" customHeight="1">
      <c r="D10845" s="233"/>
    </row>
    <row r="10847" spans="4:4" s="232" customFormat="1" ht="15.75" customHeight="1">
      <c r="D10847" s="233"/>
    </row>
    <row r="10849" spans="4:4" s="232" customFormat="1" ht="15.75" customHeight="1">
      <c r="D10849" s="233"/>
    </row>
    <row r="10851" spans="4:4" s="232" customFormat="1" ht="15.75" customHeight="1">
      <c r="D10851" s="233"/>
    </row>
    <row r="10853" spans="4:4" s="232" customFormat="1" ht="15.75" customHeight="1">
      <c r="D10853" s="233"/>
    </row>
    <row r="10855" spans="4:4" s="232" customFormat="1" ht="15.75" customHeight="1">
      <c r="D10855" s="233"/>
    </row>
    <row r="10857" spans="4:4" s="232" customFormat="1" ht="15.75" customHeight="1">
      <c r="D10857" s="233"/>
    </row>
    <row r="10859" spans="4:4" s="232" customFormat="1" ht="15.75" customHeight="1">
      <c r="D10859" s="233"/>
    </row>
    <row r="10861" spans="4:4" s="232" customFormat="1" ht="15.75" customHeight="1">
      <c r="D10861" s="233"/>
    </row>
    <row r="10863" spans="4:4" s="232" customFormat="1" ht="15.75" customHeight="1">
      <c r="D10863" s="233"/>
    </row>
    <row r="10865" spans="4:4" s="232" customFormat="1" ht="15.75" customHeight="1">
      <c r="D10865" s="233"/>
    </row>
    <row r="10867" spans="4:4" s="232" customFormat="1" ht="15.75" customHeight="1">
      <c r="D10867" s="233"/>
    </row>
    <row r="10869" spans="4:4" s="232" customFormat="1" ht="15.75" customHeight="1">
      <c r="D10869" s="233"/>
    </row>
    <row r="10871" spans="4:4" s="232" customFormat="1" ht="15.75" customHeight="1">
      <c r="D10871" s="233"/>
    </row>
    <row r="10873" spans="4:4" s="232" customFormat="1" ht="15.75" customHeight="1">
      <c r="D10873" s="233"/>
    </row>
    <row r="10875" spans="4:4" s="232" customFormat="1" ht="15.75" customHeight="1">
      <c r="D10875" s="233"/>
    </row>
    <row r="10877" spans="4:4" s="232" customFormat="1" ht="15.75" customHeight="1">
      <c r="D10877" s="233"/>
    </row>
    <row r="10879" spans="4:4" s="232" customFormat="1" ht="15.75" customHeight="1">
      <c r="D10879" s="233"/>
    </row>
    <row r="10881" spans="4:4" s="232" customFormat="1" ht="15.75" customHeight="1">
      <c r="D10881" s="233"/>
    </row>
    <row r="10883" spans="4:4" s="232" customFormat="1" ht="15.75" customHeight="1">
      <c r="D10883" s="233"/>
    </row>
    <row r="10885" spans="4:4" s="232" customFormat="1" ht="15.75" customHeight="1">
      <c r="D10885" s="233"/>
    </row>
    <row r="10887" spans="4:4" s="232" customFormat="1" ht="15.75" customHeight="1">
      <c r="D10887" s="233"/>
    </row>
    <row r="10889" spans="4:4" s="232" customFormat="1" ht="15.75" customHeight="1">
      <c r="D10889" s="233"/>
    </row>
    <row r="10891" spans="4:4" s="232" customFormat="1" ht="15.75" customHeight="1">
      <c r="D10891" s="233"/>
    </row>
    <row r="10893" spans="4:4" s="232" customFormat="1" ht="15.75" customHeight="1">
      <c r="D10893" s="233"/>
    </row>
    <row r="10895" spans="4:4" s="232" customFormat="1" ht="15.75" customHeight="1">
      <c r="D10895" s="233"/>
    </row>
    <row r="10897" spans="4:4" s="232" customFormat="1" ht="15.75" customHeight="1">
      <c r="D10897" s="233"/>
    </row>
    <row r="10899" spans="4:4" s="232" customFormat="1" ht="15.75" customHeight="1">
      <c r="D10899" s="233"/>
    </row>
    <row r="10901" spans="4:4" s="232" customFormat="1" ht="15.75" customHeight="1">
      <c r="D10901" s="233"/>
    </row>
    <row r="10903" spans="4:4" s="232" customFormat="1" ht="15.75" customHeight="1">
      <c r="D10903" s="233"/>
    </row>
    <row r="10905" spans="4:4" s="232" customFormat="1" ht="15.75" customHeight="1">
      <c r="D10905" s="233"/>
    </row>
    <row r="10907" spans="4:4" s="232" customFormat="1" ht="15.75" customHeight="1">
      <c r="D10907" s="233"/>
    </row>
    <row r="10909" spans="4:4" s="232" customFormat="1" ht="15.75" customHeight="1">
      <c r="D10909" s="233"/>
    </row>
    <row r="10911" spans="4:4" s="232" customFormat="1" ht="15.75" customHeight="1">
      <c r="D10911" s="233"/>
    </row>
    <row r="10913" spans="4:4" s="232" customFormat="1" ht="15.75" customHeight="1">
      <c r="D10913" s="233"/>
    </row>
    <row r="10915" spans="4:4" s="232" customFormat="1" ht="15.75" customHeight="1">
      <c r="D10915" s="233"/>
    </row>
    <row r="10917" spans="4:4" s="232" customFormat="1" ht="15.75" customHeight="1">
      <c r="D10917" s="233"/>
    </row>
    <row r="10919" spans="4:4" s="232" customFormat="1" ht="15.75" customHeight="1">
      <c r="D10919" s="233"/>
    </row>
    <row r="10921" spans="4:4" s="232" customFormat="1" ht="15.75" customHeight="1">
      <c r="D10921" s="233"/>
    </row>
    <row r="10923" spans="4:4" s="232" customFormat="1" ht="15.75" customHeight="1">
      <c r="D10923" s="233"/>
    </row>
    <row r="10925" spans="4:4" s="232" customFormat="1" ht="15.75" customHeight="1">
      <c r="D10925" s="233"/>
    </row>
    <row r="10927" spans="4:4" s="232" customFormat="1" ht="15.75" customHeight="1">
      <c r="D10927" s="233"/>
    </row>
    <row r="10929" spans="4:4" s="232" customFormat="1" ht="15.75" customHeight="1">
      <c r="D10929" s="233"/>
    </row>
    <row r="10931" spans="4:4" s="232" customFormat="1" ht="15.75" customHeight="1">
      <c r="D10931" s="233"/>
    </row>
    <row r="10933" spans="4:4" s="232" customFormat="1" ht="15.75" customHeight="1">
      <c r="D10933" s="233"/>
    </row>
    <row r="10935" spans="4:4" s="232" customFormat="1" ht="15.75" customHeight="1">
      <c r="D10935" s="233"/>
    </row>
    <row r="10937" spans="4:4" s="232" customFormat="1" ht="15.75" customHeight="1">
      <c r="D10937" s="233"/>
    </row>
    <row r="10939" spans="4:4" s="232" customFormat="1" ht="15.75" customHeight="1">
      <c r="D10939" s="233"/>
    </row>
    <row r="10941" spans="4:4" s="232" customFormat="1" ht="15.75" customHeight="1">
      <c r="D10941" s="233"/>
    </row>
    <row r="10943" spans="4:4" s="232" customFormat="1" ht="15.75" customHeight="1">
      <c r="D10943" s="233"/>
    </row>
    <row r="10945" spans="4:4" s="232" customFormat="1" ht="15.75" customHeight="1">
      <c r="D10945" s="233"/>
    </row>
    <row r="10947" spans="4:4" s="232" customFormat="1" ht="15.75" customHeight="1">
      <c r="D10947" s="233"/>
    </row>
    <row r="10949" spans="4:4" s="232" customFormat="1" ht="15.75" customHeight="1">
      <c r="D10949" s="233"/>
    </row>
    <row r="10951" spans="4:4" s="232" customFormat="1" ht="15.75" customHeight="1">
      <c r="D10951" s="233"/>
    </row>
    <row r="10953" spans="4:4" s="232" customFormat="1" ht="15.75" customHeight="1">
      <c r="D10953" s="233"/>
    </row>
    <row r="10955" spans="4:4" s="232" customFormat="1" ht="15.75" customHeight="1">
      <c r="D10955" s="233"/>
    </row>
    <row r="10957" spans="4:4" s="232" customFormat="1" ht="15.75" customHeight="1">
      <c r="D10957" s="233"/>
    </row>
    <row r="10959" spans="4:4" s="232" customFormat="1" ht="15.75" customHeight="1">
      <c r="D10959" s="233"/>
    </row>
    <row r="10961" spans="4:4" s="232" customFormat="1" ht="15.75" customHeight="1">
      <c r="D10961" s="233"/>
    </row>
    <row r="10963" spans="4:4" s="232" customFormat="1" ht="15.75" customHeight="1">
      <c r="D10963" s="233"/>
    </row>
    <row r="10965" spans="4:4" s="232" customFormat="1" ht="15.75" customHeight="1">
      <c r="D10965" s="233"/>
    </row>
    <row r="10967" spans="4:4" s="232" customFormat="1" ht="15.75" customHeight="1">
      <c r="D10967" s="233"/>
    </row>
    <row r="10969" spans="4:4" s="232" customFormat="1" ht="15.75" customHeight="1">
      <c r="D10969" s="233"/>
    </row>
    <row r="10971" spans="4:4" s="232" customFormat="1" ht="15.75" customHeight="1">
      <c r="D10971" s="233"/>
    </row>
    <row r="10973" spans="4:4" s="232" customFormat="1" ht="15.75" customHeight="1">
      <c r="D10973" s="233"/>
    </row>
    <row r="10975" spans="4:4" s="232" customFormat="1" ht="15.75" customHeight="1">
      <c r="D10975" s="233"/>
    </row>
    <row r="10977" spans="4:4" s="232" customFormat="1" ht="15.75" customHeight="1">
      <c r="D10977" s="233"/>
    </row>
    <row r="10979" spans="4:4" s="232" customFormat="1" ht="15.75" customHeight="1">
      <c r="D10979" s="233"/>
    </row>
    <row r="10981" spans="4:4" s="232" customFormat="1" ht="15.75" customHeight="1">
      <c r="D10981" s="233"/>
    </row>
    <row r="10983" spans="4:4" s="232" customFormat="1" ht="15.75" customHeight="1">
      <c r="D10983" s="233"/>
    </row>
    <row r="10985" spans="4:4" s="232" customFormat="1" ht="15.75" customHeight="1">
      <c r="D10985" s="233"/>
    </row>
    <row r="10987" spans="4:4" s="232" customFormat="1" ht="15.75" customHeight="1">
      <c r="D10987" s="233"/>
    </row>
    <row r="10989" spans="4:4" s="232" customFormat="1" ht="15.75" customHeight="1">
      <c r="D10989" s="233"/>
    </row>
    <row r="10991" spans="4:4" s="232" customFormat="1" ht="15.75" customHeight="1">
      <c r="D10991" s="233"/>
    </row>
    <row r="10993" spans="4:4" s="232" customFormat="1" ht="15.75" customHeight="1">
      <c r="D10993" s="233"/>
    </row>
    <row r="10995" spans="4:4" s="232" customFormat="1" ht="15.75" customHeight="1">
      <c r="D10995" s="233"/>
    </row>
    <row r="10997" spans="4:4" s="232" customFormat="1" ht="15.75" customHeight="1">
      <c r="D10997" s="233"/>
    </row>
    <row r="10999" spans="4:4" s="232" customFormat="1" ht="15.75" customHeight="1">
      <c r="D10999" s="233"/>
    </row>
    <row r="11001" spans="4:4" s="232" customFormat="1" ht="15.75" customHeight="1">
      <c r="D11001" s="233"/>
    </row>
    <row r="11003" spans="4:4" s="232" customFormat="1" ht="15.75" customHeight="1">
      <c r="D11003" s="233"/>
    </row>
    <row r="11005" spans="4:4" s="232" customFormat="1" ht="15.75" customHeight="1">
      <c r="D11005" s="233"/>
    </row>
    <row r="11007" spans="4:4" s="232" customFormat="1" ht="15.75" customHeight="1">
      <c r="D11007" s="233"/>
    </row>
    <row r="11009" spans="4:4" s="232" customFormat="1" ht="15.75" customHeight="1">
      <c r="D11009" s="233"/>
    </row>
    <row r="11011" spans="4:4" s="232" customFormat="1" ht="15.75" customHeight="1">
      <c r="D11011" s="233"/>
    </row>
    <row r="11013" spans="4:4" s="232" customFormat="1" ht="15.75" customHeight="1">
      <c r="D11013" s="233"/>
    </row>
    <row r="11015" spans="4:4" s="232" customFormat="1" ht="15.75" customHeight="1">
      <c r="D11015" s="233"/>
    </row>
    <row r="11017" spans="4:4" s="232" customFormat="1" ht="15.75" customHeight="1">
      <c r="D11017" s="233"/>
    </row>
    <row r="11019" spans="4:4" s="232" customFormat="1" ht="15.75" customHeight="1">
      <c r="D11019" s="233"/>
    </row>
    <row r="11021" spans="4:4" s="232" customFormat="1" ht="15.75" customHeight="1">
      <c r="D11021" s="233"/>
    </row>
    <row r="11023" spans="4:4" s="232" customFormat="1" ht="15.75" customHeight="1">
      <c r="D11023" s="233"/>
    </row>
    <row r="11025" spans="4:4" s="232" customFormat="1" ht="15.75" customHeight="1">
      <c r="D11025" s="233"/>
    </row>
    <row r="11027" spans="4:4" s="232" customFormat="1" ht="15.75" customHeight="1">
      <c r="D11027" s="233"/>
    </row>
    <row r="11029" spans="4:4" s="232" customFormat="1" ht="15.75" customHeight="1">
      <c r="D11029" s="233"/>
    </row>
    <row r="11031" spans="4:4" s="232" customFormat="1" ht="15.75" customHeight="1">
      <c r="D11031" s="233"/>
    </row>
    <row r="11033" spans="4:4" s="232" customFormat="1" ht="15.75" customHeight="1">
      <c r="D11033" s="233"/>
    </row>
    <row r="11035" spans="4:4" s="232" customFormat="1" ht="15.75" customHeight="1">
      <c r="D11035" s="233"/>
    </row>
    <row r="11037" spans="4:4" s="232" customFormat="1" ht="15.75" customHeight="1">
      <c r="D11037" s="233"/>
    </row>
    <row r="11039" spans="4:4" s="232" customFormat="1" ht="15.75" customHeight="1">
      <c r="D11039" s="233"/>
    </row>
    <row r="11041" spans="4:4" s="232" customFormat="1" ht="15.75" customHeight="1">
      <c r="D11041" s="233"/>
    </row>
    <row r="11043" spans="4:4" s="232" customFormat="1" ht="15.75" customHeight="1">
      <c r="D11043" s="233"/>
    </row>
    <row r="11045" spans="4:4" s="232" customFormat="1" ht="15.75" customHeight="1">
      <c r="D11045" s="233"/>
    </row>
    <row r="11047" spans="4:4" s="232" customFormat="1" ht="15.75" customHeight="1">
      <c r="D11047" s="233"/>
    </row>
    <row r="11049" spans="4:4" s="232" customFormat="1" ht="15.75" customHeight="1">
      <c r="D11049" s="233"/>
    </row>
    <row r="11051" spans="4:4" s="232" customFormat="1" ht="15.75" customHeight="1">
      <c r="D11051" s="233"/>
    </row>
    <row r="11053" spans="4:4" s="232" customFormat="1" ht="15.75" customHeight="1">
      <c r="D11053" s="233"/>
    </row>
    <row r="11055" spans="4:4" s="232" customFormat="1" ht="15.75" customHeight="1">
      <c r="D11055" s="233"/>
    </row>
    <row r="11057" spans="4:4" s="232" customFormat="1" ht="15.75" customHeight="1">
      <c r="D11057" s="233"/>
    </row>
    <row r="11059" spans="4:4" s="232" customFormat="1" ht="15.75" customHeight="1">
      <c r="D11059" s="233"/>
    </row>
    <row r="11061" spans="4:4" s="232" customFormat="1" ht="15.75" customHeight="1">
      <c r="D11061" s="233"/>
    </row>
    <row r="11063" spans="4:4" s="232" customFormat="1" ht="15.75" customHeight="1">
      <c r="D11063" s="233"/>
    </row>
    <row r="11065" spans="4:4" s="232" customFormat="1" ht="15.75" customHeight="1">
      <c r="D11065" s="233"/>
    </row>
    <row r="11067" spans="4:4" s="232" customFormat="1" ht="15.75" customHeight="1">
      <c r="D11067" s="233"/>
    </row>
    <row r="11069" spans="4:4" s="232" customFormat="1" ht="15.75" customHeight="1">
      <c r="D11069" s="233"/>
    </row>
    <row r="11071" spans="4:4" s="232" customFormat="1" ht="15.75" customHeight="1">
      <c r="D11071" s="233"/>
    </row>
    <row r="11073" spans="4:4" s="232" customFormat="1" ht="15.75" customHeight="1">
      <c r="D11073" s="233"/>
    </row>
    <row r="11075" spans="4:4" s="232" customFormat="1" ht="15.75" customHeight="1">
      <c r="D11075" s="233"/>
    </row>
    <row r="11077" spans="4:4" s="232" customFormat="1" ht="15.75" customHeight="1">
      <c r="D11077" s="233"/>
    </row>
    <row r="11079" spans="4:4" s="232" customFormat="1" ht="15.75" customHeight="1">
      <c r="D11079" s="233"/>
    </row>
    <row r="11081" spans="4:4" s="232" customFormat="1" ht="15.75" customHeight="1">
      <c r="D11081" s="233"/>
    </row>
    <row r="11083" spans="4:4" s="232" customFormat="1" ht="15.75" customHeight="1">
      <c r="D11083" s="233"/>
    </row>
    <row r="11085" spans="4:4" s="232" customFormat="1" ht="15.75" customHeight="1">
      <c r="D11085" s="233"/>
    </row>
    <row r="11087" spans="4:4" s="232" customFormat="1" ht="15.75" customHeight="1">
      <c r="D11087" s="233"/>
    </row>
    <row r="11089" spans="4:4" s="232" customFormat="1" ht="15.75" customHeight="1">
      <c r="D11089" s="233"/>
    </row>
    <row r="11091" spans="4:4" s="232" customFormat="1" ht="15.75" customHeight="1">
      <c r="D11091" s="233"/>
    </row>
    <row r="11093" spans="4:4" s="232" customFormat="1" ht="15.75" customHeight="1">
      <c r="D11093" s="233"/>
    </row>
    <row r="11095" spans="4:4" s="232" customFormat="1" ht="15.75" customHeight="1">
      <c r="D11095" s="233"/>
    </row>
    <row r="11097" spans="4:4" s="232" customFormat="1" ht="15.75" customHeight="1">
      <c r="D11097" s="233"/>
    </row>
    <row r="11099" spans="4:4" s="232" customFormat="1" ht="15.75" customHeight="1">
      <c r="D11099" s="233"/>
    </row>
    <row r="11101" spans="4:4" s="232" customFormat="1" ht="15.75" customHeight="1">
      <c r="D11101" s="233"/>
    </row>
    <row r="11103" spans="4:4" s="232" customFormat="1" ht="15.75" customHeight="1">
      <c r="D11103" s="233"/>
    </row>
    <row r="11105" spans="4:4" s="232" customFormat="1" ht="15.75" customHeight="1">
      <c r="D11105" s="233"/>
    </row>
    <row r="11107" spans="4:4" s="232" customFormat="1" ht="15.75" customHeight="1">
      <c r="D11107" s="233"/>
    </row>
    <row r="11109" spans="4:4" s="232" customFormat="1" ht="15.75" customHeight="1">
      <c r="D11109" s="233"/>
    </row>
    <row r="11111" spans="4:4" s="232" customFormat="1" ht="15.75" customHeight="1">
      <c r="D11111" s="233"/>
    </row>
    <row r="11113" spans="4:4" s="232" customFormat="1" ht="15.75" customHeight="1">
      <c r="D11113" s="233"/>
    </row>
    <row r="11115" spans="4:4" s="232" customFormat="1" ht="15.75" customHeight="1">
      <c r="D11115" s="233"/>
    </row>
    <row r="11117" spans="4:4" s="232" customFormat="1" ht="15.75" customHeight="1">
      <c r="D11117" s="233"/>
    </row>
    <row r="11119" spans="4:4" s="232" customFormat="1" ht="15.75" customHeight="1">
      <c r="D11119" s="233"/>
    </row>
    <row r="11121" spans="4:4" s="232" customFormat="1" ht="15.75" customHeight="1">
      <c r="D11121" s="233"/>
    </row>
    <row r="11123" spans="4:4" s="232" customFormat="1" ht="15.75" customHeight="1">
      <c r="D11123" s="233"/>
    </row>
    <row r="11125" spans="4:4" s="232" customFormat="1" ht="15.75" customHeight="1">
      <c r="D11125" s="233"/>
    </row>
    <row r="11127" spans="4:4" s="232" customFormat="1" ht="15.75" customHeight="1">
      <c r="D11127" s="233"/>
    </row>
    <row r="11129" spans="4:4" s="232" customFormat="1" ht="15.75" customHeight="1">
      <c r="D11129" s="233"/>
    </row>
    <row r="11131" spans="4:4" s="232" customFormat="1" ht="15.75" customHeight="1">
      <c r="D11131" s="233"/>
    </row>
    <row r="11133" spans="4:4" s="232" customFormat="1" ht="15.75" customHeight="1">
      <c r="D11133" s="233"/>
    </row>
    <row r="11135" spans="4:4" s="232" customFormat="1" ht="15.75" customHeight="1">
      <c r="D11135" s="233"/>
    </row>
    <row r="11137" spans="4:4" s="232" customFormat="1" ht="15.75" customHeight="1">
      <c r="D11137" s="233"/>
    </row>
    <row r="11139" spans="4:4" s="232" customFormat="1" ht="15.75" customHeight="1">
      <c r="D11139" s="233"/>
    </row>
    <row r="11141" spans="4:4" s="232" customFormat="1" ht="15.75" customHeight="1">
      <c r="D11141" s="233"/>
    </row>
    <row r="11143" spans="4:4" s="232" customFormat="1" ht="15.75" customHeight="1">
      <c r="D11143" s="233"/>
    </row>
    <row r="11145" spans="4:4" s="232" customFormat="1" ht="15.75" customHeight="1">
      <c r="D11145" s="233"/>
    </row>
    <row r="11147" spans="4:4" s="232" customFormat="1" ht="15.75" customHeight="1">
      <c r="D11147" s="233"/>
    </row>
    <row r="11149" spans="4:4" s="232" customFormat="1" ht="15.75" customHeight="1">
      <c r="D11149" s="233"/>
    </row>
    <row r="11151" spans="4:4" s="232" customFormat="1" ht="15.75" customHeight="1">
      <c r="D11151" s="233"/>
    </row>
    <row r="11153" spans="4:4" s="232" customFormat="1" ht="15.75" customHeight="1">
      <c r="D11153" s="233"/>
    </row>
    <row r="11155" spans="4:4" s="232" customFormat="1" ht="15.75" customHeight="1">
      <c r="D11155" s="233"/>
    </row>
    <row r="11157" spans="4:4" s="232" customFormat="1" ht="15.75" customHeight="1">
      <c r="D11157" s="233"/>
    </row>
    <row r="11159" spans="4:4" s="232" customFormat="1" ht="15.75" customHeight="1">
      <c r="D11159" s="233"/>
    </row>
    <row r="11161" spans="4:4" s="232" customFormat="1" ht="15.75" customHeight="1">
      <c r="D11161" s="233"/>
    </row>
    <row r="11163" spans="4:4" s="232" customFormat="1" ht="15.75" customHeight="1">
      <c r="D11163" s="233"/>
    </row>
    <row r="11165" spans="4:4" s="232" customFormat="1" ht="15.75" customHeight="1">
      <c r="D11165" s="233"/>
    </row>
    <row r="11167" spans="4:4" s="232" customFormat="1" ht="15.75" customHeight="1">
      <c r="D11167" s="233"/>
    </row>
    <row r="11169" spans="4:4" s="232" customFormat="1" ht="15.75" customHeight="1">
      <c r="D11169" s="233"/>
    </row>
    <row r="11171" spans="4:4" s="232" customFormat="1" ht="15.75" customHeight="1">
      <c r="D11171" s="233"/>
    </row>
    <row r="11173" spans="4:4" s="232" customFormat="1" ht="15.75" customHeight="1">
      <c r="D11173" s="233"/>
    </row>
    <row r="11175" spans="4:4" s="232" customFormat="1" ht="15.75" customHeight="1">
      <c r="D11175" s="233"/>
    </row>
    <row r="11177" spans="4:4" s="232" customFormat="1" ht="15.75" customHeight="1">
      <c r="D11177" s="233"/>
    </row>
    <row r="11179" spans="4:4" s="232" customFormat="1" ht="15.75" customHeight="1">
      <c r="D11179" s="233"/>
    </row>
    <row r="11181" spans="4:4" s="232" customFormat="1" ht="15.75" customHeight="1">
      <c r="D11181" s="233"/>
    </row>
    <row r="11183" spans="4:4" s="232" customFormat="1" ht="15.75" customHeight="1">
      <c r="D11183" s="233"/>
    </row>
    <row r="11185" spans="4:4" s="232" customFormat="1" ht="15.75" customHeight="1">
      <c r="D11185" s="233"/>
    </row>
    <row r="11187" spans="4:4" s="232" customFormat="1" ht="15.75" customHeight="1">
      <c r="D11187" s="233"/>
    </row>
    <row r="11189" spans="4:4" s="232" customFormat="1" ht="15.75" customHeight="1">
      <c r="D11189" s="233"/>
    </row>
    <row r="11191" spans="4:4" s="232" customFormat="1" ht="15.75" customHeight="1">
      <c r="D11191" s="233"/>
    </row>
    <row r="11193" spans="4:4" s="232" customFormat="1" ht="15.75" customHeight="1">
      <c r="D11193" s="233"/>
    </row>
    <row r="11195" spans="4:4" s="232" customFormat="1" ht="15.75" customHeight="1">
      <c r="D11195" s="233"/>
    </row>
    <row r="11197" spans="4:4" s="232" customFormat="1" ht="15.75" customHeight="1">
      <c r="D11197" s="233"/>
    </row>
    <row r="11199" spans="4:4" s="232" customFormat="1" ht="15.75" customHeight="1">
      <c r="D11199" s="233"/>
    </row>
    <row r="11201" spans="4:4" s="232" customFormat="1" ht="15.75" customHeight="1">
      <c r="D11201" s="233"/>
    </row>
    <row r="11203" spans="4:4" s="232" customFormat="1" ht="15.75" customHeight="1">
      <c r="D11203" s="233"/>
    </row>
    <row r="11205" spans="4:4" s="232" customFormat="1" ht="15.75" customHeight="1">
      <c r="D11205" s="233"/>
    </row>
    <row r="11207" spans="4:4" s="232" customFormat="1" ht="15.75" customHeight="1">
      <c r="D11207" s="233"/>
    </row>
    <row r="11209" spans="4:4" s="232" customFormat="1" ht="15.75" customHeight="1">
      <c r="D11209" s="233"/>
    </row>
    <row r="11211" spans="4:4" s="232" customFormat="1" ht="15.75" customHeight="1">
      <c r="D11211" s="233"/>
    </row>
    <row r="11213" spans="4:4" s="232" customFormat="1" ht="15.75" customHeight="1">
      <c r="D11213" s="233"/>
    </row>
    <row r="11215" spans="4:4" s="232" customFormat="1" ht="15.75" customHeight="1">
      <c r="D11215" s="233"/>
    </row>
    <row r="11217" spans="4:4" s="232" customFormat="1" ht="15.75" customHeight="1">
      <c r="D11217" s="233"/>
    </row>
    <row r="11219" spans="4:4" s="232" customFormat="1" ht="15.75" customHeight="1">
      <c r="D11219" s="233"/>
    </row>
    <row r="11221" spans="4:4" s="232" customFormat="1" ht="15.75" customHeight="1">
      <c r="D11221" s="233"/>
    </row>
    <row r="11223" spans="4:4" s="232" customFormat="1" ht="15.75" customHeight="1">
      <c r="D11223" s="233"/>
    </row>
    <row r="11225" spans="4:4" s="232" customFormat="1" ht="15.75" customHeight="1">
      <c r="D11225" s="233"/>
    </row>
    <row r="11227" spans="4:4" s="232" customFormat="1" ht="15.75" customHeight="1">
      <c r="D11227" s="233"/>
    </row>
    <row r="11229" spans="4:4" s="232" customFormat="1" ht="15.75" customHeight="1">
      <c r="D11229" s="233"/>
    </row>
    <row r="11231" spans="4:4" s="232" customFormat="1" ht="15.75" customHeight="1">
      <c r="D11231" s="233"/>
    </row>
    <row r="11233" spans="4:4" s="232" customFormat="1" ht="15.75" customHeight="1">
      <c r="D11233" s="233"/>
    </row>
    <row r="11235" spans="4:4" s="232" customFormat="1" ht="15.75" customHeight="1">
      <c r="D11235" s="233"/>
    </row>
    <row r="11237" spans="4:4" s="232" customFormat="1" ht="15.75" customHeight="1">
      <c r="D11237" s="233"/>
    </row>
    <row r="11239" spans="4:4" s="232" customFormat="1" ht="15.75" customHeight="1">
      <c r="D11239" s="233"/>
    </row>
    <row r="11241" spans="4:4" s="232" customFormat="1" ht="15.75" customHeight="1">
      <c r="D11241" s="233"/>
    </row>
    <row r="11243" spans="4:4" s="232" customFormat="1" ht="15.75" customHeight="1">
      <c r="D11243" s="233"/>
    </row>
    <row r="11245" spans="4:4" s="232" customFormat="1" ht="15.75" customHeight="1">
      <c r="D11245" s="233"/>
    </row>
    <row r="11247" spans="4:4" s="232" customFormat="1" ht="15.75" customHeight="1">
      <c r="D11247" s="233"/>
    </row>
    <row r="11249" spans="4:4" s="232" customFormat="1" ht="15.75" customHeight="1">
      <c r="D11249" s="233"/>
    </row>
    <row r="11251" spans="4:4" s="232" customFormat="1" ht="15.75" customHeight="1">
      <c r="D11251" s="233"/>
    </row>
    <row r="11253" spans="4:4" s="232" customFormat="1" ht="15.75" customHeight="1">
      <c r="D11253" s="233"/>
    </row>
    <row r="11255" spans="4:4" s="232" customFormat="1" ht="15.75" customHeight="1">
      <c r="D11255" s="233"/>
    </row>
    <row r="11257" spans="4:4" s="232" customFormat="1" ht="15.75" customHeight="1">
      <c r="D11257" s="233"/>
    </row>
    <row r="11259" spans="4:4" s="232" customFormat="1" ht="15.75" customHeight="1">
      <c r="D11259" s="233"/>
    </row>
    <row r="11261" spans="4:4" s="232" customFormat="1" ht="15.75" customHeight="1">
      <c r="D11261" s="233"/>
    </row>
    <row r="11263" spans="4:4" s="232" customFormat="1" ht="15.75" customHeight="1">
      <c r="D11263" s="233"/>
    </row>
    <row r="11265" spans="4:4" s="232" customFormat="1" ht="15.75" customHeight="1">
      <c r="D11265" s="233"/>
    </row>
    <row r="11267" spans="4:4" s="232" customFormat="1" ht="15.75" customHeight="1">
      <c r="D11267" s="233"/>
    </row>
    <row r="11269" spans="4:4" s="232" customFormat="1" ht="15.75" customHeight="1">
      <c r="D11269" s="233"/>
    </row>
    <row r="11271" spans="4:4" s="232" customFormat="1" ht="15.75" customHeight="1">
      <c r="D11271" s="233"/>
    </row>
    <row r="11273" spans="4:4" s="232" customFormat="1" ht="15.75" customHeight="1">
      <c r="D11273" s="233"/>
    </row>
    <row r="11275" spans="4:4" s="232" customFormat="1" ht="15.75" customHeight="1">
      <c r="D11275" s="233"/>
    </row>
    <row r="11277" spans="4:4" s="232" customFormat="1" ht="15.75" customHeight="1">
      <c r="D11277" s="233"/>
    </row>
    <row r="11279" spans="4:4" s="232" customFormat="1" ht="15.75" customHeight="1">
      <c r="D11279" s="233"/>
    </row>
    <row r="11281" spans="4:4" s="232" customFormat="1" ht="15.75" customHeight="1">
      <c r="D11281" s="233"/>
    </row>
    <row r="11283" spans="4:4" s="232" customFormat="1" ht="15.75" customHeight="1">
      <c r="D11283" s="233"/>
    </row>
    <row r="11285" spans="4:4" s="232" customFormat="1" ht="15.75" customHeight="1">
      <c r="D11285" s="233"/>
    </row>
    <row r="11287" spans="4:4" s="232" customFormat="1" ht="15.75" customHeight="1">
      <c r="D11287" s="233"/>
    </row>
    <row r="11289" spans="4:4" s="232" customFormat="1" ht="15.75" customHeight="1">
      <c r="D11289" s="233"/>
    </row>
    <row r="11291" spans="4:4" s="232" customFormat="1" ht="15.75" customHeight="1">
      <c r="D11291" s="233"/>
    </row>
    <row r="11293" spans="4:4" s="232" customFormat="1" ht="15.75" customHeight="1">
      <c r="D11293" s="233"/>
    </row>
    <row r="11295" spans="4:4" s="232" customFormat="1" ht="15.75" customHeight="1">
      <c r="D11295" s="233"/>
    </row>
    <row r="11297" spans="4:4" s="232" customFormat="1" ht="15.75" customHeight="1">
      <c r="D11297" s="233"/>
    </row>
    <row r="11299" spans="4:4" s="232" customFormat="1" ht="15.75" customHeight="1">
      <c r="D11299" s="233"/>
    </row>
    <row r="11301" spans="4:4" s="232" customFormat="1" ht="15.75" customHeight="1">
      <c r="D11301" s="233"/>
    </row>
    <row r="11303" spans="4:4" s="232" customFormat="1" ht="15.75" customHeight="1">
      <c r="D11303" s="233"/>
    </row>
    <row r="11305" spans="4:4" s="232" customFormat="1" ht="15.75" customHeight="1">
      <c r="D11305" s="233"/>
    </row>
    <row r="11307" spans="4:4" s="232" customFormat="1" ht="15.75" customHeight="1">
      <c r="D11307" s="233"/>
    </row>
    <row r="11309" spans="4:4" s="232" customFormat="1" ht="15.75" customHeight="1">
      <c r="D11309" s="233"/>
    </row>
    <row r="11311" spans="4:4" s="232" customFormat="1" ht="15.75" customHeight="1">
      <c r="D11311" s="233"/>
    </row>
    <row r="11313" spans="4:4" s="232" customFormat="1" ht="15.75" customHeight="1">
      <c r="D11313" s="233"/>
    </row>
    <row r="11315" spans="4:4" s="232" customFormat="1" ht="15.75" customHeight="1">
      <c r="D11315" s="233"/>
    </row>
    <row r="11317" spans="4:4" s="232" customFormat="1" ht="15.75" customHeight="1">
      <c r="D11317" s="233"/>
    </row>
    <row r="11319" spans="4:4" s="232" customFormat="1" ht="15.75" customHeight="1">
      <c r="D11319" s="233"/>
    </row>
    <row r="11321" spans="4:4" s="232" customFormat="1" ht="15.75" customHeight="1">
      <c r="D11321" s="233"/>
    </row>
    <row r="11323" spans="4:4" s="232" customFormat="1" ht="15.75" customHeight="1">
      <c r="D11323" s="233"/>
    </row>
    <row r="11325" spans="4:4" s="232" customFormat="1" ht="15.75" customHeight="1">
      <c r="D11325" s="233"/>
    </row>
    <row r="11327" spans="4:4" s="232" customFormat="1" ht="15.75" customHeight="1">
      <c r="D11327" s="233"/>
    </row>
    <row r="11329" spans="4:4" s="232" customFormat="1" ht="15.75" customHeight="1">
      <c r="D11329" s="233"/>
    </row>
    <row r="11331" spans="4:4" s="232" customFormat="1" ht="15.75" customHeight="1">
      <c r="D11331" s="233"/>
    </row>
    <row r="11333" spans="4:4" s="232" customFormat="1" ht="15.75" customHeight="1">
      <c r="D11333" s="233"/>
    </row>
    <row r="11335" spans="4:4" s="232" customFormat="1" ht="15.75" customHeight="1">
      <c r="D11335" s="233"/>
    </row>
    <row r="11337" spans="4:4" s="232" customFormat="1" ht="15.75" customHeight="1">
      <c r="D11337" s="233"/>
    </row>
    <row r="11339" spans="4:4" s="232" customFormat="1" ht="15.75" customHeight="1">
      <c r="D11339" s="233"/>
    </row>
    <row r="11341" spans="4:4" s="232" customFormat="1" ht="15.75" customHeight="1">
      <c r="D11341" s="233"/>
    </row>
    <row r="11343" spans="4:4" s="232" customFormat="1" ht="15.75" customHeight="1">
      <c r="D11343" s="233"/>
    </row>
    <row r="11345" spans="4:4" s="232" customFormat="1" ht="15.75" customHeight="1">
      <c r="D11345" s="233"/>
    </row>
    <row r="11347" spans="4:4" s="232" customFormat="1" ht="15.75" customHeight="1">
      <c r="D11347" s="233"/>
    </row>
    <row r="11349" spans="4:4" s="232" customFormat="1" ht="15.75" customHeight="1">
      <c r="D11349" s="233"/>
    </row>
    <row r="11351" spans="4:4" s="232" customFormat="1" ht="15.75" customHeight="1">
      <c r="D11351" s="233"/>
    </row>
    <row r="11353" spans="4:4" s="232" customFormat="1" ht="15.75" customHeight="1">
      <c r="D11353" s="233"/>
    </row>
    <row r="11355" spans="4:4" s="232" customFormat="1" ht="15.75" customHeight="1">
      <c r="D11355" s="233"/>
    </row>
    <row r="11357" spans="4:4" s="232" customFormat="1" ht="15.75" customHeight="1">
      <c r="D11357" s="233"/>
    </row>
    <row r="11359" spans="4:4" s="232" customFormat="1" ht="15.75" customHeight="1">
      <c r="D11359" s="233"/>
    </row>
    <row r="11361" spans="4:4" s="232" customFormat="1" ht="15.75" customHeight="1">
      <c r="D11361" s="233"/>
    </row>
    <row r="11363" spans="4:4" s="232" customFormat="1" ht="15.75" customHeight="1">
      <c r="D11363" s="233"/>
    </row>
    <row r="11365" spans="4:4" s="232" customFormat="1" ht="15.75" customHeight="1">
      <c r="D11365" s="233"/>
    </row>
    <row r="11367" spans="4:4" s="232" customFormat="1" ht="15.75" customHeight="1">
      <c r="D11367" s="233"/>
    </row>
    <row r="11369" spans="4:4" s="232" customFormat="1" ht="15.75" customHeight="1">
      <c r="D11369" s="233"/>
    </row>
    <row r="11371" spans="4:4" s="232" customFormat="1" ht="15.75" customHeight="1">
      <c r="D11371" s="233"/>
    </row>
    <row r="11373" spans="4:4" s="232" customFormat="1" ht="15.75" customHeight="1">
      <c r="D11373" s="233"/>
    </row>
    <row r="11375" spans="4:4" s="232" customFormat="1" ht="15.75" customHeight="1">
      <c r="D11375" s="233"/>
    </row>
    <row r="11377" spans="4:4" s="232" customFormat="1" ht="15.75" customHeight="1">
      <c r="D11377" s="233"/>
    </row>
    <row r="11379" spans="4:4" s="232" customFormat="1" ht="15.75" customHeight="1">
      <c r="D11379" s="233"/>
    </row>
    <row r="11381" spans="4:4" s="232" customFormat="1" ht="15.75" customHeight="1">
      <c r="D11381" s="233"/>
    </row>
    <row r="11383" spans="4:4" s="232" customFormat="1" ht="15.75" customHeight="1">
      <c r="D11383" s="233"/>
    </row>
    <row r="11385" spans="4:4" s="232" customFormat="1" ht="15.75" customHeight="1">
      <c r="D11385" s="233"/>
    </row>
    <row r="11387" spans="4:4" s="232" customFormat="1" ht="15.75" customHeight="1">
      <c r="D11387" s="233"/>
    </row>
    <row r="11389" spans="4:4" s="232" customFormat="1" ht="15.75" customHeight="1">
      <c r="D11389" s="233"/>
    </row>
    <row r="11391" spans="4:4" s="232" customFormat="1" ht="15.75" customHeight="1">
      <c r="D11391" s="233"/>
    </row>
    <row r="11393" spans="4:4" s="232" customFormat="1" ht="15.75" customHeight="1">
      <c r="D11393" s="233"/>
    </row>
    <row r="11395" spans="4:4" s="232" customFormat="1" ht="15.75" customHeight="1">
      <c r="D11395" s="233"/>
    </row>
    <row r="11397" spans="4:4" s="232" customFormat="1" ht="15.75" customHeight="1">
      <c r="D11397" s="233"/>
    </row>
    <row r="11399" spans="4:4" s="232" customFormat="1" ht="15.75" customHeight="1">
      <c r="D11399" s="233"/>
    </row>
    <row r="11401" spans="4:4" s="232" customFormat="1" ht="15.75" customHeight="1">
      <c r="D11401" s="233"/>
    </row>
    <row r="11403" spans="4:4" s="232" customFormat="1" ht="15.75" customHeight="1">
      <c r="D11403" s="233"/>
    </row>
    <row r="11405" spans="4:4" s="232" customFormat="1" ht="15.75" customHeight="1">
      <c r="D11405" s="233"/>
    </row>
    <row r="11407" spans="4:4" s="232" customFormat="1" ht="15.75" customHeight="1">
      <c r="D11407" s="233"/>
    </row>
    <row r="11409" spans="4:4" s="232" customFormat="1" ht="15.75" customHeight="1">
      <c r="D11409" s="233"/>
    </row>
    <row r="11411" spans="4:4" s="232" customFormat="1" ht="15.75" customHeight="1">
      <c r="D11411" s="233"/>
    </row>
    <row r="11413" spans="4:4" s="232" customFormat="1" ht="15.75" customHeight="1">
      <c r="D11413" s="233"/>
    </row>
    <row r="11415" spans="4:4" s="232" customFormat="1" ht="15.75" customHeight="1">
      <c r="D11415" s="233"/>
    </row>
    <row r="11417" spans="4:4" s="232" customFormat="1" ht="15.75" customHeight="1">
      <c r="D11417" s="233"/>
    </row>
    <row r="11419" spans="4:4" s="232" customFormat="1" ht="15.75" customHeight="1">
      <c r="D11419" s="233"/>
    </row>
    <row r="11421" spans="4:4" s="232" customFormat="1" ht="15.75" customHeight="1">
      <c r="D11421" s="233"/>
    </row>
    <row r="11423" spans="4:4" s="232" customFormat="1" ht="15.75" customHeight="1">
      <c r="D11423" s="233"/>
    </row>
    <row r="11425" spans="4:4" s="232" customFormat="1" ht="15.75" customHeight="1">
      <c r="D11425" s="233"/>
    </row>
    <row r="11427" spans="4:4" s="232" customFormat="1" ht="15.75" customHeight="1">
      <c r="D11427" s="233"/>
    </row>
    <row r="11429" spans="4:4" s="232" customFormat="1" ht="15.75" customHeight="1">
      <c r="D11429" s="233"/>
    </row>
    <row r="11431" spans="4:4" s="232" customFormat="1" ht="15.75" customHeight="1">
      <c r="D11431" s="233"/>
    </row>
    <row r="11433" spans="4:4" s="232" customFormat="1" ht="15.75" customHeight="1">
      <c r="D11433" s="233"/>
    </row>
    <row r="11435" spans="4:4" s="232" customFormat="1" ht="15.75" customHeight="1">
      <c r="D11435" s="233"/>
    </row>
    <row r="11437" spans="4:4" s="232" customFormat="1" ht="15.75" customHeight="1">
      <c r="D11437" s="233"/>
    </row>
    <row r="11439" spans="4:4" s="232" customFormat="1" ht="15.75" customHeight="1">
      <c r="D11439" s="233"/>
    </row>
    <row r="11441" spans="4:4" s="232" customFormat="1" ht="15.75" customHeight="1">
      <c r="D11441" s="233"/>
    </row>
    <row r="11443" spans="4:4" s="232" customFormat="1" ht="15.75" customHeight="1">
      <c r="D11443" s="233"/>
    </row>
    <row r="11445" spans="4:4" s="232" customFormat="1" ht="15.75" customHeight="1">
      <c r="D11445" s="233"/>
    </row>
    <row r="11447" spans="4:4" s="232" customFormat="1" ht="15.75" customHeight="1">
      <c r="D11447" s="233"/>
    </row>
    <row r="11449" spans="4:4" s="232" customFormat="1" ht="15.75" customHeight="1">
      <c r="D11449" s="233"/>
    </row>
    <row r="11451" spans="4:4" s="232" customFormat="1" ht="15.75" customHeight="1">
      <c r="D11451" s="233"/>
    </row>
    <row r="11453" spans="4:4" s="232" customFormat="1" ht="15.75" customHeight="1">
      <c r="D11453" s="233"/>
    </row>
    <row r="11455" spans="4:4" s="232" customFormat="1" ht="15.75" customHeight="1">
      <c r="D11455" s="233"/>
    </row>
    <row r="11457" spans="4:4" s="232" customFormat="1" ht="15.75" customHeight="1">
      <c r="D11457" s="233"/>
    </row>
    <row r="11459" spans="4:4" s="232" customFormat="1" ht="15.75" customHeight="1">
      <c r="D11459" s="233"/>
    </row>
    <row r="11461" spans="4:4" s="232" customFormat="1" ht="15.75" customHeight="1">
      <c r="D11461" s="233"/>
    </row>
    <row r="11463" spans="4:4" s="232" customFormat="1" ht="15.75" customHeight="1">
      <c r="D11463" s="233"/>
    </row>
    <row r="11465" spans="4:4" s="232" customFormat="1" ht="15.75" customHeight="1">
      <c r="D11465" s="233"/>
    </row>
    <row r="11467" spans="4:4" s="232" customFormat="1" ht="15.75" customHeight="1">
      <c r="D11467" s="233"/>
    </row>
    <row r="11469" spans="4:4" s="232" customFormat="1" ht="15.75" customHeight="1">
      <c r="D11469" s="233"/>
    </row>
    <row r="11471" spans="4:4" s="232" customFormat="1" ht="15.75" customHeight="1">
      <c r="D11471" s="233"/>
    </row>
    <row r="11473" spans="4:4" s="232" customFormat="1" ht="15.75" customHeight="1">
      <c r="D11473" s="233"/>
    </row>
    <row r="11475" spans="4:4" s="232" customFormat="1" ht="15.75" customHeight="1">
      <c r="D11475" s="233"/>
    </row>
    <row r="11477" spans="4:4" s="232" customFormat="1" ht="15.75" customHeight="1">
      <c r="D11477" s="233"/>
    </row>
    <row r="11479" spans="4:4" s="232" customFormat="1" ht="15.75" customHeight="1">
      <c r="D11479" s="233"/>
    </row>
    <row r="11481" spans="4:4" s="232" customFormat="1" ht="15.75" customHeight="1">
      <c r="D11481" s="233"/>
    </row>
    <row r="11483" spans="4:4" s="232" customFormat="1" ht="15.75" customHeight="1">
      <c r="D11483" s="233"/>
    </row>
    <row r="11485" spans="4:4" s="232" customFormat="1" ht="15.75" customHeight="1">
      <c r="D11485" s="233"/>
    </row>
    <row r="11487" spans="4:4" s="232" customFormat="1" ht="15.75" customHeight="1">
      <c r="D11487" s="233"/>
    </row>
    <row r="11489" spans="4:4" s="232" customFormat="1" ht="15.75" customHeight="1">
      <c r="D11489" s="233"/>
    </row>
    <row r="11491" spans="4:4" s="232" customFormat="1" ht="15.75" customHeight="1">
      <c r="D11491" s="233"/>
    </row>
    <row r="11493" spans="4:4" s="232" customFormat="1" ht="15.75" customHeight="1">
      <c r="D11493" s="233"/>
    </row>
    <row r="11495" spans="4:4" s="232" customFormat="1" ht="15.75" customHeight="1">
      <c r="D11495" s="233"/>
    </row>
    <row r="11497" spans="4:4" s="232" customFormat="1" ht="15.75" customHeight="1">
      <c r="D11497" s="233"/>
    </row>
    <row r="11499" spans="4:4" s="232" customFormat="1" ht="15.75" customHeight="1">
      <c r="D11499" s="233"/>
    </row>
    <row r="11501" spans="4:4" s="232" customFormat="1" ht="15.75" customHeight="1">
      <c r="D11501" s="233"/>
    </row>
    <row r="11503" spans="4:4" s="232" customFormat="1" ht="15.75" customHeight="1">
      <c r="D11503" s="233"/>
    </row>
    <row r="11505" spans="4:4" s="232" customFormat="1" ht="15.75" customHeight="1">
      <c r="D11505" s="233"/>
    </row>
    <row r="11507" spans="4:4" s="232" customFormat="1" ht="15.75" customHeight="1">
      <c r="D11507" s="233"/>
    </row>
    <row r="11509" spans="4:4" s="232" customFormat="1" ht="15.75" customHeight="1">
      <c r="D11509" s="233"/>
    </row>
    <row r="11511" spans="4:4" s="232" customFormat="1" ht="15.75" customHeight="1">
      <c r="D11511" s="233"/>
    </row>
    <row r="11513" spans="4:4" s="232" customFormat="1" ht="15.75" customHeight="1">
      <c r="D11513" s="233"/>
    </row>
    <row r="11515" spans="4:4" s="232" customFormat="1" ht="15.75" customHeight="1">
      <c r="D11515" s="233"/>
    </row>
    <row r="11517" spans="4:4" s="232" customFormat="1" ht="15.75" customHeight="1">
      <c r="D11517" s="233"/>
    </row>
    <row r="11519" spans="4:4" s="232" customFormat="1" ht="15.75" customHeight="1">
      <c r="D11519" s="233"/>
    </row>
    <row r="11521" spans="4:4" s="232" customFormat="1" ht="15.75" customHeight="1">
      <c r="D11521" s="233"/>
    </row>
    <row r="11523" spans="4:4" s="232" customFormat="1" ht="15.75" customHeight="1">
      <c r="D11523" s="233"/>
    </row>
    <row r="11525" spans="4:4" s="232" customFormat="1" ht="15.75" customHeight="1">
      <c r="D11525" s="233"/>
    </row>
    <row r="11527" spans="4:4" s="232" customFormat="1" ht="15.75" customHeight="1">
      <c r="D11527" s="233"/>
    </row>
    <row r="11529" spans="4:4" s="232" customFormat="1" ht="15.75" customHeight="1">
      <c r="D11529" s="233"/>
    </row>
    <row r="11531" spans="4:4" s="232" customFormat="1" ht="15.75" customHeight="1">
      <c r="D11531" s="233"/>
    </row>
    <row r="11533" spans="4:4" s="232" customFormat="1" ht="15.75" customHeight="1">
      <c r="D11533" s="233"/>
    </row>
    <row r="11535" spans="4:4" s="232" customFormat="1" ht="15.75" customHeight="1">
      <c r="D11535" s="233"/>
    </row>
    <row r="11537" spans="4:4" s="232" customFormat="1" ht="15.75" customHeight="1">
      <c r="D11537" s="233"/>
    </row>
    <row r="11539" spans="4:4" s="232" customFormat="1" ht="15.75" customHeight="1">
      <c r="D11539" s="233"/>
    </row>
    <row r="11541" spans="4:4" s="232" customFormat="1" ht="15.75" customHeight="1">
      <c r="D11541" s="233"/>
    </row>
    <row r="11543" spans="4:4" s="232" customFormat="1" ht="15.75" customHeight="1">
      <c r="D11543" s="233"/>
    </row>
    <row r="11545" spans="4:4" s="232" customFormat="1" ht="15.75" customHeight="1">
      <c r="D11545" s="233"/>
    </row>
    <row r="11547" spans="4:4" s="232" customFormat="1" ht="15.75" customHeight="1">
      <c r="D11547" s="233"/>
    </row>
    <row r="11549" spans="4:4" s="232" customFormat="1" ht="15.75" customHeight="1">
      <c r="D11549" s="233"/>
    </row>
    <row r="11551" spans="4:4" s="232" customFormat="1" ht="15.75" customHeight="1">
      <c r="D11551" s="233"/>
    </row>
    <row r="11553" spans="4:4" s="232" customFormat="1" ht="15.75" customHeight="1">
      <c r="D11553" s="233"/>
    </row>
    <row r="11555" spans="4:4" s="232" customFormat="1" ht="15.75" customHeight="1">
      <c r="D11555" s="233"/>
    </row>
    <row r="11557" spans="4:4" s="232" customFormat="1" ht="15.75" customHeight="1">
      <c r="D11557" s="233"/>
    </row>
    <row r="11559" spans="4:4" s="232" customFormat="1" ht="15.75" customHeight="1">
      <c r="D11559" s="233"/>
    </row>
    <row r="11561" spans="4:4" s="232" customFormat="1" ht="15.75" customHeight="1">
      <c r="D11561" s="233"/>
    </row>
    <row r="11563" spans="4:4" s="232" customFormat="1" ht="15.75" customHeight="1">
      <c r="D11563" s="233"/>
    </row>
    <row r="11565" spans="4:4" s="232" customFormat="1" ht="15.75" customHeight="1">
      <c r="D11565" s="233"/>
    </row>
    <row r="11567" spans="4:4" s="232" customFormat="1" ht="15.75" customHeight="1">
      <c r="D11567" s="233"/>
    </row>
    <row r="11569" spans="4:4" s="232" customFormat="1" ht="15.75" customHeight="1">
      <c r="D11569" s="233"/>
    </row>
    <row r="11571" spans="4:4" s="232" customFormat="1" ht="15.75" customHeight="1">
      <c r="D11571" s="233"/>
    </row>
    <row r="11573" spans="4:4" s="232" customFormat="1" ht="15.75" customHeight="1">
      <c r="D11573" s="233"/>
    </row>
    <row r="11575" spans="4:4" s="232" customFormat="1" ht="15.75" customHeight="1">
      <c r="D11575" s="233"/>
    </row>
    <row r="11577" spans="4:4" s="232" customFormat="1" ht="15.75" customHeight="1">
      <c r="D11577" s="233"/>
    </row>
    <row r="11579" spans="4:4" s="232" customFormat="1" ht="15.75" customHeight="1">
      <c r="D11579" s="233"/>
    </row>
    <row r="11581" spans="4:4" s="232" customFormat="1" ht="15.75" customHeight="1">
      <c r="D11581" s="233"/>
    </row>
    <row r="11583" spans="4:4" s="232" customFormat="1" ht="15.75" customHeight="1">
      <c r="D11583" s="233"/>
    </row>
    <row r="11585" spans="4:4" s="232" customFormat="1" ht="15.75" customHeight="1">
      <c r="D11585" s="233"/>
    </row>
    <row r="11587" spans="4:4" s="232" customFormat="1" ht="15.75" customHeight="1">
      <c r="D11587" s="233"/>
    </row>
    <row r="11589" spans="4:4" s="232" customFormat="1" ht="15.75" customHeight="1">
      <c r="D11589" s="233"/>
    </row>
    <row r="11591" spans="4:4" s="232" customFormat="1" ht="15.75" customHeight="1">
      <c r="D11591" s="233"/>
    </row>
    <row r="11593" spans="4:4" s="232" customFormat="1" ht="15.75" customHeight="1">
      <c r="D11593" s="233"/>
    </row>
    <row r="11595" spans="4:4" s="232" customFormat="1" ht="15.75" customHeight="1">
      <c r="D11595" s="233"/>
    </row>
    <row r="11597" spans="4:4" s="232" customFormat="1" ht="15.75" customHeight="1">
      <c r="D11597" s="233"/>
    </row>
    <row r="11599" spans="4:4" s="232" customFormat="1" ht="15.75" customHeight="1">
      <c r="D11599" s="233"/>
    </row>
    <row r="11601" spans="4:4" s="232" customFormat="1" ht="15.75" customHeight="1">
      <c r="D11601" s="233"/>
    </row>
    <row r="11603" spans="4:4" s="232" customFormat="1" ht="15.75" customHeight="1">
      <c r="D11603" s="233"/>
    </row>
    <row r="11605" spans="4:4" s="232" customFormat="1" ht="15.75" customHeight="1">
      <c r="D11605" s="233"/>
    </row>
    <row r="11607" spans="4:4" s="232" customFormat="1" ht="15.75" customHeight="1">
      <c r="D11607" s="233"/>
    </row>
    <row r="11609" spans="4:4" s="232" customFormat="1" ht="15.75" customHeight="1">
      <c r="D11609" s="233"/>
    </row>
    <row r="11611" spans="4:4" s="232" customFormat="1" ht="15.75" customHeight="1">
      <c r="D11611" s="233"/>
    </row>
    <row r="11613" spans="4:4" s="232" customFormat="1" ht="15.75" customHeight="1">
      <c r="D11613" s="233"/>
    </row>
    <row r="11615" spans="4:4" s="232" customFormat="1" ht="15.75" customHeight="1">
      <c r="D11615" s="233"/>
    </row>
    <row r="11617" spans="4:4" s="232" customFormat="1" ht="15.75" customHeight="1">
      <c r="D11617" s="233"/>
    </row>
    <row r="11619" spans="4:4" s="232" customFormat="1" ht="15.75" customHeight="1">
      <c r="D11619" s="233"/>
    </row>
    <row r="11621" spans="4:4" s="232" customFormat="1" ht="15.75" customHeight="1">
      <c r="D11621" s="233"/>
    </row>
    <row r="11623" spans="4:4" s="232" customFormat="1" ht="15.75" customHeight="1">
      <c r="D11623" s="233"/>
    </row>
    <row r="11625" spans="4:4" s="232" customFormat="1" ht="15.75" customHeight="1">
      <c r="D11625" s="233"/>
    </row>
    <row r="11627" spans="4:4" s="232" customFormat="1" ht="15.75" customHeight="1">
      <c r="D11627" s="233"/>
    </row>
    <row r="11629" spans="4:4" s="232" customFormat="1" ht="15.75" customHeight="1">
      <c r="D11629" s="233"/>
    </row>
    <row r="11631" spans="4:4" s="232" customFormat="1" ht="15.75" customHeight="1">
      <c r="D11631" s="233"/>
    </row>
    <row r="11633" spans="4:4" s="232" customFormat="1" ht="15.75" customHeight="1">
      <c r="D11633" s="233"/>
    </row>
    <row r="11635" spans="4:4" s="232" customFormat="1" ht="15.75" customHeight="1">
      <c r="D11635" s="233"/>
    </row>
    <row r="11637" spans="4:4" s="232" customFormat="1" ht="15.75" customHeight="1">
      <c r="D11637" s="233"/>
    </row>
    <row r="11639" spans="4:4" s="232" customFormat="1" ht="15.75" customHeight="1">
      <c r="D11639" s="233"/>
    </row>
    <row r="11641" spans="4:4" s="232" customFormat="1" ht="15.75" customHeight="1">
      <c r="D11641" s="233"/>
    </row>
    <row r="11643" spans="4:4" s="232" customFormat="1" ht="15.75" customHeight="1">
      <c r="D11643" s="233"/>
    </row>
    <row r="11645" spans="4:4" s="232" customFormat="1" ht="15.75" customHeight="1">
      <c r="D11645" s="233"/>
    </row>
    <row r="11647" spans="4:4" s="232" customFormat="1" ht="15.75" customHeight="1">
      <c r="D11647" s="233"/>
    </row>
    <row r="11649" spans="4:4" s="232" customFormat="1" ht="15.75" customHeight="1">
      <c r="D11649" s="233"/>
    </row>
    <row r="11651" spans="4:4" s="232" customFormat="1" ht="15.75" customHeight="1">
      <c r="D11651" s="233"/>
    </row>
    <row r="11653" spans="4:4" s="232" customFormat="1" ht="15.75" customHeight="1">
      <c r="D11653" s="233"/>
    </row>
    <row r="11655" spans="4:4" s="232" customFormat="1" ht="15.75" customHeight="1">
      <c r="D11655" s="233"/>
    </row>
    <row r="11657" spans="4:4" s="232" customFormat="1" ht="15.75" customHeight="1">
      <c r="D11657" s="233"/>
    </row>
    <row r="11659" spans="4:4" s="232" customFormat="1" ht="15.75" customHeight="1">
      <c r="D11659" s="233"/>
    </row>
    <row r="11661" spans="4:4" s="232" customFormat="1" ht="15.75" customHeight="1">
      <c r="D11661" s="233"/>
    </row>
    <row r="11663" spans="4:4" s="232" customFormat="1" ht="15.75" customHeight="1">
      <c r="D11663" s="233"/>
    </row>
    <row r="11665" spans="4:4" s="232" customFormat="1" ht="15.75" customHeight="1">
      <c r="D11665" s="233"/>
    </row>
    <row r="11667" spans="4:4" s="232" customFormat="1" ht="15.75" customHeight="1">
      <c r="D11667" s="233"/>
    </row>
    <row r="11669" spans="4:4" s="232" customFormat="1" ht="15.75" customHeight="1">
      <c r="D11669" s="233"/>
    </row>
    <row r="11671" spans="4:4" s="232" customFormat="1" ht="15.75" customHeight="1">
      <c r="D11671" s="233"/>
    </row>
    <row r="11673" spans="4:4" s="232" customFormat="1" ht="15.75" customHeight="1">
      <c r="D11673" s="233"/>
    </row>
    <row r="11675" spans="4:4" s="232" customFormat="1" ht="15.75" customHeight="1">
      <c r="D11675" s="233"/>
    </row>
    <row r="11677" spans="4:4" s="232" customFormat="1" ht="15.75" customHeight="1">
      <c r="D11677" s="233"/>
    </row>
    <row r="11679" spans="4:4" s="232" customFormat="1" ht="15.75" customHeight="1">
      <c r="D11679" s="233"/>
    </row>
    <row r="11681" spans="4:4" s="232" customFormat="1" ht="15.75" customHeight="1">
      <c r="D11681" s="233"/>
    </row>
    <row r="11683" spans="4:4" s="232" customFormat="1" ht="15.75" customHeight="1">
      <c r="D11683" s="233"/>
    </row>
    <row r="11685" spans="4:4" s="232" customFormat="1" ht="15.75" customHeight="1">
      <c r="D11685" s="233"/>
    </row>
    <row r="11687" spans="4:4" s="232" customFormat="1" ht="15.75" customHeight="1">
      <c r="D11687" s="233"/>
    </row>
    <row r="11689" spans="4:4" s="232" customFormat="1" ht="15.75" customHeight="1">
      <c r="D11689" s="233"/>
    </row>
    <row r="11691" spans="4:4" s="232" customFormat="1" ht="15.75" customHeight="1">
      <c r="D11691" s="233"/>
    </row>
    <row r="11693" spans="4:4" s="232" customFormat="1" ht="15.75" customHeight="1">
      <c r="D11693" s="233"/>
    </row>
    <row r="11695" spans="4:4" s="232" customFormat="1" ht="15.75" customHeight="1">
      <c r="D11695" s="233"/>
    </row>
    <row r="11697" spans="4:4" s="232" customFormat="1" ht="15.75" customHeight="1">
      <c r="D11697" s="233"/>
    </row>
    <row r="11699" spans="4:4" s="232" customFormat="1" ht="15.75" customHeight="1">
      <c r="D11699" s="233"/>
    </row>
    <row r="11701" spans="4:4" s="232" customFormat="1" ht="15.75" customHeight="1">
      <c r="D11701" s="233"/>
    </row>
    <row r="11703" spans="4:4" s="232" customFormat="1" ht="15.75" customHeight="1">
      <c r="D11703" s="233"/>
    </row>
    <row r="11705" spans="4:4" s="232" customFormat="1" ht="15.75" customHeight="1">
      <c r="D11705" s="233"/>
    </row>
    <row r="11707" spans="4:4" s="232" customFormat="1" ht="15.75" customHeight="1">
      <c r="D11707" s="233"/>
    </row>
    <row r="11709" spans="4:4" s="232" customFormat="1" ht="15.75" customHeight="1">
      <c r="D11709" s="233"/>
    </row>
    <row r="11711" spans="4:4" s="232" customFormat="1" ht="15.75" customHeight="1">
      <c r="D11711" s="233"/>
    </row>
    <row r="11713" spans="4:4" s="232" customFormat="1" ht="15.75" customHeight="1">
      <c r="D11713" s="233"/>
    </row>
    <row r="11715" spans="4:4" s="232" customFormat="1" ht="15.75" customHeight="1">
      <c r="D11715" s="233"/>
    </row>
    <row r="11717" spans="4:4" s="232" customFormat="1" ht="15.75" customHeight="1">
      <c r="D11717" s="233"/>
    </row>
    <row r="11719" spans="4:4" s="232" customFormat="1" ht="15.75" customHeight="1">
      <c r="D11719" s="233"/>
    </row>
    <row r="11721" spans="4:4" s="232" customFormat="1" ht="15.75" customHeight="1">
      <c r="D11721" s="233"/>
    </row>
    <row r="11723" spans="4:4" s="232" customFormat="1" ht="15.75" customHeight="1">
      <c r="D11723" s="233"/>
    </row>
    <row r="11725" spans="4:4" s="232" customFormat="1" ht="15.75" customHeight="1">
      <c r="D11725" s="233"/>
    </row>
    <row r="11727" spans="4:4" s="232" customFormat="1" ht="15.75" customHeight="1">
      <c r="D11727" s="233"/>
    </row>
    <row r="11729" spans="4:4" s="232" customFormat="1" ht="15.75" customHeight="1">
      <c r="D11729" s="233"/>
    </row>
    <row r="11731" spans="4:4" s="232" customFormat="1" ht="15.75" customHeight="1">
      <c r="D11731" s="233"/>
    </row>
    <row r="11733" spans="4:4" s="232" customFormat="1" ht="15.75" customHeight="1">
      <c r="D11733" s="233"/>
    </row>
    <row r="11735" spans="4:4" s="232" customFormat="1" ht="15.75" customHeight="1">
      <c r="D11735" s="233"/>
    </row>
    <row r="11737" spans="4:4" s="232" customFormat="1" ht="15.75" customHeight="1">
      <c r="D11737" s="233"/>
    </row>
    <row r="11739" spans="4:4" s="232" customFormat="1" ht="15.75" customHeight="1">
      <c r="D11739" s="233"/>
    </row>
    <row r="11741" spans="4:4" s="232" customFormat="1" ht="15.75" customHeight="1">
      <c r="D11741" s="233"/>
    </row>
    <row r="11743" spans="4:4" s="232" customFormat="1" ht="15.75" customHeight="1">
      <c r="D11743" s="233"/>
    </row>
    <row r="11745" spans="4:4" s="232" customFormat="1" ht="15.75" customHeight="1">
      <c r="D11745" s="233"/>
    </row>
    <row r="11747" spans="4:4" s="232" customFormat="1" ht="15.75" customHeight="1">
      <c r="D11747" s="233"/>
    </row>
    <row r="11749" spans="4:4" s="232" customFormat="1" ht="15.75" customHeight="1">
      <c r="D11749" s="233"/>
    </row>
    <row r="11751" spans="4:4" s="232" customFormat="1" ht="15.75" customHeight="1">
      <c r="D11751" s="233"/>
    </row>
    <row r="11753" spans="4:4" s="232" customFormat="1" ht="15.75" customHeight="1">
      <c r="D11753" s="233"/>
    </row>
    <row r="11755" spans="4:4" s="232" customFormat="1" ht="15.75" customHeight="1">
      <c r="D11755" s="233"/>
    </row>
    <row r="11757" spans="4:4" s="232" customFormat="1" ht="15.75" customHeight="1">
      <c r="D11757" s="233"/>
    </row>
    <row r="11759" spans="4:4" s="232" customFormat="1" ht="15.75" customHeight="1">
      <c r="D11759" s="233"/>
    </row>
    <row r="11761" spans="4:4" s="232" customFormat="1" ht="15.75" customHeight="1">
      <c r="D11761" s="233"/>
    </row>
    <row r="11763" spans="4:4" s="232" customFormat="1" ht="15.75" customHeight="1">
      <c r="D11763" s="233"/>
    </row>
    <row r="11765" spans="4:4" s="232" customFormat="1" ht="15.75" customHeight="1">
      <c r="D11765" s="233"/>
    </row>
    <row r="11767" spans="4:4" s="232" customFormat="1" ht="15.75" customHeight="1">
      <c r="D11767" s="233"/>
    </row>
    <row r="11769" spans="4:4" s="232" customFormat="1" ht="15.75" customHeight="1">
      <c r="D11769" s="233"/>
    </row>
    <row r="11771" spans="4:4" s="232" customFormat="1" ht="15.75" customHeight="1">
      <c r="D11771" s="233"/>
    </row>
    <row r="11773" spans="4:4" s="232" customFormat="1" ht="15.75" customHeight="1">
      <c r="D11773" s="233"/>
    </row>
    <row r="11775" spans="4:4" s="232" customFormat="1" ht="15.75" customHeight="1">
      <c r="D11775" s="233"/>
    </row>
    <row r="11777" spans="4:4" s="232" customFormat="1" ht="15.75" customHeight="1">
      <c r="D11777" s="233"/>
    </row>
    <row r="11779" spans="4:4" s="232" customFormat="1" ht="15.75" customHeight="1">
      <c r="D11779" s="233"/>
    </row>
    <row r="11781" spans="4:4" s="232" customFormat="1" ht="15.75" customHeight="1">
      <c r="D11781" s="233"/>
    </row>
    <row r="11783" spans="4:4" s="232" customFormat="1" ht="15.75" customHeight="1">
      <c r="D11783" s="233"/>
    </row>
    <row r="11785" spans="4:4" s="232" customFormat="1" ht="15.75" customHeight="1">
      <c r="D11785" s="233"/>
    </row>
    <row r="11787" spans="4:4" s="232" customFormat="1" ht="15.75" customHeight="1">
      <c r="D11787" s="233"/>
    </row>
    <row r="11789" spans="4:4" s="232" customFormat="1" ht="15.75" customHeight="1">
      <c r="D11789" s="233"/>
    </row>
    <row r="11791" spans="4:4" s="232" customFormat="1" ht="15.75" customHeight="1">
      <c r="D11791" s="233"/>
    </row>
    <row r="11793" spans="4:4" s="232" customFormat="1" ht="15.75" customHeight="1">
      <c r="D11793" s="233"/>
    </row>
    <row r="11795" spans="4:4" s="232" customFormat="1" ht="15.75" customHeight="1">
      <c r="D11795" s="233"/>
    </row>
    <row r="11797" spans="4:4" s="232" customFormat="1" ht="15.75" customHeight="1">
      <c r="D11797" s="233"/>
    </row>
    <row r="11799" spans="4:4" s="232" customFormat="1" ht="15.75" customHeight="1">
      <c r="D11799" s="233"/>
    </row>
    <row r="11801" spans="4:4" s="232" customFormat="1" ht="15.75" customHeight="1">
      <c r="D11801" s="233"/>
    </row>
    <row r="11803" spans="4:4" s="232" customFormat="1" ht="15.75" customHeight="1">
      <c r="D11803" s="233"/>
    </row>
    <row r="11805" spans="4:4" s="232" customFormat="1" ht="15.75" customHeight="1">
      <c r="D11805" s="233"/>
    </row>
    <row r="11807" spans="4:4" s="232" customFormat="1" ht="15.75" customHeight="1">
      <c r="D11807" s="233"/>
    </row>
    <row r="11809" spans="4:4" s="232" customFormat="1" ht="15.75" customHeight="1">
      <c r="D11809" s="233"/>
    </row>
    <row r="11811" spans="4:4" s="232" customFormat="1" ht="15.75" customHeight="1">
      <c r="D11811" s="233"/>
    </row>
    <row r="11813" spans="4:4" s="232" customFormat="1" ht="15.75" customHeight="1">
      <c r="D11813" s="233"/>
    </row>
    <row r="11815" spans="4:4" s="232" customFormat="1" ht="15.75" customHeight="1">
      <c r="D11815" s="233"/>
    </row>
    <row r="11817" spans="4:4" s="232" customFormat="1" ht="15.75" customHeight="1">
      <c r="D11817" s="233"/>
    </row>
    <row r="11819" spans="4:4" s="232" customFormat="1" ht="15.75" customHeight="1">
      <c r="D11819" s="233"/>
    </row>
    <row r="11821" spans="4:4" s="232" customFormat="1" ht="15.75" customHeight="1">
      <c r="D11821" s="233"/>
    </row>
    <row r="11823" spans="4:4" s="232" customFormat="1" ht="15.75" customHeight="1">
      <c r="D11823" s="233"/>
    </row>
    <row r="11825" spans="4:4" s="232" customFormat="1" ht="15.75" customHeight="1">
      <c r="D11825" s="233"/>
    </row>
    <row r="11827" spans="4:4" s="232" customFormat="1" ht="15.75" customHeight="1">
      <c r="D11827" s="233"/>
    </row>
    <row r="11829" spans="4:4" s="232" customFormat="1" ht="15.75" customHeight="1">
      <c r="D11829" s="233"/>
    </row>
    <row r="11831" spans="4:4" s="232" customFormat="1" ht="15.75" customHeight="1">
      <c r="D11831" s="233"/>
    </row>
    <row r="11833" spans="4:4" s="232" customFormat="1" ht="15.75" customHeight="1">
      <c r="D11833" s="233"/>
    </row>
    <row r="11835" spans="4:4" s="232" customFormat="1" ht="15.75" customHeight="1">
      <c r="D11835" s="233"/>
    </row>
    <row r="11837" spans="4:4" s="232" customFormat="1" ht="15.75" customHeight="1">
      <c r="D11837" s="233"/>
    </row>
    <row r="11839" spans="4:4" s="232" customFormat="1" ht="15.75" customHeight="1">
      <c r="D11839" s="233"/>
    </row>
    <row r="11841" spans="4:4" s="232" customFormat="1" ht="15.75" customHeight="1">
      <c r="D11841" s="233"/>
    </row>
    <row r="11843" spans="4:4" s="232" customFormat="1" ht="15.75" customHeight="1">
      <c r="D11843" s="233"/>
    </row>
    <row r="11845" spans="4:4" s="232" customFormat="1" ht="15.75" customHeight="1">
      <c r="D11845" s="233"/>
    </row>
    <row r="11847" spans="4:4" s="232" customFormat="1" ht="15.75" customHeight="1">
      <c r="D11847" s="233"/>
    </row>
    <row r="11849" spans="4:4" s="232" customFormat="1" ht="15.75" customHeight="1">
      <c r="D11849" s="233"/>
    </row>
    <row r="11851" spans="4:4" s="232" customFormat="1" ht="15.75" customHeight="1">
      <c r="D11851" s="233"/>
    </row>
    <row r="11853" spans="4:4" s="232" customFormat="1" ht="15.75" customHeight="1">
      <c r="D11853" s="233"/>
    </row>
    <row r="11855" spans="4:4" s="232" customFormat="1" ht="15.75" customHeight="1">
      <c r="D11855" s="233"/>
    </row>
    <row r="11857" spans="4:4" s="232" customFormat="1" ht="15.75" customHeight="1">
      <c r="D11857" s="233"/>
    </row>
    <row r="11859" spans="4:4" s="232" customFormat="1" ht="15.75" customHeight="1">
      <c r="D11859" s="233"/>
    </row>
    <row r="11861" spans="4:4" s="232" customFormat="1" ht="15.75" customHeight="1">
      <c r="D11861" s="233"/>
    </row>
    <row r="11863" spans="4:4" s="232" customFormat="1" ht="15.75" customHeight="1">
      <c r="D11863" s="233"/>
    </row>
    <row r="11865" spans="4:4" s="232" customFormat="1" ht="15.75" customHeight="1">
      <c r="D11865" s="233"/>
    </row>
    <row r="11867" spans="4:4" s="232" customFormat="1" ht="15.75" customHeight="1">
      <c r="D11867" s="233"/>
    </row>
    <row r="11869" spans="4:4" s="232" customFormat="1" ht="15.75" customHeight="1">
      <c r="D11869" s="233"/>
    </row>
    <row r="11871" spans="4:4" s="232" customFormat="1" ht="15.75" customHeight="1">
      <c r="D11871" s="233"/>
    </row>
    <row r="11873" spans="4:4" s="232" customFormat="1" ht="15.75" customHeight="1">
      <c r="D11873" s="233"/>
    </row>
    <row r="11875" spans="4:4" s="232" customFormat="1" ht="15.75" customHeight="1">
      <c r="D11875" s="233"/>
    </row>
    <row r="11877" spans="4:4" s="232" customFormat="1" ht="15.75" customHeight="1">
      <c r="D11877" s="233"/>
    </row>
    <row r="11879" spans="4:4" s="232" customFormat="1" ht="15.75" customHeight="1">
      <c r="D11879" s="233"/>
    </row>
    <row r="11881" spans="4:4" s="232" customFormat="1" ht="15.75" customHeight="1">
      <c r="D11881" s="233"/>
    </row>
    <row r="11883" spans="4:4" s="232" customFormat="1" ht="15.75" customHeight="1">
      <c r="D11883" s="233"/>
    </row>
    <row r="11885" spans="4:4" s="232" customFormat="1" ht="15.75" customHeight="1">
      <c r="D11885" s="233"/>
    </row>
    <row r="11887" spans="4:4" s="232" customFormat="1" ht="15.75" customHeight="1">
      <c r="D11887" s="233"/>
    </row>
    <row r="11889" spans="4:4" s="232" customFormat="1" ht="15.75" customHeight="1">
      <c r="D11889" s="233"/>
    </row>
    <row r="11891" spans="4:4" s="232" customFormat="1" ht="15.75" customHeight="1">
      <c r="D11891" s="233"/>
    </row>
    <row r="11893" spans="4:4" s="232" customFormat="1" ht="15.75" customHeight="1">
      <c r="D11893" s="233"/>
    </row>
    <row r="11895" spans="4:4" s="232" customFormat="1" ht="15.75" customHeight="1">
      <c r="D11895" s="233"/>
    </row>
    <row r="11897" spans="4:4" s="232" customFormat="1" ht="15.75" customHeight="1">
      <c r="D11897" s="233"/>
    </row>
    <row r="11899" spans="4:4" s="232" customFormat="1" ht="15.75" customHeight="1">
      <c r="D11899" s="233"/>
    </row>
    <row r="11901" spans="4:4" s="232" customFormat="1" ht="15.75" customHeight="1">
      <c r="D11901" s="233"/>
    </row>
    <row r="11903" spans="4:4" s="232" customFormat="1" ht="15.75" customHeight="1">
      <c r="D11903" s="233"/>
    </row>
    <row r="11905" spans="4:4" s="232" customFormat="1" ht="15.75" customHeight="1">
      <c r="D11905" s="233"/>
    </row>
    <row r="11907" spans="4:4" s="232" customFormat="1" ht="15.75" customHeight="1">
      <c r="D11907" s="233"/>
    </row>
    <row r="11909" spans="4:4" s="232" customFormat="1" ht="15.75" customHeight="1">
      <c r="D11909" s="233"/>
    </row>
    <row r="11911" spans="4:4" s="232" customFormat="1" ht="15.75" customHeight="1">
      <c r="D11911" s="233"/>
    </row>
    <row r="11913" spans="4:4" s="232" customFormat="1" ht="15.75" customHeight="1">
      <c r="D11913" s="233"/>
    </row>
    <row r="11915" spans="4:4" s="232" customFormat="1" ht="15.75" customHeight="1">
      <c r="D11915" s="233"/>
    </row>
    <row r="11917" spans="4:4" s="232" customFormat="1" ht="15.75" customHeight="1">
      <c r="D11917" s="233"/>
    </row>
    <row r="11919" spans="4:4" s="232" customFormat="1" ht="15.75" customHeight="1">
      <c r="D11919" s="233"/>
    </row>
    <row r="11921" spans="4:4" s="232" customFormat="1" ht="15.75" customHeight="1">
      <c r="D11921" s="233"/>
    </row>
    <row r="11923" spans="4:4" s="232" customFormat="1" ht="15.75" customHeight="1">
      <c r="D11923" s="233"/>
    </row>
    <row r="11925" spans="4:4" s="232" customFormat="1" ht="15.75" customHeight="1">
      <c r="D11925" s="233"/>
    </row>
    <row r="11927" spans="4:4" s="232" customFormat="1" ht="15.75" customHeight="1">
      <c r="D11927" s="233"/>
    </row>
    <row r="11929" spans="4:4" s="232" customFormat="1" ht="15.75" customHeight="1">
      <c r="D11929" s="233"/>
    </row>
    <row r="11931" spans="4:4" s="232" customFormat="1" ht="15.75" customHeight="1">
      <c r="D11931" s="233"/>
    </row>
    <row r="11933" spans="4:4" s="232" customFormat="1" ht="15.75" customHeight="1">
      <c r="D11933" s="233"/>
    </row>
    <row r="11935" spans="4:4" s="232" customFormat="1" ht="15.75" customHeight="1">
      <c r="D11935" s="233"/>
    </row>
    <row r="11937" spans="4:4" s="232" customFormat="1" ht="15.75" customHeight="1">
      <c r="D11937" s="233"/>
    </row>
    <row r="11939" spans="4:4" s="232" customFormat="1" ht="15.75" customHeight="1">
      <c r="D11939" s="233"/>
    </row>
    <row r="11941" spans="4:4" s="232" customFormat="1" ht="15.75" customHeight="1">
      <c r="D11941" s="233"/>
    </row>
    <row r="11943" spans="4:4" s="232" customFormat="1" ht="15.75" customHeight="1">
      <c r="D11943" s="233"/>
    </row>
    <row r="11945" spans="4:4" s="232" customFormat="1" ht="15.75" customHeight="1">
      <c r="D11945" s="233"/>
    </row>
    <row r="11947" spans="4:4" s="232" customFormat="1" ht="15.75" customHeight="1">
      <c r="D11947" s="233"/>
    </row>
    <row r="11949" spans="4:4" s="232" customFormat="1" ht="15.75" customHeight="1">
      <c r="D11949" s="233"/>
    </row>
    <row r="11951" spans="4:4" s="232" customFormat="1" ht="15.75" customHeight="1">
      <c r="D11951" s="233"/>
    </row>
    <row r="11953" spans="4:4" s="232" customFormat="1" ht="15.75" customHeight="1">
      <c r="D11953" s="233"/>
    </row>
    <row r="11955" spans="4:4" s="232" customFormat="1" ht="15.75" customHeight="1">
      <c r="D11955" s="233"/>
    </row>
    <row r="11957" spans="4:4" s="232" customFormat="1" ht="15.75" customHeight="1">
      <c r="D11957" s="233"/>
    </row>
    <row r="11959" spans="4:4" s="232" customFormat="1" ht="15.75" customHeight="1">
      <c r="D11959" s="233"/>
    </row>
    <row r="11961" spans="4:4" s="232" customFormat="1" ht="15.75" customHeight="1">
      <c r="D11961" s="233"/>
    </row>
    <row r="11963" spans="4:4" s="232" customFormat="1" ht="15.75" customHeight="1">
      <c r="D11963" s="233"/>
    </row>
    <row r="11965" spans="4:4" s="232" customFormat="1" ht="15.75" customHeight="1">
      <c r="D11965" s="233"/>
    </row>
    <row r="11967" spans="4:4" s="232" customFormat="1" ht="15.75" customHeight="1">
      <c r="D11967" s="233"/>
    </row>
    <row r="11969" spans="4:4" s="232" customFormat="1" ht="15.75" customHeight="1">
      <c r="D11969" s="233"/>
    </row>
    <row r="11971" spans="4:4" s="232" customFormat="1" ht="15.75" customHeight="1">
      <c r="D11971" s="233"/>
    </row>
    <row r="11973" spans="4:4" s="232" customFormat="1" ht="15.75" customHeight="1">
      <c r="D11973" s="233"/>
    </row>
    <row r="11975" spans="4:4" s="232" customFormat="1" ht="15.75" customHeight="1">
      <c r="D11975" s="233"/>
    </row>
    <row r="11977" spans="4:4" s="232" customFormat="1" ht="15.75" customHeight="1">
      <c r="D11977" s="233"/>
    </row>
    <row r="11979" spans="4:4" s="232" customFormat="1" ht="15.75" customHeight="1">
      <c r="D11979" s="233"/>
    </row>
    <row r="11981" spans="4:4" s="232" customFormat="1" ht="15.75" customHeight="1">
      <c r="D11981" s="233"/>
    </row>
    <row r="11983" spans="4:4" s="232" customFormat="1" ht="15.75" customHeight="1">
      <c r="D11983" s="233"/>
    </row>
    <row r="11985" spans="4:4" s="232" customFormat="1" ht="15.75" customHeight="1">
      <c r="D11985" s="233"/>
    </row>
    <row r="11987" spans="4:4" s="232" customFormat="1" ht="15.75" customHeight="1">
      <c r="D11987" s="233"/>
    </row>
    <row r="11989" spans="4:4" s="232" customFormat="1" ht="15.75" customHeight="1">
      <c r="D11989" s="233"/>
    </row>
    <row r="11991" spans="4:4" s="232" customFormat="1" ht="15.75" customHeight="1">
      <c r="D11991" s="233"/>
    </row>
    <row r="11993" spans="4:4" s="232" customFormat="1" ht="15.75" customHeight="1">
      <c r="D11993" s="233"/>
    </row>
    <row r="11995" spans="4:4" s="232" customFormat="1" ht="15.75" customHeight="1">
      <c r="D11995" s="233"/>
    </row>
    <row r="11997" spans="4:4" s="232" customFormat="1" ht="15.75" customHeight="1">
      <c r="D11997" s="233"/>
    </row>
    <row r="11999" spans="4:4" s="232" customFormat="1" ht="15.75" customHeight="1">
      <c r="D11999" s="233"/>
    </row>
    <row r="12001" spans="4:4" s="232" customFormat="1" ht="15.75" customHeight="1">
      <c r="D12001" s="233"/>
    </row>
    <row r="12003" spans="4:4" s="232" customFormat="1" ht="15.75" customHeight="1">
      <c r="D12003" s="233"/>
    </row>
    <row r="12005" spans="4:4" s="232" customFormat="1" ht="15.75" customHeight="1">
      <c r="D12005" s="233"/>
    </row>
    <row r="12007" spans="4:4" s="232" customFormat="1" ht="15.75" customHeight="1">
      <c r="D12007" s="233"/>
    </row>
    <row r="12009" spans="4:4" s="232" customFormat="1" ht="15.75" customHeight="1">
      <c r="D12009" s="233"/>
    </row>
    <row r="12011" spans="4:4" s="232" customFormat="1" ht="15.75" customHeight="1">
      <c r="D12011" s="233"/>
    </row>
    <row r="12013" spans="4:4" s="232" customFormat="1" ht="15.75" customHeight="1">
      <c r="D12013" s="233"/>
    </row>
    <row r="12015" spans="4:4" s="232" customFormat="1" ht="15.75" customHeight="1">
      <c r="D12015" s="233"/>
    </row>
    <row r="12017" spans="4:4" s="232" customFormat="1" ht="15.75" customHeight="1">
      <c r="D12017" s="233"/>
    </row>
    <row r="12019" spans="4:4" s="232" customFormat="1" ht="15.75" customHeight="1">
      <c r="D12019" s="233"/>
    </row>
    <row r="12021" spans="4:4" s="232" customFormat="1" ht="15.75" customHeight="1">
      <c r="D12021" s="233"/>
    </row>
    <row r="12023" spans="4:4" s="232" customFormat="1" ht="15.75" customHeight="1">
      <c r="D12023" s="233"/>
    </row>
    <row r="12025" spans="4:4" s="232" customFormat="1" ht="15.75" customHeight="1">
      <c r="D12025" s="233"/>
    </row>
    <row r="12027" spans="4:4" s="232" customFormat="1" ht="15.75" customHeight="1">
      <c r="D12027" s="233"/>
    </row>
    <row r="12029" spans="4:4" s="232" customFormat="1" ht="15.75" customHeight="1">
      <c r="D12029" s="233"/>
    </row>
    <row r="12031" spans="4:4" s="232" customFormat="1" ht="15.75" customHeight="1">
      <c r="D12031" s="233"/>
    </row>
    <row r="12033" spans="4:4" s="232" customFormat="1" ht="15.75" customHeight="1">
      <c r="D12033" s="233"/>
    </row>
    <row r="12035" spans="4:4" s="232" customFormat="1" ht="15.75" customHeight="1">
      <c r="D12035" s="233"/>
    </row>
    <row r="12037" spans="4:4" s="232" customFormat="1" ht="15.75" customHeight="1">
      <c r="D12037" s="233"/>
    </row>
    <row r="12039" spans="4:4" s="232" customFormat="1" ht="15.75" customHeight="1">
      <c r="D12039" s="233"/>
    </row>
    <row r="12041" spans="4:4" s="232" customFormat="1" ht="15.75" customHeight="1">
      <c r="D12041" s="233"/>
    </row>
    <row r="12043" spans="4:4" s="232" customFormat="1" ht="15.75" customHeight="1">
      <c r="D12043" s="233"/>
    </row>
    <row r="12045" spans="4:4" s="232" customFormat="1" ht="15.75" customHeight="1">
      <c r="D12045" s="233"/>
    </row>
    <row r="12047" spans="4:4" s="232" customFormat="1" ht="15.75" customHeight="1">
      <c r="D12047" s="233"/>
    </row>
    <row r="12049" spans="4:4" s="232" customFormat="1" ht="15.75" customHeight="1">
      <c r="D12049" s="233"/>
    </row>
    <row r="12051" spans="4:4" s="232" customFormat="1" ht="15.75" customHeight="1">
      <c r="D12051" s="233"/>
    </row>
    <row r="12053" spans="4:4" s="232" customFormat="1" ht="15.75" customHeight="1">
      <c r="D12053" s="233"/>
    </row>
    <row r="12055" spans="4:4" s="232" customFormat="1" ht="15.75" customHeight="1">
      <c r="D12055" s="233"/>
    </row>
    <row r="12057" spans="4:4" s="232" customFormat="1" ht="15.75" customHeight="1">
      <c r="D12057" s="233"/>
    </row>
    <row r="12059" spans="4:4" s="232" customFormat="1" ht="15.75" customHeight="1">
      <c r="D12059" s="233"/>
    </row>
    <row r="12061" spans="4:4" s="232" customFormat="1" ht="15.75" customHeight="1">
      <c r="D12061" s="233"/>
    </row>
    <row r="12063" spans="4:4" s="232" customFormat="1" ht="15.75" customHeight="1">
      <c r="D12063" s="233"/>
    </row>
    <row r="12065" spans="4:4" s="232" customFormat="1" ht="15.75" customHeight="1">
      <c r="D12065" s="233"/>
    </row>
    <row r="12067" spans="4:4" s="232" customFormat="1" ht="15.75" customHeight="1">
      <c r="D12067" s="233"/>
    </row>
    <row r="12069" spans="4:4" s="232" customFormat="1" ht="15.75" customHeight="1">
      <c r="D12069" s="233"/>
    </row>
    <row r="12071" spans="4:4" s="232" customFormat="1" ht="15.75" customHeight="1">
      <c r="D12071" s="233"/>
    </row>
    <row r="12073" spans="4:4" s="232" customFormat="1" ht="15.75" customHeight="1">
      <c r="D12073" s="233"/>
    </row>
    <row r="12075" spans="4:4" s="232" customFormat="1" ht="15.75" customHeight="1">
      <c r="D12075" s="233"/>
    </row>
    <row r="12077" spans="4:4" s="232" customFormat="1" ht="15.75" customHeight="1">
      <c r="D12077" s="233"/>
    </row>
    <row r="12079" spans="4:4" s="232" customFormat="1" ht="15.75" customHeight="1">
      <c r="D12079" s="233"/>
    </row>
    <row r="12081" spans="4:4" s="232" customFormat="1" ht="15.75" customHeight="1">
      <c r="D12081" s="233"/>
    </row>
    <row r="12083" spans="4:4" s="232" customFormat="1" ht="15.75" customHeight="1">
      <c r="D12083" s="233"/>
    </row>
    <row r="12085" spans="4:4" s="232" customFormat="1" ht="15.75" customHeight="1">
      <c r="D12085" s="233"/>
    </row>
    <row r="12087" spans="4:4" s="232" customFormat="1" ht="15.75" customHeight="1">
      <c r="D12087" s="233"/>
    </row>
    <row r="12089" spans="4:4" s="232" customFormat="1" ht="15.75" customHeight="1">
      <c r="D12089" s="233"/>
    </row>
    <row r="12091" spans="4:4" s="232" customFormat="1" ht="15.75" customHeight="1">
      <c r="D12091" s="233"/>
    </row>
    <row r="12093" spans="4:4" s="232" customFormat="1" ht="15.75" customHeight="1">
      <c r="D12093" s="233"/>
    </row>
    <row r="12095" spans="4:4" s="232" customFormat="1" ht="15.75" customHeight="1">
      <c r="D12095" s="233"/>
    </row>
    <row r="12097" spans="4:4" s="232" customFormat="1" ht="15.75" customHeight="1">
      <c r="D12097" s="233"/>
    </row>
    <row r="12099" spans="4:4" s="232" customFormat="1" ht="15.75" customHeight="1">
      <c r="D12099" s="233"/>
    </row>
    <row r="12101" spans="4:4" s="232" customFormat="1" ht="15.75" customHeight="1">
      <c r="D12101" s="233"/>
    </row>
    <row r="12103" spans="4:4" s="232" customFormat="1" ht="15.75" customHeight="1">
      <c r="D12103" s="233"/>
    </row>
    <row r="12105" spans="4:4" s="232" customFormat="1" ht="15.75" customHeight="1">
      <c r="D12105" s="233"/>
    </row>
    <row r="12107" spans="4:4" s="232" customFormat="1" ht="15.75" customHeight="1">
      <c r="D12107" s="233"/>
    </row>
    <row r="12109" spans="4:4" s="232" customFormat="1" ht="15.75" customHeight="1">
      <c r="D12109" s="233"/>
    </row>
    <row r="12111" spans="4:4" s="232" customFormat="1" ht="15.75" customHeight="1">
      <c r="D12111" s="233"/>
    </row>
    <row r="12113" spans="4:4" s="232" customFormat="1" ht="15.75" customHeight="1">
      <c r="D12113" s="233"/>
    </row>
    <row r="12115" spans="4:4" s="232" customFormat="1" ht="15.75" customHeight="1">
      <c r="D12115" s="233"/>
    </row>
    <row r="12117" spans="4:4" s="232" customFormat="1" ht="15.75" customHeight="1">
      <c r="D12117" s="233"/>
    </row>
    <row r="12119" spans="4:4" s="232" customFormat="1" ht="15.75" customHeight="1">
      <c r="D12119" s="233"/>
    </row>
    <row r="12121" spans="4:4" s="232" customFormat="1" ht="15.75" customHeight="1">
      <c r="D12121" s="233"/>
    </row>
    <row r="12123" spans="4:4" s="232" customFormat="1" ht="15.75" customHeight="1">
      <c r="D12123" s="233"/>
    </row>
    <row r="12125" spans="4:4" s="232" customFormat="1" ht="15.75" customHeight="1">
      <c r="D12125" s="233"/>
    </row>
    <row r="12127" spans="4:4" s="232" customFormat="1" ht="15.75" customHeight="1">
      <c r="D12127" s="233"/>
    </row>
    <row r="12129" spans="4:4" s="232" customFormat="1" ht="15.75" customHeight="1">
      <c r="D12129" s="233"/>
    </row>
    <row r="12131" spans="4:4" s="232" customFormat="1" ht="15.75" customHeight="1">
      <c r="D12131" s="233"/>
    </row>
    <row r="12133" spans="4:4" s="232" customFormat="1" ht="15.75" customHeight="1">
      <c r="D12133" s="233"/>
    </row>
    <row r="12135" spans="4:4" s="232" customFormat="1" ht="15.75" customHeight="1">
      <c r="D12135" s="233"/>
    </row>
    <row r="12137" spans="4:4" s="232" customFormat="1" ht="15.75" customHeight="1">
      <c r="D12137" s="233"/>
    </row>
    <row r="12139" spans="4:4" s="232" customFormat="1" ht="15.75" customHeight="1">
      <c r="D12139" s="233"/>
    </row>
    <row r="12141" spans="4:4" s="232" customFormat="1" ht="15.75" customHeight="1">
      <c r="D12141" s="233"/>
    </row>
    <row r="12143" spans="4:4" s="232" customFormat="1" ht="15.75" customHeight="1">
      <c r="D12143" s="233"/>
    </row>
    <row r="12145" spans="4:4" s="232" customFormat="1" ht="15.75" customHeight="1">
      <c r="D12145" s="233"/>
    </row>
    <row r="12147" spans="4:4" s="232" customFormat="1" ht="15.75" customHeight="1">
      <c r="D12147" s="233"/>
    </row>
    <row r="12149" spans="4:4" s="232" customFormat="1" ht="15.75" customHeight="1">
      <c r="D12149" s="233"/>
    </row>
    <row r="12151" spans="4:4" s="232" customFormat="1" ht="15.75" customHeight="1">
      <c r="D12151" s="233"/>
    </row>
    <row r="12153" spans="4:4" s="232" customFormat="1" ht="15.75" customHeight="1">
      <c r="D12153" s="233"/>
    </row>
    <row r="12155" spans="4:4" s="232" customFormat="1" ht="15.75" customHeight="1">
      <c r="D12155" s="233"/>
    </row>
    <row r="12157" spans="4:4" s="232" customFormat="1" ht="15.75" customHeight="1">
      <c r="D12157" s="233"/>
    </row>
    <row r="12159" spans="4:4" s="232" customFormat="1" ht="15.75" customHeight="1">
      <c r="D12159" s="233"/>
    </row>
    <row r="12161" spans="4:4" s="232" customFormat="1" ht="15.75" customHeight="1">
      <c r="D12161" s="233"/>
    </row>
    <row r="12163" spans="4:4" s="232" customFormat="1" ht="15.75" customHeight="1">
      <c r="D12163" s="233"/>
    </row>
    <row r="12165" spans="4:4" s="232" customFormat="1" ht="15.75" customHeight="1">
      <c r="D12165" s="233"/>
    </row>
    <row r="12167" spans="4:4" s="232" customFormat="1" ht="15.75" customHeight="1">
      <c r="D12167" s="233"/>
    </row>
    <row r="12169" spans="4:4" s="232" customFormat="1" ht="15.75" customHeight="1">
      <c r="D12169" s="233"/>
    </row>
    <row r="12171" spans="4:4" s="232" customFormat="1" ht="15.75" customHeight="1">
      <c r="D12171" s="233"/>
    </row>
    <row r="12173" spans="4:4" s="232" customFormat="1" ht="15.75" customHeight="1">
      <c r="D12173" s="233"/>
    </row>
    <row r="12175" spans="4:4" s="232" customFormat="1" ht="15.75" customHeight="1">
      <c r="D12175" s="233"/>
    </row>
    <row r="12177" spans="4:4" s="232" customFormat="1" ht="15.75" customHeight="1">
      <c r="D12177" s="233"/>
    </row>
    <row r="12179" spans="4:4" s="232" customFormat="1" ht="15.75" customHeight="1">
      <c r="D12179" s="233"/>
    </row>
    <row r="12181" spans="4:4" s="232" customFormat="1" ht="15.75" customHeight="1">
      <c r="D12181" s="233"/>
    </row>
    <row r="12183" spans="4:4" s="232" customFormat="1" ht="15.75" customHeight="1">
      <c r="D12183" s="233"/>
    </row>
    <row r="12185" spans="4:4" s="232" customFormat="1" ht="15.75" customHeight="1">
      <c r="D12185" s="233"/>
    </row>
    <row r="12187" spans="4:4" s="232" customFormat="1" ht="15.75" customHeight="1">
      <c r="D12187" s="233"/>
    </row>
    <row r="12189" spans="4:4" s="232" customFormat="1" ht="15.75" customHeight="1">
      <c r="D12189" s="233"/>
    </row>
    <row r="12191" spans="4:4" s="232" customFormat="1" ht="15.75" customHeight="1">
      <c r="D12191" s="233"/>
    </row>
    <row r="12193" spans="4:4" s="232" customFormat="1" ht="15.75" customHeight="1">
      <c r="D12193" s="233"/>
    </row>
    <row r="12195" spans="4:4" s="232" customFormat="1" ht="15.75" customHeight="1">
      <c r="D12195" s="233"/>
    </row>
    <row r="12197" spans="4:4" s="232" customFormat="1" ht="15.75" customHeight="1">
      <c r="D12197" s="233"/>
    </row>
    <row r="12199" spans="4:4" s="232" customFormat="1" ht="15.75" customHeight="1">
      <c r="D12199" s="233"/>
    </row>
    <row r="12201" spans="4:4" s="232" customFormat="1" ht="15.75" customHeight="1">
      <c r="D12201" s="233"/>
    </row>
    <row r="12203" spans="4:4" s="232" customFormat="1" ht="15.75" customHeight="1">
      <c r="D12203" s="233"/>
    </row>
    <row r="12205" spans="4:4" s="232" customFormat="1" ht="15.75" customHeight="1">
      <c r="D12205" s="233"/>
    </row>
    <row r="12207" spans="4:4" s="232" customFormat="1" ht="15.75" customHeight="1">
      <c r="D12207" s="233"/>
    </row>
    <row r="12209" spans="4:4" s="232" customFormat="1" ht="15.75" customHeight="1">
      <c r="D12209" s="233"/>
    </row>
    <row r="12211" spans="4:4" s="232" customFormat="1" ht="15.75" customHeight="1">
      <c r="D12211" s="233"/>
    </row>
    <row r="12213" spans="4:4" s="232" customFormat="1" ht="15.75" customHeight="1">
      <c r="D12213" s="233"/>
    </row>
    <row r="12215" spans="4:4" s="232" customFormat="1" ht="15.75" customHeight="1">
      <c r="D12215" s="233"/>
    </row>
    <row r="12217" spans="4:4" s="232" customFormat="1" ht="15.75" customHeight="1">
      <c r="D12217" s="233"/>
    </row>
    <row r="12219" spans="4:4" s="232" customFormat="1" ht="15.75" customHeight="1">
      <c r="D12219" s="233"/>
    </row>
    <row r="12221" spans="4:4" s="232" customFormat="1" ht="15.75" customHeight="1">
      <c r="D12221" s="233"/>
    </row>
    <row r="12223" spans="4:4" s="232" customFormat="1" ht="15.75" customHeight="1">
      <c r="D12223" s="233"/>
    </row>
    <row r="12225" spans="4:4" s="232" customFormat="1" ht="15.75" customHeight="1">
      <c r="D12225" s="233"/>
    </row>
    <row r="12227" spans="4:4" s="232" customFormat="1" ht="15.75" customHeight="1">
      <c r="D12227" s="233"/>
    </row>
    <row r="12229" spans="4:4" s="232" customFormat="1" ht="15.75" customHeight="1">
      <c r="D12229" s="233"/>
    </row>
    <row r="12231" spans="4:4" s="232" customFormat="1" ht="15.75" customHeight="1">
      <c r="D12231" s="233"/>
    </row>
    <row r="12233" spans="4:4" s="232" customFormat="1" ht="15.75" customHeight="1">
      <c r="D12233" s="233"/>
    </row>
    <row r="12235" spans="4:4" s="232" customFormat="1" ht="15.75" customHeight="1">
      <c r="D12235" s="233"/>
    </row>
    <row r="12237" spans="4:4" s="232" customFormat="1" ht="15.75" customHeight="1">
      <c r="D12237" s="233"/>
    </row>
    <row r="12239" spans="4:4" s="232" customFormat="1" ht="15.75" customHeight="1">
      <c r="D12239" s="233"/>
    </row>
    <row r="12241" spans="4:4" s="232" customFormat="1" ht="15.75" customHeight="1">
      <c r="D12241" s="233"/>
    </row>
    <row r="12243" spans="4:4" s="232" customFormat="1" ht="15.75" customHeight="1">
      <c r="D12243" s="233"/>
    </row>
    <row r="12245" spans="4:4" s="232" customFormat="1" ht="15.75" customHeight="1">
      <c r="D12245" s="233"/>
    </row>
    <row r="12247" spans="4:4" s="232" customFormat="1" ht="15.75" customHeight="1">
      <c r="D12247" s="233"/>
    </row>
    <row r="12249" spans="4:4" s="232" customFormat="1" ht="15.75" customHeight="1">
      <c r="D12249" s="233"/>
    </row>
    <row r="12251" spans="4:4" s="232" customFormat="1" ht="15.75" customHeight="1">
      <c r="D12251" s="233"/>
    </row>
    <row r="12253" spans="4:4" s="232" customFormat="1" ht="15.75" customHeight="1">
      <c r="D12253" s="233"/>
    </row>
    <row r="12255" spans="4:4" s="232" customFormat="1" ht="15.75" customHeight="1">
      <c r="D12255" s="233"/>
    </row>
    <row r="12257" spans="4:4" s="232" customFormat="1" ht="15.75" customHeight="1">
      <c r="D12257" s="233"/>
    </row>
    <row r="12259" spans="4:4" s="232" customFormat="1" ht="15.75" customHeight="1">
      <c r="D12259" s="233"/>
    </row>
    <row r="12261" spans="4:4" s="232" customFormat="1" ht="15.75" customHeight="1">
      <c r="D12261" s="233"/>
    </row>
    <row r="12263" spans="4:4" s="232" customFormat="1" ht="15.75" customHeight="1">
      <c r="D12263" s="233"/>
    </row>
    <row r="12265" spans="4:4" s="232" customFormat="1" ht="15.75" customHeight="1">
      <c r="D12265" s="233"/>
    </row>
    <row r="12267" spans="4:4" s="232" customFormat="1" ht="15.75" customHeight="1">
      <c r="D12267" s="233"/>
    </row>
    <row r="12269" spans="4:4" s="232" customFormat="1" ht="15.75" customHeight="1">
      <c r="D12269" s="233"/>
    </row>
    <row r="12271" spans="4:4" s="232" customFormat="1" ht="15.75" customHeight="1">
      <c r="D12271" s="233"/>
    </row>
    <row r="12273" spans="4:4" s="232" customFormat="1" ht="15.75" customHeight="1">
      <c r="D12273" s="233"/>
    </row>
    <row r="12275" spans="4:4" s="232" customFormat="1" ht="15.75" customHeight="1">
      <c r="D12275" s="233"/>
    </row>
    <row r="12277" spans="4:4" s="232" customFormat="1" ht="15.75" customHeight="1">
      <c r="D12277" s="233"/>
    </row>
    <row r="12279" spans="4:4" s="232" customFormat="1" ht="15.75" customHeight="1">
      <c r="D12279" s="233"/>
    </row>
    <row r="12281" spans="4:4" s="232" customFormat="1" ht="15.75" customHeight="1">
      <c r="D12281" s="233"/>
    </row>
    <row r="12283" spans="4:4" s="232" customFormat="1" ht="15.75" customHeight="1">
      <c r="D12283" s="233"/>
    </row>
    <row r="12285" spans="4:4" s="232" customFormat="1" ht="15.75" customHeight="1">
      <c r="D12285" s="233"/>
    </row>
    <row r="12287" spans="4:4" s="232" customFormat="1" ht="15.75" customHeight="1">
      <c r="D12287" s="233"/>
    </row>
    <row r="12289" spans="4:4" s="232" customFormat="1" ht="15.75" customHeight="1">
      <c r="D12289" s="233"/>
    </row>
    <row r="12291" spans="4:4" s="232" customFormat="1" ht="15.75" customHeight="1">
      <c r="D12291" s="233"/>
    </row>
    <row r="12293" spans="4:4" s="232" customFormat="1" ht="15.75" customHeight="1">
      <c r="D12293" s="233"/>
    </row>
    <row r="12295" spans="4:4" s="232" customFormat="1" ht="15.75" customHeight="1">
      <c r="D12295" s="233"/>
    </row>
    <row r="12297" spans="4:4" s="232" customFormat="1" ht="15.75" customHeight="1">
      <c r="D12297" s="233"/>
    </row>
    <row r="12299" spans="4:4" s="232" customFormat="1" ht="15.75" customHeight="1">
      <c r="D12299" s="233"/>
    </row>
    <row r="12301" spans="4:4" s="232" customFormat="1" ht="15.75" customHeight="1">
      <c r="D12301" s="233"/>
    </row>
    <row r="12303" spans="4:4" s="232" customFormat="1" ht="15.75" customHeight="1">
      <c r="D12303" s="233"/>
    </row>
    <row r="12305" spans="4:4" s="232" customFormat="1" ht="15.75" customHeight="1">
      <c r="D12305" s="233"/>
    </row>
    <row r="12307" spans="4:4" s="232" customFormat="1" ht="15.75" customHeight="1">
      <c r="D12307" s="233"/>
    </row>
    <row r="12309" spans="4:4" s="232" customFormat="1" ht="15.75" customHeight="1">
      <c r="D12309" s="233"/>
    </row>
    <row r="12311" spans="4:4" s="232" customFormat="1" ht="15.75" customHeight="1">
      <c r="D12311" s="233"/>
    </row>
    <row r="12313" spans="4:4" s="232" customFormat="1" ht="15.75" customHeight="1">
      <c r="D12313" s="233"/>
    </row>
    <row r="12315" spans="4:4" s="232" customFormat="1" ht="15.75" customHeight="1">
      <c r="D12315" s="233"/>
    </row>
    <row r="12317" spans="4:4" s="232" customFormat="1" ht="15.75" customHeight="1">
      <c r="D12317" s="233"/>
    </row>
    <row r="12319" spans="4:4" s="232" customFormat="1" ht="15.75" customHeight="1">
      <c r="D12319" s="233"/>
    </row>
    <row r="12321" spans="4:4" s="232" customFormat="1" ht="15.75" customHeight="1">
      <c r="D12321" s="233"/>
    </row>
    <row r="12323" spans="4:4" s="232" customFormat="1" ht="15.75" customHeight="1">
      <c r="D12323" s="233"/>
    </row>
    <row r="12325" spans="4:4" s="232" customFormat="1" ht="15.75" customHeight="1">
      <c r="D12325" s="233"/>
    </row>
    <row r="12327" spans="4:4" s="232" customFormat="1" ht="15.75" customHeight="1">
      <c r="D12327" s="233"/>
    </row>
    <row r="12329" spans="4:4" s="232" customFormat="1" ht="15.75" customHeight="1">
      <c r="D12329" s="233"/>
    </row>
    <row r="12331" spans="4:4" s="232" customFormat="1" ht="15.75" customHeight="1">
      <c r="D12331" s="233"/>
    </row>
    <row r="12333" spans="4:4" s="232" customFormat="1" ht="15.75" customHeight="1">
      <c r="D12333" s="233"/>
    </row>
    <row r="12335" spans="4:4" s="232" customFormat="1" ht="15.75" customHeight="1">
      <c r="D12335" s="233"/>
    </row>
    <row r="12337" spans="4:4" s="232" customFormat="1" ht="15.75" customHeight="1">
      <c r="D12337" s="233"/>
    </row>
    <row r="12339" spans="4:4" s="232" customFormat="1" ht="15.75" customHeight="1">
      <c r="D12339" s="233"/>
    </row>
    <row r="12341" spans="4:4" s="232" customFormat="1" ht="15.75" customHeight="1">
      <c r="D12341" s="233"/>
    </row>
    <row r="12343" spans="4:4" s="232" customFormat="1" ht="15.75" customHeight="1">
      <c r="D12343" s="233"/>
    </row>
    <row r="12345" spans="4:4" s="232" customFormat="1" ht="15.75" customHeight="1">
      <c r="D12345" s="233"/>
    </row>
    <row r="12347" spans="4:4" s="232" customFormat="1" ht="15.75" customHeight="1">
      <c r="D12347" s="233"/>
    </row>
    <row r="12349" spans="4:4" s="232" customFormat="1" ht="15.75" customHeight="1">
      <c r="D12349" s="233"/>
    </row>
    <row r="12351" spans="4:4" s="232" customFormat="1" ht="15.75" customHeight="1">
      <c r="D12351" s="233"/>
    </row>
    <row r="12353" spans="4:4" s="232" customFormat="1" ht="15.75" customHeight="1">
      <c r="D12353" s="233"/>
    </row>
    <row r="12355" spans="4:4" s="232" customFormat="1" ht="15.75" customHeight="1">
      <c r="D12355" s="233"/>
    </row>
    <row r="12357" spans="4:4" s="232" customFormat="1" ht="15.75" customHeight="1">
      <c r="D12357" s="233"/>
    </row>
    <row r="12359" spans="4:4" s="232" customFormat="1" ht="15.75" customHeight="1">
      <c r="D12359" s="233"/>
    </row>
    <row r="12361" spans="4:4" s="232" customFormat="1" ht="15.75" customHeight="1">
      <c r="D12361" s="233"/>
    </row>
    <row r="12363" spans="4:4" s="232" customFormat="1" ht="15.75" customHeight="1">
      <c r="D12363" s="233"/>
    </row>
    <row r="12365" spans="4:4" s="232" customFormat="1" ht="15.75" customHeight="1">
      <c r="D12365" s="233"/>
    </row>
    <row r="12367" spans="4:4" s="232" customFormat="1" ht="15.75" customHeight="1">
      <c r="D12367" s="233"/>
    </row>
    <row r="12369" spans="4:4" s="232" customFormat="1" ht="15.75" customHeight="1">
      <c r="D12369" s="233"/>
    </row>
    <row r="12371" spans="4:4" s="232" customFormat="1" ht="15.75" customHeight="1">
      <c r="D12371" s="233"/>
    </row>
    <row r="12373" spans="4:4" s="232" customFormat="1" ht="15.75" customHeight="1">
      <c r="D12373" s="233"/>
    </row>
    <row r="12375" spans="4:4" s="232" customFormat="1" ht="15.75" customHeight="1">
      <c r="D12375" s="233"/>
    </row>
    <row r="12377" spans="4:4" s="232" customFormat="1" ht="15.75" customHeight="1">
      <c r="D12377" s="233"/>
    </row>
    <row r="12379" spans="4:4" s="232" customFormat="1" ht="15.75" customHeight="1">
      <c r="D12379" s="233"/>
    </row>
    <row r="12381" spans="4:4" s="232" customFormat="1" ht="15.75" customHeight="1">
      <c r="D12381" s="233"/>
    </row>
    <row r="12383" spans="4:4" s="232" customFormat="1" ht="15.75" customHeight="1">
      <c r="D12383" s="233"/>
    </row>
    <row r="12385" spans="4:4" s="232" customFormat="1" ht="15.75" customHeight="1">
      <c r="D12385" s="233"/>
    </row>
    <row r="12387" spans="4:4" s="232" customFormat="1" ht="15.75" customHeight="1">
      <c r="D12387" s="233"/>
    </row>
    <row r="12389" spans="4:4" s="232" customFormat="1" ht="15.75" customHeight="1">
      <c r="D12389" s="233"/>
    </row>
    <row r="12391" spans="4:4" s="232" customFormat="1" ht="15.75" customHeight="1">
      <c r="D12391" s="233"/>
    </row>
    <row r="12393" spans="4:4" s="232" customFormat="1" ht="15.75" customHeight="1">
      <c r="D12393" s="233"/>
    </row>
    <row r="12395" spans="4:4" s="232" customFormat="1" ht="15.75" customHeight="1">
      <c r="D12395" s="233"/>
    </row>
    <row r="12397" spans="4:4" s="232" customFormat="1" ht="15.75" customHeight="1">
      <c r="D12397" s="233"/>
    </row>
    <row r="12399" spans="4:4" s="232" customFormat="1" ht="15.75" customHeight="1">
      <c r="D12399" s="233"/>
    </row>
    <row r="12401" spans="4:4" s="232" customFormat="1" ht="15.75" customHeight="1">
      <c r="D12401" s="233"/>
    </row>
    <row r="12403" spans="4:4" s="232" customFormat="1" ht="15.75" customHeight="1">
      <c r="D12403" s="233"/>
    </row>
    <row r="12405" spans="4:4" s="232" customFormat="1" ht="15.75" customHeight="1">
      <c r="D12405" s="233"/>
    </row>
    <row r="12407" spans="4:4" s="232" customFormat="1" ht="15.75" customHeight="1">
      <c r="D12407" s="233"/>
    </row>
    <row r="12409" spans="4:4" s="232" customFormat="1" ht="15.75" customHeight="1">
      <c r="D12409" s="233"/>
    </row>
    <row r="12411" spans="4:4" s="232" customFormat="1" ht="15.75" customHeight="1">
      <c r="D12411" s="233"/>
    </row>
    <row r="12413" spans="4:4" s="232" customFormat="1" ht="15.75" customHeight="1">
      <c r="D12413" s="233"/>
    </row>
    <row r="12415" spans="4:4" s="232" customFormat="1" ht="15.75" customHeight="1">
      <c r="D12415" s="233"/>
    </row>
    <row r="12417" spans="4:4" s="232" customFormat="1" ht="15.75" customHeight="1">
      <c r="D12417" s="233"/>
    </row>
    <row r="12419" spans="4:4" s="232" customFormat="1" ht="15.75" customHeight="1">
      <c r="D12419" s="233"/>
    </row>
    <row r="12421" spans="4:4" s="232" customFormat="1" ht="15.75" customHeight="1">
      <c r="D12421" s="233"/>
    </row>
    <row r="12423" spans="4:4" s="232" customFormat="1" ht="15.75" customHeight="1">
      <c r="D12423" s="233"/>
    </row>
    <row r="12425" spans="4:4" s="232" customFormat="1" ht="15.75" customHeight="1">
      <c r="D12425" s="233"/>
    </row>
    <row r="12427" spans="4:4" s="232" customFormat="1" ht="15.75" customHeight="1">
      <c r="D12427" s="233"/>
    </row>
    <row r="12429" spans="4:4" s="232" customFormat="1" ht="15.75" customHeight="1">
      <c r="D12429" s="233"/>
    </row>
    <row r="12431" spans="4:4" s="232" customFormat="1" ht="15.75" customHeight="1">
      <c r="D12431" s="233"/>
    </row>
    <row r="12433" spans="4:4" s="232" customFormat="1" ht="15.75" customHeight="1">
      <c r="D12433" s="233"/>
    </row>
    <row r="12435" spans="4:4" s="232" customFormat="1" ht="15.75" customHeight="1">
      <c r="D12435" s="233"/>
    </row>
    <row r="12437" spans="4:4" s="232" customFormat="1" ht="15.75" customHeight="1">
      <c r="D12437" s="233"/>
    </row>
    <row r="12439" spans="4:4" s="232" customFormat="1" ht="15.75" customHeight="1">
      <c r="D12439" s="233"/>
    </row>
    <row r="12441" spans="4:4" s="232" customFormat="1" ht="15.75" customHeight="1">
      <c r="D12441" s="233"/>
    </row>
    <row r="12443" spans="4:4" s="232" customFormat="1" ht="15.75" customHeight="1">
      <c r="D12443" s="233"/>
    </row>
    <row r="12445" spans="4:4" s="232" customFormat="1" ht="15.75" customHeight="1">
      <c r="D12445" s="233"/>
    </row>
    <row r="12447" spans="4:4" s="232" customFormat="1" ht="15.75" customHeight="1">
      <c r="D12447" s="233"/>
    </row>
    <row r="12449" spans="4:4" s="232" customFormat="1" ht="15.75" customHeight="1">
      <c r="D12449" s="233"/>
    </row>
    <row r="12451" spans="4:4" s="232" customFormat="1" ht="15.75" customHeight="1">
      <c r="D12451" s="233"/>
    </row>
    <row r="12453" spans="4:4" s="232" customFormat="1" ht="15.75" customHeight="1">
      <c r="D12453" s="233"/>
    </row>
    <row r="12455" spans="4:4" s="232" customFormat="1" ht="15.75" customHeight="1">
      <c r="D12455" s="233"/>
    </row>
    <row r="12457" spans="4:4" s="232" customFormat="1" ht="15.75" customHeight="1">
      <c r="D12457" s="233"/>
    </row>
    <row r="12459" spans="4:4" s="232" customFormat="1" ht="15.75" customHeight="1">
      <c r="D12459" s="233"/>
    </row>
    <row r="12461" spans="4:4" s="232" customFormat="1" ht="15.75" customHeight="1">
      <c r="D12461" s="233"/>
    </row>
    <row r="12463" spans="4:4" s="232" customFormat="1" ht="15.75" customHeight="1">
      <c r="D12463" s="233"/>
    </row>
    <row r="12465" spans="4:4" s="232" customFormat="1" ht="15.75" customHeight="1">
      <c r="D12465" s="233"/>
    </row>
    <row r="12467" spans="4:4" s="232" customFormat="1" ht="15.75" customHeight="1">
      <c r="D12467" s="233"/>
    </row>
    <row r="12469" spans="4:4" s="232" customFormat="1" ht="15.75" customHeight="1">
      <c r="D12469" s="233"/>
    </row>
    <row r="12471" spans="4:4" s="232" customFormat="1" ht="15.75" customHeight="1">
      <c r="D12471" s="233"/>
    </row>
    <row r="12473" spans="4:4" s="232" customFormat="1" ht="15.75" customHeight="1">
      <c r="D12473" s="233"/>
    </row>
    <row r="12475" spans="4:4" s="232" customFormat="1" ht="15.75" customHeight="1">
      <c r="D12475" s="233"/>
    </row>
    <row r="12477" spans="4:4" s="232" customFormat="1" ht="15.75" customHeight="1">
      <c r="D12477" s="233"/>
    </row>
    <row r="12479" spans="4:4" s="232" customFormat="1" ht="15.75" customHeight="1">
      <c r="D12479" s="233"/>
    </row>
    <row r="12481" spans="4:4" s="232" customFormat="1" ht="15.75" customHeight="1">
      <c r="D12481" s="233"/>
    </row>
    <row r="12483" spans="4:4" s="232" customFormat="1" ht="15.75" customHeight="1">
      <c r="D12483" s="233"/>
    </row>
    <row r="12485" spans="4:4" s="232" customFormat="1" ht="15.75" customHeight="1">
      <c r="D12485" s="233"/>
    </row>
    <row r="12487" spans="4:4" s="232" customFormat="1" ht="15.75" customHeight="1">
      <c r="D12487" s="233"/>
    </row>
    <row r="12489" spans="4:4" s="232" customFormat="1" ht="15.75" customHeight="1">
      <c r="D12489" s="233"/>
    </row>
    <row r="12491" spans="4:4" s="232" customFormat="1" ht="15.75" customHeight="1">
      <c r="D12491" s="233"/>
    </row>
    <row r="12493" spans="4:4" s="232" customFormat="1" ht="15.75" customHeight="1">
      <c r="D12493" s="233"/>
    </row>
    <row r="12495" spans="4:4" s="232" customFormat="1" ht="15.75" customHeight="1">
      <c r="D12495" s="233"/>
    </row>
    <row r="12497" spans="4:4" s="232" customFormat="1" ht="15.75" customHeight="1">
      <c r="D12497" s="233"/>
    </row>
    <row r="12499" spans="4:4" s="232" customFormat="1" ht="15.75" customHeight="1">
      <c r="D12499" s="233"/>
    </row>
    <row r="12501" spans="4:4" s="232" customFormat="1" ht="15.75" customHeight="1">
      <c r="D12501" s="233"/>
    </row>
    <row r="12503" spans="4:4" s="232" customFormat="1" ht="15.75" customHeight="1">
      <c r="D12503" s="233"/>
    </row>
    <row r="12505" spans="4:4" s="232" customFormat="1" ht="15.75" customHeight="1">
      <c r="D12505" s="233"/>
    </row>
    <row r="12507" spans="4:4" s="232" customFormat="1" ht="15.75" customHeight="1">
      <c r="D12507" s="233"/>
    </row>
    <row r="12509" spans="4:4" s="232" customFormat="1" ht="15.75" customHeight="1">
      <c r="D12509" s="233"/>
    </row>
    <row r="12511" spans="4:4" s="232" customFormat="1" ht="15.75" customHeight="1">
      <c r="D12511" s="233"/>
    </row>
    <row r="12513" spans="4:4" s="232" customFormat="1" ht="15.75" customHeight="1">
      <c r="D12513" s="233"/>
    </row>
    <row r="12515" spans="4:4" s="232" customFormat="1" ht="15.75" customHeight="1">
      <c r="D12515" s="233"/>
    </row>
    <row r="12517" spans="4:4" s="232" customFormat="1" ht="15.75" customHeight="1">
      <c r="D12517" s="233"/>
    </row>
    <row r="12519" spans="4:4" s="232" customFormat="1" ht="15.75" customHeight="1">
      <c r="D12519" s="233"/>
    </row>
    <row r="12521" spans="4:4" s="232" customFormat="1" ht="15.75" customHeight="1">
      <c r="D12521" s="233"/>
    </row>
    <row r="12523" spans="4:4" s="232" customFormat="1" ht="15.75" customHeight="1">
      <c r="D12523" s="233"/>
    </row>
    <row r="12525" spans="4:4" s="232" customFormat="1" ht="15.75" customHeight="1">
      <c r="D12525" s="233"/>
    </row>
    <row r="12527" spans="4:4" s="232" customFormat="1" ht="15.75" customHeight="1">
      <c r="D12527" s="233"/>
    </row>
    <row r="12529" spans="4:4" s="232" customFormat="1" ht="15.75" customHeight="1">
      <c r="D12529" s="233"/>
    </row>
    <row r="12531" spans="4:4" s="232" customFormat="1" ht="15.75" customHeight="1">
      <c r="D12531" s="233"/>
    </row>
    <row r="12533" spans="4:4" s="232" customFormat="1" ht="15.75" customHeight="1">
      <c r="D12533" s="233"/>
    </row>
    <row r="12535" spans="4:4" s="232" customFormat="1" ht="15.75" customHeight="1">
      <c r="D12535" s="233"/>
    </row>
    <row r="12537" spans="4:4" s="232" customFormat="1" ht="15.75" customHeight="1">
      <c r="D12537" s="233"/>
    </row>
    <row r="12539" spans="4:4" s="232" customFormat="1" ht="15.75" customHeight="1">
      <c r="D12539" s="233"/>
    </row>
    <row r="12541" spans="4:4" s="232" customFormat="1" ht="15.75" customHeight="1">
      <c r="D12541" s="233"/>
    </row>
    <row r="12543" spans="4:4" s="232" customFormat="1" ht="15.75" customHeight="1">
      <c r="D12543" s="233"/>
    </row>
    <row r="12545" spans="4:4" s="232" customFormat="1" ht="15.75" customHeight="1">
      <c r="D12545" s="233"/>
    </row>
    <row r="12547" spans="4:4" s="232" customFormat="1" ht="15.75" customHeight="1">
      <c r="D12547" s="233"/>
    </row>
    <row r="12549" spans="4:4" s="232" customFormat="1" ht="15.75" customHeight="1">
      <c r="D12549" s="233"/>
    </row>
    <row r="12551" spans="4:4" s="232" customFormat="1" ht="15.75" customHeight="1">
      <c r="D12551" s="233"/>
    </row>
    <row r="12553" spans="4:4" s="232" customFormat="1" ht="15.75" customHeight="1">
      <c r="D12553" s="233"/>
    </row>
    <row r="12555" spans="4:4" s="232" customFormat="1" ht="15.75" customHeight="1">
      <c r="D12555" s="233"/>
    </row>
    <row r="12557" spans="4:4" s="232" customFormat="1" ht="15.75" customHeight="1">
      <c r="D12557" s="233"/>
    </row>
    <row r="12559" spans="4:4" s="232" customFormat="1" ht="15.75" customHeight="1">
      <c r="D12559" s="233"/>
    </row>
    <row r="12561" spans="4:4" s="232" customFormat="1" ht="15.75" customHeight="1">
      <c r="D12561" s="233"/>
    </row>
    <row r="12563" spans="4:4" s="232" customFormat="1" ht="15.75" customHeight="1">
      <c r="D12563" s="233"/>
    </row>
    <row r="12565" spans="4:4" s="232" customFormat="1" ht="15.75" customHeight="1">
      <c r="D12565" s="233"/>
    </row>
    <row r="12567" spans="4:4" s="232" customFormat="1" ht="15.75" customHeight="1">
      <c r="D12567" s="233"/>
    </row>
    <row r="12569" spans="4:4" s="232" customFormat="1" ht="15.75" customHeight="1">
      <c r="D12569" s="233"/>
    </row>
    <row r="12571" spans="4:4" s="232" customFormat="1" ht="15.75" customHeight="1">
      <c r="D12571" s="233"/>
    </row>
    <row r="12573" spans="4:4" s="232" customFormat="1" ht="15.75" customHeight="1">
      <c r="D12573" s="233"/>
    </row>
    <row r="12575" spans="4:4" s="232" customFormat="1" ht="15.75" customHeight="1">
      <c r="D12575" s="233"/>
    </row>
    <row r="12577" spans="4:4" s="232" customFormat="1" ht="15.75" customHeight="1">
      <c r="D12577" s="233"/>
    </row>
    <row r="12579" spans="4:4" s="232" customFormat="1" ht="15.75" customHeight="1">
      <c r="D12579" s="233"/>
    </row>
    <row r="12581" spans="4:4" s="232" customFormat="1" ht="15.75" customHeight="1">
      <c r="D12581" s="233"/>
    </row>
    <row r="12583" spans="4:4" s="232" customFormat="1" ht="15.75" customHeight="1">
      <c r="D12583" s="233"/>
    </row>
    <row r="12585" spans="4:4" s="232" customFormat="1" ht="15.75" customHeight="1">
      <c r="D12585" s="233"/>
    </row>
    <row r="12587" spans="4:4" s="232" customFormat="1" ht="15.75" customHeight="1">
      <c r="D12587" s="233"/>
    </row>
    <row r="12589" spans="4:4" s="232" customFormat="1" ht="15.75" customHeight="1">
      <c r="D12589" s="233"/>
    </row>
    <row r="12591" spans="4:4" s="232" customFormat="1" ht="15.75" customHeight="1">
      <c r="D12591" s="233"/>
    </row>
    <row r="12593" spans="4:4" s="232" customFormat="1" ht="15.75" customHeight="1">
      <c r="D12593" s="233"/>
    </row>
    <row r="12595" spans="4:4" s="232" customFormat="1" ht="15.75" customHeight="1">
      <c r="D12595" s="233"/>
    </row>
    <row r="12597" spans="4:4" s="232" customFormat="1" ht="15.75" customHeight="1">
      <c r="D12597" s="233"/>
    </row>
    <row r="12599" spans="4:4" s="232" customFormat="1" ht="15.75" customHeight="1">
      <c r="D12599" s="233"/>
    </row>
    <row r="12601" spans="4:4" s="232" customFormat="1" ht="15.75" customHeight="1">
      <c r="D12601" s="233"/>
    </row>
    <row r="12603" spans="4:4" s="232" customFormat="1" ht="15.75" customHeight="1">
      <c r="D12603" s="233"/>
    </row>
    <row r="12605" spans="4:4" s="232" customFormat="1" ht="15.75" customHeight="1">
      <c r="D12605" s="233"/>
    </row>
    <row r="12607" spans="4:4" s="232" customFormat="1" ht="15.75" customHeight="1">
      <c r="D12607" s="233"/>
    </row>
    <row r="12609" spans="4:4" s="232" customFormat="1" ht="15.75" customHeight="1">
      <c r="D12609" s="233"/>
    </row>
    <row r="12611" spans="4:4" s="232" customFormat="1" ht="15.75" customHeight="1">
      <c r="D12611" s="233"/>
    </row>
    <row r="12613" spans="4:4" s="232" customFormat="1" ht="15.75" customHeight="1">
      <c r="D12613" s="233"/>
    </row>
    <row r="12615" spans="4:4" s="232" customFormat="1" ht="15.75" customHeight="1">
      <c r="D12615" s="233"/>
    </row>
    <row r="12617" spans="4:4" s="232" customFormat="1" ht="15.75" customHeight="1">
      <c r="D12617" s="233"/>
    </row>
    <row r="12619" spans="4:4" s="232" customFormat="1" ht="15.75" customHeight="1">
      <c r="D12619" s="233"/>
    </row>
    <row r="12621" spans="4:4" s="232" customFormat="1" ht="15.75" customHeight="1">
      <c r="D12621" s="233"/>
    </row>
    <row r="12623" spans="4:4" s="232" customFormat="1" ht="15.75" customHeight="1">
      <c r="D12623" s="233"/>
    </row>
    <row r="12625" spans="4:4" s="232" customFormat="1" ht="15.75" customHeight="1">
      <c r="D12625" s="233"/>
    </row>
    <row r="12627" spans="4:4" s="232" customFormat="1" ht="15.75" customHeight="1">
      <c r="D12627" s="233"/>
    </row>
    <row r="12629" spans="4:4" s="232" customFormat="1" ht="15.75" customHeight="1">
      <c r="D12629" s="233"/>
    </row>
    <row r="12631" spans="4:4" s="232" customFormat="1" ht="15.75" customHeight="1">
      <c r="D12631" s="233"/>
    </row>
    <row r="12633" spans="4:4" s="232" customFormat="1" ht="15.75" customHeight="1">
      <c r="D12633" s="233"/>
    </row>
    <row r="12635" spans="4:4" s="232" customFormat="1" ht="15.75" customHeight="1">
      <c r="D12635" s="233"/>
    </row>
    <row r="12637" spans="4:4" s="232" customFormat="1" ht="15.75" customHeight="1">
      <c r="D12637" s="233"/>
    </row>
    <row r="12639" spans="4:4" s="232" customFormat="1" ht="15.75" customHeight="1">
      <c r="D12639" s="233"/>
    </row>
    <row r="12641" spans="4:4" s="232" customFormat="1" ht="15.75" customHeight="1">
      <c r="D12641" s="233"/>
    </row>
    <row r="12643" spans="4:4" s="232" customFormat="1" ht="15.75" customHeight="1">
      <c r="D12643" s="233"/>
    </row>
    <row r="12645" spans="4:4" s="232" customFormat="1" ht="15.75" customHeight="1">
      <c r="D12645" s="233"/>
    </row>
    <row r="12647" spans="4:4" s="232" customFormat="1" ht="15.75" customHeight="1">
      <c r="D12647" s="233"/>
    </row>
    <row r="12649" spans="4:4" s="232" customFormat="1" ht="15.75" customHeight="1">
      <c r="D12649" s="233"/>
    </row>
    <row r="12651" spans="4:4" s="232" customFormat="1" ht="15.75" customHeight="1">
      <c r="D12651" s="233"/>
    </row>
    <row r="12653" spans="4:4" s="232" customFormat="1" ht="15.75" customHeight="1">
      <c r="D12653" s="233"/>
    </row>
    <row r="12655" spans="4:4" s="232" customFormat="1" ht="15.75" customHeight="1">
      <c r="D12655" s="233"/>
    </row>
    <row r="12657" spans="4:4" s="232" customFormat="1" ht="15.75" customHeight="1">
      <c r="D12657" s="233"/>
    </row>
    <row r="12659" spans="4:4" s="232" customFormat="1" ht="15.75" customHeight="1">
      <c r="D12659" s="233"/>
    </row>
    <row r="12661" spans="4:4" s="232" customFormat="1" ht="15.75" customHeight="1">
      <c r="D12661" s="233"/>
    </row>
    <row r="12663" spans="4:4" s="232" customFormat="1" ht="15.75" customHeight="1">
      <c r="D12663" s="233"/>
    </row>
    <row r="12665" spans="4:4" s="232" customFormat="1" ht="15.75" customHeight="1">
      <c r="D12665" s="233"/>
    </row>
    <row r="12667" spans="4:4" s="232" customFormat="1" ht="15.75" customHeight="1">
      <c r="D12667" s="233"/>
    </row>
    <row r="12669" spans="4:4" s="232" customFormat="1" ht="15.75" customHeight="1">
      <c r="D12669" s="233"/>
    </row>
    <row r="12671" spans="4:4" s="232" customFormat="1" ht="15.75" customHeight="1">
      <c r="D12671" s="233"/>
    </row>
    <row r="12673" spans="4:4" s="232" customFormat="1" ht="15.75" customHeight="1">
      <c r="D12673" s="233"/>
    </row>
    <row r="12675" spans="4:4" s="232" customFormat="1" ht="15.75" customHeight="1">
      <c r="D12675" s="233"/>
    </row>
    <row r="12677" spans="4:4" s="232" customFormat="1" ht="15.75" customHeight="1">
      <c r="D12677" s="233"/>
    </row>
    <row r="12679" spans="4:4" s="232" customFormat="1" ht="15.75" customHeight="1">
      <c r="D12679" s="233"/>
    </row>
    <row r="12681" spans="4:4" s="232" customFormat="1" ht="15.75" customHeight="1">
      <c r="D12681" s="233"/>
    </row>
    <row r="12683" spans="4:4" s="232" customFormat="1" ht="15.75" customHeight="1">
      <c r="D12683" s="233"/>
    </row>
    <row r="12685" spans="4:4" s="232" customFormat="1" ht="15.75" customHeight="1">
      <c r="D12685" s="233"/>
    </row>
    <row r="12687" spans="4:4" s="232" customFormat="1" ht="15.75" customHeight="1">
      <c r="D12687" s="233"/>
    </row>
    <row r="12689" spans="4:4" s="232" customFormat="1" ht="15.75" customHeight="1">
      <c r="D12689" s="233"/>
    </row>
    <row r="12691" spans="4:4" s="232" customFormat="1" ht="15.75" customHeight="1">
      <c r="D12691" s="233"/>
    </row>
    <row r="12693" spans="4:4" s="232" customFormat="1" ht="15.75" customHeight="1">
      <c r="D12693" s="233"/>
    </row>
    <row r="12695" spans="4:4" s="232" customFormat="1" ht="15.75" customHeight="1">
      <c r="D12695" s="233"/>
    </row>
    <row r="12697" spans="4:4" s="232" customFormat="1" ht="15.75" customHeight="1">
      <c r="D12697" s="233"/>
    </row>
    <row r="12699" spans="4:4" s="232" customFormat="1" ht="15.75" customHeight="1">
      <c r="D12699" s="233"/>
    </row>
    <row r="12701" spans="4:4" s="232" customFormat="1" ht="15.75" customHeight="1">
      <c r="D12701" s="233"/>
    </row>
    <row r="12703" spans="4:4" s="232" customFormat="1" ht="15.75" customHeight="1">
      <c r="D12703" s="233"/>
    </row>
    <row r="12705" spans="4:4" s="232" customFormat="1" ht="15.75" customHeight="1">
      <c r="D12705" s="233"/>
    </row>
    <row r="12707" spans="4:4" s="232" customFormat="1" ht="15.75" customHeight="1">
      <c r="D12707" s="233"/>
    </row>
    <row r="12709" spans="4:4" s="232" customFormat="1" ht="15.75" customHeight="1">
      <c r="D12709" s="233"/>
    </row>
    <row r="12711" spans="4:4" s="232" customFormat="1" ht="15.75" customHeight="1">
      <c r="D12711" s="233"/>
    </row>
    <row r="12713" spans="4:4" s="232" customFormat="1" ht="15.75" customHeight="1">
      <c r="D12713" s="233"/>
    </row>
    <row r="12715" spans="4:4" s="232" customFormat="1" ht="15.75" customHeight="1">
      <c r="D12715" s="233"/>
    </row>
    <row r="12717" spans="4:4" s="232" customFormat="1" ht="15.75" customHeight="1">
      <c r="D12717" s="233"/>
    </row>
    <row r="12719" spans="4:4" s="232" customFormat="1" ht="15.75" customHeight="1">
      <c r="D12719" s="233"/>
    </row>
    <row r="12721" spans="4:4" s="232" customFormat="1" ht="15.75" customHeight="1">
      <c r="D12721" s="233"/>
    </row>
    <row r="12723" spans="4:4" s="232" customFormat="1" ht="15.75" customHeight="1">
      <c r="D12723" s="233"/>
    </row>
    <row r="12725" spans="4:4" s="232" customFormat="1" ht="15.75" customHeight="1">
      <c r="D12725" s="233"/>
    </row>
    <row r="12727" spans="4:4" s="232" customFormat="1" ht="15.75" customHeight="1">
      <c r="D12727" s="233"/>
    </row>
    <row r="12729" spans="4:4" s="232" customFormat="1" ht="15.75" customHeight="1">
      <c r="D12729" s="233"/>
    </row>
    <row r="12731" spans="4:4" s="232" customFormat="1" ht="15.75" customHeight="1">
      <c r="D12731" s="233"/>
    </row>
    <row r="12733" spans="4:4" s="232" customFormat="1" ht="15.75" customHeight="1">
      <c r="D12733" s="233"/>
    </row>
    <row r="12735" spans="4:4" s="232" customFormat="1" ht="15.75" customHeight="1">
      <c r="D12735" s="233"/>
    </row>
    <row r="12737" spans="4:4" s="232" customFormat="1" ht="15.75" customHeight="1">
      <c r="D12737" s="233"/>
    </row>
    <row r="12739" spans="4:4" s="232" customFormat="1" ht="15.75" customHeight="1">
      <c r="D12739" s="233"/>
    </row>
    <row r="12741" spans="4:4" s="232" customFormat="1" ht="15.75" customHeight="1">
      <c r="D12741" s="233"/>
    </row>
    <row r="12743" spans="4:4" s="232" customFormat="1" ht="15.75" customHeight="1">
      <c r="D12743" s="233"/>
    </row>
    <row r="12745" spans="4:4" s="232" customFormat="1" ht="15.75" customHeight="1">
      <c r="D12745" s="233"/>
    </row>
    <row r="12747" spans="4:4" s="232" customFormat="1" ht="15.75" customHeight="1">
      <c r="D12747" s="233"/>
    </row>
    <row r="12749" spans="4:4" s="232" customFormat="1" ht="15.75" customHeight="1">
      <c r="D12749" s="233"/>
    </row>
    <row r="12751" spans="4:4" s="232" customFormat="1" ht="15.75" customHeight="1">
      <c r="D12751" s="233"/>
    </row>
    <row r="12753" spans="4:4" s="232" customFormat="1" ht="15.75" customHeight="1">
      <c r="D12753" s="233"/>
    </row>
    <row r="12755" spans="4:4" s="232" customFormat="1" ht="15.75" customHeight="1">
      <c r="D12755" s="233"/>
    </row>
    <row r="12757" spans="4:4" s="232" customFormat="1" ht="15.75" customHeight="1">
      <c r="D12757" s="233"/>
    </row>
    <row r="12759" spans="4:4" s="232" customFormat="1" ht="15.75" customHeight="1">
      <c r="D12759" s="233"/>
    </row>
    <row r="12761" spans="4:4" s="232" customFormat="1" ht="15.75" customHeight="1">
      <c r="D12761" s="233"/>
    </row>
    <row r="12763" spans="4:4" s="232" customFormat="1" ht="15.75" customHeight="1">
      <c r="D12763" s="233"/>
    </row>
    <row r="12765" spans="4:4" s="232" customFormat="1" ht="15.75" customHeight="1">
      <c r="D12765" s="233"/>
    </row>
    <row r="12767" spans="4:4" s="232" customFormat="1" ht="15.75" customHeight="1">
      <c r="D12767" s="233"/>
    </row>
    <row r="12769" spans="4:4" s="232" customFormat="1" ht="15.75" customHeight="1">
      <c r="D12769" s="233"/>
    </row>
    <row r="12771" spans="4:4" s="232" customFormat="1" ht="15.75" customHeight="1">
      <c r="D12771" s="233"/>
    </row>
    <row r="12773" spans="4:4" s="232" customFormat="1" ht="15.75" customHeight="1">
      <c r="D12773" s="233"/>
    </row>
    <row r="12775" spans="4:4" s="232" customFormat="1" ht="15.75" customHeight="1">
      <c r="D12775" s="233"/>
    </row>
    <row r="12777" spans="4:4" s="232" customFormat="1" ht="15.75" customHeight="1">
      <c r="D12777" s="233"/>
    </row>
    <row r="12779" spans="4:4" s="232" customFormat="1" ht="15.75" customHeight="1">
      <c r="D12779" s="233"/>
    </row>
    <row r="12781" spans="4:4" s="232" customFormat="1" ht="15.75" customHeight="1">
      <c r="D12781" s="233"/>
    </row>
    <row r="12783" spans="4:4" s="232" customFormat="1" ht="15.75" customHeight="1">
      <c r="D12783" s="233"/>
    </row>
    <row r="12785" spans="4:4" s="232" customFormat="1" ht="15.75" customHeight="1">
      <c r="D12785" s="233"/>
    </row>
    <row r="12787" spans="4:4" s="232" customFormat="1" ht="15.75" customHeight="1">
      <c r="D12787" s="233"/>
    </row>
    <row r="12789" spans="4:4" s="232" customFormat="1" ht="15.75" customHeight="1">
      <c r="D12789" s="233"/>
    </row>
    <row r="12791" spans="4:4" s="232" customFormat="1" ht="15.75" customHeight="1">
      <c r="D12791" s="233"/>
    </row>
    <row r="12793" spans="4:4" s="232" customFormat="1" ht="15.75" customHeight="1">
      <c r="D12793" s="233"/>
    </row>
    <row r="12795" spans="4:4" s="232" customFormat="1" ht="15.75" customHeight="1">
      <c r="D12795" s="233"/>
    </row>
    <row r="12797" spans="4:4" s="232" customFormat="1" ht="15.75" customHeight="1">
      <c r="D12797" s="233"/>
    </row>
    <row r="12799" spans="4:4" s="232" customFormat="1" ht="15.75" customHeight="1">
      <c r="D12799" s="233"/>
    </row>
    <row r="12801" spans="4:4" s="232" customFormat="1" ht="15.75" customHeight="1">
      <c r="D12801" s="233"/>
    </row>
    <row r="12803" spans="4:4" s="232" customFormat="1" ht="15.75" customHeight="1">
      <c r="D12803" s="233"/>
    </row>
    <row r="12805" spans="4:4" s="232" customFormat="1" ht="15.75" customHeight="1">
      <c r="D12805" s="233"/>
    </row>
    <row r="12807" spans="4:4" s="232" customFormat="1" ht="15.75" customHeight="1">
      <c r="D12807" s="233"/>
    </row>
    <row r="12809" spans="4:4" s="232" customFormat="1" ht="15.75" customHeight="1">
      <c r="D12809" s="233"/>
    </row>
    <row r="12811" spans="4:4" s="232" customFormat="1" ht="15.75" customHeight="1">
      <c r="D12811" s="233"/>
    </row>
    <row r="12813" spans="4:4" s="232" customFormat="1" ht="15.75" customHeight="1">
      <c r="D12813" s="233"/>
    </row>
    <row r="12815" spans="4:4" s="232" customFormat="1" ht="15.75" customHeight="1">
      <c r="D12815" s="233"/>
    </row>
    <row r="12817" spans="4:4" s="232" customFormat="1" ht="15.75" customHeight="1">
      <c r="D12817" s="233"/>
    </row>
    <row r="12819" spans="4:4" s="232" customFormat="1" ht="15.75" customHeight="1">
      <c r="D12819" s="233"/>
    </row>
    <row r="12821" spans="4:4" s="232" customFormat="1" ht="15.75" customHeight="1">
      <c r="D12821" s="233"/>
    </row>
    <row r="12823" spans="4:4" s="232" customFormat="1" ht="15.75" customHeight="1">
      <c r="D12823" s="233"/>
    </row>
    <row r="12825" spans="4:4" s="232" customFormat="1" ht="15.75" customHeight="1">
      <c r="D12825" s="233"/>
    </row>
    <row r="12827" spans="4:4" s="232" customFormat="1" ht="15.75" customHeight="1">
      <c r="D12827" s="233"/>
    </row>
    <row r="12829" spans="4:4" s="232" customFormat="1" ht="15.75" customHeight="1">
      <c r="D12829" s="233"/>
    </row>
    <row r="12831" spans="4:4" s="232" customFormat="1" ht="15.75" customHeight="1">
      <c r="D12831" s="233"/>
    </row>
    <row r="12833" spans="4:4" s="232" customFormat="1" ht="15.75" customHeight="1">
      <c r="D12833" s="233"/>
    </row>
    <row r="12835" spans="4:4" s="232" customFormat="1" ht="15.75" customHeight="1">
      <c r="D12835" s="233"/>
    </row>
    <row r="12837" spans="4:4" s="232" customFormat="1" ht="15.75" customHeight="1">
      <c r="D12837" s="233"/>
    </row>
    <row r="12839" spans="4:4" s="232" customFormat="1" ht="15.75" customHeight="1">
      <c r="D12839" s="233"/>
    </row>
    <row r="12841" spans="4:4" s="232" customFormat="1" ht="15.75" customHeight="1">
      <c r="D12841" s="233"/>
    </row>
    <row r="12843" spans="4:4" s="232" customFormat="1" ht="15.75" customHeight="1">
      <c r="D12843" s="233"/>
    </row>
    <row r="12845" spans="4:4" s="232" customFormat="1" ht="15.75" customHeight="1">
      <c r="D12845" s="233"/>
    </row>
    <row r="12847" spans="4:4" s="232" customFormat="1" ht="15.75" customHeight="1">
      <c r="D12847" s="233"/>
    </row>
    <row r="12849" spans="4:4" s="232" customFormat="1" ht="15.75" customHeight="1">
      <c r="D12849" s="233"/>
    </row>
    <row r="12851" spans="4:4" s="232" customFormat="1" ht="15.75" customHeight="1">
      <c r="D12851" s="233"/>
    </row>
    <row r="12853" spans="4:4" s="232" customFormat="1" ht="15.75" customHeight="1">
      <c r="D12853" s="233"/>
    </row>
    <row r="12855" spans="4:4" s="232" customFormat="1" ht="15.75" customHeight="1">
      <c r="D12855" s="233"/>
    </row>
    <row r="12857" spans="4:4" s="232" customFormat="1" ht="15.75" customHeight="1">
      <c r="D12857" s="233"/>
    </row>
    <row r="12859" spans="4:4" s="232" customFormat="1" ht="15.75" customHeight="1">
      <c r="D12859" s="233"/>
    </row>
    <row r="12861" spans="4:4" s="232" customFormat="1" ht="15.75" customHeight="1">
      <c r="D12861" s="233"/>
    </row>
    <row r="12863" spans="4:4" s="232" customFormat="1" ht="15.75" customHeight="1">
      <c r="D12863" s="233"/>
    </row>
    <row r="12865" spans="4:4" s="232" customFormat="1" ht="15.75" customHeight="1">
      <c r="D12865" s="233"/>
    </row>
    <row r="12867" spans="4:4" s="232" customFormat="1" ht="15.75" customHeight="1">
      <c r="D12867" s="233"/>
    </row>
    <row r="12869" spans="4:4" s="232" customFormat="1" ht="15.75" customHeight="1">
      <c r="D12869" s="233"/>
    </row>
    <row r="12871" spans="4:4" s="232" customFormat="1" ht="15.75" customHeight="1">
      <c r="D12871" s="233"/>
    </row>
    <row r="12873" spans="4:4" s="232" customFormat="1" ht="15.75" customHeight="1">
      <c r="D12873" s="233"/>
    </row>
    <row r="12875" spans="4:4" s="232" customFormat="1" ht="15.75" customHeight="1">
      <c r="D12875" s="233"/>
    </row>
    <row r="12877" spans="4:4" s="232" customFormat="1" ht="15.75" customHeight="1">
      <c r="D12877" s="233"/>
    </row>
    <row r="12879" spans="4:4" s="232" customFormat="1" ht="15.75" customHeight="1">
      <c r="D12879" s="233"/>
    </row>
    <row r="12881" spans="4:4" s="232" customFormat="1" ht="15.75" customHeight="1">
      <c r="D12881" s="233"/>
    </row>
    <row r="12883" spans="4:4" s="232" customFormat="1" ht="15.75" customHeight="1">
      <c r="D12883" s="233"/>
    </row>
    <row r="12885" spans="4:4" s="232" customFormat="1" ht="15.75" customHeight="1">
      <c r="D12885" s="233"/>
    </row>
    <row r="12887" spans="4:4" s="232" customFormat="1" ht="15.75" customHeight="1">
      <c r="D12887" s="233"/>
    </row>
    <row r="12889" spans="4:4" s="232" customFormat="1" ht="15.75" customHeight="1">
      <c r="D12889" s="233"/>
    </row>
    <row r="12891" spans="4:4" s="232" customFormat="1" ht="15.75" customHeight="1">
      <c r="D12891" s="233"/>
    </row>
    <row r="12893" spans="4:4" s="232" customFormat="1" ht="15.75" customHeight="1">
      <c r="D12893" s="233"/>
    </row>
    <row r="12895" spans="4:4" s="232" customFormat="1" ht="15.75" customHeight="1">
      <c r="D12895" s="233"/>
    </row>
    <row r="12897" spans="4:4" s="232" customFormat="1" ht="15.75" customHeight="1">
      <c r="D12897" s="233"/>
    </row>
    <row r="12899" spans="4:4" s="232" customFormat="1" ht="15.75" customHeight="1">
      <c r="D12899" s="233"/>
    </row>
    <row r="12901" spans="4:4" s="232" customFormat="1" ht="15.75" customHeight="1">
      <c r="D12901" s="233"/>
    </row>
    <row r="12903" spans="4:4" s="232" customFormat="1" ht="15.75" customHeight="1">
      <c r="D12903" s="233"/>
    </row>
    <row r="12905" spans="4:4" s="232" customFormat="1" ht="15.75" customHeight="1">
      <c r="D12905" s="233"/>
    </row>
    <row r="12907" spans="4:4" s="232" customFormat="1" ht="15.75" customHeight="1">
      <c r="D12907" s="233"/>
    </row>
    <row r="12909" spans="4:4" s="232" customFormat="1" ht="15.75" customHeight="1">
      <c r="D12909" s="233"/>
    </row>
    <row r="12911" spans="4:4" s="232" customFormat="1" ht="15.75" customHeight="1">
      <c r="D12911" s="233"/>
    </row>
    <row r="12913" spans="4:4" s="232" customFormat="1" ht="15.75" customHeight="1">
      <c r="D12913" s="233"/>
    </row>
    <row r="12915" spans="4:4" s="232" customFormat="1" ht="15.75" customHeight="1">
      <c r="D12915" s="233"/>
    </row>
    <row r="12917" spans="4:4" s="232" customFormat="1" ht="15.75" customHeight="1">
      <c r="D12917" s="233"/>
    </row>
    <row r="12919" spans="4:4" s="232" customFormat="1" ht="15.75" customHeight="1">
      <c r="D12919" s="233"/>
    </row>
    <row r="12921" spans="4:4" s="232" customFormat="1" ht="15.75" customHeight="1">
      <c r="D12921" s="233"/>
    </row>
    <row r="12923" spans="4:4" s="232" customFormat="1" ht="15.75" customHeight="1">
      <c r="D12923" s="233"/>
    </row>
    <row r="12925" spans="4:4" s="232" customFormat="1" ht="15.75" customHeight="1">
      <c r="D12925" s="233"/>
    </row>
    <row r="12927" spans="4:4" s="232" customFormat="1" ht="15.75" customHeight="1">
      <c r="D12927" s="233"/>
    </row>
    <row r="12929" spans="4:4" s="232" customFormat="1" ht="15.75" customHeight="1">
      <c r="D12929" s="233"/>
    </row>
    <row r="12931" spans="4:4" s="232" customFormat="1" ht="15.75" customHeight="1">
      <c r="D12931" s="233"/>
    </row>
    <row r="12933" spans="4:4" s="232" customFormat="1" ht="15.75" customHeight="1">
      <c r="D12933" s="233"/>
    </row>
    <row r="12935" spans="4:4" s="232" customFormat="1" ht="15.75" customHeight="1">
      <c r="D12935" s="233"/>
    </row>
    <row r="12937" spans="4:4" s="232" customFormat="1" ht="15.75" customHeight="1">
      <c r="D12937" s="233"/>
    </row>
    <row r="12939" spans="4:4" s="232" customFormat="1" ht="15.75" customHeight="1">
      <c r="D12939" s="233"/>
    </row>
    <row r="12941" spans="4:4" s="232" customFormat="1" ht="15.75" customHeight="1">
      <c r="D12941" s="233"/>
    </row>
    <row r="12943" spans="4:4" s="232" customFormat="1" ht="15.75" customHeight="1">
      <c r="D12943" s="233"/>
    </row>
    <row r="12945" spans="4:4" s="232" customFormat="1" ht="15.75" customHeight="1">
      <c r="D12945" s="233"/>
    </row>
    <row r="12947" spans="4:4" s="232" customFormat="1" ht="15.75" customHeight="1">
      <c r="D12947" s="233"/>
    </row>
    <row r="12949" spans="4:4" s="232" customFormat="1" ht="15.75" customHeight="1">
      <c r="D12949" s="233"/>
    </row>
    <row r="12951" spans="4:4" s="232" customFormat="1" ht="15.75" customHeight="1">
      <c r="D12951" s="233"/>
    </row>
    <row r="12953" spans="4:4" s="232" customFormat="1" ht="15.75" customHeight="1">
      <c r="D12953" s="233"/>
    </row>
    <row r="12955" spans="4:4" s="232" customFormat="1" ht="15.75" customHeight="1">
      <c r="D12955" s="233"/>
    </row>
    <row r="12957" spans="4:4" s="232" customFormat="1" ht="15.75" customHeight="1">
      <c r="D12957" s="233"/>
    </row>
    <row r="12959" spans="4:4" s="232" customFormat="1" ht="15.75" customHeight="1">
      <c r="D12959" s="233"/>
    </row>
    <row r="12961" spans="4:4" s="232" customFormat="1" ht="15.75" customHeight="1">
      <c r="D12961" s="233"/>
    </row>
    <row r="12963" spans="4:4" s="232" customFormat="1" ht="15.75" customHeight="1">
      <c r="D12963" s="233"/>
    </row>
    <row r="12965" spans="4:4" s="232" customFormat="1" ht="15.75" customHeight="1">
      <c r="D12965" s="233"/>
    </row>
    <row r="12967" spans="4:4" s="232" customFormat="1" ht="15.75" customHeight="1">
      <c r="D12967" s="233"/>
    </row>
    <row r="12969" spans="4:4" s="232" customFormat="1" ht="15.75" customHeight="1">
      <c r="D12969" s="233"/>
    </row>
    <row r="12971" spans="4:4" s="232" customFormat="1" ht="15.75" customHeight="1">
      <c r="D12971" s="233"/>
    </row>
    <row r="12973" spans="4:4" s="232" customFormat="1" ht="15.75" customHeight="1">
      <c r="D12973" s="233"/>
    </row>
    <row r="12975" spans="4:4" s="232" customFormat="1" ht="15.75" customHeight="1">
      <c r="D12975" s="233"/>
    </row>
    <row r="12977" spans="4:4" s="232" customFormat="1" ht="15.75" customHeight="1">
      <c r="D12977" s="233"/>
    </row>
    <row r="12979" spans="4:4" s="232" customFormat="1" ht="15.75" customHeight="1">
      <c r="D12979" s="233"/>
    </row>
    <row r="12981" spans="4:4" s="232" customFormat="1" ht="15.75" customHeight="1">
      <c r="D12981" s="233"/>
    </row>
    <row r="12983" spans="4:4" s="232" customFormat="1" ht="15.75" customHeight="1">
      <c r="D12983" s="233"/>
    </row>
    <row r="12985" spans="4:4" s="232" customFormat="1" ht="15.75" customHeight="1">
      <c r="D12985" s="233"/>
    </row>
    <row r="12987" spans="4:4" s="232" customFormat="1" ht="15.75" customHeight="1">
      <c r="D12987" s="233"/>
    </row>
    <row r="12989" spans="4:4" s="232" customFormat="1" ht="15.75" customHeight="1">
      <c r="D12989" s="233"/>
    </row>
    <row r="12991" spans="4:4" s="232" customFormat="1" ht="15.75" customHeight="1">
      <c r="D12991" s="233"/>
    </row>
    <row r="12993" spans="4:4" s="232" customFormat="1" ht="15.75" customHeight="1">
      <c r="D12993" s="233"/>
    </row>
    <row r="12995" spans="4:4" s="232" customFormat="1" ht="15.75" customHeight="1">
      <c r="D12995" s="233"/>
    </row>
    <row r="12997" spans="4:4" s="232" customFormat="1" ht="15.75" customHeight="1">
      <c r="D12997" s="233"/>
    </row>
    <row r="12999" spans="4:4" s="232" customFormat="1" ht="15.75" customHeight="1">
      <c r="D12999" s="233"/>
    </row>
    <row r="13001" spans="4:4" s="232" customFormat="1" ht="15.75" customHeight="1">
      <c r="D13001" s="233"/>
    </row>
    <row r="13003" spans="4:4" s="232" customFormat="1" ht="15.75" customHeight="1">
      <c r="D13003" s="233"/>
    </row>
    <row r="13005" spans="4:4" s="232" customFormat="1" ht="15.75" customHeight="1">
      <c r="D13005" s="233"/>
    </row>
    <row r="13007" spans="4:4" s="232" customFormat="1" ht="15.75" customHeight="1">
      <c r="D13007" s="233"/>
    </row>
    <row r="13009" spans="4:4" s="232" customFormat="1" ht="15.75" customHeight="1">
      <c r="D13009" s="233"/>
    </row>
    <row r="13011" spans="4:4" s="232" customFormat="1" ht="15.75" customHeight="1">
      <c r="D13011" s="233"/>
    </row>
    <row r="13013" spans="4:4" s="232" customFormat="1" ht="15.75" customHeight="1">
      <c r="D13013" s="233"/>
    </row>
    <row r="13015" spans="4:4" s="232" customFormat="1" ht="15.75" customHeight="1">
      <c r="D13015" s="233"/>
    </row>
    <row r="13017" spans="4:4" s="232" customFormat="1" ht="15.75" customHeight="1">
      <c r="D13017" s="233"/>
    </row>
    <row r="13019" spans="4:4" s="232" customFormat="1" ht="15.75" customHeight="1">
      <c r="D13019" s="233"/>
    </row>
    <row r="13021" spans="4:4" s="232" customFormat="1" ht="15.75" customHeight="1">
      <c r="D13021" s="233"/>
    </row>
    <row r="13023" spans="4:4" s="232" customFormat="1" ht="15.75" customHeight="1">
      <c r="D13023" s="233"/>
    </row>
    <row r="13025" spans="4:4" s="232" customFormat="1" ht="15.75" customHeight="1">
      <c r="D13025" s="233"/>
    </row>
    <row r="13027" spans="4:4" s="232" customFormat="1" ht="15.75" customHeight="1">
      <c r="D13027" s="233"/>
    </row>
    <row r="13029" spans="4:4" s="232" customFormat="1" ht="15.75" customHeight="1">
      <c r="D13029" s="233"/>
    </row>
    <row r="13031" spans="4:4" s="232" customFormat="1" ht="15.75" customHeight="1">
      <c r="D13031" s="233"/>
    </row>
    <row r="13033" spans="4:4" s="232" customFormat="1" ht="15.75" customHeight="1">
      <c r="D13033" s="233"/>
    </row>
    <row r="13035" spans="4:4" s="232" customFormat="1" ht="15.75" customHeight="1">
      <c r="D13035" s="233"/>
    </row>
    <row r="13037" spans="4:4" s="232" customFormat="1" ht="15.75" customHeight="1">
      <c r="D13037" s="233"/>
    </row>
    <row r="13039" spans="4:4" s="232" customFormat="1" ht="15.75" customHeight="1">
      <c r="D13039" s="233"/>
    </row>
    <row r="13041" spans="4:4" s="232" customFormat="1" ht="15.75" customHeight="1">
      <c r="D13041" s="233"/>
    </row>
    <row r="13043" spans="4:4" s="232" customFormat="1" ht="15.75" customHeight="1">
      <c r="D13043" s="233"/>
    </row>
    <row r="13045" spans="4:4" s="232" customFormat="1" ht="15.75" customHeight="1">
      <c r="D13045" s="233"/>
    </row>
    <row r="13047" spans="4:4" s="232" customFormat="1" ht="15.75" customHeight="1">
      <c r="D13047" s="233"/>
    </row>
    <row r="13049" spans="4:4" s="232" customFormat="1" ht="15.75" customHeight="1">
      <c r="D13049" s="233"/>
    </row>
    <row r="13051" spans="4:4" s="232" customFormat="1" ht="15.75" customHeight="1">
      <c r="D13051" s="233"/>
    </row>
    <row r="13053" spans="4:4" s="232" customFormat="1" ht="15.75" customHeight="1">
      <c r="D13053" s="233"/>
    </row>
    <row r="13055" spans="4:4" s="232" customFormat="1" ht="15.75" customHeight="1">
      <c r="D13055" s="233"/>
    </row>
    <row r="13057" spans="4:4" s="232" customFormat="1" ht="15.75" customHeight="1">
      <c r="D13057" s="233"/>
    </row>
    <row r="13059" spans="4:4" s="232" customFormat="1" ht="15.75" customHeight="1">
      <c r="D13059" s="233"/>
    </row>
    <row r="13061" spans="4:4" s="232" customFormat="1" ht="15.75" customHeight="1">
      <c r="D13061" s="233"/>
    </row>
    <row r="13063" spans="4:4" s="232" customFormat="1" ht="15.75" customHeight="1">
      <c r="D13063" s="233"/>
    </row>
    <row r="13065" spans="4:4" s="232" customFormat="1" ht="15.75" customHeight="1">
      <c r="D13065" s="233"/>
    </row>
    <row r="13067" spans="4:4" s="232" customFormat="1" ht="15.75" customHeight="1">
      <c r="D13067" s="233"/>
    </row>
    <row r="13069" spans="4:4" s="232" customFormat="1" ht="15.75" customHeight="1">
      <c r="D13069" s="233"/>
    </row>
    <row r="13071" spans="4:4" s="232" customFormat="1" ht="15.75" customHeight="1">
      <c r="D13071" s="233"/>
    </row>
    <row r="13073" spans="4:4" s="232" customFormat="1" ht="15.75" customHeight="1">
      <c r="D13073" s="233"/>
    </row>
    <row r="13075" spans="4:4" s="232" customFormat="1" ht="15.75" customHeight="1">
      <c r="D13075" s="233"/>
    </row>
    <row r="13077" spans="4:4" s="232" customFormat="1" ht="15.75" customHeight="1">
      <c r="D13077" s="233"/>
    </row>
    <row r="13079" spans="4:4" s="232" customFormat="1" ht="15.75" customHeight="1">
      <c r="D13079" s="233"/>
    </row>
    <row r="13081" spans="4:4" s="232" customFormat="1" ht="15.75" customHeight="1">
      <c r="D13081" s="233"/>
    </row>
    <row r="13083" spans="4:4" s="232" customFormat="1" ht="15.75" customHeight="1">
      <c r="D13083" s="233"/>
    </row>
    <row r="13085" spans="4:4" s="232" customFormat="1" ht="15.75" customHeight="1">
      <c r="D13085" s="233"/>
    </row>
    <row r="13087" spans="4:4" s="232" customFormat="1" ht="15.75" customHeight="1">
      <c r="D13087" s="233"/>
    </row>
    <row r="13089" spans="4:4" s="232" customFormat="1" ht="15.75" customHeight="1">
      <c r="D13089" s="233"/>
    </row>
    <row r="13091" spans="4:4" s="232" customFormat="1" ht="15.75" customHeight="1">
      <c r="D13091" s="233"/>
    </row>
    <row r="13093" spans="4:4" s="232" customFormat="1" ht="15.75" customHeight="1">
      <c r="D13093" s="233"/>
    </row>
    <row r="13095" spans="4:4" s="232" customFormat="1" ht="15.75" customHeight="1">
      <c r="D13095" s="233"/>
    </row>
    <row r="13097" spans="4:4" s="232" customFormat="1" ht="15.75" customHeight="1">
      <c r="D13097" s="233"/>
    </row>
    <row r="13099" spans="4:4" s="232" customFormat="1" ht="15.75" customHeight="1">
      <c r="D13099" s="233"/>
    </row>
    <row r="13101" spans="4:4" s="232" customFormat="1" ht="15.75" customHeight="1">
      <c r="D13101" s="233"/>
    </row>
    <row r="13103" spans="4:4" s="232" customFormat="1" ht="15.75" customHeight="1">
      <c r="D13103" s="233"/>
    </row>
    <row r="13105" spans="4:4" s="232" customFormat="1" ht="15.75" customHeight="1">
      <c r="D13105" s="233"/>
    </row>
    <row r="13107" spans="4:4" s="232" customFormat="1" ht="15.75" customHeight="1">
      <c r="D13107" s="233"/>
    </row>
    <row r="13109" spans="4:4" s="232" customFormat="1" ht="15.75" customHeight="1">
      <c r="D13109" s="233"/>
    </row>
    <row r="13111" spans="4:4" s="232" customFormat="1" ht="15.75" customHeight="1">
      <c r="D13111" s="233"/>
    </row>
    <row r="13113" spans="4:4" s="232" customFormat="1" ht="15.75" customHeight="1">
      <c r="D13113" s="233"/>
    </row>
    <row r="13115" spans="4:4" s="232" customFormat="1" ht="15.75" customHeight="1">
      <c r="D13115" s="233"/>
    </row>
    <row r="13117" spans="4:4" s="232" customFormat="1" ht="15.75" customHeight="1">
      <c r="D13117" s="233"/>
    </row>
    <row r="13119" spans="4:4" s="232" customFormat="1" ht="15.75" customHeight="1">
      <c r="D13119" s="233"/>
    </row>
    <row r="13121" spans="4:4" s="232" customFormat="1" ht="15.75" customHeight="1">
      <c r="D13121" s="233"/>
    </row>
    <row r="13123" spans="4:4" s="232" customFormat="1" ht="15.75" customHeight="1">
      <c r="D13123" s="233"/>
    </row>
    <row r="13125" spans="4:4" s="232" customFormat="1" ht="15.75" customHeight="1">
      <c r="D13125" s="233"/>
    </row>
    <row r="13127" spans="4:4" s="232" customFormat="1" ht="15.75" customHeight="1">
      <c r="D13127" s="233"/>
    </row>
    <row r="13129" spans="4:4" s="232" customFormat="1" ht="15.75" customHeight="1">
      <c r="D13129" s="233"/>
    </row>
    <row r="13131" spans="4:4" s="232" customFormat="1" ht="15.75" customHeight="1">
      <c r="D13131" s="233"/>
    </row>
    <row r="13133" spans="4:4" s="232" customFormat="1" ht="15.75" customHeight="1">
      <c r="D13133" s="233"/>
    </row>
    <row r="13135" spans="4:4" s="232" customFormat="1" ht="15.75" customHeight="1">
      <c r="D13135" s="233"/>
    </row>
    <row r="13137" spans="4:4" s="232" customFormat="1" ht="15.75" customHeight="1">
      <c r="D13137" s="233"/>
    </row>
    <row r="13139" spans="4:4" s="232" customFormat="1" ht="15.75" customHeight="1">
      <c r="D13139" s="233"/>
    </row>
    <row r="13141" spans="4:4" s="232" customFormat="1" ht="15.75" customHeight="1">
      <c r="D13141" s="233"/>
    </row>
    <row r="13143" spans="4:4" s="232" customFormat="1" ht="15.75" customHeight="1">
      <c r="D13143" s="233"/>
    </row>
    <row r="13145" spans="4:4" s="232" customFormat="1" ht="15.75" customHeight="1">
      <c r="D13145" s="233"/>
    </row>
    <row r="13147" spans="4:4" s="232" customFormat="1" ht="15.75" customHeight="1">
      <c r="D13147" s="233"/>
    </row>
    <row r="13149" spans="4:4" s="232" customFormat="1" ht="15.75" customHeight="1">
      <c r="D13149" s="233"/>
    </row>
    <row r="13151" spans="4:4" s="232" customFormat="1" ht="15.75" customHeight="1">
      <c r="D13151" s="233"/>
    </row>
    <row r="13153" spans="4:4" s="232" customFormat="1" ht="15.75" customHeight="1">
      <c r="D13153" s="233"/>
    </row>
    <row r="13155" spans="4:4" s="232" customFormat="1" ht="15.75" customHeight="1">
      <c r="D13155" s="233"/>
    </row>
    <row r="13157" spans="4:4" s="232" customFormat="1" ht="15.75" customHeight="1">
      <c r="D13157" s="233"/>
    </row>
    <row r="13159" spans="4:4" s="232" customFormat="1" ht="15.75" customHeight="1">
      <c r="D13159" s="233"/>
    </row>
    <row r="13161" spans="4:4" s="232" customFormat="1" ht="15.75" customHeight="1">
      <c r="D13161" s="233"/>
    </row>
    <row r="13163" spans="4:4" s="232" customFormat="1" ht="15.75" customHeight="1">
      <c r="D13163" s="233"/>
    </row>
    <row r="13165" spans="4:4" s="232" customFormat="1" ht="15.75" customHeight="1">
      <c r="D13165" s="233"/>
    </row>
    <row r="13167" spans="4:4" s="232" customFormat="1" ht="15.75" customHeight="1">
      <c r="D13167" s="233"/>
    </row>
    <row r="13169" spans="4:4" s="232" customFormat="1" ht="15.75" customHeight="1">
      <c r="D13169" s="233"/>
    </row>
    <row r="13171" spans="4:4" s="232" customFormat="1" ht="15.75" customHeight="1">
      <c r="D13171" s="233"/>
    </row>
    <row r="13173" spans="4:4" s="232" customFormat="1" ht="15.75" customHeight="1">
      <c r="D13173" s="233"/>
    </row>
    <row r="13175" spans="4:4" s="232" customFormat="1" ht="15.75" customHeight="1">
      <c r="D13175" s="233"/>
    </row>
    <row r="13177" spans="4:4" s="232" customFormat="1" ht="15.75" customHeight="1">
      <c r="D13177" s="233"/>
    </row>
    <row r="13179" spans="4:4" s="232" customFormat="1" ht="15.75" customHeight="1">
      <c r="D13179" s="233"/>
    </row>
    <row r="13181" spans="4:4" s="232" customFormat="1" ht="15.75" customHeight="1">
      <c r="D13181" s="233"/>
    </row>
    <row r="13183" spans="4:4" s="232" customFormat="1" ht="15.75" customHeight="1">
      <c r="D13183" s="233"/>
    </row>
    <row r="13185" spans="4:4" s="232" customFormat="1" ht="15.75" customHeight="1">
      <c r="D13185" s="233"/>
    </row>
    <row r="13187" spans="4:4" s="232" customFormat="1" ht="15.75" customHeight="1">
      <c r="D13187" s="233"/>
    </row>
    <row r="13189" spans="4:4" s="232" customFormat="1" ht="15.75" customHeight="1">
      <c r="D13189" s="233"/>
    </row>
    <row r="13191" spans="4:4" s="232" customFormat="1" ht="15.75" customHeight="1">
      <c r="D13191" s="233"/>
    </row>
    <row r="13193" spans="4:4" s="232" customFormat="1" ht="15.75" customHeight="1">
      <c r="D13193" s="233"/>
    </row>
    <row r="13195" spans="4:4" s="232" customFormat="1" ht="15.75" customHeight="1">
      <c r="D13195" s="233"/>
    </row>
    <row r="13197" spans="4:4" s="232" customFormat="1" ht="15.75" customHeight="1">
      <c r="D13197" s="233"/>
    </row>
    <row r="13199" spans="4:4" s="232" customFormat="1" ht="15.75" customHeight="1">
      <c r="D13199" s="233"/>
    </row>
    <row r="13201" spans="4:4" s="232" customFormat="1" ht="15.75" customHeight="1">
      <c r="D13201" s="233"/>
    </row>
    <row r="13203" spans="4:4" s="232" customFormat="1" ht="15.75" customHeight="1">
      <c r="D13203" s="233"/>
    </row>
    <row r="13205" spans="4:4" s="232" customFormat="1" ht="15.75" customHeight="1">
      <c r="D13205" s="233"/>
    </row>
    <row r="13207" spans="4:4" s="232" customFormat="1" ht="15.75" customHeight="1">
      <c r="D13207" s="233"/>
    </row>
    <row r="13209" spans="4:4" s="232" customFormat="1" ht="15.75" customHeight="1">
      <c r="D13209" s="233"/>
    </row>
    <row r="13211" spans="4:4" s="232" customFormat="1" ht="15.75" customHeight="1">
      <c r="D13211" s="233"/>
    </row>
    <row r="13213" spans="4:4" s="232" customFormat="1" ht="15.75" customHeight="1">
      <c r="D13213" s="233"/>
    </row>
    <row r="13215" spans="4:4" s="232" customFormat="1" ht="15.75" customHeight="1">
      <c r="D13215" s="233"/>
    </row>
    <row r="13217" spans="4:4" s="232" customFormat="1" ht="15.75" customHeight="1">
      <c r="D13217" s="233"/>
    </row>
    <row r="13219" spans="4:4" s="232" customFormat="1" ht="15.75" customHeight="1">
      <c r="D13219" s="233"/>
    </row>
    <row r="13221" spans="4:4" s="232" customFormat="1" ht="15.75" customHeight="1">
      <c r="D13221" s="233"/>
    </row>
    <row r="13223" spans="4:4" s="232" customFormat="1" ht="15.75" customHeight="1">
      <c r="D13223" s="233"/>
    </row>
    <row r="13225" spans="4:4" s="232" customFormat="1" ht="15.75" customHeight="1">
      <c r="D13225" s="233"/>
    </row>
    <row r="13227" spans="4:4" s="232" customFormat="1" ht="15.75" customHeight="1">
      <c r="D13227" s="233"/>
    </row>
    <row r="13229" spans="4:4" s="232" customFormat="1" ht="15.75" customHeight="1">
      <c r="D13229" s="233"/>
    </row>
    <row r="13231" spans="4:4" s="232" customFormat="1" ht="15.75" customHeight="1">
      <c r="D13231" s="233"/>
    </row>
    <row r="13233" spans="4:4" s="232" customFormat="1" ht="15.75" customHeight="1">
      <c r="D13233" s="233"/>
    </row>
    <row r="13235" spans="4:4" s="232" customFormat="1" ht="15.75" customHeight="1">
      <c r="D13235" s="233"/>
    </row>
    <row r="13237" spans="4:4" s="232" customFormat="1" ht="15.75" customHeight="1">
      <c r="D13237" s="233"/>
    </row>
    <row r="13239" spans="4:4" s="232" customFormat="1" ht="15.75" customHeight="1">
      <c r="D13239" s="233"/>
    </row>
    <row r="13241" spans="4:4" s="232" customFormat="1" ht="15.75" customHeight="1">
      <c r="D13241" s="233"/>
    </row>
    <row r="13243" spans="4:4" s="232" customFormat="1" ht="15.75" customHeight="1">
      <c r="D13243" s="233"/>
    </row>
    <row r="13245" spans="4:4" s="232" customFormat="1" ht="15.75" customHeight="1">
      <c r="D13245" s="233"/>
    </row>
    <row r="13247" spans="4:4" s="232" customFormat="1" ht="15.75" customHeight="1">
      <c r="D13247" s="233"/>
    </row>
    <row r="13249" spans="4:4" s="232" customFormat="1" ht="15.75" customHeight="1">
      <c r="D13249" s="233"/>
    </row>
    <row r="13251" spans="4:4" s="232" customFormat="1" ht="15.75" customHeight="1">
      <c r="D13251" s="233"/>
    </row>
    <row r="13253" spans="4:4" s="232" customFormat="1" ht="15.75" customHeight="1">
      <c r="D13253" s="233"/>
    </row>
    <row r="13255" spans="4:4" s="232" customFormat="1" ht="15.75" customHeight="1">
      <c r="D13255" s="233"/>
    </row>
    <row r="13257" spans="4:4" s="232" customFormat="1" ht="15.75" customHeight="1">
      <c r="D13257" s="233"/>
    </row>
    <row r="13259" spans="4:4" s="232" customFormat="1" ht="15.75" customHeight="1">
      <c r="D13259" s="233"/>
    </row>
    <row r="13261" spans="4:4" s="232" customFormat="1" ht="15.75" customHeight="1">
      <c r="D13261" s="233"/>
    </row>
    <row r="13263" spans="4:4" s="232" customFormat="1" ht="15.75" customHeight="1">
      <c r="D13263" s="233"/>
    </row>
    <row r="13265" spans="4:4" s="232" customFormat="1" ht="15.75" customHeight="1">
      <c r="D13265" s="233"/>
    </row>
    <row r="13267" spans="4:4" s="232" customFormat="1" ht="15.75" customHeight="1">
      <c r="D13267" s="233"/>
    </row>
    <row r="13269" spans="4:4" s="232" customFormat="1" ht="15.75" customHeight="1">
      <c r="D13269" s="233"/>
    </row>
    <row r="13271" spans="4:4" s="232" customFormat="1" ht="15.75" customHeight="1">
      <c r="D13271" s="233"/>
    </row>
    <row r="13273" spans="4:4" s="232" customFormat="1" ht="15.75" customHeight="1">
      <c r="D13273" s="233"/>
    </row>
    <row r="13275" spans="4:4" s="232" customFormat="1" ht="15.75" customHeight="1">
      <c r="D13275" s="233"/>
    </row>
    <row r="13277" spans="4:4" s="232" customFormat="1" ht="15.75" customHeight="1">
      <c r="D13277" s="233"/>
    </row>
    <row r="13279" spans="4:4" s="232" customFormat="1" ht="15.75" customHeight="1">
      <c r="D13279" s="233"/>
    </row>
    <row r="13281" spans="4:4" s="232" customFormat="1" ht="15.75" customHeight="1">
      <c r="D13281" s="233"/>
    </row>
    <row r="13283" spans="4:4" s="232" customFormat="1" ht="15.75" customHeight="1">
      <c r="D13283" s="233"/>
    </row>
    <row r="13285" spans="4:4" s="232" customFormat="1" ht="15.75" customHeight="1">
      <c r="D13285" s="233"/>
    </row>
    <row r="13287" spans="4:4" s="232" customFormat="1" ht="15.75" customHeight="1">
      <c r="D13287" s="233"/>
    </row>
    <row r="13289" spans="4:4" s="232" customFormat="1" ht="15.75" customHeight="1">
      <c r="D13289" s="233"/>
    </row>
    <row r="13291" spans="4:4" s="232" customFormat="1" ht="15.75" customHeight="1">
      <c r="D13291" s="233"/>
    </row>
    <row r="13293" spans="4:4" s="232" customFormat="1" ht="15.75" customHeight="1">
      <c r="D13293" s="233"/>
    </row>
    <row r="13295" spans="4:4" s="232" customFormat="1" ht="15.75" customHeight="1">
      <c r="D13295" s="233"/>
    </row>
    <row r="13297" spans="4:4" s="232" customFormat="1" ht="15.75" customHeight="1">
      <c r="D13297" s="233"/>
    </row>
    <row r="13299" spans="4:4" s="232" customFormat="1" ht="15.75" customHeight="1">
      <c r="D13299" s="233"/>
    </row>
    <row r="13301" spans="4:4" s="232" customFormat="1" ht="15.75" customHeight="1">
      <c r="D13301" s="233"/>
    </row>
    <row r="13303" spans="4:4" s="232" customFormat="1" ht="15.75" customHeight="1">
      <c r="D13303" s="233"/>
    </row>
    <row r="13305" spans="4:4" s="232" customFormat="1" ht="15.75" customHeight="1">
      <c r="D13305" s="233"/>
    </row>
    <row r="13307" spans="4:4" s="232" customFormat="1" ht="15.75" customHeight="1">
      <c r="D13307" s="233"/>
    </row>
    <row r="13309" spans="4:4" s="232" customFormat="1" ht="15.75" customHeight="1">
      <c r="D13309" s="233"/>
    </row>
    <row r="13311" spans="4:4" s="232" customFormat="1" ht="15.75" customHeight="1">
      <c r="D13311" s="233"/>
    </row>
    <row r="13313" spans="4:4" s="232" customFormat="1" ht="15.75" customHeight="1">
      <c r="D13313" s="233"/>
    </row>
    <row r="13315" spans="4:4" s="232" customFormat="1" ht="15.75" customHeight="1">
      <c r="D13315" s="233"/>
    </row>
    <row r="13317" spans="4:4" s="232" customFormat="1" ht="15.75" customHeight="1">
      <c r="D13317" s="233"/>
    </row>
    <row r="13319" spans="4:4" s="232" customFormat="1" ht="15.75" customHeight="1">
      <c r="D13319" s="233"/>
    </row>
    <row r="13321" spans="4:4" s="232" customFormat="1" ht="15.75" customHeight="1">
      <c r="D13321" s="233"/>
    </row>
    <row r="13323" spans="4:4" s="232" customFormat="1" ht="15.75" customHeight="1">
      <c r="D13323" s="233"/>
    </row>
    <row r="13325" spans="4:4" s="232" customFormat="1" ht="15.75" customHeight="1">
      <c r="D13325" s="233"/>
    </row>
    <row r="13327" spans="4:4" s="232" customFormat="1" ht="15.75" customHeight="1">
      <c r="D13327" s="233"/>
    </row>
    <row r="13329" spans="4:4" s="232" customFormat="1" ht="15.75" customHeight="1">
      <c r="D13329" s="233"/>
    </row>
    <row r="13331" spans="4:4" s="232" customFormat="1" ht="15.75" customHeight="1">
      <c r="D13331" s="233"/>
    </row>
    <row r="13333" spans="4:4" s="232" customFormat="1" ht="15.75" customHeight="1">
      <c r="D13333" s="233"/>
    </row>
    <row r="13335" spans="4:4" s="232" customFormat="1" ht="15.75" customHeight="1">
      <c r="D13335" s="233"/>
    </row>
    <row r="13337" spans="4:4" s="232" customFormat="1" ht="15.75" customHeight="1">
      <c r="D13337" s="233"/>
    </row>
    <row r="13339" spans="4:4" s="232" customFormat="1" ht="15.75" customHeight="1">
      <c r="D13339" s="233"/>
    </row>
    <row r="13341" spans="4:4" s="232" customFormat="1" ht="15.75" customHeight="1">
      <c r="D13341" s="233"/>
    </row>
    <row r="13343" spans="4:4" s="232" customFormat="1" ht="15.75" customHeight="1">
      <c r="D13343" s="233"/>
    </row>
    <row r="13345" spans="4:4" s="232" customFormat="1" ht="15.75" customHeight="1">
      <c r="D13345" s="233"/>
    </row>
    <row r="13347" spans="4:4" s="232" customFormat="1" ht="15.75" customHeight="1">
      <c r="D13347" s="233"/>
    </row>
    <row r="13349" spans="4:4" s="232" customFormat="1" ht="15.75" customHeight="1">
      <c r="D13349" s="233"/>
    </row>
    <row r="13351" spans="4:4" s="232" customFormat="1" ht="15.75" customHeight="1">
      <c r="D13351" s="233"/>
    </row>
    <row r="13353" spans="4:4" s="232" customFormat="1" ht="15.75" customHeight="1">
      <c r="D13353" s="233"/>
    </row>
    <row r="13355" spans="4:4" s="232" customFormat="1" ht="15.75" customHeight="1">
      <c r="D13355" s="233"/>
    </row>
    <row r="13357" spans="4:4" s="232" customFormat="1" ht="15.75" customHeight="1">
      <c r="D13357" s="233"/>
    </row>
    <row r="13359" spans="4:4" s="232" customFormat="1" ht="15.75" customHeight="1">
      <c r="D13359" s="233"/>
    </row>
    <row r="13361" spans="4:4" s="232" customFormat="1" ht="15.75" customHeight="1">
      <c r="D13361" s="233"/>
    </row>
    <row r="13363" spans="4:4" s="232" customFormat="1" ht="15.75" customHeight="1">
      <c r="D13363" s="233"/>
    </row>
    <row r="13365" spans="4:4" s="232" customFormat="1" ht="15.75" customHeight="1">
      <c r="D13365" s="233"/>
    </row>
    <row r="13367" spans="4:4" s="232" customFormat="1" ht="15.75" customHeight="1">
      <c r="D13367" s="233"/>
    </row>
    <row r="13369" spans="4:4" s="232" customFormat="1" ht="15.75" customHeight="1">
      <c r="D13369" s="233"/>
    </row>
    <row r="13371" spans="4:4" s="232" customFormat="1" ht="15.75" customHeight="1">
      <c r="D13371" s="233"/>
    </row>
    <row r="13373" spans="4:4" s="232" customFormat="1" ht="15.75" customHeight="1">
      <c r="D13373" s="233"/>
    </row>
    <row r="13375" spans="4:4" s="232" customFormat="1" ht="15.75" customHeight="1">
      <c r="D13375" s="233"/>
    </row>
    <row r="13377" spans="4:4" s="232" customFormat="1" ht="15.75" customHeight="1">
      <c r="D13377" s="233"/>
    </row>
    <row r="13379" spans="4:4" s="232" customFormat="1" ht="15.75" customHeight="1">
      <c r="D13379" s="233"/>
    </row>
    <row r="13381" spans="4:4" s="232" customFormat="1" ht="15.75" customHeight="1">
      <c r="D13381" s="233"/>
    </row>
    <row r="13383" spans="4:4" s="232" customFormat="1" ht="15.75" customHeight="1">
      <c r="D13383" s="233"/>
    </row>
    <row r="13385" spans="4:4" s="232" customFormat="1" ht="15.75" customHeight="1">
      <c r="D13385" s="233"/>
    </row>
    <row r="13387" spans="4:4" s="232" customFormat="1" ht="15.75" customHeight="1">
      <c r="D13387" s="233"/>
    </row>
    <row r="13389" spans="4:4" s="232" customFormat="1" ht="15.75" customHeight="1">
      <c r="D13389" s="233"/>
    </row>
    <row r="13391" spans="4:4" s="232" customFormat="1" ht="15.75" customHeight="1">
      <c r="D13391" s="233"/>
    </row>
    <row r="13393" spans="4:4" s="232" customFormat="1" ht="15.75" customHeight="1">
      <c r="D13393" s="233"/>
    </row>
    <row r="13395" spans="4:4" s="232" customFormat="1" ht="15.75" customHeight="1">
      <c r="D13395" s="233"/>
    </row>
    <row r="13397" spans="4:4" s="232" customFormat="1" ht="15.75" customHeight="1">
      <c r="D13397" s="233"/>
    </row>
    <row r="13399" spans="4:4" s="232" customFormat="1" ht="15.75" customHeight="1">
      <c r="D13399" s="233"/>
    </row>
    <row r="13401" spans="4:4" s="232" customFormat="1" ht="15.75" customHeight="1">
      <c r="D13401" s="233"/>
    </row>
    <row r="13403" spans="4:4" s="232" customFormat="1" ht="15.75" customHeight="1">
      <c r="D13403" s="233"/>
    </row>
    <row r="13405" spans="4:4" s="232" customFormat="1" ht="15.75" customHeight="1">
      <c r="D13405" s="233"/>
    </row>
    <row r="13407" spans="4:4" s="232" customFormat="1" ht="15.75" customHeight="1">
      <c r="D13407" s="233"/>
    </row>
    <row r="13409" spans="4:4" s="232" customFormat="1" ht="15.75" customHeight="1">
      <c r="D13409" s="233"/>
    </row>
    <row r="13411" spans="4:4" s="232" customFormat="1" ht="15.75" customHeight="1">
      <c r="D13411" s="233"/>
    </row>
    <row r="13413" spans="4:4" s="232" customFormat="1" ht="15.75" customHeight="1">
      <c r="D13413" s="233"/>
    </row>
    <row r="13415" spans="4:4" s="232" customFormat="1" ht="15.75" customHeight="1">
      <c r="D13415" s="233"/>
    </row>
    <row r="13417" spans="4:4" s="232" customFormat="1" ht="15.75" customHeight="1">
      <c r="D13417" s="233"/>
    </row>
    <row r="13419" spans="4:4" s="232" customFormat="1" ht="15.75" customHeight="1">
      <c r="D13419" s="233"/>
    </row>
    <row r="13421" spans="4:4" s="232" customFormat="1" ht="15.75" customHeight="1">
      <c r="D13421" s="233"/>
    </row>
    <row r="13423" spans="4:4" s="232" customFormat="1" ht="15.75" customHeight="1">
      <c r="D13423" s="233"/>
    </row>
    <row r="13425" spans="4:4" s="232" customFormat="1" ht="15.75" customHeight="1">
      <c r="D13425" s="233"/>
    </row>
    <row r="13427" spans="4:4" s="232" customFormat="1" ht="15.75" customHeight="1">
      <c r="D13427" s="233"/>
    </row>
    <row r="13429" spans="4:4" s="232" customFormat="1" ht="15.75" customHeight="1">
      <c r="D13429" s="233"/>
    </row>
    <row r="13431" spans="4:4" s="232" customFormat="1" ht="15.75" customHeight="1">
      <c r="D13431" s="233"/>
    </row>
    <row r="13433" spans="4:4" s="232" customFormat="1" ht="15.75" customHeight="1">
      <c r="D13433" s="233"/>
    </row>
    <row r="13435" spans="4:4" s="232" customFormat="1" ht="15.75" customHeight="1">
      <c r="D13435" s="233"/>
    </row>
    <row r="13437" spans="4:4" s="232" customFormat="1" ht="15.75" customHeight="1">
      <c r="D13437" s="233"/>
    </row>
    <row r="13439" spans="4:4" s="232" customFormat="1" ht="15.75" customHeight="1">
      <c r="D13439" s="233"/>
    </row>
    <row r="13441" spans="4:4" s="232" customFormat="1" ht="15.75" customHeight="1">
      <c r="D13441" s="233"/>
    </row>
    <row r="13443" spans="4:4" s="232" customFormat="1" ht="15.75" customHeight="1">
      <c r="D13443" s="233"/>
    </row>
    <row r="13445" spans="4:4" s="232" customFormat="1" ht="15.75" customHeight="1">
      <c r="D13445" s="233"/>
    </row>
    <row r="13447" spans="4:4" s="232" customFormat="1" ht="15.75" customHeight="1">
      <c r="D13447" s="233"/>
    </row>
    <row r="13449" spans="4:4" s="232" customFormat="1" ht="15.75" customHeight="1">
      <c r="D13449" s="233"/>
    </row>
    <row r="13451" spans="4:4" s="232" customFormat="1" ht="15.75" customHeight="1">
      <c r="D13451" s="233"/>
    </row>
    <row r="13453" spans="4:4" s="232" customFormat="1" ht="15.75" customHeight="1">
      <c r="D13453" s="233"/>
    </row>
    <row r="13455" spans="4:4" s="232" customFormat="1" ht="15.75" customHeight="1">
      <c r="D13455" s="233"/>
    </row>
    <row r="13457" spans="4:4" s="232" customFormat="1" ht="15.75" customHeight="1">
      <c r="D13457" s="233"/>
    </row>
    <row r="13459" spans="4:4" s="232" customFormat="1" ht="15.75" customHeight="1">
      <c r="D13459" s="233"/>
    </row>
    <row r="13461" spans="4:4" s="232" customFormat="1" ht="15.75" customHeight="1">
      <c r="D13461" s="233"/>
    </row>
    <row r="13463" spans="4:4" s="232" customFormat="1" ht="15.75" customHeight="1">
      <c r="D13463" s="233"/>
    </row>
    <row r="13465" spans="4:4" s="232" customFormat="1" ht="15.75" customHeight="1">
      <c r="D13465" s="233"/>
    </row>
    <row r="13467" spans="4:4" s="232" customFormat="1" ht="15.75" customHeight="1">
      <c r="D13467" s="233"/>
    </row>
    <row r="13469" spans="4:4" s="232" customFormat="1" ht="15.75" customHeight="1">
      <c r="D13469" s="233"/>
    </row>
    <row r="13471" spans="4:4" s="232" customFormat="1" ht="15.75" customHeight="1">
      <c r="D13471" s="233"/>
    </row>
    <row r="13473" spans="4:4" s="232" customFormat="1" ht="15.75" customHeight="1">
      <c r="D13473" s="233"/>
    </row>
    <row r="13475" spans="4:4" s="232" customFormat="1" ht="15.75" customHeight="1">
      <c r="D13475" s="233"/>
    </row>
    <row r="13477" spans="4:4" s="232" customFormat="1" ht="15.75" customHeight="1">
      <c r="D13477" s="233"/>
    </row>
    <row r="13479" spans="4:4" s="232" customFormat="1" ht="15.75" customHeight="1">
      <c r="D13479" s="233"/>
    </row>
    <row r="13481" spans="4:4" s="232" customFormat="1" ht="15.75" customHeight="1">
      <c r="D13481" s="233"/>
    </row>
    <row r="13483" spans="4:4" s="232" customFormat="1" ht="15.75" customHeight="1">
      <c r="D13483" s="233"/>
    </row>
    <row r="13485" spans="4:4" s="232" customFormat="1" ht="15.75" customHeight="1">
      <c r="D13485" s="233"/>
    </row>
    <row r="13487" spans="4:4" s="232" customFormat="1" ht="15.75" customHeight="1">
      <c r="D13487" s="233"/>
    </row>
    <row r="13489" spans="4:4" s="232" customFormat="1" ht="15.75" customHeight="1">
      <c r="D13489" s="233"/>
    </row>
    <row r="13491" spans="4:4" s="232" customFormat="1" ht="15.75" customHeight="1">
      <c r="D13491" s="233"/>
    </row>
    <row r="13493" spans="4:4" s="232" customFormat="1" ht="15.75" customHeight="1">
      <c r="D13493" s="233"/>
    </row>
    <row r="13495" spans="4:4" s="232" customFormat="1" ht="15.75" customHeight="1">
      <c r="D13495" s="233"/>
    </row>
    <row r="13497" spans="4:4" s="232" customFormat="1" ht="15.75" customHeight="1">
      <c r="D13497" s="233"/>
    </row>
    <row r="13499" spans="4:4" s="232" customFormat="1" ht="15.75" customHeight="1">
      <c r="D13499" s="233"/>
    </row>
    <row r="13501" spans="4:4" s="232" customFormat="1" ht="15.75" customHeight="1">
      <c r="D13501" s="233"/>
    </row>
    <row r="13503" spans="4:4" s="232" customFormat="1" ht="15.75" customHeight="1">
      <c r="D13503" s="233"/>
    </row>
    <row r="13505" spans="4:4" s="232" customFormat="1" ht="15.75" customHeight="1">
      <c r="D13505" s="233"/>
    </row>
    <row r="13507" spans="4:4" s="232" customFormat="1" ht="15.75" customHeight="1">
      <c r="D13507" s="233"/>
    </row>
    <row r="13509" spans="4:4" s="232" customFormat="1" ht="15.75" customHeight="1">
      <c r="D13509" s="233"/>
    </row>
    <row r="13511" spans="4:4" s="232" customFormat="1" ht="15.75" customHeight="1">
      <c r="D13511" s="233"/>
    </row>
    <row r="13513" spans="4:4" s="232" customFormat="1" ht="15.75" customHeight="1">
      <c r="D13513" s="233"/>
    </row>
    <row r="13515" spans="4:4" s="232" customFormat="1" ht="15.75" customHeight="1">
      <c r="D13515" s="233"/>
    </row>
    <row r="13517" spans="4:4" s="232" customFormat="1" ht="15.75" customHeight="1">
      <c r="D13517" s="233"/>
    </row>
    <row r="13519" spans="4:4" s="232" customFormat="1" ht="15.75" customHeight="1">
      <c r="D13519" s="233"/>
    </row>
    <row r="13521" spans="4:4" s="232" customFormat="1" ht="15.75" customHeight="1">
      <c r="D13521" s="233"/>
    </row>
    <row r="13523" spans="4:4" s="232" customFormat="1" ht="15.75" customHeight="1">
      <c r="D13523" s="233"/>
    </row>
    <row r="13525" spans="4:4" s="232" customFormat="1" ht="15.75" customHeight="1">
      <c r="D13525" s="233"/>
    </row>
    <row r="13527" spans="4:4" s="232" customFormat="1" ht="15.75" customHeight="1">
      <c r="D13527" s="233"/>
    </row>
    <row r="13529" spans="4:4" s="232" customFormat="1" ht="15.75" customHeight="1">
      <c r="D13529" s="233"/>
    </row>
    <row r="13531" spans="4:4" s="232" customFormat="1" ht="15.75" customHeight="1">
      <c r="D13531" s="233"/>
    </row>
    <row r="13533" spans="4:4" s="232" customFormat="1" ht="15.75" customHeight="1">
      <c r="D13533" s="233"/>
    </row>
    <row r="13535" spans="4:4" s="232" customFormat="1" ht="15.75" customHeight="1">
      <c r="D13535" s="233"/>
    </row>
    <row r="13537" spans="4:4" s="232" customFormat="1" ht="15.75" customHeight="1">
      <c r="D13537" s="233"/>
    </row>
    <row r="13539" spans="4:4" s="232" customFormat="1" ht="15.75" customHeight="1">
      <c r="D13539" s="233"/>
    </row>
    <row r="13541" spans="4:4" s="232" customFormat="1" ht="15.75" customHeight="1">
      <c r="D13541" s="233"/>
    </row>
    <row r="13543" spans="4:4" s="232" customFormat="1" ht="15.75" customHeight="1">
      <c r="D13543" s="233"/>
    </row>
    <row r="13545" spans="4:4" s="232" customFormat="1" ht="15.75" customHeight="1">
      <c r="D13545" s="233"/>
    </row>
    <row r="13547" spans="4:4" s="232" customFormat="1" ht="15.75" customHeight="1">
      <c r="D13547" s="233"/>
    </row>
    <row r="13549" spans="4:4" s="232" customFormat="1" ht="15.75" customHeight="1">
      <c r="D13549" s="233"/>
    </row>
    <row r="13551" spans="4:4" s="232" customFormat="1" ht="15.75" customHeight="1">
      <c r="D13551" s="233"/>
    </row>
    <row r="13553" spans="4:4" s="232" customFormat="1" ht="15.75" customHeight="1">
      <c r="D13553" s="233"/>
    </row>
    <row r="13555" spans="4:4" s="232" customFormat="1" ht="15.75" customHeight="1">
      <c r="D13555" s="233"/>
    </row>
    <row r="13557" spans="4:4" s="232" customFormat="1" ht="15.75" customHeight="1">
      <c r="D13557" s="233"/>
    </row>
    <row r="13559" spans="4:4" s="232" customFormat="1" ht="15.75" customHeight="1">
      <c r="D13559" s="233"/>
    </row>
    <row r="13561" spans="4:4" s="232" customFormat="1" ht="15.75" customHeight="1">
      <c r="D13561" s="233"/>
    </row>
    <row r="13563" spans="4:4" s="232" customFormat="1" ht="15.75" customHeight="1">
      <c r="D13563" s="233"/>
    </row>
    <row r="13565" spans="4:4" s="232" customFormat="1" ht="15.75" customHeight="1">
      <c r="D13565" s="233"/>
    </row>
    <row r="13567" spans="4:4" s="232" customFormat="1" ht="15.75" customHeight="1">
      <c r="D13567" s="233"/>
    </row>
    <row r="13569" spans="4:4" s="232" customFormat="1" ht="15.75" customHeight="1">
      <c r="D13569" s="233"/>
    </row>
    <row r="13571" spans="4:4" s="232" customFormat="1" ht="15.75" customHeight="1">
      <c r="D13571" s="233"/>
    </row>
    <row r="13573" spans="4:4" s="232" customFormat="1" ht="15.75" customHeight="1">
      <c r="D13573" s="233"/>
    </row>
    <row r="13575" spans="4:4" s="232" customFormat="1" ht="15.75" customHeight="1">
      <c r="D13575" s="233"/>
    </row>
    <row r="13577" spans="4:4" s="232" customFormat="1" ht="15.75" customHeight="1">
      <c r="D13577" s="233"/>
    </row>
    <row r="13579" spans="4:4" s="232" customFormat="1" ht="15.75" customHeight="1">
      <c r="D13579" s="233"/>
    </row>
    <row r="13581" spans="4:4" s="232" customFormat="1" ht="15.75" customHeight="1">
      <c r="D13581" s="233"/>
    </row>
    <row r="13583" spans="4:4" s="232" customFormat="1" ht="15.75" customHeight="1">
      <c r="D13583" s="233"/>
    </row>
    <row r="13585" spans="4:4" s="232" customFormat="1" ht="15.75" customHeight="1">
      <c r="D13585" s="233"/>
    </row>
    <row r="13587" spans="4:4" s="232" customFormat="1" ht="15.75" customHeight="1">
      <c r="D13587" s="233"/>
    </row>
    <row r="13589" spans="4:4" s="232" customFormat="1" ht="15.75" customHeight="1">
      <c r="D13589" s="233"/>
    </row>
    <row r="13591" spans="4:4" s="232" customFormat="1" ht="15.75" customHeight="1">
      <c r="D13591" s="233"/>
    </row>
    <row r="13593" spans="4:4" s="232" customFormat="1" ht="15.75" customHeight="1">
      <c r="D13593" s="233"/>
    </row>
    <row r="13595" spans="4:4" s="232" customFormat="1" ht="15.75" customHeight="1">
      <c r="D13595" s="233"/>
    </row>
    <row r="13597" spans="4:4" s="232" customFormat="1" ht="15.75" customHeight="1">
      <c r="D13597" s="233"/>
    </row>
    <row r="13599" spans="4:4" s="232" customFormat="1" ht="15.75" customHeight="1">
      <c r="D13599" s="233"/>
    </row>
    <row r="13601" spans="4:4" s="232" customFormat="1" ht="15.75" customHeight="1">
      <c r="D13601" s="233"/>
    </row>
    <row r="13603" spans="4:4" s="232" customFormat="1" ht="15.75" customHeight="1">
      <c r="D13603" s="233"/>
    </row>
    <row r="13605" spans="4:4" s="232" customFormat="1" ht="15.75" customHeight="1">
      <c r="D13605" s="233"/>
    </row>
    <row r="13607" spans="4:4" s="232" customFormat="1" ht="15.75" customHeight="1">
      <c r="D13607" s="233"/>
    </row>
    <row r="13609" spans="4:4" s="232" customFormat="1" ht="15.75" customHeight="1">
      <c r="D13609" s="233"/>
    </row>
    <row r="13611" spans="4:4" s="232" customFormat="1" ht="15.75" customHeight="1">
      <c r="D13611" s="233"/>
    </row>
    <row r="13613" spans="4:4" s="232" customFormat="1" ht="15.75" customHeight="1">
      <c r="D13613" s="233"/>
    </row>
    <row r="13615" spans="4:4" s="232" customFormat="1" ht="15.75" customHeight="1">
      <c r="D13615" s="233"/>
    </row>
    <row r="13617" spans="4:4" s="232" customFormat="1" ht="15.75" customHeight="1">
      <c r="D13617" s="233"/>
    </row>
    <row r="13619" spans="4:4" s="232" customFormat="1" ht="15.75" customHeight="1">
      <c r="D13619" s="233"/>
    </row>
    <row r="13621" spans="4:4" s="232" customFormat="1" ht="15.75" customHeight="1">
      <c r="D13621" s="233"/>
    </row>
    <row r="13623" spans="4:4" s="232" customFormat="1" ht="15.75" customHeight="1">
      <c r="D13623" s="233"/>
    </row>
    <row r="13625" spans="4:4" s="232" customFormat="1" ht="15.75" customHeight="1">
      <c r="D13625" s="233"/>
    </row>
    <row r="13627" spans="4:4" s="232" customFormat="1" ht="15.75" customHeight="1">
      <c r="D13627" s="233"/>
    </row>
    <row r="13629" spans="4:4" s="232" customFormat="1" ht="15.75" customHeight="1">
      <c r="D13629" s="233"/>
    </row>
    <row r="13631" spans="4:4" s="232" customFormat="1" ht="15.75" customHeight="1">
      <c r="D13631" s="233"/>
    </row>
    <row r="13633" spans="4:4" s="232" customFormat="1" ht="15.75" customHeight="1">
      <c r="D13633" s="233"/>
    </row>
    <row r="13635" spans="4:4" s="232" customFormat="1" ht="15.75" customHeight="1">
      <c r="D13635" s="233"/>
    </row>
    <row r="13637" spans="4:4" s="232" customFormat="1" ht="15.75" customHeight="1">
      <c r="D13637" s="233"/>
    </row>
    <row r="13639" spans="4:4" s="232" customFormat="1" ht="15.75" customHeight="1">
      <c r="D13639" s="233"/>
    </row>
    <row r="13641" spans="4:4" s="232" customFormat="1" ht="15.75" customHeight="1">
      <c r="D13641" s="233"/>
    </row>
    <row r="13643" spans="4:4" s="232" customFormat="1" ht="15.75" customHeight="1">
      <c r="D13643" s="233"/>
    </row>
    <row r="13645" spans="4:4" s="232" customFormat="1" ht="15.75" customHeight="1">
      <c r="D13645" s="233"/>
    </row>
    <row r="13647" spans="4:4" s="232" customFormat="1" ht="15.75" customHeight="1">
      <c r="D13647" s="233"/>
    </row>
    <row r="13649" spans="4:4" s="232" customFormat="1" ht="15.75" customHeight="1">
      <c r="D13649" s="233"/>
    </row>
    <row r="13651" spans="4:4" s="232" customFormat="1" ht="15.75" customHeight="1">
      <c r="D13651" s="233"/>
    </row>
    <row r="13653" spans="4:4" s="232" customFormat="1" ht="15.75" customHeight="1">
      <c r="D13653" s="233"/>
    </row>
    <row r="13655" spans="4:4" s="232" customFormat="1" ht="15.75" customHeight="1">
      <c r="D13655" s="233"/>
    </row>
    <row r="13657" spans="4:4" s="232" customFormat="1" ht="15.75" customHeight="1">
      <c r="D13657" s="233"/>
    </row>
    <row r="13659" spans="4:4" s="232" customFormat="1" ht="15.75" customHeight="1">
      <c r="D13659" s="233"/>
    </row>
    <row r="13661" spans="4:4" s="232" customFormat="1" ht="15.75" customHeight="1">
      <c r="D13661" s="233"/>
    </row>
    <row r="13663" spans="4:4" s="232" customFormat="1" ht="15.75" customHeight="1">
      <c r="D13663" s="233"/>
    </row>
    <row r="13665" spans="4:4" s="232" customFormat="1" ht="15.75" customHeight="1">
      <c r="D13665" s="233"/>
    </row>
    <row r="13667" spans="4:4" s="232" customFormat="1" ht="15.75" customHeight="1">
      <c r="D13667" s="233"/>
    </row>
    <row r="13669" spans="4:4" s="232" customFormat="1" ht="15.75" customHeight="1">
      <c r="D13669" s="233"/>
    </row>
    <row r="13671" spans="4:4" s="232" customFormat="1" ht="15.75" customHeight="1">
      <c r="D13671" s="233"/>
    </row>
    <row r="13673" spans="4:4" s="232" customFormat="1" ht="15.75" customHeight="1">
      <c r="D13673" s="233"/>
    </row>
    <row r="13675" spans="4:4" s="232" customFormat="1" ht="15.75" customHeight="1">
      <c r="D13675" s="233"/>
    </row>
    <row r="13677" spans="4:4" s="232" customFormat="1" ht="15.75" customHeight="1">
      <c r="D13677" s="233"/>
    </row>
    <row r="13679" spans="4:4" s="232" customFormat="1" ht="15.75" customHeight="1">
      <c r="D13679" s="233"/>
    </row>
    <row r="13681" spans="4:4" s="232" customFormat="1" ht="15.75" customHeight="1">
      <c r="D13681" s="233"/>
    </row>
    <row r="13683" spans="4:4" s="232" customFormat="1" ht="15.75" customHeight="1">
      <c r="D13683" s="233"/>
    </row>
    <row r="13685" spans="4:4" s="232" customFormat="1" ht="15.75" customHeight="1">
      <c r="D13685" s="233"/>
    </row>
    <row r="13687" spans="4:4" s="232" customFormat="1" ht="15.75" customHeight="1">
      <c r="D13687" s="233"/>
    </row>
    <row r="13689" spans="4:4" s="232" customFormat="1" ht="15.75" customHeight="1">
      <c r="D13689" s="233"/>
    </row>
    <row r="13691" spans="4:4" s="232" customFormat="1" ht="15.75" customHeight="1">
      <c r="D13691" s="233"/>
    </row>
    <row r="13693" spans="4:4" s="232" customFormat="1" ht="15.75" customHeight="1">
      <c r="D13693" s="233"/>
    </row>
    <row r="13695" spans="4:4" s="232" customFormat="1" ht="15.75" customHeight="1">
      <c r="D13695" s="233"/>
    </row>
    <row r="13697" spans="4:4" s="232" customFormat="1" ht="15.75" customHeight="1">
      <c r="D13697" s="233"/>
    </row>
    <row r="13699" spans="4:4" s="232" customFormat="1" ht="15.75" customHeight="1">
      <c r="D13699" s="233"/>
    </row>
    <row r="13701" spans="4:4" s="232" customFormat="1" ht="15.75" customHeight="1">
      <c r="D13701" s="233"/>
    </row>
    <row r="13703" spans="4:4" s="232" customFormat="1" ht="15.75" customHeight="1">
      <c r="D13703" s="233"/>
    </row>
    <row r="13705" spans="4:4" s="232" customFormat="1" ht="15.75" customHeight="1">
      <c r="D13705" s="233"/>
    </row>
    <row r="13707" spans="4:4" s="232" customFormat="1" ht="15.75" customHeight="1">
      <c r="D13707" s="233"/>
    </row>
    <row r="13709" spans="4:4" s="232" customFormat="1" ht="15.75" customHeight="1">
      <c r="D13709" s="233"/>
    </row>
    <row r="13711" spans="4:4" s="232" customFormat="1" ht="15.75" customHeight="1">
      <c r="D13711" s="233"/>
    </row>
    <row r="13713" spans="4:4" s="232" customFormat="1" ht="15.75" customHeight="1">
      <c r="D13713" s="233"/>
    </row>
    <row r="13715" spans="4:4" s="232" customFormat="1" ht="15.75" customHeight="1">
      <c r="D13715" s="233"/>
    </row>
    <row r="13717" spans="4:4" s="232" customFormat="1" ht="15.75" customHeight="1">
      <c r="D13717" s="233"/>
    </row>
    <row r="13719" spans="4:4" s="232" customFormat="1" ht="15.75" customHeight="1">
      <c r="D13719" s="233"/>
    </row>
    <row r="13721" spans="4:4" s="232" customFormat="1" ht="15.75" customHeight="1">
      <c r="D13721" s="233"/>
    </row>
    <row r="13723" spans="4:4" s="232" customFormat="1" ht="15.75" customHeight="1">
      <c r="D13723" s="233"/>
    </row>
    <row r="13725" spans="4:4" s="232" customFormat="1" ht="15.75" customHeight="1">
      <c r="D13725" s="233"/>
    </row>
    <row r="13727" spans="4:4" s="232" customFormat="1" ht="15.75" customHeight="1">
      <c r="D13727" s="233"/>
    </row>
    <row r="13729" spans="4:4" s="232" customFormat="1" ht="15.75" customHeight="1">
      <c r="D13729" s="233"/>
    </row>
    <row r="13731" spans="4:4" s="232" customFormat="1" ht="15.75" customHeight="1">
      <c r="D13731" s="233"/>
    </row>
    <row r="13733" spans="4:4" s="232" customFormat="1" ht="15.75" customHeight="1">
      <c r="D13733" s="233"/>
    </row>
    <row r="13735" spans="4:4" s="232" customFormat="1" ht="15.75" customHeight="1">
      <c r="D13735" s="233"/>
    </row>
    <row r="13737" spans="4:4" s="232" customFormat="1" ht="15.75" customHeight="1">
      <c r="D13737" s="233"/>
    </row>
    <row r="13739" spans="4:4" s="232" customFormat="1" ht="15.75" customHeight="1">
      <c r="D13739" s="233"/>
    </row>
    <row r="13741" spans="4:4" s="232" customFormat="1" ht="15.75" customHeight="1">
      <c r="D13741" s="233"/>
    </row>
    <row r="13743" spans="4:4" s="232" customFormat="1" ht="15.75" customHeight="1">
      <c r="D13743" s="233"/>
    </row>
    <row r="13745" spans="4:4" s="232" customFormat="1" ht="15.75" customHeight="1">
      <c r="D13745" s="233"/>
    </row>
    <row r="13747" spans="4:4" s="232" customFormat="1" ht="15.75" customHeight="1">
      <c r="D13747" s="233"/>
    </row>
    <row r="13749" spans="4:4" s="232" customFormat="1" ht="15.75" customHeight="1">
      <c r="D13749" s="233"/>
    </row>
    <row r="13751" spans="4:4" s="232" customFormat="1" ht="15.75" customHeight="1">
      <c r="D13751" s="233"/>
    </row>
    <row r="13753" spans="4:4" s="232" customFormat="1" ht="15.75" customHeight="1">
      <c r="D13753" s="233"/>
    </row>
    <row r="13755" spans="4:4" s="232" customFormat="1" ht="15.75" customHeight="1">
      <c r="D13755" s="233"/>
    </row>
    <row r="13757" spans="4:4" s="232" customFormat="1" ht="15.75" customHeight="1">
      <c r="D13757" s="233"/>
    </row>
    <row r="13759" spans="4:4" s="232" customFormat="1" ht="15.75" customHeight="1">
      <c r="D13759" s="233"/>
    </row>
    <row r="13761" spans="4:4" s="232" customFormat="1" ht="15.75" customHeight="1">
      <c r="D13761" s="233"/>
    </row>
    <row r="13763" spans="4:4" s="232" customFormat="1" ht="15.75" customHeight="1">
      <c r="D13763" s="233"/>
    </row>
    <row r="13765" spans="4:4" s="232" customFormat="1" ht="15.75" customHeight="1">
      <c r="D13765" s="233"/>
    </row>
    <row r="13767" spans="4:4" s="232" customFormat="1" ht="15.75" customHeight="1">
      <c r="D13767" s="233"/>
    </row>
    <row r="13769" spans="4:4" s="232" customFormat="1" ht="15.75" customHeight="1">
      <c r="D13769" s="233"/>
    </row>
    <row r="13771" spans="4:4" s="232" customFormat="1" ht="15.75" customHeight="1">
      <c r="D13771" s="233"/>
    </row>
    <row r="13773" spans="4:4" s="232" customFormat="1" ht="15.75" customHeight="1">
      <c r="D13773" s="233"/>
    </row>
    <row r="13775" spans="4:4" s="232" customFormat="1" ht="15.75" customHeight="1">
      <c r="D13775" s="233"/>
    </row>
    <row r="13777" spans="4:4" s="232" customFormat="1" ht="15.75" customHeight="1">
      <c r="D13777" s="233"/>
    </row>
    <row r="13779" spans="4:4" s="232" customFormat="1" ht="15.75" customHeight="1">
      <c r="D13779" s="233"/>
    </row>
    <row r="13781" spans="4:4" s="232" customFormat="1" ht="15.75" customHeight="1">
      <c r="D13781" s="233"/>
    </row>
    <row r="13783" spans="4:4" s="232" customFormat="1" ht="15.75" customHeight="1">
      <c r="D13783" s="233"/>
    </row>
    <row r="13785" spans="4:4" s="232" customFormat="1" ht="15.75" customHeight="1">
      <c r="D13785" s="233"/>
    </row>
    <row r="13787" spans="4:4" s="232" customFormat="1" ht="15.75" customHeight="1">
      <c r="D13787" s="233"/>
    </row>
    <row r="13789" spans="4:4" s="232" customFormat="1" ht="15.75" customHeight="1">
      <c r="D13789" s="233"/>
    </row>
    <row r="13791" spans="4:4" s="232" customFormat="1" ht="15.75" customHeight="1">
      <c r="D13791" s="233"/>
    </row>
    <row r="13793" spans="4:4" s="232" customFormat="1" ht="15.75" customHeight="1">
      <c r="D13793" s="233"/>
    </row>
    <row r="13795" spans="4:4" s="232" customFormat="1" ht="15.75" customHeight="1">
      <c r="D13795" s="233"/>
    </row>
    <row r="13797" spans="4:4" s="232" customFormat="1" ht="15.75" customHeight="1">
      <c r="D13797" s="233"/>
    </row>
    <row r="13799" spans="4:4" s="232" customFormat="1" ht="15.75" customHeight="1">
      <c r="D13799" s="233"/>
    </row>
    <row r="13801" spans="4:4" s="232" customFormat="1" ht="15.75" customHeight="1">
      <c r="D13801" s="233"/>
    </row>
    <row r="13803" spans="4:4" s="232" customFormat="1" ht="15.75" customHeight="1">
      <c r="D13803" s="233"/>
    </row>
    <row r="13805" spans="4:4" s="232" customFormat="1" ht="15.75" customHeight="1">
      <c r="D13805" s="233"/>
    </row>
    <row r="13807" spans="4:4" s="232" customFormat="1" ht="15.75" customHeight="1">
      <c r="D13807" s="233"/>
    </row>
    <row r="13809" spans="4:4" s="232" customFormat="1" ht="15.75" customHeight="1">
      <c r="D13809" s="233"/>
    </row>
    <row r="13811" spans="4:4" s="232" customFormat="1" ht="15.75" customHeight="1">
      <c r="D13811" s="233"/>
    </row>
    <row r="13813" spans="4:4" s="232" customFormat="1" ht="15.75" customHeight="1">
      <c r="D13813" s="233"/>
    </row>
    <row r="13815" spans="4:4" s="232" customFormat="1" ht="15.75" customHeight="1">
      <c r="D13815" s="233"/>
    </row>
    <row r="13817" spans="4:4" s="232" customFormat="1" ht="15.75" customHeight="1">
      <c r="D13817" s="233"/>
    </row>
    <row r="13819" spans="4:4" s="232" customFormat="1" ht="15.75" customHeight="1">
      <c r="D13819" s="233"/>
    </row>
    <row r="13821" spans="4:4" s="232" customFormat="1" ht="15.75" customHeight="1">
      <c r="D13821" s="233"/>
    </row>
    <row r="13823" spans="4:4" s="232" customFormat="1" ht="15.75" customHeight="1">
      <c r="D13823" s="233"/>
    </row>
    <row r="13825" spans="4:4" s="232" customFormat="1" ht="15.75" customHeight="1">
      <c r="D13825" s="233"/>
    </row>
    <row r="13827" spans="4:4" s="232" customFormat="1" ht="15.75" customHeight="1">
      <c r="D13827" s="233"/>
    </row>
    <row r="13829" spans="4:4" s="232" customFormat="1" ht="15.75" customHeight="1">
      <c r="D13829" s="233"/>
    </row>
    <row r="13831" spans="4:4" s="232" customFormat="1" ht="15.75" customHeight="1">
      <c r="D13831" s="233"/>
    </row>
    <row r="13833" spans="4:4" s="232" customFormat="1" ht="15.75" customHeight="1">
      <c r="D13833" s="233"/>
    </row>
    <row r="13835" spans="4:4" s="232" customFormat="1" ht="15.75" customHeight="1">
      <c r="D13835" s="233"/>
    </row>
    <row r="13837" spans="4:4" s="232" customFormat="1" ht="15.75" customHeight="1">
      <c r="D13837" s="233"/>
    </row>
    <row r="13839" spans="4:4" s="232" customFormat="1" ht="15.75" customHeight="1">
      <c r="D13839" s="233"/>
    </row>
    <row r="13841" spans="4:4" s="232" customFormat="1" ht="15.75" customHeight="1">
      <c r="D13841" s="233"/>
    </row>
    <row r="13843" spans="4:4" s="232" customFormat="1" ht="15.75" customHeight="1">
      <c r="D13843" s="233"/>
    </row>
    <row r="13845" spans="4:4" s="232" customFormat="1" ht="15.75" customHeight="1">
      <c r="D13845" s="233"/>
    </row>
    <row r="13847" spans="4:4" s="232" customFormat="1" ht="15.75" customHeight="1">
      <c r="D13847" s="233"/>
    </row>
    <row r="13849" spans="4:4" s="232" customFormat="1" ht="15.75" customHeight="1">
      <c r="D13849" s="233"/>
    </row>
    <row r="13851" spans="4:4" s="232" customFormat="1" ht="15.75" customHeight="1">
      <c r="D13851" s="233"/>
    </row>
    <row r="13853" spans="4:4" s="232" customFormat="1" ht="15.75" customHeight="1">
      <c r="D13853" s="233"/>
    </row>
    <row r="13855" spans="4:4" s="232" customFormat="1" ht="15.75" customHeight="1">
      <c r="D13855" s="233"/>
    </row>
    <row r="13857" spans="4:4" s="232" customFormat="1" ht="15.75" customHeight="1">
      <c r="D13857" s="233"/>
    </row>
    <row r="13859" spans="4:4" s="232" customFormat="1" ht="15.75" customHeight="1">
      <c r="D13859" s="233"/>
    </row>
    <row r="13861" spans="4:4" s="232" customFormat="1" ht="15.75" customHeight="1">
      <c r="D13861" s="233"/>
    </row>
    <row r="13863" spans="4:4" s="232" customFormat="1" ht="15.75" customHeight="1">
      <c r="D13863" s="233"/>
    </row>
    <row r="13865" spans="4:4" s="232" customFormat="1" ht="15.75" customHeight="1">
      <c r="D13865" s="233"/>
    </row>
    <row r="13867" spans="4:4" s="232" customFormat="1" ht="15.75" customHeight="1">
      <c r="D13867" s="233"/>
    </row>
    <row r="13869" spans="4:4" s="232" customFormat="1" ht="15.75" customHeight="1">
      <c r="D13869" s="233"/>
    </row>
    <row r="13871" spans="4:4" s="232" customFormat="1" ht="15.75" customHeight="1">
      <c r="D13871" s="233"/>
    </row>
    <row r="13873" spans="4:4" s="232" customFormat="1" ht="15.75" customHeight="1">
      <c r="D13873" s="233"/>
    </row>
    <row r="13875" spans="4:4" s="232" customFormat="1" ht="15.75" customHeight="1">
      <c r="D13875" s="233"/>
    </row>
    <row r="13877" spans="4:4" s="232" customFormat="1" ht="15.75" customHeight="1">
      <c r="D13877" s="233"/>
    </row>
    <row r="13879" spans="4:4" s="232" customFormat="1" ht="15.75" customHeight="1">
      <c r="D13879" s="233"/>
    </row>
    <row r="13881" spans="4:4" s="232" customFormat="1" ht="15.75" customHeight="1">
      <c r="D13881" s="233"/>
    </row>
    <row r="13883" spans="4:4" s="232" customFormat="1" ht="15.75" customHeight="1">
      <c r="D13883" s="233"/>
    </row>
    <row r="13885" spans="4:4" s="232" customFormat="1" ht="15.75" customHeight="1">
      <c r="D13885" s="233"/>
    </row>
    <row r="13887" spans="4:4" s="232" customFormat="1" ht="15.75" customHeight="1">
      <c r="D13887" s="233"/>
    </row>
    <row r="13889" spans="4:4" s="232" customFormat="1" ht="15.75" customHeight="1">
      <c r="D13889" s="233"/>
    </row>
    <row r="13891" spans="4:4" s="232" customFormat="1" ht="15.75" customHeight="1">
      <c r="D13891" s="233"/>
    </row>
    <row r="13893" spans="4:4" s="232" customFormat="1" ht="15.75" customHeight="1">
      <c r="D13893" s="233"/>
    </row>
    <row r="13895" spans="4:4" s="232" customFormat="1" ht="15.75" customHeight="1">
      <c r="D13895" s="233"/>
    </row>
    <row r="13897" spans="4:4" s="232" customFormat="1" ht="15.75" customHeight="1">
      <c r="D13897" s="233"/>
    </row>
    <row r="13899" spans="4:4" s="232" customFormat="1" ht="15.75" customHeight="1">
      <c r="D13899" s="233"/>
    </row>
    <row r="13901" spans="4:4" s="232" customFormat="1" ht="15.75" customHeight="1">
      <c r="D13901" s="233"/>
    </row>
    <row r="13903" spans="4:4" s="232" customFormat="1" ht="15.75" customHeight="1">
      <c r="D13903" s="233"/>
    </row>
    <row r="13905" spans="4:4" s="232" customFormat="1" ht="15.75" customHeight="1">
      <c r="D13905" s="233"/>
    </row>
    <row r="13907" spans="4:4" s="232" customFormat="1" ht="15.75" customHeight="1">
      <c r="D13907" s="233"/>
    </row>
    <row r="13909" spans="4:4" s="232" customFormat="1" ht="15.75" customHeight="1">
      <c r="D13909" s="233"/>
    </row>
    <row r="13911" spans="4:4" s="232" customFormat="1" ht="15.75" customHeight="1">
      <c r="D13911" s="233"/>
    </row>
    <row r="13913" spans="4:4" s="232" customFormat="1" ht="15.75" customHeight="1">
      <c r="D13913" s="233"/>
    </row>
    <row r="13915" spans="4:4" s="232" customFormat="1" ht="15.75" customHeight="1">
      <c r="D13915" s="233"/>
    </row>
    <row r="13917" spans="4:4" s="232" customFormat="1" ht="15.75" customHeight="1">
      <c r="D13917" s="233"/>
    </row>
    <row r="13919" spans="4:4" s="232" customFormat="1" ht="15.75" customHeight="1">
      <c r="D13919" s="233"/>
    </row>
    <row r="13921" spans="4:4" s="232" customFormat="1" ht="15.75" customHeight="1">
      <c r="D13921" s="233"/>
    </row>
    <row r="13923" spans="4:4" s="232" customFormat="1" ht="15.75" customHeight="1">
      <c r="D13923" s="233"/>
    </row>
    <row r="13925" spans="4:4" s="232" customFormat="1" ht="15.75" customHeight="1">
      <c r="D13925" s="233"/>
    </row>
    <row r="13927" spans="4:4" s="232" customFormat="1" ht="15.75" customHeight="1">
      <c r="D13927" s="233"/>
    </row>
    <row r="13929" spans="4:4" s="232" customFormat="1" ht="15.75" customHeight="1">
      <c r="D13929" s="233"/>
    </row>
    <row r="13931" spans="4:4" s="232" customFormat="1" ht="15.75" customHeight="1">
      <c r="D13931" s="233"/>
    </row>
    <row r="13933" spans="4:4" s="232" customFormat="1" ht="15.75" customHeight="1">
      <c r="D13933" s="233"/>
    </row>
    <row r="13935" spans="4:4" s="232" customFormat="1" ht="15.75" customHeight="1">
      <c r="D13935" s="233"/>
    </row>
    <row r="13937" spans="4:4" s="232" customFormat="1" ht="15.75" customHeight="1">
      <c r="D13937" s="233"/>
    </row>
    <row r="13939" spans="4:4" s="232" customFormat="1" ht="15.75" customHeight="1">
      <c r="D13939" s="233"/>
    </row>
    <row r="13941" spans="4:4" s="232" customFormat="1" ht="15.75" customHeight="1">
      <c r="D13941" s="233"/>
    </row>
    <row r="13943" spans="4:4" s="232" customFormat="1" ht="15.75" customHeight="1">
      <c r="D13943" s="233"/>
    </row>
    <row r="13945" spans="4:4" s="232" customFormat="1" ht="15.75" customHeight="1">
      <c r="D13945" s="233"/>
    </row>
    <row r="13947" spans="4:4" s="232" customFormat="1" ht="15.75" customHeight="1">
      <c r="D13947" s="233"/>
    </row>
    <row r="13949" spans="4:4" s="232" customFormat="1" ht="15.75" customHeight="1">
      <c r="D13949" s="233"/>
    </row>
    <row r="13951" spans="4:4" s="232" customFormat="1" ht="15.75" customHeight="1">
      <c r="D13951" s="233"/>
    </row>
    <row r="13953" spans="4:4" s="232" customFormat="1" ht="15.75" customHeight="1">
      <c r="D13953" s="233"/>
    </row>
    <row r="13955" spans="4:4" s="232" customFormat="1" ht="15.75" customHeight="1">
      <c r="D13955" s="233"/>
    </row>
    <row r="13957" spans="4:4" s="232" customFormat="1" ht="15.75" customHeight="1">
      <c r="D13957" s="233"/>
    </row>
    <row r="13959" spans="4:4" s="232" customFormat="1" ht="15.75" customHeight="1">
      <c r="D13959" s="233"/>
    </row>
    <row r="13961" spans="4:4" s="232" customFormat="1" ht="15.75" customHeight="1">
      <c r="D13961" s="233"/>
    </row>
    <row r="13963" spans="4:4" s="232" customFormat="1" ht="15.75" customHeight="1">
      <c r="D13963" s="233"/>
    </row>
    <row r="13965" spans="4:4" s="232" customFormat="1" ht="15.75" customHeight="1">
      <c r="D13965" s="233"/>
    </row>
    <row r="13967" spans="4:4" s="232" customFormat="1" ht="15.75" customHeight="1">
      <c r="D13967" s="233"/>
    </row>
    <row r="13969" spans="4:4" s="232" customFormat="1" ht="15.75" customHeight="1">
      <c r="D13969" s="233"/>
    </row>
    <row r="13971" spans="4:4" s="232" customFormat="1" ht="15.75" customHeight="1">
      <c r="D13971" s="233"/>
    </row>
    <row r="13973" spans="4:4" s="232" customFormat="1" ht="15.75" customHeight="1">
      <c r="D13973" s="233"/>
    </row>
    <row r="13975" spans="4:4" s="232" customFormat="1" ht="15.75" customHeight="1">
      <c r="D13975" s="233"/>
    </row>
    <row r="13977" spans="4:4" s="232" customFormat="1" ht="15.75" customHeight="1">
      <c r="D13977" s="233"/>
    </row>
    <row r="13979" spans="4:4" s="232" customFormat="1" ht="15.75" customHeight="1">
      <c r="D13979" s="233"/>
    </row>
    <row r="13981" spans="4:4" s="232" customFormat="1" ht="15.75" customHeight="1">
      <c r="D13981" s="233"/>
    </row>
    <row r="13983" spans="4:4" s="232" customFormat="1" ht="15.75" customHeight="1">
      <c r="D13983" s="233"/>
    </row>
    <row r="13985" spans="4:4" s="232" customFormat="1" ht="15.75" customHeight="1">
      <c r="D13985" s="233"/>
    </row>
    <row r="13987" spans="4:4" s="232" customFormat="1" ht="15.75" customHeight="1">
      <c r="D13987" s="233"/>
    </row>
    <row r="13989" spans="4:4" s="232" customFormat="1" ht="15.75" customHeight="1">
      <c r="D13989" s="233"/>
    </row>
    <row r="13991" spans="4:4" s="232" customFormat="1" ht="15.75" customHeight="1">
      <c r="D13991" s="233"/>
    </row>
    <row r="13993" spans="4:4" s="232" customFormat="1" ht="15.75" customHeight="1">
      <c r="D13993" s="233"/>
    </row>
    <row r="13995" spans="4:4" s="232" customFormat="1" ht="15.75" customHeight="1">
      <c r="D13995" s="233"/>
    </row>
    <row r="13997" spans="4:4" s="232" customFormat="1" ht="15.75" customHeight="1">
      <c r="D13997" s="233"/>
    </row>
    <row r="13999" spans="4:4" s="232" customFormat="1" ht="15.75" customHeight="1">
      <c r="D13999" s="233"/>
    </row>
    <row r="14001" spans="4:4" s="232" customFormat="1" ht="15.75" customHeight="1">
      <c r="D14001" s="233"/>
    </row>
    <row r="14003" spans="4:4" s="232" customFormat="1" ht="15.75" customHeight="1">
      <c r="D14003" s="233"/>
    </row>
    <row r="14005" spans="4:4" s="232" customFormat="1" ht="15.75" customHeight="1">
      <c r="D14005" s="233"/>
    </row>
    <row r="14007" spans="4:4" s="232" customFormat="1" ht="15.75" customHeight="1">
      <c r="D14007" s="233"/>
    </row>
    <row r="14009" spans="4:4" s="232" customFormat="1" ht="15.75" customHeight="1">
      <c r="D14009" s="233"/>
    </row>
    <row r="14011" spans="4:4" s="232" customFormat="1" ht="15.75" customHeight="1">
      <c r="D14011" s="233"/>
    </row>
    <row r="14013" spans="4:4" s="232" customFormat="1" ht="15.75" customHeight="1">
      <c r="D14013" s="233"/>
    </row>
    <row r="14015" spans="4:4" s="232" customFormat="1" ht="15.75" customHeight="1">
      <c r="D14015" s="233"/>
    </row>
    <row r="14017" spans="4:4" s="232" customFormat="1" ht="15.75" customHeight="1">
      <c r="D14017" s="233"/>
    </row>
    <row r="14019" spans="4:4" s="232" customFormat="1" ht="15.75" customHeight="1">
      <c r="D14019" s="233"/>
    </row>
    <row r="14021" spans="4:4" s="232" customFormat="1" ht="15.75" customHeight="1">
      <c r="D14021" s="233"/>
    </row>
    <row r="14023" spans="4:4" s="232" customFormat="1" ht="15.75" customHeight="1">
      <c r="D14023" s="233"/>
    </row>
    <row r="14025" spans="4:4" s="232" customFormat="1" ht="15.75" customHeight="1">
      <c r="D14025" s="233"/>
    </row>
    <row r="14027" spans="4:4" s="232" customFormat="1" ht="15.75" customHeight="1">
      <c r="D14027" s="233"/>
    </row>
    <row r="14029" spans="4:4" s="232" customFormat="1" ht="15.75" customHeight="1">
      <c r="D14029" s="233"/>
    </row>
    <row r="14031" spans="4:4" s="232" customFormat="1" ht="15.75" customHeight="1">
      <c r="D14031" s="233"/>
    </row>
    <row r="14033" spans="4:4" s="232" customFormat="1" ht="15.75" customHeight="1">
      <c r="D14033" s="233"/>
    </row>
    <row r="14035" spans="4:4" s="232" customFormat="1" ht="15.75" customHeight="1">
      <c r="D14035" s="233"/>
    </row>
    <row r="14037" spans="4:4" s="232" customFormat="1" ht="15.75" customHeight="1">
      <c r="D14037" s="233"/>
    </row>
    <row r="14039" spans="4:4" s="232" customFormat="1" ht="15.75" customHeight="1">
      <c r="D14039" s="233"/>
    </row>
    <row r="14041" spans="4:4" s="232" customFormat="1" ht="15.75" customHeight="1">
      <c r="D14041" s="233"/>
    </row>
    <row r="14043" spans="4:4" s="232" customFormat="1" ht="15.75" customHeight="1">
      <c r="D14043" s="233"/>
    </row>
    <row r="14045" spans="4:4" s="232" customFormat="1" ht="15.75" customHeight="1">
      <c r="D14045" s="233"/>
    </row>
    <row r="14047" spans="4:4" s="232" customFormat="1" ht="15.75" customHeight="1">
      <c r="D14047" s="233"/>
    </row>
    <row r="14049" spans="4:4" s="232" customFormat="1" ht="15.75" customHeight="1">
      <c r="D14049" s="233"/>
    </row>
    <row r="14051" spans="4:4" s="232" customFormat="1" ht="15.75" customHeight="1">
      <c r="D14051" s="233"/>
    </row>
    <row r="14053" spans="4:4" s="232" customFormat="1" ht="15.75" customHeight="1">
      <c r="D14053" s="233"/>
    </row>
    <row r="14055" spans="4:4" s="232" customFormat="1" ht="15.75" customHeight="1">
      <c r="D14055" s="233"/>
    </row>
    <row r="14057" spans="4:4" s="232" customFormat="1" ht="15.75" customHeight="1">
      <c r="D14057" s="233"/>
    </row>
    <row r="14059" spans="4:4" s="232" customFormat="1" ht="15.75" customHeight="1">
      <c r="D14059" s="233"/>
    </row>
    <row r="14061" spans="4:4" s="232" customFormat="1" ht="15.75" customHeight="1">
      <c r="D14061" s="233"/>
    </row>
    <row r="14063" spans="4:4" s="232" customFormat="1" ht="15.75" customHeight="1">
      <c r="D14063" s="233"/>
    </row>
    <row r="14065" spans="4:4" s="232" customFormat="1" ht="15.75" customHeight="1">
      <c r="D14065" s="233"/>
    </row>
    <row r="14067" spans="4:4" s="232" customFormat="1" ht="15.75" customHeight="1">
      <c r="D14067" s="233"/>
    </row>
    <row r="14069" spans="4:4" s="232" customFormat="1" ht="15.75" customHeight="1">
      <c r="D14069" s="233"/>
    </row>
    <row r="14071" spans="4:4" s="232" customFormat="1" ht="15.75" customHeight="1">
      <c r="D14071" s="233"/>
    </row>
    <row r="14073" spans="4:4" s="232" customFormat="1" ht="15.75" customHeight="1">
      <c r="D14073" s="233"/>
    </row>
    <row r="14075" spans="4:4" s="232" customFormat="1" ht="15.75" customHeight="1">
      <c r="D14075" s="233"/>
    </row>
    <row r="14077" spans="4:4" s="232" customFormat="1" ht="15.75" customHeight="1">
      <c r="D14077" s="233"/>
    </row>
    <row r="14079" spans="4:4" s="232" customFormat="1" ht="15.75" customHeight="1">
      <c r="D14079" s="233"/>
    </row>
    <row r="14081" spans="4:4" s="232" customFormat="1" ht="15.75" customHeight="1">
      <c r="D14081" s="233"/>
    </row>
    <row r="14083" spans="4:4" s="232" customFormat="1" ht="15.75" customHeight="1">
      <c r="D14083" s="233"/>
    </row>
    <row r="14085" spans="4:4" s="232" customFormat="1" ht="15.75" customHeight="1">
      <c r="D14085" s="233"/>
    </row>
    <row r="14087" spans="4:4" s="232" customFormat="1" ht="15.75" customHeight="1">
      <c r="D14087" s="233"/>
    </row>
    <row r="14089" spans="4:4" s="232" customFormat="1" ht="15.75" customHeight="1">
      <c r="D14089" s="233"/>
    </row>
    <row r="14091" spans="4:4" s="232" customFormat="1" ht="15.75" customHeight="1">
      <c r="D14091" s="233"/>
    </row>
    <row r="14093" spans="4:4" s="232" customFormat="1" ht="15.75" customHeight="1">
      <c r="D14093" s="233"/>
    </row>
    <row r="14095" spans="4:4" s="232" customFormat="1" ht="15.75" customHeight="1">
      <c r="D14095" s="233"/>
    </row>
    <row r="14097" spans="4:4" s="232" customFormat="1" ht="15.75" customHeight="1">
      <c r="D14097" s="233"/>
    </row>
    <row r="14099" spans="4:4" s="232" customFormat="1" ht="15.75" customHeight="1">
      <c r="D14099" s="233"/>
    </row>
    <row r="14101" spans="4:4" s="232" customFormat="1" ht="15.75" customHeight="1">
      <c r="D14101" s="233"/>
    </row>
    <row r="14103" spans="4:4" s="232" customFormat="1" ht="15.75" customHeight="1">
      <c r="D14103" s="233"/>
    </row>
    <row r="14105" spans="4:4" s="232" customFormat="1" ht="15.75" customHeight="1">
      <c r="D14105" s="233"/>
    </row>
    <row r="14107" spans="4:4" s="232" customFormat="1" ht="15.75" customHeight="1">
      <c r="D14107" s="233"/>
    </row>
    <row r="14109" spans="4:4" s="232" customFormat="1" ht="15.75" customHeight="1">
      <c r="D14109" s="233"/>
    </row>
    <row r="14111" spans="4:4" s="232" customFormat="1" ht="15.75" customHeight="1">
      <c r="D14111" s="233"/>
    </row>
    <row r="14113" spans="4:4" s="232" customFormat="1" ht="15.75" customHeight="1">
      <c r="D14113" s="233"/>
    </row>
    <row r="14115" spans="4:4" s="232" customFormat="1" ht="15.75" customHeight="1">
      <c r="D14115" s="233"/>
    </row>
    <row r="14117" spans="4:4" s="232" customFormat="1" ht="15.75" customHeight="1">
      <c r="D14117" s="233"/>
    </row>
    <row r="14119" spans="4:4" s="232" customFormat="1" ht="15.75" customHeight="1">
      <c r="D14119" s="233"/>
    </row>
    <row r="14121" spans="4:4" s="232" customFormat="1" ht="15.75" customHeight="1">
      <c r="D14121" s="233"/>
    </row>
    <row r="14123" spans="4:4" s="232" customFormat="1" ht="15.75" customHeight="1">
      <c r="D14123" s="233"/>
    </row>
    <row r="14125" spans="4:4" s="232" customFormat="1" ht="15.75" customHeight="1">
      <c r="D14125" s="233"/>
    </row>
    <row r="14127" spans="4:4" s="232" customFormat="1" ht="15.75" customHeight="1">
      <c r="D14127" s="233"/>
    </row>
    <row r="14129" spans="4:4" s="232" customFormat="1" ht="15.75" customHeight="1">
      <c r="D14129" s="233"/>
    </row>
    <row r="14131" spans="4:4" s="232" customFormat="1" ht="15.75" customHeight="1">
      <c r="D14131" s="233"/>
    </row>
    <row r="14133" spans="4:4" s="232" customFormat="1" ht="15.75" customHeight="1">
      <c r="D14133" s="233"/>
    </row>
    <row r="14135" spans="4:4" s="232" customFormat="1" ht="15.75" customHeight="1">
      <c r="D14135" s="233"/>
    </row>
    <row r="14137" spans="4:4" s="232" customFormat="1" ht="15.75" customHeight="1">
      <c r="D14137" s="233"/>
    </row>
    <row r="14139" spans="4:4" s="232" customFormat="1" ht="15.75" customHeight="1">
      <c r="D14139" s="233"/>
    </row>
    <row r="14141" spans="4:4" s="232" customFormat="1" ht="15.75" customHeight="1">
      <c r="D14141" s="233"/>
    </row>
    <row r="14143" spans="4:4" s="232" customFormat="1" ht="15.75" customHeight="1">
      <c r="D14143" s="233"/>
    </row>
    <row r="14145" spans="4:4" s="232" customFormat="1" ht="15.75" customHeight="1">
      <c r="D14145" s="233"/>
    </row>
    <row r="14147" spans="4:4" s="232" customFormat="1" ht="15.75" customHeight="1">
      <c r="D14147" s="233"/>
    </row>
    <row r="14149" spans="4:4" s="232" customFormat="1" ht="15.75" customHeight="1">
      <c r="D14149" s="233"/>
    </row>
    <row r="14151" spans="4:4" s="232" customFormat="1" ht="15.75" customHeight="1">
      <c r="D14151" s="233"/>
    </row>
    <row r="14153" spans="4:4" s="232" customFormat="1" ht="15.75" customHeight="1">
      <c r="D14153" s="233"/>
    </row>
    <row r="14155" spans="4:4" s="232" customFormat="1" ht="15.75" customHeight="1">
      <c r="D14155" s="233"/>
    </row>
    <row r="14157" spans="4:4" s="232" customFormat="1" ht="15.75" customHeight="1">
      <c r="D14157" s="233"/>
    </row>
    <row r="14159" spans="4:4" s="232" customFormat="1" ht="15.75" customHeight="1">
      <c r="D14159" s="233"/>
    </row>
    <row r="14161" spans="4:4" s="232" customFormat="1" ht="15.75" customHeight="1">
      <c r="D14161" s="233"/>
    </row>
    <row r="14163" spans="4:4" s="232" customFormat="1" ht="15.75" customHeight="1">
      <c r="D14163" s="233"/>
    </row>
    <row r="14165" spans="4:4" s="232" customFormat="1" ht="15.75" customHeight="1">
      <c r="D14165" s="233"/>
    </row>
    <row r="14167" spans="4:4" s="232" customFormat="1" ht="15.75" customHeight="1">
      <c r="D14167" s="233"/>
    </row>
    <row r="14169" spans="4:4" s="232" customFormat="1" ht="15.75" customHeight="1">
      <c r="D14169" s="233"/>
    </row>
    <row r="14171" spans="4:4" s="232" customFormat="1" ht="15.75" customHeight="1">
      <c r="D14171" s="233"/>
    </row>
    <row r="14173" spans="4:4" s="232" customFormat="1" ht="15.75" customHeight="1">
      <c r="D14173" s="233"/>
    </row>
    <row r="14175" spans="4:4" s="232" customFormat="1" ht="15.75" customHeight="1">
      <c r="D14175" s="233"/>
    </row>
    <row r="14177" spans="4:4" s="232" customFormat="1" ht="15.75" customHeight="1">
      <c r="D14177" s="233"/>
    </row>
    <row r="14179" spans="4:4" s="232" customFormat="1" ht="15.75" customHeight="1">
      <c r="D14179" s="233"/>
    </row>
    <row r="14181" spans="4:4" s="232" customFormat="1" ht="15.75" customHeight="1">
      <c r="D14181" s="233"/>
    </row>
    <row r="14183" spans="4:4" s="232" customFormat="1" ht="15.75" customHeight="1">
      <c r="D14183" s="233"/>
    </row>
    <row r="14185" spans="4:4" s="232" customFormat="1" ht="15.75" customHeight="1">
      <c r="D14185" s="233"/>
    </row>
    <row r="14187" spans="4:4" s="232" customFormat="1" ht="15.75" customHeight="1">
      <c r="D14187" s="233"/>
    </row>
    <row r="14189" spans="4:4" s="232" customFormat="1" ht="15.75" customHeight="1">
      <c r="D14189" s="233"/>
    </row>
    <row r="14191" spans="4:4" s="232" customFormat="1" ht="15.75" customHeight="1">
      <c r="D14191" s="233"/>
    </row>
    <row r="14193" spans="4:4" s="232" customFormat="1" ht="15.75" customHeight="1">
      <c r="D14193" s="233"/>
    </row>
    <row r="14195" spans="4:4" s="232" customFormat="1" ht="15.75" customHeight="1">
      <c r="D14195" s="233"/>
    </row>
    <row r="14197" spans="4:4" s="232" customFormat="1" ht="15.75" customHeight="1">
      <c r="D14197" s="233"/>
    </row>
    <row r="14199" spans="4:4" s="232" customFormat="1" ht="15.75" customHeight="1">
      <c r="D14199" s="233"/>
    </row>
    <row r="14201" spans="4:4" s="232" customFormat="1" ht="15.75" customHeight="1">
      <c r="D14201" s="233"/>
    </row>
    <row r="14203" spans="4:4" s="232" customFormat="1" ht="15.75" customHeight="1">
      <c r="D14203" s="233"/>
    </row>
    <row r="14205" spans="4:4" s="232" customFormat="1" ht="15.75" customHeight="1">
      <c r="D14205" s="233"/>
    </row>
    <row r="14207" spans="4:4" s="232" customFormat="1" ht="15.75" customHeight="1">
      <c r="D14207" s="233"/>
    </row>
    <row r="14209" spans="4:4" s="232" customFormat="1" ht="15.75" customHeight="1">
      <c r="D14209" s="233"/>
    </row>
    <row r="14211" spans="4:4" s="232" customFormat="1" ht="15.75" customHeight="1">
      <c r="D14211" s="233"/>
    </row>
    <row r="14213" spans="4:4" s="232" customFormat="1" ht="15.75" customHeight="1">
      <c r="D14213" s="233"/>
    </row>
    <row r="14215" spans="4:4" s="232" customFormat="1" ht="15.75" customHeight="1">
      <c r="D14215" s="233"/>
    </row>
    <row r="14217" spans="4:4" s="232" customFormat="1" ht="15.75" customHeight="1">
      <c r="D14217" s="233"/>
    </row>
    <row r="14219" spans="4:4" s="232" customFormat="1" ht="15.75" customHeight="1">
      <c r="D14219" s="233"/>
    </row>
    <row r="14221" spans="4:4" s="232" customFormat="1" ht="15.75" customHeight="1">
      <c r="D14221" s="233"/>
    </row>
    <row r="14223" spans="4:4" s="232" customFormat="1" ht="15.75" customHeight="1">
      <c r="D14223" s="233"/>
    </row>
    <row r="14225" spans="4:4" s="232" customFormat="1" ht="15.75" customHeight="1">
      <c r="D14225" s="233"/>
    </row>
    <row r="14227" spans="4:4" s="232" customFormat="1" ht="15.75" customHeight="1">
      <c r="D14227" s="233"/>
    </row>
    <row r="14229" spans="4:4" s="232" customFormat="1" ht="15.75" customHeight="1">
      <c r="D14229" s="233"/>
    </row>
    <row r="14231" spans="4:4" s="232" customFormat="1" ht="15.75" customHeight="1">
      <c r="D14231" s="233"/>
    </row>
    <row r="14233" spans="4:4" s="232" customFormat="1" ht="15.75" customHeight="1">
      <c r="D14233" s="233"/>
    </row>
    <row r="14235" spans="4:4" s="232" customFormat="1" ht="15.75" customHeight="1">
      <c r="D14235" s="233"/>
    </row>
    <row r="14237" spans="4:4" s="232" customFormat="1" ht="15.75" customHeight="1">
      <c r="D14237" s="233"/>
    </row>
    <row r="14239" spans="4:4" s="232" customFormat="1" ht="15.75" customHeight="1">
      <c r="D14239" s="233"/>
    </row>
    <row r="14241" spans="4:4" s="232" customFormat="1" ht="15.75" customHeight="1">
      <c r="D14241" s="233"/>
    </row>
    <row r="14243" spans="4:4" s="232" customFormat="1" ht="15.75" customHeight="1">
      <c r="D14243" s="233"/>
    </row>
    <row r="14245" spans="4:4" s="232" customFormat="1" ht="15.75" customHeight="1">
      <c r="D14245" s="233"/>
    </row>
    <row r="14247" spans="4:4" s="232" customFormat="1" ht="15.75" customHeight="1">
      <c r="D14247" s="233"/>
    </row>
    <row r="14249" spans="4:4" s="232" customFormat="1" ht="15.75" customHeight="1">
      <c r="D14249" s="233"/>
    </row>
    <row r="14251" spans="4:4" s="232" customFormat="1" ht="15.75" customHeight="1">
      <c r="D14251" s="233"/>
    </row>
    <row r="14253" spans="4:4" s="232" customFormat="1" ht="15.75" customHeight="1">
      <c r="D14253" s="233"/>
    </row>
    <row r="14255" spans="4:4" s="232" customFormat="1" ht="15.75" customHeight="1">
      <c r="D14255" s="233"/>
    </row>
    <row r="14257" spans="4:4" s="232" customFormat="1" ht="15.75" customHeight="1">
      <c r="D14257" s="233"/>
    </row>
    <row r="14259" spans="4:4" s="232" customFormat="1" ht="15.75" customHeight="1">
      <c r="D14259" s="233"/>
    </row>
    <row r="14261" spans="4:4" s="232" customFormat="1" ht="15.75" customHeight="1">
      <c r="D14261" s="233"/>
    </row>
    <row r="14263" spans="4:4" s="232" customFormat="1" ht="15.75" customHeight="1">
      <c r="D14263" s="233"/>
    </row>
    <row r="14265" spans="4:4" s="232" customFormat="1" ht="15.75" customHeight="1">
      <c r="D14265" s="233"/>
    </row>
    <row r="14267" spans="4:4" s="232" customFormat="1" ht="15.75" customHeight="1">
      <c r="D14267" s="233"/>
    </row>
    <row r="14269" spans="4:4" s="232" customFormat="1" ht="15.75" customHeight="1">
      <c r="D14269" s="233"/>
    </row>
    <row r="14271" spans="4:4" s="232" customFormat="1" ht="15.75" customHeight="1">
      <c r="D14271" s="233"/>
    </row>
    <row r="14273" spans="4:4" s="232" customFormat="1" ht="15.75" customHeight="1">
      <c r="D14273" s="233"/>
    </row>
    <row r="14275" spans="4:4" s="232" customFormat="1" ht="15.75" customHeight="1">
      <c r="D14275" s="233"/>
    </row>
    <row r="14277" spans="4:4" s="232" customFormat="1" ht="15.75" customHeight="1">
      <c r="D14277" s="233"/>
    </row>
    <row r="14279" spans="4:4" s="232" customFormat="1" ht="15.75" customHeight="1">
      <c r="D14279" s="233"/>
    </row>
    <row r="14281" spans="4:4" s="232" customFormat="1" ht="15.75" customHeight="1">
      <c r="D14281" s="233"/>
    </row>
    <row r="14283" spans="4:4" s="232" customFormat="1" ht="15.75" customHeight="1">
      <c r="D14283" s="233"/>
    </row>
    <row r="14285" spans="4:4" s="232" customFormat="1" ht="15.75" customHeight="1">
      <c r="D14285" s="233"/>
    </row>
    <row r="14287" spans="4:4" s="232" customFormat="1" ht="15.75" customHeight="1">
      <c r="D14287" s="233"/>
    </row>
    <row r="14289" spans="4:4" s="232" customFormat="1" ht="15.75" customHeight="1">
      <c r="D14289" s="233"/>
    </row>
    <row r="14291" spans="4:4" s="232" customFormat="1" ht="15.75" customHeight="1">
      <c r="D14291" s="233"/>
    </row>
    <row r="14293" spans="4:4" s="232" customFormat="1" ht="15.75" customHeight="1">
      <c r="D14293" s="233"/>
    </row>
    <row r="14295" spans="4:4" s="232" customFormat="1" ht="15.75" customHeight="1">
      <c r="D14295" s="233"/>
    </row>
    <row r="14297" spans="4:4" s="232" customFormat="1" ht="15.75" customHeight="1">
      <c r="D14297" s="233"/>
    </row>
    <row r="14299" spans="4:4" s="232" customFormat="1" ht="15.75" customHeight="1">
      <c r="D14299" s="233"/>
    </row>
    <row r="14301" spans="4:4" s="232" customFormat="1" ht="15.75" customHeight="1">
      <c r="D14301" s="233"/>
    </row>
    <row r="14303" spans="4:4" s="232" customFormat="1" ht="15.75" customHeight="1">
      <c r="D14303" s="233"/>
    </row>
    <row r="14305" spans="4:4" s="232" customFormat="1" ht="15.75" customHeight="1">
      <c r="D14305" s="233"/>
    </row>
    <row r="14307" spans="4:4" s="232" customFormat="1" ht="15.75" customHeight="1">
      <c r="D14307" s="233"/>
    </row>
    <row r="14309" spans="4:4" s="232" customFormat="1" ht="15.75" customHeight="1">
      <c r="D14309" s="233"/>
    </row>
    <row r="14311" spans="4:4" s="232" customFormat="1" ht="15.75" customHeight="1">
      <c r="D14311" s="233"/>
    </row>
    <row r="14313" spans="4:4" s="232" customFormat="1" ht="15.75" customHeight="1">
      <c r="D14313" s="233"/>
    </row>
    <row r="14315" spans="4:4" s="232" customFormat="1" ht="15.75" customHeight="1">
      <c r="D14315" s="233"/>
    </row>
    <row r="14317" spans="4:4" s="232" customFormat="1" ht="15.75" customHeight="1">
      <c r="D14317" s="233"/>
    </row>
    <row r="14319" spans="4:4" s="232" customFormat="1" ht="15.75" customHeight="1">
      <c r="D14319" s="233"/>
    </row>
    <row r="14321" spans="4:4" s="232" customFormat="1" ht="15.75" customHeight="1">
      <c r="D14321" s="233"/>
    </row>
    <row r="14323" spans="4:4" s="232" customFormat="1" ht="15.75" customHeight="1">
      <c r="D14323" s="233"/>
    </row>
    <row r="14325" spans="4:4" s="232" customFormat="1" ht="15.75" customHeight="1">
      <c r="D14325" s="233"/>
    </row>
    <row r="14327" spans="4:4" s="232" customFormat="1" ht="15.75" customHeight="1">
      <c r="D14327" s="233"/>
    </row>
    <row r="14329" spans="4:4" s="232" customFormat="1" ht="15.75" customHeight="1">
      <c r="D14329" s="233"/>
    </row>
    <row r="14331" spans="4:4" s="232" customFormat="1" ht="15.75" customHeight="1">
      <c r="D14331" s="233"/>
    </row>
    <row r="14333" spans="4:4" s="232" customFormat="1" ht="15.75" customHeight="1">
      <c r="D14333" s="233"/>
    </row>
    <row r="14335" spans="4:4" s="232" customFormat="1" ht="15.75" customHeight="1">
      <c r="D14335" s="233"/>
    </row>
    <row r="14337" spans="4:4" s="232" customFormat="1" ht="15.75" customHeight="1">
      <c r="D14337" s="233"/>
    </row>
    <row r="14339" spans="4:4" s="232" customFormat="1" ht="15.75" customHeight="1">
      <c r="D14339" s="233"/>
    </row>
    <row r="14341" spans="4:4" s="232" customFormat="1" ht="15.75" customHeight="1">
      <c r="D14341" s="233"/>
    </row>
    <row r="14343" spans="4:4" s="232" customFormat="1" ht="15.75" customHeight="1">
      <c r="D14343" s="233"/>
    </row>
    <row r="14345" spans="4:4" s="232" customFormat="1" ht="15.75" customHeight="1">
      <c r="D14345" s="233"/>
    </row>
    <row r="14347" spans="4:4" s="232" customFormat="1" ht="15.75" customHeight="1">
      <c r="D14347" s="233"/>
    </row>
    <row r="14349" spans="4:4" s="232" customFormat="1" ht="15.75" customHeight="1">
      <c r="D14349" s="233"/>
    </row>
    <row r="14351" spans="4:4" s="232" customFormat="1" ht="15.75" customHeight="1">
      <c r="D14351" s="233"/>
    </row>
    <row r="14353" spans="4:4" s="232" customFormat="1" ht="15.75" customHeight="1">
      <c r="D14353" s="233"/>
    </row>
    <row r="14355" spans="4:4" s="232" customFormat="1" ht="15.75" customHeight="1">
      <c r="D14355" s="233"/>
    </row>
    <row r="14357" spans="4:4" s="232" customFormat="1" ht="15.75" customHeight="1">
      <c r="D14357" s="233"/>
    </row>
    <row r="14359" spans="4:4" s="232" customFormat="1" ht="15.75" customHeight="1">
      <c r="D14359" s="233"/>
    </row>
    <row r="14361" spans="4:4" s="232" customFormat="1" ht="15.75" customHeight="1">
      <c r="D14361" s="233"/>
    </row>
    <row r="14363" spans="4:4" s="232" customFormat="1" ht="15.75" customHeight="1">
      <c r="D14363" s="233"/>
    </row>
    <row r="14365" spans="4:4" s="232" customFormat="1" ht="15.75" customHeight="1">
      <c r="D14365" s="233"/>
    </row>
    <row r="14367" spans="4:4" s="232" customFormat="1" ht="15.75" customHeight="1">
      <c r="D14367" s="233"/>
    </row>
    <row r="14369" spans="4:4" s="232" customFormat="1" ht="15.75" customHeight="1">
      <c r="D14369" s="233"/>
    </row>
    <row r="14371" spans="4:4" s="232" customFormat="1" ht="15.75" customHeight="1">
      <c r="D14371" s="233"/>
    </row>
    <row r="14373" spans="4:4" s="232" customFormat="1" ht="15.75" customHeight="1">
      <c r="D14373" s="233"/>
    </row>
    <row r="14375" spans="4:4" s="232" customFormat="1" ht="15.75" customHeight="1">
      <c r="D14375" s="233"/>
    </row>
    <row r="14377" spans="4:4" s="232" customFormat="1" ht="15.75" customHeight="1">
      <c r="D14377" s="233"/>
    </row>
    <row r="14379" spans="4:4" s="232" customFormat="1" ht="15.75" customHeight="1">
      <c r="D14379" s="233"/>
    </row>
    <row r="14381" spans="4:4" s="232" customFormat="1" ht="15.75" customHeight="1">
      <c r="D14381" s="233"/>
    </row>
    <row r="14383" spans="4:4" s="232" customFormat="1" ht="15.75" customHeight="1">
      <c r="D14383" s="233"/>
    </row>
    <row r="14385" spans="4:4" s="232" customFormat="1" ht="15.75" customHeight="1">
      <c r="D14385" s="233"/>
    </row>
    <row r="14387" spans="4:4" s="232" customFormat="1" ht="15.75" customHeight="1">
      <c r="D14387" s="233"/>
    </row>
    <row r="14389" spans="4:4" s="232" customFormat="1" ht="15.75" customHeight="1">
      <c r="D14389" s="233"/>
    </row>
    <row r="14391" spans="4:4" s="232" customFormat="1" ht="15.75" customHeight="1">
      <c r="D14391" s="233"/>
    </row>
    <row r="14393" spans="4:4" s="232" customFormat="1" ht="15.75" customHeight="1">
      <c r="D14393" s="233"/>
    </row>
    <row r="14395" spans="4:4" s="232" customFormat="1" ht="15.75" customHeight="1">
      <c r="D14395" s="233"/>
    </row>
    <row r="14397" spans="4:4" s="232" customFormat="1" ht="15.75" customHeight="1">
      <c r="D14397" s="233"/>
    </row>
    <row r="14399" spans="4:4" s="232" customFormat="1" ht="15.75" customHeight="1">
      <c r="D14399" s="233"/>
    </row>
    <row r="14401" spans="4:4" s="232" customFormat="1" ht="15.75" customHeight="1">
      <c r="D14401" s="233"/>
    </row>
    <row r="14403" spans="4:4" s="232" customFormat="1" ht="15.75" customHeight="1">
      <c r="D14403" s="233"/>
    </row>
    <row r="14405" spans="4:4" s="232" customFormat="1" ht="15.75" customHeight="1">
      <c r="D14405" s="233"/>
    </row>
    <row r="14407" spans="4:4" s="232" customFormat="1" ht="15.75" customHeight="1">
      <c r="D14407" s="233"/>
    </row>
    <row r="14409" spans="4:4" s="232" customFormat="1" ht="15.75" customHeight="1">
      <c r="D14409" s="233"/>
    </row>
    <row r="14411" spans="4:4" s="232" customFormat="1" ht="15.75" customHeight="1">
      <c r="D14411" s="233"/>
    </row>
    <row r="14413" spans="4:4" s="232" customFormat="1" ht="15.75" customHeight="1">
      <c r="D14413" s="233"/>
    </row>
    <row r="14415" spans="4:4" s="232" customFormat="1" ht="15.75" customHeight="1">
      <c r="D14415" s="233"/>
    </row>
    <row r="14417" spans="4:4" s="232" customFormat="1" ht="15.75" customHeight="1">
      <c r="D14417" s="233"/>
    </row>
    <row r="14419" spans="4:4" s="232" customFormat="1" ht="15.75" customHeight="1">
      <c r="D14419" s="233"/>
    </row>
    <row r="14421" spans="4:4" s="232" customFormat="1" ht="15.75" customHeight="1">
      <c r="D14421" s="233"/>
    </row>
    <row r="14423" spans="4:4" s="232" customFormat="1" ht="15.75" customHeight="1">
      <c r="D14423" s="233"/>
    </row>
    <row r="14425" spans="4:4" s="232" customFormat="1" ht="15.75" customHeight="1">
      <c r="D14425" s="233"/>
    </row>
    <row r="14427" spans="4:4" s="232" customFormat="1" ht="15.75" customHeight="1">
      <c r="D14427" s="233"/>
    </row>
    <row r="14429" spans="4:4" s="232" customFormat="1" ht="15.75" customHeight="1">
      <c r="D14429" s="233"/>
    </row>
    <row r="14431" spans="4:4" s="232" customFormat="1" ht="15.75" customHeight="1">
      <c r="D14431" s="233"/>
    </row>
    <row r="14433" spans="4:4" s="232" customFormat="1" ht="15.75" customHeight="1">
      <c r="D14433" s="233"/>
    </row>
    <row r="14435" spans="4:4" s="232" customFormat="1" ht="15.75" customHeight="1">
      <c r="D14435" s="233"/>
    </row>
    <row r="14437" spans="4:4" s="232" customFormat="1" ht="15.75" customHeight="1">
      <c r="D14437" s="233"/>
    </row>
    <row r="14439" spans="4:4" s="232" customFormat="1" ht="15.75" customHeight="1">
      <c r="D14439" s="233"/>
    </row>
    <row r="14441" spans="4:4" s="232" customFormat="1" ht="15.75" customHeight="1">
      <c r="D14441" s="233"/>
    </row>
    <row r="14443" spans="4:4" s="232" customFormat="1" ht="15.75" customHeight="1">
      <c r="D14443" s="233"/>
    </row>
    <row r="14445" spans="4:4" s="232" customFormat="1" ht="15.75" customHeight="1">
      <c r="D14445" s="233"/>
    </row>
    <row r="14447" spans="4:4" s="232" customFormat="1" ht="15.75" customHeight="1">
      <c r="D14447" s="233"/>
    </row>
    <row r="14449" spans="4:4" s="232" customFormat="1" ht="15.75" customHeight="1">
      <c r="D14449" s="233"/>
    </row>
    <row r="14451" spans="4:4" s="232" customFormat="1" ht="15.75" customHeight="1">
      <c r="D14451" s="233"/>
    </row>
    <row r="14453" spans="4:4" s="232" customFormat="1" ht="15.75" customHeight="1">
      <c r="D14453" s="233"/>
    </row>
    <row r="14455" spans="4:4" s="232" customFormat="1" ht="15.75" customHeight="1">
      <c r="D14455" s="233"/>
    </row>
    <row r="14457" spans="4:4" s="232" customFormat="1" ht="15.75" customHeight="1">
      <c r="D14457" s="233"/>
    </row>
    <row r="14459" spans="4:4" s="232" customFormat="1" ht="15.75" customHeight="1">
      <c r="D14459" s="233"/>
    </row>
    <row r="14461" spans="4:4" s="232" customFormat="1" ht="15.75" customHeight="1">
      <c r="D14461" s="233"/>
    </row>
    <row r="14463" spans="4:4" s="232" customFormat="1" ht="15.75" customHeight="1">
      <c r="D14463" s="233"/>
    </row>
    <row r="14465" spans="4:4" s="232" customFormat="1" ht="15.75" customHeight="1">
      <c r="D14465" s="233"/>
    </row>
    <row r="14467" spans="4:4" s="232" customFormat="1" ht="15.75" customHeight="1">
      <c r="D14467" s="233"/>
    </row>
    <row r="14469" spans="4:4" s="232" customFormat="1" ht="15.75" customHeight="1">
      <c r="D14469" s="233"/>
    </row>
    <row r="14471" spans="4:4" s="232" customFormat="1" ht="15.75" customHeight="1">
      <c r="D14471" s="233"/>
    </row>
    <row r="14473" spans="4:4" s="232" customFormat="1" ht="15.75" customHeight="1">
      <c r="D14473" s="233"/>
    </row>
    <row r="14475" spans="4:4" s="232" customFormat="1" ht="15.75" customHeight="1">
      <c r="D14475" s="233"/>
    </row>
    <row r="14477" spans="4:4" s="232" customFormat="1" ht="15.75" customHeight="1">
      <c r="D14477" s="233"/>
    </row>
    <row r="14479" spans="4:4" s="232" customFormat="1" ht="15.75" customHeight="1">
      <c r="D14479" s="233"/>
    </row>
    <row r="14481" spans="4:4" s="232" customFormat="1" ht="15.75" customHeight="1">
      <c r="D14481" s="233"/>
    </row>
    <row r="14483" spans="4:4" s="232" customFormat="1" ht="15.75" customHeight="1">
      <c r="D14483" s="233"/>
    </row>
    <row r="14485" spans="4:4" s="232" customFormat="1" ht="15.75" customHeight="1">
      <c r="D14485" s="233"/>
    </row>
    <row r="14487" spans="4:4" s="232" customFormat="1" ht="15.75" customHeight="1">
      <c r="D14487" s="233"/>
    </row>
    <row r="14489" spans="4:4" s="232" customFormat="1" ht="15.75" customHeight="1">
      <c r="D14489" s="233"/>
    </row>
    <row r="14491" spans="4:4" s="232" customFormat="1" ht="15.75" customHeight="1">
      <c r="D14491" s="233"/>
    </row>
    <row r="14493" spans="4:4" s="232" customFormat="1" ht="15.75" customHeight="1">
      <c r="D14493" s="233"/>
    </row>
    <row r="14495" spans="4:4" s="232" customFormat="1" ht="15.75" customHeight="1">
      <c r="D14495" s="233"/>
    </row>
    <row r="14497" spans="4:4" s="232" customFormat="1" ht="15.75" customHeight="1">
      <c r="D14497" s="233"/>
    </row>
    <row r="14499" spans="4:4" s="232" customFormat="1" ht="15.75" customHeight="1">
      <c r="D14499" s="233"/>
    </row>
    <row r="14501" spans="4:4" s="232" customFormat="1" ht="15.75" customHeight="1">
      <c r="D14501" s="233"/>
    </row>
    <row r="14503" spans="4:4" s="232" customFormat="1" ht="15.75" customHeight="1">
      <c r="D14503" s="233"/>
    </row>
    <row r="14505" spans="4:4" s="232" customFormat="1" ht="15.75" customHeight="1">
      <c r="D14505" s="233"/>
    </row>
    <row r="14507" spans="4:4" s="232" customFormat="1" ht="15.75" customHeight="1">
      <c r="D14507" s="233"/>
    </row>
    <row r="14509" spans="4:4" s="232" customFormat="1" ht="15.75" customHeight="1">
      <c r="D14509" s="233"/>
    </row>
    <row r="14511" spans="4:4" s="232" customFormat="1" ht="15.75" customHeight="1">
      <c r="D14511" s="233"/>
    </row>
    <row r="14513" spans="4:4" s="232" customFormat="1" ht="15.75" customHeight="1">
      <c r="D14513" s="233"/>
    </row>
    <row r="14515" spans="4:4" s="232" customFormat="1" ht="15.75" customHeight="1">
      <c r="D14515" s="233"/>
    </row>
    <row r="14517" spans="4:4" s="232" customFormat="1" ht="15.75" customHeight="1">
      <c r="D14517" s="233"/>
    </row>
    <row r="14519" spans="4:4" s="232" customFormat="1" ht="15.75" customHeight="1">
      <c r="D14519" s="233"/>
    </row>
    <row r="14521" spans="4:4" s="232" customFormat="1" ht="15.75" customHeight="1">
      <c r="D14521" s="233"/>
    </row>
    <row r="14523" spans="4:4" s="232" customFormat="1" ht="15.75" customHeight="1">
      <c r="D14523" s="233"/>
    </row>
    <row r="14525" spans="4:4" s="232" customFormat="1" ht="15.75" customHeight="1">
      <c r="D14525" s="233"/>
    </row>
    <row r="14527" spans="4:4" s="232" customFormat="1" ht="15.75" customHeight="1">
      <c r="D14527" s="233"/>
    </row>
    <row r="14529" spans="4:4" s="232" customFormat="1" ht="15.75" customHeight="1">
      <c r="D14529" s="233"/>
    </row>
    <row r="14531" spans="4:4" s="232" customFormat="1" ht="15.75" customHeight="1">
      <c r="D14531" s="233"/>
    </row>
    <row r="14533" spans="4:4" s="232" customFormat="1" ht="15.75" customHeight="1">
      <c r="D14533" s="233"/>
    </row>
    <row r="14535" spans="4:4" s="232" customFormat="1" ht="15.75" customHeight="1">
      <c r="D14535" s="233"/>
    </row>
    <row r="14537" spans="4:4" s="232" customFormat="1" ht="15.75" customHeight="1">
      <c r="D14537" s="233"/>
    </row>
    <row r="14539" spans="4:4" s="232" customFormat="1" ht="15.75" customHeight="1">
      <c r="D14539" s="233"/>
    </row>
    <row r="14541" spans="4:4" s="232" customFormat="1" ht="15.75" customHeight="1">
      <c r="D14541" s="233"/>
    </row>
    <row r="14543" spans="4:4" s="232" customFormat="1" ht="15.75" customHeight="1">
      <c r="D14543" s="233"/>
    </row>
    <row r="14545" spans="4:4" s="232" customFormat="1" ht="15.75" customHeight="1">
      <c r="D14545" s="233"/>
    </row>
    <row r="14547" spans="4:4" s="232" customFormat="1" ht="15.75" customHeight="1">
      <c r="D14547" s="233"/>
    </row>
    <row r="14549" spans="4:4" s="232" customFormat="1" ht="15.75" customHeight="1">
      <c r="D14549" s="233"/>
    </row>
    <row r="14551" spans="4:4" s="232" customFormat="1" ht="15.75" customHeight="1">
      <c r="D14551" s="233"/>
    </row>
    <row r="14553" spans="4:4" s="232" customFormat="1" ht="15.75" customHeight="1">
      <c r="D14553" s="233"/>
    </row>
    <row r="14555" spans="4:4" s="232" customFormat="1" ht="15.75" customHeight="1">
      <c r="D14555" s="233"/>
    </row>
    <row r="14557" spans="4:4" s="232" customFormat="1" ht="15.75" customHeight="1">
      <c r="D14557" s="233"/>
    </row>
    <row r="14559" spans="4:4" s="232" customFormat="1" ht="15.75" customHeight="1">
      <c r="D14559" s="233"/>
    </row>
    <row r="14561" spans="4:4" s="232" customFormat="1" ht="15.75" customHeight="1">
      <c r="D14561" s="233"/>
    </row>
    <row r="14563" spans="4:4" s="232" customFormat="1" ht="15.75" customHeight="1">
      <c r="D14563" s="233"/>
    </row>
    <row r="14565" spans="4:4" s="232" customFormat="1" ht="15.75" customHeight="1">
      <c r="D14565" s="233"/>
    </row>
    <row r="14567" spans="4:4" s="232" customFormat="1" ht="15.75" customHeight="1">
      <c r="D14567" s="233"/>
    </row>
    <row r="14569" spans="4:4" s="232" customFormat="1" ht="15.75" customHeight="1">
      <c r="D14569" s="233"/>
    </row>
    <row r="14571" spans="4:4" s="232" customFormat="1" ht="15.75" customHeight="1">
      <c r="D14571" s="233"/>
    </row>
    <row r="14573" spans="4:4" s="232" customFormat="1" ht="15.75" customHeight="1">
      <c r="D14573" s="233"/>
    </row>
    <row r="14575" spans="4:4" s="232" customFormat="1" ht="15.75" customHeight="1">
      <c r="D14575" s="233"/>
    </row>
    <row r="14577" spans="4:4" s="232" customFormat="1" ht="15.75" customHeight="1">
      <c r="D14577" s="233"/>
    </row>
    <row r="14579" spans="4:4" s="232" customFormat="1" ht="15.75" customHeight="1">
      <c r="D14579" s="233"/>
    </row>
    <row r="14581" spans="4:4" s="232" customFormat="1" ht="15.75" customHeight="1">
      <c r="D14581" s="233"/>
    </row>
    <row r="14583" spans="4:4" s="232" customFormat="1" ht="15.75" customHeight="1">
      <c r="D14583" s="233"/>
    </row>
    <row r="14585" spans="4:4" s="232" customFormat="1" ht="15.75" customHeight="1">
      <c r="D14585" s="233"/>
    </row>
    <row r="14587" spans="4:4" s="232" customFormat="1" ht="15.75" customHeight="1">
      <c r="D14587" s="233"/>
    </row>
    <row r="14589" spans="4:4" s="232" customFormat="1" ht="15.75" customHeight="1">
      <c r="D14589" s="233"/>
    </row>
    <row r="14591" spans="4:4" s="232" customFormat="1" ht="15.75" customHeight="1">
      <c r="D14591" s="233"/>
    </row>
    <row r="14593" spans="4:4" s="232" customFormat="1" ht="15.75" customHeight="1">
      <c r="D14593" s="233"/>
    </row>
    <row r="14595" spans="4:4" s="232" customFormat="1" ht="15.75" customHeight="1">
      <c r="D14595" s="233"/>
    </row>
    <row r="14597" spans="4:4" s="232" customFormat="1" ht="15.75" customHeight="1">
      <c r="D14597" s="233"/>
    </row>
    <row r="14599" spans="4:4" s="232" customFormat="1" ht="15.75" customHeight="1">
      <c r="D14599" s="233"/>
    </row>
    <row r="14601" spans="4:4" s="232" customFormat="1" ht="15.75" customHeight="1">
      <c r="D14601" s="233"/>
    </row>
    <row r="14603" spans="4:4" s="232" customFormat="1" ht="15.75" customHeight="1">
      <c r="D14603" s="233"/>
    </row>
    <row r="14605" spans="4:4" s="232" customFormat="1" ht="15.75" customHeight="1">
      <c r="D14605" s="233"/>
    </row>
    <row r="14607" spans="4:4" s="232" customFormat="1" ht="15.75" customHeight="1">
      <c r="D14607" s="233"/>
    </row>
    <row r="14609" spans="4:4" s="232" customFormat="1" ht="15.75" customHeight="1">
      <c r="D14609" s="233"/>
    </row>
    <row r="14611" spans="4:4" s="232" customFormat="1" ht="15.75" customHeight="1">
      <c r="D14611" s="233"/>
    </row>
    <row r="14613" spans="4:4" s="232" customFormat="1" ht="15.75" customHeight="1">
      <c r="D14613" s="233"/>
    </row>
    <row r="14615" spans="4:4" s="232" customFormat="1" ht="15.75" customHeight="1">
      <c r="D14615" s="233"/>
    </row>
    <row r="14617" spans="4:4" s="232" customFormat="1" ht="15.75" customHeight="1">
      <c r="D14617" s="233"/>
    </row>
    <row r="14619" spans="4:4" s="232" customFormat="1" ht="15.75" customHeight="1">
      <c r="D14619" s="233"/>
    </row>
    <row r="14621" spans="4:4" s="232" customFormat="1" ht="15.75" customHeight="1">
      <c r="D14621" s="233"/>
    </row>
    <row r="14623" spans="4:4" s="232" customFormat="1" ht="15.75" customHeight="1">
      <c r="D14623" s="233"/>
    </row>
    <row r="14625" spans="4:4" s="232" customFormat="1" ht="15.75" customHeight="1">
      <c r="D14625" s="233"/>
    </row>
    <row r="14627" spans="4:4" s="232" customFormat="1" ht="15.75" customHeight="1">
      <c r="D14627" s="233"/>
    </row>
    <row r="14629" spans="4:4" s="232" customFormat="1" ht="15.75" customHeight="1">
      <c r="D14629" s="233"/>
    </row>
    <row r="14631" spans="4:4" s="232" customFormat="1" ht="15.75" customHeight="1">
      <c r="D14631" s="233"/>
    </row>
    <row r="14633" spans="4:4" s="232" customFormat="1" ht="15.75" customHeight="1">
      <c r="D14633" s="233"/>
    </row>
    <row r="14635" spans="4:4" s="232" customFormat="1" ht="15.75" customHeight="1">
      <c r="D14635" s="233"/>
    </row>
    <row r="14637" spans="4:4" s="232" customFormat="1" ht="15.75" customHeight="1">
      <c r="D14637" s="233"/>
    </row>
    <row r="14639" spans="4:4" s="232" customFormat="1" ht="15.75" customHeight="1">
      <c r="D14639" s="233"/>
    </row>
    <row r="14641" spans="4:4" s="232" customFormat="1" ht="15.75" customHeight="1">
      <c r="D14641" s="233"/>
    </row>
    <row r="14643" spans="4:4" s="232" customFormat="1" ht="15.75" customHeight="1">
      <c r="D14643" s="233"/>
    </row>
    <row r="14645" spans="4:4" s="232" customFormat="1" ht="15.75" customHeight="1">
      <c r="D14645" s="233"/>
    </row>
    <row r="14647" spans="4:4" s="232" customFormat="1" ht="15.75" customHeight="1">
      <c r="D14647" s="233"/>
    </row>
    <row r="14649" spans="4:4" s="232" customFormat="1" ht="15.75" customHeight="1">
      <c r="D14649" s="233"/>
    </row>
    <row r="14651" spans="4:4" s="232" customFormat="1" ht="15.75" customHeight="1">
      <c r="D14651" s="233"/>
    </row>
    <row r="14653" spans="4:4" s="232" customFormat="1" ht="15.75" customHeight="1">
      <c r="D14653" s="233"/>
    </row>
    <row r="14655" spans="4:4" s="232" customFormat="1" ht="15.75" customHeight="1">
      <c r="D14655" s="233"/>
    </row>
    <row r="14657" spans="4:4" s="232" customFormat="1" ht="15.75" customHeight="1">
      <c r="D14657" s="233"/>
    </row>
    <row r="14659" spans="4:4" s="232" customFormat="1" ht="15.75" customHeight="1">
      <c r="D14659" s="233"/>
    </row>
    <row r="14661" spans="4:4" s="232" customFormat="1" ht="15.75" customHeight="1">
      <c r="D14661" s="233"/>
    </row>
    <row r="14663" spans="4:4" s="232" customFormat="1" ht="15.75" customHeight="1">
      <c r="D14663" s="233"/>
    </row>
    <row r="14665" spans="4:4" s="232" customFormat="1" ht="15.75" customHeight="1">
      <c r="D14665" s="233"/>
    </row>
    <row r="14667" spans="4:4" s="232" customFormat="1" ht="15.75" customHeight="1">
      <c r="D14667" s="233"/>
    </row>
    <row r="14669" spans="4:4" s="232" customFormat="1" ht="15.75" customHeight="1">
      <c r="D14669" s="233"/>
    </row>
    <row r="14671" spans="4:4" s="232" customFormat="1" ht="15.75" customHeight="1">
      <c r="D14671" s="233"/>
    </row>
    <row r="14673" spans="4:4" s="232" customFormat="1" ht="15.75" customHeight="1">
      <c r="D14673" s="233"/>
    </row>
    <row r="14675" spans="4:4" s="232" customFormat="1" ht="15.75" customHeight="1">
      <c r="D14675" s="233"/>
    </row>
    <row r="14677" spans="4:4" s="232" customFormat="1" ht="15.75" customHeight="1">
      <c r="D14677" s="233"/>
    </row>
    <row r="14679" spans="4:4" s="232" customFormat="1" ht="15.75" customHeight="1">
      <c r="D14679" s="233"/>
    </row>
    <row r="14681" spans="4:4" s="232" customFormat="1" ht="15.75" customHeight="1">
      <c r="D14681" s="233"/>
    </row>
    <row r="14683" spans="4:4" s="232" customFormat="1" ht="15.75" customHeight="1">
      <c r="D14683" s="233"/>
    </row>
    <row r="14685" spans="4:4" s="232" customFormat="1" ht="15.75" customHeight="1">
      <c r="D14685" s="233"/>
    </row>
    <row r="14687" spans="4:4" s="232" customFormat="1" ht="15.75" customHeight="1">
      <c r="D14687" s="233"/>
    </row>
    <row r="14689" spans="4:4" s="232" customFormat="1" ht="15.75" customHeight="1">
      <c r="D14689" s="233"/>
    </row>
    <row r="14691" spans="4:4" s="232" customFormat="1" ht="15.75" customHeight="1">
      <c r="D14691" s="233"/>
    </row>
    <row r="14693" spans="4:4" s="232" customFormat="1" ht="15.75" customHeight="1">
      <c r="D14693" s="233"/>
    </row>
    <row r="14695" spans="4:4" s="232" customFormat="1" ht="15.75" customHeight="1">
      <c r="D14695" s="233"/>
    </row>
    <row r="14697" spans="4:4" s="232" customFormat="1" ht="15.75" customHeight="1">
      <c r="D14697" s="233"/>
    </row>
    <row r="14699" spans="4:4" s="232" customFormat="1" ht="15.75" customHeight="1">
      <c r="D14699" s="233"/>
    </row>
    <row r="14701" spans="4:4" s="232" customFormat="1" ht="15.75" customHeight="1">
      <c r="D14701" s="233"/>
    </row>
    <row r="14703" spans="4:4" s="232" customFormat="1" ht="15.75" customHeight="1">
      <c r="D14703" s="233"/>
    </row>
    <row r="14705" spans="4:4" s="232" customFormat="1" ht="15.75" customHeight="1">
      <c r="D14705" s="233"/>
    </row>
    <row r="14707" spans="4:4" s="232" customFormat="1" ht="15.75" customHeight="1">
      <c r="D14707" s="233"/>
    </row>
    <row r="14709" spans="4:4" s="232" customFormat="1" ht="15.75" customHeight="1">
      <c r="D14709" s="233"/>
    </row>
    <row r="14711" spans="4:4" s="232" customFormat="1" ht="15.75" customHeight="1">
      <c r="D14711" s="233"/>
    </row>
    <row r="14713" spans="4:4" s="232" customFormat="1" ht="15.75" customHeight="1">
      <c r="D14713" s="233"/>
    </row>
    <row r="14715" spans="4:4" s="232" customFormat="1" ht="15.75" customHeight="1">
      <c r="D14715" s="233"/>
    </row>
    <row r="14717" spans="4:4" s="232" customFormat="1" ht="15.75" customHeight="1">
      <c r="D14717" s="233"/>
    </row>
    <row r="14719" spans="4:4" s="232" customFormat="1" ht="15.75" customHeight="1">
      <c r="D14719" s="233"/>
    </row>
    <row r="14721" spans="4:4" s="232" customFormat="1" ht="15.75" customHeight="1">
      <c r="D14721" s="233"/>
    </row>
    <row r="14723" spans="4:4" s="232" customFormat="1" ht="15.75" customHeight="1">
      <c r="D14723" s="233"/>
    </row>
    <row r="14725" spans="4:4" s="232" customFormat="1" ht="15.75" customHeight="1">
      <c r="D14725" s="233"/>
    </row>
    <row r="14727" spans="4:4" s="232" customFormat="1" ht="15.75" customHeight="1">
      <c r="D14727" s="233"/>
    </row>
    <row r="14729" spans="4:4" s="232" customFormat="1" ht="15.75" customHeight="1">
      <c r="D14729" s="233"/>
    </row>
    <row r="14731" spans="4:4" s="232" customFormat="1" ht="15.75" customHeight="1">
      <c r="D14731" s="233"/>
    </row>
    <row r="14733" spans="4:4" s="232" customFormat="1" ht="15.75" customHeight="1">
      <c r="D14733" s="233"/>
    </row>
    <row r="14735" spans="4:4" s="232" customFormat="1" ht="15.75" customHeight="1">
      <c r="D14735" s="233"/>
    </row>
    <row r="14737" spans="4:4" s="232" customFormat="1" ht="15.75" customHeight="1">
      <c r="D14737" s="233"/>
    </row>
    <row r="14739" spans="4:4" s="232" customFormat="1" ht="15.75" customHeight="1">
      <c r="D14739" s="233"/>
    </row>
    <row r="14741" spans="4:4" s="232" customFormat="1" ht="15.75" customHeight="1">
      <c r="D14741" s="233"/>
    </row>
    <row r="14743" spans="4:4" s="232" customFormat="1" ht="15.75" customHeight="1">
      <c r="D14743" s="233"/>
    </row>
    <row r="14745" spans="4:4" s="232" customFormat="1" ht="15.75" customHeight="1">
      <c r="D14745" s="233"/>
    </row>
    <row r="14747" spans="4:4" s="232" customFormat="1" ht="15.75" customHeight="1">
      <c r="D14747" s="233"/>
    </row>
    <row r="14749" spans="4:4" s="232" customFormat="1" ht="15.75" customHeight="1">
      <c r="D14749" s="233"/>
    </row>
    <row r="14751" spans="4:4" s="232" customFormat="1" ht="15.75" customHeight="1">
      <c r="D14751" s="233"/>
    </row>
    <row r="14753" spans="4:4" s="232" customFormat="1" ht="15.75" customHeight="1">
      <c r="D14753" s="233"/>
    </row>
    <row r="14755" spans="4:4" s="232" customFormat="1" ht="15.75" customHeight="1">
      <c r="D14755" s="233"/>
    </row>
    <row r="14757" spans="4:4" s="232" customFormat="1" ht="15.75" customHeight="1">
      <c r="D14757" s="233"/>
    </row>
    <row r="14759" spans="4:4" s="232" customFormat="1" ht="15.75" customHeight="1">
      <c r="D14759" s="233"/>
    </row>
    <row r="14761" spans="4:4" s="232" customFormat="1" ht="15.75" customHeight="1">
      <c r="D14761" s="233"/>
    </row>
    <row r="14763" spans="4:4" s="232" customFormat="1" ht="15.75" customHeight="1">
      <c r="D14763" s="233"/>
    </row>
    <row r="14765" spans="4:4" s="232" customFormat="1" ht="15.75" customHeight="1">
      <c r="D14765" s="233"/>
    </row>
    <row r="14767" spans="4:4" s="232" customFormat="1" ht="15.75" customHeight="1">
      <c r="D14767" s="233"/>
    </row>
    <row r="14769" spans="4:4" s="232" customFormat="1" ht="15.75" customHeight="1">
      <c r="D14769" s="233"/>
    </row>
    <row r="14771" spans="4:4" s="232" customFormat="1" ht="15.75" customHeight="1">
      <c r="D14771" s="233"/>
    </row>
    <row r="14773" spans="4:4" s="232" customFormat="1" ht="15.75" customHeight="1">
      <c r="D14773" s="233"/>
    </row>
    <row r="14775" spans="4:4" s="232" customFormat="1" ht="15.75" customHeight="1">
      <c r="D14775" s="233"/>
    </row>
    <row r="14777" spans="4:4" s="232" customFormat="1" ht="15.75" customHeight="1">
      <c r="D14777" s="233"/>
    </row>
    <row r="14779" spans="4:4" s="232" customFormat="1" ht="15.75" customHeight="1">
      <c r="D14779" s="233"/>
    </row>
    <row r="14781" spans="4:4" s="232" customFormat="1" ht="15.75" customHeight="1">
      <c r="D14781" s="233"/>
    </row>
    <row r="14783" spans="4:4" s="232" customFormat="1" ht="15.75" customHeight="1">
      <c r="D14783" s="233"/>
    </row>
    <row r="14785" spans="4:4" s="232" customFormat="1" ht="15.75" customHeight="1">
      <c r="D14785" s="233"/>
    </row>
    <row r="14787" spans="4:4" s="232" customFormat="1" ht="15.75" customHeight="1">
      <c r="D14787" s="233"/>
    </row>
    <row r="14789" spans="4:4" s="232" customFormat="1" ht="15.75" customHeight="1">
      <c r="D14789" s="233"/>
    </row>
    <row r="14791" spans="4:4" s="232" customFormat="1" ht="15.75" customHeight="1">
      <c r="D14791" s="233"/>
    </row>
    <row r="14793" spans="4:4" s="232" customFormat="1" ht="15.75" customHeight="1">
      <c r="D14793" s="233"/>
    </row>
    <row r="14795" spans="4:4" s="232" customFormat="1" ht="15.75" customHeight="1">
      <c r="D14795" s="233"/>
    </row>
    <row r="14797" spans="4:4" s="232" customFormat="1" ht="15.75" customHeight="1">
      <c r="D14797" s="233"/>
    </row>
    <row r="14799" spans="4:4" s="232" customFormat="1" ht="15.75" customHeight="1">
      <c r="D14799" s="233"/>
    </row>
    <row r="14801" spans="4:4" s="232" customFormat="1" ht="15.75" customHeight="1">
      <c r="D14801" s="233"/>
    </row>
    <row r="14803" spans="4:4" s="232" customFormat="1" ht="15.75" customHeight="1">
      <c r="D14803" s="233"/>
    </row>
    <row r="14805" spans="4:4" s="232" customFormat="1" ht="15.75" customHeight="1">
      <c r="D14805" s="233"/>
    </row>
    <row r="14807" spans="4:4" s="232" customFormat="1" ht="15.75" customHeight="1">
      <c r="D14807" s="233"/>
    </row>
    <row r="14809" spans="4:4" s="232" customFormat="1" ht="15.75" customHeight="1">
      <c r="D14809" s="233"/>
    </row>
    <row r="14811" spans="4:4" s="232" customFormat="1" ht="15.75" customHeight="1">
      <c r="D14811" s="233"/>
    </row>
    <row r="14813" spans="4:4" s="232" customFormat="1" ht="15.75" customHeight="1">
      <c r="D14813" s="233"/>
    </row>
    <row r="14815" spans="4:4" s="232" customFormat="1" ht="15.75" customHeight="1">
      <c r="D14815" s="233"/>
    </row>
    <row r="14817" spans="4:4" s="232" customFormat="1" ht="15.75" customHeight="1">
      <c r="D14817" s="233"/>
    </row>
    <row r="14819" spans="4:4" s="232" customFormat="1" ht="15.75" customHeight="1">
      <c r="D14819" s="233"/>
    </row>
    <row r="14821" spans="4:4" s="232" customFormat="1" ht="15.75" customHeight="1">
      <c r="D14821" s="233"/>
    </row>
    <row r="14823" spans="4:4" s="232" customFormat="1" ht="15.75" customHeight="1">
      <c r="D14823" s="233"/>
    </row>
    <row r="14825" spans="4:4" s="232" customFormat="1" ht="15.75" customHeight="1">
      <c r="D14825" s="233"/>
    </row>
    <row r="14827" spans="4:4" s="232" customFormat="1" ht="15.75" customHeight="1">
      <c r="D14827" s="233"/>
    </row>
    <row r="14829" spans="4:4" s="232" customFormat="1" ht="15.75" customHeight="1">
      <c r="D14829" s="233"/>
    </row>
    <row r="14831" spans="4:4" s="232" customFormat="1" ht="15.75" customHeight="1">
      <c r="D14831" s="233"/>
    </row>
    <row r="14833" spans="4:4" s="232" customFormat="1" ht="15.75" customHeight="1">
      <c r="D14833" s="233"/>
    </row>
    <row r="14835" spans="4:4" s="232" customFormat="1" ht="15.75" customHeight="1">
      <c r="D14835" s="233"/>
    </row>
    <row r="14837" spans="4:4" s="232" customFormat="1" ht="15.75" customHeight="1">
      <c r="D14837" s="233"/>
    </row>
    <row r="14839" spans="4:4" s="232" customFormat="1" ht="15.75" customHeight="1">
      <c r="D14839" s="233"/>
    </row>
    <row r="14841" spans="4:4" s="232" customFormat="1" ht="15.75" customHeight="1">
      <c r="D14841" s="233"/>
    </row>
    <row r="14843" spans="4:4" s="232" customFormat="1" ht="15.75" customHeight="1">
      <c r="D14843" s="233"/>
    </row>
    <row r="14845" spans="4:4" s="232" customFormat="1" ht="15.75" customHeight="1">
      <c r="D14845" s="233"/>
    </row>
    <row r="14847" spans="4:4" s="232" customFormat="1" ht="15.75" customHeight="1">
      <c r="D14847" s="233"/>
    </row>
    <row r="14849" spans="4:4" s="232" customFormat="1" ht="15.75" customHeight="1">
      <c r="D14849" s="233"/>
    </row>
    <row r="14851" spans="4:4" s="232" customFormat="1" ht="15.75" customHeight="1">
      <c r="D14851" s="233"/>
    </row>
    <row r="14853" spans="4:4" s="232" customFormat="1" ht="15.75" customHeight="1">
      <c r="D14853" s="233"/>
    </row>
    <row r="14855" spans="4:4" s="232" customFormat="1" ht="15.75" customHeight="1">
      <c r="D14855" s="233"/>
    </row>
    <row r="14857" spans="4:4" s="232" customFormat="1" ht="15.75" customHeight="1">
      <c r="D14857" s="233"/>
    </row>
    <row r="14859" spans="4:4" s="232" customFormat="1" ht="15.75" customHeight="1">
      <c r="D14859" s="233"/>
    </row>
    <row r="14861" spans="4:4" s="232" customFormat="1" ht="15.75" customHeight="1">
      <c r="D14861" s="233"/>
    </row>
    <row r="14863" spans="4:4" s="232" customFormat="1" ht="15.75" customHeight="1">
      <c r="D14863" s="233"/>
    </row>
    <row r="14865" spans="4:4" s="232" customFormat="1" ht="15.75" customHeight="1">
      <c r="D14865" s="233"/>
    </row>
    <row r="14867" spans="4:4" s="232" customFormat="1" ht="15.75" customHeight="1">
      <c r="D14867" s="233"/>
    </row>
    <row r="14869" spans="4:4" s="232" customFormat="1" ht="15.75" customHeight="1">
      <c r="D14869" s="233"/>
    </row>
    <row r="14871" spans="4:4" s="232" customFormat="1" ht="15.75" customHeight="1">
      <c r="D14871" s="233"/>
    </row>
    <row r="14873" spans="4:4" s="232" customFormat="1" ht="15.75" customHeight="1">
      <c r="D14873" s="233"/>
    </row>
    <row r="14875" spans="4:4" s="232" customFormat="1" ht="15.75" customHeight="1">
      <c r="D14875" s="233"/>
    </row>
    <row r="14877" spans="4:4" s="232" customFormat="1" ht="15.75" customHeight="1">
      <c r="D14877" s="233"/>
    </row>
    <row r="14879" spans="4:4" s="232" customFormat="1" ht="15.75" customHeight="1">
      <c r="D14879" s="233"/>
    </row>
    <row r="14881" spans="4:4" s="232" customFormat="1" ht="15.75" customHeight="1">
      <c r="D14881" s="233"/>
    </row>
    <row r="14883" spans="4:4" s="232" customFormat="1" ht="15.75" customHeight="1">
      <c r="D14883" s="233"/>
    </row>
    <row r="14885" spans="4:4" s="232" customFormat="1" ht="15.75" customHeight="1">
      <c r="D14885" s="233"/>
    </row>
    <row r="14887" spans="4:4" s="232" customFormat="1" ht="15.75" customHeight="1">
      <c r="D14887" s="233"/>
    </row>
    <row r="14889" spans="4:4" s="232" customFormat="1" ht="15.75" customHeight="1">
      <c r="D14889" s="233"/>
    </row>
    <row r="14891" spans="4:4" s="232" customFormat="1" ht="15.75" customHeight="1">
      <c r="D14891" s="233"/>
    </row>
    <row r="14893" spans="4:4" s="232" customFormat="1" ht="15.75" customHeight="1">
      <c r="D14893" s="233"/>
    </row>
    <row r="14895" spans="4:4" s="232" customFormat="1" ht="15.75" customHeight="1">
      <c r="D14895" s="233"/>
    </row>
    <row r="14897" spans="4:4" s="232" customFormat="1" ht="15.75" customHeight="1">
      <c r="D14897" s="233"/>
    </row>
    <row r="14899" spans="4:4" s="232" customFormat="1" ht="15.75" customHeight="1">
      <c r="D14899" s="233"/>
    </row>
    <row r="14901" spans="4:4" s="232" customFormat="1" ht="15.75" customHeight="1">
      <c r="D14901" s="233"/>
    </row>
    <row r="14903" spans="4:4" s="232" customFormat="1" ht="15.75" customHeight="1">
      <c r="D14903" s="233"/>
    </row>
    <row r="14905" spans="4:4" s="232" customFormat="1" ht="15.75" customHeight="1">
      <c r="D14905" s="233"/>
    </row>
    <row r="14907" spans="4:4" s="232" customFormat="1" ht="15.75" customHeight="1">
      <c r="D14907" s="233"/>
    </row>
    <row r="14909" spans="4:4" s="232" customFormat="1" ht="15.75" customHeight="1">
      <c r="D14909" s="233"/>
    </row>
    <row r="14911" spans="4:4" s="232" customFormat="1" ht="15.75" customHeight="1">
      <c r="D14911" s="233"/>
    </row>
    <row r="14913" spans="4:4" s="232" customFormat="1" ht="15.75" customHeight="1">
      <c r="D14913" s="233"/>
    </row>
    <row r="14915" spans="4:4" s="232" customFormat="1" ht="15.75" customHeight="1">
      <c r="D14915" s="233"/>
    </row>
    <row r="14917" spans="4:4" s="232" customFormat="1" ht="15.75" customHeight="1">
      <c r="D14917" s="233"/>
    </row>
    <row r="14919" spans="4:4" s="232" customFormat="1" ht="15.75" customHeight="1">
      <c r="D14919" s="233"/>
    </row>
    <row r="14921" spans="4:4" s="232" customFormat="1" ht="15.75" customHeight="1">
      <c r="D14921" s="233"/>
    </row>
    <row r="14923" spans="4:4" s="232" customFormat="1" ht="15.75" customHeight="1">
      <c r="D14923" s="233"/>
    </row>
    <row r="14925" spans="4:4" s="232" customFormat="1" ht="15.75" customHeight="1">
      <c r="D14925" s="233"/>
    </row>
    <row r="14927" spans="4:4" s="232" customFormat="1" ht="15.75" customHeight="1">
      <c r="D14927" s="233"/>
    </row>
    <row r="14929" spans="4:4" s="232" customFormat="1" ht="15.75" customHeight="1">
      <c r="D14929" s="233"/>
    </row>
    <row r="14931" spans="4:4" s="232" customFormat="1" ht="15.75" customHeight="1">
      <c r="D14931" s="233"/>
    </row>
    <row r="14933" spans="4:4" s="232" customFormat="1" ht="15.75" customHeight="1">
      <c r="D14933" s="233"/>
    </row>
    <row r="14935" spans="4:4" s="232" customFormat="1" ht="15.75" customHeight="1">
      <c r="D14935" s="233"/>
    </row>
    <row r="14937" spans="4:4" s="232" customFormat="1" ht="15.75" customHeight="1">
      <c r="D14937" s="233"/>
    </row>
    <row r="14939" spans="4:4" s="232" customFormat="1" ht="15.75" customHeight="1">
      <c r="D14939" s="233"/>
    </row>
    <row r="14941" spans="4:4" s="232" customFormat="1" ht="15.75" customHeight="1">
      <c r="D14941" s="233"/>
    </row>
    <row r="14943" spans="4:4" s="232" customFormat="1" ht="15.75" customHeight="1">
      <c r="D14943" s="233"/>
    </row>
    <row r="14945" spans="4:4" s="232" customFormat="1" ht="15.75" customHeight="1">
      <c r="D14945" s="233"/>
    </row>
    <row r="14947" spans="4:4" s="232" customFormat="1" ht="15.75" customHeight="1">
      <c r="D14947" s="233"/>
    </row>
    <row r="14949" spans="4:4" s="232" customFormat="1" ht="15.75" customHeight="1">
      <c r="D14949" s="233"/>
    </row>
    <row r="14951" spans="4:4" s="232" customFormat="1" ht="15.75" customHeight="1">
      <c r="D14951" s="233"/>
    </row>
    <row r="14953" spans="4:4" s="232" customFormat="1" ht="15.75" customHeight="1">
      <c r="D14953" s="233"/>
    </row>
    <row r="14955" spans="4:4" s="232" customFormat="1" ht="15.75" customHeight="1">
      <c r="D14955" s="233"/>
    </row>
    <row r="14957" spans="4:4" s="232" customFormat="1" ht="15.75" customHeight="1">
      <c r="D14957" s="233"/>
    </row>
    <row r="14959" spans="4:4" s="232" customFormat="1" ht="15.75" customHeight="1">
      <c r="D14959" s="233"/>
    </row>
    <row r="14961" spans="4:4" s="232" customFormat="1" ht="15.75" customHeight="1">
      <c r="D14961" s="233"/>
    </row>
    <row r="14963" spans="4:4" s="232" customFormat="1" ht="15.75" customHeight="1">
      <c r="D14963" s="233"/>
    </row>
    <row r="14965" spans="4:4" s="232" customFormat="1" ht="15.75" customHeight="1">
      <c r="D14965" s="233"/>
    </row>
    <row r="14967" spans="4:4" s="232" customFormat="1" ht="15.75" customHeight="1">
      <c r="D14967" s="233"/>
    </row>
    <row r="14969" spans="4:4" s="232" customFormat="1" ht="15.75" customHeight="1">
      <c r="D14969" s="233"/>
    </row>
    <row r="14971" spans="4:4" s="232" customFormat="1" ht="15.75" customHeight="1">
      <c r="D14971" s="233"/>
    </row>
    <row r="14973" spans="4:4" s="232" customFormat="1" ht="15.75" customHeight="1">
      <c r="D14973" s="233"/>
    </row>
    <row r="14975" spans="4:4" s="232" customFormat="1" ht="15.75" customHeight="1">
      <c r="D14975" s="233"/>
    </row>
    <row r="14977" spans="4:4" s="232" customFormat="1" ht="15.75" customHeight="1">
      <c r="D14977" s="233"/>
    </row>
    <row r="14979" spans="4:4" s="232" customFormat="1" ht="15.75" customHeight="1">
      <c r="D14979" s="233"/>
    </row>
    <row r="14981" spans="4:4" s="232" customFormat="1" ht="15.75" customHeight="1">
      <c r="D14981" s="233"/>
    </row>
    <row r="14983" spans="4:4" s="232" customFormat="1" ht="15.75" customHeight="1">
      <c r="D14983" s="233"/>
    </row>
    <row r="14985" spans="4:4" s="232" customFormat="1" ht="15.75" customHeight="1">
      <c r="D14985" s="233"/>
    </row>
    <row r="14987" spans="4:4" s="232" customFormat="1" ht="15.75" customHeight="1">
      <c r="D14987" s="233"/>
    </row>
    <row r="14989" spans="4:4" s="232" customFormat="1" ht="15.75" customHeight="1">
      <c r="D14989" s="233"/>
    </row>
    <row r="14991" spans="4:4" s="232" customFormat="1" ht="15.75" customHeight="1">
      <c r="D14991" s="233"/>
    </row>
    <row r="14993" spans="4:4" s="232" customFormat="1" ht="15.75" customHeight="1">
      <c r="D14993" s="233"/>
    </row>
    <row r="14995" spans="4:4" s="232" customFormat="1" ht="15.75" customHeight="1">
      <c r="D14995" s="233"/>
    </row>
    <row r="14997" spans="4:4" s="232" customFormat="1" ht="15.75" customHeight="1">
      <c r="D14997" s="233"/>
    </row>
    <row r="14999" spans="4:4" s="232" customFormat="1" ht="15.75" customHeight="1">
      <c r="D14999" s="233"/>
    </row>
    <row r="15001" spans="4:4" s="232" customFormat="1" ht="15.75" customHeight="1">
      <c r="D15001" s="233"/>
    </row>
    <row r="15003" spans="4:4" s="232" customFormat="1" ht="15.75" customHeight="1">
      <c r="D15003" s="233"/>
    </row>
    <row r="15005" spans="4:4" s="232" customFormat="1" ht="15.75" customHeight="1">
      <c r="D15005" s="233"/>
    </row>
    <row r="15007" spans="4:4" s="232" customFormat="1" ht="15.75" customHeight="1">
      <c r="D15007" s="233"/>
    </row>
    <row r="15009" spans="4:4" s="232" customFormat="1" ht="15.75" customHeight="1">
      <c r="D15009" s="233"/>
    </row>
    <row r="15011" spans="4:4" s="232" customFormat="1" ht="15.75" customHeight="1">
      <c r="D15011" s="233"/>
    </row>
    <row r="15013" spans="4:4" s="232" customFormat="1" ht="15.75" customHeight="1">
      <c r="D15013" s="233"/>
    </row>
    <row r="15015" spans="4:4" s="232" customFormat="1" ht="15.75" customHeight="1">
      <c r="D15015" s="233"/>
    </row>
    <row r="15017" spans="4:4" s="232" customFormat="1" ht="15.75" customHeight="1">
      <c r="D15017" s="233"/>
    </row>
    <row r="15019" spans="4:4" s="232" customFormat="1" ht="15.75" customHeight="1">
      <c r="D15019" s="233"/>
    </row>
    <row r="15021" spans="4:4" s="232" customFormat="1" ht="15.75" customHeight="1">
      <c r="D15021" s="233"/>
    </row>
    <row r="15023" spans="4:4" s="232" customFormat="1" ht="15.75" customHeight="1">
      <c r="D15023" s="233"/>
    </row>
    <row r="15025" spans="4:4" s="232" customFormat="1" ht="15.75" customHeight="1">
      <c r="D15025" s="233"/>
    </row>
    <row r="15027" spans="4:4" s="232" customFormat="1" ht="15.75" customHeight="1">
      <c r="D15027" s="233"/>
    </row>
    <row r="15029" spans="4:4" s="232" customFormat="1" ht="15.75" customHeight="1">
      <c r="D15029" s="233"/>
    </row>
    <row r="15031" spans="4:4" s="232" customFormat="1" ht="15.75" customHeight="1">
      <c r="D15031" s="233"/>
    </row>
    <row r="15033" spans="4:4" s="232" customFormat="1" ht="15.75" customHeight="1">
      <c r="D15033" s="233"/>
    </row>
    <row r="15035" spans="4:4" s="232" customFormat="1" ht="15.75" customHeight="1">
      <c r="D15035" s="233"/>
    </row>
    <row r="15037" spans="4:4" s="232" customFormat="1" ht="15.75" customHeight="1">
      <c r="D15037" s="233"/>
    </row>
    <row r="15039" spans="4:4" s="232" customFormat="1" ht="15.75" customHeight="1">
      <c r="D15039" s="233"/>
    </row>
    <row r="15041" spans="4:4" s="232" customFormat="1" ht="15.75" customHeight="1">
      <c r="D15041" s="233"/>
    </row>
    <row r="15043" spans="4:4" s="232" customFormat="1" ht="15.75" customHeight="1">
      <c r="D15043" s="233"/>
    </row>
    <row r="15045" spans="4:4" s="232" customFormat="1" ht="15.75" customHeight="1">
      <c r="D15045" s="233"/>
    </row>
    <row r="15047" spans="4:4" s="232" customFormat="1" ht="15.75" customHeight="1">
      <c r="D15047" s="233"/>
    </row>
    <row r="15049" spans="4:4" s="232" customFormat="1" ht="15.75" customHeight="1">
      <c r="D15049" s="233"/>
    </row>
    <row r="15051" spans="4:4" s="232" customFormat="1" ht="15.75" customHeight="1">
      <c r="D15051" s="233"/>
    </row>
    <row r="15053" spans="4:4" s="232" customFormat="1" ht="15.75" customHeight="1">
      <c r="D15053" s="233"/>
    </row>
    <row r="15055" spans="4:4" s="232" customFormat="1" ht="15.75" customHeight="1">
      <c r="D15055" s="233"/>
    </row>
    <row r="15057" spans="4:4" s="232" customFormat="1" ht="15.75" customHeight="1">
      <c r="D15057" s="233"/>
    </row>
    <row r="15059" spans="4:4" s="232" customFormat="1" ht="15.75" customHeight="1">
      <c r="D15059" s="233"/>
    </row>
    <row r="15061" spans="4:4" s="232" customFormat="1" ht="15.75" customHeight="1">
      <c r="D15061" s="233"/>
    </row>
    <row r="15063" spans="4:4" s="232" customFormat="1" ht="15.75" customHeight="1">
      <c r="D15063" s="233"/>
    </row>
    <row r="15065" spans="4:4" s="232" customFormat="1" ht="15.75" customHeight="1">
      <c r="D15065" s="233"/>
    </row>
    <row r="15067" spans="4:4" s="232" customFormat="1" ht="15.75" customHeight="1">
      <c r="D15067" s="233"/>
    </row>
    <row r="15069" spans="4:4" s="232" customFormat="1" ht="15.75" customHeight="1">
      <c r="D15069" s="233"/>
    </row>
    <row r="15071" spans="4:4" s="232" customFormat="1" ht="15.75" customHeight="1">
      <c r="D15071" s="233"/>
    </row>
    <row r="15073" spans="4:4" s="232" customFormat="1" ht="15.75" customHeight="1">
      <c r="D15073" s="233"/>
    </row>
    <row r="15075" spans="4:4" s="232" customFormat="1" ht="15.75" customHeight="1">
      <c r="D15075" s="233"/>
    </row>
    <row r="15077" spans="4:4" s="232" customFormat="1" ht="15.75" customHeight="1">
      <c r="D15077" s="233"/>
    </row>
    <row r="15079" spans="4:4" s="232" customFormat="1" ht="15.75" customHeight="1">
      <c r="D15079" s="233"/>
    </row>
    <row r="15081" spans="4:4" s="232" customFormat="1" ht="15.75" customHeight="1">
      <c r="D15081" s="233"/>
    </row>
    <row r="15083" spans="4:4" s="232" customFormat="1" ht="15.75" customHeight="1">
      <c r="D15083" s="233"/>
    </row>
    <row r="15085" spans="4:4" s="232" customFormat="1" ht="15.75" customHeight="1">
      <c r="D15085" s="233"/>
    </row>
    <row r="15087" spans="4:4" s="232" customFormat="1" ht="15.75" customHeight="1">
      <c r="D15087" s="233"/>
    </row>
    <row r="15089" spans="4:4" s="232" customFormat="1" ht="15.75" customHeight="1">
      <c r="D15089" s="233"/>
    </row>
    <row r="15091" spans="4:4" s="232" customFormat="1" ht="15.75" customHeight="1">
      <c r="D15091" s="233"/>
    </row>
    <row r="15093" spans="4:4" s="232" customFormat="1" ht="15.75" customHeight="1">
      <c r="D15093" s="233"/>
    </row>
    <row r="15095" spans="4:4" s="232" customFormat="1" ht="15.75" customHeight="1">
      <c r="D15095" s="233"/>
    </row>
    <row r="15097" spans="4:4" s="232" customFormat="1" ht="15.75" customHeight="1">
      <c r="D15097" s="233"/>
    </row>
    <row r="15099" spans="4:4" s="232" customFormat="1" ht="15.75" customHeight="1">
      <c r="D15099" s="233"/>
    </row>
    <row r="15101" spans="4:4" s="232" customFormat="1" ht="15.75" customHeight="1">
      <c r="D15101" s="233"/>
    </row>
    <row r="15103" spans="4:4" s="232" customFormat="1" ht="15.75" customHeight="1">
      <c r="D15103" s="233"/>
    </row>
    <row r="15105" spans="4:4" s="232" customFormat="1" ht="15.75" customHeight="1">
      <c r="D15105" s="233"/>
    </row>
    <row r="15107" spans="4:4" s="232" customFormat="1" ht="15.75" customHeight="1">
      <c r="D15107" s="233"/>
    </row>
    <row r="15109" spans="4:4" s="232" customFormat="1" ht="15.75" customHeight="1">
      <c r="D15109" s="233"/>
    </row>
    <row r="15111" spans="4:4" s="232" customFormat="1" ht="15.75" customHeight="1">
      <c r="D15111" s="233"/>
    </row>
    <row r="15113" spans="4:4" s="232" customFormat="1" ht="15.75" customHeight="1">
      <c r="D15113" s="233"/>
    </row>
    <row r="15115" spans="4:4" s="232" customFormat="1" ht="15.75" customHeight="1">
      <c r="D15115" s="233"/>
    </row>
    <row r="15117" spans="4:4" s="232" customFormat="1" ht="15.75" customHeight="1">
      <c r="D15117" s="233"/>
    </row>
    <row r="15119" spans="4:4" s="232" customFormat="1" ht="15.75" customHeight="1">
      <c r="D15119" s="233"/>
    </row>
    <row r="15121" spans="4:4" s="232" customFormat="1" ht="15.75" customHeight="1">
      <c r="D15121" s="233"/>
    </row>
    <row r="15123" spans="4:4" s="232" customFormat="1" ht="15.75" customHeight="1">
      <c r="D15123" s="233"/>
    </row>
    <row r="15125" spans="4:4" s="232" customFormat="1" ht="15.75" customHeight="1">
      <c r="D15125" s="233"/>
    </row>
    <row r="15127" spans="4:4" s="232" customFormat="1" ht="15.75" customHeight="1">
      <c r="D15127" s="233"/>
    </row>
    <row r="15129" spans="4:4" s="232" customFormat="1" ht="15.75" customHeight="1">
      <c r="D15129" s="233"/>
    </row>
    <row r="15131" spans="4:4" s="232" customFormat="1" ht="15.75" customHeight="1">
      <c r="D15131" s="233"/>
    </row>
    <row r="15133" spans="4:4" s="232" customFormat="1" ht="15.75" customHeight="1">
      <c r="D15133" s="233"/>
    </row>
    <row r="15135" spans="4:4" s="232" customFormat="1" ht="15.75" customHeight="1">
      <c r="D15135" s="233"/>
    </row>
    <row r="15137" spans="4:4" s="232" customFormat="1" ht="15.75" customHeight="1">
      <c r="D15137" s="233"/>
    </row>
    <row r="15139" spans="4:4" s="232" customFormat="1" ht="15.75" customHeight="1">
      <c r="D15139" s="233"/>
    </row>
    <row r="15141" spans="4:4" s="232" customFormat="1" ht="15.75" customHeight="1">
      <c r="D15141" s="233"/>
    </row>
    <row r="15143" spans="4:4" s="232" customFormat="1" ht="15.75" customHeight="1">
      <c r="D15143" s="233"/>
    </row>
    <row r="15145" spans="4:4" s="232" customFormat="1" ht="15.75" customHeight="1">
      <c r="D15145" s="233"/>
    </row>
    <row r="15147" spans="4:4" s="232" customFormat="1" ht="15.75" customHeight="1">
      <c r="D15147" s="233"/>
    </row>
    <row r="15149" spans="4:4" s="232" customFormat="1" ht="15.75" customHeight="1">
      <c r="D15149" s="233"/>
    </row>
    <row r="15151" spans="4:4" s="232" customFormat="1" ht="15.75" customHeight="1">
      <c r="D15151" s="233"/>
    </row>
    <row r="15153" spans="4:4" s="232" customFormat="1" ht="15.75" customHeight="1">
      <c r="D15153" s="233"/>
    </row>
    <row r="15155" spans="4:4" s="232" customFormat="1" ht="15.75" customHeight="1">
      <c r="D15155" s="233"/>
    </row>
    <row r="15157" spans="4:4" s="232" customFormat="1" ht="15.75" customHeight="1">
      <c r="D15157" s="233"/>
    </row>
    <row r="15159" spans="4:4" s="232" customFormat="1" ht="15.75" customHeight="1">
      <c r="D15159" s="233"/>
    </row>
    <row r="15161" spans="4:4" s="232" customFormat="1" ht="15.75" customHeight="1">
      <c r="D15161" s="233"/>
    </row>
    <row r="15163" spans="4:4" s="232" customFormat="1" ht="15.75" customHeight="1">
      <c r="D15163" s="233"/>
    </row>
    <row r="15165" spans="4:4" s="232" customFormat="1" ht="15.75" customHeight="1">
      <c r="D15165" s="233"/>
    </row>
    <row r="15167" spans="4:4" s="232" customFormat="1" ht="15.75" customHeight="1">
      <c r="D15167" s="233"/>
    </row>
    <row r="15169" spans="4:4" s="232" customFormat="1" ht="15.75" customHeight="1">
      <c r="D15169" s="233"/>
    </row>
    <row r="15171" spans="4:4" s="232" customFormat="1" ht="15.75" customHeight="1">
      <c r="D15171" s="233"/>
    </row>
    <row r="15173" spans="4:4" s="232" customFormat="1" ht="15.75" customHeight="1">
      <c r="D15173" s="233"/>
    </row>
    <row r="15175" spans="4:4" s="232" customFormat="1" ht="15.75" customHeight="1">
      <c r="D15175" s="233"/>
    </row>
    <row r="15177" spans="4:4" s="232" customFormat="1" ht="15.75" customHeight="1">
      <c r="D15177" s="233"/>
    </row>
    <row r="15179" spans="4:4" s="232" customFormat="1" ht="15.75" customHeight="1">
      <c r="D15179" s="233"/>
    </row>
    <row r="15181" spans="4:4" s="232" customFormat="1" ht="15.75" customHeight="1">
      <c r="D15181" s="233"/>
    </row>
    <row r="15183" spans="4:4" s="232" customFormat="1" ht="15.75" customHeight="1">
      <c r="D15183" s="233"/>
    </row>
    <row r="15185" spans="4:4" s="232" customFormat="1" ht="15.75" customHeight="1">
      <c r="D15185" s="233"/>
    </row>
    <row r="15187" spans="4:4" s="232" customFormat="1" ht="15.75" customHeight="1">
      <c r="D15187" s="233"/>
    </row>
    <row r="15189" spans="4:4" s="232" customFormat="1" ht="15.75" customHeight="1">
      <c r="D15189" s="233"/>
    </row>
    <row r="15191" spans="4:4" s="232" customFormat="1" ht="15.75" customHeight="1">
      <c r="D15191" s="233"/>
    </row>
    <row r="15193" spans="4:4" s="232" customFormat="1" ht="15.75" customHeight="1">
      <c r="D15193" s="233"/>
    </row>
    <row r="15195" spans="4:4" s="232" customFormat="1" ht="15.75" customHeight="1">
      <c r="D15195" s="233"/>
    </row>
    <row r="15197" spans="4:4" s="232" customFormat="1" ht="15.75" customHeight="1">
      <c r="D15197" s="233"/>
    </row>
    <row r="15199" spans="4:4" s="232" customFormat="1" ht="15.75" customHeight="1">
      <c r="D15199" s="233"/>
    </row>
    <row r="15201" spans="4:4" s="232" customFormat="1" ht="15.75" customHeight="1">
      <c r="D15201" s="233"/>
    </row>
    <row r="15203" spans="4:4" s="232" customFormat="1" ht="15.75" customHeight="1">
      <c r="D15203" s="233"/>
    </row>
    <row r="15205" spans="4:4" s="232" customFormat="1" ht="15.75" customHeight="1">
      <c r="D15205" s="233"/>
    </row>
    <row r="15207" spans="4:4" s="232" customFormat="1" ht="15.75" customHeight="1">
      <c r="D15207" s="233"/>
    </row>
    <row r="15209" spans="4:4" s="232" customFormat="1" ht="15.75" customHeight="1">
      <c r="D15209" s="233"/>
    </row>
    <row r="15211" spans="4:4" s="232" customFormat="1" ht="15.75" customHeight="1">
      <c r="D15211" s="233"/>
    </row>
    <row r="15213" spans="4:4" s="232" customFormat="1" ht="15.75" customHeight="1">
      <c r="D15213" s="233"/>
    </row>
    <row r="15215" spans="4:4" s="232" customFormat="1" ht="15.75" customHeight="1">
      <c r="D15215" s="233"/>
    </row>
    <row r="15217" spans="4:4" s="232" customFormat="1" ht="15.75" customHeight="1">
      <c r="D15217" s="233"/>
    </row>
    <row r="15219" spans="4:4" s="232" customFormat="1" ht="15.75" customHeight="1">
      <c r="D15219" s="233"/>
    </row>
    <row r="15221" spans="4:4" s="232" customFormat="1" ht="15.75" customHeight="1">
      <c r="D15221" s="233"/>
    </row>
    <row r="15223" spans="4:4" s="232" customFormat="1" ht="15.75" customHeight="1">
      <c r="D15223" s="233"/>
    </row>
    <row r="15225" spans="4:4" s="232" customFormat="1" ht="15.75" customHeight="1">
      <c r="D15225" s="233"/>
    </row>
    <row r="15227" spans="4:4" s="232" customFormat="1" ht="15.75" customHeight="1">
      <c r="D15227" s="233"/>
    </row>
    <row r="15229" spans="4:4" s="232" customFormat="1" ht="15.75" customHeight="1">
      <c r="D15229" s="233"/>
    </row>
    <row r="15231" spans="4:4" s="232" customFormat="1" ht="15.75" customHeight="1">
      <c r="D15231" s="233"/>
    </row>
    <row r="15233" spans="4:4" s="232" customFormat="1" ht="15.75" customHeight="1">
      <c r="D15233" s="233"/>
    </row>
    <row r="15235" spans="4:4" s="232" customFormat="1" ht="15.75" customHeight="1">
      <c r="D15235" s="233"/>
    </row>
    <row r="15237" spans="4:4" s="232" customFormat="1" ht="15.75" customHeight="1">
      <c r="D15237" s="233"/>
    </row>
    <row r="15239" spans="4:4" s="232" customFormat="1" ht="15.75" customHeight="1">
      <c r="D15239" s="233"/>
    </row>
    <row r="15241" spans="4:4" s="232" customFormat="1" ht="15.75" customHeight="1">
      <c r="D15241" s="233"/>
    </row>
    <row r="15243" spans="4:4" s="232" customFormat="1" ht="15.75" customHeight="1">
      <c r="D15243" s="233"/>
    </row>
    <row r="15245" spans="4:4" s="232" customFormat="1" ht="15.75" customHeight="1">
      <c r="D15245" s="233"/>
    </row>
    <row r="15247" spans="4:4" s="232" customFormat="1" ht="15.75" customHeight="1">
      <c r="D15247" s="233"/>
    </row>
    <row r="15249" spans="4:4" s="232" customFormat="1" ht="15.75" customHeight="1">
      <c r="D15249" s="233"/>
    </row>
    <row r="15251" spans="4:4" s="232" customFormat="1" ht="15.75" customHeight="1">
      <c r="D15251" s="233"/>
    </row>
    <row r="15253" spans="4:4" s="232" customFormat="1" ht="15.75" customHeight="1">
      <c r="D15253" s="233"/>
    </row>
    <row r="15255" spans="4:4" s="232" customFormat="1" ht="15.75" customHeight="1">
      <c r="D15255" s="233"/>
    </row>
    <row r="15257" spans="4:4" s="232" customFormat="1" ht="15.75" customHeight="1">
      <c r="D15257" s="233"/>
    </row>
    <row r="15259" spans="4:4" s="232" customFormat="1" ht="15.75" customHeight="1">
      <c r="D15259" s="233"/>
    </row>
    <row r="15261" spans="4:4" s="232" customFormat="1" ht="15.75" customHeight="1">
      <c r="D15261" s="233"/>
    </row>
    <row r="15263" spans="4:4" s="232" customFormat="1" ht="15.75" customHeight="1">
      <c r="D15263" s="233"/>
    </row>
    <row r="15265" spans="4:4" s="232" customFormat="1" ht="15.75" customHeight="1">
      <c r="D15265" s="233"/>
    </row>
    <row r="15267" spans="4:4" s="232" customFormat="1" ht="15.75" customHeight="1">
      <c r="D15267" s="233"/>
    </row>
    <row r="15269" spans="4:4" s="232" customFormat="1" ht="15.75" customHeight="1">
      <c r="D15269" s="233"/>
    </row>
    <row r="15271" spans="4:4" s="232" customFormat="1" ht="15.75" customHeight="1">
      <c r="D15271" s="233"/>
    </row>
    <row r="15273" spans="4:4" s="232" customFormat="1" ht="15.75" customHeight="1">
      <c r="D15273" s="233"/>
    </row>
    <row r="15275" spans="4:4" s="232" customFormat="1" ht="15.75" customHeight="1">
      <c r="D15275" s="233"/>
    </row>
    <row r="15277" spans="4:4" s="232" customFormat="1" ht="15.75" customHeight="1">
      <c r="D15277" s="233"/>
    </row>
    <row r="15279" spans="4:4" s="232" customFormat="1" ht="15.75" customHeight="1">
      <c r="D15279" s="233"/>
    </row>
    <row r="15281" spans="4:4" s="232" customFormat="1" ht="15.75" customHeight="1">
      <c r="D15281" s="233"/>
    </row>
    <row r="15283" spans="4:4" s="232" customFormat="1" ht="15.75" customHeight="1">
      <c r="D15283" s="233"/>
    </row>
    <row r="15285" spans="4:4" s="232" customFormat="1" ht="15.75" customHeight="1">
      <c r="D15285" s="233"/>
    </row>
    <row r="15287" spans="4:4" s="232" customFormat="1" ht="15.75" customHeight="1">
      <c r="D15287" s="233"/>
    </row>
    <row r="15289" spans="4:4" s="232" customFormat="1" ht="15.75" customHeight="1">
      <c r="D15289" s="233"/>
    </row>
    <row r="15291" spans="4:4" s="232" customFormat="1" ht="15.75" customHeight="1">
      <c r="D15291" s="233"/>
    </row>
    <row r="15293" spans="4:4" s="232" customFormat="1" ht="15.75" customHeight="1">
      <c r="D15293" s="233"/>
    </row>
    <row r="15295" spans="4:4" s="232" customFormat="1" ht="15.75" customHeight="1">
      <c r="D15295" s="233"/>
    </row>
    <row r="15297" spans="4:4" s="232" customFormat="1" ht="15.75" customHeight="1">
      <c r="D15297" s="233"/>
    </row>
    <row r="15299" spans="4:4" s="232" customFormat="1" ht="15.75" customHeight="1">
      <c r="D15299" s="233"/>
    </row>
    <row r="15301" spans="4:4" s="232" customFormat="1" ht="15.75" customHeight="1">
      <c r="D15301" s="233"/>
    </row>
    <row r="15303" spans="4:4" s="232" customFormat="1" ht="15.75" customHeight="1">
      <c r="D15303" s="233"/>
    </row>
    <row r="15305" spans="4:4" s="232" customFormat="1" ht="15.75" customHeight="1">
      <c r="D15305" s="233"/>
    </row>
    <row r="15307" spans="4:4" s="232" customFormat="1" ht="15.75" customHeight="1">
      <c r="D15307" s="233"/>
    </row>
    <row r="15309" spans="4:4" s="232" customFormat="1" ht="15.75" customHeight="1">
      <c r="D15309" s="233"/>
    </row>
    <row r="15311" spans="4:4" s="232" customFormat="1" ht="15.75" customHeight="1">
      <c r="D15311" s="233"/>
    </row>
    <row r="15313" spans="4:4" s="232" customFormat="1" ht="15.75" customHeight="1">
      <c r="D15313" s="233"/>
    </row>
    <row r="15315" spans="4:4" s="232" customFormat="1" ht="15.75" customHeight="1">
      <c r="D15315" s="233"/>
    </row>
    <row r="15317" spans="4:4" s="232" customFormat="1" ht="15.75" customHeight="1">
      <c r="D15317" s="233"/>
    </row>
    <row r="15319" spans="4:4" s="232" customFormat="1" ht="15.75" customHeight="1">
      <c r="D15319" s="233"/>
    </row>
    <row r="15321" spans="4:4" s="232" customFormat="1" ht="15.75" customHeight="1">
      <c r="D15321" s="233"/>
    </row>
    <row r="15323" spans="4:4" s="232" customFormat="1" ht="15.75" customHeight="1">
      <c r="D15323" s="233"/>
    </row>
    <row r="15325" spans="4:4" s="232" customFormat="1" ht="15.75" customHeight="1">
      <c r="D15325" s="233"/>
    </row>
    <row r="15327" spans="4:4" s="232" customFormat="1" ht="15.75" customHeight="1">
      <c r="D15327" s="233"/>
    </row>
    <row r="15329" spans="4:4" s="232" customFormat="1" ht="15.75" customHeight="1">
      <c r="D15329" s="233"/>
    </row>
    <row r="15331" spans="4:4" s="232" customFormat="1" ht="15.75" customHeight="1">
      <c r="D15331" s="233"/>
    </row>
    <row r="15333" spans="4:4" s="232" customFormat="1" ht="15.75" customHeight="1">
      <c r="D15333" s="233"/>
    </row>
    <row r="15335" spans="4:4" s="232" customFormat="1" ht="15.75" customHeight="1">
      <c r="D15335" s="233"/>
    </row>
    <row r="15337" spans="4:4" s="232" customFormat="1" ht="15.75" customHeight="1">
      <c r="D15337" s="233"/>
    </row>
    <row r="15339" spans="4:4" s="232" customFormat="1" ht="15.75" customHeight="1">
      <c r="D15339" s="233"/>
    </row>
    <row r="15341" spans="4:4" s="232" customFormat="1" ht="15.75" customHeight="1">
      <c r="D15341" s="233"/>
    </row>
    <row r="15343" spans="4:4" s="232" customFormat="1" ht="15.75" customHeight="1">
      <c r="D15343" s="233"/>
    </row>
    <row r="15345" spans="4:4" s="232" customFormat="1" ht="15.75" customHeight="1">
      <c r="D15345" s="233"/>
    </row>
    <row r="15347" spans="4:4" s="232" customFormat="1" ht="15.75" customHeight="1">
      <c r="D15347" s="233"/>
    </row>
    <row r="15349" spans="4:4" s="232" customFormat="1" ht="15.75" customHeight="1">
      <c r="D15349" s="233"/>
    </row>
    <row r="15351" spans="4:4" s="232" customFormat="1" ht="15.75" customHeight="1">
      <c r="D15351" s="233"/>
    </row>
    <row r="15353" spans="4:4" s="232" customFormat="1" ht="15.75" customHeight="1">
      <c r="D15353" s="233"/>
    </row>
    <row r="15355" spans="4:4" s="232" customFormat="1" ht="15.75" customHeight="1">
      <c r="D15355" s="233"/>
    </row>
    <row r="15357" spans="4:4" s="232" customFormat="1" ht="15.75" customHeight="1">
      <c r="D15357" s="233"/>
    </row>
    <row r="15359" spans="4:4" s="232" customFormat="1" ht="15.75" customHeight="1">
      <c r="D15359" s="233"/>
    </row>
    <row r="15361" spans="4:4" s="232" customFormat="1" ht="15.75" customHeight="1">
      <c r="D15361" s="233"/>
    </row>
    <row r="15363" spans="4:4" s="232" customFormat="1" ht="15.75" customHeight="1">
      <c r="D15363" s="233"/>
    </row>
    <row r="15365" spans="4:4" s="232" customFormat="1" ht="15.75" customHeight="1">
      <c r="D15365" s="233"/>
    </row>
    <row r="15367" spans="4:4" s="232" customFormat="1" ht="15.75" customHeight="1">
      <c r="D15367" s="233"/>
    </row>
    <row r="15369" spans="4:4" s="232" customFormat="1" ht="15.75" customHeight="1">
      <c r="D15369" s="233"/>
    </row>
    <row r="15371" spans="4:4" s="232" customFormat="1" ht="15.75" customHeight="1">
      <c r="D15371" s="233"/>
    </row>
    <row r="15373" spans="4:4" s="232" customFormat="1" ht="15.75" customHeight="1">
      <c r="D15373" s="233"/>
    </row>
    <row r="15375" spans="4:4" s="232" customFormat="1" ht="15.75" customHeight="1">
      <c r="D15375" s="233"/>
    </row>
    <row r="15377" spans="4:4" s="232" customFormat="1" ht="15.75" customHeight="1">
      <c r="D15377" s="233"/>
    </row>
    <row r="15379" spans="4:4" s="232" customFormat="1" ht="15.75" customHeight="1">
      <c r="D15379" s="233"/>
    </row>
    <row r="15381" spans="4:4" s="232" customFormat="1" ht="15.75" customHeight="1">
      <c r="D15381" s="233"/>
    </row>
    <row r="15383" spans="4:4" s="232" customFormat="1" ht="15.75" customHeight="1">
      <c r="D15383" s="233"/>
    </row>
    <row r="15385" spans="4:4" s="232" customFormat="1" ht="15.75" customHeight="1">
      <c r="D15385" s="233"/>
    </row>
    <row r="15387" spans="4:4" s="232" customFormat="1" ht="15.75" customHeight="1">
      <c r="D15387" s="233"/>
    </row>
    <row r="15389" spans="4:4" s="232" customFormat="1" ht="15.75" customHeight="1">
      <c r="D15389" s="233"/>
    </row>
    <row r="15391" spans="4:4" s="232" customFormat="1" ht="15.75" customHeight="1">
      <c r="D15391" s="233"/>
    </row>
    <row r="15393" spans="4:4" s="232" customFormat="1" ht="15.75" customHeight="1">
      <c r="D15393" s="233"/>
    </row>
    <row r="15395" spans="4:4" s="232" customFormat="1" ht="15.75" customHeight="1">
      <c r="D15395" s="233"/>
    </row>
    <row r="15397" spans="4:4" s="232" customFormat="1" ht="15.75" customHeight="1">
      <c r="D15397" s="233"/>
    </row>
    <row r="15399" spans="4:4" s="232" customFormat="1" ht="15.75" customHeight="1">
      <c r="D15399" s="233"/>
    </row>
    <row r="15401" spans="4:4" s="232" customFormat="1" ht="15.75" customHeight="1">
      <c r="D15401" s="233"/>
    </row>
    <row r="15403" spans="4:4" s="232" customFormat="1" ht="15.75" customHeight="1">
      <c r="D15403" s="233"/>
    </row>
    <row r="15405" spans="4:4" s="232" customFormat="1" ht="15.75" customHeight="1">
      <c r="D15405" s="233"/>
    </row>
    <row r="15407" spans="4:4" s="232" customFormat="1" ht="15.75" customHeight="1">
      <c r="D15407" s="233"/>
    </row>
    <row r="15409" spans="4:4" s="232" customFormat="1" ht="15.75" customHeight="1">
      <c r="D15409" s="233"/>
    </row>
    <row r="15411" spans="4:4" s="232" customFormat="1" ht="15.75" customHeight="1">
      <c r="D15411" s="233"/>
    </row>
    <row r="15413" spans="4:4" s="232" customFormat="1" ht="15.75" customHeight="1">
      <c r="D15413" s="233"/>
    </row>
    <row r="15415" spans="4:4" s="232" customFormat="1" ht="15.75" customHeight="1">
      <c r="D15415" s="233"/>
    </row>
    <row r="15417" spans="4:4" s="232" customFormat="1" ht="15.75" customHeight="1">
      <c r="D15417" s="233"/>
    </row>
    <row r="15419" spans="4:4" s="232" customFormat="1" ht="15.75" customHeight="1">
      <c r="D15419" s="233"/>
    </row>
    <row r="15421" spans="4:4" s="232" customFormat="1" ht="15.75" customHeight="1">
      <c r="D15421" s="233"/>
    </row>
    <row r="15423" spans="4:4" s="232" customFormat="1" ht="15.75" customHeight="1">
      <c r="D15423" s="233"/>
    </row>
    <row r="15425" spans="4:4" s="232" customFormat="1" ht="15.75" customHeight="1">
      <c r="D15425" s="233"/>
    </row>
    <row r="15427" spans="4:4" s="232" customFormat="1" ht="15.75" customHeight="1">
      <c r="D15427" s="233"/>
    </row>
    <row r="15429" spans="4:4" s="232" customFormat="1" ht="15.75" customHeight="1">
      <c r="D15429" s="233"/>
    </row>
    <row r="15431" spans="4:4" s="232" customFormat="1" ht="15.75" customHeight="1">
      <c r="D15431" s="233"/>
    </row>
    <row r="15433" spans="4:4" s="232" customFormat="1" ht="15.75" customHeight="1">
      <c r="D15433" s="233"/>
    </row>
    <row r="15435" spans="4:4" s="232" customFormat="1" ht="15.75" customHeight="1">
      <c r="D15435" s="233"/>
    </row>
    <row r="15437" spans="4:4" s="232" customFormat="1" ht="15.75" customHeight="1">
      <c r="D15437" s="233"/>
    </row>
    <row r="15439" spans="4:4" s="232" customFormat="1" ht="15.75" customHeight="1">
      <c r="D15439" s="233"/>
    </row>
    <row r="15441" spans="4:4" s="232" customFormat="1" ht="15.75" customHeight="1">
      <c r="D15441" s="233"/>
    </row>
    <row r="15443" spans="4:4" s="232" customFormat="1" ht="15.75" customHeight="1">
      <c r="D15443" s="233"/>
    </row>
    <row r="15445" spans="4:4" s="232" customFormat="1" ht="15.75" customHeight="1">
      <c r="D15445" s="233"/>
    </row>
    <row r="15447" spans="4:4" s="232" customFormat="1" ht="15.75" customHeight="1">
      <c r="D15447" s="233"/>
    </row>
    <row r="15449" spans="4:4" s="232" customFormat="1" ht="15.75" customHeight="1">
      <c r="D15449" s="233"/>
    </row>
    <row r="15451" spans="4:4" s="232" customFormat="1" ht="15.75" customHeight="1">
      <c r="D15451" s="233"/>
    </row>
    <row r="15453" spans="4:4" s="232" customFormat="1" ht="15.75" customHeight="1">
      <c r="D15453" s="233"/>
    </row>
    <row r="15455" spans="4:4" s="232" customFormat="1" ht="15.75" customHeight="1">
      <c r="D15455" s="233"/>
    </row>
    <row r="15457" spans="4:4" s="232" customFormat="1" ht="15.75" customHeight="1">
      <c r="D15457" s="233"/>
    </row>
    <row r="15459" spans="4:4" s="232" customFormat="1" ht="15.75" customHeight="1">
      <c r="D15459" s="233"/>
    </row>
    <row r="15461" spans="4:4" s="232" customFormat="1" ht="15.75" customHeight="1">
      <c r="D15461" s="233"/>
    </row>
    <row r="15463" spans="4:4" s="232" customFormat="1" ht="15.75" customHeight="1">
      <c r="D15463" s="233"/>
    </row>
    <row r="15465" spans="4:4" s="232" customFormat="1" ht="15.75" customHeight="1">
      <c r="D15465" s="233"/>
    </row>
    <row r="15467" spans="4:4" s="232" customFormat="1" ht="15.75" customHeight="1">
      <c r="D15467" s="233"/>
    </row>
    <row r="15469" spans="4:4" s="232" customFormat="1" ht="15.75" customHeight="1">
      <c r="D15469" s="233"/>
    </row>
    <row r="15471" spans="4:4" s="232" customFormat="1" ht="15.75" customHeight="1">
      <c r="D15471" s="233"/>
    </row>
    <row r="15473" spans="4:4" s="232" customFormat="1" ht="15.75" customHeight="1">
      <c r="D15473" s="233"/>
    </row>
    <row r="15475" spans="4:4" s="232" customFormat="1" ht="15.75" customHeight="1">
      <c r="D15475" s="233"/>
    </row>
    <row r="15477" spans="4:4" s="232" customFormat="1" ht="15.75" customHeight="1">
      <c r="D15477" s="233"/>
    </row>
    <row r="15479" spans="4:4" s="232" customFormat="1" ht="15.75" customHeight="1">
      <c r="D15479" s="233"/>
    </row>
    <row r="15481" spans="4:4" s="232" customFormat="1" ht="15.75" customHeight="1">
      <c r="D15481" s="233"/>
    </row>
    <row r="15483" spans="4:4" s="232" customFormat="1" ht="15.75" customHeight="1">
      <c r="D15483" s="233"/>
    </row>
    <row r="15485" spans="4:4" s="232" customFormat="1" ht="15.75" customHeight="1">
      <c r="D15485" s="233"/>
    </row>
    <row r="15487" spans="4:4" s="232" customFormat="1" ht="15.75" customHeight="1">
      <c r="D15487" s="233"/>
    </row>
    <row r="15489" spans="4:4" s="232" customFormat="1" ht="15.75" customHeight="1">
      <c r="D15489" s="233"/>
    </row>
    <row r="15491" spans="4:4" s="232" customFormat="1" ht="15.75" customHeight="1">
      <c r="D15491" s="233"/>
    </row>
    <row r="15493" spans="4:4" s="232" customFormat="1" ht="15.75" customHeight="1">
      <c r="D15493" s="233"/>
    </row>
    <row r="15495" spans="4:4" s="232" customFormat="1" ht="15.75" customHeight="1">
      <c r="D15495" s="233"/>
    </row>
    <row r="15497" spans="4:4" s="232" customFormat="1" ht="15.75" customHeight="1">
      <c r="D15497" s="233"/>
    </row>
    <row r="15499" spans="4:4" s="232" customFormat="1" ht="15.75" customHeight="1">
      <c r="D15499" s="233"/>
    </row>
    <row r="15501" spans="4:4" s="232" customFormat="1" ht="15.75" customHeight="1">
      <c r="D15501" s="233"/>
    </row>
    <row r="15503" spans="4:4" s="232" customFormat="1" ht="15.75" customHeight="1">
      <c r="D15503" s="233"/>
    </row>
    <row r="15505" spans="4:4" s="232" customFormat="1" ht="15.75" customHeight="1">
      <c r="D15505" s="233"/>
    </row>
    <row r="15507" spans="4:4" s="232" customFormat="1" ht="15.75" customHeight="1">
      <c r="D15507" s="233"/>
    </row>
    <row r="15509" spans="4:4" s="232" customFormat="1" ht="15.75" customHeight="1">
      <c r="D15509" s="233"/>
    </row>
    <row r="15511" spans="4:4" s="232" customFormat="1" ht="15.75" customHeight="1">
      <c r="D15511" s="233"/>
    </row>
    <row r="15513" spans="4:4" s="232" customFormat="1" ht="15.75" customHeight="1">
      <c r="D15513" s="233"/>
    </row>
    <row r="15515" spans="4:4" s="232" customFormat="1" ht="15.75" customHeight="1">
      <c r="D15515" s="233"/>
    </row>
    <row r="15517" spans="4:4" s="232" customFormat="1" ht="15.75" customHeight="1">
      <c r="D15517" s="233"/>
    </row>
    <row r="15519" spans="4:4" s="232" customFormat="1" ht="15.75" customHeight="1">
      <c r="D15519" s="233"/>
    </row>
    <row r="15521" spans="4:4" s="232" customFormat="1" ht="15.75" customHeight="1">
      <c r="D15521" s="233"/>
    </row>
    <row r="15523" spans="4:4" s="232" customFormat="1" ht="15.75" customHeight="1">
      <c r="D15523" s="233"/>
    </row>
    <row r="15525" spans="4:4" s="232" customFormat="1" ht="15.75" customHeight="1">
      <c r="D15525" s="233"/>
    </row>
    <row r="15527" spans="4:4" s="232" customFormat="1" ht="15.75" customHeight="1">
      <c r="D15527" s="233"/>
    </row>
    <row r="15529" spans="4:4" s="232" customFormat="1" ht="15.75" customHeight="1">
      <c r="D15529" s="233"/>
    </row>
    <row r="15531" spans="4:4" s="232" customFormat="1" ht="15.75" customHeight="1">
      <c r="D15531" s="233"/>
    </row>
    <row r="15533" spans="4:4" s="232" customFormat="1" ht="15.75" customHeight="1">
      <c r="D15533" s="233"/>
    </row>
    <row r="15535" spans="4:4" s="232" customFormat="1" ht="15.75" customHeight="1">
      <c r="D15535" s="233"/>
    </row>
    <row r="15537" spans="4:4" s="232" customFormat="1" ht="15.75" customHeight="1">
      <c r="D15537" s="233"/>
    </row>
    <row r="15539" spans="4:4" s="232" customFormat="1" ht="15.75" customHeight="1">
      <c r="D15539" s="233"/>
    </row>
    <row r="15541" spans="4:4" s="232" customFormat="1" ht="15.75" customHeight="1">
      <c r="D15541" s="233"/>
    </row>
    <row r="15543" spans="4:4" s="232" customFormat="1" ht="15.75" customHeight="1">
      <c r="D15543" s="233"/>
    </row>
    <row r="15545" spans="4:4" s="232" customFormat="1" ht="15.75" customHeight="1">
      <c r="D15545" s="233"/>
    </row>
    <row r="15547" spans="4:4" s="232" customFormat="1" ht="15.75" customHeight="1">
      <c r="D15547" s="233"/>
    </row>
    <row r="15549" spans="4:4" s="232" customFormat="1" ht="15.75" customHeight="1">
      <c r="D15549" s="233"/>
    </row>
    <row r="15551" spans="4:4" s="232" customFormat="1" ht="15.75" customHeight="1">
      <c r="D15551" s="233"/>
    </row>
    <row r="15553" spans="4:4" s="232" customFormat="1" ht="15.75" customHeight="1">
      <c r="D15553" s="233"/>
    </row>
    <row r="15555" spans="4:4" s="232" customFormat="1" ht="15.75" customHeight="1">
      <c r="D15555" s="233"/>
    </row>
    <row r="15557" spans="4:4" s="232" customFormat="1" ht="15.75" customHeight="1">
      <c r="D15557" s="233"/>
    </row>
    <row r="15559" spans="4:4" s="232" customFormat="1" ht="15.75" customHeight="1">
      <c r="D15559" s="233"/>
    </row>
    <row r="15561" spans="4:4" s="232" customFormat="1" ht="15.75" customHeight="1">
      <c r="D15561" s="233"/>
    </row>
    <row r="15563" spans="4:4" s="232" customFormat="1" ht="15.75" customHeight="1">
      <c r="D15563" s="233"/>
    </row>
    <row r="15565" spans="4:4" s="232" customFormat="1" ht="15.75" customHeight="1">
      <c r="D15565" s="233"/>
    </row>
    <row r="15567" spans="4:4" s="232" customFormat="1" ht="15.75" customHeight="1">
      <c r="D15567" s="233"/>
    </row>
    <row r="15569" spans="4:4" s="232" customFormat="1" ht="15.75" customHeight="1">
      <c r="D15569" s="233"/>
    </row>
    <row r="15571" spans="4:4" s="232" customFormat="1" ht="15.75" customHeight="1">
      <c r="D15571" s="233"/>
    </row>
    <row r="15573" spans="4:4" s="232" customFormat="1" ht="15.75" customHeight="1">
      <c r="D15573" s="233"/>
    </row>
    <row r="15575" spans="4:4" s="232" customFormat="1" ht="15.75" customHeight="1">
      <c r="D15575" s="233"/>
    </row>
    <row r="15577" spans="4:4" s="232" customFormat="1" ht="15.75" customHeight="1">
      <c r="D15577" s="233"/>
    </row>
    <row r="15579" spans="4:4" s="232" customFormat="1" ht="15.75" customHeight="1">
      <c r="D15579" s="233"/>
    </row>
    <row r="15581" spans="4:4" s="232" customFormat="1" ht="15.75" customHeight="1">
      <c r="D15581" s="233"/>
    </row>
    <row r="15583" spans="4:4" s="232" customFormat="1" ht="15.75" customHeight="1">
      <c r="D15583" s="233"/>
    </row>
    <row r="15585" spans="4:4" s="232" customFormat="1" ht="15.75" customHeight="1">
      <c r="D15585" s="233"/>
    </row>
    <row r="15587" spans="4:4" s="232" customFormat="1" ht="15.75" customHeight="1">
      <c r="D15587" s="233"/>
    </row>
    <row r="15589" spans="4:4" s="232" customFormat="1" ht="15.75" customHeight="1">
      <c r="D15589" s="233"/>
    </row>
    <row r="15591" spans="4:4" s="232" customFormat="1" ht="15.75" customHeight="1">
      <c r="D15591" s="233"/>
    </row>
    <row r="15593" spans="4:4" s="232" customFormat="1" ht="15.75" customHeight="1">
      <c r="D15593" s="233"/>
    </row>
    <row r="15595" spans="4:4" s="232" customFormat="1" ht="15.75" customHeight="1">
      <c r="D15595" s="233"/>
    </row>
    <row r="15597" spans="4:4" s="232" customFormat="1" ht="15.75" customHeight="1">
      <c r="D15597" s="233"/>
    </row>
    <row r="15599" spans="4:4" s="232" customFormat="1" ht="15.75" customHeight="1">
      <c r="D15599" s="233"/>
    </row>
    <row r="15601" spans="4:4" s="232" customFormat="1" ht="15.75" customHeight="1">
      <c r="D15601" s="233"/>
    </row>
    <row r="15603" spans="4:4" s="232" customFormat="1" ht="15.75" customHeight="1">
      <c r="D15603" s="233"/>
    </row>
    <row r="15605" spans="4:4" s="232" customFormat="1" ht="15.75" customHeight="1">
      <c r="D15605" s="233"/>
    </row>
    <row r="15607" spans="4:4" s="232" customFormat="1" ht="15.75" customHeight="1">
      <c r="D15607" s="233"/>
    </row>
    <row r="15609" spans="4:4" s="232" customFormat="1" ht="15.75" customHeight="1">
      <c r="D15609" s="233"/>
    </row>
    <row r="15611" spans="4:4" s="232" customFormat="1" ht="15.75" customHeight="1">
      <c r="D15611" s="233"/>
    </row>
    <row r="15613" spans="4:4" s="232" customFormat="1" ht="15.75" customHeight="1">
      <c r="D15613" s="233"/>
    </row>
    <row r="15615" spans="4:4" s="232" customFormat="1" ht="15.75" customHeight="1">
      <c r="D15615" s="233"/>
    </row>
    <row r="15617" spans="4:4" s="232" customFormat="1" ht="15.75" customHeight="1">
      <c r="D15617" s="233"/>
    </row>
    <row r="15619" spans="4:4" s="232" customFormat="1" ht="15.75" customHeight="1">
      <c r="D15619" s="233"/>
    </row>
    <row r="15621" spans="4:4" s="232" customFormat="1" ht="15.75" customHeight="1">
      <c r="D15621" s="233"/>
    </row>
    <row r="15623" spans="4:4" s="232" customFormat="1" ht="15.75" customHeight="1">
      <c r="D15623" s="233"/>
    </row>
    <row r="15625" spans="4:4" s="232" customFormat="1" ht="15.75" customHeight="1">
      <c r="D15625" s="233"/>
    </row>
    <row r="15627" spans="4:4" s="232" customFormat="1" ht="15.75" customHeight="1">
      <c r="D15627" s="233"/>
    </row>
    <row r="15629" spans="4:4" s="232" customFormat="1" ht="15.75" customHeight="1">
      <c r="D15629" s="233"/>
    </row>
    <row r="15631" spans="4:4" s="232" customFormat="1" ht="15.75" customHeight="1">
      <c r="D15631" s="233"/>
    </row>
    <row r="15633" spans="4:4" s="232" customFormat="1" ht="15.75" customHeight="1">
      <c r="D15633" s="233"/>
    </row>
    <row r="15635" spans="4:4" s="232" customFormat="1" ht="15.75" customHeight="1">
      <c r="D15635" s="233"/>
    </row>
    <row r="15637" spans="4:4" s="232" customFormat="1" ht="15.75" customHeight="1">
      <c r="D15637" s="233"/>
    </row>
    <row r="15639" spans="4:4" s="232" customFormat="1" ht="15.75" customHeight="1">
      <c r="D15639" s="233"/>
    </row>
    <row r="15641" spans="4:4" s="232" customFormat="1" ht="15.75" customHeight="1">
      <c r="D15641" s="233"/>
    </row>
    <row r="15643" spans="4:4" s="232" customFormat="1" ht="15.75" customHeight="1">
      <c r="D15643" s="233"/>
    </row>
    <row r="15645" spans="4:4" s="232" customFormat="1" ht="15.75" customHeight="1">
      <c r="D15645" s="233"/>
    </row>
    <row r="15647" spans="4:4" s="232" customFormat="1" ht="15.75" customHeight="1">
      <c r="D15647" s="233"/>
    </row>
    <row r="15649" spans="4:4" s="232" customFormat="1" ht="15.75" customHeight="1">
      <c r="D15649" s="233"/>
    </row>
    <row r="15651" spans="4:4" s="232" customFormat="1" ht="15.75" customHeight="1">
      <c r="D15651" s="233"/>
    </row>
    <row r="15653" spans="4:4" s="232" customFormat="1" ht="15.75" customHeight="1">
      <c r="D15653" s="233"/>
    </row>
    <row r="15655" spans="4:4" s="232" customFormat="1" ht="15.75" customHeight="1">
      <c r="D15655" s="233"/>
    </row>
    <row r="15657" spans="4:4" s="232" customFormat="1" ht="15.75" customHeight="1">
      <c r="D15657" s="233"/>
    </row>
    <row r="15659" spans="4:4" s="232" customFormat="1" ht="15.75" customHeight="1">
      <c r="D15659" s="233"/>
    </row>
    <row r="15661" spans="4:4" s="232" customFormat="1" ht="15.75" customHeight="1">
      <c r="D15661" s="233"/>
    </row>
    <row r="15663" spans="4:4" s="232" customFormat="1" ht="15.75" customHeight="1">
      <c r="D15663" s="233"/>
    </row>
    <row r="15665" spans="4:4" s="232" customFormat="1" ht="15.75" customHeight="1">
      <c r="D15665" s="233"/>
    </row>
    <row r="15667" spans="4:4" s="232" customFormat="1" ht="15.75" customHeight="1">
      <c r="D15667" s="233"/>
    </row>
    <row r="15669" spans="4:4" s="232" customFormat="1" ht="15.75" customHeight="1">
      <c r="D15669" s="233"/>
    </row>
    <row r="15671" spans="4:4" s="232" customFormat="1" ht="15.75" customHeight="1">
      <c r="D15671" s="233"/>
    </row>
    <row r="15673" spans="4:4" s="232" customFormat="1" ht="15.75" customHeight="1">
      <c r="D15673" s="233"/>
    </row>
    <row r="15675" spans="4:4" s="232" customFormat="1" ht="15.75" customHeight="1">
      <c r="D15675" s="233"/>
    </row>
    <row r="15677" spans="4:4" s="232" customFormat="1" ht="15.75" customHeight="1">
      <c r="D15677" s="233"/>
    </row>
    <row r="15679" spans="4:4" s="232" customFormat="1" ht="15.75" customHeight="1">
      <c r="D15679" s="233"/>
    </row>
    <row r="15681" spans="4:4" s="232" customFormat="1" ht="15.75" customHeight="1">
      <c r="D15681" s="233"/>
    </row>
    <row r="15683" spans="4:4" s="232" customFormat="1" ht="15.75" customHeight="1">
      <c r="D15683" s="233"/>
    </row>
    <row r="15685" spans="4:4" s="232" customFormat="1" ht="15.75" customHeight="1">
      <c r="D15685" s="233"/>
    </row>
    <row r="15687" spans="4:4" s="232" customFormat="1" ht="15.75" customHeight="1">
      <c r="D15687" s="233"/>
    </row>
    <row r="15689" spans="4:4" s="232" customFormat="1" ht="15.75" customHeight="1">
      <c r="D15689" s="233"/>
    </row>
    <row r="15691" spans="4:4" s="232" customFormat="1" ht="15.75" customHeight="1">
      <c r="D15691" s="233"/>
    </row>
    <row r="15693" spans="4:4" s="232" customFormat="1" ht="15.75" customHeight="1">
      <c r="D15693" s="233"/>
    </row>
    <row r="15695" spans="4:4" s="232" customFormat="1" ht="15.75" customHeight="1">
      <c r="D15695" s="233"/>
    </row>
    <row r="15697" spans="4:4" s="232" customFormat="1" ht="15.75" customHeight="1">
      <c r="D15697" s="233"/>
    </row>
    <row r="15699" spans="4:4" s="232" customFormat="1" ht="15.75" customHeight="1">
      <c r="D15699" s="233"/>
    </row>
    <row r="15701" spans="4:4" s="232" customFormat="1" ht="15.75" customHeight="1">
      <c r="D15701" s="233"/>
    </row>
    <row r="15703" spans="4:4" s="232" customFormat="1" ht="15.75" customHeight="1">
      <c r="D15703" s="233"/>
    </row>
    <row r="15705" spans="4:4" s="232" customFormat="1" ht="15.75" customHeight="1">
      <c r="D15705" s="233"/>
    </row>
    <row r="15707" spans="4:4" s="232" customFormat="1" ht="15.75" customHeight="1">
      <c r="D15707" s="233"/>
    </row>
    <row r="15709" spans="4:4" s="232" customFormat="1" ht="15.75" customHeight="1">
      <c r="D15709" s="233"/>
    </row>
    <row r="15711" spans="4:4" s="232" customFormat="1" ht="15.75" customHeight="1">
      <c r="D15711" s="233"/>
    </row>
    <row r="15713" spans="4:4" s="232" customFormat="1" ht="15.75" customHeight="1">
      <c r="D15713" s="233"/>
    </row>
    <row r="15715" spans="4:4" s="232" customFormat="1" ht="15.75" customHeight="1">
      <c r="D15715" s="233"/>
    </row>
    <row r="15717" spans="4:4" s="232" customFormat="1" ht="15.75" customHeight="1">
      <c r="D15717" s="233"/>
    </row>
    <row r="15719" spans="4:4" s="232" customFormat="1" ht="15.75" customHeight="1">
      <c r="D15719" s="233"/>
    </row>
    <row r="15721" spans="4:4" s="232" customFormat="1" ht="15.75" customHeight="1">
      <c r="D15721" s="233"/>
    </row>
    <row r="15723" spans="4:4" s="232" customFormat="1" ht="15.75" customHeight="1">
      <c r="D15723" s="233"/>
    </row>
    <row r="15725" spans="4:4" s="232" customFormat="1" ht="15.75" customHeight="1">
      <c r="D15725" s="233"/>
    </row>
    <row r="15727" spans="4:4" s="232" customFormat="1" ht="15.75" customHeight="1">
      <c r="D15727" s="233"/>
    </row>
    <row r="15729" spans="4:4" s="232" customFormat="1" ht="15.75" customHeight="1">
      <c r="D15729" s="233"/>
    </row>
    <row r="15731" spans="4:4" s="232" customFormat="1" ht="15.75" customHeight="1">
      <c r="D15731" s="233"/>
    </row>
    <row r="15733" spans="4:4" s="232" customFormat="1" ht="15.75" customHeight="1">
      <c r="D15733" s="233"/>
    </row>
    <row r="15735" spans="4:4" s="232" customFormat="1" ht="15.75" customHeight="1">
      <c r="D15735" s="233"/>
    </row>
    <row r="15737" spans="4:4" s="232" customFormat="1" ht="15.75" customHeight="1">
      <c r="D15737" s="233"/>
    </row>
    <row r="15739" spans="4:4" s="232" customFormat="1" ht="15.75" customHeight="1">
      <c r="D15739" s="233"/>
    </row>
    <row r="15741" spans="4:4" s="232" customFormat="1" ht="15.75" customHeight="1">
      <c r="D15741" s="233"/>
    </row>
    <row r="15743" spans="4:4" s="232" customFormat="1" ht="15.75" customHeight="1">
      <c r="D15743" s="233"/>
    </row>
    <row r="15745" spans="4:4" s="232" customFormat="1" ht="15.75" customHeight="1">
      <c r="D15745" s="233"/>
    </row>
    <row r="15747" spans="4:4" s="232" customFormat="1" ht="15.75" customHeight="1">
      <c r="D15747" s="233"/>
    </row>
    <row r="15749" spans="4:4" s="232" customFormat="1" ht="15.75" customHeight="1">
      <c r="D15749" s="233"/>
    </row>
    <row r="15751" spans="4:4" s="232" customFormat="1" ht="15.75" customHeight="1">
      <c r="D15751" s="233"/>
    </row>
    <row r="15753" spans="4:4" s="232" customFormat="1" ht="15.75" customHeight="1">
      <c r="D15753" s="233"/>
    </row>
    <row r="15755" spans="4:4" s="232" customFormat="1" ht="15.75" customHeight="1">
      <c r="D15755" s="233"/>
    </row>
    <row r="15757" spans="4:4" s="232" customFormat="1" ht="15.75" customHeight="1">
      <c r="D15757" s="233"/>
    </row>
    <row r="15759" spans="4:4" s="232" customFormat="1" ht="15.75" customHeight="1">
      <c r="D15759" s="233"/>
    </row>
    <row r="15761" spans="4:4" s="232" customFormat="1" ht="15.75" customHeight="1">
      <c r="D15761" s="233"/>
    </row>
    <row r="15763" spans="4:4" s="232" customFormat="1" ht="15.75" customHeight="1">
      <c r="D15763" s="233"/>
    </row>
    <row r="15765" spans="4:4" s="232" customFormat="1" ht="15.75" customHeight="1">
      <c r="D15765" s="233"/>
    </row>
    <row r="15767" spans="4:4" s="232" customFormat="1" ht="15.75" customHeight="1">
      <c r="D15767" s="233"/>
    </row>
    <row r="15769" spans="4:4" s="232" customFormat="1" ht="15.75" customHeight="1">
      <c r="D15769" s="233"/>
    </row>
    <row r="15771" spans="4:4" s="232" customFormat="1" ht="15.75" customHeight="1">
      <c r="D15771" s="233"/>
    </row>
    <row r="15773" spans="4:4" s="232" customFormat="1" ht="15.75" customHeight="1">
      <c r="D15773" s="233"/>
    </row>
    <row r="15775" spans="4:4" s="232" customFormat="1" ht="15.75" customHeight="1">
      <c r="D15775" s="233"/>
    </row>
    <row r="15777" spans="4:4" s="232" customFormat="1" ht="15.75" customHeight="1">
      <c r="D15777" s="233"/>
    </row>
    <row r="15779" spans="4:4" s="232" customFormat="1" ht="15.75" customHeight="1">
      <c r="D15779" s="233"/>
    </row>
    <row r="15781" spans="4:4" s="232" customFormat="1" ht="15.75" customHeight="1">
      <c r="D15781" s="233"/>
    </row>
    <row r="15783" spans="4:4" s="232" customFormat="1" ht="15.75" customHeight="1">
      <c r="D15783" s="233"/>
    </row>
    <row r="15785" spans="4:4" s="232" customFormat="1" ht="15.75" customHeight="1">
      <c r="D15785" s="233"/>
    </row>
    <row r="15787" spans="4:4" s="232" customFormat="1" ht="15.75" customHeight="1">
      <c r="D15787" s="233"/>
    </row>
    <row r="15789" spans="4:4" s="232" customFormat="1" ht="15.75" customHeight="1">
      <c r="D15789" s="233"/>
    </row>
    <row r="15791" spans="4:4" s="232" customFormat="1" ht="15.75" customHeight="1">
      <c r="D15791" s="233"/>
    </row>
    <row r="15793" spans="4:4" s="232" customFormat="1" ht="15.75" customHeight="1">
      <c r="D15793" s="233"/>
    </row>
    <row r="15795" spans="4:4" s="232" customFormat="1" ht="15.75" customHeight="1">
      <c r="D15795" s="233"/>
    </row>
    <row r="15797" spans="4:4" s="232" customFormat="1" ht="15.75" customHeight="1">
      <c r="D15797" s="233"/>
    </row>
    <row r="15799" spans="4:4" s="232" customFormat="1" ht="15.75" customHeight="1">
      <c r="D15799" s="233"/>
    </row>
    <row r="15801" spans="4:4" s="232" customFormat="1" ht="15.75" customHeight="1">
      <c r="D15801" s="233"/>
    </row>
    <row r="15803" spans="4:4" s="232" customFormat="1" ht="15.75" customHeight="1">
      <c r="D15803" s="233"/>
    </row>
    <row r="15805" spans="4:4" s="232" customFormat="1" ht="15.75" customHeight="1">
      <c r="D15805" s="233"/>
    </row>
    <row r="15807" spans="4:4" s="232" customFormat="1" ht="15.75" customHeight="1">
      <c r="D15807" s="233"/>
    </row>
    <row r="15809" spans="4:4" s="232" customFormat="1" ht="15.75" customHeight="1">
      <c r="D15809" s="233"/>
    </row>
    <row r="15811" spans="4:4" s="232" customFormat="1" ht="15.75" customHeight="1">
      <c r="D15811" s="233"/>
    </row>
    <row r="15813" spans="4:4" s="232" customFormat="1" ht="15.75" customHeight="1">
      <c r="D15813" s="233"/>
    </row>
    <row r="15815" spans="4:4" s="232" customFormat="1" ht="15.75" customHeight="1">
      <c r="D15815" s="233"/>
    </row>
    <row r="15817" spans="4:4" s="232" customFormat="1" ht="15.75" customHeight="1">
      <c r="D15817" s="233"/>
    </row>
    <row r="15819" spans="4:4" s="232" customFormat="1" ht="15.75" customHeight="1">
      <c r="D15819" s="233"/>
    </row>
    <row r="15821" spans="4:4" s="232" customFormat="1" ht="15.75" customHeight="1">
      <c r="D15821" s="233"/>
    </row>
    <row r="15823" spans="4:4" s="232" customFormat="1" ht="15.75" customHeight="1">
      <c r="D15823" s="233"/>
    </row>
    <row r="15825" spans="4:4" s="232" customFormat="1" ht="15.75" customHeight="1">
      <c r="D15825" s="233"/>
    </row>
    <row r="15827" spans="4:4" s="232" customFormat="1" ht="15.75" customHeight="1">
      <c r="D15827" s="233"/>
    </row>
    <row r="15829" spans="4:4" s="232" customFormat="1" ht="15.75" customHeight="1">
      <c r="D15829" s="233"/>
    </row>
    <row r="15831" spans="4:4" s="232" customFormat="1" ht="15.75" customHeight="1">
      <c r="D15831" s="233"/>
    </row>
    <row r="15833" spans="4:4" s="232" customFormat="1" ht="15.75" customHeight="1">
      <c r="D15833" s="233"/>
    </row>
    <row r="15835" spans="4:4" s="232" customFormat="1" ht="15.75" customHeight="1">
      <c r="D15835" s="233"/>
    </row>
    <row r="15837" spans="4:4" s="232" customFormat="1" ht="15.75" customHeight="1">
      <c r="D15837" s="233"/>
    </row>
    <row r="15839" spans="4:4" s="232" customFormat="1" ht="15.75" customHeight="1">
      <c r="D15839" s="233"/>
    </row>
    <row r="15841" spans="4:4" s="232" customFormat="1" ht="15.75" customHeight="1">
      <c r="D15841" s="233"/>
    </row>
    <row r="15843" spans="4:4" s="232" customFormat="1" ht="15.75" customHeight="1">
      <c r="D15843" s="233"/>
    </row>
    <row r="15845" spans="4:4" s="232" customFormat="1" ht="15.75" customHeight="1">
      <c r="D15845" s="233"/>
    </row>
    <row r="15847" spans="4:4" s="232" customFormat="1" ht="15.75" customHeight="1">
      <c r="D15847" s="233"/>
    </row>
    <row r="15849" spans="4:4" s="232" customFormat="1" ht="15.75" customHeight="1">
      <c r="D15849" s="233"/>
    </row>
    <row r="15851" spans="4:4" s="232" customFormat="1" ht="15.75" customHeight="1">
      <c r="D15851" s="233"/>
    </row>
    <row r="15853" spans="4:4" s="232" customFormat="1" ht="15.75" customHeight="1">
      <c r="D15853" s="233"/>
    </row>
    <row r="15855" spans="4:4" s="232" customFormat="1" ht="15.75" customHeight="1">
      <c r="D15855" s="233"/>
    </row>
    <row r="15857" spans="4:4" s="232" customFormat="1" ht="15.75" customHeight="1">
      <c r="D15857" s="233"/>
    </row>
    <row r="15859" spans="4:4" s="232" customFormat="1" ht="15.75" customHeight="1">
      <c r="D15859" s="233"/>
    </row>
    <row r="15861" spans="4:4" s="232" customFormat="1" ht="15.75" customHeight="1">
      <c r="D15861" s="233"/>
    </row>
    <row r="15863" spans="4:4" s="232" customFormat="1" ht="15.75" customHeight="1">
      <c r="D15863" s="233"/>
    </row>
    <row r="15865" spans="4:4" s="232" customFormat="1" ht="15.75" customHeight="1">
      <c r="D15865" s="233"/>
    </row>
    <row r="15867" spans="4:4" s="232" customFormat="1" ht="15.75" customHeight="1">
      <c r="D15867" s="233"/>
    </row>
    <row r="15869" spans="4:4" s="232" customFormat="1" ht="15.75" customHeight="1">
      <c r="D15869" s="233"/>
    </row>
    <row r="15871" spans="4:4" s="232" customFormat="1" ht="15.75" customHeight="1">
      <c r="D15871" s="233"/>
    </row>
    <row r="15873" spans="4:4" s="232" customFormat="1" ht="15.75" customHeight="1">
      <c r="D15873" s="233"/>
    </row>
    <row r="15875" spans="4:4" s="232" customFormat="1" ht="15.75" customHeight="1">
      <c r="D15875" s="233"/>
    </row>
    <row r="15877" spans="4:4" s="232" customFormat="1" ht="15.75" customHeight="1">
      <c r="D15877" s="233"/>
    </row>
    <row r="15879" spans="4:4" s="232" customFormat="1" ht="15.75" customHeight="1">
      <c r="D15879" s="233"/>
    </row>
    <row r="15881" spans="4:4" s="232" customFormat="1" ht="15.75" customHeight="1">
      <c r="D15881" s="233"/>
    </row>
    <row r="15883" spans="4:4" s="232" customFormat="1" ht="15.75" customHeight="1">
      <c r="D15883" s="233"/>
    </row>
    <row r="15885" spans="4:4" s="232" customFormat="1" ht="15.75" customHeight="1">
      <c r="D15885" s="233"/>
    </row>
    <row r="15887" spans="4:4" s="232" customFormat="1" ht="15.75" customHeight="1">
      <c r="D15887" s="233"/>
    </row>
    <row r="15889" spans="4:4" s="232" customFormat="1" ht="15.75" customHeight="1">
      <c r="D15889" s="233"/>
    </row>
    <row r="15891" spans="4:4" s="232" customFormat="1" ht="15.75" customHeight="1">
      <c r="D15891" s="233"/>
    </row>
    <row r="15893" spans="4:4" s="232" customFormat="1" ht="15.75" customHeight="1">
      <c r="D15893" s="233"/>
    </row>
    <row r="15895" spans="4:4" s="232" customFormat="1" ht="15.75" customHeight="1">
      <c r="D15895" s="233"/>
    </row>
    <row r="15897" spans="4:4" s="232" customFormat="1" ht="15.75" customHeight="1">
      <c r="D15897" s="233"/>
    </row>
    <row r="15899" spans="4:4" s="232" customFormat="1" ht="15.75" customHeight="1">
      <c r="D15899" s="233"/>
    </row>
    <row r="15901" spans="4:4" s="232" customFormat="1" ht="15.75" customHeight="1">
      <c r="D15901" s="233"/>
    </row>
    <row r="15903" spans="4:4" s="232" customFormat="1" ht="15.75" customHeight="1">
      <c r="D15903" s="233"/>
    </row>
    <row r="15905" spans="4:4" s="232" customFormat="1" ht="15.75" customHeight="1">
      <c r="D15905" s="233"/>
    </row>
    <row r="15907" spans="4:4" s="232" customFormat="1" ht="15.75" customHeight="1">
      <c r="D15907" s="233"/>
    </row>
    <row r="15909" spans="4:4" s="232" customFormat="1" ht="15.75" customHeight="1">
      <c r="D15909" s="233"/>
    </row>
    <row r="15911" spans="4:4" s="232" customFormat="1" ht="15.75" customHeight="1">
      <c r="D15911" s="233"/>
    </row>
    <row r="15913" spans="4:4" s="232" customFormat="1" ht="15.75" customHeight="1">
      <c r="D15913" s="233"/>
    </row>
    <row r="15915" spans="4:4" s="232" customFormat="1" ht="15.75" customHeight="1">
      <c r="D15915" s="233"/>
    </row>
    <row r="15917" spans="4:4" s="232" customFormat="1" ht="15.75" customHeight="1">
      <c r="D15917" s="233"/>
    </row>
    <row r="15919" spans="4:4" s="232" customFormat="1" ht="15.75" customHeight="1">
      <c r="D15919" s="233"/>
    </row>
    <row r="15921" spans="4:4" s="232" customFormat="1" ht="15.75" customHeight="1">
      <c r="D15921" s="233"/>
    </row>
    <row r="15923" spans="4:4" s="232" customFormat="1" ht="15.75" customHeight="1">
      <c r="D15923" s="233"/>
    </row>
    <row r="15925" spans="4:4" s="232" customFormat="1" ht="15.75" customHeight="1">
      <c r="D15925" s="233"/>
    </row>
    <row r="15927" spans="4:4" s="232" customFormat="1" ht="15.75" customHeight="1">
      <c r="D15927" s="233"/>
    </row>
    <row r="15929" spans="4:4" s="232" customFormat="1" ht="15.75" customHeight="1">
      <c r="D15929" s="233"/>
    </row>
    <row r="15931" spans="4:4" s="232" customFormat="1" ht="15.75" customHeight="1">
      <c r="D15931" s="233"/>
    </row>
    <row r="15933" spans="4:4" s="232" customFormat="1" ht="15.75" customHeight="1">
      <c r="D15933" s="233"/>
    </row>
    <row r="15935" spans="4:4" s="232" customFormat="1" ht="15.75" customHeight="1">
      <c r="D15935" s="233"/>
    </row>
    <row r="15937" spans="4:4" s="232" customFormat="1" ht="15.75" customHeight="1">
      <c r="D15937" s="233"/>
    </row>
    <row r="15939" spans="4:4" s="232" customFormat="1" ht="15.75" customHeight="1">
      <c r="D15939" s="233"/>
    </row>
    <row r="15941" spans="4:4" s="232" customFormat="1" ht="15.75" customHeight="1">
      <c r="D15941" s="233"/>
    </row>
    <row r="15943" spans="4:4" s="232" customFormat="1" ht="15.75" customHeight="1">
      <c r="D15943" s="233"/>
    </row>
    <row r="15945" spans="4:4" s="232" customFormat="1" ht="15.75" customHeight="1">
      <c r="D15945" s="233"/>
    </row>
    <row r="15947" spans="4:4" s="232" customFormat="1" ht="15.75" customHeight="1">
      <c r="D15947" s="233"/>
    </row>
    <row r="15949" spans="4:4" s="232" customFormat="1" ht="15.75" customHeight="1">
      <c r="D15949" s="233"/>
    </row>
    <row r="15951" spans="4:4" s="232" customFormat="1" ht="15.75" customHeight="1">
      <c r="D15951" s="233"/>
    </row>
    <row r="15953" spans="4:4" s="232" customFormat="1" ht="15.75" customHeight="1">
      <c r="D15953" s="233"/>
    </row>
    <row r="15955" spans="4:4" s="232" customFormat="1" ht="15.75" customHeight="1">
      <c r="D15955" s="233"/>
    </row>
    <row r="15957" spans="4:4" s="232" customFormat="1" ht="15.75" customHeight="1">
      <c r="D15957" s="233"/>
    </row>
    <row r="15959" spans="4:4" s="232" customFormat="1" ht="15.75" customHeight="1">
      <c r="D15959" s="233"/>
    </row>
    <row r="15961" spans="4:4" s="232" customFormat="1" ht="15.75" customHeight="1">
      <c r="D15961" s="233"/>
    </row>
    <row r="15963" spans="4:4" s="232" customFormat="1" ht="15.75" customHeight="1">
      <c r="D15963" s="233"/>
    </row>
    <row r="15965" spans="4:4" s="232" customFormat="1" ht="15.75" customHeight="1">
      <c r="D15965" s="233"/>
    </row>
    <row r="15967" spans="4:4" s="232" customFormat="1" ht="15.75" customHeight="1">
      <c r="D15967" s="233"/>
    </row>
    <row r="15969" spans="4:4" s="232" customFormat="1" ht="15.75" customHeight="1">
      <c r="D15969" s="233"/>
    </row>
    <row r="15971" spans="4:4" s="232" customFormat="1" ht="15.75" customHeight="1">
      <c r="D15971" s="233"/>
    </row>
    <row r="15973" spans="4:4" s="232" customFormat="1" ht="15.75" customHeight="1">
      <c r="D15973" s="233"/>
    </row>
    <row r="15975" spans="4:4" s="232" customFormat="1" ht="15.75" customHeight="1">
      <c r="D15975" s="233"/>
    </row>
    <row r="15977" spans="4:4" s="232" customFormat="1" ht="15.75" customHeight="1">
      <c r="D15977" s="233"/>
    </row>
    <row r="15979" spans="4:4" s="232" customFormat="1" ht="15.75" customHeight="1">
      <c r="D15979" s="233"/>
    </row>
    <row r="15981" spans="4:4" s="232" customFormat="1" ht="15.75" customHeight="1">
      <c r="D15981" s="233"/>
    </row>
    <row r="15983" spans="4:4" s="232" customFormat="1" ht="15.75" customHeight="1">
      <c r="D15983" s="233"/>
    </row>
    <row r="15985" spans="4:4" s="232" customFormat="1" ht="15.75" customHeight="1">
      <c r="D15985" s="233"/>
    </row>
    <row r="15987" spans="4:4" s="232" customFormat="1" ht="15.75" customHeight="1">
      <c r="D15987" s="233"/>
    </row>
    <row r="15989" spans="4:4" s="232" customFormat="1" ht="15.75" customHeight="1">
      <c r="D15989" s="233"/>
    </row>
    <row r="15991" spans="4:4" s="232" customFormat="1" ht="15.75" customHeight="1">
      <c r="D15991" s="233"/>
    </row>
    <row r="15993" spans="4:4" s="232" customFormat="1" ht="15.75" customHeight="1">
      <c r="D15993" s="233"/>
    </row>
    <row r="15995" spans="4:4" s="232" customFormat="1" ht="15.75" customHeight="1">
      <c r="D15995" s="233"/>
    </row>
    <row r="15997" spans="4:4" s="232" customFormat="1" ht="15.75" customHeight="1">
      <c r="D15997" s="233"/>
    </row>
    <row r="15999" spans="4:4" s="232" customFormat="1" ht="15.75" customHeight="1">
      <c r="D15999" s="233"/>
    </row>
    <row r="16001" spans="4:4" s="232" customFormat="1" ht="15.75" customHeight="1">
      <c r="D16001" s="233"/>
    </row>
    <row r="16003" spans="4:4" s="232" customFormat="1" ht="15.75" customHeight="1">
      <c r="D16003" s="233"/>
    </row>
    <row r="16005" spans="4:4" s="232" customFormat="1" ht="15.75" customHeight="1">
      <c r="D16005" s="233"/>
    </row>
    <row r="16007" spans="4:4" s="232" customFormat="1" ht="15.75" customHeight="1">
      <c r="D16007" s="233"/>
    </row>
    <row r="16009" spans="4:4" s="232" customFormat="1" ht="15.75" customHeight="1">
      <c r="D16009" s="233"/>
    </row>
    <row r="16011" spans="4:4" s="232" customFormat="1" ht="15.75" customHeight="1">
      <c r="D16011" s="233"/>
    </row>
    <row r="16013" spans="4:4" s="232" customFormat="1" ht="15.75" customHeight="1">
      <c r="D16013" s="233"/>
    </row>
    <row r="16015" spans="4:4" s="232" customFormat="1" ht="15.75" customHeight="1">
      <c r="D16015" s="233"/>
    </row>
    <row r="16017" spans="4:4" s="232" customFormat="1" ht="15.75" customHeight="1">
      <c r="D16017" s="233"/>
    </row>
    <row r="16019" spans="4:4" s="232" customFormat="1" ht="15.75" customHeight="1">
      <c r="D16019" s="233"/>
    </row>
    <row r="16021" spans="4:4" s="232" customFormat="1" ht="15.75" customHeight="1">
      <c r="D16021" s="233"/>
    </row>
    <row r="16023" spans="4:4" s="232" customFormat="1" ht="15.75" customHeight="1">
      <c r="D16023" s="233"/>
    </row>
    <row r="16025" spans="4:4" s="232" customFormat="1" ht="15.75" customHeight="1">
      <c r="D16025" s="233"/>
    </row>
    <row r="16027" spans="4:4" s="232" customFormat="1" ht="15.75" customHeight="1">
      <c r="D16027" s="233"/>
    </row>
    <row r="16029" spans="4:4" s="232" customFormat="1" ht="15.75" customHeight="1">
      <c r="D16029" s="233"/>
    </row>
    <row r="16031" spans="4:4" s="232" customFormat="1" ht="15.75" customHeight="1">
      <c r="D16031" s="233"/>
    </row>
    <row r="16033" spans="4:4" s="232" customFormat="1" ht="15.75" customHeight="1">
      <c r="D16033" s="233"/>
    </row>
    <row r="16035" spans="4:4" s="232" customFormat="1" ht="15.75" customHeight="1">
      <c r="D16035" s="233"/>
    </row>
    <row r="16037" spans="4:4" s="232" customFormat="1" ht="15.75" customHeight="1">
      <c r="D16037" s="233"/>
    </row>
    <row r="16039" spans="4:4" s="232" customFormat="1" ht="15.75" customHeight="1">
      <c r="D16039" s="233"/>
    </row>
    <row r="16041" spans="4:4" s="232" customFormat="1" ht="15.75" customHeight="1">
      <c r="D16041" s="233"/>
    </row>
    <row r="16043" spans="4:4" s="232" customFormat="1" ht="15.75" customHeight="1">
      <c r="D16043" s="233"/>
    </row>
    <row r="16045" spans="4:4" s="232" customFormat="1" ht="15.75" customHeight="1">
      <c r="D16045" s="233"/>
    </row>
    <row r="16047" spans="4:4" s="232" customFormat="1" ht="15.75" customHeight="1">
      <c r="D16047" s="233"/>
    </row>
    <row r="16049" spans="4:4" s="232" customFormat="1" ht="15.75" customHeight="1">
      <c r="D16049" s="233"/>
    </row>
    <row r="16051" spans="4:4" s="232" customFormat="1" ht="15.75" customHeight="1">
      <c r="D16051" s="233"/>
    </row>
    <row r="16053" spans="4:4" s="232" customFormat="1" ht="15.75" customHeight="1">
      <c r="D16053" s="233"/>
    </row>
    <row r="16055" spans="4:4" s="232" customFormat="1" ht="15.75" customHeight="1">
      <c r="D16055" s="233"/>
    </row>
    <row r="16057" spans="4:4" s="232" customFormat="1" ht="15.75" customHeight="1">
      <c r="D16057" s="233"/>
    </row>
    <row r="16059" spans="4:4" s="232" customFormat="1" ht="15.75" customHeight="1">
      <c r="D16059" s="233"/>
    </row>
    <row r="16061" spans="4:4" s="232" customFormat="1" ht="15.75" customHeight="1">
      <c r="D16061" s="233"/>
    </row>
    <row r="16063" spans="4:4" s="232" customFormat="1" ht="15.75" customHeight="1">
      <c r="D16063" s="233"/>
    </row>
    <row r="16065" spans="4:4" s="232" customFormat="1" ht="15.75" customHeight="1">
      <c r="D16065" s="233"/>
    </row>
    <row r="16067" spans="4:4" s="232" customFormat="1" ht="15.75" customHeight="1">
      <c r="D16067" s="233"/>
    </row>
    <row r="16069" spans="4:4" s="232" customFormat="1" ht="15.75" customHeight="1">
      <c r="D16069" s="233"/>
    </row>
    <row r="16071" spans="4:4" s="232" customFormat="1" ht="15.75" customHeight="1">
      <c r="D16071" s="233"/>
    </row>
    <row r="16073" spans="4:4" s="232" customFormat="1" ht="15.75" customHeight="1">
      <c r="D16073" s="233"/>
    </row>
    <row r="16075" spans="4:4" s="232" customFormat="1" ht="15.75" customHeight="1">
      <c r="D16075" s="233"/>
    </row>
    <row r="16077" spans="4:4" s="232" customFormat="1" ht="15.75" customHeight="1">
      <c r="D16077" s="233"/>
    </row>
    <row r="16079" spans="4:4" s="232" customFormat="1" ht="15.75" customHeight="1">
      <c r="D16079" s="233"/>
    </row>
    <row r="16081" spans="4:4" s="232" customFormat="1" ht="15.75" customHeight="1">
      <c r="D16081" s="233"/>
    </row>
    <row r="16083" spans="4:4" s="232" customFormat="1" ht="15.75" customHeight="1">
      <c r="D16083" s="233"/>
    </row>
    <row r="16085" spans="4:4" s="232" customFormat="1" ht="15.75" customHeight="1">
      <c r="D16085" s="233"/>
    </row>
    <row r="16087" spans="4:4" s="232" customFormat="1" ht="15.75" customHeight="1">
      <c r="D16087" s="233"/>
    </row>
    <row r="16089" spans="4:4" s="232" customFormat="1" ht="15.75" customHeight="1">
      <c r="D16089" s="233"/>
    </row>
    <row r="16091" spans="4:4" s="232" customFormat="1" ht="15.75" customHeight="1">
      <c r="D16091" s="233"/>
    </row>
    <row r="16093" spans="4:4" s="232" customFormat="1" ht="15.75" customHeight="1">
      <c r="D16093" s="233"/>
    </row>
    <row r="16095" spans="4:4" s="232" customFormat="1" ht="15.75" customHeight="1">
      <c r="D16095" s="233"/>
    </row>
    <row r="16097" spans="4:4" s="232" customFormat="1" ht="15.75" customHeight="1">
      <c r="D16097" s="233"/>
    </row>
    <row r="16099" spans="4:4" s="232" customFormat="1" ht="15.75" customHeight="1">
      <c r="D16099" s="233"/>
    </row>
    <row r="16101" spans="4:4" s="232" customFormat="1" ht="15.75" customHeight="1">
      <c r="D16101" s="233"/>
    </row>
    <row r="16103" spans="4:4" s="232" customFormat="1" ht="15.75" customHeight="1">
      <c r="D16103" s="233"/>
    </row>
    <row r="16105" spans="4:4" s="232" customFormat="1" ht="15.75" customHeight="1">
      <c r="D16105" s="233"/>
    </row>
    <row r="16107" spans="4:4" s="232" customFormat="1" ht="15.75" customHeight="1">
      <c r="D16107" s="233"/>
    </row>
    <row r="16109" spans="4:4" s="232" customFormat="1" ht="15.75" customHeight="1">
      <c r="D16109" s="233"/>
    </row>
    <row r="16111" spans="4:4" s="232" customFormat="1" ht="15.75" customHeight="1">
      <c r="D16111" s="233"/>
    </row>
    <row r="16113" spans="4:4" s="232" customFormat="1" ht="15.75" customHeight="1">
      <c r="D16113" s="233"/>
    </row>
    <row r="16115" spans="4:4" s="232" customFormat="1" ht="15.75" customHeight="1">
      <c r="D16115" s="233"/>
    </row>
    <row r="16117" spans="4:4" s="232" customFormat="1" ht="15.75" customHeight="1">
      <c r="D16117" s="233"/>
    </row>
    <row r="16119" spans="4:4" s="232" customFormat="1" ht="15.75" customHeight="1">
      <c r="D16119" s="233"/>
    </row>
    <row r="16121" spans="4:4" s="232" customFormat="1" ht="15.75" customHeight="1">
      <c r="D16121" s="233"/>
    </row>
    <row r="16123" spans="4:4" s="232" customFormat="1" ht="15.75" customHeight="1">
      <c r="D16123" s="233"/>
    </row>
    <row r="16125" spans="4:4" s="232" customFormat="1" ht="15.75" customHeight="1">
      <c r="D16125" s="233"/>
    </row>
    <row r="16127" spans="4:4" s="232" customFormat="1" ht="15.75" customHeight="1">
      <c r="D16127" s="233"/>
    </row>
    <row r="16129" spans="4:4" s="232" customFormat="1" ht="15.75" customHeight="1">
      <c r="D16129" s="233"/>
    </row>
    <row r="16131" spans="4:4" s="232" customFormat="1" ht="15.75" customHeight="1">
      <c r="D16131" s="233"/>
    </row>
    <row r="16133" spans="4:4" s="232" customFormat="1" ht="15.75" customHeight="1">
      <c r="D16133" s="233"/>
    </row>
    <row r="16135" spans="4:4" s="232" customFormat="1" ht="15.75" customHeight="1">
      <c r="D16135" s="233"/>
    </row>
    <row r="16137" spans="4:4" s="232" customFormat="1" ht="15.75" customHeight="1">
      <c r="D16137" s="233"/>
    </row>
    <row r="16139" spans="4:4" s="232" customFormat="1" ht="15.75" customHeight="1">
      <c r="D16139" s="233"/>
    </row>
    <row r="16141" spans="4:4" s="232" customFormat="1" ht="15.75" customHeight="1">
      <c r="D16141" s="233"/>
    </row>
    <row r="16143" spans="4:4" s="232" customFormat="1" ht="15.75" customHeight="1">
      <c r="D16143" s="233"/>
    </row>
    <row r="16145" spans="4:4" s="232" customFormat="1" ht="15.75" customHeight="1">
      <c r="D16145" s="233"/>
    </row>
    <row r="16147" spans="4:4" s="232" customFormat="1" ht="15.75" customHeight="1">
      <c r="D16147" s="233"/>
    </row>
    <row r="16149" spans="4:4" s="232" customFormat="1" ht="15.75" customHeight="1">
      <c r="D16149" s="233"/>
    </row>
    <row r="16151" spans="4:4" s="232" customFormat="1" ht="15.75" customHeight="1">
      <c r="D16151" s="233"/>
    </row>
    <row r="16153" spans="4:4" s="232" customFormat="1" ht="15.75" customHeight="1">
      <c r="D16153" s="233"/>
    </row>
    <row r="16155" spans="4:4" s="232" customFormat="1" ht="15.75" customHeight="1">
      <c r="D16155" s="233"/>
    </row>
    <row r="16157" spans="4:4" s="232" customFormat="1" ht="15.75" customHeight="1">
      <c r="D16157" s="233"/>
    </row>
    <row r="16159" spans="4:4" s="232" customFormat="1" ht="15.75" customHeight="1">
      <c r="D16159" s="233"/>
    </row>
    <row r="16161" spans="4:4" s="232" customFormat="1" ht="15.75" customHeight="1">
      <c r="D16161" s="233"/>
    </row>
    <row r="16163" spans="4:4" s="232" customFormat="1" ht="15.75" customHeight="1">
      <c r="D16163" s="233"/>
    </row>
    <row r="16165" spans="4:4" s="232" customFormat="1" ht="15.75" customHeight="1">
      <c r="D16165" s="233"/>
    </row>
    <row r="16167" spans="4:4" s="232" customFormat="1" ht="15.75" customHeight="1">
      <c r="D16167" s="233"/>
    </row>
    <row r="16169" spans="4:4" s="232" customFormat="1" ht="15.75" customHeight="1">
      <c r="D16169" s="233"/>
    </row>
    <row r="16171" spans="4:4" s="232" customFormat="1" ht="15.75" customHeight="1">
      <c r="D16171" s="233"/>
    </row>
    <row r="16173" spans="4:4" s="232" customFormat="1" ht="15.75" customHeight="1">
      <c r="D16173" s="233"/>
    </row>
    <row r="16175" spans="4:4" s="232" customFormat="1" ht="15.75" customHeight="1">
      <c r="D16175" s="233"/>
    </row>
    <row r="16177" spans="4:4" s="232" customFormat="1" ht="15.75" customHeight="1">
      <c r="D16177" s="233"/>
    </row>
    <row r="16179" spans="4:4" s="232" customFormat="1" ht="15.75" customHeight="1">
      <c r="D16179" s="233"/>
    </row>
    <row r="16181" spans="4:4" s="232" customFormat="1" ht="15.75" customHeight="1">
      <c r="D16181" s="233"/>
    </row>
    <row r="16183" spans="4:4" s="232" customFormat="1" ht="15.75" customHeight="1">
      <c r="D16183" s="233"/>
    </row>
    <row r="16185" spans="4:4" s="232" customFormat="1" ht="15.75" customHeight="1">
      <c r="D16185" s="233"/>
    </row>
    <row r="16187" spans="4:4" s="232" customFormat="1" ht="15.75" customHeight="1">
      <c r="D16187" s="233"/>
    </row>
    <row r="16189" spans="4:4" s="232" customFormat="1" ht="15.75" customHeight="1">
      <c r="D16189" s="233"/>
    </row>
    <row r="16191" spans="4:4" s="232" customFormat="1" ht="15.75" customHeight="1">
      <c r="D16191" s="233"/>
    </row>
    <row r="16193" spans="4:4" s="232" customFormat="1" ht="15.75" customHeight="1">
      <c r="D16193" s="233"/>
    </row>
    <row r="16195" spans="4:4" s="232" customFormat="1" ht="15.75" customHeight="1">
      <c r="D16195" s="233"/>
    </row>
    <row r="16197" spans="4:4" s="232" customFormat="1" ht="15.75" customHeight="1">
      <c r="D16197" s="233"/>
    </row>
    <row r="16199" spans="4:4" s="232" customFormat="1" ht="15.75" customHeight="1">
      <c r="D16199" s="233"/>
    </row>
    <row r="16201" spans="4:4" s="232" customFormat="1" ht="15.75" customHeight="1">
      <c r="D16201" s="233"/>
    </row>
    <row r="16203" spans="4:4" s="232" customFormat="1" ht="15.75" customHeight="1">
      <c r="D16203" s="233"/>
    </row>
    <row r="16205" spans="4:4" s="232" customFormat="1" ht="15.75" customHeight="1">
      <c r="D16205" s="233"/>
    </row>
    <row r="16207" spans="4:4" s="232" customFormat="1" ht="15.75" customHeight="1">
      <c r="D16207" s="233"/>
    </row>
    <row r="16209" spans="4:4" s="232" customFormat="1" ht="15.75" customHeight="1">
      <c r="D16209" s="233"/>
    </row>
    <row r="16211" spans="4:4" s="232" customFormat="1" ht="15.75" customHeight="1">
      <c r="D16211" s="233"/>
    </row>
    <row r="16213" spans="4:4" s="232" customFormat="1" ht="15.75" customHeight="1">
      <c r="D16213" s="233"/>
    </row>
    <row r="16215" spans="4:4" s="232" customFormat="1" ht="15.75" customHeight="1">
      <c r="D16215" s="233"/>
    </row>
    <row r="16217" spans="4:4" s="232" customFormat="1" ht="15.75" customHeight="1">
      <c r="D16217" s="233"/>
    </row>
    <row r="16219" spans="4:4" s="232" customFormat="1" ht="15.75" customHeight="1">
      <c r="D16219" s="233"/>
    </row>
    <row r="16221" spans="4:4" s="232" customFormat="1" ht="15.75" customHeight="1">
      <c r="D16221" s="233"/>
    </row>
    <row r="16223" spans="4:4" s="232" customFormat="1" ht="15.75" customHeight="1">
      <c r="D16223" s="233"/>
    </row>
    <row r="16225" spans="4:4" s="232" customFormat="1" ht="15.75" customHeight="1">
      <c r="D16225" s="233"/>
    </row>
    <row r="16227" spans="4:4" s="232" customFormat="1" ht="15.75" customHeight="1">
      <c r="D16227" s="233"/>
    </row>
    <row r="16229" spans="4:4" s="232" customFormat="1" ht="15.75" customHeight="1">
      <c r="D16229" s="233"/>
    </row>
    <row r="16231" spans="4:4" s="232" customFormat="1" ht="15.75" customHeight="1">
      <c r="D16231" s="233"/>
    </row>
    <row r="16233" spans="4:4" s="232" customFormat="1" ht="15.75" customHeight="1">
      <c r="D16233" s="233"/>
    </row>
    <row r="16235" spans="4:4" s="232" customFormat="1" ht="15.75" customHeight="1">
      <c r="D16235" s="233"/>
    </row>
    <row r="16237" spans="4:4" s="232" customFormat="1" ht="15.75" customHeight="1">
      <c r="D16237" s="233"/>
    </row>
    <row r="16239" spans="4:4" s="232" customFormat="1" ht="15.75" customHeight="1">
      <c r="D16239" s="233"/>
    </row>
    <row r="16241" spans="4:4" s="232" customFormat="1" ht="15.75" customHeight="1">
      <c r="D16241" s="233"/>
    </row>
    <row r="16243" spans="4:4" s="232" customFormat="1" ht="15.75" customHeight="1">
      <c r="D16243" s="233"/>
    </row>
    <row r="16245" spans="4:4" s="232" customFormat="1" ht="15.75" customHeight="1">
      <c r="D16245" s="233"/>
    </row>
    <row r="16247" spans="4:4" s="232" customFormat="1" ht="15.75" customHeight="1">
      <c r="D16247" s="233"/>
    </row>
    <row r="16249" spans="4:4" s="232" customFormat="1" ht="15.75" customHeight="1">
      <c r="D16249" s="233"/>
    </row>
    <row r="16251" spans="4:4" s="232" customFormat="1" ht="15.75" customHeight="1">
      <c r="D16251" s="233"/>
    </row>
    <row r="16253" spans="4:4" s="232" customFormat="1" ht="15.75" customHeight="1">
      <c r="D16253" s="233"/>
    </row>
    <row r="16255" spans="4:4" s="232" customFormat="1" ht="15.75" customHeight="1">
      <c r="D16255" s="233"/>
    </row>
    <row r="16257" spans="4:4" s="232" customFormat="1" ht="15.75" customHeight="1">
      <c r="D16257" s="233"/>
    </row>
    <row r="16259" spans="4:4" s="232" customFormat="1" ht="15.75" customHeight="1">
      <c r="D16259" s="233"/>
    </row>
    <row r="16261" spans="4:4" s="232" customFormat="1" ht="15.75" customHeight="1">
      <c r="D16261" s="233"/>
    </row>
    <row r="16263" spans="4:4" s="232" customFormat="1" ht="15.75" customHeight="1">
      <c r="D16263" s="233"/>
    </row>
    <row r="16265" spans="4:4" s="232" customFormat="1" ht="15.75" customHeight="1">
      <c r="D16265" s="233"/>
    </row>
    <row r="16267" spans="4:4" s="232" customFormat="1" ht="15.75" customHeight="1">
      <c r="D16267" s="233"/>
    </row>
    <row r="16269" spans="4:4" s="232" customFormat="1" ht="15.75" customHeight="1">
      <c r="D16269" s="233"/>
    </row>
    <row r="16271" spans="4:4" s="232" customFormat="1" ht="15.75" customHeight="1">
      <c r="D16271" s="233"/>
    </row>
    <row r="16273" spans="4:4" s="232" customFormat="1" ht="15.75" customHeight="1">
      <c r="D16273" s="233"/>
    </row>
    <row r="16275" spans="4:4" s="232" customFormat="1" ht="15.75" customHeight="1">
      <c r="D16275" s="233"/>
    </row>
    <row r="16277" spans="4:4" s="232" customFormat="1" ht="15.75" customHeight="1">
      <c r="D16277" s="233"/>
    </row>
    <row r="16279" spans="4:4" s="232" customFormat="1" ht="15.75" customHeight="1">
      <c r="D16279" s="233"/>
    </row>
    <row r="16281" spans="4:4" s="232" customFormat="1" ht="15.75" customHeight="1">
      <c r="D16281" s="233"/>
    </row>
    <row r="16283" spans="4:4" s="232" customFormat="1" ht="15.75" customHeight="1">
      <c r="D16283" s="233"/>
    </row>
    <row r="16285" spans="4:4" s="232" customFormat="1" ht="15.75" customHeight="1">
      <c r="D16285" s="233"/>
    </row>
    <row r="16287" spans="4:4" s="232" customFormat="1" ht="15.75" customHeight="1">
      <c r="D16287" s="233"/>
    </row>
    <row r="16289" spans="4:4" s="232" customFormat="1" ht="15.75" customHeight="1">
      <c r="D16289" s="233"/>
    </row>
    <row r="16291" spans="4:4" s="232" customFormat="1" ht="15.75" customHeight="1">
      <c r="D16291" s="233"/>
    </row>
    <row r="16293" spans="4:4" s="232" customFormat="1" ht="15.75" customHeight="1">
      <c r="D16293" s="233"/>
    </row>
    <row r="16295" spans="4:4" s="232" customFormat="1" ht="15.75" customHeight="1">
      <c r="D16295" s="233"/>
    </row>
    <row r="16297" spans="4:4" s="232" customFormat="1" ht="15.75" customHeight="1">
      <c r="D16297" s="233"/>
    </row>
    <row r="16299" spans="4:4" s="232" customFormat="1" ht="15.75" customHeight="1">
      <c r="D16299" s="233"/>
    </row>
    <row r="16301" spans="4:4" s="232" customFormat="1" ht="15.75" customHeight="1">
      <c r="D16301" s="233"/>
    </row>
    <row r="16303" spans="4:4" s="232" customFormat="1" ht="15.75" customHeight="1">
      <c r="D16303" s="233"/>
    </row>
    <row r="16305" spans="4:4" s="232" customFormat="1" ht="15.75" customHeight="1">
      <c r="D16305" s="233"/>
    </row>
    <row r="16307" spans="4:4" s="232" customFormat="1" ht="15.75" customHeight="1">
      <c r="D16307" s="233"/>
    </row>
    <row r="16309" spans="4:4" s="232" customFormat="1" ht="15.75" customHeight="1">
      <c r="D16309" s="233"/>
    </row>
    <row r="16311" spans="4:4" s="232" customFormat="1" ht="15.75" customHeight="1">
      <c r="D16311" s="233"/>
    </row>
    <row r="16313" spans="4:4" s="232" customFormat="1" ht="15.75" customHeight="1">
      <c r="D16313" s="233"/>
    </row>
    <row r="16315" spans="4:4" s="232" customFormat="1" ht="15.75" customHeight="1">
      <c r="D16315" s="233"/>
    </row>
    <row r="16317" spans="4:4" s="232" customFormat="1" ht="15.75" customHeight="1">
      <c r="D16317" s="233"/>
    </row>
    <row r="16319" spans="4:4" s="232" customFormat="1" ht="15.75" customHeight="1">
      <c r="D16319" s="233"/>
    </row>
    <row r="16321" spans="4:4" s="232" customFormat="1" ht="15.75" customHeight="1">
      <c r="D16321" s="233"/>
    </row>
    <row r="16323" spans="4:4" s="232" customFormat="1" ht="15.75" customHeight="1">
      <c r="D16323" s="233"/>
    </row>
    <row r="16325" spans="4:4" s="232" customFormat="1" ht="15.75" customHeight="1">
      <c r="D16325" s="233"/>
    </row>
    <row r="16327" spans="4:4" s="232" customFormat="1" ht="15.75" customHeight="1">
      <c r="D16327" s="233"/>
    </row>
    <row r="16329" spans="4:4" s="232" customFormat="1" ht="15.75" customHeight="1">
      <c r="D16329" s="233"/>
    </row>
    <row r="16331" spans="4:4" s="232" customFormat="1" ht="15.75" customHeight="1">
      <c r="D16331" s="233"/>
    </row>
    <row r="16333" spans="4:4" s="232" customFormat="1" ht="15.75" customHeight="1">
      <c r="D16333" s="233"/>
    </row>
    <row r="16335" spans="4:4" s="232" customFormat="1" ht="15.75" customHeight="1">
      <c r="D16335" s="233"/>
    </row>
    <row r="16337" spans="4:4" s="232" customFormat="1" ht="15.75" customHeight="1">
      <c r="D16337" s="233"/>
    </row>
    <row r="16339" spans="4:4" s="232" customFormat="1" ht="15.75" customHeight="1">
      <c r="D16339" s="233"/>
    </row>
    <row r="16341" spans="4:4" s="232" customFormat="1" ht="15.75" customHeight="1">
      <c r="D16341" s="233"/>
    </row>
    <row r="16343" spans="4:4" s="232" customFormat="1" ht="15.75" customHeight="1">
      <c r="D16343" s="233"/>
    </row>
    <row r="16345" spans="4:4" s="232" customFormat="1" ht="15.75" customHeight="1">
      <c r="D16345" s="233"/>
    </row>
    <row r="16347" spans="4:4" s="232" customFormat="1" ht="15.75" customHeight="1">
      <c r="D16347" s="233"/>
    </row>
    <row r="16349" spans="4:4" s="232" customFormat="1" ht="15.75" customHeight="1">
      <c r="D16349" s="233"/>
    </row>
    <row r="16351" spans="4:4" s="232" customFormat="1" ht="15.75" customHeight="1">
      <c r="D16351" s="233"/>
    </row>
    <row r="16353" spans="4:4" s="232" customFormat="1" ht="15.75" customHeight="1">
      <c r="D16353" s="233"/>
    </row>
    <row r="16355" spans="4:4" s="232" customFormat="1" ht="15.75" customHeight="1">
      <c r="D16355" s="233"/>
    </row>
    <row r="16357" spans="4:4" s="232" customFormat="1" ht="15.75" customHeight="1">
      <c r="D16357" s="233"/>
    </row>
    <row r="16359" spans="4:4" s="232" customFormat="1" ht="15.75" customHeight="1">
      <c r="D16359" s="233"/>
    </row>
    <row r="16361" spans="4:4" s="232" customFormat="1" ht="15.75" customHeight="1">
      <c r="D16361" s="233"/>
    </row>
    <row r="16363" spans="4:4" s="232" customFormat="1" ht="15.75" customHeight="1">
      <c r="D16363" s="233"/>
    </row>
    <row r="16365" spans="4:4" s="232" customFormat="1" ht="15.75" customHeight="1">
      <c r="D16365" s="233"/>
    </row>
    <row r="16367" spans="4:4" s="232" customFormat="1" ht="15.75" customHeight="1">
      <c r="D16367" s="233"/>
    </row>
    <row r="16369" spans="4:4" s="232" customFormat="1" ht="15.75" customHeight="1">
      <c r="D16369" s="233"/>
    </row>
    <row r="16371" spans="4:4" s="232" customFormat="1" ht="15.75" customHeight="1">
      <c r="D16371" s="233"/>
    </row>
    <row r="16373" spans="4:4" s="232" customFormat="1" ht="15.75" customHeight="1">
      <c r="D16373" s="233"/>
    </row>
    <row r="16375" spans="4:4" s="232" customFormat="1" ht="15.75" customHeight="1">
      <c r="D16375" s="233"/>
    </row>
    <row r="16377" spans="4:4" s="232" customFormat="1" ht="15.75" customHeight="1">
      <c r="D16377" s="233"/>
    </row>
    <row r="16379" spans="4:4" s="232" customFormat="1" ht="15.75" customHeight="1">
      <c r="D16379" s="233"/>
    </row>
    <row r="16381" spans="4:4" s="232" customFormat="1" ht="15.75" customHeight="1">
      <c r="D16381" s="233"/>
    </row>
    <row r="16383" spans="4:4" s="232" customFormat="1" ht="15.75" customHeight="1">
      <c r="D16383" s="233"/>
    </row>
    <row r="16385" spans="4:4" s="232" customFormat="1" ht="15.75" customHeight="1">
      <c r="D16385" s="233"/>
    </row>
    <row r="16387" spans="4:4" s="232" customFormat="1" ht="15.75" customHeight="1">
      <c r="D16387" s="233"/>
    </row>
    <row r="16389" spans="4:4" s="232" customFormat="1" ht="15.75" customHeight="1">
      <c r="D16389" s="233"/>
    </row>
    <row r="16391" spans="4:4" s="232" customFormat="1" ht="15.75" customHeight="1">
      <c r="D16391" s="233"/>
    </row>
    <row r="16393" spans="4:4" s="232" customFormat="1" ht="15.75" customHeight="1">
      <c r="D16393" s="233"/>
    </row>
    <row r="16395" spans="4:4" s="232" customFormat="1" ht="15.75" customHeight="1">
      <c r="D16395" s="233"/>
    </row>
    <row r="16397" spans="4:4" s="232" customFormat="1" ht="15.75" customHeight="1">
      <c r="D16397" s="233"/>
    </row>
    <row r="16399" spans="4:4" s="232" customFormat="1" ht="15.75" customHeight="1">
      <c r="D16399" s="233"/>
    </row>
    <row r="16401" spans="4:4" s="232" customFormat="1" ht="15.75" customHeight="1">
      <c r="D16401" s="233"/>
    </row>
    <row r="16403" spans="4:4" s="232" customFormat="1" ht="15.75" customHeight="1">
      <c r="D16403" s="233"/>
    </row>
    <row r="16405" spans="4:4" s="232" customFormat="1" ht="15.75" customHeight="1">
      <c r="D16405" s="233"/>
    </row>
    <row r="16407" spans="4:4" s="232" customFormat="1" ht="15.75" customHeight="1">
      <c r="D16407" s="233"/>
    </row>
    <row r="16409" spans="4:4" s="232" customFormat="1" ht="15.75" customHeight="1">
      <c r="D16409" s="233"/>
    </row>
    <row r="16411" spans="4:4" s="232" customFormat="1" ht="15.75" customHeight="1">
      <c r="D16411" s="233"/>
    </row>
    <row r="16413" spans="4:4" s="232" customFormat="1" ht="15.75" customHeight="1">
      <c r="D16413" s="233"/>
    </row>
    <row r="16415" spans="4:4" s="232" customFormat="1" ht="15.75" customHeight="1">
      <c r="D16415" s="233"/>
    </row>
    <row r="16417" spans="4:4" s="232" customFormat="1" ht="15.75" customHeight="1">
      <c r="D16417" s="233"/>
    </row>
    <row r="16419" spans="4:4" s="232" customFormat="1" ht="15.75" customHeight="1">
      <c r="D16419" s="233"/>
    </row>
    <row r="16421" spans="4:4" s="232" customFormat="1" ht="15.75" customHeight="1">
      <c r="D16421" s="233"/>
    </row>
    <row r="16423" spans="4:4" s="232" customFormat="1" ht="15.75" customHeight="1">
      <c r="D16423" s="233"/>
    </row>
    <row r="16425" spans="4:4" s="232" customFormat="1" ht="15.75" customHeight="1">
      <c r="D16425" s="233"/>
    </row>
    <row r="16427" spans="4:4" s="232" customFormat="1" ht="15.75" customHeight="1">
      <c r="D16427" s="233"/>
    </row>
    <row r="16429" spans="4:4" s="232" customFormat="1" ht="15.75" customHeight="1">
      <c r="D16429" s="233"/>
    </row>
    <row r="16431" spans="4:4" s="232" customFormat="1" ht="15.75" customHeight="1">
      <c r="D16431" s="233"/>
    </row>
    <row r="16433" spans="4:4" s="232" customFormat="1" ht="15.75" customHeight="1">
      <c r="D16433" s="233"/>
    </row>
    <row r="16435" spans="4:4" s="232" customFormat="1" ht="15.75" customHeight="1">
      <c r="D16435" s="233"/>
    </row>
    <row r="16437" spans="4:4" s="232" customFormat="1" ht="15.75" customHeight="1">
      <c r="D16437" s="233"/>
    </row>
    <row r="16439" spans="4:4" s="232" customFormat="1" ht="15.75" customHeight="1">
      <c r="D16439" s="233"/>
    </row>
    <row r="16441" spans="4:4" s="232" customFormat="1" ht="15.75" customHeight="1">
      <c r="D16441" s="233"/>
    </row>
    <row r="16443" spans="4:4" s="232" customFormat="1" ht="15.75" customHeight="1">
      <c r="D16443" s="233"/>
    </row>
    <row r="16445" spans="4:4" s="232" customFormat="1" ht="15.75" customHeight="1">
      <c r="D16445" s="233"/>
    </row>
    <row r="16447" spans="4:4" s="232" customFormat="1" ht="15.75" customHeight="1">
      <c r="D16447" s="233"/>
    </row>
    <row r="16449" spans="4:4" s="232" customFormat="1" ht="15.75" customHeight="1">
      <c r="D16449" s="233"/>
    </row>
    <row r="16451" spans="4:4" s="232" customFormat="1" ht="15.75" customHeight="1">
      <c r="D16451" s="233"/>
    </row>
    <row r="16453" spans="4:4" s="232" customFormat="1" ht="15.75" customHeight="1">
      <c r="D16453" s="233"/>
    </row>
    <row r="16455" spans="4:4" s="232" customFormat="1" ht="15.75" customHeight="1">
      <c r="D16455" s="233"/>
    </row>
    <row r="16457" spans="4:4" s="232" customFormat="1" ht="15.75" customHeight="1">
      <c r="D16457" s="233"/>
    </row>
    <row r="16459" spans="4:4" s="232" customFormat="1" ht="15.75" customHeight="1">
      <c r="D16459" s="233"/>
    </row>
    <row r="16461" spans="4:4" s="232" customFormat="1" ht="15.75" customHeight="1">
      <c r="D16461" s="233"/>
    </row>
    <row r="16463" spans="4:4" s="232" customFormat="1" ht="15.75" customHeight="1">
      <c r="D16463" s="233"/>
    </row>
    <row r="16465" spans="4:4" s="232" customFormat="1" ht="15.75" customHeight="1">
      <c r="D16465" s="233"/>
    </row>
    <row r="16467" spans="4:4" s="232" customFormat="1" ht="15.75" customHeight="1">
      <c r="D16467" s="233"/>
    </row>
    <row r="16469" spans="4:4" s="232" customFormat="1" ht="15.75" customHeight="1">
      <c r="D16469" s="233"/>
    </row>
    <row r="16471" spans="4:4" s="232" customFormat="1" ht="15.75" customHeight="1">
      <c r="D16471" s="233"/>
    </row>
    <row r="16473" spans="4:4" s="232" customFormat="1" ht="15.75" customHeight="1">
      <c r="D16473" s="233"/>
    </row>
    <row r="16475" spans="4:4" s="232" customFormat="1" ht="15.75" customHeight="1">
      <c r="D16475" s="233"/>
    </row>
    <row r="16477" spans="4:4" s="232" customFormat="1" ht="15.75" customHeight="1">
      <c r="D16477" s="233"/>
    </row>
    <row r="16479" spans="4:4" s="232" customFormat="1" ht="15.75" customHeight="1">
      <c r="D16479" s="233"/>
    </row>
    <row r="16481" spans="4:4" s="232" customFormat="1" ht="15.75" customHeight="1">
      <c r="D16481" s="233"/>
    </row>
    <row r="16483" spans="4:4" s="232" customFormat="1" ht="15.75" customHeight="1">
      <c r="D16483" s="233"/>
    </row>
    <row r="16485" spans="4:4" s="232" customFormat="1" ht="15.75" customHeight="1">
      <c r="D16485" s="233"/>
    </row>
    <row r="16487" spans="4:4" s="232" customFormat="1" ht="15.75" customHeight="1">
      <c r="D16487" s="233"/>
    </row>
    <row r="16489" spans="4:4" s="232" customFormat="1" ht="15.75" customHeight="1">
      <c r="D16489" s="233"/>
    </row>
    <row r="16491" spans="4:4" s="232" customFormat="1" ht="15.75" customHeight="1">
      <c r="D16491" s="233"/>
    </row>
    <row r="16493" spans="4:4" s="232" customFormat="1" ht="15.75" customHeight="1">
      <c r="D16493" s="233"/>
    </row>
    <row r="16495" spans="4:4" s="232" customFormat="1" ht="15.75" customHeight="1">
      <c r="D16495" s="233"/>
    </row>
    <row r="16497" spans="4:4" s="232" customFormat="1" ht="15.75" customHeight="1">
      <c r="D16497" s="233"/>
    </row>
    <row r="16499" spans="4:4" s="232" customFormat="1" ht="15.75" customHeight="1">
      <c r="D16499" s="233"/>
    </row>
    <row r="16501" spans="4:4" s="232" customFormat="1" ht="15.75" customHeight="1">
      <c r="D16501" s="233"/>
    </row>
    <row r="16503" spans="4:4" s="232" customFormat="1" ht="15.75" customHeight="1">
      <c r="D16503" s="233"/>
    </row>
    <row r="16505" spans="4:4" s="232" customFormat="1" ht="15.75" customHeight="1">
      <c r="D16505" s="233"/>
    </row>
    <row r="16507" spans="4:4" s="232" customFormat="1" ht="15.75" customHeight="1">
      <c r="D16507" s="233"/>
    </row>
    <row r="16509" spans="4:4" s="232" customFormat="1" ht="15.75" customHeight="1">
      <c r="D16509" s="233"/>
    </row>
    <row r="16511" spans="4:4" s="232" customFormat="1" ht="15.75" customHeight="1">
      <c r="D16511" s="233"/>
    </row>
    <row r="16513" spans="4:4" s="232" customFormat="1" ht="15.75" customHeight="1">
      <c r="D16513" s="233"/>
    </row>
    <row r="16515" spans="4:4" s="232" customFormat="1" ht="15.75" customHeight="1">
      <c r="D16515" s="233"/>
    </row>
    <row r="16517" spans="4:4" s="232" customFormat="1" ht="15.75" customHeight="1">
      <c r="D16517" s="233"/>
    </row>
    <row r="16519" spans="4:4" s="232" customFormat="1" ht="15.75" customHeight="1">
      <c r="D16519" s="233"/>
    </row>
    <row r="16521" spans="4:4" s="232" customFormat="1" ht="15.75" customHeight="1">
      <c r="D16521" s="233"/>
    </row>
    <row r="16523" spans="4:4" s="232" customFormat="1" ht="15.75" customHeight="1">
      <c r="D16523" s="233"/>
    </row>
    <row r="16525" spans="4:4" s="232" customFormat="1" ht="15.75" customHeight="1">
      <c r="D16525" s="233"/>
    </row>
    <row r="16527" spans="4:4" s="232" customFormat="1" ht="15.75" customHeight="1">
      <c r="D16527" s="233"/>
    </row>
    <row r="16529" spans="4:4" s="232" customFormat="1" ht="15.75" customHeight="1">
      <c r="D16529" s="233"/>
    </row>
    <row r="16531" spans="4:4" s="232" customFormat="1" ht="15.75" customHeight="1">
      <c r="D16531" s="233"/>
    </row>
    <row r="16533" spans="4:4" s="232" customFormat="1" ht="15.75" customHeight="1">
      <c r="D16533" s="233"/>
    </row>
    <row r="16535" spans="4:4" s="232" customFormat="1" ht="15.75" customHeight="1">
      <c r="D16535" s="233"/>
    </row>
    <row r="16537" spans="4:4" s="232" customFormat="1" ht="15.75" customHeight="1">
      <c r="D16537" s="233"/>
    </row>
    <row r="16539" spans="4:4" s="232" customFormat="1" ht="15.75" customHeight="1">
      <c r="D16539" s="233"/>
    </row>
    <row r="16541" spans="4:4" s="232" customFormat="1" ht="15.75" customHeight="1">
      <c r="D16541" s="233"/>
    </row>
    <row r="16543" spans="4:4" s="232" customFormat="1" ht="15.75" customHeight="1">
      <c r="D16543" s="233"/>
    </row>
    <row r="16545" spans="4:4" s="232" customFormat="1" ht="15.75" customHeight="1">
      <c r="D16545" s="233"/>
    </row>
    <row r="16547" spans="4:4" s="232" customFormat="1" ht="15.75" customHeight="1">
      <c r="D16547" s="233"/>
    </row>
    <row r="16549" spans="4:4" s="232" customFormat="1" ht="15.75" customHeight="1">
      <c r="D16549" s="233"/>
    </row>
    <row r="16551" spans="4:4" s="232" customFormat="1" ht="15.75" customHeight="1">
      <c r="D16551" s="233"/>
    </row>
    <row r="16553" spans="4:4" s="232" customFormat="1" ht="15.75" customHeight="1">
      <c r="D16553" s="233"/>
    </row>
    <row r="16555" spans="4:4" s="232" customFormat="1" ht="15.75" customHeight="1">
      <c r="D16555" s="233"/>
    </row>
    <row r="16557" spans="4:4" s="232" customFormat="1" ht="15.75" customHeight="1">
      <c r="D16557" s="233"/>
    </row>
    <row r="16559" spans="4:4" s="232" customFormat="1" ht="15.75" customHeight="1">
      <c r="D16559" s="233"/>
    </row>
    <row r="16561" spans="4:4" s="232" customFormat="1" ht="15.75" customHeight="1">
      <c r="D16561" s="233"/>
    </row>
    <row r="16563" spans="4:4" s="232" customFormat="1" ht="15.75" customHeight="1">
      <c r="D16563" s="233"/>
    </row>
    <row r="16565" spans="4:4" s="232" customFormat="1" ht="15.75" customHeight="1">
      <c r="D16565" s="233"/>
    </row>
    <row r="16567" spans="4:4" s="232" customFormat="1" ht="15.75" customHeight="1">
      <c r="D16567" s="233"/>
    </row>
    <row r="16569" spans="4:4" s="232" customFormat="1" ht="15.75" customHeight="1">
      <c r="D16569" s="233"/>
    </row>
    <row r="16571" spans="4:4" s="232" customFormat="1" ht="15.75" customHeight="1">
      <c r="D16571" s="233"/>
    </row>
    <row r="16573" spans="4:4" s="232" customFormat="1" ht="15.75" customHeight="1">
      <c r="D16573" s="233"/>
    </row>
    <row r="16575" spans="4:4" s="232" customFormat="1" ht="15.75" customHeight="1">
      <c r="D16575" s="233"/>
    </row>
    <row r="16577" spans="4:4" s="232" customFormat="1" ht="15.75" customHeight="1">
      <c r="D16577" s="233"/>
    </row>
    <row r="16579" spans="4:4" s="232" customFormat="1" ht="15.75" customHeight="1">
      <c r="D16579" s="233"/>
    </row>
    <row r="16581" spans="4:4" s="232" customFormat="1" ht="15.75" customHeight="1">
      <c r="D16581" s="233"/>
    </row>
    <row r="16583" spans="4:4" s="232" customFormat="1" ht="15.75" customHeight="1">
      <c r="D16583" s="233"/>
    </row>
    <row r="16585" spans="4:4" s="232" customFormat="1" ht="15.75" customHeight="1">
      <c r="D16585" s="233"/>
    </row>
    <row r="16587" spans="4:4" s="232" customFormat="1" ht="15.75" customHeight="1">
      <c r="D16587" s="233"/>
    </row>
    <row r="16589" spans="4:4" s="232" customFormat="1" ht="15.75" customHeight="1">
      <c r="D16589" s="233"/>
    </row>
    <row r="16591" spans="4:4" s="232" customFormat="1" ht="15.75" customHeight="1">
      <c r="D16591" s="233"/>
    </row>
    <row r="16593" spans="4:4" s="232" customFormat="1" ht="15.75" customHeight="1">
      <c r="D16593" s="233"/>
    </row>
    <row r="16595" spans="4:4" s="232" customFormat="1" ht="15.75" customHeight="1">
      <c r="D16595" s="233"/>
    </row>
    <row r="16597" spans="4:4" s="232" customFormat="1" ht="15.75" customHeight="1">
      <c r="D16597" s="233"/>
    </row>
    <row r="16599" spans="4:4" s="232" customFormat="1" ht="15.75" customHeight="1">
      <c r="D16599" s="233"/>
    </row>
    <row r="16601" spans="4:4" s="232" customFormat="1" ht="15.75" customHeight="1">
      <c r="D16601" s="233"/>
    </row>
    <row r="16603" spans="4:4" s="232" customFormat="1" ht="15.75" customHeight="1">
      <c r="D16603" s="233"/>
    </row>
    <row r="16605" spans="4:4" s="232" customFormat="1" ht="15.75" customHeight="1">
      <c r="D16605" s="233"/>
    </row>
    <row r="16607" spans="4:4" s="232" customFormat="1" ht="15.75" customHeight="1">
      <c r="D16607" s="233"/>
    </row>
    <row r="16609" spans="4:4" s="232" customFormat="1" ht="15.75" customHeight="1">
      <c r="D16609" s="233"/>
    </row>
    <row r="16611" spans="4:4" s="232" customFormat="1" ht="15.75" customHeight="1">
      <c r="D16611" s="233"/>
    </row>
    <row r="16613" spans="4:4" s="232" customFormat="1" ht="15.75" customHeight="1">
      <c r="D16613" s="233"/>
    </row>
    <row r="16615" spans="4:4" s="232" customFormat="1" ht="15.75" customHeight="1">
      <c r="D16615" s="233"/>
    </row>
    <row r="16617" spans="4:4" s="232" customFormat="1" ht="15.75" customHeight="1">
      <c r="D16617" s="233"/>
    </row>
    <row r="16619" spans="4:4" s="232" customFormat="1" ht="15.75" customHeight="1">
      <c r="D16619" s="233"/>
    </row>
    <row r="16621" spans="4:4" s="232" customFormat="1" ht="15.75" customHeight="1">
      <c r="D16621" s="233"/>
    </row>
    <row r="16623" spans="4:4" s="232" customFormat="1" ht="15.75" customHeight="1">
      <c r="D16623" s="233"/>
    </row>
    <row r="16625" spans="4:4" s="232" customFormat="1" ht="15.75" customHeight="1">
      <c r="D16625" s="233"/>
    </row>
    <row r="16627" spans="4:4" s="232" customFormat="1" ht="15.75" customHeight="1">
      <c r="D16627" s="233"/>
    </row>
    <row r="16629" spans="4:4" s="232" customFormat="1" ht="15.75" customHeight="1">
      <c r="D16629" s="233"/>
    </row>
    <row r="16631" spans="4:4" s="232" customFormat="1" ht="15.75" customHeight="1">
      <c r="D16631" s="233"/>
    </row>
    <row r="16633" spans="4:4" s="232" customFormat="1" ht="15.75" customHeight="1">
      <c r="D16633" s="233"/>
    </row>
    <row r="16635" spans="4:4" s="232" customFormat="1" ht="15.75" customHeight="1">
      <c r="D16635" s="233"/>
    </row>
    <row r="16637" spans="4:4" s="232" customFormat="1" ht="15.75" customHeight="1">
      <c r="D16637" s="233"/>
    </row>
    <row r="16639" spans="4:4" s="232" customFormat="1" ht="15.75" customHeight="1">
      <c r="D16639" s="233"/>
    </row>
    <row r="16641" spans="4:4" s="232" customFormat="1" ht="15.75" customHeight="1">
      <c r="D16641" s="233"/>
    </row>
    <row r="16643" spans="4:4" s="232" customFormat="1" ht="15.75" customHeight="1">
      <c r="D16643" s="233"/>
    </row>
    <row r="16645" spans="4:4" s="232" customFormat="1" ht="15.75" customHeight="1">
      <c r="D16645" s="233"/>
    </row>
    <row r="16647" spans="4:4" s="232" customFormat="1" ht="15.75" customHeight="1">
      <c r="D16647" s="233"/>
    </row>
    <row r="16649" spans="4:4" s="232" customFormat="1" ht="15.75" customHeight="1">
      <c r="D16649" s="233"/>
    </row>
    <row r="16651" spans="4:4" s="232" customFormat="1" ht="15.75" customHeight="1">
      <c r="D16651" s="233"/>
    </row>
    <row r="16653" spans="4:4" s="232" customFormat="1" ht="15.75" customHeight="1">
      <c r="D16653" s="233"/>
    </row>
    <row r="16655" spans="4:4" s="232" customFormat="1" ht="15.75" customHeight="1">
      <c r="D16655" s="233"/>
    </row>
    <row r="16657" spans="4:4" s="232" customFormat="1" ht="15.75" customHeight="1">
      <c r="D16657" s="233"/>
    </row>
    <row r="16659" spans="4:4" s="232" customFormat="1" ht="15.75" customHeight="1">
      <c r="D16659" s="233"/>
    </row>
    <row r="16661" spans="4:4" s="232" customFormat="1" ht="15.75" customHeight="1">
      <c r="D16661" s="233"/>
    </row>
    <row r="16663" spans="4:4" s="232" customFormat="1" ht="15.75" customHeight="1">
      <c r="D16663" s="233"/>
    </row>
    <row r="16665" spans="4:4" s="232" customFormat="1" ht="15.75" customHeight="1">
      <c r="D16665" s="233"/>
    </row>
    <row r="16667" spans="4:4" s="232" customFormat="1" ht="15.75" customHeight="1">
      <c r="D16667" s="233"/>
    </row>
    <row r="16669" spans="4:4" s="232" customFormat="1" ht="15.75" customHeight="1">
      <c r="D16669" s="233"/>
    </row>
    <row r="16671" spans="4:4" s="232" customFormat="1" ht="15.75" customHeight="1">
      <c r="D16671" s="233"/>
    </row>
    <row r="16673" spans="4:4" s="232" customFormat="1" ht="15.75" customHeight="1">
      <c r="D16673" s="233"/>
    </row>
    <row r="16675" spans="4:4" s="232" customFormat="1" ht="15.75" customHeight="1">
      <c r="D16675" s="233"/>
    </row>
    <row r="16677" spans="4:4" s="232" customFormat="1" ht="15.75" customHeight="1">
      <c r="D16677" s="233"/>
    </row>
    <row r="16679" spans="4:4" s="232" customFormat="1" ht="15.75" customHeight="1">
      <c r="D16679" s="233"/>
    </row>
    <row r="16681" spans="4:4" s="232" customFormat="1" ht="15.75" customHeight="1">
      <c r="D16681" s="233"/>
    </row>
    <row r="16683" spans="4:4" s="232" customFormat="1" ht="15.75" customHeight="1">
      <c r="D16683" s="233"/>
    </row>
    <row r="16685" spans="4:4" s="232" customFormat="1" ht="15.75" customHeight="1">
      <c r="D16685" s="233"/>
    </row>
    <row r="16687" spans="4:4" s="232" customFormat="1" ht="15.75" customHeight="1">
      <c r="D16687" s="233"/>
    </row>
    <row r="16689" spans="4:4" s="232" customFormat="1" ht="15.75" customHeight="1">
      <c r="D16689" s="233"/>
    </row>
    <row r="16691" spans="4:4" s="232" customFormat="1" ht="15.75" customHeight="1">
      <c r="D16691" s="233"/>
    </row>
    <row r="16693" spans="4:4" s="232" customFormat="1" ht="15.75" customHeight="1">
      <c r="D16693" s="233"/>
    </row>
    <row r="16695" spans="4:4" s="232" customFormat="1" ht="15.75" customHeight="1">
      <c r="D16695" s="233"/>
    </row>
    <row r="16697" spans="4:4" s="232" customFormat="1" ht="15.75" customHeight="1">
      <c r="D16697" s="233"/>
    </row>
    <row r="16699" spans="4:4" s="232" customFormat="1" ht="15.75" customHeight="1">
      <c r="D16699" s="233"/>
    </row>
    <row r="16701" spans="4:4" s="232" customFormat="1" ht="15.75" customHeight="1">
      <c r="D16701" s="233"/>
    </row>
    <row r="16703" spans="4:4" s="232" customFormat="1" ht="15.75" customHeight="1">
      <c r="D16703" s="233"/>
    </row>
    <row r="16705" spans="4:4" s="232" customFormat="1" ht="15.75" customHeight="1">
      <c r="D16705" s="233"/>
    </row>
    <row r="16707" spans="4:4" s="232" customFormat="1" ht="15.75" customHeight="1">
      <c r="D16707" s="233"/>
    </row>
    <row r="16709" spans="4:4" s="232" customFormat="1" ht="15.75" customHeight="1">
      <c r="D16709" s="233"/>
    </row>
    <row r="16711" spans="4:4" s="232" customFormat="1" ht="15.75" customHeight="1">
      <c r="D16711" s="233"/>
    </row>
    <row r="16713" spans="4:4" s="232" customFormat="1" ht="15.75" customHeight="1">
      <c r="D16713" s="233"/>
    </row>
    <row r="16715" spans="4:4" s="232" customFormat="1" ht="15.75" customHeight="1">
      <c r="D16715" s="233"/>
    </row>
    <row r="16717" spans="4:4" s="232" customFormat="1" ht="15.75" customHeight="1">
      <c r="D16717" s="233"/>
    </row>
    <row r="16719" spans="4:4" s="232" customFormat="1" ht="15.75" customHeight="1">
      <c r="D16719" s="233"/>
    </row>
    <row r="16721" spans="4:4" s="232" customFormat="1" ht="15.75" customHeight="1">
      <c r="D16721" s="233"/>
    </row>
    <row r="16723" spans="4:4" s="232" customFormat="1" ht="15.75" customHeight="1">
      <c r="D16723" s="233"/>
    </row>
    <row r="16725" spans="4:4" s="232" customFormat="1" ht="15.75" customHeight="1">
      <c r="D16725" s="233"/>
    </row>
    <row r="16727" spans="4:4" s="232" customFormat="1" ht="15.75" customHeight="1">
      <c r="D16727" s="233"/>
    </row>
    <row r="16729" spans="4:4" s="232" customFormat="1" ht="15.75" customHeight="1">
      <c r="D16729" s="233"/>
    </row>
    <row r="16731" spans="4:4" s="232" customFormat="1" ht="15.75" customHeight="1">
      <c r="D16731" s="233"/>
    </row>
    <row r="16733" spans="4:4" s="232" customFormat="1" ht="15.75" customHeight="1">
      <c r="D16733" s="233"/>
    </row>
    <row r="16735" spans="4:4" s="232" customFormat="1" ht="15.75" customHeight="1">
      <c r="D16735" s="233"/>
    </row>
    <row r="16737" spans="4:4" s="232" customFormat="1" ht="15.75" customHeight="1">
      <c r="D16737" s="233"/>
    </row>
    <row r="16739" spans="4:4" s="232" customFormat="1" ht="15.75" customHeight="1">
      <c r="D16739" s="233"/>
    </row>
    <row r="16741" spans="4:4" s="232" customFormat="1" ht="15.75" customHeight="1">
      <c r="D16741" s="233"/>
    </row>
    <row r="16743" spans="4:4" s="232" customFormat="1" ht="15.75" customHeight="1">
      <c r="D16743" s="233"/>
    </row>
    <row r="16745" spans="4:4" s="232" customFormat="1" ht="15.75" customHeight="1">
      <c r="D16745" s="233"/>
    </row>
    <row r="16747" spans="4:4" s="232" customFormat="1" ht="15.75" customHeight="1">
      <c r="D16747" s="233"/>
    </row>
    <row r="16749" spans="4:4" s="232" customFormat="1" ht="15.75" customHeight="1">
      <c r="D16749" s="233"/>
    </row>
    <row r="16751" spans="4:4" s="232" customFormat="1" ht="15.75" customHeight="1">
      <c r="D16751" s="233"/>
    </row>
    <row r="16753" spans="4:4" s="232" customFormat="1" ht="15.75" customHeight="1">
      <c r="D16753" s="233"/>
    </row>
    <row r="16755" spans="4:4" s="232" customFormat="1" ht="15.75" customHeight="1">
      <c r="D16755" s="233"/>
    </row>
    <row r="16757" spans="4:4" s="232" customFormat="1" ht="15.75" customHeight="1">
      <c r="D16757" s="233"/>
    </row>
    <row r="16759" spans="4:4" s="232" customFormat="1" ht="15.75" customHeight="1">
      <c r="D16759" s="233"/>
    </row>
    <row r="16761" spans="4:4" s="232" customFormat="1" ht="15.75" customHeight="1">
      <c r="D16761" s="233"/>
    </row>
    <row r="16763" spans="4:4" s="232" customFormat="1" ht="15.75" customHeight="1">
      <c r="D16763" s="233"/>
    </row>
    <row r="16765" spans="4:4" s="232" customFormat="1" ht="15.75" customHeight="1">
      <c r="D16765" s="233"/>
    </row>
    <row r="16767" spans="4:4" s="232" customFormat="1" ht="15.75" customHeight="1">
      <c r="D16767" s="233"/>
    </row>
    <row r="16769" spans="4:4" s="232" customFormat="1" ht="15.75" customHeight="1">
      <c r="D16769" s="233"/>
    </row>
    <row r="16771" spans="4:4" s="232" customFormat="1" ht="15.75" customHeight="1">
      <c r="D16771" s="233"/>
    </row>
    <row r="16773" spans="4:4" s="232" customFormat="1" ht="15.75" customHeight="1">
      <c r="D16773" s="233"/>
    </row>
    <row r="16775" spans="4:4" s="232" customFormat="1" ht="15.75" customHeight="1">
      <c r="D16775" s="233"/>
    </row>
    <row r="16777" spans="4:4" s="232" customFormat="1" ht="15.75" customHeight="1">
      <c r="D16777" s="233"/>
    </row>
    <row r="16779" spans="4:4" s="232" customFormat="1" ht="15.75" customHeight="1">
      <c r="D16779" s="233"/>
    </row>
    <row r="16781" spans="4:4" s="232" customFormat="1" ht="15.75" customHeight="1">
      <c r="D16781" s="233"/>
    </row>
    <row r="16783" spans="4:4" s="232" customFormat="1" ht="15.75" customHeight="1">
      <c r="D16783" s="233"/>
    </row>
    <row r="16785" spans="4:4" s="232" customFormat="1" ht="15.75" customHeight="1">
      <c r="D16785" s="233"/>
    </row>
    <row r="16787" spans="4:4" s="232" customFormat="1" ht="15.75" customHeight="1">
      <c r="D16787" s="233"/>
    </row>
    <row r="16789" spans="4:4" s="232" customFormat="1" ht="15.75" customHeight="1">
      <c r="D16789" s="233"/>
    </row>
    <row r="16791" spans="4:4" s="232" customFormat="1" ht="15.75" customHeight="1">
      <c r="D16791" s="233"/>
    </row>
    <row r="16793" spans="4:4" s="232" customFormat="1" ht="15.75" customHeight="1">
      <c r="D16793" s="233"/>
    </row>
    <row r="16795" spans="4:4" s="232" customFormat="1" ht="15.75" customHeight="1">
      <c r="D16795" s="233"/>
    </row>
    <row r="16797" spans="4:4" s="232" customFormat="1" ht="15.75" customHeight="1">
      <c r="D16797" s="233"/>
    </row>
    <row r="16799" spans="4:4" s="232" customFormat="1" ht="15.75" customHeight="1">
      <c r="D16799" s="233"/>
    </row>
    <row r="16801" spans="4:4" s="232" customFormat="1" ht="15.75" customHeight="1">
      <c r="D16801" s="233"/>
    </row>
    <row r="16803" spans="4:4" s="232" customFormat="1" ht="15.75" customHeight="1">
      <c r="D16803" s="233"/>
    </row>
    <row r="16805" spans="4:4" s="232" customFormat="1" ht="15.75" customHeight="1">
      <c r="D16805" s="233"/>
    </row>
    <row r="16807" spans="4:4" s="232" customFormat="1" ht="15.75" customHeight="1">
      <c r="D16807" s="233"/>
    </row>
    <row r="16809" spans="4:4" s="232" customFormat="1" ht="15.75" customHeight="1">
      <c r="D16809" s="233"/>
    </row>
    <row r="16811" spans="4:4" s="232" customFormat="1" ht="15.75" customHeight="1">
      <c r="D16811" s="233"/>
    </row>
    <row r="16813" spans="4:4" s="232" customFormat="1" ht="15.75" customHeight="1">
      <c r="D16813" s="233"/>
    </row>
    <row r="16815" spans="4:4" s="232" customFormat="1" ht="15.75" customHeight="1">
      <c r="D16815" s="233"/>
    </row>
    <row r="16817" spans="4:4" s="232" customFormat="1" ht="15.75" customHeight="1">
      <c r="D16817" s="233"/>
    </row>
    <row r="16819" spans="4:4" s="232" customFormat="1" ht="15.75" customHeight="1">
      <c r="D16819" s="233"/>
    </row>
    <row r="16821" spans="4:4" s="232" customFormat="1" ht="15.75" customHeight="1">
      <c r="D16821" s="233"/>
    </row>
    <row r="16823" spans="4:4" s="232" customFormat="1" ht="15.75" customHeight="1">
      <c r="D16823" s="233"/>
    </row>
    <row r="16825" spans="4:4" s="232" customFormat="1" ht="15.75" customHeight="1">
      <c r="D16825" s="233"/>
    </row>
    <row r="16827" spans="4:4" s="232" customFormat="1" ht="15.75" customHeight="1">
      <c r="D16827" s="233"/>
    </row>
    <row r="16829" spans="4:4" s="232" customFormat="1" ht="15.75" customHeight="1">
      <c r="D16829" s="233"/>
    </row>
    <row r="16831" spans="4:4" s="232" customFormat="1" ht="15.75" customHeight="1">
      <c r="D16831" s="233"/>
    </row>
    <row r="16833" spans="4:4" s="232" customFormat="1" ht="15.75" customHeight="1">
      <c r="D16833" s="233"/>
    </row>
    <row r="16835" spans="4:4" s="232" customFormat="1" ht="15.75" customHeight="1">
      <c r="D16835" s="233"/>
    </row>
    <row r="16837" spans="4:4" s="232" customFormat="1" ht="15.75" customHeight="1">
      <c r="D16837" s="233"/>
    </row>
    <row r="16839" spans="4:4" s="232" customFormat="1" ht="15.75" customHeight="1">
      <c r="D16839" s="233"/>
    </row>
    <row r="16841" spans="4:4" s="232" customFormat="1" ht="15.75" customHeight="1">
      <c r="D16841" s="233"/>
    </row>
    <row r="16843" spans="4:4" s="232" customFormat="1" ht="15.75" customHeight="1">
      <c r="D16843" s="233"/>
    </row>
    <row r="16845" spans="4:4" s="232" customFormat="1" ht="15.75" customHeight="1">
      <c r="D16845" s="233"/>
    </row>
    <row r="16847" spans="4:4" s="232" customFormat="1" ht="15.75" customHeight="1">
      <c r="D16847" s="233"/>
    </row>
    <row r="16849" spans="4:4" s="232" customFormat="1" ht="15.75" customHeight="1">
      <c r="D16849" s="233"/>
    </row>
    <row r="16851" spans="4:4" s="232" customFormat="1" ht="15.75" customHeight="1">
      <c r="D16851" s="233"/>
    </row>
    <row r="16853" spans="4:4" s="232" customFormat="1" ht="15.75" customHeight="1">
      <c r="D16853" s="233"/>
    </row>
    <row r="16855" spans="4:4" s="232" customFormat="1" ht="15.75" customHeight="1">
      <c r="D16855" s="233"/>
    </row>
    <row r="16857" spans="4:4" s="232" customFormat="1" ht="15.75" customHeight="1">
      <c r="D16857" s="233"/>
    </row>
    <row r="16859" spans="4:4" s="232" customFormat="1" ht="15.75" customHeight="1">
      <c r="D16859" s="233"/>
    </row>
    <row r="16861" spans="4:4" s="232" customFormat="1" ht="15.75" customHeight="1">
      <c r="D16861" s="233"/>
    </row>
    <row r="16863" spans="4:4" s="232" customFormat="1" ht="15.75" customHeight="1">
      <c r="D16863" s="233"/>
    </row>
    <row r="16865" spans="4:4" s="232" customFormat="1" ht="15.75" customHeight="1">
      <c r="D16865" s="233"/>
    </row>
    <row r="16867" spans="4:4" s="232" customFormat="1" ht="15.75" customHeight="1">
      <c r="D16867" s="233"/>
    </row>
    <row r="16869" spans="4:4" s="232" customFormat="1" ht="15.75" customHeight="1">
      <c r="D16869" s="233"/>
    </row>
    <row r="16871" spans="4:4" s="232" customFormat="1" ht="15.75" customHeight="1">
      <c r="D16871" s="233"/>
    </row>
    <row r="16873" spans="4:4" s="232" customFormat="1" ht="15.75" customHeight="1">
      <c r="D16873" s="233"/>
    </row>
    <row r="16875" spans="4:4" s="232" customFormat="1" ht="15.75" customHeight="1">
      <c r="D16875" s="233"/>
    </row>
    <row r="16877" spans="4:4" s="232" customFormat="1" ht="15.75" customHeight="1">
      <c r="D16877" s="233"/>
    </row>
    <row r="16879" spans="4:4" s="232" customFormat="1" ht="15.75" customHeight="1">
      <c r="D16879" s="233"/>
    </row>
    <row r="16881" spans="4:4" s="232" customFormat="1" ht="15.75" customHeight="1">
      <c r="D16881" s="233"/>
    </row>
    <row r="16883" spans="4:4" s="232" customFormat="1" ht="15.75" customHeight="1">
      <c r="D16883" s="233"/>
    </row>
    <row r="16885" spans="4:4" s="232" customFormat="1" ht="15.75" customHeight="1">
      <c r="D16885" s="233"/>
    </row>
    <row r="16887" spans="4:4" s="232" customFormat="1" ht="15.75" customHeight="1">
      <c r="D16887" s="233"/>
    </row>
    <row r="16889" spans="4:4" s="232" customFormat="1" ht="15.75" customHeight="1">
      <c r="D16889" s="233"/>
    </row>
    <row r="16891" spans="4:4" s="232" customFormat="1" ht="15.75" customHeight="1">
      <c r="D16891" s="233"/>
    </row>
    <row r="16893" spans="4:4" s="232" customFormat="1" ht="15.75" customHeight="1">
      <c r="D16893" s="233"/>
    </row>
    <row r="16895" spans="4:4" s="232" customFormat="1" ht="15.75" customHeight="1">
      <c r="D16895" s="233"/>
    </row>
    <row r="16897" spans="4:4" s="232" customFormat="1" ht="15.75" customHeight="1">
      <c r="D16897" s="233"/>
    </row>
    <row r="16899" spans="4:4" s="232" customFormat="1" ht="15.75" customHeight="1">
      <c r="D16899" s="233"/>
    </row>
    <row r="16901" spans="4:4" s="232" customFormat="1" ht="15.75" customHeight="1">
      <c r="D16901" s="233"/>
    </row>
    <row r="16903" spans="4:4" s="232" customFormat="1" ht="15.75" customHeight="1">
      <c r="D16903" s="233"/>
    </row>
    <row r="16905" spans="4:4" s="232" customFormat="1" ht="15.75" customHeight="1">
      <c r="D16905" s="233"/>
    </row>
    <row r="16907" spans="4:4" s="232" customFormat="1" ht="15.75" customHeight="1">
      <c r="D16907" s="233"/>
    </row>
    <row r="16909" spans="4:4" s="232" customFormat="1" ht="15.75" customHeight="1">
      <c r="D16909" s="233"/>
    </row>
    <row r="16911" spans="4:4" s="232" customFormat="1" ht="15.75" customHeight="1">
      <c r="D16911" s="233"/>
    </row>
    <row r="16913" spans="4:4" s="232" customFormat="1" ht="15.75" customHeight="1">
      <c r="D16913" s="233"/>
    </row>
    <row r="16915" spans="4:4" s="232" customFormat="1" ht="15.75" customHeight="1">
      <c r="D16915" s="233"/>
    </row>
    <row r="16917" spans="4:4" s="232" customFormat="1" ht="15.75" customHeight="1">
      <c r="D16917" s="233"/>
    </row>
    <row r="16919" spans="4:4" s="232" customFormat="1" ht="15.75" customHeight="1">
      <c r="D16919" s="233"/>
    </row>
    <row r="16921" spans="4:4" s="232" customFormat="1" ht="15.75" customHeight="1">
      <c r="D16921" s="233"/>
    </row>
    <row r="16923" spans="4:4" s="232" customFormat="1" ht="15.75" customHeight="1">
      <c r="D16923" s="233"/>
    </row>
    <row r="16925" spans="4:4" s="232" customFormat="1" ht="15.75" customHeight="1">
      <c r="D16925" s="233"/>
    </row>
    <row r="16927" spans="4:4" s="232" customFormat="1" ht="15.75" customHeight="1">
      <c r="D16927" s="233"/>
    </row>
    <row r="16929" spans="4:4" s="232" customFormat="1" ht="15.75" customHeight="1">
      <c r="D16929" s="233"/>
    </row>
    <row r="16931" spans="4:4" s="232" customFormat="1" ht="15.75" customHeight="1">
      <c r="D16931" s="233"/>
    </row>
    <row r="16933" spans="4:4" s="232" customFormat="1" ht="15.75" customHeight="1">
      <c r="D16933" s="233"/>
    </row>
    <row r="16935" spans="4:4" s="232" customFormat="1" ht="15.75" customHeight="1">
      <c r="D16935" s="233"/>
    </row>
    <row r="16937" spans="4:4" s="232" customFormat="1" ht="15.75" customHeight="1">
      <c r="D16937" s="233"/>
    </row>
    <row r="16939" spans="4:4" s="232" customFormat="1" ht="15.75" customHeight="1">
      <c r="D16939" s="233"/>
    </row>
    <row r="16941" spans="4:4" s="232" customFormat="1" ht="15.75" customHeight="1">
      <c r="D16941" s="233"/>
    </row>
    <row r="16943" spans="4:4" s="232" customFormat="1" ht="15.75" customHeight="1">
      <c r="D16943" s="233"/>
    </row>
    <row r="16945" spans="4:4" s="232" customFormat="1" ht="15.75" customHeight="1">
      <c r="D16945" s="233"/>
    </row>
    <row r="16947" spans="4:4" s="232" customFormat="1" ht="15.75" customHeight="1">
      <c r="D16947" s="233"/>
    </row>
    <row r="16949" spans="4:4" s="232" customFormat="1" ht="15.75" customHeight="1">
      <c r="D16949" s="233"/>
    </row>
    <row r="16951" spans="4:4" s="232" customFormat="1" ht="15.75" customHeight="1">
      <c r="D16951" s="233"/>
    </row>
    <row r="16953" spans="4:4" s="232" customFormat="1" ht="15.75" customHeight="1">
      <c r="D16953" s="233"/>
    </row>
    <row r="16955" spans="4:4" s="232" customFormat="1" ht="15.75" customHeight="1">
      <c r="D16955" s="233"/>
    </row>
    <row r="16957" spans="4:4" s="232" customFormat="1" ht="15.75" customHeight="1">
      <c r="D16957" s="233"/>
    </row>
    <row r="16959" spans="4:4" s="232" customFormat="1" ht="15.75" customHeight="1">
      <c r="D16959" s="233"/>
    </row>
    <row r="16961" spans="4:4" s="232" customFormat="1" ht="15.75" customHeight="1">
      <c r="D16961" s="233"/>
    </row>
    <row r="16963" spans="4:4" s="232" customFormat="1" ht="15.75" customHeight="1">
      <c r="D16963" s="233"/>
    </row>
    <row r="16965" spans="4:4" s="232" customFormat="1" ht="15.75" customHeight="1">
      <c r="D16965" s="233"/>
    </row>
    <row r="16967" spans="4:4" s="232" customFormat="1" ht="15.75" customHeight="1">
      <c r="D16967" s="233"/>
    </row>
    <row r="16969" spans="4:4" s="232" customFormat="1" ht="15.75" customHeight="1">
      <c r="D16969" s="233"/>
    </row>
    <row r="16971" spans="4:4" s="232" customFormat="1" ht="15.75" customHeight="1">
      <c r="D16971" s="233"/>
    </row>
    <row r="16973" spans="4:4" s="232" customFormat="1" ht="15.75" customHeight="1">
      <c r="D16973" s="233"/>
    </row>
    <row r="16975" spans="4:4" s="232" customFormat="1" ht="15.75" customHeight="1">
      <c r="D16975" s="233"/>
    </row>
    <row r="16977" spans="4:4" s="232" customFormat="1" ht="15.75" customHeight="1">
      <c r="D16977" s="233"/>
    </row>
    <row r="16979" spans="4:4" s="232" customFormat="1" ht="15.75" customHeight="1">
      <c r="D16979" s="233"/>
    </row>
    <row r="16981" spans="4:4" s="232" customFormat="1" ht="15.75" customHeight="1">
      <c r="D16981" s="233"/>
    </row>
    <row r="16983" spans="4:4" s="232" customFormat="1" ht="15.75" customHeight="1">
      <c r="D16983" s="233"/>
    </row>
    <row r="16985" spans="4:4" s="232" customFormat="1" ht="15.75" customHeight="1">
      <c r="D16985" s="233"/>
    </row>
    <row r="16987" spans="4:4" s="232" customFormat="1" ht="15.75" customHeight="1">
      <c r="D16987" s="233"/>
    </row>
    <row r="16989" spans="4:4" s="232" customFormat="1" ht="15.75" customHeight="1">
      <c r="D16989" s="233"/>
    </row>
    <row r="16991" spans="4:4" s="232" customFormat="1" ht="15.75" customHeight="1">
      <c r="D16991" s="233"/>
    </row>
    <row r="16993" spans="4:4" s="232" customFormat="1" ht="15.75" customHeight="1">
      <c r="D16993" s="233"/>
    </row>
    <row r="16995" spans="4:4" s="232" customFormat="1" ht="15.75" customHeight="1">
      <c r="D16995" s="233"/>
    </row>
    <row r="16997" spans="4:4" s="232" customFormat="1" ht="15.75" customHeight="1">
      <c r="D16997" s="233"/>
    </row>
    <row r="16999" spans="4:4" s="232" customFormat="1" ht="15.75" customHeight="1">
      <c r="D16999" s="233"/>
    </row>
    <row r="17001" spans="4:4" s="232" customFormat="1" ht="15.75" customHeight="1">
      <c r="D17001" s="233"/>
    </row>
    <row r="17003" spans="4:4" s="232" customFormat="1" ht="15.75" customHeight="1">
      <c r="D17003" s="233"/>
    </row>
    <row r="17005" spans="4:4" s="232" customFormat="1" ht="15.75" customHeight="1">
      <c r="D17005" s="233"/>
    </row>
    <row r="17007" spans="4:4" s="232" customFormat="1" ht="15.75" customHeight="1">
      <c r="D17007" s="233"/>
    </row>
    <row r="17009" spans="4:4" s="232" customFormat="1" ht="15.75" customHeight="1">
      <c r="D17009" s="233"/>
    </row>
    <row r="17011" spans="4:4" s="232" customFormat="1" ht="15.75" customHeight="1">
      <c r="D17011" s="233"/>
    </row>
    <row r="17013" spans="4:4" s="232" customFormat="1" ht="15.75" customHeight="1">
      <c r="D17013" s="233"/>
    </row>
    <row r="17015" spans="4:4" s="232" customFormat="1" ht="15.75" customHeight="1">
      <c r="D17015" s="233"/>
    </row>
    <row r="17017" spans="4:4" s="232" customFormat="1" ht="15.75" customHeight="1">
      <c r="D17017" s="233"/>
    </row>
    <row r="17019" spans="4:4" s="232" customFormat="1" ht="15.75" customHeight="1">
      <c r="D17019" s="233"/>
    </row>
    <row r="17021" spans="4:4" s="232" customFormat="1" ht="15.75" customHeight="1">
      <c r="D17021" s="233"/>
    </row>
    <row r="17023" spans="4:4" s="232" customFormat="1" ht="15.75" customHeight="1">
      <c r="D17023" s="233"/>
    </row>
    <row r="17025" spans="4:4" s="232" customFormat="1" ht="15.75" customHeight="1">
      <c r="D17025" s="233"/>
    </row>
    <row r="17027" spans="4:4" s="232" customFormat="1" ht="15.75" customHeight="1">
      <c r="D17027" s="233"/>
    </row>
    <row r="17029" spans="4:4" s="232" customFormat="1" ht="15.75" customHeight="1">
      <c r="D17029" s="233"/>
    </row>
    <row r="17031" spans="4:4" s="232" customFormat="1" ht="15.75" customHeight="1">
      <c r="D17031" s="233"/>
    </row>
    <row r="17033" spans="4:4" s="232" customFormat="1" ht="15.75" customHeight="1">
      <c r="D17033" s="233"/>
    </row>
    <row r="17035" spans="4:4" s="232" customFormat="1" ht="15.75" customHeight="1">
      <c r="D17035" s="233"/>
    </row>
    <row r="17037" spans="4:4" s="232" customFormat="1" ht="15.75" customHeight="1">
      <c r="D17037" s="233"/>
    </row>
    <row r="17039" spans="4:4" s="232" customFormat="1" ht="15.75" customHeight="1">
      <c r="D17039" s="233"/>
    </row>
    <row r="17041" spans="4:4" s="232" customFormat="1" ht="15.75" customHeight="1">
      <c r="D17041" s="233"/>
    </row>
    <row r="17043" spans="4:4" s="232" customFormat="1" ht="15.75" customHeight="1">
      <c r="D17043" s="233"/>
    </row>
    <row r="17045" spans="4:4" s="232" customFormat="1" ht="15.75" customHeight="1">
      <c r="D17045" s="233"/>
    </row>
    <row r="17047" spans="4:4" s="232" customFormat="1" ht="15.75" customHeight="1">
      <c r="D17047" s="233"/>
    </row>
    <row r="17049" spans="4:4" s="232" customFormat="1" ht="15.75" customHeight="1">
      <c r="D17049" s="233"/>
    </row>
    <row r="17051" spans="4:4" s="232" customFormat="1" ht="15.75" customHeight="1">
      <c r="D17051" s="233"/>
    </row>
    <row r="17053" spans="4:4" s="232" customFormat="1" ht="15.75" customHeight="1">
      <c r="D17053" s="233"/>
    </row>
    <row r="17055" spans="4:4" s="232" customFormat="1" ht="15.75" customHeight="1">
      <c r="D17055" s="233"/>
    </row>
    <row r="17057" spans="4:4" s="232" customFormat="1" ht="15.75" customHeight="1">
      <c r="D17057" s="233"/>
    </row>
    <row r="17059" spans="4:4" s="232" customFormat="1" ht="15.75" customHeight="1">
      <c r="D17059" s="233"/>
    </row>
    <row r="17061" spans="4:4" s="232" customFormat="1" ht="15.75" customHeight="1">
      <c r="D17061" s="233"/>
    </row>
    <row r="17063" spans="4:4" s="232" customFormat="1" ht="15.75" customHeight="1">
      <c r="D17063" s="233"/>
    </row>
    <row r="17065" spans="4:4" s="232" customFormat="1" ht="15.75" customHeight="1">
      <c r="D17065" s="233"/>
    </row>
    <row r="17067" spans="4:4" s="232" customFormat="1" ht="15.75" customHeight="1">
      <c r="D17067" s="233"/>
    </row>
    <row r="17069" spans="4:4" s="232" customFormat="1" ht="15.75" customHeight="1">
      <c r="D17069" s="233"/>
    </row>
    <row r="17071" spans="4:4" s="232" customFormat="1" ht="15.75" customHeight="1">
      <c r="D17071" s="233"/>
    </row>
    <row r="17073" spans="4:4" s="232" customFormat="1" ht="15.75" customHeight="1">
      <c r="D17073" s="233"/>
    </row>
    <row r="17075" spans="4:4" s="232" customFormat="1" ht="15.75" customHeight="1">
      <c r="D17075" s="233"/>
    </row>
    <row r="17077" spans="4:4" s="232" customFormat="1" ht="15.75" customHeight="1">
      <c r="D17077" s="233"/>
    </row>
    <row r="17079" spans="4:4" s="232" customFormat="1" ht="15.75" customHeight="1">
      <c r="D17079" s="233"/>
    </row>
    <row r="17081" spans="4:4" s="232" customFormat="1" ht="15.75" customHeight="1">
      <c r="D17081" s="233"/>
    </row>
    <row r="17083" spans="4:4" s="232" customFormat="1" ht="15.75" customHeight="1">
      <c r="D17083" s="233"/>
    </row>
    <row r="17085" spans="4:4" s="232" customFormat="1" ht="15.75" customHeight="1">
      <c r="D17085" s="233"/>
    </row>
    <row r="17087" spans="4:4" s="232" customFormat="1" ht="15.75" customHeight="1">
      <c r="D17087" s="233"/>
    </row>
    <row r="17089" spans="4:4" s="232" customFormat="1" ht="15.75" customHeight="1">
      <c r="D17089" s="233"/>
    </row>
    <row r="17091" spans="4:4" s="232" customFormat="1" ht="15.75" customHeight="1">
      <c r="D17091" s="233"/>
    </row>
    <row r="17093" spans="4:4" s="232" customFormat="1" ht="15.75" customHeight="1">
      <c r="D17093" s="233"/>
    </row>
    <row r="17095" spans="4:4" s="232" customFormat="1" ht="15.75" customHeight="1">
      <c r="D17095" s="233"/>
    </row>
    <row r="17097" spans="4:4" s="232" customFormat="1" ht="15.75" customHeight="1">
      <c r="D17097" s="233"/>
    </row>
    <row r="17099" spans="4:4" s="232" customFormat="1" ht="15.75" customHeight="1">
      <c r="D17099" s="233"/>
    </row>
    <row r="17101" spans="4:4" s="232" customFormat="1" ht="15.75" customHeight="1">
      <c r="D17101" s="233"/>
    </row>
    <row r="17103" spans="4:4" s="232" customFormat="1" ht="15.75" customHeight="1">
      <c r="D17103" s="233"/>
    </row>
    <row r="17105" spans="4:4" s="232" customFormat="1" ht="15.75" customHeight="1">
      <c r="D17105" s="233"/>
    </row>
    <row r="17107" spans="4:4" s="232" customFormat="1" ht="15.75" customHeight="1">
      <c r="D17107" s="233"/>
    </row>
    <row r="17109" spans="4:4" s="232" customFormat="1" ht="15.75" customHeight="1">
      <c r="D17109" s="233"/>
    </row>
    <row r="17111" spans="4:4" s="232" customFormat="1" ht="15.75" customHeight="1">
      <c r="D17111" s="233"/>
    </row>
    <row r="17113" spans="4:4" s="232" customFormat="1" ht="15.75" customHeight="1">
      <c r="D17113" s="233"/>
    </row>
    <row r="17115" spans="4:4" s="232" customFormat="1" ht="15.75" customHeight="1">
      <c r="D17115" s="233"/>
    </row>
    <row r="17117" spans="4:4" s="232" customFormat="1" ht="15.75" customHeight="1">
      <c r="D17117" s="233"/>
    </row>
    <row r="17119" spans="4:4" s="232" customFormat="1" ht="15.75" customHeight="1">
      <c r="D17119" s="233"/>
    </row>
    <row r="17121" spans="4:4" s="232" customFormat="1" ht="15.75" customHeight="1">
      <c r="D17121" s="233"/>
    </row>
    <row r="17123" spans="4:4" s="232" customFormat="1" ht="15.75" customHeight="1">
      <c r="D17123" s="233"/>
    </row>
    <row r="17125" spans="4:4" s="232" customFormat="1" ht="15.75" customHeight="1">
      <c r="D17125" s="233"/>
    </row>
    <row r="17127" spans="4:4" s="232" customFormat="1" ht="15.75" customHeight="1">
      <c r="D17127" s="233"/>
    </row>
    <row r="17129" spans="4:4" s="232" customFormat="1" ht="15.75" customHeight="1">
      <c r="D17129" s="233"/>
    </row>
    <row r="17131" spans="4:4" s="232" customFormat="1" ht="15.75" customHeight="1">
      <c r="D17131" s="233"/>
    </row>
    <row r="17133" spans="4:4" s="232" customFormat="1" ht="15.75" customHeight="1">
      <c r="D17133" s="233"/>
    </row>
    <row r="17135" spans="4:4" s="232" customFormat="1" ht="15.75" customHeight="1">
      <c r="D17135" s="233"/>
    </row>
    <row r="17137" spans="4:4" s="232" customFormat="1" ht="15.75" customHeight="1">
      <c r="D17137" s="233"/>
    </row>
    <row r="17139" spans="4:4" s="232" customFormat="1" ht="15.75" customHeight="1">
      <c r="D17139" s="233"/>
    </row>
    <row r="17141" spans="4:4" s="232" customFormat="1" ht="15.75" customHeight="1">
      <c r="D17141" s="233"/>
    </row>
    <row r="17143" spans="4:4" s="232" customFormat="1" ht="15.75" customHeight="1">
      <c r="D17143" s="233"/>
    </row>
    <row r="17145" spans="4:4" s="232" customFormat="1" ht="15.75" customHeight="1">
      <c r="D17145" s="233"/>
    </row>
    <row r="17147" spans="4:4" s="232" customFormat="1" ht="15.75" customHeight="1">
      <c r="D17147" s="233"/>
    </row>
    <row r="17149" spans="4:4" s="232" customFormat="1" ht="15.75" customHeight="1">
      <c r="D17149" s="233"/>
    </row>
    <row r="17151" spans="4:4" s="232" customFormat="1" ht="15.75" customHeight="1">
      <c r="D17151" s="233"/>
    </row>
    <row r="17153" spans="4:4" s="232" customFormat="1" ht="15.75" customHeight="1">
      <c r="D17153" s="233"/>
    </row>
    <row r="17155" spans="4:4" s="232" customFormat="1" ht="15.75" customHeight="1">
      <c r="D17155" s="233"/>
    </row>
    <row r="17157" spans="4:4" s="232" customFormat="1" ht="15.75" customHeight="1">
      <c r="D17157" s="233"/>
    </row>
    <row r="17159" spans="4:4" s="232" customFormat="1" ht="15.75" customHeight="1">
      <c r="D17159" s="233"/>
    </row>
    <row r="17161" spans="4:4" s="232" customFormat="1" ht="15.75" customHeight="1">
      <c r="D17161" s="233"/>
    </row>
    <row r="17163" spans="4:4" s="232" customFormat="1" ht="15.75" customHeight="1">
      <c r="D17163" s="233"/>
    </row>
    <row r="17165" spans="4:4" s="232" customFormat="1" ht="15.75" customHeight="1">
      <c r="D17165" s="233"/>
    </row>
    <row r="17167" spans="4:4" s="232" customFormat="1" ht="15.75" customHeight="1">
      <c r="D17167" s="233"/>
    </row>
    <row r="17169" spans="4:4" s="232" customFormat="1" ht="15.75" customHeight="1">
      <c r="D17169" s="233"/>
    </row>
    <row r="17171" spans="4:4" s="232" customFormat="1" ht="15.75" customHeight="1">
      <c r="D17171" s="233"/>
    </row>
    <row r="17173" spans="4:4" s="232" customFormat="1" ht="15.75" customHeight="1">
      <c r="D17173" s="233"/>
    </row>
    <row r="17175" spans="4:4" s="232" customFormat="1" ht="15.75" customHeight="1">
      <c r="D17175" s="233"/>
    </row>
    <row r="17177" spans="4:4" s="232" customFormat="1" ht="15.75" customHeight="1">
      <c r="D17177" s="233"/>
    </row>
    <row r="17179" spans="4:4" s="232" customFormat="1" ht="15.75" customHeight="1">
      <c r="D17179" s="233"/>
    </row>
    <row r="17181" spans="4:4" s="232" customFormat="1" ht="15.75" customHeight="1">
      <c r="D17181" s="233"/>
    </row>
    <row r="17183" spans="4:4" s="232" customFormat="1" ht="15.75" customHeight="1">
      <c r="D17183" s="233"/>
    </row>
    <row r="17185" spans="4:4" s="232" customFormat="1" ht="15.75" customHeight="1">
      <c r="D17185" s="233"/>
    </row>
    <row r="17187" spans="4:4" s="232" customFormat="1" ht="15.75" customHeight="1">
      <c r="D17187" s="233"/>
    </row>
    <row r="17189" spans="4:4" s="232" customFormat="1" ht="15.75" customHeight="1">
      <c r="D17189" s="233"/>
    </row>
    <row r="17191" spans="4:4" s="232" customFormat="1" ht="15.75" customHeight="1">
      <c r="D17191" s="233"/>
    </row>
    <row r="17193" spans="4:4" s="232" customFormat="1" ht="15.75" customHeight="1">
      <c r="D17193" s="233"/>
    </row>
    <row r="17195" spans="4:4" s="232" customFormat="1" ht="15.75" customHeight="1">
      <c r="D17195" s="233"/>
    </row>
    <row r="17197" spans="4:4" s="232" customFormat="1" ht="15.75" customHeight="1">
      <c r="D17197" s="233"/>
    </row>
    <row r="17199" spans="4:4" s="232" customFormat="1" ht="15.75" customHeight="1">
      <c r="D17199" s="233"/>
    </row>
    <row r="17201" spans="4:4" s="232" customFormat="1" ht="15.75" customHeight="1">
      <c r="D17201" s="233"/>
    </row>
    <row r="17203" spans="4:4" s="232" customFormat="1" ht="15.75" customHeight="1">
      <c r="D17203" s="233"/>
    </row>
    <row r="17205" spans="4:4" s="232" customFormat="1" ht="15.75" customHeight="1">
      <c r="D17205" s="233"/>
    </row>
    <row r="17207" spans="4:4" s="232" customFormat="1" ht="15.75" customHeight="1">
      <c r="D17207" s="233"/>
    </row>
    <row r="17209" spans="4:4" s="232" customFormat="1" ht="15.75" customHeight="1">
      <c r="D17209" s="233"/>
    </row>
    <row r="17211" spans="4:4" s="232" customFormat="1" ht="15.75" customHeight="1">
      <c r="D17211" s="233"/>
    </row>
    <row r="17213" spans="4:4" s="232" customFormat="1" ht="15.75" customHeight="1">
      <c r="D17213" s="233"/>
    </row>
    <row r="17215" spans="4:4" s="232" customFormat="1" ht="15.75" customHeight="1">
      <c r="D17215" s="233"/>
    </row>
    <row r="17217" spans="4:4" s="232" customFormat="1" ht="15.75" customHeight="1">
      <c r="D17217" s="233"/>
    </row>
    <row r="17219" spans="4:4" s="232" customFormat="1" ht="15.75" customHeight="1">
      <c r="D17219" s="233"/>
    </row>
    <row r="17221" spans="4:4" s="232" customFormat="1" ht="15.75" customHeight="1">
      <c r="D17221" s="233"/>
    </row>
    <row r="17223" spans="4:4" s="232" customFormat="1" ht="15.75" customHeight="1">
      <c r="D17223" s="233"/>
    </row>
    <row r="17225" spans="4:4" s="232" customFormat="1" ht="15.75" customHeight="1">
      <c r="D17225" s="233"/>
    </row>
    <row r="17227" spans="4:4" s="232" customFormat="1" ht="15.75" customHeight="1">
      <c r="D17227" s="233"/>
    </row>
    <row r="17229" spans="4:4" s="232" customFormat="1" ht="15.75" customHeight="1">
      <c r="D17229" s="233"/>
    </row>
    <row r="17231" spans="4:4" s="232" customFormat="1" ht="15.75" customHeight="1">
      <c r="D17231" s="233"/>
    </row>
    <row r="17233" spans="4:4" s="232" customFormat="1" ht="15.75" customHeight="1">
      <c r="D17233" s="233"/>
    </row>
    <row r="17235" spans="4:4" s="232" customFormat="1" ht="15.75" customHeight="1">
      <c r="D17235" s="233"/>
    </row>
    <row r="17237" spans="4:4" s="232" customFormat="1" ht="15.75" customHeight="1">
      <c r="D17237" s="233"/>
    </row>
    <row r="17239" spans="4:4" s="232" customFormat="1" ht="15.75" customHeight="1">
      <c r="D17239" s="233"/>
    </row>
    <row r="17241" spans="4:4" s="232" customFormat="1" ht="15.75" customHeight="1">
      <c r="D17241" s="233"/>
    </row>
    <row r="17243" spans="4:4" s="232" customFormat="1" ht="15.75" customHeight="1">
      <c r="D17243" s="233"/>
    </row>
    <row r="17245" spans="4:4" s="232" customFormat="1" ht="15.75" customHeight="1">
      <c r="D17245" s="233"/>
    </row>
    <row r="17247" spans="4:4" s="232" customFormat="1" ht="15.75" customHeight="1">
      <c r="D17247" s="233"/>
    </row>
    <row r="17249" spans="4:4" s="232" customFormat="1" ht="15.75" customHeight="1">
      <c r="D17249" s="233"/>
    </row>
    <row r="17251" spans="4:4" s="232" customFormat="1" ht="15.75" customHeight="1">
      <c r="D17251" s="233"/>
    </row>
    <row r="17253" spans="4:4" s="232" customFormat="1" ht="15.75" customHeight="1">
      <c r="D17253" s="233"/>
    </row>
    <row r="17255" spans="4:4" s="232" customFormat="1" ht="15.75" customHeight="1">
      <c r="D17255" s="233"/>
    </row>
    <row r="17257" spans="4:4" s="232" customFormat="1" ht="15.75" customHeight="1">
      <c r="D17257" s="233"/>
    </row>
    <row r="17259" spans="4:4" s="232" customFormat="1" ht="15.75" customHeight="1">
      <c r="D17259" s="233"/>
    </row>
    <row r="17261" spans="4:4" s="232" customFormat="1" ht="15.75" customHeight="1">
      <c r="D17261" s="233"/>
    </row>
    <row r="17263" spans="4:4" s="232" customFormat="1" ht="15.75" customHeight="1">
      <c r="D17263" s="233"/>
    </row>
    <row r="17265" spans="4:4" s="232" customFormat="1" ht="15.75" customHeight="1">
      <c r="D17265" s="233"/>
    </row>
    <row r="17267" spans="4:4" s="232" customFormat="1" ht="15.75" customHeight="1">
      <c r="D17267" s="233"/>
    </row>
    <row r="17269" spans="4:4" s="232" customFormat="1" ht="15.75" customHeight="1">
      <c r="D17269" s="233"/>
    </row>
    <row r="17271" spans="4:4" s="232" customFormat="1" ht="15.75" customHeight="1">
      <c r="D17271" s="233"/>
    </row>
    <row r="17273" spans="4:4" s="232" customFormat="1" ht="15.75" customHeight="1">
      <c r="D17273" s="233"/>
    </row>
    <row r="17275" spans="4:4" s="232" customFormat="1" ht="15.75" customHeight="1">
      <c r="D17275" s="233"/>
    </row>
    <row r="17277" spans="4:4" s="232" customFormat="1" ht="15.75" customHeight="1">
      <c r="D17277" s="233"/>
    </row>
    <row r="17279" spans="4:4" s="232" customFormat="1" ht="15.75" customHeight="1">
      <c r="D17279" s="233"/>
    </row>
    <row r="17281" spans="4:4" s="232" customFormat="1" ht="15.75" customHeight="1">
      <c r="D17281" s="233"/>
    </row>
    <row r="17283" spans="4:4" s="232" customFormat="1" ht="15.75" customHeight="1">
      <c r="D17283" s="233"/>
    </row>
    <row r="17285" spans="4:4" s="232" customFormat="1" ht="15.75" customHeight="1">
      <c r="D17285" s="233"/>
    </row>
    <row r="17287" spans="4:4" s="232" customFormat="1" ht="15.75" customHeight="1">
      <c r="D17287" s="233"/>
    </row>
    <row r="17289" spans="4:4" s="232" customFormat="1" ht="15.75" customHeight="1">
      <c r="D17289" s="233"/>
    </row>
    <row r="17291" spans="4:4" s="232" customFormat="1" ht="15.75" customHeight="1">
      <c r="D17291" s="233"/>
    </row>
    <row r="17293" spans="4:4" s="232" customFormat="1" ht="15.75" customHeight="1">
      <c r="D17293" s="233"/>
    </row>
    <row r="17295" spans="4:4" s="232" customFormat="1" ht="15.75" customHeight="1">
      <c r="D17295" s="233"/>
    </row>
    <row r="17297" spans="4:4" s="232" customFormat="1" ht="15.75" customHeight="1">
      <c r="D17297" s="233"/>
    </row>
    <row r="17299" spans="4:4" s="232" customFormat="1" ht="15.75" customHeight="1">
      <c r="D17299" s="233"/>
    </row>
    <row r="17301" spans="4:4" s="232" customFormat="1" ht="15.75" customHeight="1">
      <c r="D17301" s="233"/>
    </row>
    <row r="17303" spans="4:4" s="232" customFormat="1" ht="15.75" customHeight="1">
      <c r="D17303" s="233"/>
    </row>
    <row r="17305" spans="4:4" s="232" customFormat="1" ht="15.75" customHeight="1">
      <c r="D17305" s="233"/>
    </row>
    <row r="17307" spans="4:4" s="232" customFormat="1" ht="15.75" customHeight="1">
      <c r="D17307" s="233"/>
    </row>
    <row r="17309" spans="4:4" s="232" customFormat="1" ht="15.75" customHeight="1">
      <c r="D17309" s="233"/>
    </row>
    <row r="17311" spans="4:4" s="232" customFormat="1" ht="15.75" customHeight="1">
      <c r="D17311" s="233"/>
    </row>
    <row r="17313" spans="4:4" s="232" customFormat="1" ht="15.75" customHeight="1">
      <c r="D17313" s="233"/>
    </row>
    <row r="17315" spans="4:4" s="232" customFormat="1" ht="15.75" customHeight="1">
      <c r="D17315" s="233"/>
    </row>
    <row r="17317" spans="4:4" s="232" customFormat="1" ht="15.75" customHeight="1">
      <c r="D17317" s="233"/>
    </row>
    <row r="17319" spans="4:4" s="232" customFormat="1" ht="15.75" customHeight="1">
      <c r="D17319" s="233"/>
    </row>
    <row r="17321" spans="4:4" s="232" customFormat="1" ht="15.75" customHeight="1">
      <c r="D17321" s="233"/>
    </row>
    <row r="17323" spans="4:4" s="232" customFormat="1" ht="15.75" customHeight="1">
      <c r="D17323" s="233"/>
    </row>
    <row r="17325" spans="4:4" s="232" customFormat="1" ht="15.75" customHeight="1">
      <c r="D17325" s="233"/>
    </row>
    <row r="17327" spans="4:4" s="232" customFormat="1" ht="15.75" customHeight="1">
      <c r="D17327" s="233"/>
    </row>
    <row r="17329" spans="4:4" s="232" customFormat="1" ht="15.75" customHeight="1">
      <c r="D17329" s="233"/>
    </row>
    <row r="17331" spans="4:4" s="232" customFormat="1" ht="15.75" customHeight="1">
      <c r="D17331" s="233"/>
    </row>
    <row r="17333" spans="4:4" s="232" customFormat="1" ht="15.75" customHeight="1">
      <c r="D17333" s="233"/>
    </row>
    <row r="17335" spans="4:4" s="232" customFormat="1" ht="15.75" customHeight="1">
      <c r="D17335" s="233"/>
    </row>
    <row r="17337" spans="4:4" s="232" customFormat="1" ht="15.75" customHeight="1">
      <c r="D17337" s="233"/>
    </row>
    <row r="17339" spans="4:4" s="232" customFormat="1" ht="15.75" customHeight="1">
      <c r="D17339" s="233"/>
    </row>
    <row r="17341" spans="4:4" s="232" customFormat="1" ht="15.75" customHeight="1">
      <c r="D17341" s="233"/>
    </row>
    <row r="17343" spans="4:4" s="232" customFormat="1" ht="15.75" customHeight="1">
      <c r="D17343" s="233"/>
    </row>
    <row r="17345" spans="4:4" s="232" customFormat="1" ht="15.75" customHeight="1">
      <c r="D17345" s="233"/>
    </row>
    <row r="17347" spans="4:4" s="232" customFormat="1" ht="15.75" customHeight="1">
      <c r="D17347" s="233"/>
    </row>
    <row r="17349" spans="4:4" s="232" customFormat="1" ht="15.75" customHeight="1">
      <c r="D17349" s="233"/>
    </row>
    <row r="17351" spans="4:4" s="232" customFormat="1" ht="15.75" customHeight="1">
      <c r="D17351" s="233"/>
    </row>
    <row r="17353" spans="4:4" s="232" customFormat="1" ht="15.75" customHeight="1">
      <c r="D17353" s="233"/>
    </row>
    <row r="17355" spans="4:4" s="232" customFormat="1" ht="15.75" customHeight="1">
      <c r="D17355" s="233"/>
    </row>
    <row r="17357" spans="4:4" s="232" customFormat="1" ht="15.75" customHeight="1">
      <c r="D17357" s="233"/>
    </row>
    <row r="17359" spans="4:4" s="232" customFormat="1" ht="15.75" customHeight="1">
      <c r="D17359" s="233"/>
    </row>
    <row r="17361" spans="4:4" s="232" customFormat="1" ht="15.75" customHeight="1">
      <c r="D17361" s="233"/>
    </row>
    <row r="17363" spans="4:4" s="232" customFormat="1" ht="15.75" customHeight="1">
      <c r="D17363" s="233"/>
    </row>
    <row r="17365" spans="4:4" s="232" customFormat="1" ht="15.75" customHeight="1">
      <c r="D17365" s="233"/>
    </row>
    <row r="17367" spans="4:4" s="232" customFormat="1" ht="15.75" customHeight="1">
      <c r="D17367" s="233"/>
    </row>
    <row r="17369" spans="4:4" s="232" customFormat="1" ht="15.75" customHeight="1">
      <c r="D17369" s="233"/>
    </row>
    <row r="17371" spans="4:4" s="232" customFormat="1" ht="15.75" customHeight="1">
      <c r="D17371" s="233"/>
    </row>
    <row r="17373" spans="4:4" s="232" customFormat="1" ht="15.75" customHeight="1">
      <c r="D17373" s="233"/>
    </row>
    <row r="17375" spans="4:4" s="232" customFormat="1" ht="15.75" customHeight="1">
      <c r="D17375" s="233"/>
    </row>
    <row r="17377" spans="4:4" s="232" customFormat="1" ht="15.75" customHeight="1">
      <c r="D17377" s="233"/>
    </row>
    <row r="17379" spans="4:4" s="232" customFormat="1" ht="15.75" customHeight="1">
      <c r="D17379" s="233"/>
    </row>
    <row r="17381" spans="4:4" s="232" customFormat="1" ht="15.75" customHeight="1">
      <c r="D17381" s="233"/>
    </row>
    <row r="17383" spans="4:4" s="232" customFormat="1" ht="15.75" customHeight="1">
      <c r="D17383" s="233"/>
    </row>
    <row r="17385" spans="4:4" s="232" customFormat="1" ht="15.75" customHeight="1">
      <c r="D17385" s="233"/>
    </row>
    <row r="17387" spans="4:4" s="232" customFormat="1" ht="15.75" customHeight="1">
      <c r="D17387" s="233"/>
    </row>
    <row r="17389" spans="4:4" s="232" customFormat="1" ht="15.75" customHeight="1">
      <c r="D17389" s="233"/>
    </row>
    <row r="17391" spans="4:4" s="232" customFormat="1" ht="15.75" customHeight="1">
      <c r="D17391" s="233"/>
    </row>
    <row r="17393" spans="4:4" s="232" customFormat="1" ht="15.75" customHeight="1">
      <c r="D17393" s="233"/>
    </row>
    <row r="17395" spans="4:4" s="232" customFormat="1" ht="15.75" customHeight="1">
      <c r="D17395" s="233"/>
    </row>
    <row r="17397" spans="4:4" s="232" customFormat="1" ht="15.75" customHeight="1">
      <c r="D17397" s="233"/>
    </row>
    <row r="17399" spans="4:4" s="232" customFormat="1" ht="15.75" customHeight="1">
      <c r="D17399" s="233"/>
    </row>
    <row r="17401" spans="4:4" s="232" customFormat="1" ht="15.75" customHeight="1">
      <c r="D17401" s="233"/>
    </row>
    <row r="17403" spans="4:4" s="232" customFormat="1" ht="15.75" customHeight="1">
      <c r="D17403" s="233"/>
    </row>
    <row r="17405" spans="4:4" s="232" customFormat="1" ht="15.75" customHeight="1">
      <c r="D17405" s="233"/>
    </row>
    <row r="17407" spans="4:4" s="232" customFormat="1" ht="15.75" customHeight="1">
      <c r="D17407" s="233"/>
    </row>
    <row r="17409" spans="4:4" s="232" customFormat="1" ht="15.75" customHeight="1">
      <c r="D17409" s="233"/>
    </row>
    <row r="17411" spans="4:4" s="232" customFormat="1" ht="15.75" customHeight="1">
      <c r="D17411" s="233"/>
    </row>
    <row r="17413" spans="4:4" s="232" customFormat="1" ht="15.75" customHeight="1">
      <c r="D17413" s="233"/>
    </row>
    <row r="17415" spans="4:4" s="232" customFormat="1" ht="15.75" customHeight="1">
      <c r="D17415" s="233"/>
    </row>
    <row r="17417" spans="4:4" s="232" customFormat="1" ht="15.75" customHeight="1">
      <c r="D17417" s="233"/>
    </row>
    <row r="17419" spans="4:4" s="232" customFormat="1" ht="15.75" customHeight="1">
      <c r="D17419" s="233"/>
    </row>
    <row r="17421" spans="4:4" s="232" customFormat="1" ht="15.75" customHeight="1">
      <c r="D17421" s="233"/>
    </row>
    <row r="17423" spans="4:4" s="232" customFormat="1" ht="15.75" customHeight="1">
      <c r="D17423" s="233"/>
    </row>
    <row r="17425" spans="4:4" s="232" customFormat="1" ht="15.75" customHeight="1">
      <c r="D17425" s="233"/>
    </row>
    <row r="17427" spans="4:4" s="232" customFormat="1" ht="15.75" customHeight="1">
      <c r="D17427" s="233"/>
    </row>
    <row r="17429" spans="4:4" s="232" customFormat="1" ht="15.75" customHeight="1">
      <c r="D17429" s="233"/>
    </row>
    <row r="17431" spans="4:4" s="232" customFormat="1" ht="15.75" customHeight="1">
      <c r="D17431" s="233"/>
    </row>
    <row r="17433" spans="4:4" s="232" customFormat="1" ht="15.75" customHeight="1">
      <c r="D17433" s="233"/>
    </row>
    <row r="17435" spans="4:4" s="232" customFormat="1" ht="15.75" customHeight="1">
      <c r="D17435" s="233"/>
    </row>
    <row r="17437" spans="4:4" s="232" customFormat="1" ht="15.75" customHeight="1">
      <c r="D17437" s="233"/>
    </row>
    <row r="17439" spans="4:4" s="232" customFormat="1" ht="15.75" customHeight="1">
      <c r="D17439" s="233"/>
    </row>
    <row r="17441" spans="4:4" s="232" customFormat="1" ht="15.75" customHeight="1">
      <c r="D17441" s="233"/>
    </row>
    <row r="17443" spans="4:4" s="232" customFormat="1" ht="15.75" customHeight="1">
      <c r="D17443" s="233"/>
    </row>
    <row r="17445" spans="4:4" s="232" customFormat="1" ht="15.75" customHeight="1">
      <c r="D17445" s="233"/>
    </row>
    <row r="17447" spans="4:4" s="232" customFormat="1" ht="15.75" customHeight="1">
      <c r="D17447" s="233"/>
    </row>
    <row r="17449" spans="4:4" s="232" customFormat="1" ht="15.75" customHeight="1">
      <c r="D17449" s="233"/>
    </row>
    <row r="17451" spans="4:4" s="232" customFormat="1" ht="15.75" customHeight="1">
      <c r="D17451" s="233"/>
    </row>
    <row r="17453" spans="4:4" s="232" customFormat="1" ht="15.75" customHeight="1">
      <c r="D17453" s="233"/>
    </row>
    <row r="17455" spans="4:4" s="232" customFormat="1" ht="15.75" customHeight="1">
      <c r="D17455" s="233"/>
    </row>
    <row r="17457" spans="4:4" s="232" customFormat="1" ht="15.75" customHeight="1">
      <c r="D17457" s="233"/>
    </row>
    <row r="17459" spans="4:4" s="232" customFormat="1" ht="15.75" customHeight="1">
      <c r="D17459" s="233"/>
    </row>
    <row r="17461" spans="4:4" s="232" customFormat="1" ht="15.75" customHeight="1">
      <c r="D17461" s="233"/>
    </row>
    <row r="17463" spans="4:4" s="232" customFormat="1" ht="15.75" customHeight="1">
      <c r="D17463" s="233"/>
    </row>
    <row r="17465" spans="4:4" s="232" customFormat="1" ht="15.75" customHeight="1">
      <c r="D17465" s="233"/>
    </row>
    <row r="17467" spans="4:4" s="232" customFormat="1" ht="15.75" customHeight="1">
      <c r="D17467" s="233"/>
    </row>
    <row r="17469" spans="4:4" s="232" customFormat="1" ht="15.75" customHeight="1">
      <c r="D17469" s="233"/>
    </row>
    <row r="17471" spans="4:4" s="232" customFormat="1" ht="15.75" customHeight="1">
      <c r="D17471" s="233"/>
    </row>
    <row r="17473" spans="4:4" s="232" customFormat="1" ht="15.75" customHeight="1">
      <c r="D17473" s="233"/>
    </row>
    <row r="17475" spans="4:4" s="232" customFormat="1" ht="15.75" customHeight="1">
      <c r="D17475" s="233"/>
    </row>
    <row r="17477" spans="4:4" s="232" customFormat="1" ht="15.75" customHeight="1">
      <c r="D17477" s="233"/>
    </row>
    <row r="17479" spans="4:4" s="232" customFormat="1" ht="15.75" customHeight="1">
      <c r="D17479" s="233"/>
    </row>
    <row r="17481" spans="4:4" s="232" customFormat="1" ht="15.75" customHeight="1">
      <c r="D17481" s="233"/>
    </row>
    <row r="17483" spans="4:4" s="232" customFormat="1" ht="15.75" customHeight="1">
      <c r="D17483" s="233"/>
    </row>
    <row r="17485" spans="4:4" s="232" customFormat="1" ht="15.75" customHeight="1">
      <c r="D17485" s="233"/>
    </row>
    <row r="17487" spans="4:4" s="232" customFormat="1" ht="15.75" customHeight="1">
      <c r="D17487" s="233"/>
    </row>
    <row r="17489" spans="4:4" s="232" customFormat="1" ht="15.75" customHeight="1">
      <c r="D17489" s="233"/>
    </row>
    <row r="17491" spans="4:4" s="232" customFormat="1" ht="15.75" customHeight="1">
      <c r="D17491" s="233"/>
    </row>
    <row r="17493" spans="4:4" s="232" customFormat="1" ht="15.75" customHeight="1">
      <c r="D17493" s="233"/>
    </row>
    <row r="17495" spans="4:4" s="232" customFormat="1" ht="15.75" customHeight="1">
      <c r="D17495" s="233"/>
    </row>
    <row r="17497" spans="4:4" s="232" customFormat="1" ht="15.75" customHeight="1">
      <c r="D17497" s="233"/>
    </row>
    <row r="17499" spans="4:4" s="232" customFormat="1" ht="15.75" customHeight="1">
      <c r="D17499" s="233"/>
    </row>
    <row r="17501" spans="4:4" s="232" customFormat="1" ht="15.75" customHeight="1">
      <c r="D17501" s="233"/>
    </row>
    <row r="17503" spans="4:4" s="232" customFormat="1" ht="15.75" customHeight="1">
      <c r="D17503" s="233"/>
    </row>
    <row r="17505" spans="4:4" s="232" customFormat="1" ht="15.75" customHeight="1">
      <c r="D17505" s="233"/>
    </row>
    <row r="17507" spans="4:4" s="232" customFormat="1" ht="15.75" customHeight="1">
      <c r="D17507" s="233"/>
    </row>
    <row r="17509" spans="4:4" s="232" customFormat="1" ht="15.75" customHeight="1">
      <c r="D17509" s="233"/>
    </row>
    <row r="17511" spans="4:4" s="232" customFormat="1" ht="15.75" customHeight="1">
      <c r="D17511" s="233"/>
    </row>
    <row r="17513" spans="4:4" s="232" customFormat="1" ht="15.75" customHeight="1">
      <c r="D17513" s="233"/>
    </row>
    <row r="17515" spans="4:4" s="232" customFormat="1" ht="15.75" customHeight="1">
      <c r="D17515" s="233"/>
    </row>
    <row r="17517" spans="4:4" s="232" customFormat="1" ht="15.75" customHeight="1">
      <c r="D17517" s="233"/>
    </row>
    <row r="17519" spans="4:4" s="232" customFormat="1" ht="15.75" customHeight="1">
      <c r="D17519" s="233"/>
    </row>
    <row r="17521" spans="4:4" s="232" customFormat="1" ht="15.75" customHeight="1">
      <c r="D17521" s="233"/>
    </row>
    <row r="17523" spans="4:4" s="232" customFormat="1" ht="15.75" customHeight="1">
      <c r="D17523" s="233"/>
    </row>
    <row r="17525" spans="4:4" s="232" customFormat="1" ht="15.75" customHeight="1">
      <c r="D17525" s="233"/>
    </row>
    <row r="17527" spans="4:4" s="232" customFormat="1" ht="15.75" customHeight="1">
      <c r="D17527" s="233"/>
    </row>
    <row r="17529" spans="4:4" s="232" customFormat="1" ht="15.75" customHeight="1">
      <c r="D17529" s="233"/>
    </row>
    <row r="17531" spans="4:4" s="232" customFormat="1" ht="15.75" customHeight="1">
      <c r="D17531" s="233"/>
    </row>
    <row r="17533" spans="4:4" s="232" customFormat="1" ht="15.75" customHeight="1">
      <c r="D17533" s="233"/>
    </row>
    <row r="17535" spans="4:4" s="232" customFormat="1" ht="15.75" customHeight="1">
      <c r="D17535" s="233"/>
    </row>
    <row r="17537" spans="4:4" s="232" customFormat="1" ht="15.75" customHeight="1">
      <c r="D17537" s="233"/>
    </row>
    <row r="17539" spans="4:4" s="232" customFormat="1" ht="15.75" customHeight="1">
      <c r="D17539" s="233"/>
    </row>
    <row r="17541" spans="4:4" s="232" customFormat="1" ht="15.75" customHeight="1">
      <c r="D17541" s="233"/>
    </row>
    <row r="17543" spans="4:4" s="232" customFormat="1" ht="15.75" customHeight="1">
      <c r="D17543" s="233"/>
    </row>
    <row r="17545" spans="4:4" s="232" customFormat="1" ht="15.75" customHeight="1">
      <c r="D17545" s="233"/>
    </row>
    <row r="17547" spans="4:4" s="232" customFormat="1" ht="15.75" customHeight="1">
      <c r="D17547" s="233"/>
    </row>
    <row r="17549" spans="4:4" s="232" customFormat="1" ht="15.75" customHeight="1">
      <c r="D17549" s="233"/>
    </row>
    <row r="17551" spans="4:4" s="232" customFormat="1" ht="15.75" customHeight="1">
      <c r="D17551" s="233"/>
    </row>
    <row r="17553" spans="4:4" s="232" customFormat="1" ht="15.75" customHeight="1">
      <c r="D17553" s="233"/>
    </row>
    <row r="17555" spans="4:4" s="232" customFormat="1" ht="15.75" customHeight="1">
      <c r="D17555" s="233"/>
    </row>
    <row r="17557" spans="4:4" s="232" customFormat="1" ht="15.75" customHeight="1">
      <c r="D17557" s="233"/>
    </row>
    <row r="17559" spans="4:4" s="232" customFormat="1" ht="15.75" customHeight="1">
      <c r="D17559" s="233"/>
    </row>
    <row r="17561" spans="4:4" s="232" customFormat="1" ht="15.75" customHeight="1">
      <c r="D17561" s="233"/>
    </row>
    <row r="17563" spans="4:4" s="232" customFormat="1" ht="15.75" customHeight="1">
      <c r="D17563" s="233"/>
    </row>
    <row r="17565" spans="4:4" s="232" customFormat="1" ht="15.75" customHeight="1">
      <c r="D17565" s="233"/>
    </row>
    <row r="17567" spans="4:4" s="232" customFormat="1" ht="15.75" customHeight="1">
      <c r="D17567" s="233"/>
    </row>
    <row r="17569" spans="4:4" s="232" customFormat="1" ht="15.75" customHeight="1">
      <c r="D17569" s="233"/>
    </row>
    <row r="17571" spans="4:4" s="232" customFormat="1" ht="15.75" customHeight="1">
      <c r="D17571" s="233"/>
    </row>
    <row r="17573" spans="4:4" s="232" customFormat="1" ht="15.75" customHeight="1">
      <c r="D17573" s="233"/>
    </row>
    <row r="17575" spans="4:4" s="232" customFormat="1" ht="15.75" customHeight="1">
      <c r="D17575" s="233"/>
    </row>
    <row r="17577" spans="4:4" s="232" customFormat="1" ht="15.75" customHeight="1">
      <c r="D17577" s="233"/>
    </row>
    <row r="17579" spans="4:4" s="232" customFormat="1" ht="15.75" customHeight="1">
      <c r="D17579" s="233"/>
    </row>
    <row r="17581" spans="4:4" s="232" customFormat="1" ht="15.75" customHeight="1">
      <c r="D17581" s="233"/>
    </row>
    <row r="17583" spans="4:4" s="232" customFormat="1" ht="15.75" customHeight="1">
      <c r="D17583" s="233"/>
    </row>
    <row r="17585" spans="4:4" s="232" customFormat="1" ht="15.75" customHeight="1">
      <c r="D17585" s="233"/>
    </row>
    <row r="17587" spans="4:4" s="232" customFormat="1" ht="15.75" customHeight="1">
      <c r="D17587" s="233"/>
    </row>
    <row r="17589" spans="4:4" s="232" customFormat="1" ht="15.75" customHeight="1">
      <c r="D17589" s="233"/>
    </row>
    <row r="17591" spans="4:4" s="232" customFormat="1" ht="15.75" customHeight="1">
      <c r="D17591" s="233"/>
    </row>
    <row r="17593" spans="4:4" s="232" customFormat="1" ht="15.75" customHeight="1">
      <c r="D17593" s="233"/>
    </row>
    <row r="17595" spans="4:4" s="232" customFormat="1" ht="15.75" customHeight="1">
      <c r="D17595" s="233"/>
    </row>
    <row r="17597" spans="4:4" s="232" customFormat="1" ht="15.75" customHeight="1">
      <c r="D17597" s="233"/>
    </row>
    <row r="17599" spans="4:4" s="232" customFormat="1" ht="15.75" customHeight="1">
      <c r="D17599" s="233"/>
    </row>
    <row r="17601" spans="4:4" s="232" customFormat="1" ht="15.75" customHeight="1">
      <c r="D17601" s="233"/>
    </row>
    <row r="17603" spans="4:4" s="232" customFormat="1" ht="15.75" customHeight="1">
      <c r="D17603" s="233"/>
    </row>
    <row r="17605" spans="4:4" s="232" customFormat="1" ht="15.75" customHeight="1">
      <c r="D17605" s="233"/>
    </row>
    <row r="17607" spans="4:4" s="232" customFormat="1" ht="15.75" customHeight="1">
      <c r="D17607" s="233"/>
    </row>
    <row r="17609" spans="4:4" s="232" customFormat="1" ht="15.75" customHeight="1">
      <c r="D17609" s="233"/>
    </row>
    <row r="17611" spans="4:4" s="232" customFormat="1" ht="15.75" customHeight="1">
      <c r="D17611" s="233"/>
    </row>
    <row r="17613" spans="4:4" s="232" customFormat="1" ht="15.75" customHeight="1">
      <c r="D17613" s="233"/>
    </row>
    <row r="17615" spans="4:4" s="232" customFormat="1" ht="15.75" customHeight="1">
      <c r="D17615" s="233"/>
    </row>
    <row r="17617" spans="4:4" s="232" customFormat="1" ht="15.75" customHeight="1">
      <c r="D17617" s="233"/>
    </row>
    <row r="17619" spans="4:4" s="232" customFormat="1" ht="15.75" customHeight="1">
      <c r="D17619" s="233"/>
    </row>
    <row r="17621" spans="4:4" s="232" customFormat="1" ht="15.75" customHeight="1">
      <c r="D17621" s="233"/>
    </row>
    <row r="17623" spans="4:4" s="232" customFormat="1" ht="15.75" customHeight="1">
      <c r="D17623" s="233"/>
    </row>
    <row r="17625" spans="4:4" s="232" customFormat="1" ht="15.75" customHeight="1">
      <c r="D17625" s="233"/>
    </row>
    <row r="17627" spans="4:4" s="232" customFormat="1" ht="15.75" customHeight="1">
      <c r="D17627" s="233"/>
    </row>
    <row r="17629" spans="4:4" s="232" customFormat="1" ht="15.75" customHeight="1">
      <c r="D17629" s="233"/>
    </row>
    <row r="17631" spans="4:4" s="232" customFormat="1" ht="15.75" customHeight="1">
      <c r="D17631" s="233"/>
    </row>
    <row r="17633" spans="4:4" s="232" customFormat="1" ht="15.75" customHeight="1">
      <c r="D17633" s="233"/>
    </row>
    <row r="17635" spans="4:4" s="232" customFormat="1" ht="15.75" customHeight="1">
      <c r="D17635" s="233"/>
    </row>
    <row r="17637" spans="4:4" s="232" customFormat="1" ht="15.75" customHeight="1">
      <c r="D17637" s="233"/>
    </row>
    <row r="17639" spans="4:4" s="232" customFormat="1" ht="15.75" customHeight="1">
      <c r="D17639" s="233"/>
    </row>
    <row r="17641" spans="4:4" s="232" customFormat="1" ht="15.75" customHeight="1">
      <c r="D17641" s="233"/>
    </row>
    <row r="17643" spans="4:4" s="232" customFormat="1" ht="15.75" customHeight="1">
      <c r="D17643" s="233"/>
    </row>
    <row r="17645" spans="4:4" s="232" customFormat="1" ht="15.75" customHeight="1">
      <c r="D17645" s="233"/>
    </row>
    <row r="17647" spans="4:4" s="232" customFormat="1" ht="15.75" customHeight="1">
      <c r="D17647" s="233"/>
    </row>
    <row r="17649" spans="4:4" s="232" customFormat="1" ht="15.75" customHeight="1">
      <c r="D17649" s="233"/>
    </row>
    <row r="17651" spans="4:4" s="232" customFormat="1" ht="15.75" customHeight="1">
      <c r="D17651" s="233"/>
    </row>
    <row r="17653" spans="4:4" s="232" customFormat="1" ht="15.75" customHeight="1">
      <c r="D17653" s="233"/>
    </row>
    <row r="17655" spans="4:4" s="232" customFormat="1" ht="15.75" customHeight="1">
      <c r="D17655" s="233"/>
    </row>
    <row r="17657" spans="4:4" s="232" customFormat="1" ht="15.75" customHeight="1">
      <c r="D17657" s="233"/>
    </row>
    <row r="17659" spans="4:4" s="232" customFormat="1" ht="15.75" customHeight="1">
      <c r="D17659" s="233"/>
    </row>
    <row r="17661" spans="4:4" s="232" customFormat="1" ht="15.75" customHeight="1">
      <c r="D17661" s="233"/>
    </row>
    <row r="17663" spans="4:4" s="232" customFormat="1" ht="15.75" customHeight="1">
      <c r="D17663" s="233"/>
    </row>
    <row r="17665" spans="4:4" s="232" customFormat="1" ht="15.75" customHeight="1">
      <c r="D17665" s="233"/>
    </row>
    <row r="17667" spans="4:4" s="232" customFormat="1" ht="15.75" customHeight="1">
      <c r="D17667" s="233"/>
    </row>
    <row r="17669" spans="4:4" s="232" customFormat="1" ht="15.75" customHeight="1">
      <c r="D17669" s="233"/>
    </row>
    <row r="17671" spans="4:4" s="232" customFormat="1" ht="15.75" customHeight="1">
      <c r="D17671" s="233"/>
    </row>
    <row r="17673" spans="4:4" s="232" customFormat="1" ht="15.75" customHeight="1">
      <c r="D17673" s="233"/>
    </row>
    <row r="17675" spans="4:4" s="232" customFormat="1" ht="15.75" customHeight="1">
      <c r="D17675" s="233"/>
    </row>
    <row r="17677" spans="4:4" s="232" customFormat="1" ht="15.75" customHeight="1">
      <c r="D17677" s="233"/>
    </row>
    <row r="17679" spans="4:4" s="232" customFormat="1" ht="15.75" customHeight="1">
      <c r="D17679" s="233"/>
    </row>
    <row r="17681" spans="4:4" s="232" customFormat="1" ht="15.75" customHeight="1">
      <c r="D17681" s="233"/>
    </row>
    <row r="17683" spans="4:4" s="232" customFormat="1" ht="15.75" customHeight="1">
      <c r="D17683" s="233"/>
    </row>
    <row r="17685" spans="4:4" s="232" customFormat="1" ht="15.75" customHeight="1">
      <c r="D17685" s="233"/>
    </row>
    <row r="17687" spans="4:4" s="232" customFormat="1" ht="15.75" customHeight="1">
      <c r="D17687" s="233"/>
    </row>
    <row r="17689" spans="4:4" s="232" customFormat="1" ht="15.75" customHeight="1">
      <c r="D17689" s="233"/>
    </row>
    <row r="17691" spans="4:4" s="232" customFormat="1" ht="15.75" customHeight="1">
      <c r="D17691" s="233"/>
    </row>
    <row r="17693" spans="4:4" s="232" customFormat="1" ht="15.75" customHeight="1">
      <c r="D17693" s="233"/>
    </row>
    <row r="17695" spans="4:4" s="232" customFormat="1" ht="15.75" customHeight="1">
      <c r="D17695" s="233"/>
    </row>
    <row r="17697" spans="4:4" s="232" customFormat="1" ht="15.75" customHeight="1">
      <c r="D17697" s="233"/>
    </row>
    <row r="17699" spans="4:4" s="232" customFormat="1" ht="15.75" customHeight="1">
      <c r="D17699" s="233"/>
    </row>
    <row r="17701" spans="4:4" s="232" customFormat="1" ht="15.75" customHeight="1">
      <c r="D17701" s="233"/>
    </row>
    <row r="17703" spans="4:4" s="232" customFormat="1" ht="15.75" customHeight="1">
      <c r="D17703" s="233"/>
    </row>
    <row r="17705" spans="4:4" s="232" customFormat="1" ht="15.75" customHeight="1">
      <c r="D17705" s="233"/>
    </row>
    <row r="17707" spans="4:4" s="232" customFormat="1" ht="15.75" customHeight="1">
      <c r="D17707" s="233"/>
    </row>
    <row r="17709" spans="4:4" s="232" customFormat="1" ht="15.75" customHeight="1">
      <c r="D17709" s="233"/>
    </row>
    <row r="17711" spans="4:4" s="232" customFormat="1" ht="15.75" customHeight="1">
      <c r="D17711" s="233"/>
    </row>
    <row r="17713" spans="4:4" s="232" customFormat="1" ht="15.75" customHeight="1">
      <c r="D17713" s="233"/>
    </row>
    <row r="17715" spans="4:4" s="232" customFormat="1" ht="15.75" customHeight="1">
      <c r="D17715" s="233"/>
    </row>
    <row r="17717" spans="4:4" s="232" customFormat="1" ht="15.75" customHeight="1">
      <c r="D17717" s="233"/>
    </row>
    <row r="17719" spans="4:4" s="232" customFormat="1" ht="15.75" customHeight="1">
      <c r="D17719" s="233"/>
    </row>
    <row r="17721" spans="4:4" s="232" customFormat="1" ht="15.75" customHeight="1">
      <c r="D17721" s="233"/>
    </row>
    <row r="17723" spans="4:4" s="232" customFormat="1" ht="15.75" customHeight="1">
      <c r="D17723" s="233"/>
    </row>
    <row r="17725" spans="4:4" s="232" customFormat="1" ht="15.75" customHeight="1">
      <c r="D17725" s="233"/>
    </row>
    <row r="17727" spans="4:4" s="232" customFormat="1" ht="15.75" customHeight="1">
      <c r="D17727" s="233"/>
    </row>
    <row r="17729" spans="4:4" s="232" customFormat="1" ht="15.75" customHeight="1">
      <c r="D17729" s="233"/>
    </row>
    <row r="17731" spans="4:4" s="232" customFormat="1" ht="15.75" customHeight="1">
      <c r="D17731" s="233"/>
    </row>
    <row r="17733" spans="4:4" s="232" customFormat="1" ht="15.75" customHeight="1">
      <c r="D17733" s="233"/>
    </row>
    <row r="17735" spans="4:4" s="232" customFormat="1" ht="15.75" customHeight="1">
      <c r="D17735" s="233"/>
    </row>
    <row r="17737" spans="4:4" s="232" customFormat="1" ht="15.75" customHeight="1">
      <c r="D17737" s="233"/>
    </row>
    <row r="17739" spans="4:4" s="232" customFormat="1" ht="15.75" customHeight="1">
      <c r="D17739" s="233"/>
    </row>
    <row r="17741" spans="4:4" s="232" customFormat="1" ht="15.75" customHeight="1">
      <c r="D17741" s="233"/>
    </row>
    <row r="17743" spans="4:4" s="232" customFormat="1" ht="15.75" customHeight="1">
      <c r="D17743" s="233"/>
    </row>
    <row r="17745" spans="4:4" s="232" customFormat="1" ht="15.75" customHeight="1">
      <c r="D17745" s="233"/>
    </row>
    <row r="17747" spans="4:4" s="232" customFormat="1" ht="15.75" customHeight="1">
      <c r="D17747" s="233"/>
    </row>
    <row r="17749" spans="4:4" s="232" customFormat="1" ht="15.75" customHeight="1">
      <c r="D17749" s="233"/>
    </row>
    <row r="17751" spans="4:4" s="232" customFormat="1" ht="15.75" customHeight="1">
      <c r="D17751" s="233"/>
    </row>
    <row r="17753" spans="4:4" s="232" customFormat="1" ht="15.75" customHeight="1">
      <c r="D17753" s="233"/>
    </row>
    <row r="17755" spans="4:4" s="232" customFormat="1" ht="15.75" customHeight="1">
      <c r="D17755" s="233"/>
    </row>
    <row r="17757" spans="4:4" s="232" customFormat="1" ht="15.75" customHeight="1">
      <c r="D17757" s="233"/>
    </row>
    <row r="17759" spans="4:4" s="232" customFormat="1" ht="15.75" customHeight="1">
      <c r="D17759" s="233"/>
    </row>
    <row r="17761" spans="4:4" s="232" customFormat="1" ht="15.75" customHeight="1">
      <c r="D17761" s="233"/>
    </row>
    <row r="17763" spans="4:4" s="232" customFormat="1" ht="15.75" customHeight="1">
      <c r="D17763" s="233"/>
    </row>
    <row r="17765" spans="4:4" s="232" customFormat="1" ht="15.75" customHeight="1">
      <c r="D17765" s="233"/>
    </row>
    <row r="17767" spans="4:4" s="232" customFormat="1" ht="15.75" customHeight="1">
      <c r="D17767" s="233"/>
    </row>
    <row r="17769" spans="4:4" s="232" customFormat="1" ht="15.75" customHeight="1">
      <c r="D17769" s="233"/>
    </row>
    <row r="17771" spans="4:4" s="232" customFormat="1" ht="15.75" customHeight="1">
      <c r="D17771" s="233"/>
    </row>
    <row r="17773" spans="4:4" s="232" customFormat="1" ht="15.75" customHeight="1">
      <c r="D17773" s="233"/>
    </row>
    <row r="17775" spans="4:4" s="232" customFormat="1" ht="15.75" customHeight="1">
      <c r="D17775" s="233"/>
    </row>
    <row r="17777" spans="4:4" s="232" customFormat="1" ht="15.75" customHeight="1">
      <c r="D17777" s="233"/>
    </row>
    <row r="17779" spans="4:4" s="232" customFormat="1" ht="15.75" customHeight="1">
      <c r="D17779" s="233"/>
    </row>
    <row r="17781" spans="4:4" s="232" customFormat="1" ht="15.75" customHeight="1">
      <c r="D17781" s="233"/>
    </row>
    <row r="17783" spans="4:4" s="232" customFormat="1" ht="15.75" customHeight="1">
      <c r="D17783" s="233"/>
    </row>
    <row r="17785" spans="4:4" s="232" customFormat="1" ht="15.75" customHeight="1">
      <c r="D17785" s="233"/>
    </row>
    <row r="17787" spans="4:4" s="232" customFormat="1" ht="15.75" customHeight="1">
      <c r="D17787" s="233"/>
    </row>
    <row r="17789" spans="4:4" s="232" customFormat="1" ht="15.75" customHeight="1">
      <c r="D17789" s="233"/>
    </row>
    <row r="17791" spans="4:4" s="232" customFormat="1" ht="15.75" customHeight="1">
      <c r="D17791" s="233"/>
    </row>
    <row r="17793" spans="4:4" s="232" customFormat="1" ht="15.75" customHeight="1">
      <c r="D17793" s="233"/>
    </row>
    <row r="17795" spans="4:4" s="232" customFormat="1" ht="15.75" customHeight="1">
      <c r="D17795" s="233"/>
    </row>
    <row r="17797" spans="4:4" s="232" customFormat="1" ht="15.75" customHeight="1">
      <c r="D17797" s="233"/>
    </row>
    <row r="17799" spans="4:4" s="232" customFormat="1" ht="15.75" customHeight="1">
      <c r="D17799" s="233"/>
    </row>
    <row r="17801" spans="4:4" s="232" customFormat="1" ht="15.75" customHeight="1">
      <c r="D17801" s="233"/>
    </row>
    <row r="17803" spans="4:4" s="232" customFormat="1" ht="15.75" customHeight="1">
      <c r="D17803" s="233"/>
    </row>
    <row r="17805" spans="4:4" s="232" customFormat="1" ht="15.75" customHeight="1">
      <c r="D17805" s="233"/>
    </row>
    <row r="17807" spans="4:4" s="232" customFormat="1" ht="15.75" customHeight="1">
      <c r="D17807" s="233"/>
    </row>
    <row r="17809" spans="4:4" s="232" customFormat="1" ht="15.75" customHeight="1">
      <c r="D17809" s="233"/>
    </row>
    <row r="17811" spans="4:4" s="232" customFormat="1" ht="15.75" customHeight="1">
      <c r="D17811" s="233"/>
    </row>
    <row r="17813" spans="4:4" s="232" customFormat="1" ht="15.75" customHeight="1">
      <c r="D17813" s="233"/>
    </row>
    <row r="17815" spans="4:4" s="232" customFormat="1" ht="15.75" customHeight="1">
      <c r="D17815" s="233"/>
    </row>
    <row r="17817" spans="4:4" s="232" customFormat="1" ht="15.75" customHeight="1">
      <c r="D17817" s="233"/>
    </row>
    <row r="17819" spans="4:4" s="232" customFormat="1" ht="15.75" customHeight="1">
      <c r="D17819" s="233"/>
    </row>
    <row r="17821" spans="4:4" s="232" customFormat="1" ht="15.75" customHeight="1">
      <c r="D17821" s="233"/>
    </row>
    <row r="17823" spans="4:4" s="232" customFormat="1" ht="15.75" customHeight="1">
      <c r="D17823" s="233"/>
    </row>
    <row r="17825" spans="4:4" s="232" customFormat="1" ht="15.75" customHeight="1">
      <c r="D17825" s="233"/>
    </row>
    <row r="17827" spans="4:4" s="232" customFormat="1" ht="15.75" customHeight="1">
      <c r="D17827" s="233"/>
    </row>
    <row r="17829" spans="4:4" s="232" customFormat="1" ht="15.75" customHeight="1">
      <c r="D17829" s="233"/>
    </row>
    <row r="17831" spans="4:4" s="232" customFormat="1" ht="15.75" customHeight="1">
      <c r="D17831" s="233"/>
    </row>
    <row r="17833" spans="4:4" s="232" customFormat="1" ht="15.75" customHeight="1">
      <c r="D17833" s="233"/>
    </row>
    <row r="17835" spans="4:4" s="232" customFormat="1" ht="15.75" customHeight="1">
      <c r="D17835" s="233"/>
    </row>
    <row r="17837" spans="4:4" s="232" customFormat="1" ht="15.75" customHeight="1">
      <c r="D17837" s="233"/>
    </row>
    <row r="17839" spans="4:4" s="232" customFormat="1" ht="15.75" customHeight="1">
      <c r="D17839" s="233"/>
    </row>
    <row r="17841" spans="4:4" s="232" customFormat="1" ht="15.75" customHeight="1">
      <c r="D17841" s="233"/>
    </row>
    <row r="17843" spans="4:4" s="232" customFormat="1" ht="15.75" customHeight="1">
      <c r="D17843" s="233"/>
    </row>
    <row r="17845" spans="4:4" s="232" customFormat="1" ht="15.75" customHeight="1">
      <c r="D17845" s="233"/>
    </row>
    <row r="17847" spans="4:4" s="232" customFormat="1" ht="15.75" customHeight="1">
      <c r="D17847" s="233"/>
    </row>
    <row r="17849" spans="4:4" s="232" customFormat="1" ht="15.75" customHeight="1">
      <c r="D17849" s="233"/>
    </row>
    <row r="17851" spans="4:4" s="232" customFormat="1" ht="15.75" customHeight="1">
      <c r="D17851" s="233"/>
    </row>
    <row r="17853" spans="4:4" s="232" customFormat="1" ht="15.75" customHeight="1">
      <c r="D17853" s="233"/>
    </row>
    <row r="17855" spans="4:4" s="232" customFormat="1" ht="15.75" customHeight="1">
      <c r="D17855" s="233"/>
    </row>
    <row r="17857" spans="4:4" s="232" customFormat="1" ht="15.75" customHeight="1">
      <c r="D17857" s="233"/>
    </row>
    <row r="17859" spans="4:4" s="232" customFormat="1" ht="15.75" customHeight="1">
      <c r="D17859" s="233"/>
    </row>
    <row r="17861" spans="4:4" s="232" customFormat="1" ht="15.75" customHeight="1">
      <c r="D17861" s="233"/>
    </row>
    <row r="17863" spans="4:4" s="232" customFormat="1" ht="15.75" customHeight="1">
      <c r="D17863" s="233"/>
    </row>
    <row r="17865" spans="4:4" s="232" customFormat="1" ht="15.75" customHeight="1">
      <c r="D17865" s="233"/>
    </row>
    <row r="17867" spans="4:4" s="232" customFormat="1" ht="15.75" customHeight="1">
      <c r="D17867" s="233"/>
    </row>
    <row r="17869" spans="4:4" s="232" customFormat="1" ht="15.75" customHeight="1">
      <c r="D17869" s="233"/>
    </row>
    <row r="17871" spans="4:4" s="232" customFormat="1" ht="15.75" customHeight="1">
      <c r="D17871" s="233"/>
    </row>
    <row r="17873" spans="4:4" s="232" customFormat="1" ht="15.75" customHeight="1">
      <c r="D17873" s="233"/>
    </row>
    <row r="17875" spans="4:4" s="232" customFormat="1" ht="15.75" customHeight="1">
      <c r="D17875" s="233"/>
    </row>
    <row r="17877" spans="4:4" s="232" customFormat="1" ht="15.75" customHeight="1">
      <c r="D17877" s="233"/>
    </row>
    <row r="17879" spans="4:4" s="232" customFormat="1" ht="15.75" customHeight="1">
      <c r="D17879" s="233"/>
    </row>
    <row r="17881" spans="4:4" s="232" customFormat="1" ht="15.75" customHeight="1">
      <c r="D17881" s="233"/>
    </row>
    <row r="17883" spans="4:4" s="232" customFormat="1" ht="15.75" customHeight="1">
      <c r="D17883" s="233"/>
    </row>
    <row r="17885" spans="4:4" s="232" customFormat="1" ht="15.75" customHeight="1">
      <c r="D17885" s="233"/>
    </row>
    <row r="17887" spans="4:4" s="232" customFormat="1" ht="15.75" customHeight="1">
      <c r="D17887" s="233"/>
    </row>
    <row r="17889" spans="4:4" s="232" customFormat="1" ht="15.75" customHeight="1">
      <c r="D17889" s="233"/>
    </row>
    <row r="17891" spans="4:4" s="232" customFormat="1" ht="15.75" customHeight="1">
      <c r="D17891" s="233"/>
    </row>
    <row r="17893" spans="4:4" s="232" customFormat="1" ht="15.75" customHeight="1">
      <c r="D17893" s="233"/>
    </row>
    <row r="17895" spans="4:4" s="232" customFormat="1" ht="15.75" customHeight="1">
      <c r="D17895" s="233"/>
    </row>
    <row r="17897" spans="4:4" s="232" customFormat="1" ht="15.75" customHeight="1">
      <c r="D17897" s="233"/>
    </row>
    <row r="17899" spans="4:4" s="232" customFormat="1" ht="15.75" customHeight="1">
      <c r="D17899" s="233"/>
    </row>
    <row r="17901" spans="4:4" s="232" customFormat="1" ht="15.75" customHeight="1">
      <c r="D17901" s="233"/>
    </row>
    <row r="17903" spans="4:4" s="232" customFormat="1" ht="15.75" customHeight="1">
      <c r="D17903" s="233"/>
    </row>
    <row r="17905" spans="4:4" s="232" customFormat="1" ht="15.75" customHeight="1">
      <c r="D17905" s="233"/>
    </row>
    <row r="17907" spans="4:4" s="232" customFormat="1" ht="15.75" customHeight="1">
      <c r="D17907" s="233"/>
    </row>
    <row r="17909" spans="4:4" s="232" customFormat="1" ht="15.75" customHeight="1">
      <c r="D17909" s="233"/>
    </row>
    <row r="17911" spans="4:4" s="232" customFormat="1" ht="15.75" customHeight="1">
      <c r="D17911" s="233"/>
    </row>
    <row r="17913" spans="4:4" s="232" customFormat="1" ht="15.75" customHeight="1">
      <c r="D17913" s="233"/>
    </row>
    <row r="17915" spans="4:4" s="232" customFormat="1" ht="15.75" customHeight="1">
      <c r="D17915" s="233"/>
    </row>
    <row r="17917" spans="4:4" s="232" customFormat="1" ht="15.75" customHeight="1">
      <c r="D17917" s="233"/>
    </row>
    <row r="17919" spans="4:4" s="232" customFormat="1" ht="15.75" customHeight="1">
      <c r="D17919" s="233"/>
    </row>
    <row r="17921" spans="4:4" s="232" customFormat="1" ht="15.75" customHeight="1">
      <c r="D17921" s="233"/>
    </row>
    <row r="17923" spans="4:4" s="232" customFormat="1" ht="15.75" customHeight="1">
      <c r="D17923" s="233"/>
    </row>
    <row r="17925" spans="4:4" s="232" customFormat="1" ht="15.75" customHeight="1">
      <c r="D17925" s="233"/>
    </row>
    <row r="17927" spans="4:4" s="232" customFormat="1" ht="15.75" customHeight="1">
      <c r="D17927" s="233"/>
    </row>
    <row r="17929" spans="4:4" s="232" customFormat="1" ht="15.75" customHeight="1">
      <c r="D17929" s="233"/>
    </row>
    <row r="17931" spans="4:4" s="232" customFormat="1" ht="15.75" customHeight="1">
      <c r="D17931" s="233"/>
    </row>
    <row r="17933" spans="4:4" s="232" customFormat="1" ht="15.75" customHeight="1">
      <c r="D17933" s="233"/>
    </row>
    <row r="17935" spans="4:4" s="232" customFormat="1" ht="15.75" customHeight="1">
      <c r="D17935" s="233"/>
    </row>
    <row r="17937" spans="4:4" s="232" customFormat="1" ht="15.75" customHeight="1">
      <c r="D17937" s="233"/>
    </row>
    <row r="17939" spans="4:4" s="232" customFormat="1" ht="15.75" customHeight="1">
      <c r="D17939" s="233"/>
    </row>
    <row r="17941" spans="4:4" s="232" customFormat="1" ht="15.75" customHeight="1">
      <c r="D17941" s="233"/>
    </row>
    <row r="17943" spans="4:4" s="232" customFormat="1" ht="15.75" customHeight="1">
      <c r="D17943" s="233"/>
    </row>
    <row r="17945" spans="4:4" s="232" customFormat="1" ht="15.75" customHeight="1">
      <c r="D17945" s="233"/>
    </row>
    <row r="17947" spans="4:4" s="232" customFormat="1" ht="15.75" customHeight="1">
      <c r="D17947" s="233"/>
    </row>
    <row r="17949" spans="4:4" s="232" customFormat="1" ht="15.75" customHeight="1">
      <c r="D17949" s="233"/>
    </row>
    <row r="17951" spans="4:4" s="232" customFormat="1" ht="15.75" customHeight="1">
      <c r="D17951" s="233"/>
    </row>
    <row r="17953" spans="4:4" s="232" customFormat="1" ht="15.75" customHeight="1">
      <c r="D17953" s="233"/>
    </row>
    <row r="17955" spans="4:4" s="232" customFormat="1" ht="15.75" customHeight="1">
      <c r="D17955" s="233"/>
    </row>
    <row r="17957" spans="4:4" s="232" customFormat="1" ht="15.75" customHeight="1">
      <c r="D17957" s="233"/>
    </row>
    <row r="17959" spans="4:4" s="232" customFormat="1" ht="15.75" customHeight="1">
      <c r="D17959" s="233"/>
    </row>
    <row r="17961" spans="4:4" s="232" customFormat="1" ht="15.75" customHeight="1">
      <c r="D17961" s="233"/>
    </row>
    <row r="17963" spans="4:4" s="232" customFormat="1" ht="15.75" customHeight="1">
      <c r="D17963" s="233"/>
    </row>
    <row r="17965" spans="4:4" s="232" customFormat="1" ht="15.75" customHeight="1">
      <c r="D17965" s="233"/>
    </row>
    <row r="17967" spans="4:4" s="232" customFormat="1" ht="15.75" customHeight="1">
      <c r="D17967" s="233"/>
    </row>
    <row r="17969" spans="4:4" s="232" customFormat="1" ht="15.75" customHeight="1">
      <c r="D17969" s="233"/>
    </row>
    <row r="17971" spans="4:4" s="232" customFormat="1" ht="15.75" customHeight="1">
      <c r="D17971" s="233"/>
    </row>
    <row r="17973" spans="4:4" s="232" customFormat="1" ht="15.75" customHeight="1">
      <c r="D17973" s="233"/>
    </row>
    <row r="17975" spans="4:4" s="232" customFormat="1" ht="15.75" customHeight="1">
      <c r="D17975" s="233"/>
    </row>
    <row r="17977" spans="4:4" s="232" customFormat="1" ht="15.75" customHeight="1">
      <c r="D17977" s="233"/>
    </row>
    <row r="17979" spans="4:4" s="232" customFormat="1" ht="15.75" customHeight="1">
      <c r="D17979" s="233"/>
    </row>
    <row r="17981" spans="4:4" s="232" customFormat="1" ht="15.75" customHeight="1">
      <c r="D17981" s="233"/>
    </row>
    <row r="17983" spans="4:4" s="232" customFormat="1" ht="15.75" customHeight="1">
      <c r="D17983" s="233"/>
    </row>
    <row r="17985" spans="4:4" s="232" customFormat="1" ht="15.75" customHeight="1">
      <c r="D17985" s="233"/>
    </row>
    <row r="17987" spans="4:4" s="232" customFormat="1" ht="15.75" customHeight="1">
      <c r="D17987" s="233"/>
    </row>
    <row r="17989" spans="4:4" s="232" customFormat="1" ht="15.75" customHeight="1">
      <c r="D17989" s="233"/>
    </row>
    <row r="17991" spans="4:4" s="232" customFormat="1" ht="15.75" customHeight="1">
      <c r="D17991" s="233"/>
    </row>
    <row r="17993" spans="4:4" s="232" customFormat="1" ht="15.75" customHeight="1">
      <c r="D17993" s="233"/>
    </row>
    <row r="17995" spans="4:4" s="232" customFormat="1" ht="15.75" customHeight="1">
      <c r="D17995" s="233"/>
    </row>
    <row r="17997" spans="4:4" s="232" customFormat="1" ht="15.75" customHeight="1">
      <c r="D17997" s="233"/>
    </row>
    <row r="17999" spans="4:4" s="232" customFormat="1" ht="15.75" customHeight="1">
      <c r="D17999" s="233"/>
    </row>
    <row r="18001" spans="4:4" s="232" customFormat="1" ht="15.75" customHeight="1">
      <c r="D18001" s="233"/>
    </row>
    <row r="18003" spans="4:4" s="232" customFormat="1" ht="15.75" customHeight="1">
      <c r="D18003" s="233"/>
    </row>
    <row r="18005" spans="4:4" s="232" customFormat="1" ht="15.75" customHeight="1">
      <c r="D18005" s="233"/>
    </row>
    <row r="18007" spans="4:4" s="232" customFormat="1" ht="15.75" customHeight="1">
      <c r="D18007" s="233"/>
    </row>
    <row r="18009" spans="4:4" s="232" customFormat="1" ht="15.75" customHeight="1">
      <c r="D18009" s="233"/>
    </row>
    <row r="18011" spans="4:4" s="232" customFormat="1" ht="15.75" customHeight="1">
      <c r="D18011" s="233"/>
    </row>
    <row r="18013" spans="4:4" s="232" customFormat="1" ht="15.75" customHeight="1">
      <c r="D18013" s="233"/>
    </row>
    <row r="18015" spans="4:4" s="232" customFormat="1" ht="15.75" customHeight="1">
      <c r="D18015" s="233"/>
    </row>
    <row r="18017" spans="4:4" s="232" customFormat="1" ht="15.75" customHeight="1">
      <c r="D18017" s="233"/>
    </row>
    <row r="18019" spans="4:4" s="232" customFormat="1" ht="15.75" customHeight="1">
      <c r="D18019" s="233"/>
    </row>
    <row r="18021" spans="4:4" s="232" customFormat="1" ht="15.75" customHeight="1">
      <c r="D18021" s="233"/>
    </row>
    <row r="18023" spans="4:4" s="232" customFormat="1" ht="15.75" customHeight="1">
      <c r="D18023" s="233"/>
    </row>
    <row r="18025" spans="4:4" s="232" customFormat="1" ht="15.75" customHeight="1">
      <c r="D18025" s="233"/>
    </row>
    <row r="18027" spans="4:4" s="232" customFormat="1" ht="15.75" customHeight="1">
      <c r="D18027" s="233"/>
    </row>
    <row r="18029" spans="4:4" s="232" customFormat="1" ht="15.75" customHeight="1">
      <c r="D18029" s="233"/>
    </row>
    <row r="18031" spans="4:4" s="232" customFormat="1" ht="15.75" customHeight="1">
      <c r="D18031" s="233"/>
    </row>
    <row r="18033" spans="4:4" s="232" customFormat="1" ht="15.75" customHeight="1">
      <c r="D18033" s="233"/>
    </row>
    <row r="18035" spans="4:4" s="232" customFormat="1" ht="15.75" customHeight="1">
      <c r="D18035" s="233"/>
    </row>
    <row r="18037" spans="4:4" s="232" customFormat="1" ht="15.75" customHeight="1">
      <c r="D18037" s="233"/>
    </row>
    <row r="18039" spans="4:4" s="232" customFormat="1" ht="15.75" customHeight="1">
      <c r="D18039" s="233"/>
    </row>
    <row r="18041" spans="4:4" s="232" customFormat="1" ht="15.75" customHeight="1">
      <c r="D18041" s="233"/>
    </row>
    <row r="18043" spans="4:4" s="232" customFormat="1" ht="15.75" customHeight="1">
      <c r="D18043" s="233"/>
    </row>
    <row r="18045" spans="4:4" s="232" customFormat="1" ht="15.75" customHeight="1">
      <c r="D18045" s="233"/>
    </row>
    <row r="18047" spans="4:4" s="232" customFormat="1" ht="15.75" customHeight="1">
      <c r="D18047" s="233"/>
    </row>
    <row r="18049" spans="4:4" s="232" customFormat="1" ht="15.75" customHeight="1">
      <c r="D18049" s="233"/>
    </row>
    <row r="18051" spans="4:4" s="232" customFormat="1" ht="15.75" customHeight="1">
      <c r="D18051" s="233"/>
    </row>
    <row r="18053" spans="4:4" s="232" customFormat="1" ht="15.75" customHeight="1">
      <c r="D18053" s="233"/>
    </row>
    <row r="18055" spans="4:4" s="232" customFormat="1" ht="15.75" customHeight="1">
      <c r="D18055" s="233"/>
    </row>
    <row r="18057" spans="4:4" s="232" customFormat="1" ht="15.75" customHeight="1">
      <c r="D18057" s="233"/>
    </row>
    <row r="18059" spans="4:4" s="232" customFormat="1" ht="15.75" customHeight="1">
      <c r="D18059" s="233"/>
    </row>
    <row r="18061" spans="4:4" s="232" customFormat="1" ht="15.75" customHeight="1">
      <c r="D18061" s="233"/>
    </row>
    <row r="18063" spans="4:4" s="232" customFormat="1" ht="15.75" customHeight="1">
      <c r="D18063" s="233"/>
    </row>
    <row r="18065" spans="4:4" s="232" customFormat="1" ht="15.75" customHeight="1">
      <c r="D18065" s="233"/>
    </row>
    <row r="18067" spans="4:4" s="232" customFormat="1" ht="15.75" customHeight="1">
      <c r="D18067" s="233"/>
    </row>
    <row r="18069" spans="4:4" s="232" customFormat="1" ht="15.75" customHeight="1">
      <c r="D18069" s="233"/>
    </row>
    <row r="18071" spans="4:4" s="232" customFormat="1" ht="15.75" customHeight="1">
      <c r="D18071" s="233"/>
    </row>
    <row r="18073" spans="4:4" s="232" customFormat="1" ht="15.75" customHeight="1">
      <c r="D18073" s="233"/>
    </row>
    <row r="18075" spans="4:4" s="232" customFormat="1" ht="15.75" customHeight="1">
      <c r="D18075" s="233"/>
    </row>
    <row r="18077" spans="4:4" s="232" customFormat="1" ht="15.75" customHeight="1">
      <c r="D18077" s="233"/>
    </row>
    <row r="18079" spans="4:4" s="232" customFormat="1" ht="15.75" customHeight="1">
      <c r="D18079" s="233"/>
    </row>
    <row r="18081" spans="4:4" s="232" customFormat="1" ht="15.75" customHeight="1">
      <c r="D18081" s="233"/>
    </row>
    <row r="18083" spans="4:4" s="232" customFormat="1" ht="15.75" customHeight="1">
      <c r="D18083" s="233"/>
    </row>
    <row r="18085" spans="4:4" s="232" customFormat="1" ht="15.75" customHeight="1">
      <c r="D18085" s="233"/>
    </row>
    <row r="18087" spans="4:4" s="232" customFormat="1" ht="15.75" customHeight="1">
      <c r="D18087" s="233"/>
    </row>
    <row r="18089" spans="4:4" s="232" customFormat="1" ht="15.75" customHeight="1">
      <c r="D18089" s="233"/>
    </row>
    <row r="18091" spans="4:4" s="232" customFormat="1" ht="15.75" customHeight="1">
      <c r="D18091" s="233"/>
    </row>
    <row r="18093" spans="4:4" s="232" customFormat="1" ht="15.75" customHeight="1">
      <c r="D18093" s="233"/>
    </row>
    <row r="18095" spans="4:4" s="232" customFormat="1" ht="15.75" customHeight="1">
      <c r="D18095" s="233"/>
    </row>
    <row r="18097" spans="4:4" s="232" customFormat="1" ht="15.75" customHeight="1">
      <c r="D18097" s="233"/>
    </row>
    <row r="18099" spans="4:4" s="232" customFormat="1" ht="15.75" customHeight="1">
      <c r="D18099" s="233"/>
    </row>
    <row r="18101" spans="4:4" s="232" customFormat="1" ht="15.75" customHeight="1">
      <c r="D18101" s="233"/>
    </row>
    <row r="18103" spans="4:4" s="232" customFormat="1" ht="15.75" customHeight="1">
      <c r="D18103" s="233"/>
    </row>
    <row r="18105" spans="4:4" s="232" customFormat="1" ht="15.75" customHeight="1">
      <c r="D18105" s="233"/>
    </row>
    <row r="18107" spans="4:4" s="232" customFormat="1" ht="15.75" customHeight="1">
      <c r="D18107" s="233"/>
    </row>
    <row r="18109" spans="4:4" s="232" customFormat="1" ht="15.75" customHeight="1">
      <c r="D18109" s="233"/>
    </row>
    <row r="18111" spans="4:4" s="232" customFormat="1" ht="15.75" customHeight="1">
      <c r="D18111" s="233"/>
    </row>
    <row r="18113" spans="4:4" s="232" customFormat="1" ht="15.75" customHeight="1">
      <c r="D18113" s="233"/>
    </row>
    <row r="18115" spans="4:4" s="232" customFormat="1" ht="15.75" customHeight="1">
      <c r="D18115" s="233"/>
    </row>
    <row r="18117" spans="4:4" s="232" customFormat="1" ht="15.75" customHeight="1">
      <c r="D18117" s="233"/>
    </row>
    <row r="18119" spans="4:4" s="232" customFormat="1" ht="15.75" customHeight="1">
      <c r="D18119" s="233"/>
    </row>
    <row r="18121" spans="4:4" s="232" customFormat="1" ht="15.75" customHeight="1">
      <c r="D18121" s="233"/>
    </row>
    <row r="18123" spans="4:4" s="232" customFormat="1" ht="15.75" customHeight="1">
      <c r="D18123" s="233"/>
    </row>
    <row r="18125" spans="4:4" s="232" customFormat="1" ht="15.75" customHeight="1">
      <c r="D18125" s="233"/>
    </row>
    <row r="18127" spans="4:4" s="232" customFormat="1" ht="15.75" customHeight="1">
      <c r="D18127" s="233"/>
    </row>
    <row r="18129" spans="4:4" s="232" customFormat="1" ht="15.75" customHeight="1">
      <c r="D18129" s="233"/>
    </row>
    <row r="18131" spans="4:4" s="232" customFormat="1" ht="15.75" customHeight="1">
      <c r="D18131" s="233"/>
    </row>
    <row r="18133" spans="4:4" s="232" customFormat="1" ht="15.75" customHeight="1">
      <c r="D18133" s="233"/>
    </row>
    <row r="18135" spans="4:4" s="232" customFormat="1" ht="15.75" customHeight="1">
      <c r="D18135" s="233"/>
    </row>
    <row r="18137" spans="4:4" s="232" customFormat="1" ht="15.75" customHeight="1">
      <c r="D18137" s="233"/>
    </row>
    <row r="18139" spans="4:4" s="232" customFormat="1" ht="15.75" customHeight="1">
      <c r="D18139" s="233"/>
    </row>
    <row r="18141" spans="4:4" s="232" customFormat="1" ht="15.75" customHeight="1">
      <c r="D18141" s="233"/>
    </row>
    <row r="18143" spans="4:4" s="232" customFormat="1" ht="15.75" customHeight="1">
      <c r="D18143" s="233"/>
    </row>
    <row r="18145" spans="4:4" s="232" customFormat="1" ht="15.75" customHeight="1">
      <c r="D18145" s="233"/>
    </row>
    <row r="18147" spans="4:4" s="232" customFormat="1" ht="15.75" customHeight="1">
      <c r="D18147" s="233"/>
    </row>
    <row r="18149" spans="4:4" s="232" customFormat="1" ht="15.75" customHeight="1">
      <c r="D18149" s="233"/>
    </row>
    <row r="18151" spans="4:4" s="232" customFormat="1" ht="15.75" customHeight="1">
      <c r="D18151" s="233"/>
    </row>
    <row r="18153" spans="4:4" s="232" customFormat="1" ht="15.75" customHeight="1">
      <c r="D18153" s="233"/>
    </row>
    <row r="18155" spans="4:4" s="232" customFormat="1" ht="15.75" customHeight="1">
      <c r="D18155" s="233"/>
    </row>
    <row r="18157" spans="4:4" s="232" customFormat="1" ht="15.75" customHeight="1">
      <c r="D18157" s="233"/>
    </row>
    <row r="18159" spans="4:4" s="232" customFormat="1" ht="15.75" customHeight="1">
      <c r="D18159" s="233"/>
    </row>
    <row r="18161" spans="4:4" s="232" customFormat="1" ht="15.75" customHeight="1">
      <c r="D18161" s="233"/>
    </row>
    <row r="18163" spans="4:4" s="232" customFormat="1" ht="15.75" customHeight="1">
      <c r="D18163" s="233"/>
    </row>
    <row r="18165" spans="4:4" s="232" customFormat="1" ht="15.75" customHeight="1">
      <c r="D18165" s="233"/>
    </row>
    <row r="18167" spans="4:4" s="232" customFormat="1" ht="15.75" customHeight="1">
      <c r="D18167" s="233"/>
    </row>
    <row r="18169" spans="4:4" s="232" customFormat="1" ht="15.75" customHeight="1">
      <c r="D18169" s="233"/>
    </row>
    <row r="18171" spans="4:4" s="232" customFormat="1" ht="15.75" customHeight="1">
      <c r="D18171" s="233"/>
    </row>
    <row r="18173" spans="4:4" s="232" customFormat="1" ht="15.75" customHeight="1">
      <c r="D18173" s="233"/>
    </row>
    <row r="18175" spans="4:4" s="232" customFormat="1" ht="15.75" customHeight="1">
      <c r="D18175" s="233"/>
    </row>
    <row r="18177" spans="4:4" s="232" customFormat="1" ht="15.75" customHeight="1">
      <c r="D18177" s="233"/>
    </row>
    <row r="18179" spans="4:4" s="232" customFormat="1" ht="15.75" customHeight="1">
      <c r="D18179" s="233"/>
    </row>
    <row r="18181" spans="4:4" s="232" customFormat="1" ht="15.75" customHeight="1">
      <c r="D18181" s="233"/>
    </row>
    <row r="18183" spans="4:4" s="232" customFormat="1" ht="15.75" customHeight="1">
      <c r="D18183" s="233"/>
    </row>
    <row r="18185" spans="4:4" s="232" customFormat="1" ht="15.75" customHeight="1">
      <c r="D18185" s="233"/>
    </row>
    <row r="18187" spans="4:4" s="232" customFormat="1" ht="15.75" customHeight="1">
      <c r="D18187" s="233"/>
    </row>
    <row r="18189" spans="4:4" s="232" customFormat="1" ht="15.75" customHeight="1">
      <c r="D18189" s="233"/>
    </row>
    <row r="18191" spans="4:4" s="232" customFormat="1" ht="15.75" customHeight="1">
      <c r="D18191" s="233"/>
    </row>
    <row r="18193" spans="4:4" s="232" customFormat="1" ht="15.75" customHeight="1">
      <c r="D18193" s="233"/>
    </row>
    <row r="18195" spans="4:4" s="232" customFormat="1" ht="15.75" customHeight="1">
      <c r="D18195" s="233"/>
    </row>
    <row r="18197" spans="4:4" s="232" customFormat="1" ht="15.75" customHeight="1">
      <c r="D18197" s="233"/>
    </row>
    <row r="18199" spans="4:4" s="232" customFormat="1" ht="15.75" customHeight="1">
      <c r="D18199" s="233"/>
    </row>
    <row r="18201" spans="4:4" s="232" customFormat="1" ht="15.75" customHeight="1">
      <c r="D18201" s="233"/>
    </row>
    <row r="18203" spans="4:4" s="232" customFormat="1" ht="15.75" customHeight="1">
      <c r="D18203" s="233"/>
    </row>
    <row r="18205" spans="4:4" s="232" customFormat="1" ht="15.75" customHeight="1">
      <c r="D18205" s="233"/>
    </row>
    <row r="18207" spans="4:4" s="232" customFormat="1" ht="15.75" customHeight="1">
      <c r="D18207" s="233"/>
    </row>
    <row r="18209" spans="4:4" s="232" customFormat="1" ht="15.75" customHeight="1">
      <c r="D18209" s="233"/>
    </row>
    <row r="18211" spans="4:4" s="232" customFormat="1" ht="15.75" customHeight="1">
      <c r="D18211" s="233"/>
    </row>
    <row r="18213" spans="4:4" s="232" customFormat="1" ht="15.75" customHeight="1">
      <c r="D18213" s="233"/>
    </row>
    <row r="18215" spans="4:4" s="232" customFormat="1" ht="15.75" customHeight="1">
      <c r="D18215" s="233"/>
    </row>
    <row r="18217" spans="4:4" s="232" customFormat="1" ht="15.75" customHeight="1">
      <c r="D18217" s="233"/>
    </row>
    <row r="18219" spans="4:4" s="232" customFormat="1" ht="15.75" customHeight="1">
      <c r="D18219" s="233"/>
    </row>
    <row r="18221" spans="4:4" s="232" customFormat="1" ht="15.75" customHeight="1">
      <c r="D18221" s="233"/>
    </row>
    <row r="18223" spans="4:4" s="232" customFormat="1" ht="15.75" customHeight="1">
      <c r="D18223" s="233"/>
    </row>
    <row r="18225" spans="4:4" s="232" customFormat="1" ht="15.75" customHeight="1">
      <c r="D18225" s="233"/>
    </row>
    <row r="18227" spans="4:4" s="232" customFormat="1" ht="15.75" customHeight="1">
      <c r="D18227" s="233"/>
    </row>
    <row r="18229" spans="4:4" s="232" customFormat="1" ht="15.75" customHeight="1">
      <c r="D18229" s="233"/>
    </row>
    <row r="18231" spans="4:4" s="232" customFormat="1" ht="15.75" customHeight="1">
      <c r="D18231" s="233"/>
    </row>
    <row r="18233" spans="4:4" s="232" customFormat="1" ht="15.75" customHeight="1">
      <c r="D18233" s="233"/>
    </row>
    <row r="18235" spans="4:4" s="232" customFormat="1" ht="15.75" customHeight="1">
      <c r="D18235" s="233"/>
    </row>
    <row r="18237" spans="4:4" s="232" customFormat="1" ht="15.75" customHeight="1">
      <c r="D18237" s="233"/>
    </row>
    <row r="18239" spans="4:4" s="232" customFormat="1" ht="15.75" customHeight="1">
      <c r="D18239" s="233"/>
    </row>
    <row r="18241" spans="4:4" s="232" customFormat="1" ht="15.75" customHeight="1">
      <c r="D18241" s="233"/>
    </row>
    <row r="18243" spans="4:4" s="232" customFormat="1" ht="15.75" customHeight="1">
      <c r="D18243" s="233"/>
    </row>
    <row r="18245" spans="4:4" s="232" customFormat="1" ht="15.75" customHeight="1">
      <c r="D18245" s="233"/>
    </row>
    <row r="18247" spans="4:4" s="232" customFormat="1" ht="15.75" customHeight="1">
      <c r="D18247" s="233"/>
    </row>
    <row r="18249" spans="4:4" s="232" customFormat="1" ht="15.75" customHeight="1">
      <c r="D18249" s="233"/>
    </row>
    <row r="18251" spans="4:4" s="232" customFormat="1" ht="15.75" customHeight="1">
      <c r="D18251" s="233"/>
    </row>
    <row r="18253" spans="4:4" s="232" customFormat="1" ht="15.75" customHeight="1">
      <c r="D18253" s="233"/>
    </row>
    <row r="18255" spans="4:4" s="232" customFormat="1" ht="15.75" customHeight="1">
      <c r="D18255" s="233"/>
    </row>
    <row r="18257" spans="4:4" s="232" customFormat="1" ht="15.75" customHeight="1">
      <c r="D18257" s="233"/>
    </row>
    <row r="18259" spans="4:4" s="232" customFormat="1" ht="15.75" customHeight="1">
      <c r="D18259" s="233"/>
    </row>
    <row r="18261" spans="4:4" s="232" customFormat="1" ht="15.75" customHeight="1">
      <c r="D18261" s="233"/>
    </row>
    <row r="18263" spans="4:4" s="232" customFormat="1" ht="15.75" customHeight="1">
      <c r="D18263" s="233"/>
    </row>
    <row r="18265" spans="4:4" s="232" customFormat="1" ht="15.75" customHeight="1">
      <c r="D18265" s="233"/>
    </row>
    <row r="18267" spans="4:4" s="232" customFormat="1" ht="15.75" customHeight="1">
      <c r="D18267" s="233"/>
    </row>
    <row r="18269" spans="4:4" s="232" customFormat="1" ht="15.75" customHeight="1">
      <c r="D18269" s="233"/>
    </row>
    <row r="18271" spans="4:4" s="232" customFormat="1" ht="15.75" customHeight="1">
      <c r="D18271" s="233"/>
    </row>
    <row r="18273" spans="4:4" s="232" customFormat="1" ht="15.75" customHeight="1">
      <c r="D18273" s="233"/>
    </row>
    <row r="18275" spans="4:4" s="232" customFormat="1" ht="15.75" customHeight="1">
      <c r="D18275" s="233"/>
    </row>
    <row r="18277" spans="4:4" s="232" customFormat="1" ht="15.75" customHeight="1">
      <c r="D18277" s="233"/>
    </row>
    <row r="18279" spans="4:4" s="232" customFormat="1" ht="15.75" customHeight="1">
      <c r="D18279" s="233"/>
    </row>
    <row r="18281" spans="4:4" s="232" customFormat="1" ht="15.75" customHeight="1">
      <c r="D18281" s="233"/>
    </row>
    <row r="18283" spans="4:4" s="232" customFormat="1" ht="15.75" customHeight="1">
      <c r="D18283" s="233"/>
    </row>
    <row r="18285" spans="4:4" s="232" customFormat="1" ht="15.75" customHeight="1">
      <c r="D18285" s="233"/>
    </row>
    <row r="18287" spans="4:4" s="232" customFormat="1" ht="15.75" customHeight="1">
      <c r="D18287" s="233"/>
    </row>
    <row r="18289" spans="4:4" s="232" customFormat="1" ht="15.75" customHeight="1">
      <c r="D18289" s="233"/>
    </row>
    <row r="18291" spans="4:4" s="232" customFormat="1" ht="15.75" customHeight="1">
      <c r="D18291" s="233"/>
    </row>
    <row r="18293" spans="4:4" s="232" customFormat="1" ht="15.75" customHeight="1">
      <c r="D18293" s="233"/>
    </row>
    <row r="18295" spans="4:4" s="232" customFormat="1" ht="15.75" customHeight="1">
      <c r="D18295" s="233"/>
    </row>
    <row r="18297" spans="4:4" s="232" customFormat="1" ht="15.75" customHeight="1">
      <c r="D18297" s="233"/>
    </row>
    <row r="18299" spans="4:4" s="232" customFormat="1" ht="15.75" customHeight="1">
      <c r="D18299" s="233"/>
    </row>
    <row r="18301" spans="4:4" s="232" customFormat="1" ht="15.75" customHeight="1">
      <c r="D18301" s="233"/>
    </row>
    <row r="18303" spans="4:4" s="232" customFormat="1" ht="15.75" customHeight="1">
      <c r="D18303" s="233"/>
    </row>
    <row r="18305" spans="4:4" s="232" customFormat="1" ht="15.75" customHeight="1">
      <c r="D18305" s="233"/>
    </row>
    <row r="18307" spans="4:4" s="232" customFormat="1" ht="15.75" customHeight="1">
      <c r="D18307" s="233"/>
    </row>
    <row r="18309" spans="4:4" s="232" customFormat="1" ht="15.75" customHeight="1">
      <c r="D18309" s="233"/>
    </row>
    <row r="18311" spans="4:4" s="232" customFormat="1" ht="15.75" customHeight="1">
      <c r="D18311" s="233"/>
    </row>
    <row r="18313" spans="4:4" s="232" customFormat="1" ht="15.75" customHeight="1">
      <c r="D18313" s="233"/>
    </row>
    <row r="18315" spans="4:4" s="232" customFormat="1" ht="15.75" customHeight="1">
      <c r="D18315" s="233"/>
    </row>
    <row r="18317" spans="4:4" s="232" customFormat="1" ht="15.75" customHeight="1">
      <c r="D18317" s="233"/>
    </row>
    <row r="18319" spans="4:4" s="232" customFormat="1" ht="15.75" customHeight="1">
      <c r="D18319" s="233"/>
    </row>
    <row r="18321" spans="4:4" s="232" customFormat="1" ht="15.75" customHeight="1">
      <c r="D18321" s="233"/>
    </row>
    <row r="18323" spans="4:4" s="232" customFormat="1" ht="15.75" customHeight="1">
      <c r="D18323" s="233"/>
    </row>
    <row r="18325" spans="4:4" s="232" customFormat="1" ht="15.75" customHeight="1">
      <c r="D18325" s="233"/>
    </row>
    <row r="18327" spans="4:4" s="232" customFormat="1" ht="15.75" customHeight="1">
      <c r="D18327" s="233"/>
    </row>
    <row r="18329" spans="4:4" s="232" customFormat="1" ht="15.75" customHeight="1">
      <c r="D18329" s="233"/>
    </row>
    <row r="18331" spans="4:4" s="232" customFormat="1" ht="15.75" customHeight="1">
      <c r="D18331" s="233"/>
    </row>
    <row r="18333" spans="4:4" s="232" customFormat="1" ht="15.75" customHeight="1">
      <c r="D18333" s="233"/>
    </row>
    <row r="18335" spans="4:4" s="232" customFormat="1" ht="15.75" customHeight="1">
      <c r="D18335" s="233"/>
    </row>
    <row r="18337" spans="4:4" s="232" customFormat="1" ht="15.75" customHeight="1">
      <c r="D18337" s="233"/>
    </row>
    <row r="18339" spans="4:4" s="232" customFormat="1" ht="15.75" customHeight="1">
      <c r="D18339" s="233"/>
    </row>
    <row r="18341" spans="4:4" s="232" customFormat="1" ht="15.75" customHeight="1">
      <c r="D18341" s="233"/>
    </row>
    <row r="18343" spans="4:4" s="232" customFormat="1" ht="15.75" customHeight="1">
      <c r="D18343" s="233"/>
    </row>
    <row r="18345" spans="4:4" s="232" customFormat="1" ht="15.75" customHeight="1">
      <c r="D18345" s="233"/>
    </row>
    <row r="18347" spans="4:4" s="232" customFormat="1" ht="15.75" customHeight="1">
      <c r="D18347" s="233"/>
    </row>
    <row r="18349" spans="4:4" s="232" customFormat="1" ht="15.75" customHeight="1">
      <c r="D18349" s="233"/>
    </row>
    <row r="18351" spans="4:4" s="232" customFormat="1" ht="15.75" customHeight="1">
      <c r="D18351" s="233"/>
    </row>
    <row r="18353" spans="4:4" s="232" customFormat="1" ht="15.75" customHeight="1">
      <c r="D18353" s="233"/>
    </row>
    <row r="18355" spans="4:4" s="232" customFormat="1" ht="15.75" customHeight="1">
      <c r="D18355" s="233"/>
    </row>
    <row r="18357" spans="4:4" s="232" customFormat="1" ht="15.75" customHeight="1">
      <c r="D18357" s="233"/>
    </row>
    <row r="18359" spans="4:4" s="232" customFormat="1" ht="15.75" customHeight="1">
      <c r="D18359" s="233"/>
    </row>
    <row r="18361" spans="4:4" s="232" customFormat="1" ht="15.75" customHeight="1">
      <c r="D18361" s="233"/>
    </row>
    <row r="18363" spans="4:4" s="232" customFormat="1" ht="15.75" customHeight="1">
      <c r="D18363" s="233"/>
    </row>
    <row r="18365" spans="4:4" s="232" customFormat="1" ht="15.75" customHeight="1">
      <c r="D18365" s="233"/>
    </row>
    <row r="18367" spans="4:4" s="232" customFormat="1" ht="15.75" customHeight="1">
      <c r="D18367" s="233"/>
    </row>
    <row r="18369" spans="4:4" s="232" customFormat="1" ht="15.75" customHeight="1">
      <c r="D18369" s="233"/>
    </row>
    <row r="18371" spans="4:4" s="232" customFormat="1" ht="15.75" customHeight="1">
      <c r="D18371" s="233"/>
    </row>
    <row r="18373" spans="4:4" s="232" customFormat="1" ht="15.75" customHeight="1">
      <c r="D18373" s="233"/>
    </row>
    <row r="18375" spans="4:4" s="232" customFormat="1" ht="15.75" customHeight="1">
      <c r="D18375" s="233"/>
    </row>
    <row r="18377" spans="4:4" s="232" customFormat="1" ht="15.75" customHeight="1">
      <c r="D18377" s="233"/>
    </row>
    <row r="18379" spans="4:4" s="232" customFormat="1" ht="15.75" customHeight="1">
      <c r="D18379" s="233"/>
    </row>
    <row r="18381" spans="4:4" s="232" customFormat="1" ht="15.75" customHeight="1">
      <c r="D18381" s="233"/>
    </row>
    <row r="18383" spans="4:4" s="232" customFormat="1" ht="15.75" customHeight="1">
      <c r="D18383" s="233"/>
    </row>
    <row r="18385" spans="4:4" s="232" customFormat="1" ht="15.75" customHeight="1">
      <c r="D18385" s="233"/>
    </row>
    <row r="18387" spans="4:4" s="232" customFormat="1" ht="15.75" customHeight="1">
      <c r="D18387" s="233"/>
    </row>
    <row r="18389" spans="4:4" s="232" customFormat="1" ht="15.75" customHeight="1">
      <c r="D18389" s="233"/>
    </row>
    <row r="18391" spans="4:4" s="232" customFormat="1" ht="15.75" customHeight="1">
      <c r="D18391" s="233"/>
    </row>
    <row r="18393" spans="4:4" s="232" customFormat="1" ht="15.75" customHeight="1">
      <c r="D18393" s="233"/>
    </row>
    <row r="18395" spans="4:4" s="232" customFormat="1" ht="15.75" customHeight="1">
      <c r="D18395" s="233"/>
    </row>
    <row r="18397" spans="4:4" s="232" customFormat="1" ht="15.75" customHeight="1">
      <c r="D18397" s="233"/>
    </row>
    <row r="18399" spans="4:4" s="232" customFormat="1" ht="15.75" customHeight="1">
      <c r="D18399" s="233"/>
    </row>
    <row r="18401" spans="4:4" s="232" customFormat="1" ht="15.75" customHeight="1">
      <c r="D18401" s="233"/>
    </row>
    <row r="18403" spans="4:4" s="232" customFormat="1" ht="15.75" customHeight="1">
      <c r="D18403" s="233"/>
    </row>
    <row r="18405" spans="4:4" s="232" customFormat="1" ht="15.75" customHeight="1">
      <c r="D18405" s="233"/>
    </row>
    <row r="18407" spans="4:4" s="232" customFormat="1" ht="15.75" customHeight="1">
      <c r="D18407" s="233"/>
    </row>
    <row r="18409" spans="4:4" s="232" customFormat="1" ht="15.75" customHeight="1">
      <c r="D18409" s="233"/>
    </row>
    <row r="18411" spans="4:4" s="232" customFormat="1" ht="15.75" customHeight="1">
      <c r="D18411" s="233"/>
    </row>
    <row r="18413" spans="4:4" s="232" customFormat="1" ht="15.75" customHeight="1">
      <c r="D18413" s="233"/>
    </row>
    <row r="18415" spans="4:4" s="232" customFormat="1" ht="15.75" customHeight="1">
      <c r="D18415" s="233"/>
    </row>
    <row r="18417" spans="4:4" s="232" customFormat="1" ht="15.75" customHeight="1">
      <c r="D18417" s="233"/>
    </row>
    <row r="18419" spans="4:4" s="232" customFormat="1" ht="15.75" customHeight="1">
      <c r="D18419" s="233"/>
    </row>
    <row r="18421" spans="4:4" s="232" customFormat="1" ht="15.75" customHeight="1">
      <c r="D18421" s="233"/>
    </row>
    <row r="18423" spans="4:4" s="232" customFormat="1" ht="15.75" customHeight="1">
      <c r="D18423" s="233"/>
    </row>
    <row r="18425" spans="4:4" s="232" customFormat="1" ht="15.75" customHeight="1">
      <c r="D18425" s="233"/>
    </row>
    <row r="18427" spans="4:4" s="232" customFormat="1" ht="15.75" customHeight="1">
      <c r="D18427" s="233"/>
    </row>
    <row r="18429" spans="4:4" s="232" customFormat="1" ht="15.75" customHeight="1">
      <c r="D18429" s="233"/>
    </row>
    <row r="18431" spans="4:4" s="232" customFormat="1" ht="15.75" customHeight="1">
      <c r="D18431" s="233"/>
    </row>
    <row r="18433" spans="4:4" s="232" customFormat="1" ht="15.75" customHeight="1">
      <c r="D18433" s="233"/>
    </row>
    <row r="18435" spans="4:4" s="232" customFormat="1" ht="15.75" customHeight="1">
      <c r="D18435" s="233"/>
    </row>
    <row r="18437" spans="4:4" s="232" customFormat="1" ht="15.75" customHeight="1">
      <c r="D18437" s="233"/>
    </row>
    <row r="18439" spans="4:4" s="232" customFormat="1" ht="15.75" customHeight="1">
      <c r="D18439" s="233"/>
    </row>
    <row r="18441" spans="4:4" s="232" customFormat="1" ht="15.75" customHeight="1">
      <c r="D18441" s="233"/>
    </row>
    <row r="18443" spans="4:4" s="232" customFormat="1" ht="15.75" customHeight="1">
      <c r="D18443" s="233"/>
    </row>
    <row r="18445" spans="4:4" s="232" customFormat="1" ht="15.75" customHeight="1">
      <c r="D18445" s="233"/>
    </row>
    <row r="18447" spans="4:4" s="232" customFormat="1" ht="15.75" customHeight="1">
      <c r="D18447" s="233"/>
    </row>
    <row r="18449" spans="4:4" s="232" customFormat="1" ht="15.75" customHeight="1">
      <c r="D18449" s="233"/>
    </row>
    <row r="18451" spans="4:4" s="232" customFormat="1" ht="15.75" customHeight="1">
      <c r="D18451" s="233"/>
    </row>
    <row r="18453" spans="4:4" s="232" customFormat="1" ht="15.75" customHeight="1">
      <c r="D18453" s="233"/>
    </row>
    <row r="18455" spans="4:4" s="232" customFormat="1" ht="15.75" customHeight="1">
      <c r="D18455" s="233"/>
    </row>
    <row r="18457" spans="4:4" s="232" customFormat="1" ht="15.75" customHeight="1">
      <c r="D18457" s="233"/>
    </row>
    <row r="18459" spans="4:4" s="232" customFormat="1" ht="15.75" customHeight="1">
      <c r="D18459" s="233"/>
    </row>
    <row r="18461" spans="4:4" s="232" customFormat="1" ht="15.75" customHeight="1">
      <c r="D18461" s="233"/>
    </row>
    <row r="18463" spans="4:4" s="232" customFormat="1" ht="15.75" customHeight="1">
      <c r="D18463" s="233"/>
    </row>
    <row r="18465" spans="4:4" s="232" customFormat="1" ht="15.75" customHeight="1">
      <c r="D18465" s="233"/>
    </row>
    <row r="18467" spans="4:4" s="232" customFormat="1" ht="15.75" customHeight="1">
      <c r="D18467" s="233"/>
    </row>
    <row r="18469" spans="4:4" s="232" customFormat="1" ht="15.75" customHeight="1">
      <c r="D18469" s="233"/>
    </row>
    <row r="18471" spans="4:4" s="232" customFormat="1" ht="15.75" customHeight="1">
      <c r="D18471" s="233"/>
    </row>
    <row r="18473" spans="4:4" s="232" customFormat="1" ht="15.75" customHeight="1">
      <c r="D18473" s="233"/>
    </row>
    <row r="18475" spans="4:4" s="232" customFormat="1" ht="15.75" customHeight="1">
      <c r="D18475" s="233"/>
    </row>
    <row r="18477" spans="4:4" s="232" customFormat="1" ht="15.75" customHeight="1">
      <c r="D18477" s="233"/>
    </row>
    <row r="18479" spans="4:4" s="232" customFormat="1" ht="15.75" customHeight="1">
      <c r="D18479" s="233"/>
    </row>
    <row r="18481" spans="4:4" s="232" customFormat="1" ht="15.75" customHeight="1">
      <c r="D18481" s="233"/>
    </row>
    <row r="18483" spans="4:4" s="232" customFormat="1" ht="15.75" customHeight="1">
      <c r="D18483" s="233"/>
    </row>
    <row r="18485" spans="4:4" s="232" customFormat="1" ht="15.75" customHeight="1">
      <c r="D18485" s="233"/>
    </row>
    <row r="18487" spans="4:4" s="232" customFormat="1" ht="15.75" customHeight="1">
      <c r="D18487" s="233"/>
    </row>
    <row r="18489" spans="4:4" s="232" customFormat="1" ht="15.75" customHeight="1">
      <c r="D18489" s="233"/>
    </row>
    <row r="18491" spans="4:4" s="232" customFormat="1" ht="15.75" customHeight="1">
      <c r="D18491" s="233"/>
    </row>
    <row r="18493" spans="4:4" s="232" customFormat="1" ht="15.75" customHeight="1">
      <c r="D18493" s="233"/>
    </row>
    <row r="18495" spans="4:4" s="232" customFormat="1" ht="15.75" customHeight="1">
      <c r="D18495" s="233"/>
    </row>
    <row r="18497" spans="4:4" s="232" customFormat="1" ht="15.75" customHeight="1">
      <c r="D18497" s="233"/>
    </row>
    <row r="18499" spans="4:4" s="232" customFormat="1" ht="15.75" customHeight="1">
      <c r="D18499" s="233"/>
    </row>
    <row r="18501" spans="4:4" s="232" customFormat="1" ht="15.75" customHeight="1">
      <c r="D18501" s="233"/>
    </row>
    <row r="18503" spans="4:4" s="232" customFormat="1" ht="15.75" customHeight="1">
      <c r="D18503" s="233"/>
    </row>
    <row r="18505" spans="4:4" s="232" customFormat="1" ht="15.75" customHeight="1">
      <c r="D18505" s="233"/>
    </row>
    <row r="18507" spans="4:4" s="232" customFormat="1" ht="15.75" customHeight="1">
      <c r="D18507" s="233"/>
    </row>
    <row r="18509" spans="4:4" s="232" customFormat="1" ht="15.75" customHeight="1">
      <c r="D18509" s="233"/>
    </row>
    <row r="18511" spans="4:4" s="232" customFormat="1" ht="15.75" customHeight="1">
      <c r="D18511" s="233"/>
    </row>
    <row r="18513" spans="4:4" s="232" customFormat="1" ht="15.75" customHeight="1">
      <c r="D18513" s="233"/>
    </row>
    <row r="18515" spans="4:4" s="232" customFormat="1" ht="15.75" customHeight="1">
      <c r="D18515" s="233"/>
    </row>
    <row r="18517" spans="4:4" s="232" customFormat="1" ht="15.75" customHeight="1">
      <c r="D18517" s="233"/>
    </row>
    <row r="18519" spans="4:4" s="232" customFormat="1" ht="15.75" customHeight="1">
      <c r="D18519" s="233"/>
    </row>
    <row r="18521" spans="4:4" s="232" customFormat="1" ht="15.75" customHeight="1">
      <c r="D18521" s="233"/>
    </row>
    <row r="18523" spans="4:4" s="232" customFormat="1" ht="15.75" customHeight="1">
      <c r="D18523" s="233"/>
    </row>
    <row r="18525" spans="4:4" s="232" customFormat="1" ht="15.75" customHeight="1">
      <c r="D18525" s="233"/>
    </row>
    <row r="18527" spans="4:4" s="232" customFormat="1" ht="15.75" customHeight="1">
      <c r="D18527" s="233"/>
    </row>
    <row r="18529" spans="4:4" s="232" customFormat="1" ht="15.75" customHeight="1">
      <c r="D18529" s="233"/>
    </row>
    <row r="18531" spans="4:4" s="232" customFormat="1" ht="15.75" customHeight="1">
      <c r="D18531" s="233"/>
    </row>
    <row r="18533" spans="4:4" s="232" customFormat="1" ht="15.75" customHeight="1">
      <c r="D18533" s="233"/>
    </row>
    <row r="18535" spans="4:4" s="232" customFormat="1" ht="15.75" customHeight="1">
      <c r="D18535" s="233"/>
    </row>
    <row r="18537" spans="4:4" s="232" customFormat="1" ht="15.75" customHeight="1">
      <c r="D18537" s="233"/>
    </row>
    <row r="18539" spans="4:4" s="232" customFormat="1" ht="15.75" customHeight="1">
      <c r="D18539" s="233"/>
    </row>
    <row r="18541" spans="4:4" s="232" customFormat="1" ht="15.75" customHeight="1">
      <c r="D18541" s="233"/>
    </row>
    <row r="18543" spans="4:4" s="232" customFormat="1" ht="15.75" customHeight="1">
      <c r="D18543" s="233"/>
    </row>
    <row r="18545" spans="4:4" s="232" customFormat="1" ht="15.75" customHeight="1">
      <c r="D18545" s="233"/>
    </row>
    <row r="18547" spans="4:4" s="232" customFormat="1" ht="15.75" customHeight="1">
      <c r="D18547" s="233"/>
    </row>
    <row r="18549" spans="4:4" s="232" customFormat="1" ht="15.75" customHeight="1">
      <c r="D18549" s="233"/>
    </row>
    <row r="18551" spans="4:4" s="232" customFormat="1" ht="15.75" customHeight="1">
      <c r="D18551" s="233"/>
    </row>
    <row r="18553" spans="4:4" s="232" customFormat="1" ht="15.75" customHeight="1">
      <c r="D18553" s="233"/>
    </row>
    <row r="18555" spans="4:4" s="232" customFormat="1" ht="15.75" customHeight="1">
      <c r="D18555" s="233"/>
    </row>
    <row r="18557" spans="4:4" s="232" customFormat="1" ht="15.75" customHeight="1">
      <c r="D18557" s="233"/>
    </row>
    <row r="18559" spans="4:4" s="232" customFormat="1" ht="15.75" customHeight="1">
      <c r="D18559" s="233"/>
    </row>
    <row r="18561" spans="4:4" s="232" customFormat="1" ht="15.75" customHeight="1">
      <c r="D18561" s="233"/>
    </row>
    <row r="18563" spans="4:4" s="232" customFormat="1" ht="15.75" customHeight="1">
      <c r="D18563" s="233"/>
    </row>
    <row r="18565" spans="4:4" s="232" customFormat="1" ht="15.75" customHeight="1">
      <c r="D18565" s="233"/>
    </row>
    <row r="18567" spans="4:4" s="232" customFormat="1" ht="15.75" customHeight="1">
      <c r="D18567" s="233"/>
    </row>
    <row r="18569" spans="4:4" s="232" customFormat="1" ht="15.75" customHeight="1">
      <c r="D18569" s="233"/>
    </row>
    <row r="18571" spans="4:4" s="232" customFormat="1" ht="15.75" customHeight="1">
      <c r="D18571" s="233"/>
    </row>
    <row r="18573" spans="4:4" s="232" customFormat="1" ht="15.75" customHeight="1">
      <c r="D18573" s="233"/>
    </row>
    <row r="18575" spans="4:4" s="232" customFormat="1" ht="15.75" customHeight="1">
      <c r="D18575" s="233"/>
    </row>
    <row r="18577" spans="4:4" s="232" customFormat="1" ht="15.75" customHeight="1">
      <c r="D18577" s="233"/>
    </row>
    <row r="18579" spans="4:4" s="232" customFormat="1" ht="15.75" customHeight="1">
      <c r="D18579" s="233"/>
    </row>
    <row r="18581" spans="4:4" s="232" customFormat="1" ht="15.75" customHeight="1">
      <c r="D18581" s="233"/>
    </row>
    <row r="18583" spans="4:4" s="232" customFormat="1" ht="15.75" customHeight="1">
      <c r="D18583" s="233"/>
    </row>
    <row r="18585" spans="4:4" s="232" customFormat="1" ht="15.75" customHeight="1">
      <c r="D18585" s="233"/>
    </row>
    <row r="18587" spans="4:4" s="232" customFormat="1" ht="15.75" customHeight="1">
      <c r="D18587" s="233"/>
    </row>
    <row r="18589" spans="4:4" s="232" customFormat="1" ht="15.75" customHeight="1">
      <c r="D18589" s="233"/>
    </row>
    <row r="18591" spans="4:4" s="232" customFormat="1" ht="15.75" customHeight="1">
      <c r="D18591" s="233"/>
    </row>
    <row r="18593" spans="4:4" s="232" customFormat="1" ht="15.75" customHeight="1">
      <c r="D18593" s="233"/>
    </row>
    <row r="18595" spans="4:4" s="232" customFormat="1" ht="15.75" customHeight="1">
      <c r="D18595" s="233"/>
    </row>
    <row r="18597" spans="4:4" s="232" customFormat="1" ht="15.75" customHeight="1">
      <c r="D18597" s="233"/>
    </row>
    <row r="18599" spans="4:4" s="232" customFormat="1" ht="15.75" customHeight="1">
      <c r="D18599" s="233"/>
    </row>
    <row r="18601" spans="4:4" s="232" customFormat="1" ht="15.75" customHeight="1">
      <c r="D18601" s="233"/>
    </row>
    <row r="18603" spans="4:4" s="232" customFormat="1" ht="15.75" customHeight="1">
      <c r="D18603" s="233"/>
    </row>
    <row r="18605" spans="4:4" s="232" customFormat="1" ht="15.75" customHeight="1">
      <c r="D18605" s="233"/>
    </row>
    <row r="18607" spans="4:4" s="232" customFormat="1" ht="15.75" customHeight="1">
      <c r="D18607" s="233"/>
    </row>
    <row r="18609" spans="4:4" s="232" customFormat="1" ht="15.75" customHeight="1">
      <c r="D18609" s="233"/>
    </row>
    <row r="18611" spans="4:4" s="232" customFormat="1" ht="15.75" customHeight="1">
      <c r="D18611" s="233"/>
    </row>
    <row r="18613" spans="4:4" s="232" customFormat="1" ht="15.75" customHeight="1">
      <c r="D18613" s="233"/>
    </row>
    <row r="18615" spans="4:4" s="232" customFormat="1" ht="15.75" customHeight="1">
      <c r="D18615" s="233"/>
    </row>
    <row r="18617" spans="4:4" s="232" customFormat="1" ht="15.75" customHeight="1">
      <c r="D18617" s="233"/>
    </row>
    <row r="18619" spans="4:4" s="232" customFormat="1" ht="15.75" customHeight="1">
      <c r="D18619" s="233"/>
    </row>
    <row r="18621" spans="4:4" s="232" customFormat="1" ht="15.75" customHeight="1">
      <c r="D18621" s="233"/>
    </row>
    <row r="18623" spans="4:4" s="232" customFormat="1" ht="15.75" customHeight="1">
      <c r="D18623" s="233"/>
    </row>
    <row r="18625" spans="4:4" s="232" customFormat="1" ht="15.75" customHeight="1">
      <c r="D18625" s="233"/>
    </row>
    <row r="18627" spans="4:4" s="232" customFormat="1" ht="15.75" customHeight="1">
      <c r="D18627" s="233"/>
    </row>
    <row r="18629" spans="4:4" s="232" customFormat="1" ht="15.75" customHeight="1">
      <c r="D18629" s="233"/>
    </row>
    <row r="18631" spans="4:4" s="232" customFormat="1" ht="15.75" customHeight="1">
      <c r="D18631" s="233"/>
    </row>
    <row r="18633" spans="4:4" s="232" customFormat="1" ht="15.75" customHeight="1">
      <c r="D18633" s="233"/>
    </row>
    <row r="18635" spans="4:4" s="232" customFormat="1" ht="15.75" customHeight="1">
      <c r="D18635" s="233"/>
    </row>
    <row r="18637" spans="4:4" s="232" customFormat="1" ht="15.75" customHeight="1">
      <c r="D18637" s="233"/>
    </row>
    <row r="18639" spans="4:4" s="232" customFormat="1" ht="15.75" customHeight="1">
      <c r="D18639" s="233"/>
    </row>
    <row r="18641" spans="4:4" s="232" customFormat="1" ht="15.75" customHeight="1">
      <c r="D18641" s="233"/>
    </row>
    <row r="18643" spans="4:4" s="232" customFormat="1" ht="15.75" customHeight="1">
      <c r="D18643" s="233"/>
    </row>
    <row r="18645" spans="4:4" s="232" customFormat="1" ht="15.75" customHeight="1">
      <c r="D18645" s="233"/>
    </row>
    <row r="18647" spans="4:4" s="232" customFormat="1" ht="15.75" customHeight="1">
      <c r="D18647" s="233"/>
    </row>
    <row r="18649" spans="4:4" s="232" customFormat="1" ht="15.75" customHeight="1">
      <c r="D18649" s="233"/>
    </row>
    <row r="18651" spans="4:4" s="232" customFormat="1" ht="15.75" customHeight="1">
      <c r="D18651" s="233"/>
    </row>
    <row r="18653" spans="4:4" s="232" customFormat="1" ht="15.75" customHeight="1">
      <c r="D18653" s="233"/>
    </row>
    <row r="18655" spans="4:4" s="232" customFormat="1" ht="15.75" customHeight="1">
      <c r="D18655" s="233"/>
    </row>
    <row r="18657" spans="4:4" s="232" customFormat="1" ht="15.75" customHeight="1">
      <c r="D18657" s="233"/>
    </row>
    <row r="18659" spans="4:4" s="232" customFormat="1" ht="15.75" customHeight="1">
      <c r="D18659" s="233"/>
    </row>
    <row r="18661" spans="4:4" s="232" customFormat="1" ht="15.75" customHeight="1">
      <c r="D18661" s="233"/>
    </row>
    <row r="18663" spans="4:4" s="232" customFormat="1" ht="15.75" customHeight="1">
      <c r="D18663" s="233"/>
    </row>
    <row r="18665" spans="4:4" s="232" customFormat="1" ht="15.75" customHeight="1">
      <c r="D18665" s="233"/>
    </row>
    <row r="18667" spans="4:4" s="232" customFormat="1" ht="15.75" customHeight="1">
      <c r="D18667" s="233"/>
    </row>
    <row r="18669" spans="4:4" s="232" customFormat="1" ht="15.75" customHeight="1">
      <c r="D18669" s="233"/>
    </row>
    <row r="18671" spans="4:4" s="232" customFormat="1" ht="15.75" customHeight="1">
      <c r="D18671" s="233"/>
    </row>
    <row r="18673" spans="4:4" s="232" customFormat="1" ht="15.75" customHeight="1">
      <c r="D18673" s="233"/>
    </row>
    <row r="18675" spans="4:4" s="232" customFormat="1" ht="15.75" customHeight="1">
      <c r="D18675" s="233"/>
    </row>
    <row r="18677" spans="4:4" s="232" customFormat="1" ht="15.75" customHeight="1">
      <c r="D18677" s="233"/>
    </row>
    <row r="18679" spans="4:4" s="232" customFormat="1" ht="15.75" customHeight="1">
      <c r="D18679" s="233"/>
    </row>
    <row r="18681" spans="4:4" s="232" customFormat="1" ht="15.75" customHeight="1">
      <c r="D18681" s="233"/>
    </row>
    <row r="18683" spans="4:4" s="232" customFormat="1" ht="15.75" customHeight="1">
      <c r="D18683" s="233"/>
    </row>
    <row r="18685" spans="4:4" s="232" customFormat="1" ht="15.75" customHeight="1">
      <c r="D18685" s="233"/>
    </row>
    <row r="18687" spans="4:4" s="232" customFormat="1" ht="15.75" customHeight="1">
      <c r="D18687" s="233"/>
    </row>
    <row r="18689" spans="4:4" s="232" customFormat="1" ht="15.75" customHeight="1">
      <c r="D18689" s="233"/>
    </row>
    <row r="18691" spans="4:4" s="232" customFormat="1" ht="15.75" customHeight="1">
      <c r="D18691" s="233"/>
    </row>
    <row r="18693" spans="4:4" s="232" customFormat="1" ht="15.75" customHeight="1">
      <c r="D18693" s="233"/>
    </row>
    <row r="18695" spans="4:4" s="232" customFormat="1" ht="15.75" customHeight="1">
      <c r="D18695" s="233"/>
    </row>
    <row r="18697" spans="4:4" s="232" customFormat="1" ht="15.75" customHeight="1">
      <c r="D18697" s="233"/>
    </row>
    <row r="18699" spans="4:4" s="232" customFormat="1" ht="15.75" customHeight="1">
      <c r="D18699" s="233"/>
    </row>
    <row r="18701" spans="4:4" s="232" customFormat="1" ht="15.75" customHeight="1">
      <c r="D18701" s="233"/>
    </row>
    <row r="18703" spans="4:4" s="232" customFormat="1" ht="15.75" customHeight="1">
      <c r="D18703" s="233"/>
    </row>
    <row r="18705" spans="4:4" s="232" customFormat="1" ht="15.75" customHeight="1">
      <c r="D18705" s="233"/>
    </row>
    <row r="18707" spans="4:4" s="232" customFormat="1" ht="15.75" customHeight="1">
      <c r="D18707" s="233"/>
    </row>
    <row r="18709" spans="4:4" s="232" customFormat="1" ht="15.75" customHeight="1">
      <c r="D18709" s="233"/>
    </row>
    <row r="18711" spans="4:4" s="232" customFormat="1" ht="15.75" customHeight="1">
      <c r="D18711" s="233"/>
    </row>
    <row r="18713" spans="4:4" s="232" customFormat="1" ht="15.75" customHeight="1">
      <c r="D18713" s="233"/>
    </row>
    <row r="18715" spans="4:4" s="232" customFormat="1" ht="15.75" customHeight="1">
      <c r="D18715" s="233"/>
    </row>
    <row r="18717" spans="4:4" s="232" customFormat="1" ht="15.75" customHeight="1">
      <c r="D18717" s="233"/>
    </row>
    <row r="18719" spans="4:4" s="232" customFormat="1" ht="15.75" customHeight="1">
      <c r="D18719" s="233"/>
    </row>
    <row r="18721" spans="4:4" s="232" customFormat="1" ht="15.75" customHeight="1">
      <c r="D18721" s="233"/>
    </row>
    <row r="18723" spans="4:4" s="232" customFormat="1" ht="15.75" customHeight="1">
      <c r="D18723" s="233"/>
    </row>
    <row r="18725" spans="4:4" s="232" customFormat="1" ht="15.75" customHeight="1">
      <c r="D18725" s="233"/>
    </row>
    <row r="18727" spans="4:4" s="232" customFormat="1" ht="15.75" customHeight="1">
      <c r="D18727" s="233"/>
    </row>
    <row r="18729" spans="4:4" s="232" customFormat="1" ht="15.75" customHeight="1">
      <c r="D18729" s="233"/>
    </row>
    <row r="18731" spans="4:4" s="232" customFormat="1" ht="15.75" customHeight="1">
      <c r="D18731" s="233"/>
    </row>
    <row r="18733" spans="4:4" s="232" customFormat="1" ht="15.75" customHeight="1">
      <c r="D18733" s="233"/>
    </row>
    <row r="18735" spans="4:4" s="232" customFormat="1" ht="15.75" customHeight="1">
      <c r="D18735" s="233"/>
    </row>
    <row r="18737" spans="4:4" s="232" customFormat="1" ht="15.75" customHeight="1">
      <c r="D18737" s="233"/>
    </row>
    <row r="18739" spans="4:4" s="232" customFormat="1" ht="15.75" customHeight="1">
      <c r="D18739" s="233"/>
    </row>
    <row r="18741" spans="4:4" s="232" customFormat="1" ht="15.75" customHeight="1">
      <c r="D18741" s="233"/>
    </row>
    <row r="18743" spans="4:4" s="232" customFormat="1" ht="15.75" customHeight="1">
      <c r="D18743" s="233"/>
    </row>
    <row r="18745" spans="4:4" s="232" customFormat="1" ht="15.75" customHeight="1">
      <c r="D18745" s="233"/>
    </row>
    <row r="18747" spans="4:4" s="232" customFormat="1" ht="15.75" customHeight="1">
      <c r="D18747" s="233"/>
    </row>
    <row r="18749" spans="4:4" s="232" customFormat="1" ht="15.75" customHeight="1">
      <c r="D18749" s="233"/>
    </row>
    <row r="18751" spans="4:4" s="232" customFormat="1" ht="15.75" customHeight="1">
      <c r="D18751" s="233"/>
    </row>
    <row r="18753" spans="4:4" s="232" customFormat="1" ht="15.75" customHeight="1">
      <c r="D18753" s="233"/>
    </row>
    <row r="18755" spans="4:4" s="232" customFormat="1" ht="15.75" customHeight="1">
      <c r="D18755" s="233"/>
    </row>
    <row r="18757" spans="4:4" s="232" customFormat="1" ht="15.75" customHeight="1">
      <c r="D18757" s="233"/>
    </row>
    <row r="18759" spans="4:4" s="232" customFormat="1" ht="15.75" customHeight="1">
      <c r="D18759" s="233"/>
    </row>
    <row r="18761" spans="4:4" s="232" customFormat="1" ht="15.75" customHeight="1">
      <c r="D18761" s="233"/>
    </row>
    <row r="18763" spans="4:4" s="232" customFormat="1" ht="15.75" customHeight="1">
      <c r="D18763" s="233"/>
    </row>
    <row r="18765" spans="4:4" s="232" customFormat="1" ht="15.75" customHeight="1">
      <c r="D18765" s="233"/>
    </row>
    <row r="18767" spans="4:4" s="232" customFormat="1" ht="15.75" customHeight="1">
      <c r="D18767" s="233"/>
    </row>
    <row r="18769" spans="4:4" s="232" customFormat="1" ht="15.75" customHeight="1">
      <c r="D18769" s="233"/>
    </row>
    <row r="18771" spans="4:4" s="232" customFormat="1" ht="15.75" customHeight="1">
      <c r="D18771" s="233"/>
    </row>
    <row r="18773" spans="4:4" s="232" customFormat="1" ht="15.75" customHeight="1">
      <c r="D18773" s="233"/>
    </row>
    <row r="18775" spans="4:4" s="232" customFormat="1" ht="15.75" customHeight="1">
      <c r="D18775" s="233"/>
    </row>
    <row r="18777" spans="4:4" s="232" customFormat="1" ht="15.75" customHeight="1">
      <c r="D18777" s="233"/>
    </row>
    <row r="18779" spans="4:4" s="232" customFormat="1" ht="15.75" customHeight="1">
      <c r="D18779" s="233"/>
    </row>
    <row r="18781" spans="4:4" s="232" customFormat="1" ht="15.75" customHeight="1">
      <c r="D18781" s="233"/>
    </row>
    <row r="18783" spans="4:4" s="232" customFormat="1" ht="15.75" customHeight="1">
      <c r="D18783" s="233"/>
    </row>
    <row r="18785" spans="4:4" s="232" customFormat="1" ht="15.75" customHeight="1">
      <c r="D18785" s="233"/>
    </row>
    <row r="18787" spans="4:4" s="232" customFormat="1" ht="15.75" customHeight="1">
      <c r="D18787" s="233"/>
    </row>
    <row r="18789" spans="4:4" s="232" customFormat="1" ht="15.75" customHeight="1">
      <c r="D18789" s="233"/>
    </row>
    <row r="18791" spans="4:4" s="232" customFormat="1" ht="15.75" customHeight="1">
      <c r="D18791" s="233"/>
    </row>
    <row r="18793" spans="4:4" s="232" customFormat="1" ht="15.75" customHeight="1">
      <c r="D18793" s="233"/>
    </row>
    <row r="18795" spans="4:4" s="232" customFormat="1" ht="15.75" customHeight="1">
      <c r="D18795" s="233"/>
    </row>
    <row r="18797" spans="4:4" s="232" customFormat="1" ht="15.75" customHeight="1">
      <c r="D18797" s="233"/>
    </row>
    <row r="18799" spans="4:4" s="232" customFormat="1" ht="15.75" customHeight="1">
      <c r="D18799" s="233"/>
    </row>
    <row r="18801" spans="4:4" s="232" customFormat="1" ht="15.75" customHeight="1">
      <c r="D18801" s="233"/>
    </row>
    <row r="18803" spans="4:4" s="232" customFormat="1" ht="15.75" customHeight="1">
      <c r="D18803" s="233"/>
    </row>
    <row r="18805" spans="4:4" s="232" customFormat="1" ht="15.75" customHeight="1">
      <c r="D18805" s="233"/>
    </row>
    <row r="18807" spans="4:4" s="232" customFormat="1" ht="15.75" customHeight="1">
      <c r="D18807" s="233"/>
    </row>
    <row r="18809" spans="4:4" s="232" customFormat="1" ht="15.75" customHeight="1">
      <c r="D18809" s="233"/>
    </row>
    <row r="18811" spans="4:4" s="232" customFormat="1" ht="15.75" customHeight="1">
      <c r="D18811" s="233"/>
    </row>
    <row r="18813" spans="4:4" s="232" customFormat="1" ht="15.75" customHeight="1">
      <c r="D18813" s="233"/>
    </row>
    <row r="18815" spans="4:4" s="232" customFormat="1" ht="15.75" customHeight="1">
      <c r="D18815" s="233"/>
    </row>
    <row r="18817" spans="4:4" s="232" customFormat="1" ht="15.75" customHeight="1">
      <c r="D18817" s="233"/>
    </row>
    <row r="18819" spans="4:4" s="232" customFormat="1" ht="15.75" customHeight="1">
      <c r="D18819" s="233"/>
    </row>
    <row r="18821" spans="4:4" s="232" customFormat="1" ht="15.75" customHeight="1">
      <c r="D18821" s="233"/>
    </row>
    <row r="18823" spans="4:4" s="232" customFormat="1" ht="15.75" customHeight="1">
      <c r="D18823" s="233"/>
    </row>
    <row r="18825" spans="4:4" s="232" customFormat="1" ht="15.75" customHeight="1">
      <c r="D18825" s="233"/>
    </row>
    <row r="18827" spans="4:4" s="232" customFormat="1" ht="15.75" customHeight="1">
      <c r="D18827" s="233"/>
    </row>
    <row r="18829" spans="4:4" s="232" customFormat="1" ht="15.75" customHeight="1">
      <c r="D18829" s="233"/>
    </row>
    <row r="18831" spans="4:4" s="232" customFormat="1" ht="15.75" customHeight="1">
      <c r="D18831" s="233"/>
    </row>
    <row r="18833" spans="4:4" s="232" customFormat="1" ht="15.75" customHeight="1">
      <c r="D18833" s="233"/>
    </row>
    <row r="18835" spans="4:4" s="232" customFormat="1" ht="15.75" customHeight="1">
      <c r="D18835" s="233"/>
    </row>
    <row r="18837" spans="4:4" s="232" customFormat="1" ht="15.75" customHeight="1">
      <c r="D18837" s="233"/>
    </row>
    <row r="18839" spans="4:4" s="232" customFormat="1" ht="15.75" customHeight="1">
      <c r="D18839" s="233"/>
    </row>
    <row r="18841" spans="4:4" s="232" customFormat="1" ht="15.75" customHeight="1">
      <c r="D18841" s="233"/>
    </row>
    <row r="18843" spans="4:4" s="232" customFormat="1" ht="15.75" customHeight="1">
      <c r="D18843" s="233"/>
    </row>
    <row r="18845" spans="4:4" s="232" customFormat="1" ht="15.75" customHeight="1">
      <c r="D18845" s="233"/>
    </row>
    <row r="18847" spans="4:4" s="232" customFormat="1" ht="15.75" customHeight="1">
      <c r="D18847" s="233"/>
    </row>
    <row r="18849" spans="4:4" s="232" customFormat="1" ht="15.75" customHeight="1">
      <c r="D18849" s="233"/>
    </row>
    <row r="18851" spans="4:4" s="232" customFormat="1" ht="15.75" customHeight="1">
      <c r="D18851" s="233"/>
    </row>
    <row r="18853" spans="4:4" s="232" customFormat="1" ht="15.75" customHeight="1">
      <c r="D18853" s="233"/>
    </row>
    <row r="18855" spans="4:4" s="232" customFormat="1" ht="15.75" customHeight="1">
      <c r="D18855" s="233"/>
    </row>
    <row r="18857" spans="4:4" s="232" customFormat="1" ht="15.75" customHeight="1">
      <c r="D18857" s="233"/>
    </row>
    <row r="18859" spans="4:4" s="232" customFormat="1" ht="15.75" customHeight="1">
      <c r="D18859" s="233"/>
    </row>
    <row r="18861" spans="4:4" s="232" customFormat="1" ht="15.75" customHeight="1">
      <c r="D18861" s="233"/>
    </row>
    <row r="18863" spans="4:4" s="232" customFormat="1" ht="15.75" customHeight="1">
      <c r="D18863" s="233"/>
    </row>
    <row r="18865" spans="4:4" s="232" customFormat="1" ht="15.75" customHeight="1">
      <c r="D18865" s="233"/>
    </row>
    <row r="18867" spans="4:4" s="232" customFormat="1" ht="15.75" customHeight="1">
      <c r="D18867" s="233"/>
    </row>
    <row r="18869" spans="4:4" s="232" customFormat="1" ht="15.75" customHeight="1">
      <c r="D18869" s="233"/>
    </row>
    <row r="18871" spans="4:4" s="232" customFormat="1" ht="15.75" customHeight="1">
      <c r="D18871" s="233"/>
    </row>
    <row r="18873" spans="4:4" s="232" customFormat="1" ht="15.75" customHeight="1">
      <c r="D18873" s="233"/>
    </row>
    <row r="18875" spans="4:4" s="232" customFormat="1" ht="15.75" customHeight="1">
      <c r="D18875" s="233"/>
    </row>
    <row r="18877" spans="4:4" s="232" customFormat="1" ht="15.75" customHeight="1">
      <c r="D18877" s="233"/>
    </row>
    <row r="18879" spans="4:4" s="232" customFormat="1" ht="15.75" customHeight="1">
      <c r="D18879" s="233"/>
    </row>
    <row r="18881" spans="4:4" s="232" customFormat="1" ht="15.75" customHeight="1">
      <c r="D18881" s="233"/>
    </row>
    <row r="18883" spans="4:4" s="232" customFormat="1" ht="15.75" customHeight="1">
      <c r="D18883" s="233"/>
    </row>
    <row r="18885" spans="4:4" s="232" customFormat="1" ht="15.75" customHeight="1">
      <c r="D18885" s="233"/>
    </row>
    <row r="18887" spans="4:4" s="232" customFormat="1" ht="15.75" customHeight="1">
      <c r="D18887" s="233"/>
    </row>
    <row r="18889" spans="4:4" s="232" customFormat="1" ht="15.75" customHeight="1">
      <c r="D18889" s="233"/>
    </row>
    <row r="18891" spans="4:4" s="232" customFormat="1" ht="15.75" customHeight="1">
      <c r="D18891" s="233"/>
    </row>
    <row r="18893" spans="4:4" s="232" customFormat="1" ht="15.75" customHeight="1">
      <c r="D18893" s="233"/>
    </row>
    <row r="18895" spans="4:4" s="232" customFormat="1" ht="15.75" customHeight="1">
      <c r="D18895" s="233"/>
    </row>
    <row r="18897" spans="4:4" s="232" customFormat="1" ht="15.75" customHeight="1">
      <c r="D18897" s="233"/>
    </row>
    <row r="18899" spans="4:4" s="232" customFormat="1" ht="15.75" customHeight="1">
      <c r="D18899" s="233"/>
    </row>
    <row r="18901" spans="4:4" s="232" customFormat="1" ht="15.75" customHeight="1">
      <c r="D18901" s="233"/>
    </row>
    <row r="18903" spans="4:4" s="232" customFormat="1" ht="15.75" customHeight="1">
      <c r="D18903" s="233"/>
    </row>
    <row r="18905" spans="4:4" s="232" customFormat="1" ht="15.75" customHeight="1">
      <c r="D18905" s="233"/>
    </row>
    <row r="18907" spans="4:4" s="232" customFormat="1" ht="15.75" customHeight="1">
      <c r="D18907" s="233"/>
    </row>
    <row r="18909" spans="4:4" s="232" customFormat="1" ht="15.75" customHeight="1">
      <c r="D18909" s="233"/>
    </row>
    <row r="18911" spans="4:4" s="232" customFormat="1" ht="15.75" customHeight="1">
      <c r="D18911" s="233"/>
    </row>
    <row r="18913" spans="4:4" s="232" customFormat="1" ht="15.75" customHeight="1">
      <c r="D18913" s="233"/>
    </row>
    <row r="18915" spans="4:4" s="232" customFormat="1" ht="15.75" customHeight="1">
      <c r="D18915" s="233"/>
    </row>
    <row r="18917" spans="4:4" s="232" customFormat="1" ht="15.75" customHeight="1">
      <c r="D18917" s="233"/>
    </row>
    <row r="18919" spans="4:4" s="232" customFormat="1" ht="15.75" customHeight="1">
      <c r="D18919" s="233"/>
    </row>
    <row r="18921" spans="4:4" s="232" customFormat="1" ht="15.75" customHeight="1">
      <c r="D18921" s="233"/>
    </row>
    <row r="18923" spans="4:4" s="232" customFormat="1" ht="15.75" customHeight="1">
      <c r="D18923" s="233"/>
    </row>
    <row r="18925" spans="4:4" s="232" customFormat="1" ht="15.75" customHeight="1">
      <c r="D18925" s="233"/>
    </row>
    <row r="18927" spans="4:4" s="232" customFormat="1" ht="15.75" customHeight="1">
      <c r="D18927" s="233"/>
    </row>
    <row r="18929" spans="4:4" s="232" customFormat="1" ht="15.75" customHeight="1">
      <c r="D18929" s="233"/>
    </row>
    <row r="18931" spans="4:4" s="232" customFormat="1" ht="15.75" customHeight="1">
      <c r="D18931" s="233"/>
    </row>
    <row r="18933" spans="4:4" s="232" customFormat="1" ht="15.75" customHeight="1">
      <c r="D18933" s="233"/>
    </row>
    <row r="18935" spans="4:4" s="232" customFormat="1" ht="15.75" customHeight="1">
      <c r="D18935" s="233"/>
    </row>
    <row r="18937" spans="4:4" s="232" customFormat="1" ht="15.75" customHeight="1">
      <c r="D18937" s="233"/>
    </row>
    <row r="18939" spans="4:4" s="232" customFormat="1" ht="15.75" customHeight="1">
      <c r="D18939" s="233"/>
    </row>
    <row r="18941" spans="4:4" s="232" customFormat="1" ht="15.75" customHeight="1">
      <c r="D18941" s="233"/>
    </row>
    <row r="18943" spans="4:4" s="232" customFormat="1" ht="15.75" customHeight="1">
      <c r="D18943" s="233"/>
    </row>
    <row r="18945" spans="4:4" s="232" customFormat="1" ht="15.75" customHeight="1">
      <c r="D18945" s="233"/>
    </row>
    <row r="18947" spans="4:4" s="232" customFormat="1" ht="15.75" customHeight="1">
      <c r="D18947" s="233"/>
    </row>
    <row r="18949" spans="4:4" s="232" customFormat="1" ht="15.75" customHeight="1">
      <c r="D18949" s="233"/>
    </row>
    <row r="18951" spans="4:4" s="232" customFormat="1" ht="15.75" customHeight="1">
      <c r="D18951" s="233"/>
    </row>
    <row r="18953" spans="4:4" s="232" customFormat="1" ht="15.75" customHeight="1">
      <c r="D18953" s="233"/>
    </row>
    <row r="18955" spans="4:4" s="232" customFormat="1" ht="15.75" customHeight="1">
      <c r="D18955" s="233"/>
    </row>
    <row r="18957" spans="4:4" s="232" customFormat="1" ht="15.75" customHeight="1">
      <c r="D18957" s="233"/>
    </row>
    <row r="18959" spans="4:4" s="232" customFormat="1" ht="15.75" customHeight="1">
      <c r="D18959" s="233"/>
    </row>
    <row r="18961" spans="4:4" s="232" customFormat="1" ht="15.75" customHeight="1">
      <c r="D18961" s="233"/>
    </row>
    <row r="18963" spans="4:4" s="232" customFormat="1" ht="15.75" customHeight="1">
      <c r="D18963" s="233"/>
    </row>
    <row r="18965" spans="4:4" s="232" customFormat="1" ht="15.75" customHeight="1">
      <c r="D18965" s="233"/>
    </row>
    <row r="18967" spans="4:4" s="232" customFormat="1" ht="15.75" customHeight="1">
      <c r="D18967" s="233"/>
    </row>
    <row r="18969" spans="4:4" s="232" customFormat="1" ht="15.75" customHeight="1">
      <c r="D18969" s="233"/>
    </row>
    <row r="18971" spans="4:4" s="232" customFormat="1" ht="15.75" customHeight="1">
      <c r="D18971" s="233"/>
    </row>
    <row r="18973" spans="4:4" s="232" customFormat="1" ht="15.75" customHeight="1">
      <c r="D18973" s="233"/>
    </row>
    <row r="18975" spans="4:4" s="232" customFormat="1" ht="15.75" customHeight="1">
      <c r="D18975" s="233"/>
    </row>
    <row r="18977" spans="4:4" s="232" customFormat="1" ht="15.75" customHeight="1">
      <c r="D18977" s="233"/>
    </row>
    <row r="18979" spans="4:4" s="232" customFormat="1" ht="15.75" customHeight="1">
      <c r="D18979" s="233"/>
    </row>
    <row r="18981" spans="4:4" s="232" customFormat="1" ht="15.75" customHeight="1">
      <c r="D18981" s="233"/>
    </row>
    <row r="18983" spans="4:4" s="232" customFormat="1" ht="15.75" customHeight="1">
      <c r="D18983" s="233"/>
    </row>
    <row r="18985" spans="4:4" s="232" customFormat="1" ht="15.75" customHeight="1">
      <c r="D18985" s="233"/>
    </row>
    <row r="18987" spans="4:4" s="232" customFormat="1" ht="15.75" customHeight="1">
      <c r="D18987" s="233"/>
    </row>
    <row r="18989" spans="4:4" s="232" customFormat="1" ht="15.75" customHeight="1">
      <c r="D18989" s="233"/>
    </row>
    <row r="18991" spans="4:4" s="232" customFormat="1" ht="15.75" customHeight="1">
      <c r="D18991" s="233"/>
    </row>
    <row r="18993" spans="4:4" s="232" customFormat="1" ht="15.75" customHeight="1">
      <c r="D18993" s="233"/>
    </row>
    <row r="18995" spans="4:4" s="232" customFormat="1" ht="15.75" customHeight="1">
      <c r="D18995" s="233"/>
    </row>
    <row r="18997" spans="4:4" s="232" customFormat="1" ht="15.75" customHeight="1">
      <c r="D18997" s="233"/>
    </row>
    <row r="18999" spans="4:4" s="232" customFormat="1" ht="15.75" customHeight="1">
      <c r="D18999" s="233"/>
    </row>
    <row r="19001" spans="4:4" s="232" customFormat="1" ht="15.75" customHeight="1">
      <c r="D19001" s="233"/>
    </row>
    <row r="19003" spans="4:4" s="232" customFormat="1" ht="15.75" customHeight="1">
      <c r="D19003" s="233"/>
    </row>
    <row r="19005" spans="4:4" s="232" customFormat="1" ht="15.75" customHeight="1">
      <c r="D19005" s="233"/>
    </row>
    <row r="19007" spans="4:4" s="232" customFormat="1" ht="15.75" customHeight="1">
      <c r="D19007" s="233"/>
    </row>
    <row r="19009" spans="4:4" s="232" customFormat="1" ht="15.75" customHeight="1">
      <c r="D19009" s="233"/>
    </row>
    <row r="19011" spans="4:4" s="232" customFormat="1" ht="15.75" customHeight="1">
      <c r="D19011" s="233"/>
    </row>
    <row r="19013" spans="4:4" s="232" customFormat="1" ht="15.75" customHeight="1">
      <c r="D19013" s="233"/>
    </row>
    <row r="19015" spans="4:4" s="232" customFormat="1" ht="15.75" customHeight="1">
      <c r="D19015" s="233"/>
    </row>
    <row r="19017" spans="4:4" s="232" customFormat="1" ht="15.75" customHeight="1">
      <c r="D19017" s="233"/>
    </row>
    <row r="19019" spans="4:4" s="232" customFormat="1" ht="15.75" customHeight="1">
      <c r="D19019" s="233"/>
    </row>
    <row r="19021" spans="4:4" s="232" customFormat="1" ht="15.75" customHeight="1">
      <c r="D19021" s="233"/>
    </row>
    <row r="19023" spans="4:4" s="232" customFormat="1" ht="15.75" customHeight="1">
      <c r="D19023" s="233"/>
    </row>
    <row r="19025" spans="4:4" s="232" customFormat="1" ht="15.75" customHeight="1">
      <c r="D19025" s="233"/>
    </row>
    <row r="19027" spans="4:4" s="232" customFormat="1" ht="15.75" customHeight="1">
      <c r="D19027" s="233"/>
    </row>
    <row r="19029" spans="4:4" s="232" customFormat="1" ht="15.75" customHeight="1">
      <c r="D19029" s="233"/>
    </row>
    <row r="19031" spans="4:4" s="232" customFormat="1" ht="15.75" customHeight="1">
      <c r="D19031" s="233"/>
    </row>
    <row r="19033" spans="4:4" s="232" customFormat="1" ht="15.75" customHeight="1">
      <c r="D19033" s="233"/>
    </row>
    <row r="19035" spans="4:4" s="232" customFormat="1" ht="15.75" customHeight="1">
      <c r="D19035" s="233"/>
    </row>
    <row r="19037" spans="4:4" s="232" customFormat="1" ht="15.75" customHeight="1">
      <c r="D19037" s="233"/>
    </row>
    <row r="19039" spans="4:4" s="232" customFormat="1" ht="15.75" customHeight="1">
      <c r="D19039" s="233"/>
    </row>
    <row r="19041" spans="4:4" s="232" customFormat="1" ht="15.75" customHeight="1">
      <c r="D19041" s="233"/>
    </row>
    <row r="19043" spans="4:4" s="232" customFormat="1" ht="15.75" customHeight="1">
      <c r="D19043" s="233"/>
    </row>
    <row r="19045" spans="4:4" s="232" customFormat="1" ht="15.75" customHeight="1">
      <c r="D19045" s="233"/>
    </row>
    <row r="19047" spans="4:4" s="232" customFormat="1" ht="15.75" customHeight="1">
      <c r="D19047" s="233"/>
    </row>
    <row r="19049" spans="4:4" s="232" customFormat="1" ht="15.75" customHeight="1">
      <c r="D19049" s="233"/>
    </row>
    <row r="19051" spans="4:4" s="232" customFormat="1" ht="15.75" customHeight="1">
      <c r="D19051" s="233"/>
    </row>
    <row r="19053" spans="4:4" s="232" customFormat="1" ht="15.75" customHeight="1">
      <c r="D19053" s="233"/>
    </row>
    <row r="19055" spans="4:4" s="232" customFormat="1" ht="15.75" customHeight="1">
      <c r="D19055" s="233"/>
    </row>
    <row r="19057" spans="4:4" s="232" customFormat="1" ht="15.75" customHeight="1">
      <c r="D19057" s="233"/>
    </row>
    <row r="19059" spans="4:4" s="232" customFormat="1" ht="15.75" customHeight="1">
      <c r="D19059" s="233"/>
    </row>
    <row r="19061" spans="4:4" s="232" customFormat="1" ht="15.75" customHeight="1">
      <c r="D19061" s="233"/>
    </row>
    <row r="19063" spans="4:4" s="232" customFormat="1" ht="15.75" customHeight="1">
      <c r="D19063" s="233"/>
    </row>
    <row r="19065" spans="4:4" s="232" customFormat="1" ht="15.75" customHeight="1">
      <c r="D19065" s="233"/>
    </row>
    <row r="19067" spans="4:4" s="232" customFormat="1" ht="15.75" customHeight="1">
      <c r="D19067" s="233"/>
    </row>
    <row r="19069" spans="4:4" s="232" customFormat="1" ht="15.75" customHeight="1">
      <c r="D19069" s="233"/>
    </row>
    <row r="19071" spans="4:4" s="232" customFormat="1" ht="15.75" customHeight="1">
      <c r="D19071" s="233"/>
    </row>
    <row r="19073" spans="4:4" s="232" customFormat="1" ht="15.75" customHeight="1">
      <c r="D19073" s="233"/>
    </row>
    <row r="19075" spans="4:4" s="232" customFormat="1" ht="15.75" customHeight="1">
      <c r="D19075" s="233"/>
    </row>
    <row r="19077" spans="4:4" s="232" customFormat="1" ht="15.75" customHeight="1">
      <c r="D19077" s="233"/>
    </row>
    <row r="19079" spans="4:4" s="232" customFormat="1" ht="15.75" customHeight="1">
      <c r="D19079" s="233"/>
    </row>
    <row r="19081" spans="4:4" s="232" customFormat="1" ht="15.75" customHeight="1">
      <c r="D19081" s="233"/>
    </row>
    <row r="19083" spans="4:4" s="232" customFormat="1" ht="15.75" customHeight="1">
      <c r="D19083" s="233"/>
    </row>
    <row r="19085" spans="4:4" s="232" customFormat="1" ht="15.75" customHeight="1">
      <c r="D19085" s="233"/>
    </row>
    <row r="19087" spans="4:4" s="232" customFormat="1" ht="15.75" customHeight="1">
      <c r="D19087" s="233"/>
    </row>
    <row r="19089" spans="4:4" s="232" customFormat="1" ht="15.75" customHeight="1">
      <c r="D19089" s="233"/>
    </row>
    <row r="19091" spans="4:4" s="232" customFormat="1" ht="15.75" customHeight="1">
      <c r="D19091" s="233"/>
    </row>
    <row r="19093" spans="4:4" s="232" customFormat="1" ht="15.75" customHeight="1">
      <c r="D19093" s="233"/>
    </row>
    <row r="19095" spans="4:4" s="232" customFormat="1" ht="15.75" customHeight="1">
      <c r="D19095" s="233"/>
    </row>
    <row r="19097" spans="4:4" s="232" customFormat="1" ht="15.75" customHeight="1">
      <c r="D19097" s="233"/>
    </row>
    <row r="19099" spans="4:4" s="232" customFormat="1" ht="15.75" customHeight="1">
      <c r="D19099" s="233"/>
    </row>
    <row r="19101" spans="4:4" s="232" customFormat="1" ht="15.75" customHeight="1">
      <c r="D19101" s="233"/>
    </row>
    <row r="19103" spans="4:4" s="232" customFormat="1" ht="15.75" customHeight="1">
      <c r="D19103" s="233"/>
    </row>
    <row r="19105" spans="4:4" s="232" customFormat="1" ht="15.75" customHeight="1">
      <c r="D19105" s="233"/>
    </row>
    <row r="19107" spans="4:4" s="232" customFormat="1" ht="15.75" customHeight="1">
      <c r="D19107" s="233"/>
    </row>
    <row r="19109" spans="4:4" s="232" customFormat="1" ht="15.75" customHeight="1">
      <c r="D19109" s="233"/>
    </row>
    <row r="19111" spans="4:4" s="232" customFormat="1" ht="15.75" customHeight="1">
      <c r="D19111" s="233"/>
    </row>
    <row r="19113" spans="4:4" s="232" customFormat="1" ht="15.75" customHeight="1">
      <c r="D19113" s="233"/>
    </row>
    <row r="19115" spans="4:4" s="232" customFormat="1" ht="15.75" customHeight="1">
      <c r="D19115" s="233"/>
    </row>
    <row r="19117" spans="4:4" s="232" customFormat="1" ht="15.75" customHeight="1">
      <c r="D19117" s="233"/>
    </row>
    <row r="19119" spans="4:4" s="232" customFormat="1" ht="15.75" customHeight="1">
      <c r="D19119" s="233"/>
    </row>
    <row r="19121" spans="4:4" s="232" customFormat="1" ht="15.75" customHeight="1">
      <c r="D19121" s="233"/>
    </row>
    <row r="19123" spans="4:4" s="232" customFormat="1" ht="15.75" customHeight="1">
      <c r="D19123" s="233"/>
    </row>
    <row r="19125" spans="4:4" s="232" customFormat="1" ht="15.75" customHeight="1">
      <c r="D19125" s="233"/>
    </row>
    <row r="19127" spans="4:4" s="232" customFormat="1" ht="15.75" customHeight="1">
      <c r="D19127" s="233"/>
    </row>
    <row r="19129" spans="4:4" s="232" customFormat="1" ht="15.75" customHeight="1">
      <c r="D19129" s="233"/>
    </row>
    <row r="19131" spans="4:4" s="232" customFormat="1" ht="15.75" customHeight="1">
      <c r="D19131" s="233"/>
    </row>
    <row r="19133" spans="4:4" s="232" customFormat="1" ht="15.75" customHeight="1">
      <c r="D19133" s="233"/>
    </row>
    <row r="19135" spans="4:4" s="232" customFormat="1" ht="15.75" customHeight="1">
      <c r="D19135" s="233"/>
    </row>
    <row r="19137" spans="4:4" s="232" customFormat="1" ht="15.75" customHeight="1">
      <c r="D19137" s="233"/>
    </row>
    <row r="19139" spans="4:4" s="232" customFormat="1" ht="15.75" customHeight="1">
      <c r="D19139" s="233"/>
    </row>
    <row r="19141" spans="4:4" s="232" customFormat="1" ht="15.75" customHeight="1">
      <c r="D19141" s="233"/>
    </row>
    <row r="19143" spans="4:4" s="232" customFormat="1" ht="15.75" customHeight="1">
      <c r="D19143" s="233"/>
    </row>
    <row r="19145" spans="4:4" s="232" customFormat="1" ht="15.75" customHeight="1">
      <c r="D19145" s="233"/>
    </row>
    <row r="19147" spans="4:4" s="232" customFormat="1" ht="15.75" customHeight="1">
      <c r="D19147" s="233"/>
    </row>
    <row r="19149" spans="4:4" s="232" customFormat="1" ht="15.75" customHeight="1">
      <c r="D19149" s="233"/>
    </row>
    <row r="19151" spans="4:4" s="232" customFormat="1" ht="15.75" customHeight="1">
      <c r="D19151" s="233"/>
    </row>
    <row r="19153" spans="4:4" s="232" customFormat="1" ht="15.75" customHeight="1">
      <c r="D19153" s="233"/>
    </row>
    <row r="19155" spans="4:4" s="232" customFormat="1" ht="15.75" customHeight="1">
      <c r="D19155" s="233"/>
    </row>
    <row r="19157" spans="4:4" s="232" customFormat="1" ht="15.75" customHeight="1">
      <c r="D19157" s="233"/>
    </row>
    <row r="19159" spans="4:4" s="232" customFormat="1" ht="15.75" customHeight="1">
      <c r="D19159" s="233"/>
    </row>
    <row r="19161" spans="4:4" s="232" customFormat="1" ht="15.75" customHeight="1">
      <c r="D19161" s="233"/>
    </row>
    <row r="19163" spans="4:4" s="232" customFormat="1" ht="15.75" customHeight="1">
      <c r="D19163" s="233"/>
    </row>
    <row r="19165" spans="4:4" s="232" customFormat="1" ht="15.75" customHeight="1">
      <c r="D19165" s="233"/>
    </row>
    <row r="19167" spans="4:4" s="232" customFormat="1" ht="15.75" customHeight="1">
      <c r="D19167" s="233"/>
    </row>
    <row r="19169" spans="4:4" s="232" customFormat="1" ht="15.75" customHeight="1">
      <c r="D19169" s="233"/>
    </row>
    <row r="19171" spans="4:4" s="232" customFormat="1" ht="15.75" customHeight="1">
      <c r="D19171" s="233"/>
    </row>
    <row r="19173" spans="4:4" s="232" customFormat="1" ht="15.75" customHeight="1">
      <c r="D19173" s="233"/>
    </row>
    <row r="19175" spans="4:4" s="232" customFormat="1" ht="15.75" customHeight="1">
      <c r="D19175" s="233"/>
    </row>
    <row r="19177" spans="4:4" s="232" customFormat="1" ht="15.75" customHeight="1">
      <c r="D19177" s="233"/>
    </row>
    <row r="19179" spans="4:4" s="232" customFormat="1" ht="15.75" customHeight="1">
      <c r="D19179" s="233"/>
    </row>
    <row r="19181" spans="4:4" s="232" customFormat="1" ht="15.75" customHeight="1">
      <c r="D19181" s="233"/>
    </row>
    <row r="19183" spans="4:4" s="232" customFormat="1" ht="15.75" customHeight="1">
      <c r="D19183" s="233"/>
    </row>
    <row r="19185" spans="4:4" s="232" customFormat="1" ht="15.75" customHeight="1">
      <c r="D19185" s="233"/>
    </row>
    <row r="19187" spans="4:4" s="232" customFormat="1" ht="15.75" customHeight="1">
      <c r="D19187" s="233"/>
    </row>
    <row r="19189" spans="4:4" s="232" customFormat="1" ht="15.75" customHeight="1">
      <c r="D19189" s="233"/>
    </row>
    <row r="19191" spans="4:4" s="232" customFormat="1" ht="15.75" customHeight="1">
      <c r="D19191" s="233"/>
    </row>
    <row r="19193" spans="4:4" s="232" customFormat="1" ht="15.75" customHeight="1">
      <c r="D19193" s="233"/>
    </row>
    <row r="19195" spans="4:4" s="232" customFormat="1" ht="15.75" customHeight="1">
      <c r="D19195" s="233"/>
    </row>
    <row r="19197" spans="4:4" s="232" customFormat="1" ht="15.75" customHeight="1">
      <c r="D19197" s="233"/>
    </row>
    <row r="19199" spans="4:4" s="232" customFormat="1" ht="15.75" customHeight="1">
      <c r="D19199" s="233"/>
    </row>
    <row r="19201" spans="4:4" s="232" customFormat="1" ht="15.75" customHeight="1">
      <c r="D19201" s="233"/>
    </row>
    <row r="19203" spans="4:4" s="232" customFormat="1" ht="15.75" customHeight="1">
      <c r="D19203" s="233"/>
    </row>
    <row r="19205" spans="4:4" s="232" customFormat="1" ht="15.75" customHeight="1">
      <c r="D19205" s="233"/>
    </row>
    <row r="19207" spans="4:4" s="232" customFormat="1" ht="15.75" customHeight="1">
      <c r="D19207" s="233"/>
    </row>
    <row r="19209" spans="4:4" s="232" customFormat="1" ht="15.75" customHeight="1">
      <c r="D19209" s="233"/>
    </row>
    <row r="19211" spans="4:4" s="232" customFormat="1" ht="15.75" customHeight="1">
      <c r="D19211" s="233"/>
    </row>
    <row r="19213" spans="4:4" s="232" customFormat="1" ht="15.75" customHeight="1">
      <c r="D19213" s="233"/>
    </row>
    <row r="19215" spans="4:4" s="232" customFormat="1" ht="15.75" customHeight="1">
      <c r="D19215" s="233"/>
    </row>
    <row r="19217" spans="4:4" s="232" customFormat="1" ht="15.75" customHeight="1">
      <c r="D19217" s="233"/>
    </row>
    <row r="19219" spans="4:4" s="232" customFormat="1" ht="15.75" customHeight="1">
      <c r="D19219" s="233"/>
    </row>
    <row r="19221" spans="4:4" s="232" customFormat="1" ht="15.75" customHeight="1">
      <c r="D19221" s="233"/>
    </row>
    <row r="19223" spans="4:4" s="232" customFormat="1" ht="15.75" customHeight="1">
      <c r="D19223" s="233"/>
    </row>
    <row r="19225" spans="4:4" s="232" customFormat="1" ht="15.75" customHeight="1">
      <c r="D19225" s="233"/>
    </row>
    <row r="19227" spans="4:4" s="232" customFormat="1" ht="15.75" customHeight="1">
      <c r="D19227" s="233"/>
    </row>
    <row r="19229" spans="4:4" s="232" customFormat="1" ht="15.75" customHeight="1">
      <c r="D19229" s="233"/>
    </row>
    <row r="19231" spans="4:4" s="232" customFormat="1" ht="15.75" customHeight="1">
      <c r="D19231" s="233"/>
    </row>
    <row r="19233" spans="4:4" s="232" customFormat="1" ht="15.75" customHeight="1">
      <c r="D19233" s="233"/>
    </row>
    <row r="19235" spans="4:4" s="232" customFormat="1" ht="15.75" customHeight="1">
      <c r="D19235" s="233"/>
    </row>
    <row r="19237" spans="4:4" s="232" customFormat="1" ht="15.75" customHeight="1">
      <c r="D19237" s="233"/>
    </row>
    <row r="19239" spans="4:4" s="232" customFormat="1" ht="15.75" customHeight="1">
      <c r="D19239" s="233"/>
    </row>
    <row r="19241" spans="4:4" s="232" customFormat="1" ht="15.75" customHeight="1">
      <c r="D19241" s="233"/>
    </row>
    <row r="19243" spans="4:4" s="232" customFormat="1" ht="15.75" customHeight="1">
      <c r="D19243" s="233"/>
    </row>
    <row r="19245" spans="4:4" s="232" customFormat="1" ht="15.75" customHeight="1">
      <c r="D19245" s="233"/>
    </row>
    <row r="19247" spans="4:4" s="232" customFormat="1" ht="15.75" customHeight="1">
      <c r="D19247" s="233"/>
    </row>
    <row r="19249" spans="4:4" s="232" customFormat="1" ht="15.75" customHeight="1">
      <c r="D19249" s="233"/>
    </row>
    <row r="19251" spans="4:4" s="232" customFormat="1" ht="15.75" customHeight="1">
      <c r="D19251" s="233"/>
    </row>
    <row r="19253" spans="4:4" s="232" customFormat="1" ht="15.75" customHeight="1">
      <c r="D19253" s="233"/>
    </row>
    <row r="19255" spans="4:4" s="232" customFormat="1" ht="15.75" customHeight="1">
      <c r="D19255" s="233"/>
    </row>
    <row r="19257" spans="4:4" s="232" customFormat="1" ht="15.75" customHeight="1">
      <c r="D19257" s="233"/>
    </row>
    <row r="19259" spans="4:4" s="232" customFormat="1" ht="15.75" customHeight="1">
      <c r="D19259" s="233"/>
    </row>
    <row r="19261" spans="4:4" s="232" customFormat="1" ht="15.75" customHeight="1">
      <c r="D19261" s="233"/>
    </row>
    <row r="19263" spans="4:4" s="232" customFormat="1" ht="15.75" customHeight="1">
      <c r="D19263" s="233"/>
    </row>
    <row r="19265" spans="4:4" s="232" customFormat="1" ht="15.75" customHeight="1">
      <c r="D19265" s="233"/>
    </row>
    <row r="19267" spans="4:4" s="232" customFormat="1" ht="15.75" customHeight="1">
      <c r="D19267" s="233"/>
    </row>
    <row r="19269" spans="4:4" s="232" customFormat="1" ht="15.75" customHeight="1">
      <c r="D19269" s="233"/>
    </row>
    <row r="19271" spans="4:4" s="232" customFormat="1" ht="15.75" customHeight="1">
      <c r="D19271" s="233"/>
    </row>
    <row r="19273" spans="4:4" s="232" customFormat="1" ht="15.75" customHeight="1">
      <c r="D19273" s="233"/>
    </row>
    <row r="19275" spans="4:4" s="232" customFormat="1" ht="15.75" customHeight="1">
      <c r="D19275" s="233"/>
    </row>
    <row r="19277" spans="4:4" s="232" customFormat="1" ht="15.75" customHeight="1">
      <c r="D19277" s="233"/>
    </row>
    <row r="19279" spans="4:4" s="232" customFormat="1" ht="15.75" customHeight="1">
      <c r="D19279" s="233"/>
    </row>
    <row r="19281" spans="4:4" s="232" customFormat="1" ht="15.75" customHeight="1">
      <c r="D19281" s="233"/>
    </row>
    <row r="19283" spans="4:4" s="232" customFormat="1" ht="15.75" customHeight="1">
      <c r="D19283" s="233"/>
    </row>
    <row r="19285" spans="4:4" s="232" customFormat="1" ht="15.75" customHeight="1">
      <c r="D19285" s="233"/>
    </row>
    <row r="19287" spans="4:4" s="232" customFormat="1" ht="15.75" customHeight="1">
      <c r="D19287" s="233"/>
    </row>
    <row r="19289" spans="4:4" s="232" customFormat="1" ht="15.75" customHeight="1">
      <c r="D19289" s="233"/>
    </row>
    <row r="19291" spans="4:4" s="232" customFormat="1" ht="15.75" customHeight="1">
      <c r="D19291" s="233"/>
    </row>
    <row r="19293" spans="4:4" s="232" customFormat="1" ht="15.75" customHeight="1">
      <c r="D19293" s="233"/>
    </row>
    <row r="19295" spans="4:4" s="232" customFormat="1" ht="15.75" customHeight="1">
      <c r="D19295" s="233"/>
    </row>
    <row r="19297" spans="4:4" s="232" customFormat="1" ht="15.75" customHeight="1">
      <c r="D19297" s="233"/>
    </row>
    <row r="19299" spans="4:4" s="232" customFormat="1" ht="15.75" customHeight="1">
      <c r="D19299" s="233"/>
    </row>
    <row r="19301" spans="4:4" s="232" customFormat="1" ht="15.75" customHeight="1">
      <c r="D19301" s="233"/>
    </row>
    <row r="19303" spans="4:4" s="232" customFormat="1" ht="15.75" customHeight="1">
      <c r="D19303" s="233"/>
    </row>
    <row r="19305" spans="4:4" s="232" customFormat="1" ht="15.75" customHeight="1">
      <c r="D19305" s="233"/>
    </row>
    <row r="19307" spans="4:4" s="232" customFormat="1" ht="15.75" customHeight="1">
      <c r="D19307" s="233"/>
    </row>
    <row r="19309" spans="4:4" s="232" customFormat="1" ht="15.75" customHeight="1">
      <c r="D19309" s="233"/>
    </row>
    <row r="19311" spans="4:4" s="232" customFormat="1" ht="15.75" customHeight="1">
      <c r="D19311" s="233"/>
    </row>
    <row r="19313" spans="4:4" s="232" customFormat="1" ht="15.75" customHeight="1">
      <c r="D19313" s="233"/>
    </row>
    <row r="19315" spans="4:4" s="232" customFormat="1" ht="15.75" customHeight="1">
      <c r="D19315" s="233"/>
    </row>
    <row r="19317" spans="4:4" s="232" customFormat="1" ht="15.75" customHeight="1">
      <c r="D19317" s="233"/>
    </row>
    <row r="19319" spans="4:4" s="232" customFormat="1" ht="15.75" customHeight="1">
      <c r="D19319" s="233"/>
    </row>
    <row r="19321" spans="4:4" s="232" customFormat="1" ht="15.75" customHeight="1">
      <c r="D19321" s="233"/>
    </row>
    <row r="19323" spans="4:4" s="232" customFormat="1" ht="15.75" customHeight="1">
      <c r="D19323" s="233"/>
    </row>
    <row r="19325" spans="4:4" s="232" customFormat="1" ht="15.75" customHeight="1">
      <c r="D19325" s="233"/>
    </row>
    <row r="19327" spans="4:4" s="232" customFormat="1" ht="15.75" customHeight="1">
      <c r="D19327" s="233"/>
    </row>
    <row r="19329" spans="4:4" s="232" customFormat="1" ht="15.75" customHeight="1">
      <c r="D19329" s="233"/>
    </row>
    <row r="19331" spans="4:4" s="232" customFormat="1" ht="15.75" customHeight="1">
      <c r="D19331" s="233"/>
    </row>
    <row r="19333" spans="4:4" s="232" customFormat="1" ht="15.75" customHeight="1">
      <c r="D19333" s="233"/>
    </row>
    <row r="19335" spans="4:4" s="232" customFormat="1" ht="15.75" customHeight="1">
      <c r="D19335" s="233"/>
    </row>
    <row r="19337" spans="4:4" s="232" customFormat="1" ht="15.75" customHeight="1">
      <c r="D19337" s="233"/>
    </row>
    <row r="19339" spans="4:4" s="232" customFormat="1" ht="15.75" customHeight="1">
      <c r="D19339" s="233"/>
    </row>
    <row r="19341" spans="4:4" s="232" customFormat="1" ht="15.75" customHeight="1">
      <c r="D19341" s="233"/>
    </row>
    <row r="19343" spans="4:4" s="232" customFormat="1" ht="15.75" customHeight="1">
      <c r="D19343" s="233"/>
    </row>
    <row r="19345" spans="4:4" s="232" customFormat="1" ht="15.75" customHeight="1">
      <c r="D19345" s="233"/>
    </row>
    <row r="19347" spans="4:4" s="232" customFormat="1" ht="15.75" customHeight="1">
      <c r="D19347" s="233"/>
    </row>
    <row r="19349" spans="4:4" s="232" customFormat="1" ht="15.75" customHeight="1">
      <c r="D19349" s="233"/>
    </row>
    <row r="19351" spans="4:4" s="232" customFormat="1" ht="15.75" customHeight="1">
      <c r="D19351" s="233"/>
    </row>
    <row r="19353" spans="4:4" s="232" customFormat="1" ht="15.75" customHeight="1">
      <c r="D19353" s="233"/>
    </row>
    <row r="19355" spans="4:4" s="232" customFormat="1" ht="15.75" customHeight="1">
      <c r="D19355" s="233"/>
    </row>
    <row r="19357" spans="4:4" s="232" customFormat="1" ht="15.75" customHeight="1">
      <c r="D19357" s="233"/>
    </row>
    <row r="19359" spans="4:4" s="232" customFormat="1" ht="15.75" customHeight="1">
      <c r="D19359" s="233"/>
    </row>
    <row r="19361" spans="4:4" s="232" customFormat="1" ht="15.75" customHeight="1">
      <c r="D19361" s="233"/>
    </row>
    <row r="19363" spans="4:4" s="232" customFormat="1" ht="15.75" customHeight="1">
      <c r="D19363" s="233"/>
    </row>
    <row r="19365" spans="4:4" s="232" customFormat="1" ht="15.75" customHeight="1">
      <c r="D19365" s="233"/>
    </row>
    <row r="19367" spans="4:4" s="232" customFormat="1" ht="15.75" customHeight="1">
      <c r="D19367" s="233"/>
    </row>
    <row r="19369" spans="4:4" s="232" customFormat="1" ht="15.75" customHeight="1">
      <c r="D19369" s="233"/>
    </row>
    <row r="19371" spans="4:4" s="232" customFormat="1" ht="15.75" customHeight="1">
      <c r="D19371" s="233"/>
    </row>
    <row r="19373" spans="4:4" s="232" customFormat="1" ht="15.75" customHeight="1">
      <c r="D19373" s="233"/>
    </row>
    <row r="19375" spans="4:4" s="232" customFormat="1" ht="15.75" customHeight="1">
      <c r="D19375" s="233"/>
    </row>
    <row r="19377" spans="4:4" s="232" customFormat="1" ht="15.75" customHeight="1">
      <c r="D19377" s="233"/>
    </row>
    <row r="19379" spans="4:4" s="232" customFormat="1" ht="15.75" customHeight="1">
      <c r="D19379" s="233"/>
    </row>
    <row r="19381" spans="4:4" s="232" customFormat="1" ht="15.75" customHeight="1">
      <c r="D19381" s="233"/>
    </row>
    <row r="19383" spans="4:4" s="232" customFormat="1" ht="15.75" customHeight="1">
      <c r="D19383" s="233"/>
    </row>
    <row r="19385" spans="4:4" s="232" customFormat="1" ht="15.75" customHeight="1">
      <c r="D19385" s="233"/>
    </row>
    <row r="19387" spans="4:4" s="232" customFormat="1" ht="15.75" customHeight="1">
      <c r="D19387" s="233"/>
    </row>
    <row r="19389" spans="4:4" s="232" customFormat="1" ht="15.75" customHeight="1">
      <c r="D19389" s="233"/>
    </row>
    <row r="19391" spans="4:4" s="232" customFormat="1" ht="15.75" customHeight="1">
      <c r="D19391" s="233"/>
    </row>
    <row r="19393" spans="4:4" s="232" customFormat="1" ht="15.75" customHeight="1">
      <c r="D19393" s="233"/>
    </row>
    <row r="19395" spans="4:4" s="232" customFormat="1" ht="15.75" customHeight="1">
      <c r="D19395" s="233"/>
    </row>
    <row r="19397" spans="4:4" s="232" customFormat="1" ht="15.75" customHeight="1">
      <c r="D19397" s="233"/>
    </row>
    <row r="19399" spans="4:4" s="232" customFormat="1" ht="15.75" customHeight="1">
      <c r="D19399" s="233"/>
    </row>
    <row r="19401" spans="4:4" s="232" customFormat="1" ht="15.75" customHeight="1">
      <c r="D19401" s="233"/>
    </row>
    <row r="19403" spans="4:4" s="232" customFormat="1" ht="15.75" customHeight="1">
      <c r="D19403" s="233"/>
    </row>
    <row r="19405" spans="4:4" s="232" customFormat="1" ht="15.75" customHeight="1">
      <c r="D19405" s="233"/>
    </row>
    <row r="19407" spans="4:4" s="232" customFormat="1" ht="15.75" customHeight="1">
      <c r="D19407" s="233"/>
    </row>
    <row r="19409" spans="4:4" s="232" customFormat="1" ht="15.75" customHeight="1">
      <c r="D19409" s="233"/>
    </row>
    <row r="19411" spans="4:4" s="232" customFormat="1" ht="15.75" customHeight="1">
      <c r="D19411" s="233"/>
    </row>
    <row r="19413" spans="4:4" s="232" customFormat="1" ht="15.75" customHeight="1">
      <c r="D19413" s="233"/>
    </row>
    <row r="19415" spans="4:4" s="232" customFormat="1" ht="15.75" customHeight="1">
      <c r="D19415" s="233"/>
    </row>
    <row r="19417" spans="4:4" s="232" customFormat="1" ht="15.75" customHeight="1">
      <c r="D19417" s="233"/>
    </row>
    <row r="19419" spans="4:4" s="232" customFormat="1" ht="15.75" customHeight="1">
      <c r="D19419" s="233"/>
    </row>
    <row r="19421" spans="4:4" s="232" customFormat="1" ht="15.75" customHeight="1">
      <c r="D19421" s="233"/>
    </row>
    <row r="19423" spans="4:4" s="232" customFormat="1" ht="15.75" customHeight="1">
      <c r="D19423" s="233"/>
    </row>
    <row r="19425" spans="4:4" s="232" customFormat="1" ht="15.75" customHeight="1">
      <c r="D19425" s="233"/>
    </row>
    <row r="19427" spans="4:4" s="232" customFormat="1" ht="15.75" customHeight="1">
      <c r="D19427" s="233"/>
    </row>
    <row r="19429" spans="4:4" s="232" customFormat="1" ht="15.75" customHeight="1">
      <c r="D19429" s="233"/>
    </row>
    <row r="19431" spans="4:4" s="232" customFormat="1" ht="15.75" customHeight="1">
      <c r="D19431" s="233"/>
    </row>
    <row r="19433" spans="4:4" s="232" customFormat="1" ht="15.75" customHeight="1">
      <c r="D19433" s="233"/>
    </row>
    <row r="19435" spans="4:4" s="232" customFormat="1" ht="15.75" customHeight="1">
      <c r="D19435" s="233"/>
    </row>
    <row r="19437" spans="4:4" s="232" customFormat="1" ht="15.75" customHeight="1">
      <c r="D19437" s="233"/>
    </row>
    <row r="19439" spans="4:4" s="232" customFormat="1" ht="15.75" customHeight="1">
      <c r="D19439" s="233"/>
    </row>
    <row r="19441" spans="4:4" s="232" customFormat="1" ht="15.75" customHeight="1">
      <c r="D19441" s="233"/>
    </row>
    <row r="19443" spans="4:4" s="232" customFormat="1" ht="15.75" customHeight="1">
      <c r="D19443" s="233"/>
    </row>
    <row r="19445" spans="4:4" s="232" customFormat="1" ht="15.75" customHeight="1">
      <c r="D19445" s="233"/>
    </row>
    <row r="19447" spans="4:4" s="232" customFormat="1" ht="15.75" customHeight="1">
      <c r="D19447" s="233"/>
    </row>
    <row r="19449" spans="4:4" s="232" customFormat="1" ht="15.75" customHeight="1">
      <c r="D19449" s="233"/>
    </row>
    <row r="19451" spans="4:4" s="232" customFormat="1" ht="15.75" customHeight="1">
      <c r="D19451" s="233"/>
    </row>
    <row r="19453" spans="4:4" s="232" customFormat="1" ht="15.75" customHeight="1">
      <c r="D19453" s="233"/>
    </row>
    <row r="19455" spans="4:4" s="232" customFormat="1" ht="15.75" customHeight="1">
      <c r="D19455" s="233"/>
    </row>
    <row r="19457" spans="4:4" s="232" customFormat="1" ht="15.75" customHeight="1">
      <c r="D19457" s="233"/>
    </row>
    <row r="19459" spans="4:4" s="232" customFormat="1" ht="15.75" customHeight="1">
      <c r="D19459" s="233"/>
    </row>
    <row r="19461" spans="4:4" s="232" customFormat="1" ht="15.75" customHeight="1">
      <c r="D19461" s="233"/>
    </row>
    <row r="19463" spans="4:4" s="232" customFormat="1" ht="15.75" customHeight="1">
      <c r="D19463" s="233"/>
    </row>
    <row r="19465" spans="4:4" s="232" customFormat="1" ht="15.75" customHeight="1">
      <c r="D19465" s="233"/>
    </row>
    <row r="19467" spans="4:4" s="232" customFormat="1" ht="15.75" customHeight="1">
      <c r="D19467" s="233"/>
    </row>
    <row r="19469" spans="4:4" s="232" customFormat="1" ht="15.75" customHeight="1">
      <c r="D19469" s="233"/>
    </row>
    <row r="19471" spans="4:4" s="232" customFormat="1" ht="15.75" customHeight="1">
      <c r="D19471" s="233"/>
    </row>
    <row r="19473" spans="4:4" s="232" customFormat="1" ht="15.75" customHeight="1">
      <c r="D19473" s="233"/>
    </row>
    <row r="19475" spans="4:4" s="232" customFormat="1" ht="15.75" customHeight="1">
      <c r="D19475" s="233"/>
    </row>
    <row r="19477" spans="4:4" s="232" customFormat="1" ht="15.75" customHeight="1">
      <c r="D19477" s="233"/>
    </row>
    <row r="19479" spans="4:4" s="232" customFormat="1" ht="15.75" customHeight="1">
      <c r="D19479" s="233"/>
    </row>
    <row r="19481" spans="4:4" s="232" customFormat="1" ht="15.75" customHeight="1">
      <c r="D19481" s="233"/>
    </row>
    <row r="19483" spans="4:4" s="232" customFormat="1" ht="15.75" customHeight="1">
      <c r="D19483" s="233"/>
    </row>
    <row r="19485" spans="4:4" s="232" customFormat="1" ht="15.75" customHeight="1">
      <c r="D19485" s="233"/>
    </row>
    <row r="19487" spans="4:4" s="232" customFormat="1" ht="15.75" customHeight="1">
      <c r="D19487" s="233"/>
    </row>
    <row r="19489" spans="4:4" s="232" customFormat="1" ht="15.75" customHeight="1">
      <c r="D19489" s="233"/>
    </row>
    <row r="19491" spans="4:4" s="232" customFormat="1" ht="15.75" customHeight="1">
      <c r="D19491" s="233"/>
    </row>
    <row r="19493" spans="4:4" s="232" customFormat="1" ht="15.75" customHeight="1">
      <c r="D19493" s="233"/>
    </row>
    <row r="19495" spans="4:4" s="232" customFormat="1" ht="15.75" customHeight="1">
      <c r="D19495" s="233"/>
    </row>
    <row r="19497" spans="4:4" s="232" customFormat="1" ht="15.75" customHeight="1">
      <c r="D19497" s="233"/>
    </row>
    <row r="19499" spans="4:4" s="232" customFormat="1" ht="15.75" customHeight="1">
      <c r="D19499" s="233"/>
    </row>
    <row r="19501" spans="4:4" s="232" customFormat="1" ht="15.75" customHeight="1">
      <c r="D19501" s="233"/>
    </row>
    <row r="19503" spans="4:4" s="232" customFormat="1" ht="15.75" customHeight="1">
      <c r="D19503" s="233"/>
    </row>
    <row r="19505" spans="4:4" s="232" customFormat="1" ht="15.75" customHeight="1">
      <c r="D19505" s="233"/>
    </row>
    <row r="19507" spans="4:4" s="232" customFormat="1" ht="15.75" customHeight="1">
      <c r="D19507" s="233"/>
    </row>
    <row r="19509" spans="4:4" s="232" customFormat="1" ht="15.75" customHeight="1">
      <c r="D19509" s="233"/>
    </row>
    <row r="19511" spans="4:4" s="232" customFormat="1" ht="15.75" customHeight="1">
      <c r="D19511" s="233"/>
    </row>
    <row r="19513" spans="4:4" s="232" customFormat="1" ht="15.75" customHeight="1">
      <c r="D19513" s="233"/>
    </row>
    <row r="19515" spans="4:4" s="232" customFormat="1" ht="15.75" customHeight="1">
      <c r="D19515" s="233"/>
    </row>
    <row r="19517" spans="4:4" s="232" customFormat="1" ht="15.75" customHeight="1">
      <c r="D19517" s="233"/>
    </row>
    <row r="19519" spans="4:4" s="232" customFormat="1" ht="15.75" customHeight="1">
      <c r="D19519" s="233"/>
    </row>
    <row r="19521" spans="4:4" s="232" customFormat="1" ht="15.75" customHeight="1">
      <c r="D19521" s="233"/>
    </row>
    <row r="19523" spans="4:4" s="232" customFormat="1" ht="15.75" customHeight="1">
      <c r="D19523" s="233"/>
    </row>
    <row r="19525" spans="4:4" s="232" customFormat="1" ht="15.75" customHeight="1">
      <c r="D19525" s="233"/>
    </row>
    <row r="19527" spans="4:4" s="232" customFormat="1" ht="15.75" customHeight="1">
      <c r="D19527" s="233"/>
    </row>
    <row r="19529" spans="4:4" s="232" customFormat="1" ht="15.75" customHeight="1">
      <c r="D19529" s="233"/>
    </row>
    <row r="19531" spans="4:4" s="232" customFormat="1" ht="15.75" customHeight="1">
      <c r="D19531" s="233"/>
    </row>
    <row r="19533" spans="4:4" s="232" customFormat="1" ht="15.75" customHeight="1">
      <c r="D19533" s="233"/>
    </row>
    <row r="19535" spans="4:4" s="232" customFormat="1" ht="15.75" customHeight="1">
      <c r="D19535" s="233"/>
    </row>
    <row r="19537" spans="4:4" s="232" customFormat="1" ht="15.75" customHeight="1">
      <c r="D19537" s="233"/>
    </row>
    <row r="19539" spans="4:4" s="232" customFormat="1" ht="15.75" customHeight="1">
      <c r="D19539" s="233"/>
    </row>
    <row r="19541" spans="4:4" s="232" customFormat="1" ht="15.75" customHeight="1">
      <c r="D19541" s="233"/>
    </row>
    <row r="19543" spans="4:4" s="232" customFormat="1" ht="15.75" customHeight="1">
      <c r="D19543" s="233"/>
    </row>
    <row r="19545" spans="4:4" s="232" customFormat="1" ht="15.75" customHeight="1">
      <c r="D19545" s="233"/>
    </row>
    <row r="19547" spans="4:4" s="232" customFormat="1" ht="15.75" customHeight="1">
      <c r="D19547" s="233"/>
    </row>
    <row r="19549" spans="4:4" s="232" customFormat="1" ht="15.75" customHeight="1">
      <c r="D19549" s="233"/>
    </row>
    <row r="19551" spans="4:4" s="232" customFormat="1" ht="15.75" customHeight="1">
      <c r="D19551" s="233"/>
    </row>
    <row r="19553" spans="4:4" s="232" customFormat="1" ht="15.75" customHeight="1">
      <c r="D19553" s="233"/>
    </row>
    <row r="19555" spans="4:4" s="232" customFormat="1" ht="15.75" customHeight="1">
      <c r="D19555" s="233"/>
    </row>
    <row r="19557" spans="4:4" s="232" customFormat="1" ht="15.75" customHeight="1">
      <c r="D19557" s="233"/>
    </row>
    <row r="19559" spans="4:4" s="232" customFormat="1" ht="15.75" customHeight="1">
      <c r="D19559" s="233"/>
    </row>
    <row r="19561" spans="4:4" s="232" customFormat="1" ht="15.75" customHeight="1">
      <c r="D19561" s="233"/>
    </row>
    <row r="19563" spans="4:4" s="232" customFormat="1" ht="15.75" customHeight="1">
      <c r="D19563" s="233"/>
    </row>
    <row r="19565" spans="4:4" s="232" customFormat="1" ht="15.75" customHeight="1">
      <c r="D19565" s="233"/>
    </row>
    <row r="19567" spans="4:4" s="232" customFormat="1" ht="15.75" customHeight="1">
      <c r="D19567" s="233"/>
    </row>
    <row r="19569" spans="4:4" s="232" customFormat="1" ht="15.75" customHeight="1">
      <c r="D19569" s="233"/>
    </row>
    <row r="19571" spans="4:4" s="232" customFormat="1" ht="15.75" customHeight="1">
      <c r="D19571" s="233"/>
    </row>
    <row r="19573" spans="4:4" s="232" customFormat="1" ht="15.75" customHeight="1">
      <c r="D19573" s="233"/>
    </row>
    <row r="19575" spans="4:4" s="232" customFormat="1" ht="15.75" customHeight="1">
      <c r="D19575" s="233"/>
    </row>
    <row r="19577" spans="4:4" s="232" customFormat="1" ht="15.75" customHeight="1">
      <c r="D19577" s="233"/>
    </row>
    <row r="19579" spans="4:4" s="232" customFormat="1" ht="15.75" customHeight="1">
      <c r="D19579" s="233"/>
    </row>
    <row r="19581" spans="4:4" s="232" customFormat="1" ht="15.75" customHeight="1">
      <c r="D19581" s="233"/>
    </row>
    <row r="19583" spans="4:4" s="232" customFormat="1" ht="15.75" customHeight="1">
      <c r="D19583" s="233"/>
    </row>
    <row r="19585" spans="4:4" s="232" customFormat="1" ht="15.75" customHeight="1">
      <c r="D19585" s="233"/>
    </row>
    <row r="19587" spans="4:4" s="232" customFormat="1" ht="15.75" customHeight="1">
      <c r="D19587" s="233"/>
    </row>
    <row r="19589" spans="4:4" s="232" customFormat="1" ht="15.75" customHeight="1">
      <c r="D19589" s="233"/>
    </row>
    <row r="19591" spans="4:4" s="232" customFormat="1" ht="15.75" customHeight="1">
      <c r="D19591" s="233"/>
    </row>
    <row r="19593" spans="4:4" s="232" customFormat="1" ht="15.75" customHeight="1">
      <c r="D19593" s="233"/>
    </row>
    <row r="19595" spans="4:4" s="232" customFormat="1" ht="15.75" customHeight="1">
      <c r="D19595" s="233"/>
    </row>
    <row r="19597" spans="4:4" s="232" customFormat="1" ht="15.75" customHeight="1">
      <c r="D19597" s="233"/>
    </row>
    <row r="19599" spans="4:4" s="232" customFormat="1" ht="15.75" customHeight="1">
      <c r="D19599" s="233"/>
    </row>
    <row r="19601" spans="4:4" s="232" customFormat="1" ht="15.75" customHeight="1">
      <c r="D19601" s="233"/>
    </row>
    <row r="19603" spans="4:4" s="232" customFormat="1" ht="15.75" customHeight="1">
      <c r="D19603" s="233"/>
    </row>
    <row r="19605" spans="4:4" s="232" customFormat="1" ht="15.75" customHeight="1">
      <c r="D19605" s="233"/>
    </row>
    <row r="19607" spans="4:4" s="232" customFormat="1" ht="15.75" customHeight="1">
      <c r="D19607" s="233"/>
    </row>
    <row r="19609" spans="4:4" s="232" customFormat="1" ht="15.75" customHeight="1">
      <c r="D19609" s="233"/>
    </row>
    <row r="19611" spans="4:4" s="232" customFormat="1" ht="15.75" customHeight="1">
      <c r="D19611" s="233"/>
    </row>
    <row r="19613" spans="4:4" s="232" customFormat="1" ht="15.75" customHeight="1">
      <c r="D19613" s="233"/>
    </row>
    <row r="19615" spans="4:4" s="232" customFormat="1" ht="15.75" customHeight="1">
      <c r="D19615" s="233"/>
    </row>
    <row r="19617" spans="4:4" s="232" customFormat="1" ht="15.75" customHeight="1">
      <c r="D19617" s="233"/>
    </row>
    <row r="19619" spans="4:4" s="232" customFormat="1" ht="15.75" customHeight="1">
      <c r="D19619" s="233"/>
    </row>
    <row r="19621" spans="4:4" s="232" customFormat="1" ht="15.75" customHeight="1">
      <c r="D19621" s="233"/>
    </row>
    <row r="19623" spans="4:4" s="232" customFormat="1" ht="15.75" customHeight="1">
      <c r="D19623" s="233"/>
    </row>
    <row r="19625" spans="4:4" s="232" customFormat="1" ht="15.75" customHeight="1">
      <c r="D19625" s="233"/>
    </row>
    <row r="19627" spans="4:4" s="232" customFormat="1" ht="15.75" customHeight="1">
      <c r="D19627" s="233"/>
    </row>
    <row r="19629" spans="4:4" s="232" customFormat="1" ht="15.75" customHeight="1">
      <c r="D19629" s="233"/>
    </row>
    <row r="19631" spans="4:4" s="232" customFormat="1" ht="15.75" customHeight="1">
      <c r="D19631" s="233"/>
    </row>
    <row r="19633" spans="4:4" s="232" customFormat="1" ht="15.75" customHeight="1">
      <c r="D19633" s="233"/>
    </row>
    <row r="19635" spans="4:4" s="232" customFormat="1" ht="15.75" customHeight="1">
      <c r="D19635" s="233"/>
    </row>
    <row r="19637" spans="4:4" s="232" customFormat="1" ht="15.75" customHeight="1">
      <c r="D19637" s="233"/>
    </row>
    <row r="19639" spans="4:4" s="232" customFormat="1" ht="15.75" customHeight="1">
      <c r="D19639" s="233"/>
    </row>
    <row r="19641" spans="4:4" s="232" customFormat="1" ht="15.75" customHeight="1">
      <c r="D19641" s="233"/>
    </row>
    <row r="19643" spans="4:4" s="232" customFormat="1" ht="15.75" customHeight="1">
      <c r="D19643" s="233"/>
    </row>
    <row r="19645" spans="4:4" s="232" customFormat="1" ht="15.75" customHeight="1">
      <c r="D19645" s="233"/>
    </row>
    <row r="19647" spans="4:4" s="232" customFormat="1" ht="15.75" customHeight="1">
      <c r="D19647" s="233"/>
    </row>
    <row r="19649" spans="4:4" s="232" customFormat="1" ht="15.75" customHeight="1">
      <c r="D19649" s="233"/>
    </row>
    <row r="19651" spans="4:4" s="232" customFormat="1" ht="15.75" customHeight="1">
      <c r="D19651" s="233"/>
    </row>
    <row r="19653" spans="4:4" s="232" customFormat="1" ht="15.75" customHeight="1">
      <c r="D19653" s="233"/>
    </row>
    <row r="19655" spans="4:4" s="232" customFormat="1" ht="15.75" customHeight="1">
      <c r="D19655" s="233"/>
    </row>
    <row r="19657" spans="4:4" s="232" customFormat="1" ht="15.75" customHeight="1">
      <c r="D19657" s="233"/>
    </row>
    <row r="19659" spans="4:4" s="232" customFormat="1" ht="15.75" customHeight="1">
      <c r="D19659" s="233"/>
    </row>
    <row r="19661" spans="4:4" s="232" customFormat="1" ht="15.75" customHeight="1">
      <c r="D19661" s="233"/>
    </row>
    <row r="19663" spans="4:4" s="232" customFormat="1" ht="15.75" customHeight="1">
      <c r="D19663" s="233"/>
    </row>
    <row r="19665" spans="4:4" s="232" customFormat="1" ht="15.75" customHeight="1">
      <c r="D19665" s="233"/>
    </row>
    <row r="19667" spans="4:4" s="232" customFormat="1" ht="15.75" customHeight="1">
      <c r="D19667" s="233"/>
    </row>
    <row r="19669" spans="4:4" s="232" customFormat="1" ht="15.75" customHeight="1">
      <c r="D19669" s="233"/>
    </row>
    <row r="19671" spans="4:4" s="232" customFormat="1" ht="15.75" customHeight="1">
      <c r="D19671" s="233"/>
    </row>
    <row r="19673" spans="4:4" s="232" customFormat="1" ht="15.75" customHeight="1">
      <c r="D19673" s="233"/>
    </row>
    <row r="19675" spans="4:4" s="232" customFormat="1" ht="15.75" customHeight="1">
      <c r="D19675" s="233"/>
    </row>
    <row r="19677" spans="4:4" s="232" customFormat="1" ht="15.75" customHeight="1">
      <c r="D19677" s="233"/>
    </row>
    <row r="19679" spans="4:4" s="232" customFormat="1" ht="15.75" customHeight="1">
      <c r="D19679" s="233"/>
    </row>
    <row r="19681" spans="4:4" s="232" customFormat="1" ht="15.75" customHeight="1">
      <c r="D19681" s="233"/>
    </row>
    <row r="19683" spans="4:4" s="232" customFormat="1" ht="15.75" customHeight="1">
      <c r="D19683" s="233"/>
    </row>
    <row r="19685" spans="4:4" s="232" customFormat="1" ht="15.75" customHeight="1">
      <c r="D19685" s="233"/>
    </row>
    <row r="19687" spans="4:4" s="232" customFormat="1" ht="15.75" customHeight="1">
      <c r="D19687" s="233"/>
    </row>
    <row r="19689" spans="4:4" s="232" customFormat="1" ht="15.75" customHeight="1">
      <c r="D19689" s="233"/>
    </row>
    <row r="19691" spans="4:4" s="232" customFormat="1" ht="15.75" customHeight="1">
      <c r="D19691" s="233"/>
    </row>
    <row r="19693" spans="4:4" s="232" customFormat="1" ht="15.75" customHeight="1">
      <c r="D19693" s="233"/>
    </row>
    <row r="19695" spans="4:4" s="232" customFormat="1" ht="15.75" customHeight="1">
      <c r="D19695" s="233"/>
    </row>
    <row r="19697" spans="4:4" s="232" customFormat="1" ht="15.75" customHeight="1">
      <c r="D19697" s="233"/>
    </row>
    <row r="19699" spans="4:4" s="232" customFormat="1" ht="15.75" customHeight="1">
      <c r="D19699" s="233"/>
    </row>
    <row r="19701" spans="4:4" s="232" customFormat="1" ht="15.75" customHeight="1">
      <c r="D19701" s="233"/>
    </row>
    <row r="19703" spans="4:4" s="232" customFormat="1" ht="15.75" customHeight="1">
      <c r="D19703" s="233"/>
    </row>
    <row r="19705" spans="4:4" s="232" customFormat="1" ht="15.75" customHeight="1">
      <c r="D19705" s="233"/>
    </row>
    <row r="19707" spans="4:4" s="232" customFormat="1" ht="15.75" customHeight="1">
      <c r="D19707" s="233"/>
    </row>
    <row r="19709" spans="4:4" s="232" customFormat="1" ht="15.75" customHeight="1">
      <c r="D19709" s="233"/>
    </row>
    <row r="19711" spans="4:4" s="232" customFormat="1" ht="15.75" customHeight="1">
      <c r="D19711" s="233"/>
    </row>
    <row r="19713" spans="4:4" s="232" customFormat="1" ht="15.75" customHeight="1">
      <c r="D19713" s="233"/>
    </row>
    <row r="19715" spans="4:4" s="232" customFormat="1" ht="15.75" customHeight="1">
      <c r="D19715" s="233"/>
    </row>
    <row r="19717" spans="4:4" s="232" customFormat="1" ht="15.75" customHeight="1">
      <c r="D19717" s="233"/>
    </row>
    <row r="19719" spans="4:4" s="232" customFormat="1" ht="15.75" customHeight="1">
      <c r="D19719" s="233"/>
    </row>
    <row r="19721" spans="4:4" s="232" customFormat="1" ht="15.75" customHeight="1">
      <c r="D19721" s="233"/>
    </row>
    <row r="19723" spans="4:4" s="232" customFormat="1" ht="15.75" customHeight="1">
      <c r="D19723" s="233"/>
    </row>
    <row r="19725" spans="4:4" s="232" customFormat="1" ht="15.75" customHeight="1">
      <c r="D19725" s="233"/>
    </row>
    <row r="19727" spans="4:4" s="232" customFormat="1" ht="15.75" customHeight="1">
      <c r="D19727" s="233"/>
    </row>
    <row r="19729" spans="4:4" s="232" customFormat="1" ht="15.75" customHeight="1">
      <c r="D19729" s="233"/>
    </row>
    <row r="19731" spans="4:4" s="232" customFormat="1" ht="15.75" customHeight="1">
      <c r="D19731" s="233"/>
    </row>
    <row r="19733" spans="4:4" s="232" customFormat="1" ht="15.75" customHeight="1">
      <c r="D19733" s="233"/>
    </row>
    <row r="19735" spans="4:4" s="232" customFormat="1" ht="15.75" customHeight="1">
      <c r="D19735" s="233"/>
    </row>
    <row r="19737" spans="4:4" s="232" customFormat="1" ht="15.75" customHeight="1">
      <c r="D19737" s="233"/>
    </row>
    <row r="19739" spans="4:4" s="232" customFormat="1" ht="15.75" customHeight="1">
      <c r="D19739" s="233"/>
    </row>
    <row r="19741" spans="4:4" s="232" customFormat="1" ht="15.75" customHeight="1">
      <c r="D19741" s="233"/>
    </row>
    <row r="19743" spans="4:4" s="232" customFormat="1" ht="15.75" customHeight="1">
      <c r="D19743" s="233"/>
    </row>
    <row r="19745" spans="4:4" s="232" customFormat="1" ht="15.75" customHeight="1">
      <c r="D19745" s="233"/>
    </row>
    <row r="19747" spans="4:4" s="232" customFormat="1" ht="15.75" customHeight="1">
      <c r="D19747" s="233"/>
    </row>
    <row r="19749" spans="4:4" s="232" customFormat="1" ht="15.75" customHeight="1">
      <c r="D19749" s="233"/>
    </row>
    <row r="19751" spans="4:4" s="232" customFormat="1" ht="15.75" customHeight="1">
      <c r="D19751" s="233"/>
    </row>
    <row r="19753" spans="4:4" s="232" customFormat="1" ht="15.75" customHeight="1">
      <c r="D19753" s="233"/>
    </row>
    <row r="19755" spans="4:4" s="232" customFormat="1" ht="15.75" customHeight="1">
      <c r="D19755" s="233"/>
    </row>
    <row r="19757" spans="4:4" s="232" customFormat="1" ht="15.75" customHeight="1">
      <c r="D19757" s="233"/>
    </row>
    <row r="19759" spans="4:4" s="232" customFormat="1" ht="15.75" customHeight="1">
      <c r="D19759" s="233"/>
    </row>
    <row r="19761" spans="4:4" s="232" customFormat="1" ht="15.75" customHeight="1">
      <c r="D19761" s="233"/>
    </row>
    <row r="19763" spans="4:4" s="232" customFormat="1" ht="15.75" customHeight="1">
      <c r="D19763" s="233"/>
    </row>
    <row r="19765" spans="4:4" s="232" customFormat="1" ht="15.75" customHeight="1">
      <c r="D19765" s="233"/>
    </row>
    <row r="19767" spans="4:4" s="232" customFormat="1" ht="15.75" customHeight="1">
      <c r="D19767" s="233"/>
    </row>
    <row r="19769" spans="4:4" s="232" customFormat="1" ht="15.75" customHeight="1">
      <c r="D19769" s="233"/>
    </row>
    <row r="19771" spans="4:4" s="232" customFormat="1" ht="15.75" customHeight="1">
      <c r="D19771" s="233"/>
    </row>
    <row r="19773" spans="4:4" s="232" customFormat="1" ht="15.75" customHeight="1">
      <c r="D19773" s="233"/>
    </row>
    <row r="19775" spans="4:4" s="232" customFormat="1" ht="15.75" customHeight="1">
      <c r="D19775" s="233"/>
    </row>
    <row r="19777" spans="4:4" s="232" customFormat="1" ht="15.75" customHeight="1">
      <c r="D19777" s="233"/>
    </row>
    <row r="19779" spans="4:4" s="232" customFormat="1" ht="15.75" customHeight="1">
      <c r="D19779" s="233"/>
    </row>
    <row r="19781" spans="4:4" s="232" customFormat="1" ht="15.75" customHeight="1">
      <c r="D19781" s="233"/>
    </row>
    <row r="19783" spans="4:4" s="232" customFormat="1" ht="15.75" customHeight="1">
      <c r="D19783" s="233"/>
    </row>
    <row r="19785" spans="4:4" s="232" customFormat="1" ht="15.75" customHeight="1">
      <c r="D19785" s="233"/>
    </row>
    <row r="19787" spans="4:4" s="232" customFormat="1" ht="15.75" customHeight="1">
      <c r="D19787" s="233"/>
    </row>
    <row r="19789" spans="4:4" s="232" customFormat="1" ht="15.75" customHeight="1">
      <c r="D19789" s="233"/>
    </row>
    <row r="19791" spans="4:4" s="232" customFormat="1" ht="15.75" customHeight="1">
      <c r="D19791" s="233"/>
    </row>
    <row r="19793" spans="4:4" s="232" customFormat="1" ht="15.75" customHeight="1">
      <c r="D19793" s="233"/>
    </row>
    <row r="19795" spans="4:4" s="232" customFormat="1" ht="15.75" customHeight="1">
      <c r="D19795" s="233"/>
    </row>
    <row r="19797" spans="4:4" s="232" customFormat="1" ht="15.75" customHeight="1">
      <c r="D19797" s="233"/>
    </row>
    <row r="19799" spans="4:4" s="232" customFormat="1" ht="15.75" customHeight="1">
      <c r="D19799" s="233"/>
    </row>
    <row r="19801" spans="4:4" s="232" customFormat="1" ht="15.75" customHeight="1">
      <c r="D19801" s="233"/>
    </row>
    <row r="19803" spans="4:4" s="232" customFormat="1" ht="15.75" customHeight="1">
      <c r="D19803" s="233"/>
    </row>
    <row r="19805" spans="4:4" s="232" customFormat="1" ht="15.75" customHeight="1">
      <c r="D19805" s="233"/>
    </row>
    <row r="19807" spans="4:4" s="232" customFormat="1" ht="15.75" customHeight="1">
      <c r="D19807" s="233"/>
    </row>
    <row r="19809" spans="4:4" s="232" customFormat="1" ht="15.75" customHeight="1">
      <c r="D19809" s="233"/>
    </row>
    <row r="19811" spans="4:4" s="232" customFormat="1" ht="15.75" customHeight="1">
      <c r="D19811" s="233"/>
    </row>
    <row r="19813" spans="4:4" s="232" customFormat="1" ht="15.75" customHeight="1">
      <c r="D19813" s="233"/>
    </row>
    <row r="19815" spans="4:4" s="232" customFormat="1" ht="15.75" customHeight="1">
      <c r="D19815" s="233"/>
    </row>
    <row r="19817" spans="4:4" s="232" customFormat="1" ht="15.75" customHeight="1">
      <c r="D19817" s="233"/>
    </row>
    <row r="19819" spans="4:4" s="232" customFormat="1" ht="15.75" customHeight="1">
      <c r="D19819" s="233"/>
    </row>
    <row r="19821" spans="4:4" s="232" customFormat="1" ht="15.75" customHeight="1">
      <c r="D19821" s="233"/>
    </row>
    <row r="19823" spans="4:4" s="232" customFormat="1" ht="15.75" customHeight="1">
      <c r="D19823" s="233"/>
    </row>
    <row r="19825" spans="4:4" s="232" customFormat="1" ht="15.75" customHeight="1">
      <c r="D19825" s="233"/>
    </row>
    <row r="19827" spans="4:4" s="232" customFormat="1" ht="15.75" customHeight="1">
      <c r="D19827" s="233"/>
    </row>
    <row r="19829" spans="4:4" s="232" customFormat="1" ht="15.75" customHeight="1">
      <c r="D19829" s="233"/>
    </row>
    <row r="19831" spans="4:4" s="232" customFormat="1" ht="15.75" customHeight="1">
      <c r="D19831" s="233"/>
    </row>
    <row r="19833" spans="4:4" s="232" customFormat="1" ht="15.75" customHeight="1">
      <c r="D19833" s="233"/>
    </row>
    <row r="19835" spans="4:4" s="232" customFormat="1" ht="15.75" customHeight="1">
      <c r="D19835" s="233"/>
    </row>
    <row r="19837" spans="4:4" s="232" customFormat="1" ht="15.75" customHeight="1">
      <c r="D19837" s="233"/>
    </row>
    <row r="19839" spans="4:4" s="232" customFormat="1" ht="15.75" customHeight="1">
      <c r="D19839" s="233"/>
    </row>
    <row r="19841" spans="4:4" s="232" customFormat="1" ht="15.75" customHeight="1">
      <c r="D19841" s="233"/>
    </row>
    <row r="19843" spans="4:4" s="232" customFormat="1" ht="15.75" customHeight="1">
      <c r="D19843" s="233"/>
    </row>
    <row r="19845" spans="4:4" s="232" customFormat="1" ht="15.75" customHeight="1">
      <c r="D19845" s="233"/>
    </row>
    <row r="19847" spans="4:4" s="232" customFormat="1" ht="15.75" customHeight="1">
      <c r="D19847" s="233"/>
    </row>
    <row r="19849" spans="4:4" s="232" customFormat="1" ht="15.75" customHeight="1">
      <c r="D19849" s="233"/>
    </row>
    <row r="19851" spans="4:4" s="232" customFormat="1" ht="15.75" customHeight="1">
      <c r="D19851" s="233"/>
    </row>
    <row r="19853" spans="4:4" s="232" customFormat="1" ht="15.75" customHeight="1">
      <c r="D19853" s="233"/>
    </row>
    <row r="19855" spans="4:4" s="232" customFormat="1" ht="15.75" customHeight="1">
      <c r="D19855" s="233"/>
    </row>
    <row r="19857" spans="4:4" s="232" customFormat="1" ht="15.75" customHeight="1">
      <c r="D19857" s="233"/>
    </row>
    <row r="19859" spans="4:4" s="232" customFormat="1" ht="15.75" customHeight="1">
      <c r="D19859" s="233"/>
    </row>
    <row r="19861" spans="4:4" s="232" customFormat="1" ht="15.75" customHeight="1">
      <c r="D19861" s="233"/>
    </row>
    <row r="19863" spans="4:4" s="232" customFormat="1" ht="15.75" customHeight="1">
      <c r="D19863" s="233"/>
    </row>
    <row r="19865" spans="4:4" s="232" customFormat="1" ht="15.75" customHeight="1">
      <c r="D19865" s="233"/>
    </row>
    <row r="19867" spans="4:4" s="232" customFormat="1" ht="15.75" customHeight="1">
      <c r="D19867" s="233"/>
    </row>
    <row r="19869" spans="4:4" s="232" customFormat="1" ht="15.75" customHeight="1">
      <c r="D19869" s="233"/>
    </row>
    <row r="19871" spans="4:4" s="232" customFormat="1" ht="15.75" customHeight="1">
      <c r="D19871" s="233"/>
    </row>
    <row r="19873" spans="4:4" s="232" customFormat="1" ht="15.75" customHeight="1">
      <c r="D19873" s="233"/>
    </row>
    <row r="19875" spans="4:4" s="232" customFormat="1" ht="15.75" customHeight="1">
      <c r="D19875" s="233"/>
    </row>
    <row r="19877" spans="4:4" s="232" customFormat="1" ht="15.75" customHeight="1">
      <c r="D19877" s="233"/>
    </row>
    <row r="19879" spans="4:4" s="232" customFormat="1" ht="15.75" customHeight="1">
      <c r="D19879" s="233"/>
    </row>
    <row r="19881" spans="4:4" s="232" customFormat="1" ht="15.75" customHeight="1">
      <c r="D19881" s="233"/>
    </row>
    <row r="19883" spans="4:4" s="232" customFormat="1" ht="15.75" customHeight="1">
      <c r="D19883" s="233"/>
    </row>
    <row r="19885" spans="4:4" s="232" customFormat="1" ht="15.75" customHeight="1">
      <c r="D19885" s="233"/>
    </row>
    <row r="19887" spans="4:4" s="232" customFormat="1" ht="15.75" customHeight="1">
      <c r="D19887" s="233"/>
    </row>
    <row r="19889" spans="4:4" s="232" customFormat="1" ht="15.75" customHeight="1">
      <c r="D19889" s="233"/>
    </row>
    <row r="19891" spans="4:4" s="232" customFormat="1" ht="15.75" customHeight="1">
      <c r="D19891" s="233"/>
    </row>
    <row r="19893" spans="4:4" s="232" customFormat="1" ht="15.75" customHeight="1">
      <c r="D19893" s="233"/>
    </row>
    <row r="19895" spans="4:4" s="232" customFormat="1" ht="15.75" customHeight="1">
      <c r="D19895" s="233"/>
    </row>
    <row r="19897" spans="4:4" s="232" customFormat="1" ht="15.75" customHeight="1">
      <c r="D19897" s="233"/>
    </row>
    <row r="19899" spans="4:4" s="232" customFormat="1" ht="15.75" customHeight="1">
      <c r="D19899" s="233"/>
    </row>
    <row r="19901" spans="4:4" s="232" customFormat="1" ht="15.75" customHeight="1">
      <c r="D19901" s="233"/>
    </row>
    <row r="19903" spans="4:4" s="232" customFormat="1" ht="15.75" customHeight="1">
      <c r="D19903" s="233"/>
    </row>
    <row r="19905" spans="4:4" s="232" customFormat="1" ht="15.75" customHeight="1">
      <c r="D19905" s="233"/>
    </row>
    <row r="19907" spans="4:4" s="232" customFormat="1" ht="15.75" customHeight="1">
      <c r="D19907" s="233"/>
    </row>
    <row r="19909" spans="4:4" s="232" customFormat="1" ht="15.75" customHeight="1">
      <c r="D19909" s="233"/>
    </row>
    <row r="19911" spans="4:4" s="232" customFormat="1" ht="15.75" customHeight="1">
      <c r="D19911" s="233"/>
    </row>
    <row r="19913" spans="4:4" s="232" customFormat="1" ht="15.75" customHeight="1">
      <c r="D19913" s="233"/>
    </row>
    <row r="19915" spans="4:4" s="232" customFormat="1" ht="15.75" customHeight="1">
      <c r="D19915" s="233"/>
    </row>
    <row r="19917" spans="4:4" s="232" customFormat="1" ht="15.75" customHeight="1">
      <c r="D19917" s="233"/>
    </row>
    <row r="19919" spans="4:4" s="232" customFormat="1" ht="15.75" customHeight="1">
      <c r="D19919" s="233"/>
    </row>
    <row r="19921" spans="4:4" s="232" customFormat="1" ht="15.75" customHeight="1">
      <c r="D19921" s="233"/>
    </row>
    <row r="19923" spans="4:4" s="232" customFormat="1" ht="15.75" customHeight="1">
      <c r="D19923" s="233"/>
    </row>
    <row r="19925" spans="4:4" s="232" customFormat="1" ht="15.75" customHeight="1">
      <c r="D19925" s="233"/>
    </row>
    <row r="19927" spans="4:4" s="232" customFormat="1" ht="15.75" customHeight="1">
      <c r="D19927" s="233"/>
    </row>
    <row r="19929" spans="4:4" s="232" customFormat="1" ht="15.75" customHeight="1">
      <c r="D19929" s="233"/>
    </row>
    <row r="19931" spans="4:4" s="232" customFormat="1" ht="15.75" customHeight="1">
      <c r="D19931" s="233"/>
    </row>
    <row r="19933" spans="4:4" s="232" customFormat="1" ht="15.75" customHeight="1">
      <c r="D19933" s="233"/>
    </row>
    <row r="19935" spans="4:4" s="232" customFormat="1" ht="15.75" customHeight="1">
      <c r="D19935" s="233"/>
    </row>
    <row r="19937" spans="4:4" s="232" customFormat="1" ht="15.75" customHeight="1">
      <c r="D19937" s="233"/>
    </row>
    <row r="19939" spans="4:4" s="232" customFormat="1" ht="15.75" customHeight="1">
      <c r="D19939" s="233"/>
    </row>
    <row r="19941" spans="4:4" s="232" customFormat="1" ht="15.75" customHeight="1">
      <c r="D19941" s="233"/>
    </row>
    <row r="19943" spans="4:4" s="232" customFormat="1" ht="15.75" customHeight="1">
      <c r="D19943" s="233"/>
    </row>
    <row r="19945" spans="4:4" s="232" customFormat="1" ht="15.75" customHeight="1">
      <c r="D19945" s="233"/>
    </row>
    <row r="19947" spans="4:4" s="232" customFormat="1" ht="15.75" customHeight="1">
      <c r="D19947" s="233"/>
    </row>
    <row r="19949" spans="4:4" s="232" customFormat="1" ht="15.75" customHeight="1">
      <c r="D19949" s="233"/>
    </row>
    <row r="19951" spans="4:4" s="232" customFormat="1" ht="15.75" customHeight="1">
      <c r="D19951" s="233"/>
    </row>
    <row r="19953" spans="4:4" s="232" customFormat="1" ht="15.75" customHeight="1">
      <c r="D19953" s="233"/>
    </row>
    <row r="19955" spans="4:4" s="232" customFormat="1" ht="15.75" customHeight="1">
      <c r="D19955" s="233"/>
    </row>
    <row r="19957" spans="4:4" s="232" customFormat="1" ht="15.75" customHeight="1">
      <c r="D19957" s="233"/>
    </row>
    <row r="19959" spans="4:4" s="232" customFormat="1" ht="15.75" customHeight="1">
      <c r="D19959" s="233"/>
    </row>
    <row r="19961" spans="4:4" s="232" customFormat="1" ht="15.75" customHeight="1">
      <c r="D19961" s="233"/>
    </row>
    <row r="19963" spans="4:4" s="232" customFormat="1" ht="15.75" customHeight="1">
      <c r="D19963" s="233"/>
    </row>
    <row r="19965" spans="4:4" s="232" customFormat="1" ht="15.75" customHeight="1">
      <c r="D19965" s="233"/>
    </row>
    <row r="19967" spans="4:4" s="232" customFormat="1" ht="15.75" customHeight="1">
      <c r="D19967" s="233"/>
    </row>
    <row r="19969" spans="4:4" s="232" customFormat="1" ht="15.75" customHeight="1">
      <c r="D19969" s="233"/>
    </row>
    <row r="19971" spans="4:4" s="232" customFormat="1" ht="15.75" customHeight="1">
      <c r="D19971" s="233"/>
    </row>
    <row r="19973" spans="4:4" s="232" customFormat="1" ht="15.75" customHeight="1">
      <c r="D19973" s="233"/>
    </row>
    <row r="19975" spans="4:4" s="232" customFormat="1" ht="15.75" customHeight="1">
      <c r="D19975" s="233"/>
    </row>
    <row r="19977" spans="4:4" s="232" customFormat="1" ht="15.75" customHeight="1">
      <c r="D19977" s="233"/>
    </row>
    <row r="19979" spans="4:4" s="232" customFormat="1" ht="15.75" customHeight="1">
      <c r="D19979" s="233"/>
    </row>
    <row r="19981" spans="4:4" s="232" customFormat="1" ht="15.75" customHeight="1">
      <c r="D19981" s="233"/>
    </row>
    <row r="19983" spans="4:4" s="232" customFormat="1" ht="15.75" customHeight="1">
      <c r="D19983" s="233"/>
    </row>
    <row r="19985" spans="4:4" s="232" customFormat="1" ht="15.75" customHeight="1">
      <c r="D19985" s="233"/>
    </row>
    <row r="19987" spans="4:4" s="232" customFormat="1" ht="15.75" customHeight="1">
      <c r="D19987" s="233"/>
    </row>
    <row r="19989" spans="4:4" s="232" customFormat="1" ht="15.75" customHeight="1">
      <c r="D19989" s="233"/>
    </row>
    <row r="19991" spans="4:4" s="232" customFormat="1" ht="15.75" customHeight="1">
      <c r="D19991" s="233"/>
    </row>
    <row r="19993" spans="4:4" s="232" customFormat="1" ht="15.75" customHeight="1">
      <c r="D19993" s="233"/>
    </row>
    <row r="19995" spans="4:4" s="232" customFormat="1" ht="15.75" customHeight="1">
      <c r="D19995" s="233"/>
    </row>
    <row r="19997" spans="4:4" s="232" customFormat="1" ht="15.75" customHeight="1">
      <c r="D19997" s="233"/>
    </row>
    <row r="19999" spans="4:4" s="232" customFormat="1" ht="15.75" customHeight="1">
      <c r="D19999" s="233"/>
    </row>
    <row r="20001" spans="4:4" s="232" customFormat="1" ht="15.75" customHeight="1">
      <c r="D20001" s="233"/>
    </row>
    <row r="20003" spans="4:4" s="232" customFormat="1" ht="15.75" customHeight="1">
      <c r="D20003" s="233"/>
    </row>
    <row r="20005" spans="4:4" s="232" customFormat="1" ht="15.75" customHeight="1">
      <c r="D20005" s="233"/>
    </row>
    <row r="20007" spans="4:4" s="232" customFormat="1" ht="15.75" customHeight="1">
      <c r="D20007" s="233"/>
    </row>
    <row r="20009" spans="4:4" s="232" customFormat="1" ht="15.75" customHeight="1">
      <c r="D20009" s="233"/>
    </row>
    <row r="20011" spans="4:4" s="232" customFormat="1" ht="15.75" customHeight="1">
      <c r="D20011" s="233"/>
    </row>
    <row r="20013" spans="4:4" s="232" customFormat="1" ht="15.75" customHeight="1">
      <c r="D20013" s="233"/>
    </row>
    <row r="20015" spans="4:4" s="232" customFormat="1" ht="15.75" customHeight="1">
      <c r="D20015" s="233"/>
    </row>
    <row r="20017" spans="4:4" s="232" customFormat="1" ht="15.75" customHeight="1">
      <c r="D20017" s="233"/>
    </row>
    <row r="20019" spans="4:4" s="232" customFormat="1" ht="15.75" customHeight="1">
      <c r="D20019" s="233"/>
    </row>
    <row r="20021" spans="4:4" s="232" customFormat="1" ht="15.75" customHeight="1">
      <c r="D20021" s="233"/>
    </row>
    <row r="20023" spans="4:4" s="232" customFormat="1" ht="15.75" customHeight="1">
      <c r="D20023" s="233"/>
    </row>
    <row r="20025" spans="4:4" s="232" customFormat="1" ht="15.75" customHeight="1">
      <c r="D20025" s="233"/>
    </row>
    <row r="20027" spans="4:4" s="232" customFormat="1" ht="15.75" customHeight="1">
      <c r="D20027" s="233"/>
    </row>
    <row r="20029" spans="4:4" s="232" customFormat="1" ht="15.75" customHeight="1">
      <c r="D20029" s="233"/>
    </row>
    <row r="20031" spans="4:4" s="232" customFormat="1" ht="15.75" customHeight="1">
      <c r="D20031" s="233"/>
    </row>
    <row r="20033" spans="4:4" s="232" customFormat="1" ht="15.75" customHeight="1">
      <c r="D20033" s="233"/>
    </row>
    <row r="20035" spans="4:4" s="232" customFormat="1" ht="15.75" customHeight="1">
      <c r="D20035" s="233"/>
    </row>
    <row r="20037" spans="4:4" s="232" customFormat="1" ht="15.75" customHeight="1">
      <c r="D20037" s="233"/>
    </row>
    <row r="20039" spans="4:4" s="232" customFormat="1" ht="15.75" customHeight="1">
      <c r="D20039" s="233"/>
    </row>
    <row r="20041" spans="4:4" s="232" customFormat="1" ht="15.75" customHeight="1">
      <c r="D20041" s="233"/>
    </row>
    <row r="20043" spans="4:4" s="232" customFormat="1" ht="15.75" customHeight="1">
      <c r="D20043" s="233"/>
    </row>
    <row r="20045" spans="4:4" s="232" customFormat="1" ht="15.75" customHeight="1">
      <c r="D20045" s="233"/>
    </row>
    <row r="20047" spans="4:4" s="232" customFormat="1" ht="15.75" customHeight="1">
      <c r="D20047" s="233"/>
    </row>
    <row r="20049" spans="4:4" s="232" customFormat="1" ht="15.75" customHeight="1">
      <c r="D20049" s="233"/>
    </row>
    <row r="20051" spans="4:4" s="232" customFormat="1" ht="15.75" customHeight="1">
      <c r="D20051" s="233"/>
    </row>
    <row r="20053" spans="4:4" s="232" customFormat="1" ht="15.75" customHeight="1">
      <c r="D20053" s="233"/>
    </row>
    <row r="20055" spans="4:4" s="232" customFormat="1" ht="15.75" customHeight="1">
      <c r="D20055" s="233"/>
    </row>
    <row r="20057" spans="4:4" s="232" customFormat="1" ht="15.75" customHeight="1">
      <c r="D20057" s="233"/>
    </row>
    <row r="20059" spans="4:4" s="232" customFormat="1" ht="15.75" customHeight="1">
      <c r="D20059" s="233"/>
    </row>
    <row r="20061" spans="4:4" s="232" customFormat="1" ht="15.75" customHeight="1">
      <c r="D20061" s="233"/>
    </row>
    <row r="20063" spans="4:4" s="232" customFormat="1" ht="15.75" customHeight="1">
      <c r="D20063" s="233"/>
    </row>
    <row r="20065" spans="4:4" s="232" customFormat="1" ht="15.75" customHeight="1">
      <c r="D20065" s="233"/>
    </row>
    <row r="20067" spans="4:4" s="232" customFormat="1" ht="15.75" customHeight="1">
      <c r="D20067" s="233"/>
    </row>
    <row r="20069" spans="4:4" s="232" customFormat="1" ht="15.75" customHeight="1">
      <c r="D20069" s="233"/>
    </row>
    <row r="20071" spans="4:4" s="232" customFormat="1" ht="15.75" customHeight="1">
      <c r="D20071" s="233"/>
    </row>
    <row r="20073" spans="4:4" s="232" customFormat="1" ht="15.75" customHeight="1">
      <c r="D20073" s="233"/>
    </row>
    <row r="20075" spans="4:4" s="232" customFormat="1" ht="15.75" customHeight="1">
      <c r="D20075" s="233"/>
    </row>
    <row r="20077" spans="4:4" s="232" customFormat="1" ht="15.75" customHeight="1">
      <c r="D20077" s="233"/>
    </row>
    <row r="20079" spans="4:4" s="232" customFormat="1" ht="15.75" customHeight="1">
      <c r="D20079" s="233"/>
    </row>
    <row r="20081" spans="4:4" s="232" customFormat="1" ht="15.75" customHeight="1">
      <c r="D20081" s="233"/>
    </row>
    <row r="20083" spans="4:4" s="232" customFormat="1" ht="15.75" customHeight="1">
      <c r="D20083" s="233"/>
    </row>
    <row r="20085" spans="4:4" s="232" customFormat="1" ht="15.75" customHeight="1">
      <c r="D20085" s="233"/>
    </row>
    <row r="20087" spans="4:4" s="232" customFormat="1" ht="15.75" customHeight="1">
      <c r="D20087" s="233"/>
    </row>
    <row r="20089" spans="4:4" s="232" customFormat="1" ht="15.75" customHeight="1">
      <c r="D20089" s="233"/>
    </row>
    <row r="20091" spans="4:4" s="232" customFormat="1" ht="15.75" customHeight="1">
      <c r="D20091" s="233"/>
    </row>
    <row r="20093" spans="4:4" s="232" customFormat="1" ht="15.75" customHeight="1">
      <c r="D20093" s="233"/>
    </row>
    <row r="20095" spans="4:4" s="232" customFormat="1" ht="15.75" customHeight="1">
      <c r="D20095" s="233"/>
    </row>
    <row r="20097" spans="4:4" s="232" customFormat="1" ht="15.75" customHeight="1">
      <c r="D20097" s="233"/>
    </row>
    <row r="20099" spans="4:4" s="232" customFormat="1" ht="15.75" customHeight="1">
      <c r="D20099" s="233"/>
    </row>
    <row r="20101" spans="4:4" s="232" customFormat="1" ht="15.75" customHeight="1">
      <c r="D20101" s="233"/>
    </row>
    <row r="20103" spans="4:4" s="232" customFormat="1" ht="15.75" customHeight="1">
      <c r="D20103" s="233"/>
    </row>
    <row r="20105" spans="4:4" s="232" customFormat="1" ht="15.75" customHeight="1">
      <c r="D20105" s="233"/>
    </row>
    <row r="20107" spans="4:4" s="232" customFormat="1" ht="15.75" customHeight="1">
      <c r="D20107" s="233"/>
    </row>
    <row r="20109" spans="4:4" s="232" customFormat="1" ht="15.75" customHeight="1">
      <c r="D20109" s="233"/>
    </row>
    <row r="20111" spans="4:4" s="232" customFormat="1" ht="15.75" customHeight="1">
      <c r="D20111" s="233"/>
    </row>
    <row r="20113" spans="4:4" s="232" customFormat="1" ht="15.75" customHeight="1">
      <c r="D20113" s="233"/>
    </row>
    <row r="20115" spans="4:4" s="232" customFormat="1" ht="15.75" customHeight="1">
      <c r="D20115" s="233"/>
    </row>
    <row r="20117" spans="4:4" s="232" customFormat="1" ht="15.75" customHeight="1">
      <c r="D20117" s="233"/>
    </row>
    <row r="20119" spans="4:4" s="232" customFormat="1" ht="15.75" customHeight="1">
      <c r="D20119" s="233"/>
    </row>
    <row r="20121" spans="4:4" s="232" customFormat="1" ht="15.75" customHeight="1">
      <c r="D20121" s="233"/>
    </row>
    <row r="20123" spans="4:4" s="232" customFormat="1" ht="15.75" customHeight="1">
      <c r="D20123" s="233"/>
    </row>
    <row r="20125" spans="4:4" s="232" customFormat="1" ht="15.75" customHeight="1">
      <c r="D20125" s="233"/>
    </row>
    <row r="20127" spans="4:4" s="232" customFormat="1" ht="15.75" customHeight="1">
      <c r="D20127" s="233"/>
    </row>
    <row r="20129" spans="4:4" s="232" customFormat="1" ht="15.75" customHeight="1">
      <c r="D20129" s="233"/>
    </row>
    <row r="20131" spans="4:4" s="232" customFormat="1" ht="15.75" customHeight="1">
      <c r="D20131" s="233"/>
    </row>
    <row r="20133" spans="4:4" s="232" customFormat="1" ht="15.75" customHeight="1">
      <c r="D20133" s="233"/>
    </row>
    <row r="20135" spans="4:4" s="232" customFormat="1" ht="15.75" customHeight="1">
      <c r="D20135" s="233"/>
    </row>
    <row r="20137" spans="4:4" s="232" customFormat="1" ht="15.75" customHeight="1">
      <c r="D20137" s="233"/>
    </row>
    <row r="20139" spans="4:4" s="232" customFormat="1" ht="15.75" customHeight="1">
      <c r="D20139" s="233"/>
    </row>
    <row r="20141" spans="4:4" s="232" customFormat="1" ht="15.75" customHeight="1">
      <c r="D20141" s="233"/>
    </row>
    <row r="20143" spans="4:4" s="232" customFormat="1" ht="15.75" customHeight="1">
      <c r="D20143" s="233"/>
    </row>
    <row r="20145" spans="4:4" s="232" customFormat="1" ht="15.75" customHeight="1">
      <c r="D20145" s="233"/>
    </row>
    <row r="20147" spans="4:4" s="232" customFormat="1" ht="15.75" customHeight="1">
      <c r="D20147" s="233"/>
    </row>
    <row r="20149" spans="4:4" s="232" customFormat="1" ht="15.75" customHeight="1">
      <c r="D20149" s="233"/>
    </row>
    <row r="20151" spans="4:4" s="232" customFormat="1" ht="15.75" customHeight="1">
      <c r="D20151" s="233"/>
    </row>
    <row r="20153" spans="4:4" s="232" customFormat="1" ht="15.75" customHeight="1">
      <c r="D20153" s="233"/>
    </row>
    <row r="20155" spans="4:4" s="232" customFormat="1" ht="15.75" customHeight="1">
      <c r="D20155" s="233"/>
    </row>
    <row r="20157" spans="4:4" s="232" customFormat="1" ht="15.75" customHeight="1">
      <c r="D20157" s="233"/>
    </row>
    <row r="20159" spans="4:4" s="232" customFormat="1" ht="15.75" customHeight="1">
      <c r="D20159" s="233"/>
    </row>
    <row r="20161" spans="4:4" s="232" customFormat="1" ht="15.75" customHeight="1">
      <c r="D20161" s="233"/>
    </row>
    <row r="20163" spans="4:4" s="232" customFormat="1" ht="15.75" customHeight="1">
      <c r="D20163" s="233"/>
    </row>
    <row r="20165" spans="4:4" s="232" customFormat="1" ht="15.75" customHeight="1">
      <c r="D20165" s="233"/>
    </row>
    <row r="20167" spans="4:4" s="232" customFormat="1" ht="15.75" customHeight="1">
      <c r="D20167" s="233"/>
    </row>
    <row r="20169" spans="4:4" s="232" customFormat="1" ht="15.75" customHeight="1">
      <c r="D20169" s="233"/>
    </row>
    <row r="20171" spans="4:4" s="232" customFormat="1" ht="15.75" customHeight="1">
      <c r="D20171" s="233"/>
    </row>
    <row r="20173" spans="4:4" s="232" customFormat="1" ht="15.75" customHeight="1">
      <c r="D20173" s="233"/>
    </row>
    <row r="20175" spans="4:4" s="232" customFormat="1" ht="15.75" customHeight="1">
      <c r="D20175" s="233"/>
    </row>
    <row r="20177" spans="4:4" s="232" customFormat="1" ht="15.75" customHeight="1">
      <c r="D20177" s="233"/>
    </row>
    <row r="20179" spans="4:4" s="232" customFormat="1" ht="15.75" customHeight="1">
      <c r="D20179" s="233"/>
    </row>
    <row r="20181" spans="4:4" s="232" customFormat="1" ht="15.75" customHeight="1">
      <c r="D20181" s="233"/>
    </row>
    <row r="20183" spans="4:4" s="232" customFormat="1" ht="15.75" customHeight="1">
      <c r="D20183" s="233"/>
    </row>
    <row r="20185" spans="4:4" s="232" customFormat="1" ht="15.75" customHeight="1">
      <c r="D20185" s="233"/>
    </row>
    <row r="20187" spans="4:4" s="232" customFormat="1" ht="15.75" customHeight="1">
      <c r="D20187" s="233"/>
    </row>
    <row r="20189" spans="4:4" s="232" customFormat="1" ht="15.75" customHeight="1">
      <c r="D20189" s="233"/>
    </row>
    <row r="20191" spans="4:4" s="232" customFormat="1" ht="15.75" customHeight="1">
      <c r="D20191" s="233"/>
    </row>
    <row r="20193" spans="4:4" s="232" customFormat="1" ht="15.75" customHeight="1">
      <c r="D20193" s="233"/>
    </row>
    <row r="20195" spans="4:4" s="232" customFormat="1" ht="15.75" customHeight="1">
      <c r="D20195" s="233"/>
    </row>
    <row r="20197" spans="4:4" s="232" customFormat="1" ht="15.75" customHeight="1">
      <c r="D20197" s="233"/>
    </row>
    <row r="20199" spans="4:4" s="232" customFormat="1" ht="15.75" customHeight="1">
      <c r="D20199" s="233"/>
    </row>
    <row r="20201" spans="4:4" s="232" customFormat="1" ht="15.75" customHeight="1">
      <c r="D20201" s="233"/>
    </row>
    <row r="20203" spans="4:4" s="232" customFormat="1" ht="15.75" customHeight="1">
      <c r="D20203" s="233"/>
    </row>
    <row r="20205" spans="4:4" s="232" customFormat="1" ht="15.75" customHeight="1">
      <c r="D20205" s="233"/>
    </row>
    <row r="20207" spans="4:4" s="232" customFormat="1" ht="15.75" customHeight="1">
      <c r="D20207" s="233"/>
    </row>
    <row r="20209" spans="4:4" s="232" customFormat="1" ht="15.75" customHeight="1">
      <c r="D20209" s="233"/>
    </row>
    <row r="20211" spans="4:4" s="232" customFormat="1" ht="15.75" customHeight="1">
      <c r="D20211" s="233"/>
    </row>
    <row r="20213" spans="4:4" s="232" customFormat="1" ht="15.75" customHeight="1">
      <c r="D20213" s="233"/>
    </row>
    <row r="20215" spans="4:4" s="232" customFormat="1" ht="15.75" customHeight="1">
      <c r="D20215" s="233"/>
    </row>
    <row r="20217" spans="4:4" s="232" customFormat="1" ht="15.75" customHeight="1">
      <c r="D20217" s="233"/>
    </row>
    <row r="20219" spans="4:4" s="232" customFormat="1" ht="15.75" customHeight="1">
      <c r="D20219" s="233"/>
    </row>
    <row r="20221" spans="4:4" s="232" customFormat="1" ht="15.75" customHeight="1">
      <c r="D20221" s="233"/>
    </row>
    <row r="20223" spans="4:4" s="232" customFormat="1" ht="15.75" customHeight="1">
      <c r="D20223" s="233"/>
    </row>
    <row r="20225" spans="4:4" s="232" customFormat="1" ht="15.75" customHeight="1">
      <c r="D20225" s="233"/>
    </row>
    <row r="20227" spans="4:4" s="232" customFormat="1" ht="15.75" customHeight="1">
      <c r="D20227" s="233"/>
    </row>
    <row r="20229" spans="4:4" s="232" customFormat="1" ht="15.75" customHeight="1">
      <c r="D20229" s="233"/>
    </row>
    <row r="20231" spans="4:4" s="232" customFormat="1" ht="15.75" customHeight="1">
      <c r="D20231" s="233"/>
    </row>
    <row r="20233" spans="4:4" s="232" customFormat="1" ht="15.75" customHeight="1">
      <c r="D20233" s="233"/>
    </row>
    <row r="20235" spans="4:4" s="232" customFormat="1" ht="15.75" customHeight="1">
      <c r="D20235" s="233"/>
    </row>
    <row r="20237" spans="4:4" s="232" customFormat="1" ht="15.75" customHeight="1">
      <c r="D20237" s="233"/>
    </row>
    <row r="20239" spans="4:4" s="232" customFormat="1" ht="15.75" customHeight="1">
      <c r="D20239" s="233"/>
    </row>
    <row r="20241" spans="4:4" s="232" customFormat="1" ht="15.75" customHeight="1">
      <c r="D20241" s="233"/>
    </row>
    <row r="20243" spans="4:4" s="232" customFormat="1" ht="15.75" customHeight="1">
      <c r="D20243" s="233"/>
    </row>
    <row r="20245" spans="4:4" s="232" customFormat="1" ht="15.75" customHeight="1">
      <c r="D20245" s="233"/>
    </row>
    <row r="20247" spans="4:4" s="232" customFormat="1" ht="15.75" customHeight="1">
      <c r="D20247" s="233"/>
    </row>
    <row r="20249" spans="4:4" s="232" customFormat="1" ht="15.75" customHeight="1">
      <c r="D20249" s="233"/>
    </row>
    <row r="20251" spans="4:4" s="232" customFormat="1" ht="15.75" customHeight="1">
      <c r="D20251" s="233"/>
    </row>
    <row r="20253" spans="4:4" s="232" customFormat="1" ht="15.75" customHeight="1">
      <c r="D20253" s="233"/>
    </row>
    <row r="20255" spans="4:4" s="232" customFormat="1" ht="15.75" customHeight="1">
      <c r="D20255" s="233"/>
    </row>
    <row r="20257" spans="4:4" s="232" customFormat="1" ht="15.75" customHeight="1">
      <c r="D20257" s="233"/>
    </row>
    <row r="20259" spans="4:4" s="232" customFormat="1" ht="15.75" customHeight="1">
      <c r="D20259" s="233"/>
    </row>
    <row r="20261" spans="4:4" s="232" customFormat="1" ht="15.75" customHeight="1">
      <c r="D20261" s="233"/>
    </row>
    <row r="20263" spans="4:4" s="232" customFormat="1" ht="15.75" customHeight="1">
      <c r="D20263" s="233"/>
    </row>
    <row r="20265" spans="4:4" s="232" customFormat="1" ht="15.75" customHeight="1">
      <c r="D20265" s="233"/>
    </row>
    <row r="20267" spans="4:4" s="232" customFormat="1" ht="15.75" customHeight="1">
      <c r="D20267" s="233"/>
    </row>
    <row r="20269" spans="4:4" s="232" customFormat="1" ht="15.75" customHeight="1">
      <c r="D20269" s="233"/>
    </row>
    <row r="20271" spans="4:4" s="232" customFormat="1" ht="15.75" customHeight="1">
      <c r="D20271" s="233"/>
    </row>
    <row r="20273" spans="4:4" s="232" customFormat="1" ht="15.75" customHeight="1">
      <c r="D20273" s="233"/>
    </row>
    <row r="20275" spans="4:4" s="232" customFormat="1" ht="15.75" customHeight="1">
      <c r="D20275" s="233"/>
    </row>
    <row r="20277" spans="4:4" s="232" customFormat="1" ht="15.75" customHeight="1">
      <c r="D20277" s="233"/>
    </row>
    <row r="20279" spans="4:4" s="232" customFormat="1" ht="15.75" customHeight="1">
      <c r="D20279" s="233"/>
    </row>
    <row r="20281" spans="4:4" s="232" customFormat="1" ht="15.75" customHeight="1">
      <c r="D20281" s="233"/>
    </row>
    <row r="20283" spans="4:4" s="232" customFormat="1" ht="15.75" customHeight="1">
      <c r="D20283" s="233"/>
    </row>
    <row r="20285" spans="4:4" s="232" customFormat="1" ht="15.75" customHeight="1">
      <c r="D20285" s="233"/>
    </row>
    <row r="20287" spans="4:4" s="232" customFormat="1" ht="15.75" customHeight="1">
      <c r="D20287" s="233"/>
    </row>
    <row r="20289" spans="4:4" s="232" customFormat="1" ht="15.75" customHeight="1">
      <c r="D20289" s="233"/>
    </row>
    <row r="20291" spans="4:4" s="232" customFormat="1" ht="15.75" customHeight="1">
      <c r="D20291" s="233"/>
    </row>
    <row r="20293" spans="4:4" s="232" customFormat="1" ht="15.75" customHeight="1">
      <c r="D20293" s="233"/>
    </row>
    <row r="20295" spans="4:4" s="232" customFormat="1" ht="15.75" customHeight="1">
      <c r="D20295" s="233"/>
    </row>
    <row r="20297" spans="4:4" s="232" customFormat="1" ht="15.75" customHeight="1">
      <c r="D20297" s="233"/>
    </row>
    <row r="20299" spans="4:4" s="232" customFormat="1" ht="15.75" customHeight="1">
      <c r="D20299" s="233"/>
    </row>
    <row r="20301" spans="4:4" s="232" customFormat="1" ht="15.75" customHeight="1">
      <c r="D20301" s="233"/>
    </row>
    <row r="20303" spans="4:4" s="232" customFormat="1" ht="15.75" customHeight="1">
      <c r="D20303" s="233"/>
    </row>
    <row r="20305" spans="4:4" s="232" customFormat="1" ht="15.75" customHeight="1">
      <c r="D20305" s="233"/>
    </row>
    <row r="20307" spans="4:4" s="232" customFormat="1" ht="15.75" customHeight="1">
      <c r="D20307" s="233"/>
    </row>
    <row r="20309" spans="4:4" s="232" customFormat="1" ht="15.75" customHeight="1">
      <c r="D20309" s="233"/>
    </row>
    <row r="20311" spans="4:4" s="232" customFormat="1" ht="15.75" customHeight="1">
      <c r="D20311" s="233"/>
    </row>
    <row r="20313" spans="4:4" s="232" customFormat="1" ht="15.75" customHeight="1">
      <c r="D20313" s="233"/>
    </row>
    <row r="20315" spans="4:4" s="232" customFormat="1" ht="15.75" customHeight="1">
      <c r="D20315" s="233"/>
    </row>
    <row r="20317" spans="4:4" s="232" customFormat="1" ht="15.75" customHeight="1">
      <c r="D20317" s="233"/>
    </row>
    <row r="20319" spans="4:4" s="232" customFormat="1" ht="15.75" customHeight="1">
      <c r="D20319" s="233"/>
    </row>
    <row r="20321" spans="4:4" s="232" customFormat="1" ht="15.75" customHeight="1">
      <c r="D20321" s="233"/>
    </row>
    <row r="20323" spans="4:4" s="232" customFormat="1" ht="15.75" customHeight="1">
      <c r="D20323" s="233"/>
    </row>
    <row r="20325" spans="4:4" s="232" customFormat="1" ht="15.75" customHeight="1">
      <c r="D20325" s="233"/>
    </row>
    <row r="20327" spans="4:4" s="232" customFormat="1" ht="15.75" customHeight="1">
      <c r="D20327" s="233"/>
    </row>
    <row r="20329" spans="4:4" s="232" customFormat="1" ht="15.75" customHeight="1">
      <c r="D20329" s="233"/>
    </row>
    <row r="20331" spans="4:4" s="232" customFormat="1" ht="15.75" customHeight="1">
      <c r="D20331" s="233"/>
    </row>
    <row r="20333" spans="4:4" s="232" customFormat="1" ht="15.75" customHeight="1">
      <c r="D20333" s="233"/>
    </row>
    <row r="20335" spans="4:4" s="232" customFormat="1" ht="15.75" customHeight="1">
      <c r="D20335" s="233"/>
    </row>
    <row r="20337" spans="4:4" s="232" customFormat="1" ht="15.75" customHeight="1">
      <c r="D20337" s="233"/>
    </row>
    <row r="20339" spans="4:4" s="232" customFormat="1" ht="15.75" customHeight="1">
      <c r="D20339" s="233"/>
    </row>
    <row r="20341" spans="4:4" s="232" customFormat="1" ht="15.75" customHeight="1">
      <c r="D20341" s="233"/>
    </row>
    <row r="20343" spans="4:4" s="232" customFormat="1" ht="15.75" customHeight="1">
      <c r="D20343" s="233"/>
    </row>
    <row r="20345" spans="4:4" s="232" customFormat="1" ht="15.75" customHeight="1">
      <c r="D20345" s="233"/>
    </row>
    <row r="20347" spans="4:4" s="232" customFormat="1" ht="15.75" customHeight="1">
      <c r="D20347" s="233"/>
    </row>
    <row r="20349" spans="4:4" s="232" customFormat="1" ht="15.75" customHeight="1">
      <c r="D20349" s="233"/>
    </row>
    <row r="20351" spans="4:4" s="232" customFormat="1" ht="15.75" customHeight="1">
      <c r="D20351" s="233"/>
    </row>
    <row r="20353" spans="4:4" s="232" customFormat="1" ht="15.75" customHeight="1">
      <c r="D20353" s="233"/>
    </row>
    <row r="20355" spans="4:4" s="232" customFormat="1" ht="15.75" customHeight="1">
      <c r="D20355" s="233"/>
    </row>
    <row r="20357" spans="4:4" s="232" customFormat="1" ht="15.75" customHeight="1">
      <c r="D20357" s="233"/>
    </row>
    <row r="20359" spans="4:4" s="232" customFormat="1" ht="15.75" customHeight="1">
      <c r="D20359" s="233"/>
    </row>
    <row r="20361" spans="4:4" s="232" customFormat="1" ht="15.75" customHeight="1">
      <c r="D20361" s="233"/>
    </row>
    <row r="20363" spans="4:4" s="232" customFormat="1" ht="15.75" customHeight="1">
      <c r="D20363" s="233"/>
    </row>
    <row r="20365" spans="4:4" s="232" customFormat="1" ht="15.75" customHeight="1">
      <c r="D20365" s="233"/>
    </row>
    <row r="20367" spans="4:4" s="232" customFormat="1" ht="15.75" customHeight="1">
      <c r="D20367" s="233"/>
    </row>
    <row r="20369" spans="4:4" s="232" customFormat="1" ht="15.75" customHeight="1">
      <c r="D20369" s="233"/>
    </row>
    <row r="20371" spans="4:4" s="232" customFormat="1" ht="15.75" customHeight="1">
      <c r="D20371" s="233"/>
    </row>
    <row r="20373" spans="4:4" s="232" customFormat="1" ht="15.75" customHeight="1">
      <c r="D20373" s="233"/>
    </row>
    <row r="20375" spans="4:4" s="232" customFormat="1" ht="15.75" customHeight="1">
      <c r="D20375" s="233"/>
    </row>
    <row r="20377" spans="4:4" s="232" customFormat="1" ht="15.75" customHeight="1">
      <c r="D20377" s="233"/>
    </row>
    <row r="20379" spans="4:4" s="232" customFormat="1" ht="15.75" customHeight="1">
      <c r="D20379" s="233"/>
    </row>
    <row r="20381" spans="4:4" s="232" customFormat="1" ht="15.75" customHeight="1">
      <c r="D20381" s="233"/>
    </row>
    <row r="20383" spans="4:4" s="232" customFormat="1" ht="15.75" customHeight="1">
      <c r="D20383" s="233"/>
    </row>
    <row r="20385" spans="4:4" s="232" customFormat="1" ht="15.75" customHeight="1">
      <c r="D20385" s="233"/>
    </row>
    <row r="20387" spans="4:4" s="232" customFormat="1" ht="15.75" customHeight="1">
      <c r="D20387" s="233"/>
    </row>
    <row r="20389" spans="4:4" s="232" customFormat="1" ht="15.75" customHeight="1">
      <c r="D20389" s="233"/>
    </row>
    <row r="20391" spans="4:4" s="232" customFormat="1" ht="15.75" customHeight="1">
      <c r="D20391" s="233"/>
    </row>
    <row r="20393" spans="4:4" s="232" customFormat="1" ht="15.75" customHeight="1">
      <c r="D20393" s="233"/>
    </row>
    <row r="20395" spans="4:4" s="232" customFormat="1" ht="15.75" customHeight="1">
      <c r="D20395" s="233"/>
    </row>
    <row r="20397" spans="4:4" s="232" customFormat="1" ht="15.75" customHeight="1">
      <c r="D20397" s="233"/>
    </row>
    <row r="20399" spans="4:4" s="232" customFormat="1" ht="15.75" customHeight="1">
      <c r="D20399" s="233"/>
    </row>
    <row r="20401" spans="4:4" s="232" customFormat="1" ht="15.75" customHeight="1">
      <c r="D20401" s="233"/>
    </row>
    <row r="20403" spans="4:4" s="232" customFormat="1" ht="15.75" customHeight="1">
      <c r="D20403" s="233"/>
    </row>
    <row r="20405" spans="4:4" s="232" customFormat="1" ht="15.75" customHeight="1">
      <c r="D20405" s="233"/>
    </row>
    <row r="20407" spans="4:4" s="232" customFormat="1" ht="15.75" customHeight="1">
      <c r="D20407" s="233"/>
    </row>
    <row r="20409" spans="4:4" s="232" customFormat="1" ht="15.75" customHeight="1">
      <c r="D20409" s="233"/>
    </row>
    <row r="20411" spans="4:4" s="232" customFormat="1" ht="15.75" customHeight="1">
      <c r="D20411" s="233"/>
    </row>
    <row r="20413" spans="4:4" s="232" customFormat="1" ht="15.75" customHeight="1">
      <c r="D20413" s="233"/>
    </row>
    <row r="20415" spans="4:4" s="232" customFormat="1" ht="15.75" customHeight="1">
      <c r="D20415" s="233"/>
    </row>
    <row r="20417" spans="4:4" s="232" customFormat="1" ht="15.75" customHeight="1">
      <c r="D20417" s="233"/>
    </row>
    <row r="20419" spans="4:4" s="232" customFormat="1" ht="15.75" customHeight="1">
      <c r="D20419" s="233"/>
    </row>
    <row r="20421" spans="4:4" s="232" customFormat="1" ht="15.75" customHeight="1">
      <c r="D20421" s="233"/>
    </row>
    <row r="20423" spans="4:4" s="232" customFormat="1" ht="15.75" customHeight="1">
      <c r="D20423" s="233"/>
    </row>
    <row r="20425" spans="4:4" s="232" customFormat="1" ht="15.75" customHeight="1">
      <c r="D20425" s="233"/>
    </row>
    <row r="20427" spans="4:4" s="232" customFormat="1" ht="15.75" customHeight="1">
      <c r="D20427" s="233"/>
    </row>
    <row r="20429" spans="4:4" s="232" customFormat="1" ht="15.75" customHeight="1">
      <c r="D20429" s="233"/>
    </row>
    <row r="20431" spans="4:4" s="232" customFormat="1" ht="15.75" customHeight="1">
      <c r="D20431" s="233"/>
    </row>
    <row r="20433" spans="4:4" s="232" customFormat="1" ht="15.75" customHeight="1">
      <c r="D20433" s="233"/>
    </row>
    <row r="20435" spans="4:4" s="232" customFormat="1" ht="15.75" customHeight="1">
      <c r="D20435" s="233"/>
    </row>
    <row r="20437" spans="4:4" s="232" customFormat="1" ht="15.75" customHeight="1">
      <c r="D20437" s="233"/>
    </row>
    <row r="20439" spans="4:4" s="232" customFormat="1" ht="15.75" customHeight="1">
      <c r="D20439" s="233"/>
    </row>
    <row r="20441" spans="4:4" s="232" customFormat="1" ht="15.75" customHeight="1">
      <c r="D20441" s="233"/>
    </row>
    <row r="20443" spans="4:4" s="232" customFormat="1" ht="15.75" customHeight="1">
      <c r="D20443" s="233"/>
    </row>
    <row r="20445" spans="4:4" s="232" customFormat="1" ht="15.75" customHeight="1">
      <c r="D20445" s="233"/>
    </row>
    <row r="20447" spans="4:4" s="232" customFormat="1" ht="15.75" customHeight="1">
      <c r="D20447" s="233"/>
    </row>
    <row r="20449" spans="4:4" s="232" customFormat="1" ht="15.75" customHeight="1">
      <c r="D20449" s="233"/>
    </row>
    <row r="20451" spans="4:4" s="232" customFormat="1" ht="15.75" customHeight="1">
      <c r="D20451" s="233"/>
    </row>
    <row r="20453" spans="4:4" s="232" customFormat="1" ht="15.75" customHeight="1">
      <c r="D20453" s="233"/>
    </row>
    <row r="20455" spans="4:4" s="232" customFormat="1" ht="15.75" customHeight="1">
      <c r="D20455" s="233"/>
    </row>
    <row r="20457" spans="4:4" s="232" customFormat="1" ht="15.75" customHeight="1">
      <c r="D20457" s="233"/>
    </row>
    <row r="20459" spans="4:4" s="232" customFormat="1" ht="15.75" customHeight="1">
      <c r="D20459" s="233"/>
    </row>
    <row r="20461" spans="4:4" s="232" customFormat="1" ht="15.75" customHeight="1">
      <c r="D20461" s="233"/>
    </row>
    <row r="20463" spans="4:4" s="232" customFormat="1" ht="15.75" customHeight="1">
      <c r="D20463" s="233"/>
    </row>
    <row r="20465" spans="4:4" s="232" customFormat="1" ht="15.75" customHeight="1">
      <c r="D20465" s="233"/>
    </row>
    <row r="20467" spans="4:4" s="232" customFormat="1" ht="15.75" customHeight="1">
      <c r="D20467" s="233"/>
    </row>
    <row r="20469" spans="4:4" s="232" customFormat="1" ht="15.75" customHeight="1">
      <c r="D20469" s="233"/>
    </row>
    <row r="20471" spans="4:4" s="232" customFormat="1" ht="15.75" customHeight="1">
      <c r="D20471" s="233"/>
    </row>
    <row r="20473" spans="4:4" s="232" customFormat="1" ht="15.75" customHeight="1">
      <c r="D20473" s="233"/>
    </row>
    <row r="20475" spans="4:4" s="232" customFormat="1" ht="15.75" customHeight="1">
      <c r="D20475" s="233"/>
    </row>
    <row r="20477" spans="4:4" s="232" customFormat="1" ht="15.75" customHeight="1">
      <c r="D20477" s="233"/>
    </row>
    <row r="20479" spans="4:4" s="232" customFormat="1" ht="15.75" customHeight="1">
      <c r="D20479" s="233"/>
    </row>
    <row r="20481" spans="4:4" s="232" customFormat="1" ht="15.75" customHeight="1">
      <c r="D20481" s="233"/>
    </row>
    <row r="20483" spans="4:4" s="232" customFormat="1" ht="15.75" customHeight="1">
      <c r="D20483" s="233"/>
    </row>
    <row r="20485" spans="4:4" s="232" customFormat="1" ht="15.75" customHeight="1">
      <c r="D20485" s="233"/>
    </row>
    <row r="20487" spans="4:4" s="232" customFormat="1" ht="15.75" customHeight="1">
      <c r="D20487" s="233"/>
    </row>
    <row r="20489" spans="4:4" s="232" customFormat="1" ht="15.75" customHeight="1">
      <c r="D20489" s="233"/>
    </row>
    <row r="20491" spans="4:4" s="232" customFormat="1" ht="15.75" customHeight="1">
      <c r="D20491" s="233"/>
    </row>
    <row r="20493" spans="4:4" s="232" customFormat="1" ht="15.75" customHeight="1">
      <c r="D20493" s="233"/>
    </row>
    <row r="20495" spans="4:4" s="232" customFormat="1" ht="15.75" customHeight="1">
      <c r="D20495" s="233"/>
    </row>
    <row r="20497" spans="4:4" s="232" customFormat="1" ht="15.75" customHeight="1">
      <c r="D20497" s="233"/>
    </row>
    <row r="20499" spans="4:4" s="232" customFormat="1" ht="15.75" customHeight="1">
      <c r="D20499" s="233"/>
    </row>
    <row r="20501" spans="4:4" s="232" customFormat="1" ht="15.75" customHeight="1">
      <c r="D20501" s="233"/>
    </row>
    <row r="20503" spans="4:4" s="232" customFormat="1" ht="15.75" customHeight="1">
      <c r="D20503" s="233"/>
    </row>
    <row r="20505" spans="4:4" s="232" customFormat="1" ht="15.75" customHeight="1">
      <c r="D20505" s="233"/>
    </row>
    <row r="20507" spans="4:4" s="232" customFormat="1" ht="15.75" customHeight="1">
      <c r="D20507" s="233"/>
    </row>
    <row r="20509" spans="4:4" s="232" customFormat="1" ht="15.75" customHeight="1">
      <c r="D20509" s="233"/>
    </row>
    <row r="20511" spans="4:4" s="232" customFormat="1" ht="15.75" customHeight="1">
      <c r="D20511" s="233"/>
    </row>
    <row r="20513" spans="4:4" s="232" customFormat="1" ht="15.75" customHeight="1">
      <c r="D20513" s="233"/>
    </row>
    <row r="20515" spans="4:4" s="232" customFormat="1" ht="15.75" customHeight="1">
      <c r="D20515" s="233"/>
    </row>
    <row r="20517" spans="4:4" s="232" customFormat="1" ht="15.75" customHeight="1">
      <c r="D20517" s="233"/>
    </row>
    <row r="20519" spans="4:4" s="232" customFormat="1" ht="15.75" customHeight="1">
      <c r="D20519" s="233"/>
    </row>
    <row r="20521" spans="4:4" s="232" customFormat="1" ht="15.75" customHeight="1">
      <c r="D20521" s="233"/>
    </row>
    <row r="20523" spans="4:4" s="232" customFormat="1" ht="15.75" customHeight="1">
      <c r="D20523" s="233"/>
    </row>
    <row r="20525" spans="4:4" s="232" customFormat="1" ht="15.75" customHeight="1">
      <c r="D20525" s="233"/>
    </row>
    <row r="20527" spans="4:4" s="232" customFormat="1" ht="15.75" customHeight="1">
      <c r="D20527" s="233"/>
    </row>
    <row r="20529" spans="4:4" s="232" customFormat="1" ht="15.75" customHeight="1">
      <c r="D20529" s="233"/>
    </row>
    <row r="20531" spans="4:4" s="232" customFormat="1" ht="15.75" customHeight="1">
      <c r="D20531" s="233"/>
    </row>
    <row r="20533" spans="4:4" s="232" customFormat="1" ht="15.75" customHeight="1">
      <c r="D20533" s="233"/>
    </row>
    <row r="20535" spans="4:4" s="232" customFormat="1" ht="15.75" customHeight="1">
      <c r="D20535" s="233"/>
    </row>
    <row r="20537" spans="4:4" s="232" customFormat="1" ht="15.75" customHeight="1">
      <c r="D20537" s="233"/>
    </row>
    <row r="20539" spans="4:4" s="232" customFormat="1" ht="15.75" customHeight="1">
      <c r="D20539" s="233"/>
    </row>
    <row r="20541" spans="4:4" s="232" customFormat="1" ht="15.75" customHeight="1">
      <c r="D20541" s="233"/>
    </row>
    <row r="20543" spans="4:4" s="232" customFormat="1" ht="15.75" customHeight="1">
      <c r="D20543" s="233"/>
    </row>
    <row r="20545" spans="4:4" s="232" customFormat="1" ht="15.75" customHeight="1">
      <c r="D20545" s="233"/>
    </row>
    <row r="20547" spans="4:4" s="232" customFormat="1" ht="15.75" customHeight="1">
      <c r="D20547" s="233"/>
    </row>
    <row r="20549" spans="4:4" s="232" customFormat="1" ht="15.75" customHeight="1">
      <c r="D20549" s="233"/>
    </row>
    <row r="20551" spans="4:4" s="232" customFormat="1" ht="15.75" customHeight="1">
      <c r="D20551" s="233"/>
    </row>
    <row r="20553" spans="4:4" s="232" customFormat="1" ht="15.75" customHeight="1">
      <c r="D20553" s="233"/>
    </row>
    <row r="20555" spans="4:4" s="232" customFormat="1" ht="15.75" customHeight="1">
      <c r="D20555" s="233"/>
    </row>
    <row r="20557" spans="4:4" s="232" customFormat="1" ht="15.75" customHeight="1">
      <c r="D20557" s="233"/>
    </row>
    <row r="20559" spans="4:4" s="232" customFormat="1" ht="15.75" customHeight="1">
      <c r="D20559" s="233"/>
    </row>
    <row r="20561" spans="4:4" s="232" customFormat="1" ht="15.75" customHeight="1">
      <c r="D20561" s="233"/>
    </row>
    <row r="20563" spans="4:4" s="232" customFormat="1" ht="15.75" customHeight="1">
      <c r="D20563" s="233"/>
    </row>
    <row r="20565" spans="4:4" s="232" customFormat="1" ht="15.75" customHeight="1">
      <c r="D20565" s="233"/>
    </row>
    <row r="20567" spans="4:4" s="232" customFormat="1" ht="15.75" customHeight="1">
      <c r="D20567" s="233"/>
    </row>
    <row r="20569" spans="4:4" s="232" customFormat="1" ht="15.75" customHeight="1">
      <c r="D20569" s="233"/>
    </row>
    <row r="20571" spans="4:4" s="232" customFormat="1" ht="15.75" customHeight="1">
      <c r="D20571" s="233"/>
    </row>
    <row r="20573" spans="4:4" s="232" customFormat="1" ht="15.75" customHeight="1">
      <c r="D20573" s="233"/>
    </row>
    <row r="20575" spans="4:4" s="232" customFormat="1" ht="15.75" customHeight="1">
      <c r="D20575" s="233"/>
    </row>
    <row r="20577" spans="4:4" s="232" customFormat="1" ht="15.75" customHeight="1">
      <c r="D20577" s="233"/>
    </row>
    <row r="20579" spans="4:4" s="232" customFormat="1" ht="15.75" customHeight="1">
      <c r="D20579" s="233"/>
    </row>
    <row r="20581" spans="4:4" s="232" customFormat="1" ht="15.75" customHeight="1">
      <c r="D20581" s="233"/>
    </row>
    <row r="20583" spans="4:4" s="232" customFormat="1" ht="15.75" customHeight="1">
      <c r="D20583" s="233"/>
    </row>
    <row r="20585" spans="4:4" s="232" customFormat="1" ht="15.75" customHeight="1">
      <c r="D20585" s="233"/>
    </row>
    <row r="20587" spans="4:4" s="232" customFormat="1" ht="15.75" customHeight="1">
      <c r="D20587" s="233"/>
    </row>
    <row r="20589" spans="4:4" s="232" customFormat="1" ht="15.75" customHeight="1">
      <c r="D20589" s="233"/>
    </row>
    <row r="20591" spans="4:4" s="232" customFormat="1" ht="15.75" customHeight="1">
      <c r="D20591" s="233"/>
    </row>
    <row r="20593" spans="4:4" s="232" customFormat="1" ht="15.75" customHeight="1">
      <c r="D20593" s="233"/>
    </row>
    <row r="20595" spans="4:4" s="232" customFormat="1" ht="15.75" customHeight="1">
      <c r="D20595" s="233"/>
    </row>
    <row r="20597" spans="4:4" s="232" customFormat="1" ht="15.75" customHeight="1">
      <c r="D20597" s="233"/>
    </row>
    <row r="20599" spans="4:4" s="232" customFormat="1" ht="15.75" customHeight="1">
      <c r="D20599" s="233"/>
    </row>
    <row r="20601" spans="4:4" s="232" customFormat="1" ht="15.75" customHeight="1">
      <c r="D20601" s="233"/>
    </row>
    <row r="20603" spans="4:4" s="232" customFormat="1" ht="15.75" customHeight="1">
      <c r="D20603" s="233"/>
    </row>
    <row r="20605" spans="4:4" s="232" customFormat="1" ht="15.75" customHeight="1">
      <c r="D20605" s="233"/>
    </row>
    <row r="20607" spans="4:4" s="232" customFormat="1" ht="15.75" customHeight="1">
      <c r="D20607" s="233"/>
    </row>
    <row r="20609" spans="4:4" s="232" customFormat="1" ht="15.75" customHeight="1">
      <c r="D20609" s="233"/>
    </row>
    <row r="20611" spans="4:4" s="232" customFormat="1" ht="15.75" customHeight="1">
      <c r="D20611" s="233"/>
    </row>
    <row r="20613" spans="4:4" s="232" customFormat="1" ht="15.75" customHeight="1">
      <c r="D20613" s="233"/>
    </row>
    <row r="20615" spans="4:4" s="232" customFormat="1" ht="15.75" customHeight="1">
      <c r="D20615" s="233"/>
    </row>
    <row r="20617" spans="4:4" s="232" customFormat="1" ht="15.75" customHeight="1">
      <c r="D20617" s="233"/>
    </row>
    <row r="20619" spans="4:4" s="232" customFormat="1" ht="15.75" customHeight="1">
      <c r="D20619" s="233"/>
    </row>
    <row r="20621" spans="4:4" s="232" customFormat="1" ht="15.75" customHeight="1">
      <c r="D20621" s="233"/>
    </row>
    <row r="20623" spans="4:4" s="232" customFormat="1" ht="15.75" customHeight="1">
      <c r="D20623" s="233"/>
    </row>
    <row r="20625" spans="4:4" s="232" customFormat="1" ht="15.75" customHeight="1">
      <c r="D20625" s="233"/>
    </row>
    <row r="20627" spans="4:4" s="232" customFormat="1" ht="15.75" customHeight="1">
      <c r="D20627" s="233"/>
    </row>
    <row r="20629" spans="4:4" s="232" customFormat="1" ht="15.75" customHeight="1">
      <c r="D20629" s="233"/>
    </row>
    <row r="20631" spans="4:4" s="232" customFormat="1" ht="15.75" customHeight="1">
      <c r="D20631" s="233"/>
    </row>
    <row r="20633" spans="4:4" s="232" customFormat="1" ht="15.75" customHeight="1">
      <c r="D20633" s="233"/>
    </row>
    <row r="20635" spans="4:4" s="232" customFormat="1" ht="15.75" customHeight="1">
      <c r="D20635" s="233"/>
    </row>
    <row r="20637" spans="4:4" s="232" customFormat="1" ht="15.75" customHeight="1">
      <c r="D20637" s="233"/>
    </row>
    <row r="20639" spans="4:4" s="232" customFormat="1" ht="15.75" customHeight="1">
      <c r="D20639" s="233"/>
    </row>
    <row r="20641" spans="4:4" s="232" customFormat="1" ht="15.75" customHeight="1">
      <c r="D20641" s="233"/>
    </row>
    <row r="20643" spans="4:4" s="232" customFormat="1" ht="15.75" customHeight="1">
      <c r="D20643" s="233"/>
    </row>
    <row r="20645" spans="4:4" s="232" customFormat="1" ht="15.75" customHeight="1">
      <c r="D20645" s="233"/>
    </row>
    <row r="20647" spans="4:4" s="232" customFormat="1" ht="15.75" customHeight="1">
      <c r="D20647" s="233"/>
    </row>
    <row r="20649" spans="4:4" s="232" customFormat="1" ht="15.75" customHeight="1">
      <c r="D20649" s="233"/>
    </row>
    <row r="20651" spans="4:4" s="232" customFormat="1" ht="15.75" customHeight="1">
      <c r="D20651" s="233"/>
    </row>
    <row r="20653" spans="4:4" s="232" customFormat="1" ht="15.75" customHeight="1">
      <c r="D20653" s="233"/>
    </row>
    <row r="20655" spans="4:4" s="232" customFormat="1" ht="15.75" customHeight="1">
      <c r="D20655" s="233"/>
    </row>
    <row r="20657" spans="4:4" s="232" customFormat="1" ht="15.75" customHeight="1">
      <c r="D20657" s="233"/>
    </row>
    <row r="20659" spans="4:4" s="232" customFormat="1" ht="15.75" customHeight="1">
      <c r="D20659" s="233"/>
    </row>
    <row r="20661" spans="4:4" s="232" customFormat="1" ht="15.75" customHeight="1">
      <c r="D20661" s="233"/>
    </row>
    <row r="20663" spans="4:4" s="232" customFormat="1" ht="15.75" customHeight="1">
      <c r="D20663" s="233"/>
    </row>
    <row r="20665" spans="4:4" s="232" customFormat="1" ht="15.75" customHeight="1">
      <c r="D20665" s="233"/>
    </row>
    <row r="20667" spans="4:4" s="232" customFormat="1" ht="15.75" customHeight="1">
      <c r="D20667" s="233"/>
    </row>
    <row r="20669" spans="4:4" s="232" customFormat="1" ht="15.75" customHeight="1">
      <c r="D20669" s="233"/>
    </row>
    <row r="20671" spans="4:4" s="232" customFormat="1" ht="15.75" customHeight="1">
      <c r="D20671" s="233"/>
    </row>
    <row r="20673" spans="4:4" s="232" customFormat="1" ht="15.75" customHeight="1">
      <c r="D20673" s="233"/>
    </row>
    <row r="20675" spans="4:4" s="232" customFormat="1" ht="15.75" customHeight="1">
      <c r="D20675" s="233"/>
    </row>
    <row r="20677" spans="4:4" s="232" customFormat="1" ht="15.75" customHeight="1">
      <c r="D20677" s="233"/>
    </row>
    <row r="20679" spans="4:4" s="232" customFormat="1" ht="15.75" customHeight="1">
      <c r="D20679" s="233"/>
    </row>
    <row r="20681" spans="4:4" s="232" customFormat="1" ht="15.75" customHeight="1">
      <c r="D20681" s="233"/>
    </row>
    <row r="20683" spans="4:4" s="232" customFormat="1" ht="15.75" customHeight="1">
      <c r="D20683" s="233"/>
    </row>
    <row r="20685" spans="4:4" s="232" customFormat="1" ht="15.75" customHeight="1">
      <c r="D20685" s="233"/>
    </row>
    <row r="20687" spans="4:4" s="232" customFormat="1" ht="15.75" customHeight="1">
      <c r="D20687" s="233"/>
    </row>
    <row r="20689" spans="4:4" s="232" customFormat="1" ht="15.75" customHeight="1">
      <c r="D20689" s="233"/>
    </row>
    <row r="20691" spans="4:4" s="232" customFormat="1" ht="15.75" customHeight="1">
      <c r="D20691" s="233"/>
    </row>
    <row r="20693" spans="4:4" s="232" customFormat="1" ht="15.75" customHeight="1">
      <c r="D20693" s="233"/>
    </row>
    <row r="20695" spans="4:4" s="232" customFormat="1" ht="15.75" customHeight="1">
      <c r="D20695" s="233"/>
    </row>
    <row r="20697" spans="4:4" s="232" customFormat="1" ht="15.75" customHeight="1">
      <c r="D20697" s="233"/>
    </row>
    <row r="20699" spans="4:4" s="232" customFormat="1" ht="15.75" customHeight="1">
      <c r="D20699" s="233"/>
    </row>
    <row r="20701" spans="4:4" s="232" customFormat="1" ht="15.75" customHeight="1">
      <c r="D20701" s="233"/>
    </row>
    <row r="20703" spans="4:4" s="232" customFormat="1" ht="15.75" customHeight="1">
      <c r="D20703" s="233"/>
    </row>
    <row r="20705" spans="4:4" s="232" customFormat="1" ht="15.75" customHeight="1">
      <c r="D20705" s="233"/>
    </row>
    <row r="20707" spans="4:4" s="232" customFormat="1" ht="15.75" customHeight="1">
      <c r="D20707" s="233"/>
    </row>
    <row r="20709" spans="4:4" s="232" customFormat="1" ht="15.75" customHeight="1">
      <c r="D20709" s="233"/>
    </row>
    <row r="20711" spans="4:4" s="232" customFormat="1" ht="15.75" customHeight="1">
      <c r="D20711" s="233"/>
    </row>
    <row r="20713" spans="4:4" s="232" customFormat="1" ht="15.75" customHeight="1">
      <c r="D20713" s="233"/>
    </row>
    <row r="20715" spans="4:4" s="232" customFormat="1" ht="15.75" customHeight="1">
      <c r="D20715" s="233"/>
    </row>
    <row r="20717" spans="4:4" s="232" customFormat="1" ht="15.75" customHeight="1">
      <c r="D20717" s="233"/>
    </row>
    <row r="20719" spans="4:4" s="232" customFormat="1" ht="15.75" customHeight="1">
      <c r="D20719" s="233"/>
    </row>
    <row r="20721" spans="4:4" s="232" customFormat="1" ht="15.75" customHeight="1">
      <c r="D20721" s="233"/>
    </row>
    <row r="20723" spans="4:4" s="232" customFormat="1" ht="15.75" customHeight="1">
      <c r="D20723" s="233"/>
    </row>
    <row r="20725" spans="4:4" s="232" customFormat="1" ht="15.75" customHeight="1">
      <c r="D20725" s="233"/>
    </row>
    <row r="20727" spans="4:4" s="232" customFormat="1" ht="15.75" customHeight="1">
      <c r="D20727" s="233"/>
    </row>
    <row r="20729" spans="4:4" s="232" customFormat="1" ht="15.75" customHeight="1">
      <c r="D20729" s="233"/>
    </row>
    <row r="20731" spans="4:4" s="232" customFormat="1" ht="15.75" customHeight="1">
      <c r="D20731" s="233"/>
    </row>
    <row r="20733" spans="4:4" s="232" customFormat="1" ht="15.75" customHeight="1">
      <c r="D20733" s="233"/>
    </row>
    <row r="20735" spans="4:4" s="232" customFormat="1" ht="15.75" customHeight="1">
      <c r="D20735" s="233"/>
    </row>
    <row r="20737" spans="4:4" s="232" customFormat="1" ht="15.75" customHeight="1">
      <c r="D20737" s="233"/>
    </row>
    <row r="20739" spans="4:4" s="232" customFormat="1" ht="15.75" customHeight="1">
      <c r="D20739" s="233"/>
    </row>
    <row r="20741" spans="4:4" s="232" customFormat="1" ht="15.75" customHeight="1">
      <c r="D20741" s="233"/>
    </row>
    <row r="20743" spans="4:4" s="232" customFormat="1" ht="15.75" customHeight="1">
      <c r="D20743" s="233"/>
    </row>
    <row r="20745" spans="4:4" s="232" customFormat="1" ht="15.75" customHeight="1">
      <c r="D20745" s="233"/>
    </row>
    <row r="20747" spans="4:4" s="232" customFormat="1" ht="15.75" customHeight="1">
      <c r="D20747" s="233"/>
    </row>
    <row r="20749" spans="4:4" s="232" customFormat="1" ht="15.75" customHeight="1">
      <c r="D20749" s="233"/>
    </row>
    <row r="20751" spans="4:4" s="232" customFormat="1" ht="15.75" customHeight="1">
      <c r="D20751" s="233"/>
    </row>
    <row r="20753" spans="4:4" s="232" customFormat="1" ht="15.75" customHeight="1">
      <c r="D20753" s="233"/>
    </row>
    <row r="20755" spans="4:4" s="232" customFormat="1" ht="15.75" customHeight="1">
      <c r="D20755" s="233"/>
    </row>
    <row r="20757" spans="4:4" s="232" customFormat="1" ht="15.75" customHeight="1">
      <c r="D20757" s="233"/>
    </row>
    <row r="20759" spans="4:4" s="232" customFormat="1" ht="15.75" customHeight="1">
      <c r="D20759" s="233"/>
    </row>
    <row r="20761" spans="4:4" s="232" customFormat="1" ht="15.75" customHeight="1">
      <c r="D20761" s="233"/>
    </row>
    <row r="20763" spans="4:4" s="232" customFormat="1" ht="15.75" customHeight="1">
      <c r="D20763" s="233"/>
    </row>
    <row r="20765" spans="4:4" s="232" customFormat="1" ht="15.75" customHeight="1">
      <c r="D20765" s="233"/>
    </row>
    <row r="20767" spans="4:4" s="232" customFormat="1" ht="15.75" customHeight="1">
      <c r="D20767" s="233"/>
    </row>
    <row r="20769" spans="4:4" s="232" customFormat="1" ht="15.75" customHeight="1">
      <c r="D20769" s="233"/>
    </row>
    <row r="20771" spans="4:4" s="232" customFormat="1" ht="15.75" customHeight="1">
      <c r="D20771" s="233"/>
    </row>
    <row r="20773" spans="4:4" s="232" customFormat="1" ht="15.75" customHeight="1">
      <c r="D20773" s="233"/>
    </row>
    <row r="20775" spans="4:4" s="232" customFormat="1" ht="15.75" customHeight="1">
      <c r="D20775" s="233"/>
    </row>
    <row r="20777" spans="4:4" s="232" customFormat="1" ht="15.75" customHeight="1">
      <c r="D20777" s="233"/>
    </row>
    <row r="20779" spans="4:4" s="232" customFormat="1" ht="15.75" customHeight="1">
      <c r="D20779" s="233"/>
    </row>
    <row r="20781" spans="4:4" s="232" customFormat="1" ht="15.75" customHeight="1">
      <c r="D20781" s="233"/>
    </row>
    <row r="20783" spans="4:4" s="232" customFormat="1" ht="15.75" customHeight="1">
      <c r="D20783" s="233"/>
    </row>
    <row r="20785" spans="4:4" s="232" customFormat="1" ht="15.75" customHeight="1">
      <c r="D20785" s="233"/>
    </row>
    <row r="20787" spans="4:4" s="232" customFormat="1" ht="15.75" customHeight="1">
      <c r="D20787" s="233"/>
    </row>
    <row r="20789" spans="4:4" s="232" customFormat="1" ht="15.75" customHeight="1">
      <c r="D20789" s="233"/>
    </row>
    <row r="20791" spans="4:4" s="232" customFormat="1" ht="15.75" customHeight="1">
      <c r="D20791" s="233"/>
    </row>
    <row r="20793" spans="4:4" s="232" customFormat="1" ht="15.75" customHeight="1">
      <c r="D20793" s="233"/>
    </row>
    <row r="20795" spans="4:4" s="232" customFormat="1" ht="15.75" customHeight="1">
      <c r="D20795" s="233"/>
    </row>
    <row r="20797" spans="4:4" s="232" customFormat="1" ht="15.75" customHeight="1">
      <c r="D20797" s="233"/>
    </row>
    <row r="20799" spans="4:4" s="232" customFormat="1" ht="15.75" customHeight="1">
      <c r="D20799" s="233"/>
    </row>
    <row r="20801" spans="4:4" s="232" customFormat="1" ht="15.75" customHeight="1">
      <c r="D20801" s="233"/>
    </row>
    <row r="20803" spans="4:4" s="232" customFormat="1" ht="15.75" customHeight="1">
      <c r="D20803" s="233"/>
    </row>
    <row r="20805" spans="4:4" s="232" customFormat="1" ht="15.75" customHeight="1">
      <c r="D20805" s="233"/>
    </row>
    <row r="20807" spans="4:4" s="232" customFormat="1" ht="15.75" customHeight="1">
      <c r="D20807" s="233"/>
    </row>
    <row r="20809" spans="4:4" s="232" customFormat="1" ht="15.75" customHeight="1">
      <c r="D20809" s="233"/>
    </row>
    <row r="20811" spans="4:4" s="232" customFormat="1" ht="15.75" customHeight="1">
      <c r="D20811" s="233"/>
    </row>
    <row r="20813" spans="4:4" s="232" customFormat="1" ht="15.75" customHeight="1">
      <c r="D20813" s="233"/>
    </row>
    <row r="20815" spans="4:4" s="232" customFormat="1" ht="15.75" customHeight="1">
      <c r="D20815" s="233"/>
    </row>
    <row r="20817" spans="4:4" s="232" customFormat="1" ht="15.75" customHeight="1">
      <c r="D20817" s="233"/>
    </row>
    <row r="20819" spans="4:4" s="232" customFormat="1" ht="15.75" customHeight="1">
      <c r="D20819" s="233"/>
    </row>
    <row r="20821" spans="4:4" s="232" customFormat="1" ht="15.75" customHeight="1">
      <c r="D20821" s="233"/>
    </row>
    <row r="20823" spans="4:4" s="232" customFormat="1" ht="15.75" customHeight="1">
      <c r="D20823" s="233"/>
    </row>
    <row r="20825" spans="4:4" s="232" customFormat="1" ht="15.75" customHeight="1">
      <c r="D20825" s="233"/>
    </row>
    <row r="20827" spans="4:4" s="232" customFormat="1" ht="15.75" customHeight="1">
      <c r="D20827" s="233"/>
    </row>
    <row r="20829" spans="4:4" s="232" customFormat="1" ht="15.75" customHeight="1">
      <c r="D20829" s="233"/>
    </row>
    <row r="20831" spans="4:4" s="232" customFormat="1" ht="15.75" customHeight="1">
      <c r="D20831" s="233"/>
    </row>
    <row r="20833" spans="4:4" s="232" customFormat="1" ht="15.75" customHeight="1">
      <c r="D20833" s="233"/>
    </row>
    <row r="20835" spans="4:4" s="232" customFormat="1" ht="15.75" customHeight="1">
      <c r="D20835" s="233"/>
    </row>
    <row r="20837" spans="4:4" s="232" customFormat="1" ht="15.75" customHeight="1">
      <c r="D20837" s="233"/>
    </row>
    <row r="20839" spans="4:4" s="232" customFormat="1" ht="15.75" customHeight="1">
      <c r="D20839" s="233"/>
    </row>
    <row r="20841" spans="4:4" s="232" customFormat="1" ht="15.75" customHeight="1">
      <c r="D20841" s="233"/>
    </row>
    <row r="20843" spans="4:4" s="232" customFormat="1" ht="15.75" customHeight="1">
      <c r="D20843" s="233"/>
    </row>
    <row r="20845" spans="4:4" s="232" customFormat="1" ht="15.75" customHeight="1">
      <c r="D20845" s="233"/>
    </row>
    <row r="20847" spans="4:4" s="232" customFormat="1" ht="15.75" customHeight="1">
      <c r="D20847" s="233"/>
    </row>
    <row r="20849" spans="4:4" s="232" customFormat="1" ht="15.75" customHeight="1">
      <c r="D20849" s="233"/>
    </row>
    <row r="20851" spans="4:4" s="232" customFormat="1" ht="15.75" customHeight="1">
      <c r="D20851" s="233"/>
    </row>
    <row r="20853" spans="4:4" s="232" customFormat="1" ht="15.75" customHeight="1">
      <c r="D20853" s="233"/>
    </row>
    <row r="20855" spans="4:4" s="232" customFormat="1" ht="15.75" customHeight="1">
      <c r="D20855" s="233"/>
    </row>
    <row r="20857" spans="4:4" s="232" customFormat="1" ht="15.75" customHeight="1">
      <c r="D20857" s="233"/>
    </row>
    <row r="20859" spans="4:4" s="232" customFormat="1" ht="15.75" customHeight="1">
      <c r="D20859" s="233"/>
    </row>
    <row r="20861" spans="4:4" s="232" customFormat="1" ht="15.75" customHeight="1">
      <c r="D20861" s="233"/>
    </row>
    <row r="20863" spans="4:4" s="232" customFormat="1" ht="15.75" customHeight="1">
      <c r="D20863" s="233"/>
    </row>
    <row r="20865" spans="4:4" s="232" customFormat="1" ht="15.75" customHeight="1">
      <c r="D20865" s="233"/>
    </row>
    <row r="20867" spans="4:4" s="232" customFormat="1" ht="15.75" customHeight="1">
      <c r="D20867" s="233"/>
    </row>
    <row r="20869" spans="4:4" s="232" customFormat="1" ht="15.75" customHeight="1">
      <c r="D20869" s="233"/>
    </row>
    <row r="20871" spans="4:4" s="232" customFormat="1" ht="15.75" customHeight="1">
      <c r="D20871" s="233"/>
    </row>
    <row r="20873" spans="4:4" s="232" customFormat="1" ht="15.75" customHeight="1">
      <c r="D20873" s="233"/>
    </row>
    <row r="20875" spans="4:4" s="232" customFormat="1" ht="15.75" customHeight="1">
      <c r="D20875" s="233"/>
    </row>
    <row r="20877" spans="4:4" s="232" customFormat="1" ht="15.75" customHeight="1">
      <c r="D20877" s="233"/>
    </row>
    <row r="20879" spans="4:4" s="232" customFormat="1" ht="15.75" customHeight="1">
      <c r="D20879" s="233"/>
    </row>
    <row r="20881" spans="4:4" s="232" customFormat="1" ht="15.75" customHeight="1">
      <c r="D20881" s="233"/>
    </row>
    <row r="20883" spans="4:4" s="232" customFormat="1" ht="15.75" customHeight="1">
      <c r="D20883" s="233"/>
    </row>
    <row r="20885" spans="4:4" s="232" customFormat="1" ht="15.75" customHeight="1">
      <c r="D20885" s="233"/>
    </row>
    <row r="20887" spans="4:4" s="232" customFormat="1" ht="15.75" customHeight="1">
      <c r="D20887" s="233"/>
    </row>
    <row r="20889" spans="4:4" s="232" customFormat="1" ht="15.75" customHeight="1">
      <c r="D20889" s="233"/>
    </row>
    <row r="20891" spans="4:4" s="232" customFormat="1" ht="15.75" customHeight="1">
      <c r="D20891" s="233"/>
    </row>
    <row r="20893" spans="4:4" s="232" customFormat="1" ht="15.75" customHeight="1">
      <c r="D20893" s="233"/>
    </row>
    <row r="20895" spans="4:4" s="232" customFormat="1" ht="15.75" customHeight="1">
      <c r="D20895" s="233"/>
    </row>
    <row r="20897" spans="4:4" s="232" customFormat="1" ht="15.75" customHeight="1">
      <c r="D20897" s="233"/>
    </row>
    <row r="20899" spans="4:4" s="232" customFormat="1" ht="15.75" customHeight="1">
      <c r="D20899" s="233"/>
    </row>
    <row r="20901" spans="4:4" s="232" customFormat="1" ht="15.75" customHeight="1">
      <c r="D20901" s="233"/>
    </row>
    <row r="20903" spans="4:4" s="232" customFormat="1" ht="15.75" customHeight="1">
      <c r="D20903" s="233"/>
    </row>
    <row r="20905" spans="4:4" s="232" customFormat="1" ht="15.75" customHeight="1">
      <c r="D20905" s="233"/>
    </row>
    <row r="20907" spans="4:4" s="232" customFormat="1" ht="15.75" customHeight="1">
      <c r="D20907" s="233"/>
    </row>
    <row r="20909" spans="4:4" s="232" customFormat="1" ht="15.75" customHeight="1">
      <c r="D20909" s="233"/>
    </row>
    <row r="20911" spans="4:4" s="232" customFormat="1" ht="15.75" customHeight="1">
      <c r="D20911" s="233"/>
    </row>
    <row r="20913" spans="4:4" s="232" customFormat="1" ht="15.75" customHeight="1">
      <c r="D20913" s="233"/>
    </row>
    <row r="20915" spans="4:4" s="232" customFormat="1" ht="15.75" customHeight="1">
      <c r="D20915" s="233"/>
    </row>
    <row r="20917" spans="4:4" s="232" customFormat="1" ht="15.75" customHeight="1">
      <c r="D20917" s="233"/>
    </row>
    <row r="20919" spans="4:4" s="232" customFormat="1" ht="15.75" customHeight="1">
      <c r="D20919" s="233"/>
    </row>
    <row r="20921" spans="4:4" s="232" customFormat="1" ht="15.75" customHeight="1">
      <c r="D20921" s="233"/>
    </row>
    <row r="20923" spans="4:4" s="232" customFormat="1" ht="15.75" customHeight="1">
      <c r="D20923" s="233"/>
    </row>
    <row r="20925" spans="4:4" s="232" customFormat="1" ht="15.75" customHeight="1">
      <c r="D20925" s="233"/>
    </row>
    <row r="20927" spans="4:4" s="232" customFormat="1" ht="15.75" customHeight="1">
      <c r="D20927" s="233"/>
    </row>
    <row r="20929" spans="4:4" s="232" customFormat="1" ht="15.75" customHeight="1">
      <c r="D20929" s="233"/>
    </row>
    <row r="20931" spans="4:4" s="232" customFormat="1" ht="15.75" customHeight="1">
      <c r="D20931" s="233"/>
    </row>
    <row r="20933" spans="4:4" s="232" customFormat="1" ht="15.75" customHeight="1">
      <c r="D20933" s="233"/>
    </row>
    <row r="20935" spans="4:4" s="232" customFormat="1" ht="15.75" customHeight="1">
      <c r="D20935" s="233"/>
    </row>
    <row r="20937" spans="4:4" s="232" customFormat="1" ht="15.75" customHeight="1">
      <c r="D20937" s="233"/>
    </row>
    <row r="20939" spans="4:4" s="232" customFormat="1" ht="15.75" customHeight="1">
      <c r="D20939" s="233"/>
    </row>
    <row r="20941" spans="4:4" s="232" customFormat="1" ht="15.75" customHeight="1">
      <c r="D20941" s="233"/>
    </row>
    <row r="20943" spans="4:4" s="232" customFormat="1" ht="15.75" customHeight="1">
      <c r="D20943" s="233"/>
    </row>
    <row r="20945" spans="4:4" s="232" customFormat="1" ht="15.75" customHeight="1">
      <c r="D20945" s="233"/>
    </row>
    <row r="20947" spans="4:4" s="232" customFormat="1" ht="15.75" customHeight="1">
      <c r="D20947" s="233"/>
    </row>
    <row r="20949" spans="4:4" s="232" customFormat="1" ht="15.75" customHeight="1">
      <c r="D20949" s="233"/>
    </row>
    <row r="20951" spans="4:4" s="232" customFormat="1" ht="15.75" customHeight="1">
      <c r="D20951" s="233"/>
    </row>
    <row r="20953" spans="4:4" s="232" customFormat="1" ht="15.75" customHeight="1">
      <c r="D20953" s="233"/>
    </row>
    <row r="20955" spans="4:4" s="232" customFormat="1" ht="15.75" customHeight="1">
      <c r="D20955" s="233"/>
    </row>
    <row r="20957" spans="4:4" s="232" customFormat="1" ht="15.75" customHeight="1">
      <c r="D20957" s="233"/>
    </row>
    <row r="20959" spans="4:4" s="232" customFormat="1" ht="15.75" customHeight="1">
      <c r="D20959" s="233"/>
    </row>
    <row r="20961" spans="4:4" s="232" customFormat="1" ht="15.75" customHeight="1">
      <c r="D20961" s="233"/>
    </row>
    <row r="20963" spans="4:4" s="232" customFormat="1" ht="15.75" customHeight="1">
      <c r="D20963" s="233"/>
    </row>
    <row r="20965" spans="4:4" s="232" customFormat="1" ht="15.75" customHeight="1">
      <c r="D20965" s="233"/>
    </row>
    <row r="20967" spans="4:4" s="232" customFormat="1" ht="15.75" customHeight="1">
      <c r="D20967" s="233"/>
    </row>
    <row r="20969" spans="4:4" s="232" customFormat="1" ht="15.75" customHeight="1">
      <c r="D20969" s="233"/>
    </row>
    <row r="20971" spans="4:4" s="232" customFormat="1" ht="15.75" customHeight="1">
      <c r="D20971" s="233"/>
    </row>
    <row r="20973" spans="4:4" s="232" customFormat="1" ht="15.75" customHeight="1">
      <c r="D20973" s="233"/>
    </row>
    <row r="20975" spans="4:4" s="232" customFormat="1" ht="15.75" customHeight="1">
      <c r="D20975" s="233"/>
    </row>
    <row r="20977" spans="4:4" s="232" customFormat="1" ht="15.75" customHeight="1">
      <c r="D20977" s="233"/>
    </row>
    <row r="20979" spans="4:4" s="232" customFormat="1" ht="15.75" customHeight="1">
      <c r="D20979" s="233"/>
    </row>
    <row r="20981" spans="4:4" s="232" customFormat="1" ht="15.75" customHeight="1">
      <c r="D20981" s="233"/>
    </row>
    <row r="20983" spans="4:4" s="232" customFormat="1" ht="15.75" customHeight="1">
      <c r="D20983" s="233"/>
    </row>
    <row r="20985" spans="4:4" s="232" customFormat="1" ht="15.75" customHeight="1">
      <c r="D20985" s="233"/>
    </row>
    <row r="20987" spans="4:4" s="232" customFormat="1" ht="15.75" customHeight="1">
      <c r="D20987" s="233"/>
    </row>
    <row r="20989" spans="4:4" s="232" customFormat="1" ht="15.75" customHeight="1">
      <c r="D20989" s="233"/>
    </row>
    <row r="20991" spans="4:4" s="232" customFormat="1" ht="15.75" customHeight="1">
      <c r="D20991" s="233"/>
    </row>
    <row r="20993" spans="4:4" s="232" customFormat="1" ht="15.75" customHeight="1">
      <c r="D20993" s="233"/>
    </row>
    <row r="20995" spans="4:4" s="232" customFormat="1" ht="15.75" customHeight="1">
      <c r="D20995" s="233"/>
    </row>
    <row r="20997" spans="4:4" s="232" customFormat="1" ht="15.75" customHeight="1">
      <c r="D20997" s="233"/>
    </row>
    <row r="20999" spans="4:4" s="232" customFormat="1" ht="15.75" customHeight="1">
      <c r="D20999" s="233"/>
    </row>
    <row r="21001" spans="4:4" s="232" customFormat="1" ht="15.75" customHeight="1">
      <c r="D21001" s="233"/>
    </row>
    <row r="21003" spans="4:4" s="232" customFormat="1" ht="15.75" customHeight="1">
      <c r="D21003" s="233"/>
    </row>
    <row r="21005" spans="4:4" s="232" customFormat="1" ht="15.75" customHeight="1">
      <c r="D21005" s="233"/>
    </row>
    <row r="21007" spans="4:4" s="232" customFormat="1" ht="15.75" customHeight="1">
      <c r="D21007" s="233"/>
    </row>
    <row r="21009" spans="4:4" s="232" customFormat="1" ht="15.75" customHeight="1">
      <c r="D21009" s="233"/>
    </row>
    <row r="21011" spans="4:4" s="232" customFormat="1" ht="15.75" customHeight="1">
      <c r="D21011" s="233"/>
    </row>
    <row r="21013" spans="4:4" s="232" customFormat="1" ht="15.75" customHeight="1">
      <c r="D21013" s="233"/>
    </row>
    <row r="21015" spans="4:4" s="232" customFormat="1" ht="15.75" customHeight="1">
      <c r="D21015" s="233"/>
    </row>
    <row r="21017" spans="4:4" s="232" customFormat="1" ht="15.75" customHeight="1">
      <c r="D21017" s="233"/>
    </row>
    <row r="21019" spans="4:4" s="232" customFormat="1" ht="15.75" customHeight="1">
      <c r="D21019" s="233"/>
    </row>
    <row r="21021" spans="4:4" s="232" customFormat="1" ht="15.75" customHeight="1">
      <c r="D21021" s="233"/>
    </row>
    <row r="21023" spans="4:4" s="232" customFormat="1" ht="15.75" customHeight="1">
      <c r="D21023" s="233"/>
    </row>
    <row r="21025" spans="4:4" s="232" customFormat="1" ht="15.75" customHeight="1">
      <c r="D21025" s="233"/>
    </row>
    <row r="21027" spans="4:4" s="232" customFormat="1" ht="15.75" customHeight="1">
      <c r="D21027" s="233"/>
    </row>
    <row r="21029" spans="4:4" s="232" customFormat="1" ht="15.75" customHeight="1">
      <c r="D21029" s="233"/>
    </row>
    <row r="21031" spans="4:4" s="232" customFormat="1" ht="15.75" customHeight="1">
      <c r="D21031" s="233"/>
    </row>
    <row r="21033" spans="4:4" s="232" customFormat="1" ht="15.75" customHeight="1">
      <c r="D21033" s="233"/>
    </row>
    <row r="21035" spans="4:4" s="232" customFormat="1" ht="15.75" customHeight="1">
      <c r="D21035" s="233"/>
    </row>
    <row r="21037" spans="4:4" s="232" customFormat="1" ht="15.75" customHeight="1">
      <c r="D21037" s="233"/>
    </row>
    <row r="21039" spans="4:4" s="232" customFormat="1" ht="15.75" customHeight="1">
      <c r="D21039" s="233"/>
    </row>
    <row r="21041" spans="4:4" s="232" customFormat="1" ht="15.75" customHeight="1">
      <c r="D21041" s="233"/>
    </row>
    <row r="21043" spans="4:4" s="232" customFormat="1" ht="15.75" customHeight="1">
      <c r="D21043" s="233"/>
    </row>
    <row r="21045" spans="4:4" s="232" customFormat="1" ht="15.75" customHeight="1">
      <c r="D21045" s="233"/>
    </row>
    <row r="21047" spans="4:4" s="232" customFormat="1" ht="15.75" customHeight="1">
      <c r="D21047" s="233"/>
    </row>
    <row r="21049" spans="4:4" s="232" customFormat="1" ht="15.75" customHeight="1">
      <c r="D21049" s="233"/>
    </row>
    <row r="21051" spans="4:4" s="232" customFormat="1" ht="15.75" customHeight="1">
      <c r="D21051" s="233"/>
    </row>
    <row r="21053" spans="4:4" s="232" customFormat="1" ht="15.75" customHeight="1">
      <c r="D21053" s="233"/>
    </row>
    <row r="21055" spans="4:4" s="232" customFormat="1" ht="15.75" customHeight="1">
      <c r="D21055" s="233"/>
    </row>
    <row r="21057" spans="4:4" s="232" customFormat="1" ht="15.75" customHeight="1">
      <c r="D21057" s="233"/>
    </row>
    <row r="21059" spans="4:4" s="232" customFormat="1" ht="15.75" customHeight="1">
      <c r="D21059" s="233"/>
    </row>
    <row r="21061" spans="4:4" s="232" customFormat="1" ht="15.75" customHeight="1">
      <c r="D21061" s="233"/>
    </row>
    <row r="21063" spans="4:4" s="232" customFormat="1" ht="15.75" customHeight="1">
      <c r="D21063" s="233"/>
    </row>
    <row r="21065" spans="4:4" s="232" customFormat="1" ht="15.75" customHeight="1">
      <c r="D21065" s="233"/>
    </row>
    <row r="21067" spans="4:4" s="232" customFormat="1" ht="15.75" customHeight="1">
      <c r="D21067" s="233"/>
    </row>
    <row r="21069" spans="4:4" s="232" customFormat="1" ht="15.75" customHeight="1">
      <c r="D21069" s="233"/>
    </row>
    <row r="21071" spans="4:4" s="232" customFormat="1" ht="15.75" customHeight="1">
      <c r="D21071" s="233"/>
    </row>
    <row r="21073" spans="4:4" s="232" customFormat="1" ht="15.75" customHeight="1">
      <c r="D21073" s="233"/>
    </row>
    <row r="21075" spans="4:4" s="232" customFormat="1" ht="15.75" customHeight="1">
      <c r="D21075" s="233"/>
    </row>
    <row r="21077" spans="4:4" s="232" customFormat="1" ht="15.75" customHeight="1">
      <c r="D21077" s="233"/>
    </row>
    <row r="21079" spans="4:4" s="232" customFormat="1" ht="15.75" customHeight="1">
      <c r="D21079" s="233"/>
    </row>
    <row r="21081" spans="4:4" s="232" customFormat="1" ht="15.75" customHeight="1">
      <c r="D21081" s="233"/>
    </row>
    <row r="21083" spans="4:4" s="232" customFormat="1" ht="15.75" customHeight="1">
      <c r="D21083" s="233"/>
    </row>
    <row r="21085" spans="4:4" s="232" customFormat="1" ht="15.75" customHeight="1">
      <c r="D21085" s="233"/>
    </row>
    <row r="21087" spans="4:4" s="232" customFormat="1" ht="15.75" customHeight="1">
      <c r="D21087" s="233"/>
    </row>
    <row r="21089" spans="4:4" s="232" customFormat="1" ht="15.75" customHeight="1">
      <c r="D21089" s="233"/>
    </row>
    <row r="21091" spans="4:4" s="232" customFormat="1" ht="15.75" customHeight="1">
      <c r="D21091" s="233"/>
    </row>
    <row r="21093" spans="4:4" s="232" customFormat="1" ht="15.75" customHeight="1">
      <c r="D21093" s="233"/>
    </row>
    <row r="21095" spans="4:4" s="232" customFormat="1" ht="15.75" customHeight="1">
      <c r="D21095" s="233"/>
    </row>
    <row r="21097" spans="4:4" s="232" customFormat="1" ht="15.75" customHeight="1">
      <c r="D21097" s="233"/>
    </row>
    <row r="21099" spans="4:4" s="232" customFormat="1" ht="15.75" customHeight="1">
      <c r="D21099" s="233"/>
    </row>
    <row r="21101" spans="4:4" s="232" customFormat="1" ht="15.75" customHeight="1">
      <c r="D21101" s="233"/>
    </row>
    <row r="21103" spans="4:4" s="232" customFormat="1" ht="15.75" customHeight="1">
      <c r="D21103" s="233"/>
    </row>
    <row r="21105" spans="4:4" s="232" customFormat="1" ht="15.75" customHeight="1">
      <c r="D21105" s="233"/>
    </row>
    <row r="21107" spans="4:4" s="232" customFormat="1" ht="15.75" customHeight="1">
      <c r="D21107" s="233"/>
    </row>
    <row r="21109" spans="4:4" s="232" customFormat="1" ht="15.75" customHeight="1">
      <c r="D21109" s="233"/>
    </row>
    <row r="21111" spans="4:4" s="232" customFormat="1" ht="15.75" customHeight="1">
      <c r="D21111" s="233"/>
    </row>
    <row r="21113" spans="4:4" s="232" customFormat="1" ht="15.75" customHeight="1">
      <c r="D21113" s="233"/>
    </row>
    <row r="21115" spans="4:4" s="232" customFormat="1" ht="15.75" customHeight="1">
      <c r="D21115" s="233"/>
    </row>
    <row r="21117" spans="4:4" s="232" customFormat="1" ht="15.75" customHeight="1">
      <c r="D21117" s="233"/>
    </row>
    <row r="21119" spans="4:4" s="232" customFormat="1" ht="15.75" customHeight="1">
      <c r="D21119" s="233"/>
    </row>
    <row r="21121" spans="4:4" s="232" customFormat="1" ht="15.75" customHeight="1">
      <c r="D21121" s="233"/>
    </row>
    <row r="21123" spans="4:4" s="232" customFormat="1" ht="15.75" customHeight="1">
      <c r="D21123" s="233"/>
    </row>
    <row r="21125" spans="4:4" s="232" customFormat="1" ht="15.75" customHeight="1">
      <c r="D21125" s="233"/>
    </row>
    <row r="21127" spans="4:4" s="232" customFormat="1" ht="15.75" customHeight="1">
      <c r="D21127" s="233"/>
    </row>
    <row r="21129" spans="4:4" s="232" customFormat="1" ht="15.75" customHeight="1">
      <c r="D21129" s="233"/>
    </row>
    <row r="21131" spans="4:4" s="232" customFormat="1" ht="15.75" customHeight="1">
      <c r="D21131" s="233"/>
    </row>
    <row r="21133" spans="4:4" s="232" customFormat="1" ht="15.75" customHeight="1">
      <c r="D21133" s="233"/>
    </row>
    <row r="21135" spans="4:4" s="232" customFormat="1" ht="15.75" customHeight="1">
      <c r="D21135" s="233"/>
    </row>
    <row r="21137" spans="4:4" s="232" customFormat="1" ht="15.75" customHeight="1">
      <c r="D21137" s="233"/>
    </row>
    <row r="21139" spans="4:4" s="232" customFormat="1" ht="15.75" customHeight="1">
      <c r="D21139" s="233"/>
    </row>
    <row r="21141" spans="4:4" s="232" customFormat="1" ht="15.75" customHeight="1">
      <c r="D21141" s="233"/>
    </row>
    <row r="21143" spans="4:4" s="232" customFormat="1" ht="15.75" customHeight="1">
      <c r="D21143" s="233"/>
    </row>
    <row r="21145" spans="4:4" s="232" customFormat="1" ht="15.75" customHeight="1">
      <c r="D21145" s="233"/>
    </row>
    <row r="21147" spans="4:4" s="232" customFormat="1" ht="15.75" customHeight="1">
      <c r="D21147" s="233"/>
    </row>
    <row r="21149" spans="4:4" s="232" customFormat="1" ht="15.75" customHeight="1">
      <c r="D21149" s="233"/>
    </row>
    <row r="21151" spans="4:4" s="232" customFormat="1" ht="15.75" customHeight="1">
      <c r="D21151" s="233"/>
    </row>
    <row r="21153" spans="4:4" s="232" customFormat="1" ht="15.75" customHeight="1">
      <c r="D21153" s="233"/>
    </row>
    <row r="21155" spans="4:4" s="232" customFormat="1" ht="15.75" customHeight="1">
      <c r="D21155" s="233"/>
    </row>
    <row r="21157" spans="4:4" s="232" customFormat="1" ht="15.75" customHeight="1">
      <c r="D21157" s="233"/>
    </row>
    <row r="21159" spans="4:4" s="232" customFormat="1" ht="15.75" customHeight="1">
      <c r="D21159" s="233"/>
    </row>
    <row r="21161" spans="4:4" s="232" customFormat="1" ht="15.75" customHeight="1">
      <c r="D21161" s="233"/>
    </row>
    <row r="21163" spans="4:4" s="232" customFormat="1" ht="15.75" customHeight="1">
      <c r="D21163" s="233"/>
    </row>
    <row r="21165" spans="4:4" s="232" customFormat="1" ht="15.75" customHeight="1">
      <c r="D21165" s="233"/>
    </row>
    <row r="21167" spans="4:4" s="232" customFormat="1" ht="15.75" customHeight="1">
      <c r="D21167" s="233"/>
    </row>
    <row r="21169" spans="4:4" s="232" customFormat="1" ht="15.75" customHeight="1">
      <c r="D21169" s="233"/>
    </row>
    <row r="21171" spans="4:4" s="232" customFormat="1" ht="15.75" customHeight="1">
      <c r="D21171" s="233"/>
    </row>
    <row r="21173" spans="4:4" s="232" customFormat="1" ht="15.75" customHeight="1">
      <c r="D21173" s="233"/>
    </row>
    <row r="21175" spans="4:4" s="232" customFormat="1" ht="15.75" customHeight="1">
      <c r="D21175" s="233"/>
    </row>
    <row r="21177" spans="4:4" s="232" customFormat="1" ht="15.75" customHeight="1">
      <c r="D21177" s="233"/>
    </row>
    <row r="21179" spans="4:4" s="232" customFormat="1" ht="15.75" customHeight="1">
      <c r="D21179" s="233"/>
    </row>
    <row r="21181" spans="4:4" s="232" customFormat="1" ht="15.75" customHeight="1">
      <c r="D21181" s="233"/>
    </row>
    <row r="21183" spans="4:4" s="232" customFormat="1" ht="15.75" customHeight="1">
      <c r="D21183" s="233"/>
    </row>
    <row r="21185" spans="4:4" s="232" customFormat="1" ht="15.75" customHeight="1">
      <c r="D21185" s="233"/>
    </row>
    <row r="21187" spans="4:4" s="232" customFormat="1" ht="15.75" customHeight="1">
      <c r="D21187" s="233"/>
    </row>
    <row r="21189" spans="4:4" s="232" customFormat="1" ht="15.75" customHeight="1">
      <c r="D21189" s="233"/>
    </row>
    <row r="21191" spans="4:4" s="232" customFormat="1" ht="15.75" customHeight="1">
      <c r="D21191" s="233"/>
    </row>
    <row r="21193" spans="4:4" s="232" customFormat="1" ht="15.75" customHeight="1">
      <c r="D21193" s="233"/>
    </row>
    <row r="21195" spans="4:4" s="232" customFormat="1" ht="15.75" customHeight="1">
      <c r="D21195" s="233"/>
    </row>
    <row r="21197" spans="4:4" s="232" customFormat="1" ht="15.75" customHeight="1">
      <c r="D21197" s="233"/>
    </row>
    <row r="21199" spans="4:4" s="232" customFormat="1" ht="15.75" customHeight="1">
      <c r="D21199" s="233"/>
    </row>
    <row r="21201" spans="4:4" s="232" customFormat="1" ht="15.75" customHeight="1">
      <c r="D21201" s="233"/>
    </row>
    <row r="21203" spans="4:4" s="232" customFormat="1" ht="15.75" customHeight="1">
      <c r="D21203" s="233"/>
    </row>
    <row r="21205" spans="4:4" s="232" customFormat="1" ht="15.75" customHeight="1">
      <c r="D21205" s="233"/>
    </row>
    <row r="21207" spans="4:4" s="232" customFormat="1" ht="15.75" customHeight="1">
      <c r="D21207" s="233"/>
    </row>
    <row r="21209" spans="4:4" s="232" customFormat="1" ht="15.75" customHeight="1">
      <c r="D21209" s="233"/>
    </row>
    <row r="21211" spans="4:4" s="232" customFormat="1" ht="15.75" customHeight="1">
      <c r="D21211" s="233"/>
    </row>
    <row r="21213" spans="4:4" s="232" customFormat="1" ht="15.75" customHeight="1">
      <c r="D21213" s="233"/>
    </row>
    <row r="21215" spans="4:4" s="232" customFormat="1" ht="15.75" customHeight="1">
      <c r="D21215" s="233"/>
    </row>
    <row r="21217" spans="4:4" s="232" customFormat="1" ht="15.75" customHeight="1">
      <c r="D21217" s="233"/>
    </row>
    <row r="21219" spans="4:4" s="232" customFormat="1" ht="15.75" customHeight="1">
      <c r="D21219" s="233"/>
    </row>
    <row r="21221" spans="4:4" s="232" customFormat="1" ht="15.75" customHeight="1">
      <c r="D21221" s="233"/>
    </row>
    <row r="21223" spans="4:4" s="232" customFormat="1" ht="15.75" customHeight="1">
      <c r="D21223" s="233"/>
    </row>
    <row r="21225" spans="4:4" s="232" customFormat="1" ht="15.75" customHeight="1">
      <c r="D21225" s="233"/>
    </row>
    <row r="21227" spans="4:4" s="232" customFormat="1" ht="15.75" customHeight="1">
      <c r="D21227" s="233"/>
    </row>
    <row r="21229" spans="4:4" s="232" customFormat="1" ht="15.75" customHeight="1">
      <c r="D21229" s="233"/>
    </row>
    <row r="21231" spans="4:4" s="232" customFormat="1" ht="15.75" customHeight="1">
      <c r="D21231" s="233"/>
    </row>
    <row r="21233" spans="4:4" s="232" customFormat="1" ht="15.75" customHeight="1">
      <c r="D21233" s="233"/>
    </row>
    <row r="21235" spans="4:4" s="232" customFormat="1" ht="15.75" customHeight="1">
      <c r="D21235" s="233"/>
    </row>
    <row r="21237" spans="4:4" s="232" customFormat="1" ht="15.75" customHeight="1">
      <c r="D21237" s="233"/>
    </row>
    <row r="21239" spans="4:4" s="232" customFormat="1" ht="15.75" customHeight="1">
      <c r="D21239" s="233"/>
    </row>
    <row r="21241" spans="4:4" s="232" customFormat="1" ht="15.75" customHeight="1">
      <c r="D21241" s="233"/>
    </row>
    <row r="21243" spans="4:4" s="232" customFormat="1" ht="15.75" customHeight="1">
      <c r="D21243" s="233"/>
    </row>
    <row r="21245" spans="4:4" s="232" customFormat="1" ht="15.75" customHeight="1">
      <c r="D21245" s="233"/>
    </row>
    <row r="21247" spans="4:4" s="232" customFormat="1" ht="15.75" customHeight="1">
      <c r="D21247" s="233"/>
    </row>
    <row r="21249" spans="4:4" s="232" customFormat="1" ht="15.75" customHeight="1">
      <c r="D21249" s="233"/>
    </row>
    <row r="21251" spans="4:4" s="232" customFormat="1" ht="15.75" customHeight="1">
      <c r="D21251" s="233"/>
    </row>
    <row r="21253" spans="4:4" s="232" customFormat="1" ht="15.75" customHeight="1">
      <c r="D21253" s="233"/>
    </row>
    <row r="21255" spans="4:4" s="232" customFormat="1" ht="15.75" customHeight="1">
      <c r="D21255" s="233"/>
    </row>
    <row r="21257" spans="4:4" s="232" customFormat="1" ht="15.75" customHeight="1">
      <c r="D21257" s="233"/>
    </row>
    <row r="21259" spans="4:4" s="232" customFormat="1" ht="15.75" customHeight="1">
      <c r="D21259" s="233"/>
    </row>
    <row r="21261" spans="4:4" s="232" customFormat="1" ht="15.75" customHeight="1">
      <c r="D21261" s="233"/>
    </row>
    <row r="21263" spans="4:4" s="232" customFormat="1" ht="15.75" customHeight="1">
      <c r="D21263" s="233"/>
    </row>
    <row r="21265" spans="4:4" s="232" customFormat="1" ht="15.75" customHeight="1">
      <c r="D21265" s="233"/>
    </row>
    <row r="21267" spans="4:4" s="232" customFormat="1" ht="15.75" customHeight="1">
      <c r="D21267" s="233"/>
    </row>
    <row r="21269" spans="4:4" s="232" customFormat="1" ht="15.75" customHeight="1">
      <c r="D21269" s="233"/>
    </row>
    <row r="21271" spans="4:4" s="232" customFormat="1" ht="15.75" customHeight="1">
      <c r="D21271" s="233"/>
    </row>
    <row r="21273" spans="4:4" s="232" customFormat="1" ht="15.75" customHeight="1">
      <c r="D21273" s="233"/>
    </row>
    <row r="21275" spans="4:4" s="232" customFormat="1" ht="15.75" customHeight="1">
      <c r="D21275" s="233"/>
    </row>
    <row r="21277" spans="4:4" s="232" customFormat="1" ht="15.75" customHeight="1">
      <c r="D21277" s="233"/>
    </row>
    <row r="21279" spans="4:4" s="232" customFormat="1" ht="15.75" customHeight="1">
      <c r="D21279" s="233"/>
    </row>
    <row r="21281" spans="4:4" s="232" customFormat="1" ht="15.75" customHeight="1">
      <c r="D21281" s="233"/>
    </row>
    <row r="21283" spans="4:4" s="232" customFormat="1" ht="15.75" customHeight="1">
      <c r="D21283" s="233"/>
    </row>
    <row r="21285" spans="4:4" s="232" customFormat="1" ht="15.75" customHeight="1">
      <c r="D21285" s="233"/>
    </row>
    <row r="21287" spans="4:4" s="232" customFormat="1" ht="15.75" customHeight="1">
      <c r="D21287" s="233"/>
    </row>
    <row r="21289" spans="4:4" s="232" customFormat="1" ht="15.75" customHeight="1">
      <c r="D21289" s="233"/>
    </row>
    <row r="21291" spans="4:4" s="232" customFormat="1" ht="15.75" customHeight="1">
      <c r="D21291" s="233"/>
    </row>
    <row r="21293" spans="4:4" s="232" customFormat="1" ht="15.75" customHeight="1">
      <c r="D21293" s="233"/>
    </row>
    <row r="21295" spans="4:4" s="232" customFormat="1" ht="15.75" customHeight="1">
      <c r="D21295" s="233"/>
    </row>
    <row r="21297" spans="4:4" s="232" customFormat="1" ht="15.75" customHeight="1">
      <c r="D21297" s="233"/>
    </row>
    <row r="21299" spans="4:4" s="232" customFormat="1" ht="15.75" customHeight="1">
      <c r="D21299" s="233"/>
    </row>
    <row r="21301" spans="4:4" s="232" customFormat="1" ht="15.75" customHeight="1">
      <c r="D21301" s="233"/>
    </row>
    <row r="21303" spans="4:4" s="232" customFormat="1" ht="15.75" customHeight="1">
      <c r="D21303" s="233"/>
    </row>
    <row r="21305" spans="4:4" s="232" customFormat="1" ht="15.75" customHeight="1">
      <c r="D21305" s="233"/>
    </row>
    <row r="21307" spans="4:4" s="232" customFormat="1" ht="15.75" customHeight="1">
      <c r="D21307" s="233"/>
    </row>
    <row r="21309" spans="4:4" s="232" customFormat="1" ht="15.75" customHeight="1">
      <c r="D21309" s="233"/>
    </row>
    <row r="21311" spans="4:4" s="232" customFormat="1" ht="15.75" customHeight="1">
      <c r="D21311" s="233"/>
    </row>
    <row r="21313" spans="4:4" s="232" customFormat="1" ht="15.75" customHeight="1">
      <c r="D21313" s="233"/>
    </row>
    <row r="21315" spans="4:4" s="232" customFormat="1" ht="15.75" customHeight="1">
      <c r="D21315" s="233"/>
    </row>
    <row r="21317" spans="4:4" s="232" customFormat="1" ht="15.75" customHeight="1">
      <c r="D21317" s="233"/>
    </row>
    <row r="21319" spans="4:4" s="232" customFormat="1" ht="15.75" customHeight="1">
      <c r="D21319" s="233"/>
    </row>
    <row r="21321" spans="4:4" s="232" customFormat="1" ht="15.75" customHeight="1">
      <c r="D21321" s="233"/>
    </row>
    <row r="21323" spans="4:4" s="232" customFormat="1" ht="15.75" customHeight="1">
      <c r="D21323" s="233"/>
    </row>
    <row r="21325" spans="4:4" s="232" customFormat="1" ht="15.75" customHeight="1">
      <c r="D21325" s="233"/>
    </row>
    <row r="21327" spans="4:4" s="232" customFormat="1" ht="15.75" customHeight="1">
      <c r="D21327" s="233"/>
    </row>
    <row r="21329" spans="4:4" s="232" customFormat="1" ht="15.75" customHeight="1">
      <c r="D21329" s="233"/>
    </row>
    <row r="21331" spans="4:4" s="232" customFormat="1" ht="15.75" customHeight="1">
      <c r="D21331" s="233"/>
    </row>
    <row r="21333" spans="4:4" s="232" customFormat="1" ht="15.75" customHeight="1">
      <c r="D21333" s="233"/>
    </row>
    <row r="21335" spans="4:4" s="232" customFormat="1" ht="15.75" customHeight="1">
      <c r="D21335" s="233"/>
    </row>
    <row r="21337" spans="4:4" s="232" customFormat="1" ht="15.75" customHeight="1">
      <c r="D21337" s="233"/>
    </row>
    <row r="21339" spans="4:4" s="232" customFormat="1" ht="15.75" customHeight="1">
      <c r="D21339" s="233"/>
    </row>
    <row r="21341" spans="4:4" s="232" customFormat="1" ht="15.75" customHeight="1">
      <c r="D21341" s="233"/>
    </row>
    <row r="21343" spans="4:4" s="232" customFormat="1" ht="15.75" customHeight="1">
      <c r="D21343" s="233"/>
    </row>
    <row r="21345" spans="4:4" s="232" customFormat="1" ht="15.75" customHeight="1">
      <c r="D21345" s="233"/>
    </row>
    <row r="21347" spans="4:4" s="232" customFormat="1" ht="15.75" customHeight="1">
      <c r="D21347" s="233"/>
    </row>
    <row r="21349" spans="4:4" s="232" customFormat="1" ht="15.75" customHeight="1">
      <c r="D21349" s="233"/>
    </row>
    <row r="21351" spans="4:4" s="232" customFormat="1" ht="15.75" customHeight="1">
      <c r="D21351" s="233"/>
    </row>
    <row r="21353" spans="4:4" s="232" customFormat="1" ht="15.75" customHeight="1">
      <c r="D21353" s="233"/>
    </row>
    <row r="21355" spans="4:4" s="232" customFormat="1" ht="15.75" customHeight="1">
      <c r="D21355" s="233"/>
    </row>
    <row r="21357" spans="4:4" s="232" customFormat="1" ht="15.75" customHeight="1">
      <c r="D21357" s="233"/>
    </row>
    <row r="21359" spans="4:4" s="232" customFormat="1" ht="15.75" customHeight="1">
      <c r="D21359" s="233"/>
    </row>
    <row r="21361" spans="4:4" s="232" customFormat="1" ht="15.75" customHeight="1">
      <c r="D21361" s="233"/>
    </row>
    <row r="21363" spans="4:4" s="232" customFormat="1" ht="15.75" customHeight="1">
      <c r="D21363" s="233"/>
    </row>
    <row r="21365" spans="4:4" s="232" customFormat="1" ht="15.75" customHeight="1">
      <c r="D21365" s="233"/>
    </row>
    <row r="21367" spans="4:4" s="232" customFormat="1" ht="15.75" customHeight="1">
      <c r="D21367" s="233"/>
    </row>
    <row r="21369" spans="4:4" s="232" customFormat="1" ht="15.75" customHeight="1">
      <c r="D21369" s="233"/>
    </row>
    <row r="21371" spans="4:4" s="232" customFormat="1" ht="15.75" customHeight="1">
      <c r="D21371" s="233"/>
    </row>
    <row r="21373" spans="4:4" s="232" customFormat="1" ht="15.75" customHeight="1">
      <c r="D21373" s="233"/>
    </row>
    <row r="21375" spans="4:4" s="232" customFormat="1" ht="15.75" customHeight="1">
      <c r="D21375" s="233"/>
    </row>
    <row r="21377" spans="4:4" s="232" customFormat="1" ht="15.75" customHeight="1">
      <c r="D21377" s="233"/>
    </row>
    <row r="21379" spans="4:4" s="232" customFormat="1" ht="15.75" customHeight="1">
      <c r="D21379" s="233"/>
    </row>
    <row r="21381" spans="4:4" s="232" customFormat="1" ht="15.75" customHeight="1">
      <c r="D21381" s="233"/>
    </row>
    <row r="21383" spans="4:4" s="232" customFormat="1" ht="15.75" customHeight="1">
      <c r="D21383" s="233"/>
    </row>
    <row r="21385" spans="4:4" s="232" customFormat="1" ht="15.75" customHeight="1">
      <c r="D21385" s="233"/>
    </row>
    <row r="21387" spans="4:4" s="232" customFormat="1" ht="15.75" customHeight="1">
      <c r="D21387" s="233"/>
    </row>
    <row r="21389" spans="4:4" s="232" customFormat="1" ht="15.75" customHeight="1">
      <c r="D21389" s="233"/>
    </row>
    <row r="21391" spans="4:4" s="232" customFormat="1" ht="15.75" customHeight="1">
      <c r="D21391" s="233"/>
    </row>
    <row r="21393" spans="4:4" s="232" customFormat="1" ht="15.75" customHeight="1">
      <c r="D21393" s="233"/>
    </row>
    <row r="21395" spans="4:4" s="232" customFormat="1" ht="15.75" customHeight="1">
      <c r="D21395" s="233"/>
    </row>
    <row r="21397" spans="4:4" s="232" customFormat="1" ht="15.75" customHeight="1">
      <c r="D21397" s="233"/>
    </row>
    <row r="21399" spans="4:4" s="232" customFormat="1" ht="15.75" customHeight="1">
      <c r="D21399" s="233"/>
    </row>
    <row r="21401" spans="4:4" s="232" customFormat="1" ht="15.75" customHeight="1">
      <c r="D21401" s="233"/>
    </row>
    <row r="21403" spans="4:4" s="232" customFormat="1" ht="15.75" customHeight="1">
      <c r="D21403" s="233"/>
    </row>
    <row r="21405" spans="4:4" s="232" customFormat="1" ht="15.75" customHeight="1">
      <c r="D21405" s="233"/>
    </row>
    <row r="21407" spans="4:4" s="232" customFormat="1" ht="15.75" customHeight="1">
      <c r="D21407" s="233"/>
    </row>
    <row r="21409" spans="4:4" s="232" customFormat="1" ht="15.75" customHeight="1">
      <c r="D21409" s="233"/>
    </row>
    <row r="21411" spans="4:4" s="232" customFormat="1" ht="15.75" customHeight="1">
      <c r="D21411" s="233"/>
    </row>
    <row r="21413" spans="4:4" s="232" customFormat="1" ht="15.75" customHeight="1">
      <c r="D21413" s="233"/>
    </row>
    <row r="21415" spans="4:4" s="232" customFormat="1" ht="15.75" customHeight="1">
      <c r="D21415" s="233"/>
    </row>
    <row r="21417" spans="4:4" s="232" customFormat="1" ht="15.75" customHeight="1">
      <c r="D21417" s="233"/>
    </row>
    <row r="21419" spans="4:4" s="232" customFormat="1" ht="15.75" customHeight="1">
      <c r="D21419" s="233"/>
    </row>
    <row r="21421" spans="4:4" s="232" customFormat="1" ht="15.75" customHeight="1">
      <c r="D21421" s="233"/>
    </row>
    <row r="21423" spans="4:4" s="232" customFormat="1" ht="15.75" customHeight="1">
      <c r="D21423" s="233"/>
    </row>
    <row r="21425" spans="4:4" s="232" customFormat="1" ht="15.75" customHeight="1">
      <c r="D21425" s="233"/>
    </row>
    <row r="21427" spans="4:4" s="232" customFormat="1" ht="15.75" customHeight="1">
      <c r="D21427" s="233"/>
    </row>
    <row r="21429" spans="4:4" s="232" customFormat="1" ht="15.75" customHeight="1">
      <c r="D21429" s="233"/>
    </row>
    <row r="21431" spans="4:4" s="232" customFormat="1" ht="15.75" customHeight="1">
      <c r="D21431" s="233"/>
    </row>
    <row r="21433" spans="4:4" s="232" customFormat="1" ht="15.75" customHeight="1">
      <c r="D21433" s="233"/>
    </row>
    <row r="21435" spans="4:4" s="232" customFormat="1" ht="15.75" customHeight="1">
      <c r="D21435" s="233"/>
    </row>
    <row r="21437" spans="4:4" s="232" customFormat="1" ht="15.75" customHeight="1">
      <c r="D21437" s="233"/>
    </row>
    <row r="21439" spans="4:4" s="232" customFormat="1" ht="15.75" customHeight="1">
      <c r="D21439" s="233"/>
    </row>
    <row r="21441" spans="4:4" s="232" customFormat="1" ht="15.75" customHeight="1">
      <c r="D21441" s="233"/>
    </row>
    <row r="21443" spans="4:4" s="232" customFormat="1" ht="15.75" customHeight="1">
      <c r="D21443" s="233"/>
    </row>
    <row r="21445" spans="4:4" s="232" customFormat="1" ht="15.75" customHeight="1">
      <c r="D21445" s="233"/>
    </row>
    <row r="21447" spans="4:4" s="232" customFormat="1" ht="15.75" customHeight="1">
      <c r="D21447" s="233"/>
    </row>
    <row r="21449" spans="4:4" s="232" customFormat="1" ht="15.75" customHeight="1">
      <c r="D21449" s="233"/>
    </row>
    <row r="21451" spans="4:4" s="232" customFormat="1" ht="15.75" customHeight="1">
      <c r="D21451" s="233"/>
    </row>
    <row r="21453" spans="4:4" s="232" customFormat="1" ht="15.75" customHeight="1">
      <c r="D21453" s="233"/>
    </row>
    <row r="21455" spans="4:4" s="232" customFormat="1" ht="15.75" customHeight="1">
      <c r="D21455" s="233"/>
    </row>
    <row r="21457" spans="4:4" s="232" customFormat="1" ht="15.75" customHeight="1">
      <c r="D21457" s="233"/>
    </row>
    <row r="21459" spans="4:4" s="232" customFormat="1" ht="15.75" customHeight="1">
      <c r="D21459" s="233"/>
    </row>
    <row r="21461" spans="4:4" s="232" customFormat="1" ht="15.75" customHeight="1">
      <c r="D21461" s="233"/>
    </row>
    <row r="21463" spans="4:4" s="232" customFormat="1" ht="15.75" customHeight="1">
      <c r="D21463" s="233"/>
    </row>
    <row r="21465" spans="4:4" s="232" customFormat="1" ht="15.75" customHeight="1">
      <c r="D21465" s="233"/>
    </row>
    <row r="21467" spans="4:4" s="232" customFormat="1" ht="15.75" customHeight="1">
      <c r="D21467" s="233"/>
    </row>
    <row r="21469" spans="4:4" s="232" customFormat="1" ht="15.75" customHeight="1">
      <c r="D21469" s="233"/>
    </row>
    <row r="21471" spans="4:4" s="232" customFormat="1" ht="15.75" customHeight="1">
      <c r="D21471" s="233"/>
    </row>
    <row r="21473" spans="4:4" s="232" customFormat="1" ht="15.75" customHeight="1">
      <c r="D21473" s="233"/>
    </row>
    <row r="21475" spans="4:4" s="232" customFormat="1" ht="15.75" customHeight="1">
      <c r="D21475" s="233"/>
    </row>
    <row r="21477" spans="4:4" s="232" customFormat="1" ht="15.75" customHeight="1">
      <c r="D21477" s="233"/>
    </row>
    <row r="21479" spans="4:4" s="232" customFormat="1" ht="15.75" customHeight="1">
      <c r="D21479" s="233"/>
    </row>
    <row r="21481" spans="4:4" s="232" customFormat="1" ht="15.75" customHeight="1">
      <c r="D21481" s="233"/>
    </row>
    <row r="21483" spans="4:4" s="232" customFormat="1" ht="15.75" customHeight="1">
      <c r="D21483" s="233"/>
    </row>
    <row r="21485" spans="4:4" s="232" customFormat="1" ht="15.75" customHeight="1">
      <c r="D21485" s="233"/>
    </row>
    <row r="21487" spans="4:4" s="232" customFormat="1" ht="15.75" customHeight="1">
      <c r="D21487" s="233"/>
    </row>
    <row r="21489" spans="4:4" s="232" customFormat="1" ht="15.75" customHeight="1">
      <c r="D21489" s="233"/>
    </row>
    <row r="21491" spans="4:4" s="232" customFormat="1" ht="15.75" customHeight="1">
      <c r="D21491" s="233"/>
    </row>
    <row r="21493" spans="4:4" s="232" customFormat="1" ht="15.75" customHeight="1">
      <c r="D21493" s="233"/>
    </row>
    <row r="21495" spans="4:4" s="232" customFormat="1" ht="15.75" customHeight="1">
      <c r="D21495" s="233"/>
    </row>
    <row r="21497" spans="4:4" s="232" customFormat="1" ht="15.75" customHeight="1">
      <c r="D21497" s="233"/>
    </row>
    <row r="21499" spans="4:4" s="232" customFormat="1" ht="15.75" customHeight="1">
      <c r="D21499" s="233"/>
    </row>
    <row r="21501" spans="4:4" s="232" customFormat="1" ht="15.75" customHeight="1">
      <c r="D21501" s="233"/>
    </row>
    <row r="21503" spans="4:4" s="232" customFormat="1" ht="15.75" customHeight="1">
      <c r="D21503" s="233"/>
    </row>
    <row r="21505" spans="4:4" s="232" customFormat="1" ht="15.75" customHeight="1">
      <c r="D21505" s="233"/>
    </row>
    <row r="21507" spans="4:4" s="232" customFormat="1" ht="15.75" customHeight="1">
      <c r="D21507" s="233"/>
    </row>
    <row r="21509" spans="4:4" s="232" customFormat="1" ht="15.75" customHeight="1">
      <c r="D21509" s="233"/>
    </row>
    <row r="21511" spans="4:4" s="232" customFormat="1" ht="15.75" customHeight="1">
      <c r="D21511" s="233"/>
    </row>
    <row r="21513" spans="4:4" s="232" customFormat="1" ht="15.75" customHeight="1">
      <c r="D21513" s="233"/>
    </row>
    <row r="21515" spans="4:4" s="232" customFormat="1" ht="15.75" customHeight="1">
      <c r="D21515" s="233"/>
    </row>
    <row r="21517" spans="4:4" s="232" customFormat="1" ht="15.75" customHeight="1">
      <c r="D21517" s="233"/>
    </row>
    <row r="21519" spans="4:4" s="232" customFormat="1" ht="15.75" customHeight="1">
      <c r="D21519" s="233"/>
    </row>
    <row r="21521" spans="4:4" s="232" customFormat="1" ht="15.75" customHeight="1">
      <c r="D21521" s="233"/>
    </row>
    <row r="21523" spans="4:4" s="232" customFormat="1" ht="15.75" customHeight="1">
      <c r="D21523" s="233"/>
    </row>
    <row r="21525" spans="4:4" s="232" customFormat="1" ht="15.75" customHeight="1">
      <c r="D21525" s="233"/>
    </row>
    <row r="21527" spans="4:4" s="232" customFormat="1" ht="15.75" customHeight="1">
      <c r="D21527" s="233"/>
    </row>
    <row r="21529" spans="4:4" s="232" customFormat="1" ht="15.75" customHeight="1">
      <c r="D21529" s="233"/>
    </row>
    <row r="21531" spans="4:4" s="232" customFormat="1" ht="15.75" customHeight="1">
      <c r="D21531" s="233"/>
    </row>
    <row r="21533" spans="4:4" s="232" customFormat="1" ht="15.75" customHeight="1">
      <c r="D21533" s="233"/>
    </row>
    <row r="21535" spans="4:4" s="232" customFormat="1" ht="15.75" customHeight="1">
      <c r="D21535" s="233"/>
    </row>
    <row r="21537" spans="4:4" s="232" customFormat="1" ht="15.75" customHeight="1">
      <c r="D21537" s="233"/>
    </row>
    <row r="21539" spans="4:4" s="232" customFormat="1" ht="15.75" customHeight="1">
      <c r="D21539" s="233"/>
    </row>
    <row r="21541" spans="4:4" s="232" customFormat="1" ht="15.75" customHeight="1">
      <c r="D21541" s="233"/>
    </row>
    <row r="21543" spans="4:4" s="232" customFormat="1" ht="15.75" customHeight="1">
      <c r="D21543" s="233"/>
    </row>
    <row r="21545" spans="4:4" s="232" customFormat="1" ht="15.75" customHeight="1">
      <c r="D21545" s="233"/>
    </row>
    <row r="21547" spans="4:4" s="232" customFormat="1" ht="15.75" customHeight="1">
      <c r="D21547" s="233"/>
    </row>
    <row r="21549" spans="4:4" s="232" customFormat="1" ht="15.75" customHeight="1">
      <c r="D21549" s="233"/>
    </row>
    <row r="21551" spans="4:4" s="232" customFormat="1" ht="15.75" customHeight="1">
      <c r="D21551" s="233"/>
    </row>
    <row r="21553" spans="4:4" s="232" customFormat="1" ht="15.75" customHeight="1">
      <c r="D21553" s="233"/>
    </row>
    <row r="21555" spans="4:4" s="232" customFormat="1" ht="15.75" customHeight="1">
      <c r="D21555" s="233"/>
    </row>
    <row r="21557" spans="4:4" s="232" customFormat="1" ht="15.75" customHeight="1">
      <c r="D21557" s="233"/>
    </row>
    <row r="21559" spans="4:4" s="232" customFormat="1" ht="15.75" customHeight="1">
      <c r="D21559" s="233"/>
    </row>
    <row r="21561" spans="4:4" s="232" customFormat="1" ht="15.75" customHeight="1">
      <c r="D21561" s="233"/>
    </row>
    <row r="21563" spans="4:4" s="232" customFormat="1" ht="15.75" customHeight="1">
      <c r="D21563" s="233"/>
    </row>
    <row r="21565" spans="4:4" s="232" customFormat="1" ht="15.75" customHeight="1">
      <c r="D21565" s="233"/>
    </row>
    <row r="21567" spans="4:4" s="232" customFormat="1" ht="15.75" customHeight="1">
      <c r="D21567" s="233"/>
    </row>
    <row r="21569" spans="4:4" s="232" customFormat="1" ht="15.75" customHeight="1">
      <c r="D21569" s="233"/>
    </row>
    <row r="21571" spans="4:4" s="232" customFormat="1" ht="15.75" customHeight="1">
      <c r="D21571" s="233"/>
    </row>
    <row r="21573" spans="4:4" s="232" customFormat="1" ht="15.75" customHeight="1">
      <c r="D21573" s="233"/>
    </row>
    <row r="21575" spans="4:4" s="232" customFormat="1" ht="15.75" customHeight="1">
      <c r="D21575" s="233"/>
    </row>
    <row r="21577" spans="4:4" s="232" customFormat="1" ht="15.75" customHeight="1">
      <c r="D21577" s="233"/>
    </row>
    <row r="21579" spans="4:4" s="232" customFormat="1" ht="15.75" customHeight="1">
      <c r="D21579" s="233"/>
    </row>
    <row r="21581" spans="4:4" s="232" customFormat="1" ht="15.75" customHeight="1">
      <c r="D21581" s="233"/>
    </row>
    <row r="21583" spans="4:4" s="232" customFormat="1" ht="15.75" customHeight="1">
      <c r="D21583" s="233"/>
    </row>
    <row r="21585" spans="4:4" s="232" customFormat="1" ht="15.75" customHeight="1">
      <c r="D21585" s="233"/>
    </row>
    <row r="21587" spans="4:4" s="232" customFormat="1" ht="15.75" customHeight="1">
      <c r="D21587" s="233"/>
    </row>
    <row r="21589" spans="4:4" s="232" customFormat="1" ht="15.75" customHeight="1">
      <c r="D21589" s="233"/>
    </row>
    <row r="21591" spans="4:4" s="232" customFormat="1" ht="15.75" customHeight="1">
      <c r="D21591" s="233"/>
    </row>
    <row r="21593" spans="4:4" s="232" customFormat="1" ht="15.75" customHeight="1">
      <c r="D21593" s="233"/>
    </row>
    <row r="21595" spans="4:4" s="232" customFormat="1" ht="15.75" customHeight="1">
      <c r="D21595" s="233"/>
    </row>
    <row r="21597" spans="4:4" s="232" customFormat="1" ht="15.75" customHeight="1">
      <c r="D21597" s="233"/>
    </row>
    <row r="21599" spans="4:4" s="232" customFormat="1" ht="15.75" customHeight="1">
      <c r="D21599" s="233"/>
    </row>
    <row r="21601" spans="4:4" s="232" customFormat="1" ht="15.75" customHeight="1">
      <c r="D21601" s="233"/>
    </row>
    <row r="21603" spans="4:4" s="232" customFormat="1" ht="15.75" customHeight="1">
      <c r="D21603" s="233"/>
    </row>
    <row r="21605" spans="4:4" s="232" customFormat="1" ht="15.75" customHeight="1">
      <c r="D21605" s="233"/>
    </row>
    <row r="21607" spans="4:4" s="232" customFormat="1" ht="15.75" customHeight="1">
      <c r="D21607" s="233"/>
    </row>
    <row r="21609" spans="4:4" s="232" customFormat="1" ht="15.75" customHeight="1">
      <c r="D21609" s="233"/>
    </row>
    <row r="21611" spans="4:4" s="232" customFormat="1" ht="15.75" customHeight="1">
      <c r="D21611" s="233"/>
    </row>
    <row r="21613" spans="4:4" s="232" customFormat="1" ht="15.75" customHeight="1">
      <c r="D21613" s="233"/>
    </row>
    <row r="21615" spans="4:4" s="232" customFormat="1" ht="15.75" customHeight="1">
      <c r="D21615" s="233"/>
    </row>
    <row r="21617" spans="4:4" s="232" customFormat="1" ht="15.75" customHeight="1">
      <c r="D21617" s="233"/>
    </row>
    <row r="21619" spans="4:4" s="232" customFormat="1" ht="15.75" customHeight="1">
      <c r="D21619" s="233"/>
    </row>
    <row r="21621" spans="4:4" s="232" customFormat="1" ht="15.75" customHeight="1">
      <c r="D21621" s="233"/>
    </row>
    <row r="21623" spans="4:4" s="232" customFormat="1" ht="15.75" customHeight="1">
      <c r="D21623" s="233"/>
    </row>
    <row r="21625" spans="4:4" s="232" customFormat="1" ht="15.75" customHeight="1">
      <c r="D21625" s="233"/>
    </row>
    <row r="21627" spans="4:4" s="232" customFormat="1" ht="15.75" customHeight="1">
      <c r="D21627" s="233"/>
    </row>
    <row r="21629" spans="4:4" s="232" customFormat="1" ht="15.75" customHeight="1">
      <c r="D21629" s="233"/>
    </row>
    <row r="21631" spans="4:4" s="232" customFormat="1" ht="15.75" customHeight="1">
      <c r="D21631" s="233"/>
    </row>
    <row r="21633" spans="4:4" s="232" customFormat="1" ht="15.75" customHeight="1">
      <c r="D21633" s="233"/>
    </row>
    <row r="21635" spans="4:4" s="232" customFormat="1" ht="15.75" customHeight="1">
      <c r="D21635" s="233"/>
    </row>
    <row r="21637" spans="4:4" s="232" customFormat="1" ht="15.75" customHeight="1">
      <c r="D21637" s="233"/>
    </row>
    <row r="21639" spans="4:4" s="232" customFormat="1" ht="15.75" customHeight="1">
      <c r="D21639" s="233"/>
    </row>
    <row r="21641" spans="4:4" s="232" customFormat="1" ht="15.75" customHeight="1">
      <c r="D21641" s="233"/>
    </row>
    <row r="21643" spans="4:4" s="232" customFormat="1" ht="15.75" customHeight="1">
      <c r="D21643" s="233"/>
    </row>
    <row r="21645" spans="4:4" s="232" customFormat="1" ht="15.75" customHeight="1">
      <c r="D21645" s="233"/>
    </row>
    <row r="21647" spans="4:4" s="232" customFormat="1" ht="15.75" customHeight="1">
      <c r="D21647" s="233"/>
    </row>
    <row r="21649" spans="4:4" s="232" customFormat="1" ht="15.75" customHeight="1">
      <c r="D21649" s="233"/>
    </row>
    <row r="21651" spans="4:4" s="232" customFormat="1" ht="15.75" customHeight="1">
      <c r="D21651" s="233"/>
    </row>
    <row r="21653" spans="4:4" s="232" customFormat="1" ht="15.75" customHeight="1">
      <c r="D21653" s="233"/>
    </row>
    <row r="21655" spans="4:4" s="232" customFormat="1" ht="15.75" customHeight="1">
      <c r="D21655" s="233"/>
    </row>
    <row r="21657" spans="4:4" s="232" customFormat="1" ht="15.75" customHeight="1">
      <c r="D21657" s="233"/>
    </row>
    <row r="21659" spans="4:4" s="232" customFormat="1" ht="15.75" customHeight="1">
      <c r="D21659" s="233"/>
    </row>
    <row r="21661" spans="4:4" s="232" customFormat="1" ht="15.75" customHeight="1">
      <c r="D21661" s="233"/>
    </row>
    <row r="21663" spans="4:4" s="232" customFormat="1" ht="15.75" customHeight="1">
      <c r="D21663" s="233"/>
    </row>
    <row r="21665" spans="4:4" s="232" customFormat="1" ht="15.75" customHeight="1">
      <c r="D21665" s="233"/>
    </row>
    <row r="21667" spans="4:4" s="232" customFormat="1" ht="15.75" customHeight="1">
      <c r="D21667" s="233"/>
    </row>
    <row r="21669" spans="4:4" s="232" customFormat="1" ht="15.75" customHeight="1">
      <c r="D21669" s="233"/>
    </row>
    <row r="21671" spans="4:4" s="232" customFormat="1" ht="15.75" customHeight="1">
      <c r="D21671" s="233"/>
    </row>
    <row r="21673" spans="4:4" s="232" customFormat="1" ht="15.75" customHeight="1">
      <c r="D21673" s="233"/>
    </row>
    <row r="21675" spans="4:4" s="232" customFormat="1" ht="15.75" customHeight="1">
      <c r="D21675" s="233"/>
    </row>
    <row r="21677" spans="4:4" s="232" customFormat="1" ht="15.75" customHeight="1">
      <c r="D21677" s="233"/>
    </row>
    <row r="21679" spans="4:4" s="232" customFormat="1" ht="15.75" customHeight="1">
      <c r="D21679" s="233"/>
    </row>
    <row r="21681" spans="4:4" s="232" customFormat="1" ht="15.75" customHeight="1">
      <c r="D21681" s="233"/>
    </row>
    <row r="21683" spans="4:4" s="232" customFormat="1" ht="15.75" customHeight="1">
      <c r="D21683" s="233"/>
    </row>
    <row r="21685" spans="4:4" s="232" customFormat="1" ht="15.75" customHeight="1">
      <c r="D21685" s="233"/>
    </row>
    <row r="21687" spans="4:4" s="232" customFormat="1" ht="15.75" customHeight="1">
      <c r="D21687" s="233"/>
    </row>
    <row r="21689" spans="4:4" s="232" customFormat="1" ht="15.75" customHeight="1">
      <c r="D21689" s="233"/>
    </row>
    <row r="21691" spans="4:4" s="232" customFormat="1" ht="15.75" customHeight="1">
      <c r="D21691" s="233"/>
    </row>
    <row r="21693" spans="4:4" s="232" customFormat="1" ht="15.75" customHeight="1">
      <c r="D21693" s="233"/>
    </row>
    <row r="21695" spans="4:4" s="232" customFormat="1" ht="15.75" customHeight="1">
      <c r="D21695" s="233"/>
    </row>
    <row r="21697" spans="4:4" s="232" customFormat="1" ht="15.75" customHeight="1">
      <c r="D21697" s="233"/>
    </row>
    <row r="21699" spans="4:4" s="232" customFormat="1" ht="15.75" customHeight="1">
      <c r="D21699" s="233"/>
    </row>
    <row r="21701" spans="4:4" s="232" customFormat="1" ht="15.75" customHeight="1">
      <c r="D21701" s="233"/>
    </row>
    <row r="21703" spans="4:4" s="232" customFormat="1" ht="15.75" customHeight="1">
      <c r="D21703" s="233"/>
    </row>
    <row r="21705" spans="4:4" s="232" customFormat="1" ht="15.75" customHeight="1">
      <c r="D21705" s="233"/>
    </row>
    <row r="21707" spans="4:4" s="232" customFormat="1" ht="15.75" customHeight="1">
      <c r="D21707" s="233"/>
    </row>
    <row r="21709" spans="4:4" s="232" customFormat="1" ht="15.75" customHeight="1">
      <c r="D21709" s="233"/>
    </row>
    <row r="21711" spans="4:4" s="232" customFormat="1" ht="15.75" customHeight="1">
      <c r="D21711" s="233"/>
    </row>
    <row r="21713" spans="4:4" s="232" customFormat="1" ht="15.75" customHeight="1">
      <c r="D21713" s="233"/>
    </row>
    <row r="21715" spans="4:4" s="232" customFormat="1" ht="15.75" customHeight="1">
      <c r="D21715" s="233"/>
    </row>
    <row r="21717" spans="4:4" s="232" customFormat="1" ht="15.75" customHeight="1">
      <c r="D21717" s="233"/>
    </row>
    <row r="21719" spans="4:4" s="232" customFormat="1" ht="15.75" customHeight="1">
      <c r="D21719" s="233"/>
    </row>
    <row r="21721" spans="4:4" s="232" customFormat="1" ht="15.75" customHeight="1">
      <c r="D21721" s="233"/>
    </row>
    <row r="21723" spans="4:4" s="232" customFormat="1" ht="15.75" customHeight="1">
      <c r="D21723" s="233"/>
    </row>
    <row r="21725" spans="4:4" s="232" customFormat="1" ht="15.75" customHeight="1">
      <c r="D21725" s="233"/>
    </row>
    <row r="21727" spans="4:4" s="232" customFormat="1" ht="15.75" customHeight="1">
      <c r="D21727" s="233"/>
    </row>
    <row r="21729" spans="4:4" s="232" customFormat="1" ht="15.75" customHeight="1">
      <c r="D21729" s="233"/>
    </row>
    <row r="21731" spans="4:4" s="232" customFormat="1" ht="15.75" customHeight="1">
      <c r="D21731" s="233"/>
    </row>
    <row r="21733" spans="4:4" s="232" customFormat="1" ht="15.75" customHeight="1">
      <c r="D21733" s="233"/>
    </row>
    <row r="21735" spans="4:4" s="232" customFormat="1" ht="15.75" customHeight="1">
      <c r="D21735" s="233"/>
    </row>
    <row r="21737" spans="4:4" s="232" customFormat="1" ht="15.75" customHeight="1">
      <c r="D21737" s="233"/>
    </row>
    <row r="21739" spans="4:4" s="232" customFormat="1" ht="15.75" customHeight="1">
      <c r="D21739" s="233"/>
    </row>
    <row r="21741" spans="4:4" s="232" customFormat="1" ht="15.75" customHeight="1">
      <c r="D21741" s="233"/>
    </row>
    <row r="21743" spans="4:4" s="232" customFormat="1" ht="15.75" customHeight="1">
      <c r="D21743" s="233"/>
    </row>
    <row r="21745" spans="4:4" s="232" customFormat="1" ht="15.75" customHeight="1">
      <c r="D21745" s="233"/>
    </row>
    <row r="21747" spans="4:4" s="232" customFormat="1" ht="15.75" customHeight="1">
      <c r="D21747" s="233"/>
    </row>
    <row r="21749" spans="4:4" s="232" customFormat="1" ht="15.75" customHeight="1">
      <c r="D21749" s="233"/>
    </row>
    <row r="21751" spans="4:4" s="232" customFormat="1" ht="15.75" customHeight="1">
      <c r="D21751" s="233"/>
    </row>
    <row r="21753" spans="4:4" s="232" customFormat="1" ht="15.75" customHeight="1">
      <c r="D21753" s="233"/>
    </row>
    <row r="21755" spans="4:4" s="232" customFormat="1" ht="15.75" customHeight="1">
      <c r="D21755" s="233"/>
    </row>
    <row r="21757" spans="4:4" s="232" customFormat="1" ht="15.75" customHeight="1">
      <c r="D21757" s="233"/>
    </row>
    <row r="21759" spans="4:4" s="232" customFormat="1" ht="15.75" customHeight="1">
      <c r="D21759" s="233"/>
    </row>
    <row r="21761" spans="4:4" s="232" customFormat="1" ht="15.75" customHeight="1">
      <c r="D21761" s="233"/>
    </row>
    <row r="21763" spans="4:4" s="232" customFormat="1" ht="15.75" customHeight="1">
      <c r="D21763" s="233"/>
    </row>
    <row r="21765" spans="4:4" s="232" customFormat="1" ht="15.75" customHeight="1">
      <c r="D21765" s="233"/>
    </row>
    <row r="21767" spans="4:4" s="232" customFormat="1" ht="15.75" customHeight="1">
      <c r="D21767" s="233"/>
    </row>
    <row r="21769" spans="4:4" s="232" customFormat="1" ht="15.75" customHeight="1">
      <c r="D21769" s="233"/>
    </row>
    <row r="21771" spans="4:4" s="232" customFormat="1" ht="15.75" customHeight="1">
      <c r="D21771" s="233"/>
    </row>
    <row r="21773" spans="4:4" s="232" customFormat="1" ht="15.75" customHeight="1">
      <c r="D21773" s="233"/>
    </row>
    <row r="21775" spans="4:4" s="232" customFormat="1" ht="15.75" customHeight="1">
      <c r="D21775" s="233"/>
    </row>
    <row r="21777" spans="4:4" s="232" customFormat="1" ht="15.75" customHeight="1">
      <c r="D21777" s="233"/>
    </row>
    <row r="21779" spans="4:4" s="232" customFormat="1" ht="15.75" customHeight="1">
      <c r="D21779" s="233"/>
    </row>
    <row r="21781" spans="4:4" s="232" customFormat="1" ht="15.75" customHeight="1">
      <c r="D21781" s="233"/>
    </row>
    <row r="21783" spans="4:4" s="232" customFormat="1" ht="15.75" customHeight="1">
      <c r="D21783" s="233"/>
    </row>
    <row r="21785" spans="4:4" s="232" customFormat="1" ht="15.75" customHeight="1">
      <c r="D21785" s="233"/>
    </row>
    <row r="21787" spans="4:4" s="232" customFormat="1" ht="15.75" customHeight="1">
      <c r="D21787" s="233"/>
    </row>
    <row r="21789" spans="4:4" s="232" customFormat="1" ht="15.75" customHeight="1">
      <c r="D21789" s="233"/>
    </row>
    <row r="21791" spans="4:4" s="232" customFormat="1" ht="15.75" customHeight="1">
      <c r="D21791" s="233"/>
    </row>
    <row r="21793" spans="4:4" s="232" customFormat="1" ht="15.75" customHeight="1">
      <c r="D21793" s="233"/>
    </row>
    <row r="21795" spans="4:4" s="232" customFormat="1" ht="15.75" customHeight="1">
      <c r="D21795" s="233"/>
    </row>
    <row r="21797" spans="4:4" s="232" customFormat="1" ht="15.75" customHeight="1">
      <c r="D21797" s="233"/>
    </row>
    <row r="21799" spans="4:4" s="232" customFormat="1" ht="15.75" customHeight="1">
      <c r="D21799" s="233"/>
    </row>
    <row r="21801" spans="4:4" s="232" customFormat="1" ht="15.75" customHeight="1">
      <c r="D21801" s="233"/>
    </row>
    <row r="21803" spans="4:4" s="232" customFormat="1" ht="15.75" customHeight="1">
      <c r="D21803" s="233"/>
    </row>
    <row r="21805" spans="4:4" s="232" customFormat="1" ht="15.75" customHeight="1">
      <c r="D21805" s="233"/>
    </row>
    <row r="21807" spans="4:4" s="232" customFormat="1" ht="15.75" customHeight="1">
      <c r="D21807" s="233"/>
    </row>
    <row r="21809" spans="4:4" s="232" customFormat="1" ht="15.75" customHeight="1">
      <c r="D21809" s="233"/>
    </row>
    <row r="21811" spans="4:4" s="232" customFormat="1" ht="15.75" customHeight="1">
      <c r="D21811" s="233"/>
    </row>
    <row r="21813" spans="4:4" s="232" customFormat="1" ht="15.75" customHeight="1">
      <c r="D21813" s="233"/>
    </row>
    <row r="21815" spans="4:4" s="232" customFormat="1" ht="15.75" customHeight="1">
      <c r="D21815" s="233"/>
    </row>
    <row r="21817" spans="4:4" s="232" customFormat="1" ht="15.75" customHeight="1">
      <c r="D21817" s="233"/>
    </row>
    <row r="21819" spans="4:4" s="232" customFormat="1" ht="15.75" customHeight="1">
      <c r="D21819" s="233"/>
    </row>
    <row r="21821" spans="4:4" s="232" customFormat="1" ht="15.75" customHeight="1">
      <c r="D21821" s="233"/>
    </row>
    <row r="21823" spans="4:4" s="232" customFormat="1" ht="15.75" customHeight="1">
      <c r="D21823" s="233"/>
    </row>
    <row r="21825" spans="4:4" s="232" customFormat="1" ht="15.75" customHeight="1">
      <c r="D21825" s="233"/>
    </row>
    <row r="21827" spans="4:4" s="232" customFormat="1" ht="15.75" customHeight="1">
      <c r="D21827" s="233"/>
    </row>
    <row r="21829" spans="4:4" s="232" customFormat="1" ht="15.75" customHeight="1">
      <c r="D21829" s="233"/>
    </row>
    <row r="21831" spans="4:4" s="232" customFormat="1" ht="15.75" customHeight="1">
      <c r="D21831" s="233"/>
    </row>
    <row r="21833" spans="4:4" s="232" customFormat="1" ht="15.75" customHeight="1">
      <c r="D21833" s="233"/>
    </row>
    <row r="21835" spans="4:4" s="232" customFormat="1" ht="15.75" customHeight="1">
      <c r="D21835" s="233"/>
    </row>
    <row r="21837" spans="4:4" s="232" customFormat="1" ht="15.75" customHeight="1">
      <c r="D21837" s="233"/>
    </row>
    <row r="21839" spans="4:4" s="232" customFormat="1" ht="15.75" customHeight="1">
      <c r="D21839" s="233"/>
    </row>
    <row r="21841" spans="4:4" s="232" customFormat="1" ht="15.75" customHeight="1">
      <c r="D21841" s="233"/>
    </row>
    <row r="21843" spans="4:4" s="232" customFormat="1" ht="15.75" customHeight="1">
      <c r="D21843" s="233"/>
    </row>
    <row r="21845" spans="4:4" s="232" customFormat="1" ht="15.75" customHeight="1">
      <c r="D21845" s="233"/>
    </row>
    <row r="21847" spans="4:4" s="232" customFormat="1" ht="15.75" customHeight="1">
      <c r="D21847" s="233"/>
    </row>
    <row r="21849" spans="4:4" s="232" customFormat="1" ht="15.75" customHeight="1">
      <c r="D21849" s="233"/>
    </row>
    <row r="21851" spans="4:4" s="232" customFormat="1" ht="15.75" customHeight="1">
      <c r="D21851" s="233"/>
    </row>
    <row r="21853" spans="4:4" s="232" customFormat="1" ht="15.75" customHeight="1">
      <c r="D21853" s="233"/>
    </row>
    <row r="21855" spans="4:4" s="232" customFormat="1" ht="15.75" customHeight="1">
      <c r="D21855" s="233"/>
    </row>
    <row r="21857" spans="4:4" s="232" customFormat="1" ht="15.75" customHeight="1">
      <c r="D21857" s="233"/>
    </row>
    <row r="21859" spans="4:4" s="232" customFormat="1" ht="15.75" customHeight="1">
      <c r="D21859" s="233"/>
    </row>
    <row r="21861" spans="4:4" s="232" customFormat="1" ht="15.75" customHeight="1">
      <c r="D21861" s="233"/>
    </row>
    <row r="21863" spans="4:4" s="232" customFormat="1" ht="15.75" customHeight="1">
      <c r="D21863" s="233"/>
    </row>
    <row r="21865" spans="4:4" s="232" customFormat="1" ht="15.75" customHeight="1">
      <c r="D21865" s="233"/>
    </row>
    <row r="21867" spans="4:4" s="232" customFormat="1" ht="15.75" customHeight="1">
      <c r="D21867" s="233"/>
    </row>
    <row r="21869" spans="4:4" s="232" customFormat="1" ht="15.75" customHeight="1">
      <c r="D21869" s="233"/>
    </row>
    <row r="21871" spans="4:4" s="232" customFormat="1" ht="15.75" customHeight="1">
      <c r="D21871" s="233"/>
    </row>
    <row r="21873" spans="4:4" s="232" customFormat="1" ht="15.75" customHeight="1">
      <c r="D21873" s="233"/>
    </row>
    <row r="21875" spans="4:4" s="232" customFormat="1" ht="15.75" customHeight="1">
      <c r="D21875" s="233"/>
    </row>
    <row r="21877" spans="4:4" s="232" customFormat="1" ht="15.75" customHeight="1">
      <c r="D21877" s="233"/>
    </row>
    <row r="21879" spans="4:4" s="232" customFormat="1" ht="15.75" customHeight="1">
      <c r="D21879" s="233"/>
    </row>
    <row r="21881" spans="4:4" s="232" customFormat="1" ht="15.75" customHeight="1">
      <c r="D21881" s="233"/>
    </row>
    <row r="21883" spans="4:4" s="232" customFormat="1" ht="15.75" customHeight="1">
      <c r="D21883" s="233"/>
    </row>
    <row r="21885" spans="4:4" s="232" customFormat="1" ht="15.75" customHeight="1">
      <c r="D21885" s="233"/>
    </row>
    <row r="21887" spans="4:4" s="232" customFormat="1" ht="15.75" customHeight="1">
      <c r="D21887" s="233"/>
    </row>
    <row r="21889" spans="4:4" s="232" customFormat="1" ht="15.75" customHeight="1">
      <c r="D21889" s="233"/>
    </row>
    <row r="21891" spans="4:4" s="232" customFormat="1" ht="15.75" customHeight="1">
      <c r="D21891" s="233"/>
    </row>
    <row r="21893" spans="4:4" s="232" customFormat="1" ht="15.75" customHeight="1">
      <c r="D21893" s="233"/>
    </row>
    <row r="21895" spans="4:4" s="232" customFormat="1" ht="15.75" customHeight="1">
      <c r="D21895" s="233"/>
    </row>
    <row r="21897" spans="4:4" s="232" customFormat="1" ht="15.75" customHeight="1">
      <c r="D21897" s="233"/>
    </row>
    <row r="21899" spans="4:4" s="232" customFormat="1" ht="15.75" customHeight="1">
      <c r="D21899" s="233"/>
    </row>
    <row r="21901" spans="4:4" s="232" customFormat="1" ht="15.75" customHeight="1">
      <c r="D21901" s="233"/>
    </row>
    <row r="21903" spans="4:4" s="232" customFormat="1" ht="15.75" customHeight="1">
      <c r="D21903" s="233"/>
    </row>
    <row r="21905" spans="4:4" s="232" customFormat="1" ht="15.75" customHeight="1">
      <c r="D21905" s="233"/>
    </row>
    <row r="21907" spans="4:4" s="232" customFormat="1" ht="15.75" customHeight="1">
      <c r="D21907" s="233"/>
    </row>
    <row r="21909" spans="4:4" s="232" customFormat="1" ht="15.75" customHeight="1">
      <c r="D21909" s="233"/>
    </row>
    <row r="21911" spans="4:4" s="232" customFormat="1" ht="15.75" customHeight="1">
      <c r="D21911" s="233"/>
    </row>
    <row r="21913" spans="4:4" s="232" customFormat="1" ht="15.75" customHeight="1">
      <c r="D21913" s="233"/>
    </row>
    <row r="21915" spans="4:4" s="232" customFormat="1" ht="15.75" customHeight="1">
      <c r="D21915" s="233"/>
    </row>
    <row r="21917" spans="4:4" s="232" customFormat="1" ht="15.75" customHeight="1">
      <c r="D21917" s="233"/>
    </row>
    <row r="21919" spans="4:4" s="232" customFormat="1" ht="15.75" customHeight="1">
      <c r="D21919" s="233"/>
    </row>
    <row r="21921" spans="4:4" s="232" customFormat="1" ht="15.75" customHeight="1">
      <c r="D21921" s="233"/>
    </row>
    <row r="21923" spans="4:4" s="232" customFormat="1" ht="15.75" customHeight="1">
      <c r="D21923" s="233"/>
    </row>
    <row r="21925" spans="4:4" s="232" customFormat="1" ht="15.75" customHeight="1">
      <c r="D21925" s="233"/>
    </row>
    <row r="21927" spans="4:4" s="232" customFormat="1" ht="15.75" customHeight="1">
      <c r="D21927" s="233"/>
    </row>
    <row r="21929" spans="4:4" s="232" customFormat="1" ht="15.75" customHeight="1">
      <c r="D21929" s="233"/>
    </row>
    <row r="21931" spans="4:4" s="232" customFormat="1" ht="15.75" customHeight="1">
      <c r="D21931" s="233"/>
    </row>
    <row r="21933" spans="4:4" s="232" customFormat="1" ht="15.75" customHeight="1">
      <c r="D21933" s="233"/>
    </row>
    <row r="21935" spans="4:4" s="232" customFormat="1" ht="15.75" customHeight="1">
      <c r="D21935" s="233"/>
    </row>
    <row r="21937" spans="4:4" s="232" customFormat="1" ht="15.75" customHeight="1">
      <c r="D21937" s="233"/>
    </row>
    <row r="21939" spans="4:4" s="232" customFormat="1" ht="15.75" customHeight="1">
      <c r="D21939" s="233"/>
    </row>
    <row r="21941" spans="4:4" s="232" customFormat="1" ht="15.75" customHeight="1">
      <c r="D21941" s="233"/>
    </row>
    <row r="21943" spans="4:4" s="232" customFormat="1" ht="15.75" customHeight="1">
      <c r="D21943" s="233"/>
    </row>
    <row r="21945" spans="4:4" s="232" customFormat="1" ht="15.75" customHeight="1">
      <c r="D21945" s="233"/>
    </row>
    <row r="21947" spans="4:4" s="232" customFormat="1" ht="15.75" customHeight="1">
      <c r="D21947" s="233"/>
    </row>
    <row r="21949" spans="4:4" s="232" customFormat="1" ht="15.75" customHeight="1">
      <c r="D21949" s="233"/>
    </row>
    <row r="21951" spans="4:4" s="232" customFormat="1" ht="15.75" customHeight="1">
      <c r="D21951" s="233"/>
    </row>
    <row r="21953" spans="4:4" s="232" customFormat="1" ht="15.75" customHeight="1">
      <c r="D21953" s="233"/>
    </row>
    <row r="21955" spans="4:4" s="232" customFormat="1" ht="15.75" customHeight="1">
      <c r="D21955" s="233"/>
    </row>
    <row r="21957" spans="4:4" s="232" customFormat="1" ht="15.75" customHeight="1">
      <c r="D21957" s="233"/>
    </row>
    <row r="21959" spans="4:4" s="232" customFormat="1" ht="15.75" customHeight="1">
      <c r="D21959" s="233"/>
    </row>
    <row r="21961" spans="4:4" s="232" customFormat="1" ht="15.75" customHeight="1">
      <c r="D21961" s="233"/>
    </row>
    <row r="21963" spans="4:4" s="232" customFormat="1" ht="15.75" customHeight="1">
      <c r="D21963" s="233"/>
    </row>
    <row r="21965" spans="4:4" s="232" customFormat="1" ht="15.75" customHeight="1">
      <c r="D21965" s="233"/>
    </row>
    <row r="21967" spans="4:4" s="232" customFormat="1" ht="15.75" customHeight="1">
      <c r="D21967" s="233"/>
    </row>
    <row r="21969" spans="4:4" s="232" customFormat="1" ht="15.75" customHeight="1">
      <c r="D21969" s="233"/>
    </row>
    <row r="21971" spans="4:4" s="232" customFormat="1" ht="15.75" customHeight="1">
      <c r="D21971" s="233"/>
    </row>
    <row r="21973" spans="4:4" s="232" customFormat="1" ht="15.75" customHeight="1">
      <c r="D21973" s="233"/>
    </row>
    <row r="21975" spans="4:4" s="232" customFormat="1" ht="15.75" customHeight="1">
      <c r="D21975" s="233"/>
    </row>
    <row r="21977" spans="4:4" s="232" customFormat="1" ht="15.75" customHeight="1">
      <c r="D21977" s="233"/>
    </row>
    <row r="21979" spans="4:4" s="232" customFormat="1" ht="15.75" customHeight="1">
      <c r="D21979" s="233"/>
    </row>
    <row r="21981" spans="4:4" s="232" customFormat="1" ht="15.75" customHeight="1">
      <c r="D21981" s="233"/>
    </row>
    <row r="21983" spans="4:4" s="232" customFormat="1" ht="15.75" customHeight="1">
      <c r="D21983" s="233"/>
    </row>
    <row r="21985" spans="4:4" s="232" customFormat="1" ht="15.75" customHeight="1">
      <c r="D21985" s="233"/>
    </row>
    <row r="21987" spans="4:4" s="232" customFormat="1" ht="15.75" customHeight="1">
      <c r="D21987" s="233"/>
    </row>
    <row r="21989" spans="4:4" s="232" customFormat="1" ht="15.75" customHeight="1">
      <c r="D21989" s="233"/>
    </row>
    <row r="21991" spans="4:4" s="232" customFormat="1" ht="15.75" customHeight="1">
      <c r="D21991" s="233"/>
    </row>
    <row r="21993" spans="4:4" s="232" customFormat="1" ht="15.75" customHeight="1">
      <c r="D21993" s="233"/>
    </row>
    <row r="21995" spans="4:4" s="232" customFormat="1" ht="15.75" customHeight="1">
      <c r="D21995" s="233"/>
    </row>
    <row r="21997" spans="4:4" s="232" customFormat="1" ht="15.75" customHeight="1">
      <c r="D21997" s="233"/>
    </row>
    <row r="21999" spans="4:4" s="232" customFormat="1" ht="15.75" customHeight="1">
      <c r="D21999" s="233"/>
    </row>
    <row r="22001" spans="4:4" s="232" customFormat="1" ht="15.75" customHeight="1">
      <c r="D22001" s="233"/>
    </row>
    <row r="22003" spans="4:4" s="232" customFormat="1" ht="15.75" customHeight="1">
      <c r="D22003" s="233"/>
    </row>
    <row r="22005" spans="4:4" s="232" customFormat="1" ht="15.75" customHeight="1">
      <c r="D22005" s="233"/>
    </row>
    <row r="22007" spans="4:4" s="232" customFormat="1" ht="15.75" customHeight="1">
      <c r="D22007" s="233"/>
    </row>
    <row r="22009" spans="4:4" s="232" customFormat="1" ht="15.75" customHeight="1">
      <c r="D22009" s="233"/>
    </row>
    <row r="22011" spans="4:4" s="232" customFormat="1" ht="15.75" customHeight="1">
      <c r="D22011" s="233"/>
    </row>
    <row r="22013" spans="4:4" s="232" customFormat="1" ht="15.75" customHeight="1">
      <c r="D22013" s="233"/>
    </row>
    <row r="22015" spans="4:4" s="232" customFormat="1" ht="15.75" customHeight="1">
      <c r="D22015" s="233"/>
    </row>
    <row r="22017" spans="4:4" s="232" customFormat="1" ht="15.75" customHeight="1">
      <c r="D22017" s="233"/>
    </row>
    <row r="22019" spans="4:4" s="232" customFormat="1" ht="15.75" customHeight="1">
      <c r="D22019" s="233"/>
    </row>
    <row r="22021" spans="4:4" s="232" customFormat="1" ht="15.75" customHeight="1">
      <c r="D22021" s="233"/>
    </row>
    <row r="22023" spans="4:4" s="232" customFormat="1" ht="15.75" customHeight="1">
      <c r="D22023" s="233"/>
    </row>
    <row r="22025" spans="4:4" s="232" customFormat="1" ht="15.75" customHeight="1">
      <c r="D22025" s="233"/>
    </row>
    <row r="22027" spans="4:4" s="232" customFormat="1" ht="15.75" customHeight="1">
      <c r="D22027" s="233"/>
    </row>
    <row r="22029" spans="4:4" s="232" customFormat="1" ht="15.75" customHeight="1">
      <c r="D22029" s="233"/>
    </row>
    <row r="22031" spans="4:4" s="232" customFormat="1" ht="15.75" customHeight="1">
      <c r="D22031" s="233"/>
    </row>
    <row r="22033" spans="4:4" s="232" customFormat="1" ht="15.75" customHeight="1">
      <c r="D22033" s="233"/>
    </row>
    <row r="22035" spans="4:4" s="232" customFormat="1" ht="15.75" customHeight="1">
      <c r="D22035" s="233"/>
    </row>
    <row r="22037" spans="4:4" s="232" customFormat="1" ht="15.75" customHeight="1">
      <c r="D22037" s="233"/>
    </row>
    <row r="22039" spans="4:4" s="232" customFormat="1" ht="15.75" customHeight="1">
      <c r="D22039" s="233"/>
    </row>
    <row r="22041" spans="4:4" s="232" customFormat="1" ht="15.75" customHeight="1">
      <c r="D22041" s="233"/>
    </row>
    <row r="22043" spans="4:4" s="232" customFormat="1" ht="15.75" customHeight="1">
      <c r="D22043" s="233"/>
    </row>
    <row r="22045" spans="4:4" s="232" customFormat="1" ht="15.75" customHeight="1">
      <c r="D22045" s="233"/>
    </row>
    <row r="22047" spans="4:4" s="232" customFormat="1" ht="15.75" customHeight="1">
      <c r="D22047" s="233"/>
    </row>
    <row r="22049" spans="4:4" s="232" customFormat="1" ht="15.75" customHeight="1">
      <c r="D22049" s="233"/>
    </row>
    <row r="22051" spans="4:4" s="232" customFormat="1" ht="15.75" customHeight="1">
      <c r="D22051" s="233"/>
    </row>
    <row r="22053" spans="4:4" s="232" customFormat="1" ht="15.75" customHeight="1">
      <c r="D22053" s="233"/>
    </row>
    <row r="22055" spans="4:4" s="232" customFormat="1" ht="15.75" customHeight="1">
      <c r="D22055" s="233"/>
    </row>
    <row r="22057" spans="4:4" s="232" customFormat="1" ht="15.75" customHeight="1">
      <c r="D22057" s="233"/>
    </row>
    <row r="22059" spans="4:4" s="232" customFormat="1" ht="15.75" customHeight="1">
      <c r="D22059" s="233"/>
    </row>
    <row r="22061" spans="4:4" s="232" customFormat="1" ht="15.75" customHeight="1">
      <c r="D22061" s="233"/>
    </row>
    <row r="22063" spans="4:4" s="232" customFormat="1" ht="15.75" customHeight="1">
      <c r="D22063" s="233"/>
    </row>
    <row r="22065" spans="4:4" s="232" customFormat="1" ht="15.75" customHeight="1">
      <c r="D22065" s="233"/>
    </row>
    <row r="22067" spans="4:4" s="232" customFormat="1" ht="15.75" customHeight="1">
      <c r="D22067" s="233"/>
    </row>
    <row r="22069" spans="4:4" s="232" customFormat="1" ht="15.75" customHeight="1">
      <c r="D22069" s="233"/>
    </row>
    <row r="22071" spans="4:4" s="232" customFormat="1" ht="15.75" customHeight="1">
      <c r="D22071" s="233"/>
    </row>
    <row r="22073" spans="4:4" s="232" customFormat="1" ht="15.75" customHeight="1">
      <c r="D22073" s="233"/>
    </row>
    <row r="22075" spans="4:4" s="232" customFormat="1" ht="15.75" customHeight="1">
      <c r="D22075" s="233"/>
    </row>
    <row r="22077" spans="4:4" s="232" customFormat="1" ht="15.75" customHeight="1">
      <c r="D22077" s="233"/>
    </row>
    <row r="22079" spans="4:4" s="232" customFormat="1" ht="15.75" customHeight="1">
      <c r="D22079" s="233"/>
    </row>
    <row r="22081" spans="4:4" s="232" customFormat="1" ht="15.75" customHeight="1">
      <c r="D22081" s="233"/>
    </row>
    <row r="22083" spans="4:4" s="232" customFormat="1" ht="15.75" customHeight="1">
      <c r="D22083" s="233"/>
    </row>
    <row r="22085" spans="4:4" s="232" customFormat="1" ht="15.75" customHeight="1">
      <c r="D22085" s="233"/>
    </row>
    <row r="22087" spans="4:4" s="232" customFormat="1" ht="15.75" customHeight="1">
      <c r="D22087" s="233"/>
    </row>
    <row r="22089" spans="4:4" s="232" customFormat="1" ht="15.75" customHeight="1">
      <c r="D22089" s="233"/>
    </row>
    <row r="22091" spans="4:4" s="232" customFormat="1" ht="15.75" customHeight="1">
      <c r="D22091" s="233"/>
    </row>
    <row r="22093" spans="4:4" s="232" customFormat="1" ht="15.75" customHeight="1">
      <c r="D22093" s="233"/>
    </row>
    <row r="22095" spans="4:4" s="232" customFormat="1" ht="15.75" customHeight="1">
      <c r="D22095" s="233"/>
    </row>
    <row r="22097" spans="4:4" s="232" customFormat="1" ht="15.75" customHeight="1">
      <c r="D22097" s="233"/>
    </row>
    <row r="22099" spans="4:4" s="232" customFormat="1" ht="15.75" customHeight="1">
      <c r="D22099" s="233"/>
    </row>
    <row r="22101" spans="4:4" s="232" customFormat="1" ht="15.75" customHeight="1">
      <c r="D22101" s="233"/>
    </row>
    <row r="22103" spans="4:4" s="232" customFormat="1" ht="15.75" customHeight="1">
      <c r="D22103" s="233"/>
    </row>
    <row r="22105" spans="4:4" s="232" customFormat="1" ht="15.75" customHeight="1">
      <c r="D22105" s="233"/>
    </row>
    <row r="22107" spans="4:4" s="232" customFormat="1" ht="15.75" customHeight="1">
      <c r="D22107" s="233"/>
    </row>
    <row r="22109" spans="4:4" s="232" customFormat="1" ht="15.75" customHeight="1">
      <c r="D22109" s="233"/>
    </row>
    <row r="22111" spans="4:4" s="232" customFormat="1" ht="15.75" customHeight="1">
      <c r="D22111" s="233"/>
    </row>
    <row r="22113" spans="4:4" s="232" customFormat="1" ht="15.75" customHeight="1">
      <c r="D22113" s="233"/>
    </row>
    <row r="22115" spans="4:4" s="232" customFormat="1" ht="15.75" customHeight="1">
      <c r="D22115" s="233"/>
    </row>
    <row r="22117" spans="4:4" s="232" customFormat="1" ht="15.75" customHeight="1">
      <c r="D22117" s="233"/>
    </row>
    <row r="22119" spans="4:4" s="232" customFormat="1" ht="15.75" customHeight="1">
      <c r="D22119" s="233"/>
    </row>
    <row r="22121" spans="4:4" s="232" customFormat="1" ht="15.75" customHeight="1">
      <c r="D22121" s="233"/>
    </row>
    <row r="22123" spans="4:4" s="232" customFormat="1" ht="15.75" customHeight="1">
      <c r="D22123" s="233"/>
    </row>
    <row r="22125" spans="4:4" s="232" customFormat="1" ht="15.75" customHeight="1">
      <c r="D22125" s="233"/>
    </row>
    <row r="22127" spans="4:4" s="232" customFormat="1" ht="15.75" customHeight="1">
      <c r="D22127" s="233"/>
    </row>
    <row r="22129" spans="4:4" s="232" customFormat="1" ht="15.75" customHeight="1">
      <c r="D22129" s="233"/>
    </row>
    <row r="22131" spans="4:4" s="232" customFormat="1" ht="15.75" customHeight="1">
      <c r="D22131" s="233"/>
    </row>
    <row r="22133" spans="4:4" s="232" customFormat="1" ht="15.75" customHeight="1">
      <c r="D22133" s="233"/>
    </row>
    <row r="22135" spans="4:4" s="232" customFormat="1" ht="15.75" customHeight="1">
      <c r="D22135" s="233"/>
    </row>
    <row r="22137" spans="4:4" s="232" customFormat="1" ht="15.75" customHeight="1">
      <c r="D22137" s="233"/>
    </row>
    <row r="22139" spans="4:4" s="232" customFormat="1" ht="15.75" customHeight="1">
      <c r="D22139" s="233"/>
    </row>
    <row r="22141" spans="4:4" s="232" customFormat="1" ht="15.75" customHeight="1">
      <c r="D22141" s="233"/>
    </row>
    <row r="22143" spans="4:4" s="232" customFormat="1" ht="15.75" customHeight="1">
      <c r="D22143" s="233"/>
    </row>
    <row r="22145" spans="4:4" s="232" customFormat="1" ht="15.75" customHeight="1">
      <c r="D22145" s="233"/>
    </row>
    <row r="22147" spans="4:4" s="232" customFormat="1" ht="15.75" customHeight="1">
      <c r="D22147" s="233"/>
    </row>
    <row r="22149" spans="4:4" s="232" customFormat="1" ht="15.75" customHeight="1">
      <c r="D22149" s="233"/>
    </row>
    <row r="22151" spans="4:4" s="232" customFormat="1" ht="15.75" customHeight="1">
      <c r="D22151" s="233"/>
    </row>
    <row r="22153" spans="4:4" s="232" customFormat="1" ht="15.75" customHeight="1">
      <c r="D22153" s="233"/>
    </row>
    <row r="22155" spans="4:4" s="232" customFormat="1" ht="15.75" customHeight="1">
      <c r="D22155" s="233"/>
    </row>
    <row r="22157" spans="4:4" s="232" customFormat="1" ht="15.75" customHeight="1">
      <c r="D22157" s="233"/>
    </row>
    <row r="22159" spans="4:4" s="232" customFormat="1" ht="15.75" customHeight="1">
      <c r="D22159" s="233"/>
    </row>
    <row r="22161" spans="4:4" s="232" customFormat="1" ht="15.75" customHeight="1">
      <c r="D22161" s="233"/>
    </row>
    <row r="22163" spans="4:4" s="232" customFormat="1" ht="15.75" customHeight="1">
      <c r="D22163" s="233"/>
    </row>
    <row r="22165" spans="4:4" s="232" customFormat="1" ht="15.75" customHeight="1">
      <c r="D22165" s="233"/>
    </row>
    <row r="22167" spans="4:4" s="232" customFormat="1" ht="15.75" customHeight="1">
      <c r="D22167" s="233"/>
    </row>
    <row r="22169" spans="4:4" s="232" customFormat="1" ht="15.75" customHeight="1">
      <c r="D22169" s="233"/>
    </row>
    <row r="22171" spans="4:4" s="232" customFormat="1" ht="15.75" customHeight="1">
      <c r="D22171" s="233"/>
    </row>
    <row r="22173" spans="4:4" s="232" customFormat="1" ht="15.75" customHeight="1">
      <c r="D22173" s="233"/>
    </row>
    <row r="22175" spans="4:4" s="232" customFormat="1" ht="15.75" customHeight="1">
      <c r="D22175" s="233"/>
    </row>
    <row r="22177" spans="4:4" s="232" customFormat="1" ht="15.75" customHeight="1">
      <c r="D22177" s="233"/>
    </row>
    <row r="22179" spans="4:4" s="232" customFormat="1" ht="15.75" customHeight="1">
      <c r="D22179" s="233"/>
    </row>
    <row r="22181" spans="4:4" s="232" customFormat="1" ht="15.75" customHeight="1">
      <c r="D22181" s="233"/>
    </row>
    <row r="22183" spans="4:4" s="232" customFormat="1" ht="15.75" customHeight="1">
      <c r="D22183" s="233"/>
    </row>
    <row r="22185" spans="4:4" s="232" customFormat="1" ht="15.75" customHeight="1">
      <c r="D22185" s="233"/>
    </row>
    <row r="22187" spans="4:4" s="232" customFormat="1" ht="15.75" customHeight="1">
      <c r="D22187" s="233"/>
    </row>
    <row r="22189" spans="4:4" s="232" customFormat="1" ht="15.75" customHeight="1">
      <c r="D22189" s="233"/>
    </row>
    <row r="22191" spans="4:4" s="232" customFormat="1" ht="15.75" customHeight="1">
      <c r="D22191" s="233"/>
    </row>
    <row r="22193" spans="4:4" s="232" customFormat="1" ht="15.75" customHeight="1">
      <c r="D22193" s="233"/>
    </row>
    <row r="22195" spans="4:4" s="232" customFormat="1" ht="15.75" customHeight="1">
      <c r="D22195" s="233"/>
    </row>
    <row r="22197" spans="4:4" s="232" customFormat="1" ht="15.75" customHeight="1">
      <c r="D22197" s="233"/>
    </row>
    <row r="22199" spans="4:4" s="232" customFormat="1" ht="15.75" customHeight="1">
      <c r="D22199" s="233"/>
    </row>
    <row r="22201" spans="4:4" s="232" customFormat="1" ht="15.75" customHeight="1">
      <c r="D22201" s="233"/>
    </row>
    <row r="22203" spans="4:4" s="232" customFormat="1" ht="15.75" customHeight="1">
      <c r="D22203" s="233"/>
    </row>
    <row r="22205" spans="4:4" s="232" customFormat="1" ht="15.75" customHeight="1">
      <c r="D22205" s="233"/>
    </row>
    <row r="22207" spans="4:4" s="232" customFormat="1" ht="15.75" customHeight="1">
      <c r="D22207" s="233"/>
    </row>
    <row r="22209" spans="4:4" s="232" customFormat="1" ht="15.75" customHeight="1">
      <c r="D22209" s="233"/>
    </row>
    <row r="22211" spans="4:4" s="232" customFormat="1" ht="15.75" customHeight="1">
      <c r="D22211" s="233"/>
    </row>
    <row r="22213" spans="4:4" s="232" customFormat="1" ht="15.75" customHeight="1">
      <c r="D22213" s="233"/>
    </row>
    <row r="22215" spans="4:4" s="232" customFormat="1" ht="15.75" customHeight="1">
      <c r="D22215" s="233"/>
    </row>
    <row r="22217" spans="4:4" s="232" customFormat="1" ht="15.75" customHeight="1">
      <c r="D22217" s="233"/>
    </row>
    <row r="22219" spans="4:4" s="232" customFormat="1" ht="15.75" customHeight="1">
      <c r="D22219" s="233"/>
    </row>
    <row r="22221" spans="4:4" s="232" customFormat="1" ht="15.75" customHeight="1">
      <c r="D22221" s="233"/>
    </row>
    <row r="22223" spans="4:4" s="232" customFormat="1" ht="15.75" customHeight="1">
      <c r="D22223" s="233"/>
    </row>
    <row r="22225" spans="4:4" s="232" customFormat="1" ht="15.75" customHeight="1">
      <c r="D22225" s="233"/>
    </row>
    <row r="22227" spans="4:4" s="232" customFormat="1" ht="15.75" customHeight="1">
      <c r="D22227" s="233"/>
    </row>
    <row r="22229" spans="4:4" s="232" customFormat="1" ht="15.75" customHeight="1">
      <c r="D22229" s="233"/>
    </row>
    <row r="22231" spans="4:4" s="232" customFormat="1" ht="15.75" customHeight="1">
      <c r="D22231" s="233"/>
    </row>
    <row r="22233" spans="4:4" s="232" customFormat="1" ht="15.75" customHeight="1">
      <c r="D22233" s="233"/>
    </row>
    <row r="22235" spans="4:4" s="232" customFormat="1" ht="15.75" customHeight="1">
      <c r="D22235" s="233"/>
    </row>
    <row r="22237" spans="4:4" s="232" customFormat="1" ht="15.75" customHeight="1">
      <c r="D22237" s="233"/>
    </row>
    <row r="22239" spans="4:4" s="232" customFormat="1" ht="15.75" customHeight="1">
      <c r="D22239" s="233"/>
    </row>
    <row r="22241" spans="4:4" s="232" customFormat="1" ht="15.75" customHeight="1">
      <c r="D22241" s="233"/>
    </row>
    <row r="22243" spans="4:4" s="232" customFormat="1" ht="15.75" customHeight="1">
      <c r="D22243" s="233"/>
    </row>
    <row r="22245" spans="4:4" s="232" customFormat="1" ht="15.75" customHeight="1">
      <c r="D22245" s="233"/>
    </row>
    <row r="22247" spans="4:4" s="232" customFormat="1" ht="15.75" customHeight="1">
      <c r="D22247" s="233"/>
    </row>
    <row r="22249" spans="4:4" s="232" customFormat="1" ht="15.75" customHeight="1">
      <c r="D22249" s="233"/>
    </row>
    <row r="22251" spans="4:4" s="232" customFormat="1" ht="15.75" customHeight="1">
      <c r="D22251" s="233"/>
    </row>
    <row r="22253" spans="4:4" s="232" customFormat="1" ht="15.75" customHeight="1">
      <c r="D22253" s="233"/>
    </row>
    <row r="22255" spans="4:4" s="232" customFormat="1" ht="15.75" customHeight="1">
      <c r="D22255" s="233"/>
    </row>
    <row r="22257" spans="4:4" s="232" customFormat="1" ht="15.75" customHeight="1">
      <c r="D22257" s="233"/>
    </row>
    <row r="22259" spans="4:4" s="232" customFormat="1" ht="15.75" customHeight="1">
      <c r="D22259" s="233"/>
    </row>
    <row r="22261" spans="4:4" s="232" customFormat="1" ht="15.75" customHeight="1">
      <c r="D22261" s="233"/>
    </row>
    <row r="22263" spans="4:4" s="232" customFormat="1" ht="15.75" customHeight="1">
      <c r="D22263" s="233"/>
    </row>
    <row r="22265" spans="4:4" s="232" customFormat="1" ht="15.75" customHeight="1">
      <c r="D22265" s="233"/>
    </row>
    <row r="22267" spans="4:4" s="232" customFormat="1" ht="15.75" customHeight="1">
      <c r="D22267" s="233"/>
    </row>
    <row r="22269" spans="4:4" s="232" customFormat="1" ht="15.75" customHeight="1">
      <c r="D22269" s="233"/>
    </row>
    <row r="22271" spans="4:4" s="232" customFormat="1" ht="15.75" customHeight="1">
      <c r="D22271" s="233"/>
    </row>
    <row r="22273" spans="4:4" s="232" customFormat="1" ht="15.75" customHeight="1">
      <c r="D22273" s="233"/>
    </row>
    <row r="22275" spans="4:4" s="232" customFormat="1" ht="15.75" customHeight="1">
      <c r="D22275" s="233"/>
    </row>
    <row r="22277" spans="4:4" s="232" customFormat="1" ht="15.75" customHeight="1">
      <c r="D22277" s="233"/>
    </row>
    <row r="22279" spans="4:4" s="232" customFormat="1" ht="15.75" customHeight="1">
      <c r="D22279" s="233"/>
    </row>
    <row r="22281" spans="4:4" s="232" customFormat="1" ht="15.75" customHeight="1">
      <c r="D22281" s="233"/>
    </row>
    <row r="22283" spans="4:4" s="232" customFormat="1" ht="15.75" customHeight="1">
      <c r="D22283" s="233"/>
    </row>
    <row r="22285" spans="4:4" s="232" customFormat="1" ht="15.75" customHeight="1">
      <c r="D22285" s="233"/>
    </row>
    <row r="22287" spans="4:4" s="232" customFormat="1" ht="15.75" customHeight="1">
      <c r="D22287" s="233"/>
    </row>
    <row r="22289" spans="4:4" s="232" customFormat="1" ht="15.75" customHeight="1">
      <c r="D22289" s="233"/>
    </row>
    <row r="22291" spans="4:4" s="232" customFormat="1" ht="15.75" customHeight="1">
      <c r="D22291" s="233"/>
    </row>
    <row r="22293" spans="4:4" s="232" customFormat="1" ht="15.75" customHeight="1">
      <c r="D22293" s="233"/>
    </row>
    <row r="22295" spans="4:4" s="232" customFormat="1" ht="15.75" customHeight="1">
      <c r="D22295" s="233"/>
    </row>
    <row r="22297" spans="4:4" s="232" customFormat="1" ht="15.75" customHeight="1">
      <c r="D22297" s="233"/>
    </row>
    <row r="22299" spans="4:4" s="232" customFormat="1" ht="15.75" customHeight="1">
      <c r="D22299" s="233"/>
    </row>
    <row r="22301" spans="4:4" s="232" customFormat="1" ht="15.75" customHeight="1">
      <c r="D22301" s="233"/>
    </row>
    <row r="22303" spans="4:4" s="232" customFormat="1" ht="15.75" customHeight="1">
      <c r="D22303" s="233"/>
    </row>
    <row r="22305" spans="4:4" s="232" customFormat="1" ht="15.75" customHeight="1">
      <c r="D22305" s="233"/>
    </row>
    <row r="22307" spans="4:4" s="232" customFormat="1" ht="15.75" customHeight="1">
      <c r="D22307" s="233"/>
    </row>
    <row r="22309" spans="4:4" s="232" customFormat="1" ht="15.75" customHeight="1">
      <c r="D22309" s="233"/>
    </row>
    <row r="22311" spans="4:4" s="232" customFormat="1" ht="15.75" customHeight="1">
      <c r="D22311" s="233"/>
    </row>
    <row r="22313" spans="4:4" s="232" customFormat="1" ht="15.75" customHeight="1">
      <c r="D22313" s="233"/>
    </row>
    <row r="22315" spans="4:4" s="232" customFormat="1" ht="15.75" customHeight="1">
      <c r="D22315" s="233"/>
    </row>
    <row r="22317" spans="4:4" s="232" customFormat="1" ht="15.75" customHeight="1">
      <c r="D22317" s="233"/>
    </row>
    <row r="22319" spans="4:4" s="232" customFormat="1" ht="15.75" customHeight="1">
      <c r="D22319" s="233"/>
    </row>
    <row r="22321" spans="4:4" s="232" customFormat="1" ht="15.75" customHeight="1">
      <c r="D22321" s="233"/>
    </row>
    <row r="22323" spans="4:4" s="232" customFormat="1" ht="15.75" customHeight="1">
      <c r="D22323" s="233"/>
    </row>
    <row r="22325" spans="4:4" s="232" customFormat="1" ht="15.75" customHeight="1">
      <c r="D22325" s="233"/>
    </row>
    <row r="22327" spans="4:4" s="232" customFormat="1" ht="15.75" customHeight="1">
      <c r="D22327" s="233"/>
    </row>
    <row r="22329" spans="4:4" s="232" customFormat="1" ht="15.75" customHeight="1">
      <c r="D22329" s="233"/>
    </row>
    <row r="22331" spans="4:4" s="232" customFormat="1" ht="15.75" customHeight="1">
      <c r="D22331" s="233"/>
    </row>
    <row r="22333" spans="4:4" s="232" customFormat="1" ht="15.75" customHeight="1">
      <c r="D22333" s="233"/>
    </row>
    <row r="22335" spans="4:4" s="232" customFormat="1" ht="15.75" customHeight="1">
      <c r="D22335" s="233"/>
    </row>
    <row r="22337" spans="4:4" s="232" customFormat="1" ht="15.75" customHeight="1">
      <c r="D22337" s="233"/>
    </row>
    <row r="22339" spans="4:4" s="232" customFormat="1" ht="15.75" customHeight="1">
      <c r="D22339" s="233"/>
    </row>
    <row r="22341" spans="4:4" s="232" customFormat="1" ht="15.75" customHeight="1">
      <c r="D22341" s="233"/>
    </row>
    <row r="22343" spans="4:4" s="232" customFormat="1" ht="15.75" customHeight="1">
      <c r="D22343" s="233"/>
    </row>
    <row r="22345" spans="4:4" s="232" customFormat="1" ht="15.75" customHeight="1">
      <c r="D22345" s="233"/>
    </row>
    <row r="22347" spans="4:4" s="232" customFormat="1" ht="15.75" customHeight="1">
      <c r="D22347" s="233"/>
    </row>
    <row r="22349" spans="4:4" s="232" customFormat="1" ht="15.75" customHeight="1">
      <c r="D22349" s="233"/>
    </row>
    <row r="22351" spans="4:4" s="232" customFormat="1" ht="15.75" customHeight="1">
      <c r="D22351" s="233"/>
    </row>
    <row r="22353" spans="4:4" s="232" customFormat="1" ht="15.75" customHeight="1">
      <c r="D22353" s="233"/>
    </row>
    <row r="22355" spans="4:4" s="232" customFormat="1" ht="15.75" customHeight="1">
      <c r="D22355" s="233"/>
    </row>
    <row r="22357" spans="4:4" s="232" customFormat="1" ht="15.75" customHeight="1">
      <c r="D22357" s="233"/>
    </row>
    <row r="22359" spans="4:4" s="232" customFormat="1" ht="15.75" customHeight="1">
      <c r="D22359" s="233"/>
    </row>
    <row r="22361" spans="4:4" s="232" customFormat="1" ht="15.75" customHeight="1">
      <c r="D22361" s="233"/>
    </row>
    <row r="22363" spans="4:4" s="232" customFormat="1" ht="15.75" customHeight="1">
      <c r="D22363" s="233"/>
    </row>
    <row r="22365" spans="4:4" s="232" customFormat="1" ht="15.75" customHeight="1">
      <c r="D22365" s="233"/>
    </row>
    <row r="22367" spans="4:4" s="232" customFormat="1" ht="15.75" customHeight="1">
      <c r="D22367" s="233"/>
    </row>
    <row r="22369" spans="4:4" s="232" customFormat="1" ht="15.75" customHeight="1">
      <c r="D22369" s="233"/>
    </row>
    <row r="22371" spans="4:4" s="232" customFormat="1" ht="15.75" customHeight="1">
      <c r="D22371" s="233"/>
    </row>
    <row r="22373" spans="4:4" s="232" customFormat="1" ht="15.75" customHeight="1">
      <c r="D22373" s="233"/>
    </row>
    <row r="22375" spans="4:4" s="232" customFormat="1" ht="15.75" customHeight="1">
      <c r="D22375" s="233"/>
    </row>
    <row r="22377" spans="4:4" s="232" customFormat="1" ht="15.75" customHeight="1">
      <c r="D22377" s="233"/>
    </row>
    <row r="22379" spans="4:4" s="232" customFormat="1" ht="15.75" customHeight="1">
      <c r="D22379" s="233"/>
    </row>
    <row r="22381" spans="4:4" s="232" customFormat="1" ht="15.75" customHeight="1">
      <c r="D22381" s="233"/>
    </row>
    <row r="22383" spans="4:4" s="232" customFormat="1" ht="15.75" customHeight="1">
      <c r="D22383" s="233"/>
    </row>
    <row r="22385" spans="4:4" s="232" customFormat="1" ht="15.75" customHeight="1">
      <c r="D22385" s="233"/>
    </row>
    <row r="22387" spans="4:4" s="232" customFormat="1" ht="15.75" customHeight="1">
      <c r="D22387" s="233"/>
    </row>
    <row r="22389" spans="4:4" s="232" customFormat="1" ht="15.75" customHeight="1">
      <c r="D22389" s="233"/>
    </row>
    <row r="22391" spans="4:4" s="232" customFormat="1" ht="15.75" customHeight="1">
      <c r="D22391" s="233"/>
    </row>
    <row r="22393" spans="4:4" s="232" customFormat="1" ht="15.75" customHeight="1">
      <c r="D22393" s="233"/>
    </row>
    <row r="22395" spans="4:4" s="232" customFormat="1" ht="15.75" customHeight="1">
      <c r="D22395" s="233"/>
    </row>
    <row r="22397" spans="4:4" s="232" customFormat="1" ht="15.75" customHeight="1">
      <c r="D22397" s="233"/>
    </row>
    <row r="22399" spans="4:4" s="232" customFormat="1" ht="15.75" customHeight="1">
      <c r="D22399" s="233"/>
    </row>
    <row r="22401" spans="4:4" s="232" customFormat="1" ht="15.75" customHeight="1">
      <c r="D22401" s="233"/>
    </row>
    <row r="22403" spans="4:4" s="232" customFormat="1" ht="15.75" customHeight="1">
      <c r="D22403" s="233"/>
    </row>
    <row r="22405" spans="4:4" s="232" customFormat="1" ht="15.75" customHeight="1">
      <c r="D22405" s="233"/>
    </row>
    <row r="22407" spans="4:4" s="232" customFormat="1" ht="15.75" customHeight="1">
      <c r="D22407" s="233"/>
    </row>
    <row r="22409" spans="4:4" s="232" customFormat="1" ht="15.75" customHeight="1">
      <c r="D22409" s="233"/>
    </row>
    <row r="22411" spans="4:4" s="232" customFormat="1" ht="15.75" customHeight="1">
      <c r="D22411" s="233"/>
    </row>
    <row r="22413" spans="4:4" s="232" customFormat="1" ht="15.75" customHeight="1">
      <c r="D22413" s="233"/>
    </row>
    <row r="22415" spans="4:4" s="232" customFormat="1" ht="15.75" customHeight="1">
      <c r="D22415" s="233"/>
    </row>
    <row r="22417" spans="4:4" s="232" customFormat="1" ht="15.75" customHeight="1">
      <c r="D22417" s="233"/>
    </row>
    <row r="22419" spans="4:4" s="232" customFormat="1" ht="15.75" customHeight="1">
      <c r="D22419" s="233"/>
    </row>
    <row r="22421" spans="4:4" s="232" customFormat="1" ht="15.75" customHeight="1">
      <c r="D22421" s="233"/>
    </row>
    <row r="22423" spans="4:4" s="232" customFormat="1" ht="15.75" customHeight="1">
      <c r="D22423" s="233"/>
    </row>
    <row r="22425" spans="4:4" s="232" customFormat="1" ht="15.75" customHeight="1">
      <c r="D22425" s="233"/>
    </row>
    <row r="22427" spans="4:4" s="232" customFormat="1" ht="15.75" customHeight="1">
      <c r="D22427" s="233"/>
    </row>
    <row r="22429" spans="4:4" s="232" customFormat="1" ht="15.75" customHeight="1">
      <c r="D22429" s="233"/>
    </row>
    <row r="22431" spans="4:4" s="232" customFormat="1" ht="15.75" customHeight="1">
      <c r="D22431" s="233"/>
    </row>
    <row r="22433" spans="4:4" s="232" customFormat="1" ht="15.75" customHeight="1">
      <c r="D22433" s="233"/>
    </row>
    <row r="22435" spans="4:4" s="232" customFormat="1" ht="15.75" customHeight="1">
      <c r="D22435" s="233"/>
    </row>
    <row r="22437" spans="4:4" s="232" customFormat="1" ht="15.75" customHeight="1">
      <c r="D22437" s="233"/>
    </row>
    <row r="22439" spans="4:4" s="232" customFormat="1" ht="15.75" customHeight="1">
      <c r="D22439" s="233"/>
    </row>
    <row r="22441" spans="4:4" s="232" customFormat="1" ht="15.75" customHeight="1">
      <c r="D22441" s="233"/>
    </row>
    <row r="22443" spans="4:4" s="232" customFormat="1" ht="15.75" customHeight="1">
      <c r="D22443" s="233"/>
    </row>
    <row r="22445" spans="4:4" s="232" customFormat="1" ht="15.75" customHeight="1">
      <c r="D22445" s="233"/>
    </row>
    <row r="22447" spans="4:4" s="232" customFormat="1" ht="15.75" customHeight="1">
      <c r="D22447" s="233"/>
    </row>
    <row r="22449" spans="4:4" s="232" customFormat="1" ht="15.75" customHeight="1">
      <c r="D22449" s="233"/>
    </row>
    <row r="22451" spans="4:4" s="232" customFormat="1" ht="15.75" customHeight="1">
      <c r="D22451" s="233"/>
    </row>
    <row r="22453" spans="4:4" s="232" customFormat="1" ht="15.75" customHeight="1">
      <c r="D22453" s="233"/>
    </row>
    <row r="22455" spans="4:4" s="232" customFormat="1" ht="15.75" customHeight="1">
      <c r="D22455" s="233"/>
    </row>
    <row r="22457" spans="4:4" s="232" customFormat="1" ht="15.75" customHeight="1">
      <c r="D22457" s="233"/>
    </row>
    <row r="22459" spans="4:4" s="232" customFormat="1" ht="15.75" customHeight="1">
      <c r="D22459" s="233"/>
    </row>
    <row r="22461" spans="4:4" s="232" customFormat="1" ht="15.75" customHeight="1">
      <c r="D22461" s="233"/>
    </row>
    <row r="22463" spans="4:4" s="232" customFormat="1" ht="15.75" customHeight="1">
      <c r="D22463" s="233"/>
    </row>
    <row r="22465" spans="4:4" s="232" customFormat="1" ht="15.75" customHeight="1">
      <c r="D22465" s="233"/>
    </row>
    <row r="22467" spans="4:4" s="232" customFormat="1" ht="15.75" customHeight="1">
      <c r="D22467" s="233"/>
    </row>
    <row r="22469" spans="4:4" s="232" customFormat="1" ht="15.75" customHeight="1">
      <c r="D22469" s="233"/>
    </row>
    <row r="22471" spans="4:4" s="232" customFormat="1" ht="15.75" customHeight="1">
      <c r="D22471" s="233"/>
    </row>
    <row r="22473" spans="4:4" s="232" customFormat="1" ht="15.75" customHeight="1">
      <c r="D22473" s="233"/>
    </row>
    <row r="22475" spans="4:4" s="232" customFormat="1" ht="15.75" customHeight="1">
      <c r="D22475" s="233"/>
    </row>
    <row r="22477" spans="4:4" s="232" customFormat="1" ht="15.75" customHeight="1">
      <c r="D22477" s="233"/>
    </row>
    <row r="22479" spans="4:4" s="232" customFormat="1" ht="15.75" customHeight="1">
      <c r="D22479" s="233"/>
    </row>
    <row r="22481" spans="4:4" s="232" customFormat="1" ht="15.75" customHeight="1">
      <c r="D22481" s="233"/>
    </row>
    <row r="22483" spans="4:4" s="232" customFormat="1" ht="15.75" customHeight="1">
      <c r="D22483" s="233"/>
    </row>
    <row r="22485" spans="4:4" s="232" customFormat="1" ht="15.75" customHeight="1">
      <c r="D22485" s="233"/>
    </row>
    <row r="22487" spans="4:4" s="232" customFormat="1" ht="15.75" customHeight="1">
      <c r="D22487" s="233"/>
    </row>
    <row r="22489" spans="4:4" s="232" customFormat="1" ht="15.75" customHeight="1">
      <c r="D22489" s="233"/>
    </row>
    <row r="22491" spans="4:4" s="232" customFormat="1" ht="15.75" customHeight="1">
      <c r="D22491" s="233"/>
    </row>
    <row r="22493" spans="4:4" s="232" customFormat="1" ht="15.75" customHeight="1">
      <c r="D22493" s="233"/>
    </row>
    <row r="22495" spans="4:4" s="232" customFormat="1" ht="15.75" customHeight="1">
      <c r="D22495" s="233"/>
    </row>
    <row r="22497" spans="4:4" s="232" customFormat="1" ht="15.75" customHeight="1">
      <c r="D22497" s="233"/>
    </row>
    <row r="22499" spans="4:4" s="232" customFormat="1" ht="15.75" customHeight="1">
      <c r="D22499" s="233"/>
    </row>
    <row r="22501" spans="4:4" s="232" customFormat="1" ht="15.75" customHeight="1">
      <c r="D22501" s="233"/>
    </row>
    <row r="22503" spans="4:4" s="232" customFormat="1" ht="15.75" customHeight="1">
      <c r="D22503" s="233"/>
    </row>
    <row r="22505" spans="4:4" s="232" customFormat="1" ht="15.75" customHeight="1">
      <c r="D22505" s="233"/>
    </row>
    <row r="22507" spans="4:4" s="232" customFormat="1" ht="15.75" customHeight="1">
      <c r="D22507" s="233"/>
    </row>
    <row r="22509" spans="4:4" s="232" customFormat="1" ht="15.75" customHeight="1">
      <c r="D22509" s="233"/>
    </row>
    <row r="22511" spans="4:4" s="232" customFormat="1" ht="15.75" customHeight="1">
      <c r="D22511" s="233"/>
    </row>
    <row r="22513" spans="4:4" s="232" customFormat="1" ht="15.75" customHeight="1">
      <c r="D22513" s="233"/>
    </row>
    <row r="22515" spans="4:4" s="232" customFormat="1" ht="15.75" customHeight="1">
      <c r="D22515" s="233"/>
    </row>
    <row r="22517" spans="4:4" s="232" customFormat="1" ht="15.75" customHeight="1">
      <c r="D22517" s="233"/>
    </row>
    <row r="22519" spans="4:4" s="232" customFormat="1" ht="15.75" customHeight="1">
      <c r="D22519" s="233"/>
    </row>
    <row r="22521" spans="4:4" s="232" customFormat="1" ht="15.75" customHeight="1">
      <c r="D22521" s="233"/>
    </row>
    <row r="22523" spans="4:4" s="232" customFormat="1" ht="15.75" customHeight="1">
      <c r="D22523" s="233"/>
    </row>
    <row r="22525" spans="4:4" s="232" customFormat="1" ht="15.75" customHeight="1">
      <c r="D22525" s="233"/>
    </row>
    <row r="22527" spans="4:4" s="232" customFormat="1" ht="15.75" customHeight="1">
      <c r="D22527" s="233"/>
    </row>
    <row r="22529" spans="4:4" s="232" customFormat="1" ht="15.75" customHeight="1">
      <c r="D22529" s="233"/>
    </row>
    <row r="22531" spans="4:4" s="232" customFormat="1" ht="15.75" customHeight="1">
      <c r="D22531" s="233"/>
    </row>
    <row r="22533" spans="4:4" s="232" customFormat="1" ht="15.75" customHeight="1">
      <c r="D22533" s="233"/>
    </row>
    <row r="22535" spans="4:4" s="232" customFormat="1" ht="15.75" customHeight="1">
      <c r="D22535" s="233"/>
    </row>
    <row r="22537" spans="4:4" s="232" customFormat="1" ht="15.75" customHeight="1">
      <c r="D22537" s="233"/>
    </row>
    <row r="22539" spans="4:4" s="232" customFormat="1" ht="15.75" customHeight="1">
      <c r="D22539" s="233"/>
    </row>
    <row r="22541" spans="4:4" s="232" customFormat="1" ht="15.75" customHeight="1">
      <c r="D22541" s="233"/>
    </row>
    <row r="22543" spans="4:4" s="232" customFormat="1" ht="15.75" customHeight="1">
      <c r="D22543" s="233"/>
    </row>
    <row r="22545" spans="4:4" s="232" customFormat="1" ht="15.75" customHeight="1">
      <c r="D22545" s="233"/>
    </row>
    <row r="22547" spans="4:4" s="232" customFormat="1" ht="15.75" customHeight="1">
      <c r="D22547" s="233"/>
    </row>
    <row r="22549" spans="4:4" s="232" customFormat="1" ht="15.75" customHeight="1">
      <c r="D22549" s="233"/>
    </row>
    <row r="22551" spans="4:4" s="232" customFormat="1" ht="15.75" customHeight="1">
      <c r="D22551" s="233"/>
    </row>
    <row r="22553" spans="4:4" s="232" customFormat="1" ht="15.75" customHeight="1">
      <c r="D22553" s="233"/>
    </row>
    <row r="22555" spans="4:4" s="232" customFormat="1" ht="15.75" customHeight="1">
      <c r="D22555" s="233"/>
    </row>
    <row r="22557" spans="4:4" s="232" customFormat="1" ht="15.75" customHeight="1">
      <c r="D22557" s="233"/>
    </row>
    <row r="22559" spans="4:4" s="232" customFormat="1" ht="15.75" customHeight="1">
      <c r="D22559" s="233"/>
    </row>
    <row r="22561" spans="4:4" s="232" customFormat="1" ht="15.75" customHeight="1">
      <c r="D22561" s="233"/>
    </row>
    <row r="22563" spans="4:4" s="232" customFormat="1" ht="15.75" customHeight="1">
      <c r="D22563" s="233"/>
    </row>
    <row r="22565" spans="4:4" s="232" customFormat="1" ht="15.75" customHeight="1">
      <c r="D22565" s="233"/>
    </row>
    <row r="22567" spans="4:4" s="232" customFormat="1" ht="15.75" customHeight="1">
      <c r="D22567" s="233"/>
    </row>
    <row r="22569" spans="4:4" s="232" customFormat="1" ht="15.75" customHeight="1">
      <c r="D22569" s="233"/>
    </row>
    <row r="22571" spans="4:4" s="232" customFormat="1" ht="15.75" customHeight="1">
      <c r="D22571" s="233"/>
    </row>
    <row r="22573" spans="4:4" s="232" customFormat="1" ht="15.75" customHeight="1">
      <c r="D22573" s="233"/>
    </row>
    <row r="22575" spans="4:4" s="232" customFormat="1" ht="15.75" customHeight="1">
      <c r="D22575" s="233"/>
    </row>
    <row r="22577" spans="4:4" s="232" customFormat="1" ht="15.75" customHeight="1">
      <c r="D22577" s="233"/>
    </row>
    <row r="22579" spans="4:4" s="232" customFormat="1" ht="15.75" customHeight="1">
      <c r="D22579" s="233"/>
    </row>
    <row r="22581" spans="4:4" s="232" customFormat="1" ht="15.75" customHeight="1">
      <c r="D22581" s="233"/>
    </row>
    <row r="22583" spans="4:4" s="232" customFormat="1" ht="15.75" customHeight="1">
      <c r="D22583" s="233"/>
    </row>
    <row r="22585" spans="4:4" s="232" customFormat="1" ht="15.75" customHeight="1">
      <c r="D22585" s="233"/>
    </row>
    <row r="22587" spans="4:4" s="232" customFormat="1" ht="15.75" customHeight="1">
      <c r="D22587" s="233"/>
    </row>
    <row r="22589" spans="4:4" s="232" customFormat="1" ht="15.75" customHeight="1">
      <c r="D22589" s="233"/>
    </row>
    <row r="22591" spans="4:4" s="232" customFormat="1" ht="15.75" customHeight="1">
      <c r="D22591" s="233"/>
    </row>
    <row r="22593" spans="4:4" s="232" customFormat="1" ht="15.75" customHeight="1">
      <c r="D22593" s="233"/>
    </row>
    <row r="22595" spans="4:4" s="232" customFormat="1" ht="15.75" customHeight="1">
      <c r="D22595" s="233"/>
    </row>
    <row r="22597" spans="4:4" s="232" customFormat="1" ht="15.75" customHeight="1">
      <c r="D22597" s="233"/>
    </row>
    <row r="22599" spans="4:4" s="232" customFormat="1" ht="15.75" customHeight="1">
      <c r="D22599" s="233"/>
    </row>
    <row r="22601" spans="4:4" s="232" customFormat="1" ht="15.75" customHeight="1">
      <c r="D22601" s="233"/>
    </row>
    <row r="22603" spans="4:4" s="232" customFormat="1" ht="15.75" customHeight="1">
      <c r="D22603" s="233"/>
    </row>
    <row r="22605" spans="4:4" s="232" customFormat="1" ht="15.75" customHeight="1">
      <c r="D22605" s="233"/>
    </row>
    <row r="22607" spans="4:4" s="232" customFormat="1" ht="15.75" customHeight="1">
      <c r="D22607" s="233"/>
    </row>
    <row r="22609" spans="4:4" s="232" customFormat="1" ht="15.75" customHeight="1">
      <c r="D22609" s="233"/>
    </row>
    <row r="22611" spans="4:4" s="232" customFormat="1" ht="15.75" customHeight="1">
      <c r="D22611" s="233"/>
    </row>
    <row r="22613" spans="4:4" s="232" customFormat="1" ht="15.75" customHeight="1">
      <c r="D22613" s="233"/>
    </row>
    <row r="22615" spans="4:4" s="232" customFormat="1" ht="15.75" customHeight="1">
      <c r="D22615" s="233"/>
    </row>
    <row r="22617" spans="4:4" s="232" customFormat="1" ht="15.75" customHeight="1">
      <c r="D22617" s="233"/>
    </row>
    <row r="22619" spans="4:4" s="232" customFormat="1" ht="15.75" customHeight="1">
      <c r="D22619" s="233"/>
    </row>
    <row r="22621" spans="4:4" s="232" customFormat="1" ht="15.75" customHeight="1">
      <c r="D22621" s="233"/>
    </row>
    <row r="22623" spans="4:4" s="232" customFormat="1" ht="15.75" customHeight="1">
      <c r="D22623" s="233"/>
    </row>
    <row r="22625" spans="4:4" s="232" customFormat="1" ht="15.75" customHeight="1">
      <c r="D22625" s="233"/>
    </row>
    <row r="22627" spans="4:4" s="232" customFormat="1" ht="15.75" customHeight="1">
      <c r="D22627" s="233"/>
    </row>
    <row r="22629" spans="4:4" s="232" customFormat="1" ht="15.75" customHeight="1">
      <c r="D22629" s="233"/>
    </row>
    <row r="22631" spans="4:4" s="232" customFormat="1" ht="15.75" customHeight="1">
      <c r="D22631" s="233"/>
    </row>
    <row r="22633" spans="4:4" s="232" customFormat="1" ht="15.75" customHeight="1">
      <c r="D22633" s="233"/>
    </row>
    <row r="22635" spans="4:4" s="232" customFormat="1" ht="15.75" customHeight="1">
      <c r="D22635" s="233"/>
    </row>
    <row r="22637" spans="4:4" s="232" customFormat="1" ht="15.75" customHeight="1">
      <c r="D22637" s="233"/>
    </row>
    <row r="22639" spans="4:4" s="232" customFormat="1" ht="15.75" customHeight="1">
      <c r="D22639" s="233"/>
    </row>
    <row r="22641" spans="4:4" s="232" customFormat="1" ht="15.75" customHeight="1">
      <c r="D22641" s="233"/>
    </row>
    <row r="22643" spans="4:4" s="232" customFormat="1" ht="15.75" customHeight="1">
      <c r="D22643" s="233"/>
    </row>
    <row r="22645" spans="4:4" s="232" customFormat="1" ht="15.75" customHeight="1">
      <c r="D22645" s="233"/>
    </row>
    <row r="22647" spans="4:4" s="232" customFormat="1" ht="15.75" customHeight="1">
      <c r="D22647" s="233"/>
    </row>
    <row r="22649" spans="4:4" s="232" customFormat="1" ht="15.75" customHeight="1">
      <c r="D22649" s="233"/>
    </row>
    <row r="22651" spans="4:4" s="232" customFormat="1" ht="15.75" customHeight="1">
      <c r="D22651" s="233"/>
    </row>
    <row r="22653" spans="4:4" s="232" customFormat="1" ht="15.75" customHeight="1">
      <c r="D22653" s="233"/>
    </row>
    <row r="22655" spans="4:4" s="232" customFormat="1" ht="15.75" customHeight="1">
      <c r="D22655" s="233"/>
    </row>
    <row r="22657" spans="4:4" s="232" customFormat="1" ht="15.75" customHeight="1">
      <c r="D22657" s="233"/>
    </row>
    <row r="22659" spans="4:4" s="232" customFormat="1" ht="15.75" customHeight="1">
      <c r="D22659" s="233"/>
    </row>
    <row r="22661" spans="4:4" s="232" customFormat="1" ht="15.75" customHeight="1">
      <c r="D22661" s="233"/>
    </row>
    <row r="22663" spans="4:4" s="232" customFormat="1" ht="15.75" customHeight="1">
      <c r="D22663" s="233"/>
    </row>
    <row r="22665" spans="4:4" s="232" customFormat="1" ht="15.75" customHeight="1">
      <c r="D22665" s="233"/>
    </row>
    <row r="22667" spans="4:4" s="232" customFormat="1" ht="15.75" customHeight="1">
      <c r="D22667" s="233"/>
    </row>
    <row r="22669" spans="4:4" s="232" customFormat="1" ht="15.75" customHeight="1">
      <c r="D22669" s="233"/>
    </row>
    <row r="22671" spans="4:4" s="232" customFormat="1" ht="15.75" customHeight="1">
      <c r="D22671" s="233"/>
    </row>
    <row r="22673" spans="4:4" s="232" customFormat="1" ht="15.75" customHeight="1">
      <c r="D22673" s="233"/>
    </row>
    <row r="22675" spans="4:4" s="232" customFormat="1" ht="15.75" customHeight="1">
      <c r="D22675" s="233"/>
    </row>
    <row r="22677" spans="4:4" s="232" customFormat="1" ht="15.75" customHeight="1">
      <c r="D22677" s="233"/>
    </row>
    <row r="22679" spans="4:4" s="232" customFormat="1" ht="15.75" customHeight="1">
      <c r="D22679" s="233"/>
    </row>
    <row r="22681" spans="4:4" s="232" customFormat="1" ht="15.75" customHeight="1">
      <c r="D22681" s="233"/>
    </row>
    <row r="22683" spans="4:4" s="232" customFormat="1" ht="15.75" customHeight="1">
      <c r="D22683" s="233"/>
    </row>
    <row r="22685" spans="4:4" s="232" customFormat="1" ht="15.75" customHeight="1">
      <c r="D22685" s="233"/>
    </row>
    <row r="22687" spans="4:4" s="232" customFormat="1" ht="15.75" customHeight="1">
      <c r="D22687" s="233"/>
    </row>
    <row r="22689" spans="4:4" s="232" customFormat="1" ht="15.75" customHeight="1">
      <c r="D22689" s="233"/>
    </row>
    <row r="22691" spans="4:4" s="232" customFormat="1" ht="15.75" customHeight="1">
      <c r="D22691" s="233"/>
    </row>
    <row r="22693" spans="4:4" s="232" customFormat="1" ht="15.75" customHeight="1">
      <c r="D22693" s="233"/>
    </row>
    <row r="22695" spans="4:4" s="232" customFormat="1" ht="15.75" customHeight="1">
      <c r="D22695" s="233"/>
    </row>
    <row r="22697" spans="4:4" s="232" customFormat="1" ht="15.75" customHeight="1">
      <c r="D22697" s="233"/>
    </row>
    <row r="22699" spans="4:4" s="232" customFormat="1" ht="15.75" customHeight="1">
      <c r="D22699" s="233"/>
    </row>
    <row r="22701" spans="4:4" s="232" customFormat="1" ht="15.75" customHeight="1">
      <c r="D22701" s="233"/>
    </row>
    <row r="22703" spans="4:4" s="232" customFormat="1" ht="15.75" customHeight="1">
      <c r="D22703" s="233"/>
    </row>
    <row r="22705" spans="4:4" s="232" customFormat="1" ht="15.75" customHeight="1">
      <c r="D22705" s="233"/>
    </row>
    <row r="22707" spans="4:4" s="232" customFormat="1" ht="15.75" customHeight="1">
      <c r="D22707" s="233"/>
    </row>
    <row r="22709" spans="4:4" s="232" customFormat="1" ht="15.75" customHeight="1">
      <c r="D22709" s="233"/>
    </row>
    <row r="22711" spans="4:4" s="232" customFormat="1" ht="15.75" customHeight="1">
      <c r="D22711" s="233"/>
    </row>
    <row r="22713" spans="4:4" s="232" customFormat="1" ht="15.75" customHeight="1">
      <c r="D22713" s="233"/>
    </row>
    <row r="22715" spans="4:4" s="232" customFormat="1" ht="15.75" customHeight="1">
      <c r="D22715" s="233"/>
    </row>
    <row r="22717" spans="4:4" s="232" customFormat="1" ht="15.75" customHeight="1">
      <c r="D22717" s="233"/>
    </row>
    <row r="22719" spans="4:4" s="232" customFormat="1" ht="15.75" customHeight="1">
      <c r="D22719" s="233"/>
    </row>
    <row r="22721" spans="4:4" s="232" customFormat="1" ht="15.75" customHeight="1">
      <c r="D22721" s="233"/>
    </row>
    <row r="22723" spans="4:4" s="232" customFormat="1" ht="15.75" customHeight="1">
      <c r="D22723" s="233"/>
    </row>
    <row r="22725" spans="4:4" s="232" customFormat="1" ht="15.75" customHeight="1">
      <c r="D22725" s="233"/>
    </row>
    <row r="22727" spans="4:4" s="232" customFormat="1" ht="15.75" customHeight="1">
      <c r="D22727" s="233"/>
    </row>
    <row r="22729" spans="4:4" s="232" customFormat="1" ht="15.75" customHeight="1">
      <c r="D22729" s="233"/>
    </row>
    <row r="22731" spans="4:4" s="232" customFormat="1" ht="15.75" customHeight="1">
      <c r="D22731" s="233"/>
    </row>
    <row r="22733" spans="4:4" s="232" customFormat="1" ht="15.75" customHeight="1">
      <c r="D22733" s="233"/>
    </row>
    <row r="22735" spans="4:4" s="232" customFormat="1" ht="15.75" customHeight="1">
      <c r="D22735" s="233"/>
    </row>
    <row r="22737" spans="4:4" s="232" customFormat="1" ht="15.75" customHeight="1">
      <c r="D22737" s="233"/>
    </row>
    <row r="22739" spans="4:4" s="232" customFormat="1" ht="15.75" customHeight="1">
      <c r="D22739" s="233"/>
    </row>
    <row r="22741" spans="4:4" s="232" customFormat="1" ht="15.75" customHeight="1">
      <c r="D22741" s="233"/>
    </row>
    <row r="22743" spans="4:4" s="232" customFormat="1" ht="15.75" customHeight="1">
      <c r="D22743" s="233"/>
    </row>
    <row r="22745" spans="4:4" s="232" customFormat="1" ht="15.75" customHeight="1">
      <c r="D22745" s="233"/>
    </row>
    <row r="22747" spans="4:4" s="232" customFormat="1" ht="15.75" customHeight="1">
      <c r="D22747" s="233"/>
    </row>
    <row r="22749" spans="4:4" s="232" customFormat="1" ht="15.75" customHeight="1">
      <c r="D22749" s="233"/>
    </row>
    <row r="22751" spans="4:4" s="232" customFormat="1" ht="15.75" customHeight="1">
      <c r="D22751" s="233"/>
    </row>
    <row r="22753" spans="4:4" s="232" customFormat="1" ht="15.75" customHeight="1">
      <c r="D22753" s="233"/>
    </row>
    <row r="22755" spans="4:4" s="232" customFormat="1" ht="15.75" customHeight="1">
      <c r="D22755" s="233"/>
    </row>
    <row r="22757" spans="4:4" s="232" customFormat="1" ht="15.75" customHeight="1">
      <c r="D22757" s="233"/>
    </row>
    <row r="22759" spans="4:4" s="232" customFormat="1" ht="15.75" customHeight="1">
      <c r="D22759" s="233"/>
    </row>
    <row r="22761" spans="4:4" s="232" customFormat="1" ht="15.75" customHeight="1">
      <c r="D22761" s="233"/>
    </row>
    <row r="22763" spans="4:4" s="232" customFormat="1" ht="15.75" customHeight="1">
      <c r="D22763" s="233"/>
    </row>
    <row r="22765" spans="4:4" s="232" customFormat="1" ht="15.75" customHeight="1">
      <c r="D22765" s="233"/>
    </row>
    <row r="22767" spans="4:4" s="232" customFormat="1" ht="15.75" customHeight="1">
      <c r="D22767" s="233"/>
    </row>
    <row r="22769" spans="4:4" s="232" customFormat="1" ht="15.75" customHeight="1">
      <c r="D22769" s="233"/>
    </row>
    <row r="22771" spans="4:4" s="232" customFormat="1" ht="15.75" customHeight="1">
      <c r="D22771" s="233"/>
    </row>
    <row r="22773" spans="4:4" s="232" customFormat="1" ht="15.75" customHeight="1">
      <c r="D22773" s="233"/>
    </row>
    <row r="22775" spans="4:4" s="232" customFormat="1" ht="15.75" customHeight="1">
      <c r="D22775" s="233"/>
    </row>
    <row r="22777" spans="4:4" s="232" customFormat="1" ht="15.75" customHeight="1">
      <c r="D22777" s="233"/>
    </row>
    <row r="22779" spans="4:4" s="232" customFormat="1" ht="15.75" customHeight="1">
      <c r="D22779" s="233"/>
    </row>
    <row r="22781" spans="4:4" s="232" customFormat="1" ht="15.75" customHeight="1">
      <c r="D22781" s="233"/>
    </row>
    <row r="22783" spans="4:4" s="232" customFormat="1" ht="15.75" customHeight="1">
      <c r="D22783" s="233"/>
    </row>
    <row r="22785" spans="4:4" s="232" customFormat="1" ht="15.75" customHeight="1">
      <c r="D22785" s="233"/>
    </row>
    <row r="22787" spans="4:4" s="232" customFormat="1" ht="15.75" customHeight="1">
      <c r="D22787" s="233"/>
    </row>
    <row r="22789" spans="4:4" s="232" customFormat="1" ht="15.75" customHeight="1">
      <c r="D22789" s="233"/>
    </row>
    <row r="22791" spans="4:4" s="232" customFormat="1" ht="15.75" customHeight="1">
      <c r="D22791" s="233"/>
    </row>
    <row r="22793" spans="4:4" s="232" customFormat="1" ht="15.75" customHeight="1">
      <c r="D22793" s="233"/>
    </row>
    <row r="22795" spans="4:4" s="232" customFormat="1" ht="15.75" customHeight="1">
      <c r="D22795" s="233"/>
    </row>
    <row r="22797" spans="4:4" s="232" customFormat="1" ht="15.75" customHeight="1">
      <c r="D22797" s="233"/>
    </row>
    <row r="22799" spans="4:4" s="232" customFormat="1" ht="15.75" customHeight="1">
      <c r="D22799" s="233"/>
    </row>
    <row r="22801" spans="4:4" s="232" customFormat="1" ht="15.75" customHeight="1">
      <c r="D22801" s="233"/>
    </row>
    <row r="22803" spans="4:4" s="232" customFormat="1" ht="15.75" customHeight="1">
      <c r="D22803" s="233"/>
    </row>
    <row r="22805" spans="4:4" s="232" customFormat="1" ht="15.75" customHeight="1">
      <c r="D22805" s="233"/>
    </row>
    <row r="22807" spans="4:4" s="232" customFormat="1" ht="15.75" customHeight="1">
      <c r="D22807" s="233"/>
    </row>
    <row r="22809" spans="4:4" s="232" customFormat="1" ht="15.75" customHeight="1">
      <c r="D22809" s="233"/>
    </row>
    <row r="22811" spans="4:4" s="232" customFormat="1" ht="15.75" customHeight="1">
      <c r="D22811" s="233"/>
    </row>
    <row r="22813" spans="4:4" s="232" customFormat="1" ht="15.75" customHeight="1">
      <c r="D22813" s="233"/>
    </row>
    <row r="22815" spans="4:4" s="232" customFormat="1" ht="15.75" customHeight="1">
      <c r="D22815" s="233"/>
    </row>
    <row r="22817" spans="4:4" s="232" customFormat="1" ht="15.75" customHeight="1">
      <c r="D22817" s="233"/>
    </row>
    <row r="22819" spans="4:4" s="232" customFormat="1" ht="15.75" customHeight="1">
      <c r="D22819" s="233"/>
    </row>
    <row r="22821" spans="4:4" s="232" customFormat="1" ht="15.75" customHeight="1">
      <c r="D22821" s="233"/>
    </row>
    <row r="22823" spans="4:4" s="232" customFormat="1" ht="15.75" customHeight="1">
      <c r="D22823" s="233"/>
    </row>
    <row r="22825" spans="4:4" s="232" customFormat="1" ht="15.75" customHeight="1">
      <c r="D22825" s="233"/>
    </row>
    <row r="22827" spans="4:4" s="232" customFormat="1" ht="15.75" customHeight="1">
      <c r="D22827" s="233"/>
    </row>
    <row r="22829" spans="4:4" s="232" customFormat="1" ht="15.75" customHeight="1">
      <c r="D22829" s="233"/>
    </row>
    <row r="22831" spans="4:4" s="232" customFormat="1" ht="15.75" customHeight="1">
      <c r="D22831" s="233"/>
    </row>
    <row r="22833" spans="4:4" s="232" customFormat="1" ht="15.75" customHeight="1">
      <c r="D22833" s="233"/>
    </row>
    <row r="22835" spans="4:4" s="232" customFormat="1" ht="15.75" customHeight="1">
      <c r="D22835" s="233"/>
    </row>
    <row r="22837" spans="4:4" s="232" customFormat="1" ht="15.75" customHeight="1">
      <c r="D22837" s="233"/>
    </row>
    <row r="22839" spans="4:4" s="232" customFormat="1" ht="15.75" customHeight="1">
      <c r="D22839" s="233"/>
    </row>
    <row r="22841" spans="4:4" s="232" customFormat="1" ht="15.75" customHeight="1">
      <c r="D22841" s="233"/>
    </row>
    <row r="22843" spans="4:4" s="232" customFormat="1" ht="15.75" customHeight="1">
      <c r="D22843" s="233"/>
    </row>
    <row r="22845" spans="4:4" s="232" customFormat="1" ht="15.75" customHeight="1">
      <c r="D22845" s="233"/>
    </row>
    <row r="22847" spans="4:4" s="232" customFormat="1" ht="15.75" customHeight="1">
      <c r="D22847" s="233"/>
    </row>
    <row r="22849" spans="4:4" s="232" customFormat="1" ht="15.75" customHeight="1">
      <c r="D22849" s="233"/>
    </row>
    <row r="22851" spans="4:4" s="232" customFormat="1" ht="15.75" customHeight="1">
      <c r="D22851" s="233"/>
    </row>
    <row r="22853" spans="4:4" s="232" customFormat="1" ht="15.75" customHeight="1">
      <c r="D22853" s="233"/>
    </row>
    <row r="22855" spans="4:4" s="232" customFormat="1" ht="15.75" customHeight="1">
      <c r="D22855" s="233"/>
    </row>
    <row r="22857" spans="4:4" s="232" customFormat="1" ht="15.75" customHeight="1">
      <c r="D22857" s="233"/>
    </row>
    <row r="22859" spans="4:4" s="232" customFormat="1" ht="15.75" customHeight="1">
      <c r="D22859" s="233"/>
    </row>
    <row r="22861" spans="4:4" s="232" customFormat="1" ht="15.75" customHeight="1">
      <c r="D22861" s="233"/>
    </row>
    <row r="22863" spans="4:4" s="232" customFormat="1" ht="15.75" customHeight="1">
      <c r="D22863" s="233"/>
    </row>
    <row r="22865" spans="4:4" s="232" customFormat="1" ht="15.75" customHeight="1">
      <c r="D22865" s="233"/>
    </row>
    <row r="22867" spans="4:4" s="232" customFormat="1" ht="15.75" customHeight="1">
      <c r="D22867" s="233"/>
    </row>
    <row r="22869" spans="4:4" s="232" customFormat="1" ht="15.75" customHeight="1">
      <c r="D22869" s="233"/>
    </row>
    <row r="22871" spans="4:4" s="232" customFormat="1" ht="15.75" customHeight="1">
      <c r="D22871" s="233"/>
    </row>
    <row r="22873" spans="4:4" s="232" customFormat="1" ht="15.75" customHeight="1">
      <c r="D22873" s="233"/>
    </row>
    <row r="22875" spans="4:4" s="232" customFormat="1" ht="15.75" customHeight="1">
      <c r="D22875" s="233"/>
    </row>
    <row r="22877" spans="4:4" s="232" customFormat="1" ht="15.75" customHeight="1">
      <c r="D22877" s="233"/>
    </row>
    <row r="22879" spans="4:4" s="232" customFormat="1" ht="15.75" customHeight="1">
      <c r="D22879" s="233"/>
    </row>
    <row r="22881" spans="4:4" s="232" customFormat="1" ht="15.75" customHeight="1">
      <c r="D22881" s="233"/>
    </row>
    <row r="22883" spans="4:4" s="232" customFormat="1" ht="15.75" customHeight="1">
      <c r="D22883" s="233"/>
    </row>
    <row r="22885" spans="4:4" s="232" customFormat="1" ht="15.75" customHeight="1">
      <c r="D22885" s="233"/>
    </row>
    <row r="22887" spans="4:4" s="232" customFormat="1" ht="15.75" customHeight="1">
      <c r="D22887" s="233"/>
    </row>
    <row r="22889" spans="4:4" s="232" customFormat="1" ht="15.75" customHeight="1">
      <c r="D22889" s="233"/>
    </row>
    <row r="22891" spans="4:4" s="232" customFormat="1" ht="15.75" customHeight="1">
      <c r="D22891" s="233"/>
    </row>
    <row r="22893" spans="4:4" s="232" customFormat="1" ht="15.75" customHeight="1">
      <c r="D22893" s="233"/>
    </row>
    <row r="22895" spans="4:4" s="232" customFormat="1" ht="15.75" customHeight="1">
      <c r="D22895" s="233"/>
    </row>
    <row r="22897" spans="4:4" s="232" customFormat="1" ht="15.75" customHeight="1">
      <c r="D22897" s="233"/>
    </row>
    <row r="22899" spans="4:4" s="232" customFormat="1" ht="15.75" customHeight="1">
      <c r="D22899" s="233"/>
    </row>
    <row r="22901" spans="4:4" s="232" customFormat="1" ht="15.75" customHeight="1">
      <c r="D22901" s="233"/>
    </row>
    <row r="22903" spans="4:4" s="232" customFormat="1" ht="15.75" customHeight="1">
      <c r="D22903" s="233"/>
    </row>
    <row r="22905" spans="4:4" s="232" customFormat="1" ht="15.75" customHeight="1">
      <c r="D22905" s="233"/>
    </row>
    <row r="22907" spans="4:4" s="232" customFormat="1" ht="15.75" customHeight="1">
      <c r="D22907" s="233"/>
    </row>
    <row r="22909" spans="4:4" s="232" customFormat="1" ht="15.75" customHeight="1">
      <c r="D22909" s="233"/>
    </row>
    <row r="22911" spans="4:4" s="232" customFormat="1" ht="15.75" customHeight="1">
      <c r="D22911" s="233"/>
    </row>
    <row r="22913" spans="4:4" s="232" customFormat="1" ht="15.75" customHeight="1">
      <c r="D22913" s="233"/>
    </row>
    <row r="22915" spans="4:4" s="232" customFormat="1" ht="15.75" customHeight="1">
      <c r="D22915" s="233"/>
    </row>
    <row r="22917" spans="4:4" s="232" customFormat="1" ht="15.75" customHeight="1">
      <c r="D22917" s="233"/>
    </row>
    <row r="22919" spans="4:4" s="232" customFormat="1" ht="15.75" customHeight="1">
      <c r="D22919" s="233"/>
    </row>
    <row r="22921" spans="4:4" s="232" customFormat="1" ht="15.75" customHeight="1">
      <c r="D22921" s="233"/>
    </row>
    <row r="22923" spans="4:4" s="232" customFormat="1" ht="15.75" customHeight="1">
      <c r="D22923" s="233"/>
    </row>
    <row r="22925" spans="4:4" s="232" customFormat="1" ht="15.75" customHeight="1">
      <c r="D22925" s="233"/>
    </row>
    <row r="22927" spans="4:4" s="232" customFormat="1" ht="15.75" customHeight="1">
      <c r="D22927" s="233"/>
    </row>
    <row r="22929" spans="4:4" s="232" customFormat="1" ht="15.75" customHeight="1">
      <c r="D22929" s="233"/>
    </row>
    <row r="22931" spans="4:4" s="232" customFormat="1" ht="15.75" customHeight="1">
      <c r="D22931" s="233"/>
    </row>
    <row r="22933" spans="4:4" s="232" customFormat="1" ht="15.75" customHeight="1">
      <c r="D22933" s="233"/>
    </row>
    <row r="22935" spans="4:4" s="232" customFormat="1" ht="15.75" customHeight="1">
      <c r="D22935" s="233"/>
    </row>
    <row r="22937" spans="4:4" s="232" customFormat="1" ht="15.75" customHeight="1">
      <c r="D22937" s="233"/>
    </row>
    <row r="22939" spans="4:4" s="232" customFormat="1" ht="15.75" customHeight="1">
      <c r="D22939" s="233"/>
    </row>
    <row r="22941" spans="4:4" s="232" customFormat="1" ht="15.75" customHeight="1">
      <c r="D22941" s="233"/>
    </row>
    <row r="22943" spans="4:4" s="232" customFormat="1" ht="15.75" customHeight="1">
      <c r="D22943" s="233"/>
    </row>
    <row r="22945" spans="4:4" s="232" customFormat="1" ht="15.75" customHeight="1">
      <c r="D22945" s="233"/>
    </row>
    <row r="22947" spans="4:4" s="232" customFormat="1" ht="15.75" customHeight="1">
      <c r="D22947" s="233"/>
    </row>
    <row r="22949" spans="4:4" s="232" customFormat="1" ht="15.75" customHeight="1">
      <c r="D22949" s="233"/>
    </row>
    <row r="22951" spans="4:4" s="232" customFormat="1" ht="15.75" customHeight="1">
      <c r="D22951" s="233"/>
    </row>
    <row r="22953" spans="4:4" s="232" customFormat="1" ht="15.75" customHeight="1">
      <c r="D22953" s="233"/>
    </row>
    <row r="22955" spans="4:4" s="232" customFormat="1" ht="15.75" customHeight="1">
      <c r="D22955" s="233"/>
    </row>
    <row r="22957" spans="4:4" s="232" customFormat="1" ht="15.75" customHeight="1">
      <c r="D22957" s="233"/>
    </row>
    <row r="22959" spans="4:4" s="232" customFormat="1" ht="15.75" customHeight="1">
      <c r="D22959" s="233"/>
    </row>
    <row r="22961" spans="4:4" s="232" customFormat="1" ht="15.75" customHeight="1">
      <c r="D22961" s="233"/>
    </row>
    <row r="22963" spans="4:4" s="232" customFormat="1" ht="15.75" customHeight="1">
      <c r="D22963" s="233"/>
    </row>
    <row r="22965" spans="4:4" s="232" customFormat="1" ht="15.75" customHeight="1">
      <c r="D22965" s="233"/>
    </row>
    <row r="22967" spans="4:4" s="232" customFormat="1" ht="15.75" customHeight="1">
      <c r="D22967" s="233"/>
    </row>
    <row r="22969" spans="4:4" s="232" customFormat="1" ht="15.75" customHeight="1">
      <c r="D22969" s="233"/>
    </row>
    <row r="22971" spans="4:4" s="232" customFormat="1" ht="15.75" customHeight="1">
      <c r="D22971" s="233"/>
    </row>
    <row r="22973" spans="4:4" s="232" customFormat="1" ht="15.75" customHeight="1">
      <c r="D22973" s="233"/>
    </row>
    <row r="22975" spans="4:4" s="232" customFormat="1" ht="15.75" customHeight="1">
      <c r="D22975" s="233"/>
    </row>
    <row r="22977" spans="4:4" s="232" customFormat="1" ht="15.75" customHeight="1">
      <c r="D22977" s="233"/>
    </row>
    <row r="22979" spans="4:4" s="232" customFormat="1" ht="15.75" customHeight="1">
      <c r="D22979" s="233"/>
    </row>
    <row r="22981" spans="4:4" s="232" customFormat="1" ht="15.75" customHeight="1">
      <c r="D22981" s="233"/>
    </row>
    <row r="22983" spans="4:4" s="232" customFormat="1" ht="15.75" customHeight="1">
      <c r="D22983" s="233"/>
    </row>
    <row r="22985" spans="4:4" s="232" customFormat="1" ht="15.75" customHeight="1">
      <c r="D22985" s="233"/>
    </row>
    <row r="22987" spans="4:4" s="232" customFormat="1" ht="15.75" customHeight="1">
      <c r="D22987" s="233"/>
    </row>
    <row r="22989" spans="4:4" s="232" customFormat="1" ht="15.75" customHeight="1">
      <c r="D22989" s="233"/>
    </row>
    <row r="22991" spans="4:4" s="232" customFormat="1" ht="15.75" customHeight="1">
      <c r="D22991" s="233"/>
    </row>
    <row r="22993" spans="4:4" s="232" customFormat="1" ht="15.75" customHeight="1">
      <c r="D22993" s="233"/>
    </row>
    <row r="22995" spans="4:4" s="232" customFormat="1" ht="15.75" customHeight="1">
      <c r="D22995" s="233"/>
    </row>
    <row r="22997" spans="4:4" s="232" customFormat="1" ht="15.75" customHeight="1">
      <c r="D22997" s="233"/>
    </row>
    <row r="22999" spans="4:4" s="232" customFormat="1" ht="15.75" customHeight="1">
      <c r="D22999" s="233"/>
    </row>
    <row r="23001" spans="4:4" s="232" customFormat="1" ht="15.75" customHeight="1">
      <c r="D23001" s="233"/>
    </row>
    <row r="23003" spans="4:4" s="232" customFormat="1" ht="15.75" customHeight="1">
      <c r="D23003" s="233"/>
    </row>
    <row r="23005" spans="4:4" s="232" customFormat="1" ht="15.75" customHeight="1">
      <c r="D23005" s="233"/>
    </row>
    <row r="23007" spans="4:4" s="232" customFormat="1" ht="15.75" customHeight="1">
      <c r="D23007" s="233"/>
    </row>
    <row r="23009" spans="4:4" s="232" customFormat="1" ht="15.75" customHeight="1">
      <c r="D23009" s="233"/>
    </row>
    <row r="23011" spans="4:4" s="232" customFormat="1" ht="15.75" customHeight="1">
      <c r="D23011" s="233"/>
    </row>
    <row r="23013" spans="4:4" s="232" customFormat="1" ht="15.75" customHeight="1">
      <c r="D23013" s="233"/>
    </row>
    <row r="23015" spans="4:4" s="232" customFormat="1" ht="15.75" customHeight="1">
      <c r="D23015" s="233"/>
    </row>
    <row r="23017" spans="4:4" s="232" customFormat="1" ht="15.75" customHeight="1">
      <c r="D23017" s="233"/>
    </row>
    <row r="23019" spans="4:4" s="232" customFormat="1" ht="15.75" customHeight="1">
      <c r="D23019" s="233"/>
    </row>
    <row r="23021" spans="4:4" s="232" customFormat="1" ht="15.75" customHeight="1">
      <c r="D23021" s="233"/>
    </row>
    <row r="23023" spans="4:4" s="232" customFormat="1" ht="15.75" customHeight="1">
      <c r="D23023" s="233"/>
    </row>
    <row r="23025" spans="4:4" s="232" customFormat="1" ht="15.75" customHeight="1">
      <c r="D23025" s="233"/>
    </row>
    <row r="23027" spans="4:4" s="232" customFormat="1" ht="15.75" customHeight="1">
      <c r="D23027" s="233"/>
    </row>
    <row r="23029" spans="4:4" s="232" customFormat="1" ht="15.75" customHeight="1">
      <c r="D23029" s="233"/>
    </row>
    <row r="23031" spans="4:4" s="232" customFormat="1" ht="15.75" customHeight="1">
      <c r="D23031" s="233"/>
    </row>
    <row r="23033" spans="4:4" s="232" customFormat="1" ht="15.75" customHeight="1">
      <c r="D23033" s="233"/>
    </row>
    <row r="23035" spans="4:4" s="232" customFormat="1" ht="15.75" customHeight="1">
      <c r="D23035" s="233"/>
    </row>
    <row r="23037" spans="4:4" s="232" customFormat="1" ht="15.75" customHeight="1">
      <c r="D23037" s="233"/>
    </row>
    <row r="23039" spans="4:4" s="232" customFormat="1" ht="15.75" customHeight="1">
      <c r="D23039" s="233"/>
    </row>
    <row r="23041" spans="4:4" s="232" customFormat="1" ht="15.75" customHeight="1">
      <c r="D23041" s="233"/>
    </row>
    <row r="23043" spans="4:4" s="232" customFormat="1" ht="15.75" customHeight="1">
      <c r="D23043" s="233"/>
    </row>
    <row r="23045" spans="4:4" s="232" customFormat="1" ht="15.75" customHeight="1">
      <c r="D23045" s="233"/>
    </row>
    <row r="23047" spans="4:4" s="232" customFormat="1" ht="15.75" customHeight="1">
      <c r="D23047" s="233"/>
    </row>
    <row r="23049" spans="4:4" s="232" customFormat="1" ht="15.75" customHeight="1">
      <c r="D23049" s="233"/>
    </row>
    <row r="23051" spans="4:4" s="232" customFormat="1" ht="15.75" customHeight="1">
      <c r="D23051" s="233"/>
    </row>
    <row r="23053" spans="4:4" s="232" customFormat="1" ht="15.75" customHeight="1">
      <c r="D23053" s="233"/>
    </row>
    <row r="23055" spans="4:4" s="232" customFormat="1" ht="15.75" customHeight="1">
      <c r="D23055" s="233"/>
    </row>
    <row r="23057" spans="4:4" s="232" customFormat="1" ht="15.75" customHeight="1">
      <c r="D23057" s="233"/>
    </row>
    <row r="23059" spans="4:4" s="232" customFormat="1" ht="15.75" customHeight="1">
      <c r="D23059" s="233"/>
    </row>
    <row r="23061" spans="4:4" s="232" customFormat="1" ht="15.75" customHeight="1">
      <c r="D23061" s="233"/>
    </row>
    <row r="23063" spans="4:4" s="232" customFormat="1" ht="15.75" customHeight="1">
      <c r="D23063" s="233"/>
    </row>
    <row r="23065" spans="4:4" s="232" customFormat="1" ht="15.75" customHeight="1">
      <c r="D23065" s="233"/>
    </row>
    <row r="23067" spans="4:4" s="232" customFormat="1" ht="15.75" customHeight="1">
      <c r="D23067" s="233"/>
    </row>
    <row r="23069" spans="4:4" s="232" customFormat="1" ht="15.75" customHeight="1">
      <c r="D23069" s="233"/>
    </row>
    <row r="23071" spans="4:4" s="232" customFormat="1" ht="15.75" customHeight="1">
      <c r="D23071" s="233"/>
    </row>
    <row r="23073" spans="4:4" s="232" customFormat="1" ht="15.75" customHeight="1">
      <c r="D23073" s="233"/>
    </row>
    <row r="23075" spans="4:4" s="232" customFormat="1" ht="15.75" customHeight="1">
      <c r="D23075" s="233"/>
    </row>
    <row r="23077" spans="4:4" s="232" customFormat="1" ht="15.75" customHeight="1">
      <c r="D23077" s="233"/>
    </row>
    <row r="23079" spans="4:4" s="232" customFormat="1" ht="15.75" customHeight="1">
      <c r="D23079" s="233"/>
    </row>
    <row r="23081" spans="4:4" s="232" customFormat="1" ht="15.75" customHeight="1">
      <c r="D23081" s="233"/>
    </row>
    <row r="23083" spans="4:4" s="232" customFormat="1" ht="15.75" customHeight="1">
      <c r="D23083" s="233"/>
    </row>
    <row r="23085" spans="4:4" s="232" customFormat="1" ht="15.75" customHeight="1">
      <c r="D23085" s="233"/>
    </row>
    <row r="23087" spans="4:4" s="232" customFormat="1" ht="15.75" customHeight="1">
      <c r="D23087" s="233"/>
    </row>
    <row r="23089" spans="4:4" s="232" customFormat="1" ht="15.75" customHeight="1">
      <c r="D23089" s="233"/>
    </row>
    <row r="23091" spans="4:4" s="232" customFormat="1" ht="15.75" customHeight="1">
      <c r="D23091" s="233"/>
    </row>
    <row r="23093" spans="4:4" s="232" customFormat="1" ht="15.75" customHeight="1">
      <c r="D23093" s="233"/>
    </row>
    <row r="23095" spans="4:4" s="232" customFormat="1" ht="15.75" customHeight="1">
      <c r="D23095" s="233"/>
    </row>
    <row r="23097" spans="4:4" s="232" customFormat="1" ht="15.75" customHeight="1">
      <c r="D23097" s="233"/>
    </row>
    <row r="23099" spans="4:4" s="232" customFormat="1" ht="15.75" customHeight="1">
      <c r="D23099" s="233"/>
    </row>
    <row r="23101" spans="4:4" s="232" customFormat="1" ht="15.75" customHeight="1">
      <c r="D23101" s="233"/>
    </row>
    <row r="23103" spans="4:4" s="232" customFormat="1" ht="15.75" customHeight="1">
      <c r="D23103" s="233"/>
    </row>
    <row r="23105" spans="4:4" s="232" customFormat="1" ht="15.75" customHeight="1">
      <c r="D23105" s="233"/>
    </row>
    <row r="23107" spans="4:4" s="232" customFormat="1" ht="15.75" customHeight="1">
      <c r="D23107" s="233"/>
    </row>
    <row r="23109" spans="4:4" s="232" customFormat="1" ht="15.75" customHeight="1">
      <c r="D23109" s="233"/>
    </row>
    <row r="23111" spans="4:4" s="232" customFormat="1" ht="15.75" customHeight="1">
      <c r="D23111" s="233"/>
    </row>
    <row r="23113" spans="4:4" s="232" customFormat="1" ht="15.75" customHeight="1">
      <c r="D23113" s="233"/>
    </row>
    <row r="23115" spans="4:4" s="232" customFormat="1" ht="15.75" customHeight="1">
      <c r="D23115" s="233"/>
    </row>
    <row r="23117" spans="4:4" s="232" customFormat="1" ht="15.75" customHeight="1">
      <c r="D23117" s="233"/>
    </row>
    <row r="23119" spans="4:4" s="232" customFormat="1" ht="15.75" customHeight="1">
      <c r="D23119" s="233"/>
    </row>
    <row r="23121" spans="4:4" s="232" customFormat="1" ht="15.75" customHeight="1">
      <c r="D23121" s="233"/>
    </row>
    <row r="23123" spans="4:4" s="232" customFormat="1" ht="15.75" customHeight="1">
      <c r="D23123" s="233"/>
    </row>
    <row r="23125" spans="4:4" s="232" customFormat="1" ht="15.75" customHeight="1">
      <c r="D23125" s="233"/>
    </row>
    <row r="23127" spans="4:4" s="232" customFormat="1" ht="15.75" customHeight="1">
      <c r="D23127" s="233"/>
    </row>
    <row r="23129" spans="4:4" s="232" customFormat="1" ht="15.75" customHeight="1">
      <c r="D23129" s="233"/>
    </row>
    <row r="23131" spans="4:4" s="232" customFormat="1" ht="15.75" customHeight="1">
      <c r="D23131" s="233"/>
    </row>
    <row r="23133" spans="4:4" s="232" customFormat="1" ht="15.75" customHeight="1">
      <c r="D23133" s="233"/>
    </row>
    <row r="23135" spans="4:4" s="232" customFormat="1" ht="15.75" customHeight="1">
      <c r="D23135" s="233"/>
    </row>
    <row r="23137" spans="4:4" s="232" customFormat="1" ht="15.75" customHeight="1">
      <c r="D23137" s="233"/>
    </row>
    <row r="23139" spans="4:4" s="232" customFormat="1" ht="15.75" customHeight="1">
      <c r="D23139" s="233"/>
    </row>
    <row r="23141" spans="4:4" s="232" customFormat="1" ht="15.75" customHeight="1">
      <c r="D23141" s="233"/>
    </row>
    <row r="23143" spans="4:4" s="232" customFormat="1" ht="15.75" customHeight="1">
      <c r="D23143" s="233"/>
    </row>
    <row r="23145" spans="4:4" s="232" customFormat="1" ht="15.75" customHeight="1">
      <c r="D23145" s="233"/>
    </row>
    <row r="23147" spans="4:4" s="232" customFormat="1" ht="15.75" customHeight="1">
      <c r="D23147" s="233"/>
    </row>
    <row r="23149" spans="4:4" s="232" customFormat="1" ht="15.75" customHeight="1">
      <c r="D23149" s="233"/>
    </row>
    <row r="23151" spans="4:4" s="232" customFormat="1" ht="15.75" customHeight="1">
      <c r="D23151" s="233"/>
    </row>
    <row r="23153" spans="4:4" s="232" customFormat="1" ht="15.75" customHeight="1">
      <c r="D23153" s="233"/>
    </row>
    <row r="23155" spans="4:4" s="232" customFormat="1" ht="15.75" customHeight="1">
      <c r="D23155" s="233"/>
    </row>
    <row r="23157" spans="4:4" s="232" customFormat="1" ht="15.75" customHeight="1">
      <c r="D23157" s="233"/>
    </row>
    <row r="23159" spans="4:4" s="232" customFormat="1" ht="15.75" customHeight="1">
      <c r="D23159" s="233"/>
    </row>
    <row r="23161" spans="4:4" s="232" customFormat="1" ht="15.75" customHeight="1">
      <c r="D23161" s="233"/>
    </row>
    <row r="23163" spans="4:4" s="232" customFormat="1" ht="15.75" customHeight="1">
      <c r="D23163" s="233"/>
    </row>
    <row r="23165" spans="4:4" s="232" customFormat="1" ht="15.75" customHeight="1">
      <c r="D23165" s="233"/>
    </row>
    <row r="23167" spans="4:4" s="232" customFormat="1" ht="15.75" customHeight="1">
      <c r="D23167" s="233"/>
    </row>
    <row r="23169" spans="4:4" s="232" customFormat="1" ht="15.75" customHeight="1">
      <c r="D23169" s="233"/>
    </row>
    <row r="23171" spans="4:4" s="232" customFormat="1" ht="15.75" customHeight="1">
      <c r="D23171" s="233"/>
    </row>
    <row r="23173" spans="4:4" s="232" customFormat="1" ht="15.75" customHeight="1">
      <c r="D23173" s="233"/>
    </row>
    <row r="23175" spans="4:4" s="232" customFormat="1" ht="15.75" customHeight="1">
      <c r="D23175" s="233"/>
    </row>
    <row r="23177" spans="4:4" s="232" customFormat="1" ht="15.75" customHeight="1">
      <c r="D23177" s="233"/>
    </row>
    <row r="23179" spans="4:4" s="232" customFormat="1" ht="15.75" customHeight="1">
      <c r="D23179" s="233"/>
    </row>
    <row r="23181" spans="4:4" s="232" customFormat="1" ht="15.75" customHeight="1">
      <c r="D23181" s="233"/>
    </row>
    <row r="23183" spans="4:4" s="232" customFormat="1" ht="15.75" customHeight="1">
      <c r="D23183" s="233"/>
    </row>
    <row r="23185" spans="4:4" s="232" customFormat="1" ht="15.75" customHeight="1">
      <c r="D23185" s="233"/>
    </row>
    <row r="23187" spans="4:4" s="232" customFormat="1" ht="15.75" customHeight="1">
      <c r="D23187" s="233"/>
    </row>
    <row r="23189" spans="4:4" s="232" customFormat="1" ht="15.75" customHeight="1">
      <c r="D23189" s="233"/>
    </row>
    <row r="23191" spans="4:4" s="232" customFormat="1" ht="15.75" customHeight="1">
      <c r="D23191" s="233"/>
    </row>
    <row r="23193" spans="4:4" s="232" customFormat="1" ht="15.75" customHeight="1">
      <c r="D23193" s="233"/>
    </row>
    <row r="23195" spans="4:4" s="232" customFormat="1" ht="15.75" customHeight="1">
      <c r="D23195" s="233"/>
    </row>
    <row r="23197" spans="4:4" s="232" customFormat="1" ht="15.75" customHeight="1">
      <c r="D23197" s="233"/>
    </row>
    <row r="23199" spans="4:4" s="232" customFormat="1" ht="15.75" customHeight="1">
      <c r="D23199" s="233"/>
    </row>
    <row r="23201" spans="4:4" s="232" customFormat="1" ht="15.75" customHeight="1">
      <c r="D23201" s="233"/>
    </row>
    <row r="23203" spans="4:4" s="232" customFormat="1" ht="15.75" customHeight="1">
      <c r="D23203" s="233"/>
    </row>
    <row r="23205" spans="4:4" s="232" customFormat="1" ht="15.75" customHeight="1">
      <c r="D23205" s="233"/>
    </row>
    <row r="23207" spans="4:4" s="232" customFormat="1" ht="15.75" customHeight="1">
      <c r="D23207" s="233"/>
    </row>
    <row r="23209" spans="4:4" s="232" customFormat="1" ht="15.75" customHeight="1">
      <c r="D23209" s="233"/>
    </row>
    <row r="23211" spans="4:4" s="232" customFormat="1" ht="15.75" customHeight="1">
      <c r="D23211" s="233"/>
    </row>
    <row r="23213" spans="4:4" s="232" customFormat="1" ht="15.75" customHeight="1">
      <c r="D23213" s="233"/>
    </row>
    <row r="23215" spans="4:4" s="232" customFormat="1" ht="15.75" customHeight="1">
      <c r="D23215" s="233"/>
    </row>
    <row r="23217" spans="4:4" s="232" customFormat="1" ht="15.75" customHeight="1">
      <c r="D23217" s="233"/>
    </row>
    <row r="23219" spans="4:4" s="232" customFormat="1" ht="15.75" customHeight="1">
      <c r="D23219" s="233"/>
    </row>
    <row r="23221" spans="4:4" s="232" customFormat="1" ht="15.75" customHeight="1">
      <c r="D23221" s="233"/>
    </row>
    <row r="23223" spans="4:4" s="232" customFormat="1" ht="15.75" customHeight="1">
      <c r="D23223" s="233"/>
    </row>
    <row r="23225" spans="4:4" s="232" customFormat="1" ht="15.75" customHeight="1">
      <c r="D23225" s="233"/>
    </row>
    <row r="23227" spans="4:4" s="232" customFormat="1" ht="15.75" customHeight="1">
      <c r="D23227" s="233"/>
    </row>
    <row r="23229" spans="4:4" s="232" customFormat="1" ht="15.75" customHeight="1">
      <c r="D23229" s="233"/>
    </row>
    <row r="23231" spans="4:4" s="232" customFormat="1" ht="15.75" customHeight="1">
      <c r="D23231" s="233"/>
    </row>
    <row r="23233" spans="4:4" s="232" customFormat="1" ht="15.75" customHeight="1">
      <c r="D23233" s="233"/>
    </row>
    <row r="23235" spans="4:4" s="232" customFormat="1" ht="15.75" customHeight="1">
      <c r="D23235" s="233"/>
    </row>
    <row r="23237" spans="4:4" s="232" customFormat="1" ht="15.75" customHeight="1">
      <c r="D23237" s="233"/>
    </row>
    <row r="23239" spans="4:4" s="232" customFormat="1" ht="15.75" customHeight="1">
      <c r="D23239" s="233"/>
    </row>
    <row r="23241" spans="4:4" s="232" customFormat="1" ht="15.75" customHeight="1">
      <c r="D23241" s="233"/>
    </row>
    <row r="23243" spans="4:4" s="232" customFormat="1" ht="15.75" customHeight="1">
      <c r="D23243" s="233"/>
    </row>
    <row r="23245" spans="4:4" s="232" customFormat="1" ht="15.75" customHeight="1">
      <c r="D23245" s="233"/>
    </row>
    <row r="23247" spans="4:4" s="232" customFormat="1" ht="15.75" customHeight="1">
      <c r="D23247" s="233"/>
    </row>
    <row r="23249" spans="4:4" s="232" customFormat="1" ht="15.75" customHeight="1">
      <c r="D23249" s="233"/>
    </row>
    <row r="23251" spans="4:4" s="232" customFormat="1" ht="15.75" customHeight="1">
      <c r="D23251" s="233"/>
    </row>
    <row r="23253" spans="4:4" s="232" customFormat="1" ht="15.75" customHeight="1">
      <c r="D23253" s="233"/>
    </row>
    <row r="23255" spans="4:4" s="232" customFormat="1" ht="15.75" customHeight="1">
      <c r="D23255" s="233"/>
    </row>
    <row r="23257" spans="4:4" s="232" customFormat="1" ht="15.75" customHeight="1">
      <c r="D23257" s="233"/>
    </row>
    <row r="23259" spans="4:4" s="232" customFormat="1" ht="15.75" customHeight="1">
      <c r="D23259" s="233"/>
    </row>
    <row r="23261" spans="4:4" s="232" customFormat="1" ht="15.75" customHeight="1">
      <c r="D23261" s="233"/>
    </row>
    <row r="23263" spans="4:4" s="232" customFormat="1" ht="15.75" customHeight="1">
      <c r="D23263" s="233"/>
    </row>
    <row r="23265" spans="4:4" s="232" customFormat="1" ht="15.75" customHeight="1">
      <c r="D23265" s="233"/>
    </row>
    <row r="23267" spans="4:4" s="232" customFormat="1" ht="15.75" customHeight="1">
      <c r="D23267" s="233"/>
    </row>
    <row r="23269" spans="4:4" s="232" customFormat="1" ht="15.75" customHeight="1">
      <c r="D23269" s="233"/>
    </row>
    <row r="23271" spans="4:4" s="232" customFormat="1" ht="15.75" customHeight="1">
      <c r="D23271" s="233"/>
    </row>
    <row r="23273" spans="4:4" s="232" customFormat="1" ht="15.75" customHeight="1">
      <c r="D23273" s="233"/>
    </row>
    <row r="23275" spans="4:4" s="232" customFormat="1" ht="15.75" customHeight="1">
      <c r="D23275" s="233"/>
    </row>
    <row r="23277" spans="4:4" s="232" customFormat="1" ht="15.75" customHeight="1">
      <c r="D23277" s="233"/>
    </row>
    <row r="23279" spans="4:4" s="232" customFormat="1" ht="15.75" customHeight="1">
      <c r="D23279" s="233"/>
    </row>
    <row r="23281" spans="4:4" s="232" customFormat="1" ht="15.75" customHeight="1">
      <c r="D23281" s="233"/>
    </row>
    <row r="23283" spans="4:4" s="232" customFormat="1" ht="15.75" customHeight="1">
      <c r="D23283" s="233"/>
    </row>
    <row r="23285" spans="4:4" s="232" customFormat="1" ht="15.75" customHeight="1">
      <c r="D23285" s="233"/>
    </row>
    <row r="23287" spans="4:4" s="232" customFormat="1" ht="15.75" customHeight="1">
      <c r="D23287" s="233"/>
    </row>
    <row r="23289" spans="4:4" s="232" customFormat="1" ht="15.75" customHeight="1">
      <c r="D23289" s="233"/>
    </row>
    <row r="23291" spans="4:4" s="232" customFormat="1" ht="15.75" customHeight="1">
      <c r="D23291" s="233"/>
    </row>
    <row r="23293" spans="4:4" s="232" customFormat="1" ht="15.75" customHeight="1">
      <c r="D23293" s="233"/>
    </row>
    <row r="23295" spans="4:4" s="232" customFormat="1" ht="15.75" customHeight="1">
      <c r="D23295" s="233"/>
    </row>
    <row r="23297" spans="4:4" s="232" customFormat="1" ht="15.75" customHeight="1">
      <c r="D23297" s="233"/>
    </row>
    <row r="23299" spans="4:4" s="232" customFormat="1" ht="15.75" customHeight="1">
      <c r="D23299" s="233"/>
    </row>
    <row r="23301" spans="4:4" s="232" customFormat="1" ht="15.75" customHeight="1">
      <c r="D23301" s="233"/>
    </row>
    <row r="23303" spans="4:4" s="232" customFormat="1" ht="15.75" customHeight="1">
      <c r="D23303" s="233"/>
    </row>
    <row r="23305" spans="4:4" s="232" customFormat="1" ht="15.75" customHeight="1">
      <c r="D23305" s="233"/>
    </row>
    <row r="23307" spans="4:4" s="232" customFormat="1" ht="15.75" customHeight="1">
      <c r="D23307" s="233"/>
    </row>
    <row r="23309" spans="4:4" s="232" customFormat="1" ht="15.75" customHeight="1">
      <c r="D23309" s="233"/>
    </row>
    <row r="23311" spans="4:4" s="232" customFormat="1" ht="15.75" customHeight="1">
      <c r="D23311" s="233"/>
    </row>
    <row r="23313" spans="4:4" s="232" customFormat="1" ht="15.75" customHeight="1">
      <c r="D23313" s="233"/>
    </row>
    <row r="23315" spans="4:4" s="232" customFormat="1" ht="15.75" customHeight="1">
      <c r="D23315" s="233"/>
    </row>
    <row r="23317" spans="4:4" s="232" customFormat="1" ht="15.75" customHeight="1">
      <c r="D23317" s="233"/>
    </row>
    <row r="23319" spans="4:4" s="232" customFormat="1" ht="15.75" customHeight="1">
      <c r="D23319" s="233"/>
    </row>
    <row r="23321" spans="4:4" s="232" customFormat="1" ht="15.75" customHeight="1">
      <c r="D23321" s="233"/>
    </row>
    <row r="23323" spans="4:4" s="232" customFormat="1" ht="15.75" customHeight="1">
      <c r="D23323" s="233"/>
    </row>
    <row r="23325" spans="4:4" s="232" customFormat="1" ht="15.75" customHeight="1">
      <c r="D23325" s="233"/>
    </row>
    <row r="23327" spans="4:4" s="232" customFormat="1" ht="15.75" customHeight="1">
      <c r="D23327" s="233"/>
    </row>
    <row r="23329" spans="4:4" s="232" customFormat="1" ht="15.75" customHeight="1">
      <c r="D23329" s="233"/>
    </row>
    <row r="23331" spans="4:4" s="232" customFormat="1" ht="15.75" customHeight="1">
      <c r="D23331" s="233"/>
    </row>
    <row r="23333" spans="4:4" s="232" customFormat="1" ht="15.75" customHeight="1">
      <c r="D23333" s="233"/>
    </row>
    <row r="23335" spans="4:4" s="232" customFormat="1" ht="15.75" customHeight="1">
      <c r="D23335" s="233"/>
    </row>
    <row r="23337" spans="4:4" s="232" customFormat="1" ht="15.75" customHeight="1">
      <c r="D23337" s="233"/>
    </row>
    <row r="23339" spans="4:4" s="232" customFormat="1" ht="15.75" customHeight="1">
      <c r="D23339" s="233"/>
    </row>
    <row r="23341" spans="4:4" s="232" customFormat="1" ht="15.75" customHeight="1">
      <c r="D23341" s="233"/>
    </row>
    <row r="23343" spans="4:4" s="232" customFormat="1" ht="15.75" customHeight="1">
      <c r="D23343" s="233"/>
    </row>
    <row r="23345" spans="4:4" s="232" customFormat="1" ht="15.75" customHeight="1">
      <c r="D23345" s="233"/>
    </row>
    <row r="23347" spans="4:4" s="232" customFormat="1" ht="15.75" customHeight="1">
      <c r="D23347" s="233"/>
    </row>
    <row r="23349" spans="4:4" s="232" customFormat="1" ht="15.75" customHeight="1">
      <c r="D23349" s="233"/>
    </row>
    <row r="23351" spans="4:4" s="232" customFormat="1" ht="15.75" customHeight="1">
      <c r="D23351" s="233"/>
    </row>
    <row r="23353" spans="4:4" s="232" customFormat="1" ht="15.75" customHeight="1">
      <c r="D23353" s="233"/>
    </row>
    <row r="23355" spans="4:4" s="232" customFormat="1" ht="15.75" customHeight="1">
      <c r="D23355" s="233"/>
    </row>
    <row r="23357" spans="4:4" s="232" customFormat="1" ht="15.75" customHeight="1">
      <c r="D23357" s="233"/>
    </row>
    <row r="23359" spans="4:4" s="232" customFormat="1" ht="15.75" customHeight="1">
      <c r="D23359" s="233"/>
    </row>
    <row r="23361" spans="4:4" s="232" customFormat="1" ht="15.75" customHeight="1">
      <c r="D23361" s="233"/>
    </row>
    <row r="23363" spans="4:4" s="232" customFormat="1" ht="15.75" customHeight="1">
      <c r="D23363" s="233"/>
    </row>
    <row r="23365" spans="4:4" s="232" customFormat="1" ht="15.75" customHeight="1">
      <c r="D23365" s="233"/>
    </row>
    <row r="23367" spans="4:4" s="232" customFormat="1" ht="15.75" customHeight="1">
      <c r="D23367" s="233"/>
    </row>
    <row r="23369" spans="4:4" s="232" customFormat="1" ht="15.75" customHeight="1">
      <c r="D23369" s="233"/>
    </row>
    <row r="23371" spans="4:4" s="232" customFormat="1" ht="15.75" customHeight="1">
      <c r="D23371" s="233"/>
    </row>
    <row r="23373" spans="4:4" s="232" customFormat="1" ht="15.75" customHeight="1">
      <c r="D23373" s="233"/>
    </row>
    <row r="23375" spans="4:4" s="232" customFormat="1" ht="15.75" customHeight="1">
      <c r="D23375" s="233"/>
    </row>
    <row r="23377" spans="4:4" s="232" customFormat="1" ht="15.75" customHeight="1">
      <c r="D23377" s="233"/>
    </row>
    <row r="23379" spans="4:4" s="232" customFormat="1" ht="15.75" customHeight="1">
      <c r="D23379" s="233"/>
    </row>
    <row r="23381" spans="4:4" s="232" customFormat="1" ht="15.75" customHeight="1">
      <c r="D23381" s="233"/>
    </row>
    <row r="23383" spans="4:4" s="232" customFormat="1" ht="15.75" customHeight="1">
      <c r="D23383" s="233"/>
    </row>
    <row r="23385" spans="4:4" s="232" customFormat="1" ht="15.75" customHeight="1">
      <c r="D23385" s="233"/>
    </row>
    <row r="23387" spans="4:4" s="232" customFormat="1" ht="15.75" customHeight="1">
      <c r="D23387" s="233"/>
    </row>
    <row r="23389" spans="4:4" s="232" customFormat="1" ht="15.75" customHeight="1">
      <c r="D23389" s="233"/>
    </row>
    <row r="23391" spans="4:4" s="232" customFormat="1" ht="15.75" customHeight="1">
      <c r="D23391" s="233"/>
    </row>
    <row r="23393" spans="4:4" s="232" customFormat="1" ht="15.75" customHeight="1">
      <c r="D23393" s="233"/>
    </row>
    <row r="23395" spans="4:4" s="232" customFormat="1" ht="15.75" customHeight="1">
      <c r="D23395" s="233"/>
    </row>
    <row r="23397" spans="4:4" s="232" customFormat="1" ht="15.75" customHeight="1">
      <c r="D23397" s="233"/>
    </row>
    <row r="23399" spans="4:4" s="232" customFormat="1" ht="15.75" customHeight="1">
      <c r="D23399" s="233"/>
    </row>
    <row r="23401" spans="4:4" s="232" customFormat="1" ht="15.75" customHeight="1">
      <c r="D23401" s="233"/>
    </row>
    <row r="23403" spans="4:4" s="232" customFormat="1" ht="15.75" customHeight="1">
      <c r="D23403" s="233"/>
    </row>
    <row r="23405" spans="4:4" s="232" customFormat="1" ht="15.75" customHeight="1">
      <c r="D23405" s="233"/>
    </row>
    <row r="23407" spans="4:4" s="232" customFormat="1" ht="15.75" customHeight="1">
      <c r="D23407" s="233"/>
    </row>
    <row r="23409" spans="4:4" s="232" customFormat="1" ht="15.75" customHeight="1">
      <c r="D23409" s="233"/>
    </row>
    <row r="23411" spans="4:4" s="232" customFormat="1" ht="15.75" customHeight="1">
      <c r="D23411" s="233"/>
    </row>
    <row r="23413" spans="4:4" s="232" customFormat="1" ht="15.75" customHeight="1">
      <c r="D23413" s="233"/>
    </row>
    <row r="23415" spans="4:4" s="232" customFormat="1" ht="15.75" customHeight="1">
      <c r="D23415" s="233"/>
    </row>
    <row r="23417" spans="4:4" s="232" customFormat="1" ht="15.75" customHeight="1">
      <c r="D23417" s="233"/>
    </row>
    <row r="23419" spans="4:4" s="232" customFormat="1" ht="15.75" customHeight="1">
      <c r="D23419" s="233"/>
    </row>
    <row r="23421" spans="4:4" s="232" customFormat="1" ht="15.75" customHeight="1">
      <c r="D23421" s="233"/>
    </row>
    <row r="23423" spans="4:4" s="232" customFormat="1" ht="15.75" customHeight="1">
      <c r="D23423" s="233"/>
    </row>
    <row r="23425" spans="4:4" s="232" customFormat="1" ht="15.75" customHeight="1">
      <c r="D23425" s="233"/>
    </row>
    <row r="23427" spans="4:4" s="232" customFormat="1" ht="15.75" customHeight="1">
      <c r="D23427" s="233"/>
    </row>
    <row r="23429" spans="4:4" s="232" customFormat="1" ht="15.75" customHeight="1">
      <c r="D23429" s="233"/>
    </row>
    <row r="23431" spans="4:4" s="232" customFormat="1" ht="15.75" customHeight="1">
      <c r="D23431" s="233"/>
    </row>
    <row r="23433" spans="4:4" s="232" customFormat="1" ht="15.75" customHeight="1">
      <c r="D23433" s="233"/>
    </row>
    <row r="23435" spans="4:4" s="232" customFormat="1" ht="15.75" customHeight="1">
      <c r="D23435" s="233"/>
    </row>
    <row r="23437" spans="4:4" s="232" customFormat="1" ht="15.75" customHeight="1">
      <c r="D23437" s="233"/>
    </row>
    <row r="23439" spans="4:4" s="232" customFormat="1" ht="15.75" customHeight="1">
      <c r="D23439" s="233"/>
    </row>
    <row r="23441" spans="4:4" s="232" customFormat="1" ht="15.75" customHeight="1">
      <c r="D23441" s="233"/>
    </row>
    <row r="23443" spans="4:4" s="232" customFormat="1" ht="15.75" customHeight="1">
      <c r="D23443" s="233"/>
    </row>
    <row r="23445" spans="4:4" s="232" customFormat="1" ht="15.75" customHeight="1">
      <c r="D23445" s="233"/>
    </row>
    <row r="23447" spans="4:4" s="232" customFormat="1" ht="15.75" customHeight="1">
      <c r="D23447" s="233"/>
    </row>
    <row r="23449" spans="4:4" s="232" customFormat="1" ht="15.75" customHeight="1">
      <c r="D23449" s="233"/>
    </row>
    <row r="23451" spans="4:4" s="232" customFormat="1" ht="15.75" customHeight="1">
      <c r="D23451" s="233"/>
    </row>
    <row r="23453" spans="4:4" s="232" customFormat="1" ht="15.75" customHeight="1">
      <c r="D23453" s="233"/>
    </row>
    <row r="23455" spans="4:4" s="232" customFormat="1" ht="15.75" customHeight="1">
      <c r="D23455" s="233"/>
    </row>
    <row r="23457" spans="4:4" s="232" customFormat="1" ht="15.75" customHeight="1">
      <c r="D23457" s="233"/>
    </row>
    <row r="23459" spans="4:4" s="232" customFormat="1" ht="15.75" customHeight="1">
      <c r="D23459" s="233"/>
    </row>
    <row r="23461" spans="4:4" s="232" customFormat="1" ht="15.75" customHeight="1">
      <c r="D23461" s="233"/>
    </row>
    <row r="23463" spans="4:4" s="232" customFormat="1" ht="15.75" customHeight="1">
      <c r="D23463" s="233"/>
    </row>
    <row r="23465" spans="4:4" s="232" customFormat="1" ht="15.75" customHeight="1">
      <c r="D23465" s="233"/>
    </row>
    <row r="23467" spans="4:4" s="232" customFormat="1" ht="15.75" customHeight="1">
      <c r="D23467" s="233"/>
    </row>
    <row r="23469" spans="4:4" s="232" customFormat="1" ht="15.75" customHeight="1">
      <c r="D23469" s="233"/>
    </row>
    <row r="23471" spans="4:4" s="232" customFormat="1" ht="15.75" customHeight="1">
      <c r="D23471" s="233"/>
    </row>
    <row r="23473" spans="4:4" s="232" customFormat="1" ht="15.75" customHeight="1">
      <c r="D23473" s="233"/>
    </row>
    <row r="23475" spans="4:4" s="232" customFormat="1" ht="15.75" customHeight="1">
      <c r="D23475" s="233"/>
    </row>
    <row r="23477" spans="4:4" s="232" customFormat="1" ht="15.75" customHeight="1">
      <c r="D23477" s="233"/>
    </row>
    <row r="23479" spans="4:4" s="232" customFormat="1" ht="15.75" customHeight="1">
      <c r="D23479" s="233"/>
    </row>
    <row r="23481" spans="4:4" s="232" customFormat="1" ht="15.75" customHeight="1">
      <c r="D23481" s="233"/>
    </row>
    <row r="23483" spans="4:4" s="232" customFormat="1" ht="15.75" customHeight="1">
      <c r="D23483" s="233"/>
    </row>
    <row r="23485" spans="4:4" s="232" customFormat="1" ht="15.75" customHeight="1">
      <c r="D23485" s="233"/>
    </row>
    <row r="23487" spans="4:4" s="232" customFormat="1" ht="15.75" customHeight="1">
      <c r="D23487" s="233"/>
    </row>
    <row r="23489" spans="4:4" s="232" customFormat="1" ht="15.75" customHeight="1">
      <c r="D23489" s="233"/>
    </row>
    <row r="23491" spans="4:4" s="232" customFormat="1" ht="15.75" customHeight="1">
      <c r="D23491" s="233"/>
    </row>
    <row r="23493" spans="4:4" s="232" customFormat="1" ht="15.75" customHeight="1">
      <c r="D23493" s="233"/>
    </row>
    <row r="23495" spans="4:4" s="232" customFormat="1" ht="15.75" customHeight="1">
      <c r="D23495" s="233"/>
    </row>
    <row r="23497" spans="4:4" s="232" customFormat="1" ht="15.75" customHeight="1">
      <c r="D23497" s="233"/>
    </row>
    <row r="23499" spans="4:4" s="232" customFormat="1" ht="15.75" customHeight="1">
      <c r="D23499" s="233"/>
    </row>
    <row r="23501" spans="4:4" s="232" customFormat="1" ht="15.75" customHeight="1">
      <c r="D23501" s="233"/>
    </row>
    <row r="23503" spans="4:4" s="232" customFormat="1" ht="15.75" customHeight="1">
      <c r="D23503" s="233"/>
    </row>
    <row r="23505" spans="4:4" s="232" customFormat="1" ht="15.75" customHeight="1">
      <c r="D23505" s="233"/>
    </row>
    <row r="23507" spans="4:4" s="232" customFormat="1" ht="15.75" customHeight="1">
      <c r="D23507" s="233"/>
    </row>
    <row r="23509" spans="4:4" s="232" customFormat="1" ht="15.75" customHeight="1">
      <c r="D23509" s="233"/>
    </row>
    <row r="23511" spans="4:4" s="232" customFormat="1" ht="15.75" customHeight="1">
      <c r="D23511" s="233"/>
    </row>
    <row r="23513" spans="4:4" s="232" customFormat="1" ht="15.75" customHeight="1">
      <c r="D23513" s="233"/>
    </row>
    <row r="23515" spans="4:4" s="232" customFormat="1" ht="15.75" customHeight="1">
      <c r="D23515" s="233"/>
    </row>
    <row r="23517" spans="4:4" s="232" customFormat="1" ht="15.75" customHeight="1">
      <c r="D23517" s="233"/>
    </row>
    <row r="23519" spans="4:4" s="232" customFormat="1" ht="15.75" customHeight="1">
      <c r="D23519" s="233"/>
    </row>
    <row r="23521" spans="4:4" s="232" customFormat="1" ht="15.75" customHeight="1">
      <c r="D23521" s="233"/>
    </row>
    <row r="23523" spans="4:4" s="232" customFormat="1" ht="15.75" customHeight="1">
      <c r="D23523" s="233"/>
    </row>
    <row r="23525" spans="4:4" s="232" customFormat="1" ht="15.75" customHeight="1">
      <c r="D23525" s="233"/>
    </row>
    <row r="23527" spans="4:4" s="232" customFormat="1" ht="15.75" customHeight="1">
      <c r="D23527" s="233"/>
    </row>
    <row r="23529" spans="4:4" s="232" customFormat="1" ht="15.75" customHeight="1">
      <c r="D23529" s="233"/>
    </row>
    <row r="23531" spans="4:4" s="232" customFormat="1" ht="15.75" customHeight="1">
      <c r="D23531" s="233"/>
    </row>
    <row r="23533" spans="4:4" s="232" customFormat="1" ht="15.75" customHeight="1">
      <c r="D23533" s="233"/>
    </row>
    <row r="23535" spans="4:4" s="232" customFormat="1" ht="15.75" customHeight="1">
      <c r="D23535" s="233"/>
    </row>
    <row r="23537" spans="4:4" s="232" customFormat="1" ht="15.75" customHeight="1">
      <c r="D23537" s="233"/>
    </row>
    <row r="23539" spans="4:4" s="232" customFormat="1" ht="15.75" customHeight="1">
      <c r="D23539" s="233"/>
    </row>
    <row r="23541" spans="4:4" s="232" customFormat="1" ht="15.75" customHeight="1">
      <c r="D23541" s="233"/>
    </row>
    <row r="23543" spans="4:4" s="232" customFormat="1" ht="15.75" customHeight="1">
      <c r="D23543" s="233"/>
    </row>
    <row r="23545" spans="4:4" s="232" customFormat="1" ht="15.75" customHeight="1">
      <c r="D23545" s="233"/>
    </row>
    <row r="23547" spans="4:4" s="232" customFormat="1" ht="15.75" customHeight="1">
      <c r="D23547" s="233"/>
    </row>
    <row r="23549" spans="4:4" s="232" customFormat="1" ht="15.75" customHeight="1">
      <c r="D23549" s="233"/>
    </row>
    <row r="23551" spans="4:4" s="232" customFormat="1" ht="15.75" customHeight="1">
      <c r="D23551" s="233"/>
    </row>
    <row r="23553" spans="4:4" s="232" customFormat="1" ht="15.75" customHeight="1">
      <c r="D23553" s="233"/>
    </row>
    <row r="23555" spans="4:4" s="232" customFormat="1" ht="15.75" customHeight="1">
      <c r="D23555" s="233"/>
    </row>
    <row r="23557" spans="4:4" s="232" customFormat="1" ht="15.75" customHeight="1">
      <c r="D23557" s="233"/>
    </row>
    <row r="23559" spans="4:4" s="232" customFormat="1" ht="15.75" customHeight="1">
      <c r="D23559" s="233"/>
    </row>
    <row r="23561" spans="4:4" s="232" customFormat="1" ht="15.75" customHeight="1">
      <c r="D23561" s="233"/>
    </row>
    <row r="23563" spans="4:4" s="232" customFormat="1" ht="15.75" customHeight="1">
      <c r="D23563" s="233"/>
    </row>
    <row r="23565" spans="4:4" s="232" customFormat="1" ht="15.75" customHeight="1">
      <c r="D23565" s="233"/>
    </row>
    <row r="23567" spans="4:4" s="232" customFormat="1" ht="15.75" customHeight="1">
      <c r="D23567" s="233"/>
    </row>
    <row r="23569" spans="4:4" s="232" customFormat="1" ht="15.75" customHeight="1">
      <c r="D23569" s="233"/>
    </row>
    <row r="23571" spans="4:4" s="232" customFormat="1" ht="15.75" customHeight="1">
      <c r="D23571" s="233"/>
    </row>
    <row r="23573" spans="4:4" s="232" customFormat="1" ht="15.75" customHeight="1">
      <c r="D23573" s="233"/>
    </row>
    <row r="23575" spans="4:4" s="232" customFormat="1" ht="15.75" customHeight="1">
      <c r="D23575" s="233"/>
    </row>
    <row r="23577" spans="4:4" s="232" customFormat="1" ht="15.75" customHeight="1">
      <c r="D23577" s="233"/>
    </row>
    <row r="23579" spans="4:4" s="232" customFormat="1" ht="15.75" customHeight="1">
      <c r="D23579" s="233"/>
    </row>
    <row r="23581" spans="4:4" s="232" customFormat="1" ht="15.75" customHeight="1">
      <c r="D23581" s="233"/>
    </row>
    <row r="23583" spans="4:4" s="232" customFormat="1" ht="15.75" customHeight="1">
      <c r="D23583" s="233"/>
    </row>
    <row r="23585" spans="4:4" s="232" customFormat="1" ht="15.75" customHeight="1">
      <c r="D23585" s="233"/>
    </row>
    <row r="23587" spans="4:4" s="232" customFormat="1" ht="15.75" customHeight="1">
      <c r="D23587" s="233"/>
    </row>
    <row r="23589" spans="4:4" s="232" customFormat="1" ht="15.75" customHeight="1">
      <c r="D23589" s="233"/>
    </row>
    <row r="23591" spans="4:4" s="232" customFormat="1" ht="15.75" customHeight="1">
      <c r="D23591" s="233"/>
    </row>
    <row r="23593" spans="4:4" s="232" customFormat="1" ht="15.75" customHeight="1">
      <c r="D23593" s="233"/>
    </row>
    <row r="23595" spans="4:4" s="232" customFormat="1" ht="15.75" customHeight="1">
      <c r="D23595" s="233"/>
    </row>
    <row r="23597" spans="4:4" s="232" customFormat="1" ht="15.75" customHeight="1">
      <c r="D23597" s="233"/>
    </row>
    <row r="23599" spans="4:4" s="232" customFormat="1" ht="15.75" customHeight="1">
      <c r="D23599" s="233"/>
    </row>
    <row r="23601" spans="4:4" s="232" customFormat="1" ht="15.75" customHeight="1">
      <c r="D23601" s="233"/>
    </row>
    <row r="23603" spans="4:4" s="232" customFormat="1" ht="15.75" customHeight="1">
      <c r="D23603" s="233"/>
    </row>
    <row r="23605" spans="4:4" s="232" customFormat="1" ht="15.75" customHeight="1">
      <c r="D23605" s="233"/>
    </row>
    <row r="23607" spans="4:4" s="232" customFormat="1" ht="15.75" customHeight="1">
      <c r="D23607" s="233"/>
    </row>
    <row r="23609" spans="4:4" s="232" customFormat="1" ht="15.75" customHeight="1">
      <c r="D23609" s="233"/>
    </row>
    <row r="23611" spans="4:4" s="232" customFormat="1" ht="15.75" customHeight="1">
      <c r="D23611" s="233"/>
    </row>
    <row r="23613" spans="4:4" s="232" customFormat="1" ht="15.75" customHeight="1">
      <c r="D23613" s="233"/>
    </row>
    <row r="23615" spans="4:4" s="232" customFormat="1" ht="15.75" customHeight="1">
      <c r="D23615" s="233"/>
    </row>
    <row r="23617" spans="4:4" s="232" customFormat="1" ht="15.75" customHeight="1">
      <c r="D23617" s="233"/>
    </row>
    <row r="23619" spans="4:4" s="232" customFormat="1" ht="15.75" customHeight="1">
      <c r="D23619" s="233"/>
    </row>
    <row r="23621" spans="4:4" s="232" customFormat="1" ht="15.75" customHeight="1">
      <c r="D23621" s="233"/>
    </row>
    <row r="23623" spans="4:4" s="232" customFormat="1" ht="15.75" customHeight="1">
      <c r="D23623" s="233"/>
    </row>
    <row r="23625" spans="4:4" s="232" customFormat="1" ht="15.75" customHeight="1">
      <c r="D23625" s="233"/>
    </row>
    <row r="23627" spans="4:4" s="232" customFormat="1" ht="15.75" customHeight="1">
      <c r="D23627" s="233"/>
    </row>
    <row r="23629" spans="4:4" s="232" customFormat="1" ht="15.75" customHeight="1">
      <c r="D23629" s="233"/>
    </row>
    <row r="23631" spans="4:4" s="232" customFormat="1" ht="15.75" customHeight="1">
      <c r="D23631" s="233"/>
    </row>
    <row r="23633" spans="4:4" s="232" customFormat="1" ht="15.75" customHeight="1">
      <c r="D23633" s="233"/>
    </row>
    <row r="23635" spans="4:4" s="232" customFormat="1" ht="15.75" customHeight="1">
      <c r="D23635" s="233"/>
    </row>
    <row r="23637" spans="4:4" s="232" customFormat="1" ht="15.75" customHeight="1">
      <c r="D23637" s="233"/>
    </row>
    <row r="23639" spans="4:4" s="232" customFormat="1" ht="15.75" customHeight="1">
      <c r="D23639" s="233"/>
    </row>
    <row r="23641" spans="4:4" s="232" customFormat="1" ht="15.75" customHeight="1">
      <c r="D23641" s="233"/>
    </row>
    <row r="23643" spans="4:4" s="232" customFormat="1" ht="15.75" customHeight="1">
      <c r="D23643" s="233"/>
    </row>
    <row r="23645" spans="4:4" s="232" customFormat="1" ht="15.75" customHeight="1">
      <c r="D23645" s="233"/>
    </row>
    <row r="23647" spans="4:4" s="232" customFormat="1" ht="15.75" customHeight="1">
      <c r="D23647" s="233"/>
    </row>
    <row r="23649" spans="4:4" s="232" customFormat="1" ht="15.75" customHeight="1">
      <c r="D23649" s="233"/>
    </row>
    <row r="23651" spans="4:4" s="232" customFormat="1" ht="15.75" customHeight="1">
      <c r="D23651" s="233"/>
    </row>
    <row r="23653" spans="4:4" s="232" customFormat="1" ht="15.75" customHeight="1">
      <c r="D23653" s="233"/>
    </row>
    <row r="23655" spans="4:4" s="232" customFormat="1" ht="15.75" customHeight="1">
      <c r="D23655" s="233"/>
    </row>
    <row r="23657" spans="4:4" s="232" customFormat="1" ht="15.75" customHeight="1">
      <c r="D23657" s="233"/>
    </row>
    <row r="23659" spans="4:4" s="232" customFormat="1" ht="15.75" customHeight="1">
      <c r="D23659" s="233"/>
    </row>
    <row r="23661" spans="4:4" s="232" customFormat="1" ht="15.75" customHeight="1">
      <c r="D23661" s="233"/>
    </row>
    <row r="23663" spans="4:4" s="232" customFormat="1" ht="15.75" customHeight="1">
      <c r="D23663" s="233"/>
    </row>
    <row r="23665" spans="4:4" s="232" customFormat="1" ht="15.75" customHeight="1">
      <c r="D23665" s="233"/>
    </row>
    <row r="23667" spans="4:4" s="232" customFormat="1" ht="15.75" customHeight="1">
      <c r="D23667" s="233"/>
    </row>
    <row r="23669" spans="4:4" s="232" customFormat="1" ht="15.75" customHeight="1">
      <c r="D23669" s="233"/>
    </row>
    <row r="23671" spans="4:4" s="232" customFormat="1" ht="15.75" customHeight="1">
      <c r="D23671" s="233"/>
    </row>
    <row r="23673" spans="4:4" s="232" customFormat="1" ht="15.75" customHeight="1">
      <c r="D23673" s="233"/>
    </row>
    <row r="23675" spans="4:4" s="232" customFormat="1" ht="15.75" customHeight="1">
      <c r="D23675" s="233"/>
    </row>
    <row r="23677" spans="4:4" s="232" customFormat="1" ht="15.75" customHeight="1">
      <c r="D23677" s="233"/>
    </row>
    <row r="23679" spans="4:4" s="232" customFormat="1" ht="15.75" customHeight="1">
      <c r="D23679" s="233"/>
    </row>
    <row r="23681" spans="4:4" s="232" customFormat="1" ht="15.75" customHeight="1">
      <c r="D23681" s="233"/>
    </row>
    <row r="23683" spans="4:4" s="232" customFormat="1" ht="15.75" customHeight="1">
      <c r="D23683" s="233"/>
    </row>
    <row r="23685" spans="4:4" s="232" customFormat="1" ht="15.75" customHeight="1">
      <c r="D23685" s="233"/>
    </row>
    <row r="23687" spans="4:4" s="232" customFormat="1" ht="15.75" customHeight="1">
      <c r="D23687" s="233"/>
    </row>
    <row r="23689" spans="4:4" s="232" customFormat="1" ht="15.75" customHeight="1">
      <c r="D23689" s="233"/>
    </row>
    <row r="23691" spans="4:4" s="232" customFormat="1" ht="15.75" customHeight="1">
      <c r="D23691" s="233"/>
    </row>
    <row r="23693" spans="4:4" s="232" customFormat="1" ht="15.75" customHeight="1">
      <c r="D23693" s="233"/>
    </row>
    <row r="23695" spans="4:4" s="232" customFormat="1" ht="15.75" customHeight="1">
      <c r="D23695" s="233"/>
    </row>
    <row r="23697" spans="4:4" s="232" customFormat="1" ht="15.75" customHeight="1">
      <c r="D23697" s="233"/>
    </row>
    <row r="23699" spans="4:4" s="232" customFormat="1" ht="15.75" customHeight="1">
      <c r="D23699" s="233"/>
    </row>
    <row r="23701" spans="4:4" s="232" customFormat="1" ht="15.75" customHeight="1">
      <c r="D23701" s="233"/>
    </row>
    <row r="23703" spans="4:4" s="232" customFormat="1" ht="15.75" customHeight="1">
      <c r="D23703" s="233"/>
    </row>
    <row r="23705" spans="4:4" s="232" customFormat="1" ht="15.75" customHeight="1">
      <c r="D23705" s="233"/>
    </row>
    <row r="23707" spans="4:4" s="232" customFormat="1" ht="15.75" customHeight="1">
      <c r="D23707" s="233"/>
    </row>
    <row r="23709" spans="4:4" s="232" customFormat="1" ht="15.75" customHeight="1">
      <c r="D23709" s="233"/>
    </row>
    <row r="23711" spans="4:4" s="232" customFormat="1" ht="15.75" customHeight="1">
      <c r="D23711" s="233"/>
    </row>
    <row r="23713" spans="4:4" s="232" customFormat="1" ht="15.75" customHeight="1">
      <c r="D23713" s="233"/>
    </row>
    <row r="23715" spans="4:4" s="232" customFormat="1" ht="15.75" customHeight="1">
      <c r="D23715" s="233"/>
    </row>
    <row r="23717" spans="4:4" s="232" customFormat="1" ht="15.75" customHeight="1">
      <c r="D23717" s="233"/>
    </row>
    <row r="23719" spans="4:4" s="232" customFormat="1" ht="15.75" customHeight="1">
      <c r="D23719" s="233"/>
    </row>
    <row r="23721" spans="4:4" s="232" customFormat="1" ht="15.75" customHeight="1">
      <c r="D23721" s="233"/>
    </row>
    <row r="23723" spans="4:4" s="232" customFormat="1" ht="15.75" customHeight="1">
      <c r="D23723" s="233"/>
    </row>
    <row r="23725" spans="4:4" s="232" customFormat="1" ht="15.75" customHeight="1">
      <c r="D23725" s="233"/>
    </row>
    <row r="23727" spans="4:4" s="232" customFormat="1" ht="15.75" customHeight="1">
      <c r="D23727" s="233"/>
    </row>
    <row r="23729" spans="4:4" s="232" customFormat="1" ht="15.75" customHeight="1">
      <c r="D23729" s="233"/>
    </row>
    <row r="23731" spans="4:4" s="232" customFormat="1" ht="15.75" customHeight="1">
      <c r="D23731" s="233"/>
    </row>
    <row r="23733" spans="4:4" s="232" customFormat="1" ht="15.75" customHeight="1">
      <c r="D23733" s="233"/>
    </row>
    <row r="23735" spans="4:4" s="232" customFormat="1" ht="15.75" customHeight="1">
      <c r="D23735" s="233"/>
    </row>
    <row r="23737" spans="4:4" s="232" customFormat="1" ht="15.75" customHeight="1">
      <c r="D23737" s="233"/>
    </row>
    <row r="23739" spans="4:4" s="232" customFormat="1" ht="15.75" customHeight="1">
      <c r="D23739" s="233"/>
    </row>
    <row r="23741" spans="4:4" s="232" customFormat="1" ht="15.75" customHeight="1">
      <c r="D23741" s="233"/>
    </row>
    <row r="23743" spans="4:4" s="232" customFormat="1" ht="15.75" customHeight="1">
      <c r="D23743" s="233"/>
    </row>
    <row r="23745" spans="4:4" s="232" customFormat="1" ht="15.75" customHeight="1">
      <c r="D23745" s="233"/>
    </row>
    <row r="23747" spans="4:4" s="232" customFormat="1" ht="15.75" customHeight="1">
      <c r="D23747" s="233"/>
    </row>
    <row r="23749" spans="4:4" s="232" customFormat="1" ht="15.75" customHeight="1">
      <c r="D23749" s="233"/>
    </row>
    <row r="23751" spans="4:4" s="232" customFormat="1" ht="15.75" customHeight="1">
      <c r="D23751" s="233"/>
    </row>
    <row r="23753" spans="4:4" s="232" customFormat="1" ht="15.75" customHeight="1">
      <c r="D23753" s="233"/>
    </row>
    <row r="23755" spans="4:4" s="232" customFormat="1" ht="15.75" customHeight="1">
      <c r="D23755" s="233"/>
    </row>
    <row r="23757" spans="4:4" s="232" customFormat="1" ht="15.75" customHeight="1">
      <c r="D23757" s="233"/>
    </row>
    <row r="23759" spans="4:4" s="232" customFormat="1" ht="15.75" customHeight="1">
      <c r="D23759" s="233"/>
    </row>
    <row r="23761" spans="4:4" s="232" customFormat="1" ht="15.75" customHeight="1">
      <c r="D23761" s="233"/>
    </row>
    <row r="23763" spans="4:4" s="232" customFormat="1" ht="15.75" customHeight="1">
      <c r="D23763" s="233"/>
    </row>
    <row r="23765" spans="4:4" s="232" customFormat="1" ht="15.75" customHeight="1">
      <c r="D23765" s="233"/>
    </row>
    <row r="23767" spans="4:4" s="232" customFormat="1" ht="15.75" customHeight="1">
      <c r="D23767" s="233"/>
    </row>
    <row r="23769" spans="4:4" s="232" customFormat="1" ht="15.75" customHeight="1">
      <c r="D23769" s="233"/>
    </row>
    <row r="23771" spans="4:4" s="232" customFormat="1" ht="15.75" customHeight="1">
      <c r="D23771" s="233"/>
    </row>
    <row r="23773" spans="4:4" s="232" customFormat="1" ht="15.75" customHeight="1">
      <c r="D23773" s="233"/>
    </row>
    <row r="23775" spans="4:4" s="232" customFormat="1" ht="15.75" customHeight="1">
      <c r="D23775" s="233"/>
    </row>
    <row r="23777" spans="4:4" s="232" customFormat="1" ht="15.75" customHeight="1">
      <c r="D23777" s="233"/>
    </row>
    <row r="23779" spans="4:4" s="232" customFormat="1" ht="15.75" customHeight="1">
      <c r="D23779" s="233"/>
    </row>
    <row r="23781" spans="4:4" s="232" customFormat="1" ht="15.75" customHeight="1">
      <c r="D23781" s="233"/>
    </row>
    <row r="23783" spans="4:4" s="232" customFormat="1" ht="15.75" customHeight="1">
      <c r="D23783" s="233"/>
    </row>
    <row r="23785" spans="4:4" s="232" customFormat="1" ht="15.75" customHeight="1">
      <c r="D23785" s="233"/>
    </row>
    <row r="23787" spans="4:4" s="232" customFormat="1" ht="15.75" customHeight="1">
      <c r="D23787" s="233"/>
    </row>
    <row r="23789" spans="4:4" s="232" customFormat="1" ht="15.75" customHeight="1">
      <c r="D23789" s="233"/>
    </row>
    <row r="23791" spans="4:4" s="232" customFormat="1" ht="15.75" customHeight="1">
      <c r="D23791" s="233"/>
    </row>
    <row r="23793" spans="4:4" s="232" customFormat="1" ht="15.75" customHeight="1">
      <c r="D23793" s="233"/>
    </row>
    <row r="23795" spans="4:4" s="232" customFormat="1" ht="15.75" customHeight="1">
      <c r="D23795" s="233"/>
    </row>
    <row r="23797" spans="4:4" s="232" customFormat="1" ht="15.75" customHeight="1">
      <c r="D23797" s="233"/>
    </row>
    <row r="23799" spans="4:4" s="232" customFormat="1" ht="15.75" customHeight="1">
      <c r="D23799" s="233"/>
    </row>
    <row r="23801" spans="4:4" s="232" customFormat="1" ht="15.75" customHeight="1">
      <c r="D23801" s="233"/>
    </row>
    <row r="23803" spans="4:4" s="232" customFormat="1" ht="15.75" customHeight="1">
      <c r="D23803" s="233"/>
    </row>
    <row r="23805" spans="4:4" s="232" customFormat="1" ht="15.75" customHeight="1">
      <c r="D23805" s="233"/>
    </row>
    <row r="23807" spans="4:4" s="232" customFormat="1" ht="15.75" customHeight="1">
      <c r="D23807" s="233"/>
    </row>
    <row r="23809" spans="4:4" s="232" customFormat="1" ht="15.75" customHeight="1">
      <c r="D23809" s="233"/>
    </row>
    <row r="23811" spans="4:4" s="232" customFormat="1" ht="15.75" customHeight="1">
      <c r="D23811" s="233"/>
    </row>
    <row r="23813" spans="4:4" s="232" customFormat="1" ht="15.75" customHeight="1">
      <c r="D23813" s="233"/>
    </row>
    <row r="23815" spans="4:4" s="232" customFormat="1" ht="15.75" customHeight="1">
      <c r="D23815" s="233"/>
    </row>
    <row r="23817" spans="4:4" s="232" customFormat="1" ht="15.75" customHeight="1">
      <c r="D23817" s="233"/>
    </row>
    <row r="23819" spans="4:4" s="232" customFormat="1" ht="15.75" customHeight="1">
      <c r="D23819" s="233"/>
    </row>
    <row r="23821" spans="4:4" s="232" customFormat="1" ht="15.75" customHeight="1">
      <c r="D23821" s="233"/>
    </row>
    <row r="23823" spans="4:4" s="232" customFormat="1" ht="15.75" customHeight="1">
      <c r="D23823" s="233"/>
    </row>
    <row r="23825" spans="4:4" s="232" customFormat="1" ht="15.75" customHeight="1">
      <c r="D23825" s="233"/>
    </row>
    <row r="23827" spans="4:4" s="232" customFormat="1" ht="15.75" customHeight="1">
      <c r="D23827" s="233"/>
    </row>
    <row r="23829" spans="4:4" s="232" customFormat="1" ht="15.75" customHeight="1">
      <c r="D23829" s="233"/>
    </row>
    <row r="23831" spans="4:4" s="232" customFormat="1" ht="15.75" customHeight="1">
      <c r="D23831" s="233"/>
    </row>
    <row r="23833" spans="4:4" s="232" customFormat="1" ht="15.75" customHeight="1">
      <c r="D23833" s="233"/>
    </row>
    <row r="23835" spans="4:4" s="232" customFormat="1" ht="15.75" customHeight="1">
      <c r="D23835" s="233"/>
    </row>
    <row r="23837" spans="4:4" s="232" customFormat="1" ht="15.75" customHeight="1">
      <c r="D23837" s="233"/>
    </row>
    <row r="23839" spans="4:4" s="232" customFormat="1" ht="15.75" customHeight="1">
      <c r="D23839" s="233"/>
    </row>
    <row r="23841" spans="4:4" s="232" customFormat="1" ht="15.75" customHeight="1">
      <c r="D23841" s="233"/>
    </row>
    <row r="23843" spans="4:4" s="232" customFormat="1" ht="15.75" customHeight="1">
      <c r="D23843" s="233"/>
    </row>
    <row r="23845" spans="4:4" s="232" customFormat="1" ht="15.75" customHeight="1">
      <c r="D23845" s="233"/>
    </row>
    <row r="23847" spans="4:4" s="232" customFormat="1" ht="15.75" customHeight="1">
      <c r="D23847" s="233"/>
    </row>
    <row r="23849" spans="4:4" s="232" customFormat="1" ht="15.75" customHeight="1">
      <c r="D23849" s="233"/>
    </row>
    <row r="23851" spans="4:4" s="232" customFormat="1" ht="15.75" customHeight="1">
      <c r="D23851" s="233"/>
    </row>
    <row r="23853" spans="4:4" s="232" customFormat="1" ht="15.75" customHeight="1">
      <c r="D23853" s="233"/>
    </row>
    <row r="23855" spans="4:4" s="232" customFormat="1" ht="15.75" customHeight="1">
      <c r="D23855" s="233"/>
    </row>
    <row r="23857" spans="4:4" s="232" customFormat="1" ht="15.75" customHeight="1">
      <c r="D23857" s="233"/>
    </row>
    <row r="23859" spans="4:4" s="232" customFormat="1" ht="15.75" customHeight="1">
      <c r="D23859" s="233"/>
    </row>
    <row r="23861" spans="4:4" s="232" customFormat="1" ht="15.75" customHeight="1">
      <c r="D23861" s="233"/>
    </row>
    <row r="23863" spans="4:4" s="232" customFormat="1" ht="15.75" customHeight="1">
      <c r="D23863" s="233"/>
    </row>
    <row r="23865" spans="4:4" s="232" customFormat="1" ht="15.75" customHeight="1">
      <c r="D23865" s="233"/>
    </row>
    <row r="23867" spans="4:4" s="232" customFormat="1" ht="15.75" customHeight="1">
      <c r="D23867" s="233"/>
    </row>
    <row r="23869" spans="4:4" s="232" customFormat="1" ht="15.75" customHeight="1">
      <c r="D23869" s="233"/>
    </row>
    <row r="23871" spans="4:4" s="232" customFormat="1" ht="15.75" customHeight="1">
      <c r="D23871" s="233"/>
    </row>
    <row r="23873" spans="4:4" s="232" customFormat="1" ht="15.75" customHeight="1">
      <c r="D23873" s="233"/>
    </row>
    <row r="23875" spans="4:4" s="232" customFormat="1" ht="15.75" customHeight="1">
      <c r="D23875" s="233"/>
    </row>
    <row r="23877" spans="4:4" s="232" customFormat="1" ht="15.75" customHeight="1">
      <c r="D23877" s="233"/>
    </row>
    <row r="23879" spans="4:4" s="232" customFormat="1" ht="15.75" customHeight="1">
      <c r="D23879" s="233"/>
    </row>
    <row r="23881" spans="4:4" s="232" customFormat="1" ht="15.75" customHeight="1">
      <c r="D23881" s="233"/>
    </row>
    <row r="23883" spans="4:4" s="232" customFormat="1" ht="15.75" customHeight="1">
      <c r="D23883" s="233"/>
    </row>
    <row r="23885" spans="4:4" s="232" customFormat="1" ht="15.75" customHeight="1">
      <c r="D23885" s="233"/>
    </row>
    <row r="23887" spans="4:4" s="232" customFormat="1" ht="15.75" customHeight="1">
      <c r="D23887" s="233"/>
    </row>
    <row r="23889" spans="4:4" s="232" customFormat="1" ht="15.75" customHeight="1">
      <c r="D23889" s="233"/>
    </row>
    <row r="23891" spans="4:4" s="232" customFormat="1" ht="15.75" customHeight="1">
      <c r="D23891" s="233"/>
    </row>
    <row r="23893" spans="4:4" s="232" customFormat="1" ht="15.75" customHeight="1">
      <c r="D23893" s="233"/>
    </row>
    <row r="23895" spans="4:4" s="232" customFormat="1" ht="15.75" customHeight="1">
      <c r="D23895" s="233"/>
    </row>
    <row r="23897" spans="4:4" s="232" customFormat="1" ht="15.75" customHeight="1">
      <c r="D23897" s="233"/>
    </row>
    <row r="23899" spans="4:4" s="232" customFormat="1" ht="15.75" customHeight="1">
      <c r="D23899" s="233"/>
    </row>
    <row r="23901" spans="4:4" s="232" customFormat="1" ht="15.75" customHeight="1">
      <c r="D23901" s="233"/>
    </row>
    <row r="23903" spans="4:4" s="232" customFormat="1" ht="15.75" customHeight="1">
      <c r="D23903" s="233"/>
    </row>
    <row r="23905" spans="4:4" s="232" customFormat="1" ht="15.75" customHeight="1">
      <c r="D23905" s="233"/>
    </row>
    <row r="23907" spans="4:4" s="232" customFormat="1" ht="15.75" customHeight="1">
      <c r="D23907" s="233"/>
    </row>
    <row r="23909" spans="4:4" s="232" customFormat="1" ht="15.75" customHeight="1">
      <c r="D23909" s="233"/>
    </row>
    <row r="23911" spans="4:4" s="232" customFormat="1" ht="15.75" customHeight="1">
      <c r="D23911" s="233"/>
    </row>
    <row r="23913" spans="4:4" s="232" customFormat="1" ht="15.75" customHeight="1">
      <c r="D23913" s="233"/>
    </row>
    <row r="23915" spans="4:4" s="232" customFormat="1" ht="15.75" customHeight="1">
      <c r="D23915" s="233"/>
    </row>
    <row r="23917" spans="4:4" s="232" customFormat="1" ht="15.75" customHeight="1">
      <c r="D23917" s="233"/>
    </row>
    <row r="23919" spans="4:4" s="232" customFormat="1" ht="15.75" customHeight="1">
      <c r="D23919" s="233"/>
    </row>
    <row r="23921" spans="4:4" s="232" customFormat="1" ht="15.75" customHeight="1">
      <c r="D23921" s="233"/>
    </row>
    <row r="23923" spans="4:4" s="232" customFormat="1" ht="15.75" customHeight="1">
      <c r="D23923" s="233"/>
    </row>
    <row r="23925" spans="4:4" s="232" customFormat="1" ht="15.75" customHeight="1">
      <c r="D23925" s="233"/>
    </row>
    <row r="23927" spans="4:4" s="232" customFormat="1" ht="15.75" customHeight="1">
      <c r="D23927" s="233"/>
    </row>
    <row r="23929" spans="4:4" s="232" customFormat="1" ht="15.75" customHeight="1">
      <c r="D23929" s="233"/>
    </row>
    <row r="23931" spans="4:4" s="232" customFormat="1" ht="15.75" customHeight="1">
      <c r="D23931" s="233"/>
    </row>
    <row r="23933" spans="4:4" s="232" customFormat="1" ht="15.75" customHeight="1">
      <c r="D23933" s="233"/>
    </row>
    <row r="23935" spans="4:4" s="232" customFormat="1" ht="15.75" customHeight="1">
      <c r="D23935" s="233"/>
    </row>
    <row r="23937" spans="4:4" s="232" customFormat="1" ht="15.75" customHeight="1">
      <c r="D23937" s="233"/>
    </row>
    <row r="23939" spans="4:4" s="232" customFormat="1" ht="15.75" customHeight="1">
      <c r="D23939" s="233"/>
    </row>
    <row r="23941" spans="4:4" s="232" customFormat="1" ht="15.75" customHeight="1">
      <c r="D23941" s="233"/>
    </row>
    <row r="23943" spans="4:4" s="232" customFormat="1" ht="15.75" customHeight="1">
      <c r="D23943" s="233"/>
    </row>
    <row r="23945" spans="4:4" s="232" customFormat="1" ht="15.75" customHeight="1">
      <c r="D23945" s="233"/>
    </row>
    <row r="23947" spans="4:4" s="232" customFormat="1" ht="15.75" customHeight="1">
      <c r="D23947" s="233"/>
    </row>
    <row r="23949" spans="4:4" s="232" customFormat="1" ht="15.75" customHeight="1">
      <c r="D23949" s="233"/>
    </row>
    <row r="23951" spans="4:4" s="232" customFormat="1" ht="15.75" customHeight="1">
      <c r="D23951" s="233"/>
    </row>
    <row r="23953" spans="4:4" s="232" customFormat="1" ht="15.75" customHeight="1">
      <c r="D23953" s="233"/>
    </row>
    <row r="23955" spans="4:4" s="232" customFormat="1" ht="15.75" customHeight="1">
      <c r="D23955" s="233"/>
    </row>
    <row r="23957" spans="4:4" s="232" customFormat="1" ht="15.75" customHeight="1">
      <c r="D23957" s="233"/>
    </row>
    <row r="23959" spans="4:4" s="232" customFormat="1" ht="15.75" customHeight="1">
      <c r="D23959" s="233"/>
    </row>
    <row r="23961" spans="4:4" s="232" customFormat="1" ht="15.75" customHeight="1">
      <c r="D23961" s="233"/>
    </row>
    <row r="23963" spans="4:4" s="232" customFormat="1" ht="15.75" customHeight="1">
      <c r="D23963" s="233"/>
    </row>
    <row r="23965" spans="4:4" s="232" customFormat="1" ht="15.75" customHeight="1">
      <c r="D23965" s="233"/>
    </row>
    <row r="23967" spans="4:4" s="232" customFormat="1" ht="15.75" customHeight="1">
      <c r="D23967" s="233"/>
    </row>
    <row r="23969" spans="4:4" s="232" customFormat="1" ht="15.75" customHeight="1">
      <c r="D23969" s="233"/>
    </row>
    <row r="23971" spans="4:4" s="232" customFormat="1" ht="15.75" customHeight="1">
      <c r="D23971" s="233"/>
    </row>
    <row r="23973" spans="4:4" s="232" customFormat="1" ht="15.75" customHeight="1">
      <c r="D23973" s="233"/>
    </row>
    <row r="23975" spans="4:4" s="232" customFormat="1" ht="15.75" customHeight="1">
      <c r="D23975" s="233"/>
    </row>
    <row r="23977" spans="4:4" s="232" customFormat="1" ht="15.75" customHeight="1">
      <c r="D23977" s="233"/>
    </row>
    <row r="23979" spans="4:4" s="232" customFormat="1" ht="15.75" customHeight="1">
      <c r="D23979" s="233"/>
    </row>
    <row r="23981" spans="4:4" s="232" customFormat="1" ht="15.75" customHeight="1">
      <c r="D23981" s="233"/>
    </row>
    <row r="23983" spans="4:4" s="232" customFormat="1" ht="15.75" customHeight="1">
      <c r="D23983" s="233"/>
    </row>
    <row r="23985" spans="4:4" s="232" customFormat="1" ht="15.75" customHeight="1">
      <c r="D23985" s="233"/>
    </row>
    <row r="23987" spans="4:4" s="232" customFormat="1" ht="15.75" customHeight="1">
      <c r="D23987" s="233"/>
    </row>
    <row r="23989" spans="4:4" s="232" customFormat="1" ht="15.75" customHeight="1">
      <c r="D23989" s="233"/>
    </row>
    <row r="23991" spans="4:4" s="232" customFormat="1" ht="15.75" customHeight="1">
      <c r="D23991" s="233"/>
    </row>
    <row r="23993" spans="4:4" s="232" customFormat="1" ht="15.75" customHeight="1">
      <c r="D23993" s="233"/>
    </row>
    <row r="23995" spans="4:4" s="232" customFormat="1" ht="15.75" customHeight="1">
      <c r="D23995" s="233"/>
    </row>
    <row r="23997" spans="4:4" s="232" customFormat="1" ht="15.75" customHeight="1">
      <c r="D23997" s="233"/>
    </row>
    <row r="23999" spans="4:4" s="232" customFormat="1" ht="15.75" customHeight="1">
      <c r="D23999" s="233"/>
    </row>
    <row r="24001" spans="4:4" s="232" customFormat="1" ht="15.75" customHeight="1">
      <c r="D24001" s="233"/>
    </row>
    <row r="24003" spans="4:4" s="232" customFormat="1" ht="15.75" customHeight="1">
      <c r="D24003" s="233"/>
    </row>
    <row r="24005" spans="4:4" s="232" customFormat="1" ht="15.75" customHeight="1">
      <c r="D24005" s="233"/>
    </row>
    <row r="24007" spans="4:4" s="232" customFormat="1" ht="15.75" customHeight="1">
      <c r="D24007" s="233"/>
    </row>
    <row r="24009" spans="4:4" s="232" customFormat="1" ht="15.75" customHeight="1">
      <c r="D24009" s="233"/>
    </row>
    <row r="24011" spans="4:4" s="232" customFormat="1" ht="15.75" customHeight="1">
      <c r="D24011" s="233"/>
    </row>
    <row r="24013" spans="4:4" s="232" customFormat="1" ht="15.75" customHeight="1">
      <c r="D24013" s="233"/>
    </row>
    <row r="24015" spans="4:4" s="232" customFormat="1" ht="15.75" customHeight="1">
      <c r="D24015" s="233"/>
    </row>
    <row r="24017" spans="4:4" s="232" customFormat="1" ht="15.75" customHeight="1">
      <c r="D24017" s="233"/>
    </row>
    <row r="24019" spans="4:4" s="232" customFormat="1" ht="15.75" customHeight="1">
      <c r="D24019" s="233"/>
    </row>
    <row r="24021" spans="4:4" s="232" customFormat="1" ht="15.75" customHeight="1">
      <c r="D24021" s="233"/>
    </row>
    <row r="24023" spans="4:4" s="232" customFormat="1" ht="15.75" customHeight="1">
      <c r="D24023" s="233"/>
    </row>
    <row r="24025" spans="4:4" s="232" customFormat="1" ht="15.75" customHeight="1">
      <c r="D24025" s="233"/>
    </row>
    <row r="24027" spans="4:4" s="232" customFormat="1" ht="15.75" customHeight="1">
      <c r="D24027" s="233"/>
    </row>
    <row r="24029" spans="4:4" s="232" customFormat="1" ht="15.75" customHeight="1">
      <c r="D24029" s="233"/>
    </row>
    <row r="24031" spans="4:4" s="232" customFormat="1" ht="15.75" customHeight="1">
      <c r="D24031" s="233"/>
    </row>
    <row r="24033" spans="4:4" s="232" customFormat="1" ht="15.75" customHeight="1">
      <c r="D24033" s="233"/>
    </row>
    <row r="24035" spans="4:4" s="232" customFormat="1" ht="15.75" customHeight="1">
      <c r="D24035" s="233"/>
    </row>
    <row r="24037" spans="4:4" s="232" customFormat="1" ht="15.75" customHeight="1">
      <c r="D24037" s="233"/>
    </row>
    <row r="24039" spans="4:4" s="232" customFormat="1" ht="15.75" customHeight="1">
      <c r="D24039" s="233"/>
    </row>
    <row r="24041" spans="4:4" s="232" customFormat="1" ht="15.75" customHeight="1">
      <c r="D24041" s="233"/>
    </row>
    <row r="24043" spans="4:4" s="232" customFormat="1" ht="15.75" customHeight="1">
      <c r="D24043" s="233"/>
    </row>
    <row r="24045" spans="4:4" s="232" customFormat="1" ht="15.75" customHeight="1">
      <c r="D24045" s="233"/>
    </row>
    <row r="24047" spans="4:4" s="232" customFormat="1" ht="15.75" customHeight="1">
      <c r="D24047" s="233"/>
    </row>
    <row r="24049" spans="4:4" s="232" customFormat="1" ht="15.75" customHeight="1">
      <c r="D24049" s="233"/>
    </row>
    <row r="24051" spans="4:4" s="232" customFormat="1" ht="15.75" customHeight="1">
      <c r="D24051" s="233"/>
    </row>
    <row r="24053" spans="4:4" s="232" customFormat="1" ht="15.75" customHeight="1">
      <c r="D24053" s="233"/>
    </row>
    <row r="24055" spans="4:4" s="232" customFormat="1" ht="15.75" customHeight="1">
      <c r="D24055" s="233"/>
    </row>
    <row r="24057" spans="4:4" s="232" customFormat="1" ht="15.75" customHeight="1">
      <c r="D24057" s="233"/>
    </row>
    <row r="24059" spans="4:4" s="232" customFormat="1" ht="15.75" customHeight="1">
      <c r="D24059" s="233"/>
    </row>
    <row r="24061" spans="4:4" s="232" customFormat="1" ht="15.75" customHeight="1">
      <c r="D24061" s="233"/>
    </row>
    <row r="24063" spans="4:4" s="232" customFormat="1" ht="15.75" customHeight="1">
      <c r="D24063" s="233"/>
    </row>
    <row r="24065" spans="4:4" s="232" customFormat="1" ht="15.75" customHeight="1">
      <c r="D24065" s="233"/>
    </row>
    <row r="24067" spans="4:4" s="232" customFormat="1" ht="15.75" customHeight="1">
      <c r="D24067" s="233"/>
    </row>
    <row r="24069" spans="4:4" s="232" customFormat="1" ht="15.75" customHeight="1">
      <c r="D24069" s="233"/>
    </row>
    <row r="24071" spans="4:4" s="232" customFormat="1" ht="15.75" customHeight="1">
      <c r="D24071" s="233"/>
    </row>
    <row r="24073" spans="4:4" s="232" customFormat="1" ht="15.75" customHeight="1">
      <c r="D24073" s="233"/>
    </row>
    <row r="24075" spans="4:4" s="232" customFormat="1" ht="15.75" customHeight="1">
      <c r="D24075" s="233"/>
    </row>
    <row r="24077" spans="4:4" s="232" customFormat="1" ht="15.75" customHeight="1">
      <c r="D24077" s="233"/>
    </row>
    <row r="24079" spans="4:4" s="232" customFormat="1" ht="15.75" customHeight="1">
      <c r="D24079" s="233"/>
    </row>
    <row r="24081" spans="4:4" s="232" customFormat="1" ht="15.75" customHeight="1">
      <c r="D24081" s="233"/>
    </row>
    <row r="24083" spans="4:4" s="232" customFormat="1" ht="15.75" customHeight="1">
      <c r="D24083" s="233"/>
    </row>
    <row r="24085" spans="4:4" s="232" customFormat="1" ht="15.75" customHeight="1">
      <c r="D24085" s="233"/>
    </row>
    <row r="24087" spans="4:4" s="232" customFormat="1" ht="15.75" customHeight="1">
      <c r="D24087" s="233"/>
    </row>
    <row r="24089" spans="4:4" s="232" customFormat="1" ht="15.75" customHeight="1">
      <c r="D24089" s="233"/>
    </row>
    <row r="24091" spans="4:4" s="232" customFormat="1" ht="15.75" customHeight="1">
      <c r="D24091" s="233"/>
    </row>
    <row r="24093" spans="4:4" s="232" customFormat="1" ht="15.75" customHeight="1">
      <c r="D24093" s="233"/>
    </row>
    <row r="24095" spans="4:4" s="232" customFormat="1" ht="15.75" customHeight="1">
      <c r="D24095" s="233"/>
    </row>
    <row r="24097" spans="4:4" s="232" customFormat="1" ht="15.75" customHeight="1">
      <c r="D24097" s="233"/>
    </row>
    <row r="24099" spans="4:4" s="232" customFormat="1" ht="15.75" customHeight="1">
      <c r="D24099" s="233"/>
    </row>
    <row r="24101" spans="4:4" s="232" customFormat="1" ht="15.75" customHeight="1">
      <c r="D24101" s="233"/>
    </row>
    <row r="24103" spans="4:4" s="232" customFormat="1" ht="15.75" customHeight="1">
      <c r="D24103" s="233"/>
    </row>
    <row r="24105" spans="4:4" s="232" customFormat="1" ht="15.75" customHeight="1">
      <c r="D24105" s="233"/>
    </row>
    <row r="24107" spans="4:4" s="232" customFormat="1" ht="15.75" customHeight="1">
      <c r="D24107" s="233"/>
    </row>
    <row r="24109" spans="4:4" s="232" customFormat="1" ht="15.75" customHeight="1">
      <c r="D24109" s="233"/>
    </row>
    <row r="24111" spans="4:4" s="232" customFormat="1" ht="15.75" customHeight="1">
      <c r="D24111" s="233"/>
    </row>
    <row r="24113" spans="4:4" s="232" customFormat="1" ht="15.75" customHeight="1">
      <c r="D24113" s="233"/>
    </row>
    <row r="24115" spans="4:4" s="232" customFormat="1" ht="15.75" customHeight="1">
      <c r="D24115" s="233"/>
    </row>
    <row r="24117" spans="4:4" s="232" customFormat="1" ht="15.75" customHeight="1">
      <c r="D24117" s="233"/>
    </row>
    <row r="24119" spans="4:4" s="232" customFormat="1" ht="15.75" customHeight="1">
      <c r="D24119" s="233"/>
    </row>
    <row r="24121" spans="4:4" s="232" customFormat="1" ht="15.75" customHeight="1">
      <c r="D24121" s="233"/>
    </row>
    <row r="24123" spans="4:4" s="232" customFormat="1" ht="15.75" customHeight="1">
      <c r="D24123" s="233"/>
    </row>
    <row r="24125" spans="4:4" s="232" customFormat="1" ht="15.75" customHeight="1">
      <c r="D24125" s="233"/>
    </row>
    <row r="24127" spans="4:4" s="232" customFormat="1" ht="15.75" customHeight="1">
      <c r="D24127" s="233"/>
    </row>
    <row r="24129" spans="4:4" s="232" customFormat="1" ht="15.75" customHeight="1">
      <c r="D24129" s="233"/>
    </row>
    <row r="24131" spans="4:4" s="232" customFormat="1" ht="15.75" customHeight="1">
      <c r="D24131" s="233"/>
    </row>
    <row r="24133" spans="4:4" s="232" customFormat="1" ht="15.75" customHeight="1">
      <c r="D24133" s="233"/>
    </row>
    <row r="24135" spans="4:4" s="232" customFormat="1" ht="15.75" customHeight="1">
      <c r="D24135" s="233"/>
    </row>
    <row r="24137" spans="4:4" s="232" customFormat="1" ht="15.75" customHeight="1">
      <c r="D24137" s="233"/>
    </row>
    <row r="24139" spans="4:4" s="232" customFormat="1" ht="15.75" customHeight="1">
      <c r="D24139" s="233"/>
    </row>
    <row r="24141" spans="4:4" s="232" customFormat="1" ht="15.75" customHeight="1">
      <c r="D24141" s="233"/>
    </row>
    <row r="24143" spans="4:4" s="232" customFormat="1" ht="15.75" customHeight="1">
      <c r="D24143" s="233"/>
    </row>
    <row r="24145" spans="4:4" s="232" customFormat="1" ht="15.75" customHeight="1">
      <c r="D24145" s="233"/>
    </row>
    <row r="24147" spans="4:4" s="232" customFormat="1" ht="15.75" customHeight="1">
      <c r="D24147" s="233"/>
    </row>
    <row r="24149" spans="4:4" s="232" customFormat="1" ht="15.75" customHeight="1">
      <c r="D24149" s="233"/>
    </row>
    <row r="24151" spans="4:4" s="232" customFormat="1" ht="15.75" customHeight="1">
      <c r="D24151" s="233"/>
    </row>
    <row r="24153" spans="4:4" s="232" customFormat="1" ht="15.75" customHeight="1">
      <c r="D24153" s="233"/>
    </row>
    <row r="24155" spans="4:4" s="232" customFormat="1" ht="15.75" customHeight="1">
      <c r="D24155" s="233"/>
    </row>
    <row r="24157" spans="4:4" s="232" customFormat="1" ht="15.75" customHeight="1">
      <c r="D24157" s="233"/>
    </row>
    <row r="24159" spans="4:4" s="232" customFormat="1" ht="15.75" customHeight="1">
      <c r="D24159" s="233"/>
    </row>
    <row r="24161" spans="4:4" s="232" customFormat="1" ht="15.75" customHeight="1">
      <c r="D24161" s="233"/>
    </row>
    <row r="24163" spans="4:4" s="232" customFormat="1" ht="15.75" customHeight="1">
      <c r="D24163" s="233"/>
    </row>
    <row r="24165" spans="4:4" s="232" customFormat="1" ht="15.75" customHeight="1">
      <c r="D24165" s="233"/>
    </row>
    <row r="24167" spans="4:4" s="232" customFormat="1" ht="15.75" customHeight="1">
      <c r="D24167" s="233"/>
    </row>
    <row r="24169" spans="4:4" s="232" customFormat="1" ht="15.75" customHeight="1">
      <c r="D24169" s="233"/>
    </row>
    <row r="24171" spans="4:4" s="232" customFormat="1" ht="15.75" customHeight="1">
      <c r="D24171" s="233"/>
    </row>
    <row r="24173" spans="4:4" s="232" customFormat="1" ht="15.75" customHeight="1">
      <c r="D24173" s="233"/>
    </row>
    <row r="24175" spans="4:4" s="232" customFormat="1" ht="15.75" customHeight="1">
      <c r="D24175" s="233"/>
    </row>
    <row r="24177" spans="4:4" s="232" customFormat="1" ht="15.75" customHeight="1">
      <c r="D24177" s="233"/>
    </row>
    <row r="24179" spans="4:4" s="232" customFormat="1" ht="15.75" customHeight="1">
      <c r="D24179" s="233"/>
    </row>
    <row r="24181" spans="4:4" s="232" customFormat="1" ht="15.75" customHeight="1">
      <c r="D24181" s="233"/>
    </row>
    <row r="24183" spans="4:4" s="232" customFormat="1" ht="15.75" customHeight="1">
      <c r="D24183" s="233"/>
    </row>
    <row r="24185" spans="4:4" s="232" customFormat="1" ht="15.75" customHeight="1">
      <c r="D24185" s="233"/>
    </row>
    <row r="24187" spans="4:4" s="232" customFormat="1" ht="15.75" customHeight="1">
      <c r="D24187" s="233"/>
    </row>
    <row r="24189" spans="4:4" s="232" customFormat="1" ht="15.75" customHeight="1">
      <c r="D24189" s="233"/>
    </row>
    <row r="24191" spans="4:4" s="232" customFormat="1" ht="15.75" customHeight="1">
      <c r="D24191" s="233"/>
    </row>
    <row r="24193" spans="4:4" s="232" customFormat="1" ht="15.75" customHeight="1">
      <c r="D24193" s="233"/>
    </row>
    <row r="24195" spans="4:4" s="232" customFormat="1" ht="15.75" customHeight="1">
      <c r="D24195" s="233"/>
    </row>
    <row r="24197" spans="4:4" s="232" customFormat="1" ht="15.75" customHeight="1">
      <c r="D24197" s="233"/>
    </row>
    <row r="24199" spans="4:4" s="232" customFormat="1" ht="15.75" customHeight="1">
      <c r="D24199" s="233"/>
    </row>
    <row r="24201" spans="4:4" s="232" customFormat="1" ht="15.75" customHeight="1">
      <c r="D24201" s="233"/>
    </row>
    <row r="24203" spans="4:4" s="232" customFormat="1" ht="15.75" customHeight="1">
      <c r="D24203" s="233"/>
    </row>
    <row r="24205" spans="4:4" s="232" customFormat="1" ht="15.75" customHeight="1">
      <c r="D24205" s="233"/>
    </row>
    <row r="24207" spans="4:4" s="232" customFormat="1" ht="15.75" customHeight="1">
      <c r="D24207" s="233"/>
    </row>
    <row r="24209" spans="4:4" s="232" customFormat="1" ht="15.75" customHeight="1">
      <c r="D24209" s="233"/>
    </row>
    <row r="24211" spans="4:4" s="232" customFormat="1" ht="15.75" customHeight="1">
      <c r="D24211" s="233"/>
    </row>
    <row r="24213" spans="4:4" s="232" customFormat="1" ht="15.75" customHeight="1">
      <c r="D24213" s="233"/>
    </row>
    <row r="24215" spans="4:4" s="232" customFormat="1" ht="15.75" customHeight="1">
      <c r="D24215" s="233"/>
    </row>
    <row r="24217" spans="4:4" s="232" customFormat="1" ht="15.75" customHeight="1">
      <c r="D24217" s="233"/>
    </row>
    <row r="24219" spans="4:4" s="232" customFormat="1" ht="15.75" customHeight="1">
      <c r="D24219" s="233"/>
    </row>
    <row r="24221" spans="4:4" s="232" customFormat="1" ht="15.75" customHeight="1">
      <c r="D24221" s="233"/>
    </row>
    <row r="24223" spans="4:4" s="232" customFormat="1" ht="15.75" customHeight="1">
      <c r="D24223" s="233"/>
    </row>
    <row r="24225" spans="4:4" s="232" customFormat="1" ht="15.75" customHeight="1">
      <c r="D24225" s="233"/>
    </row>
    <row r="24227" spans="4:4" s="232" customFormat="1" ht="15.75" customHeight="1">
      <c r="D24227" s="233"/>
    </row>
    <row r="24229" spans="4:4" s="232" customFormat="1" ht="15.75" customHeight="1">
      <c r="D24229" s="233"/>
    </row>
    <row r="24231" spans="4:4" s="232" customFormat="1" ht="15.75" customHeight="1">
      <c r="D24231" s="233"/>
    </row>
    <row r="24233" spans="4:4" s="232" customFormat="1" ht="15.75" customHeight="1">
      <c r="D24233" s="233"/>
    </row>
    <row r="24235" spans="4:4" s="232" customFormat="1" ht="15.75" customHeight="1">
      <c r="D24235" s="233"/>
    </row>
    <row r="24237" spans="4:4" s="232" customFormat="1" ht="15.75" customHeight="1">
      <c r="D24237" s="233"/>
    </row>
    <row r="24239" spans="4:4" s="232" customFormat="1" ht="15.75" customHeight="1">
      <c r="D24239" s="233"/>
    </row>
    <row r="24241" spans="4:4" s="232" customFormat="1" ht="15.75" customHeight="1">
      <c r="D24241" s="233"/>
    </row>
    <row r="24243" spans="4:4" s="232" customFormat="1" ht="15.75" customHeight="1">
      <c r="D24243" s="233"/>
    </row>
    <row r="24245" spans="4:4" s="232" customFormat="1" ht="15.75" customHeight="1">
      <c r="D24245" s="233"/>
    </row>
    <row r="24247" spans="4:4" s="232" customFormat="1" ht="15.75" customHeight="1">
      <c r="D24247" s="233"/>
    </row>
    <row r="24249" spans="4:4" s="232" customFormat="1" ht="15.75" customHeight="1">
      <c r="D24249" s="233"/>
    </row>
    <row r="24251" spans="4:4" s="232" customFormat="1" ht="15.75" customHeight="1">
      <c r="D24251" s="233"/>
    </row>
    <row r="24253" spans="4:4" s="232" customFormat="1" ht="15.75" customHeight="1">
      <c r="D24253" s="233"/>
    </row>
    <row r="24255" spans="4:4" s="232" customFormat="1" ht="15.75" customHeight="1">
      <c r="D24255" s="233"/>
    </row>
    <row r="24257" spans="4:4" s="232" customFormat="1" ht="15.75" customHeight="1">
      <c r="D24257" s="233"/>
    </row>
    <row r="24259" spans="4:4" s="232" customFormat="1" ht="15.75" customHeight="1">
      <c r="D24259" s="233"/>
    </row>
    <row r="24261" spans="4:4" s="232" customFormat="1" ht="15.75" customHeight="1">
      <c r="D24261" s="233"/>
    </row>
    <row r="24263" spans="4:4" s="232" customFormat="1" ht="15.75" customHeight="1">
      <c r="D24263" s="233"/>
    </row>
    <row r="24265" spans="4:4" s="232" customFormat="1" ht="15.75" customHeight="1">
      <c r="D24265" s="233"/>
    </row>
    <row r="24267" spans="4:4" s="232" customFormat="1" ht="15.75" customHeight="1">
      <c r="D24267" s="233"/>
    </row>
    <row r="24269" spans="4:4" s="232" customFormat="1" ht="15.75" customHeight="1">
      <c r="D24269" s="233"/>
    </row>
    <row r="24271" spans="4:4" s="232" customFormat="1" ht="15.75" customHeight="1">
      <c r="D24271" s="233"/>
    </row>
    <row r="24273" spans="4:4" s="232" customFormat="1" ht="15.75" customHeight="1">
      <c r="D24273" s="233"/>
    </row>
    <row r="24275" spans="4:4" s="232" customFormat="1" ht="15.75" customHeight="1">
      <c r="D24275" s="233"/>
    </row>
    <row r="24277" spans="4:4" s="232" customFormat="1" ht="15.75" customHeight="1">
      <c r="D24277" s="233"/>
    </row>
    <row r="24279" spans="4:4" s="232" customFormat="1" ht="15.75" customHeight="1">
      <c r="D24279" s="233"/>
    </row>
    <row r="24281" spans="4:4" s="232" customFormat="1" ht="15.75" customHeight="1">
      <c r="D24281" s="233"/>
    </row>
    <row r="24283" spans="4:4" s="232" customFormat="1" ht="15.75" customHeight="1">
      <c r="D24283" s="233"/>
    </row>
    <row r="24285" spans="4:4" s="232" customFormat="1" ht="15.75" customHeight="1">
      <c r="D24285" s="233"/>
    </row>
    <row r="24287" spans="4:4" s="232" customFormat="1" ht="15.75" customHeight="1">
      <c r="D24287" s="233"/>
    </row>
    <row r="24289" spans="4:4" s="232" customFormat="1" ht="15.75" customHeight="1">
      <c r="D24289" s="233"/>
    </row>
    <row r="24291" spans="4:4" s="232" customFormat="1" ht="15.75" customHeight="1">
      <c r="D24291" s="233"/>
    </row>
    <row r="24293" spans="4:4" s="232" customFormat="1" ht="15.75" customHeight="1">
      <c r="D24293" s="233"/>
    </row>
    <row r="24295" spans="4:4" s="232" customFormat="1" ht="15.75" customHeight="1">
      <c r="D24295" s="233"/>
    </row>
    <row r="24297" spans="4:4" s="232" customFormat="1" ht="15.75" customHeight="1">
      <c r="D24297" s="233"/>
    </row>
    <row r="24299" spans="4:4" s="232" customFormat="1" ht="15.75" customHeight="1">
      <c r="D24299" s="233"/>
    </row>
    <row r="24301" spans="4:4" s="232" customFormat="1" ht="15.75" customHeight="1">
      <c r="D24301" s="233"/>
    </row>
    <row r="24303" spans="4:4" s="232" customFormat="1" ht="15.75" customHeight="1">
      <c r="D24303" s="233"/>
    </row>
    <row r="24305" spans="4:4" s="232" customFormat="1" ht="15.75" customHeight="1">
      <c r="D24305" s="233"/>
    </row>
    <row r="24307" spans="4:4" s="232" customFormat="1" ht="15.75" customHeight="1">
      <c r="D24307" s="233"/>
    </row>
    <row r="24309" spans="4:4" s="232" customFormat="1" ht="15.75" customHeight="1">
      <c r="D24309" s="233"/>
    </row>
    <row r="24311" spans="4:4" s="232" customFormat="1" ht="15.75" customHeight="1">
      <c r="D24311" s="233"/>
    </row>
    <row r="24313" spans="4:4" s="232" customFormat="1" ht="15.75" customHeight="1">
      <c r="D24313" s="233"/>
    </row>
    <row r="24315" spans="4:4" s="232" customFormat="1" ht="15.75" customHeight="1">
      <c r="D24315" s="233"/>
    </row>
    <row r="24317" spans="4:4" s="232" customFormat="1" ht="15.75" customHeight="1">
      <c r="D24317" s="233"/>
    </row>
    <row r="24319" spans="4:4" s="232" customFormat="1" ht="15.75" customHeight="1">
      <c r="D24319" s="233"/>
    </row>
    <row r="24321" spans="4:4" s="232" customFormat="1" ht="15.75" customHeight="1">
      <c r="D24321" s="233"/>
    </row>
    <row r="24323" spans="4:4" s="232" customFormat="1" ht="15.75" customHeight="1">
      <c r="D24323" s="233"/>
    </row>
    <row r="24325" spans="4:4" s="232" customFormat="1" ht="15.75" customHeight="1">
      <c r="D24325" s="233"/>
    </row>
    <row r="24327" spans="4:4" s="232" customFormat="1" ht="15.75" customHeight="1">
      <c r="D24327" s="233"/>
    </row>
    <row r="24329" spans="4:4" s="232" customFormat="1" ht="15.75" customHeight="1">
      <c r="D24329" s="233"/>
    </row>
    <row r="24331" spans="4:4" s="232" customFormat="1" ht="15.75" customHeight="1">
      <c r="D24331" s="233"/>
    </row>
    <row r="24333" spans="4:4" s="232" customFormat="1" ht="15.75" customHeight="1">
      <c r="D24333" s="233"/>
    </row>
    <row r="24335" spans="4:4" s="232" customFormat="1" ht="15.75" customHeight="1">
      <c r="D24335" s="233"/>
    </row>
    <row r="24337" spans="4:4" s="232" customFormat="1" ht="15.75" customHeight="1">
      <c r="D24337" s="233"/>
    </row>
    <row r="24339" spans="4:4" s="232" customFormat="1" ht="15.75" customHeight="1">
      <c r="D24339" s="233"/>
    </row>
    <row r="24341" spans="4:4" s="232" customFormat="1" ht="15.75" customHeight="1">
      <c r="D24341" s="233"/>
    </row>
    <row r="24343" spans="4:4" s="232" customFormat="1" ht="15.75" customHeight="1">
      <c r="D24343" s="233"/>
    </row>
    <row r="24345" spans="4:4" s="232" customFormat="1" ht="15.75" customHeight="1">
      <c r="D24345" s="233"/>
    </row>
    <row r="24347" spans="4:4" s="232" customFormat="1" ht="15.75" customHeight="1">
      <c r="D24347" s="233"/>
    </row>
    <row r="24349" spans="4:4" s="232" customFormat="1" ht="15.75" customHeight="1">
      <c r="D24349" s="233"/>
    </row>
    <row r="24351" spans="4:4" s="232" customFormat="1" ht="15.75" customHeight="1">
      <c r="D24351" s="233"/>
    </row>
    <row r="24353" spans="4:4" s="232" customFormat="1" ht="15.75" customHeight="1">
      <c r="D24353" s="233"/>
    </row>
    <row r="24355" spans="4:4" s="232" customFormat="1" ht="15.75" customHeight="1">
      <c r="D24355" s="233"/>
    </row>
    <row r="24357" spans="4:4" s="232" customFormat="1" ht="15.75" customHeight="1">
      <c r="D24357" s="233"/>
    </row>
    <row r="24359" spans="4:4" s="232" customFormat="1" ht="15.75" customHeight="1">
      <c r="D24359" s="233"/>
    </row>
    <row r="24361" spans="4:4" s="232" customFormat="1" ht="15.75" customHeight="1">
      <c r="D24361" s="233"/>
    </row>
    <row r="24363" spans="4:4" s="232" customFormat="1" ht="15.75" customHeight="1">
      <c r="D24363" s="233"/>
    </row>
    <row r="24365" spans="4:4" s="232" customFormat="1" ht="15.75" customHeight="1">
      <c r="D24365" s="233"/>
    </row>
    <row r="24367" spans="4:4" s="232" customFormat="1" ht="15.75" customHeight="1">
      <c r="D24367" s="233"/>
    </row>
    <row r="24369" spans="4:4" s="232" customFormat="1" ht="15.75" customHeight="1">
      <c r="D24369" s="233"/>
    </row>
    <row r="24371" spans="4:4" s="232" customFormat="1" ht="15.75" customHeight="1">
      <c r="D24371" s="233"/>
    </row>
    <row r="24373" spans="4:4" s="232" customFormat="1" ht="15.75" customHeight="1">
      <c r="D24373" s="233"/>
    </row>
    <row r="24375" spans="4:4" s="232" customFormat="1" ht="15.75" customHeight="1">
      <c r="D24375" s="233"/>
    </row>
    <row r="24377" spans="4:4" s="232" customFormat="1" ht="15.75" customHeight="1">
      <c r="D24377" s="233"/>
    </row>
    <row r="24379" spans="4:4" s="232" customFormat="1" ht="15.75" customHeight="1">
      <c r="D24379" s="233"/>
    </row>
    <row r="24381" spans="4:4" s="232" customFormat="1" ht="15.75" customHeight="1">
      <c r="D24381" s="233"/>
    </row>
    <row r="24383" spans="4:4" s="232" customFormat="1" ht="15.75" customHeight="1">
      <c r="D24383" s="233"/>
    </row>
    <row r="24385" spans="4:4" s="232" customFormat="1" ht="15.75" customHeight="1">
      <c r="D24385" s="233"/>
    </row>
    <row r="24387" spans="4:4" s="232" customFormat="1" ht="15.75" customHeight="1">
      <c r="D24387" s="233"/>
    </row>
    <row r="24389" spans="4:4" s="232" customFormat="1" ht="15.75" customHeight="1">
      <c r="D24389" s="233"/>
    </row>
    <row r="24391" spans="4:4" s="232" customFormat="1" ht="15.75" customHeight="1">
      <c r="D24391" s="233"/>
    </row>
    <row r="24393" spans="4:4" s="232" customFormat="1" ht="15.75" customHeight="1">
      <c r="D24393" s="233"/>
    </row>
    <row r="24395" spans="4:4" s="232" customFormat="1" ht="15.75" customHeight="1">
      <c r="D24395" s="233"/>
    </row>
    <row r="24397" spans="4:4" s="232" customFormat="1" ht="15.75" customHeight="1">
      <c r="D24397" s="233"/>
    </row>
    <row r="24399" spans="4:4" s="232" customFormat="1" ht="15.75" customHeight="1">
      <c r="D24399" s="233"/>
    </row>
    <row r="24401" spans="4:4" s="232" customFormat="1" ht="15.75" customHeight="1">
      <c r="D24401" s="233"/>
    </row>
    <row r="24403" spans="4:4" s="232" customFormat="1" ht="15.75" customHeight="1">
      <c r="D24403" s="233"/>
    </row>
    <row r="24405" spans="4:4" s="232" customFormat="1" ht="15.75" customHeight="1">
      <c r="D24405" s="233"/>
    </row>
    <row r="24407" spans="4:4" s="232" customFormat="1" ht="15.75" customHeight="1">
      <c r="D24407" s="233"/>
    </row>
    <row r="24409" spans="4:4" s="232" customFormat="1" ht="15.75" customHeight="1">
      <c r="D24409" s="233"/>
    </row>
    <row r="24411" spans="4:4" s="232" customFormat="1" ht="15.75" customHeight="1">
      <c r="D24411" s="233"/>
    </row>
    <row r="24413" spans="4:4" s="232" customFormat="1" ht="15.75" customHeight="1">
      <c r="D24413" s="233"/>
    </row>
    <row r="24415" spans="4:4" s="232" customFormat="1" ht="15.75" customHeight="1">
      <c r="D24415" s="233"/>
    </row>
    <row r="24417" spans="4:4" s="232" customFormat="1" ht="15.75" customHeight="1">
      <c r="D24417" s="233"/>
    </row>
    <row r="24419" spans="4:4" s="232" customFormat="1" ht="15.75" customHeight="1">
      <c r="D24419" s="233"/>
    </row>
    <row r="24421" spans="4:4" s="232" customFormat="1" ht="15.75" customHeight="1">
      <c r="D24421" s="233"/>
    </row>
    <row r="24423" spans="4:4" s="232" customFormat="1" ht="15.75" customHeight="1">
      <c r="D24423" s="233"/>
    </row>
    <row r="24425" spans="4:4" s="232" customFormat="1" ht="15.75" customHeight="1">
      <c r="D24425" s="233"/>
    </row>
    <row r="24427" spans="4:4" s="232" customFormat="1" ht="15.75" customHeight="1">
      <c r="D24427" s="233"/>
    </row>
    <row r="24429" spans="4:4" s="232" customFormat="1" ht="15.75" customHeight="1">
      <c r="D24429" s="233"/>
    </row>
    <row r="24431" spans="4:4" s="232" customFormat="1" ht="15.75" customHeight="1">
      <c r="D24431" s="233"/>
    </row>
    <row r="24433" spans="4:4" s="232" customFormat="1" ht="15.75" customHeight="1">
      <c r="D24433" s="233"/>
    </row>
    <row r="24435" spans="4:4" s="232" customFormat="1" ht="15.75" customHeight="1">
      <c r="D24435" s="233"/>
    </row>
    <row r="24437" spans="4:4" s="232" customFormat="1" ht="15.75" customHeight="1">
      <c r="D24437" s="233"/>
    </row>
    <row r="24439" spans="4:4" s="232" customFormat="1" ht="15.75" customHeight="1">
      <c r="D24439" s="233"/>
    </row>
    <row r="24441" spans="4:4" s="232" customFormat="1" ht="15.75" customHeight="1">
      <c r="D24441" s="233"/>
    </row>
    <row r="24443" spans="4:4" s="232" customFormat="1" ht="15.75" customHeight="1">
      <c r="D24443" s="233"/>
    </row>
    <row r="24445" spans="4:4" s="232" customFormat="1" ht="15.75" customHeight="1">
      <c r="D24445" s="233"/>
    </row>
    <row r="24447" spans="4:4" s="232" customFormat="1" ht="15.75" customHeight="1">
      <c r="D24447" s="233"/>
    </row>
    <row r="24449" spans="4:4" s="232" customFormat="1" ht="15.75" customHeight="1">
      <c r="D24449" s="233"/>
    </row>
    <row r="24451" spans="4:4" s="232" customFormat="1" ht="15.75" customHeight="1">
      <c r="D24451" s="233"/>
    </row>
    <row r="24453" spans="4:4" s="232" customFormat="1" ht="15.75" customHeight="1">
      <c r="D24453" s="233"/>
    </row>
    <row r="24455" spans="4:4" s="232" customFormat="1" ht="15.75" customHeight="1">
      <c r="D24455" s="233"/>
    </row>
    <row r="24457" spans="4:4" s="232" customFormat="1" ht="15.75" customHeight="1">
      <c r="D24457" s="233"/>
    </row>
    <row r="24459" spans="4:4" s="232" customFormat="1" ht="15.75" customHeight="1">
      <c r="D24459" s="233"/>
    </row>
    <row r="24461" spans="4:4" s="232" customFormat="1" ht="15.75" customHeight="1">
      <c r="D24461" s="233"/>
    </row>
    <row r="24463" spans="4:4" s="232" customFormat="1" ht="15.75" customHeight="1">
      <c r="D24463" s="233"/>
    </row>
    <row r="24465" spans="4:4" s="232" customFormat="1" ht="15.75" customHeight="1">
      <c r="D24465" s="233"/>
    </row>
    <row r="24467" spans="4:4" s="232" customFormat="1" ht="15.75" customHeight="1">
      <c r="D24467" s="233"/>
    </row>
    <row r="24469" spans="4:4" s="232" customFormat="1" ht="15.75" customHeight="1">
      <c r="D24469" s="233"/>
    </row>
    <row r="24471" spans="4:4" s="232" customFormat="1" ht="15.75" customHeight="1">
      <c r="D24471" s="233"/>
    </row>
    <row r="24473" spans="4:4" s="232" customFormat="1" ht="15.75" customHeight="1">
      <c r="D24473" s="233"/>
    </row>
    <row r="24475" spans="4:4" s="232" customFormat="1" ht="15.75" customHeight="1">
      <c r="D24475" s="233"/>
    </row>
    <row r="24477" spans="4:4" s="232" customFormat="1" ht="15.75" customHeight="1">
      <c r="D24477" s="233"/>
    </row>
    <row r="24479" spans="4:4" s="232" customFormat="1" ht="15.75" customHeight="1">
      <c r="D24479" s="233"/>
    </row>
    <row r="24481" spans="4:4" s="232" customFormat="1" ht="15.75" customHeight="1">
      <c r="D24481" s="233"/>
    </row>
    <row r="24483" spans="4:4" s="232" customFormat="1" ht="15.75" customHeight="1">
      <c r="D24483" s="233"/>
    </row>
    <row r="24485" spans="4:4" s="232" customFormat="1" ht="15.75" customHeight="1">
      <c r="D24485" s="233"/>
    </row>
    <row r="24487" spans="4:4" s="232" customFormat="1" ht="15.75" customHeight="1">
      <c r="D24487" s="233"/>
    </row>
    <row r="24489" spans="4:4" s="232" customFormat="1" ht="15.75" customHeight="1">
      <c r="D24489" s="233"/>
    </row>
    <row r="24491" spans="4:4" s="232" customFormat="1" ht="15.75" customHeight="1">
      <c r="D24491" s="233"/>
    </row>
    <row r="24493" spans="4:4" s="232" customFormat="1" ht="15.75" customHeight="1">
      <c r="D24493" s="233"/>
    </row>
    <row r="24495" spans="4:4" s="232" customFormat="1" ht="15.75" customHeight="1">
      <c r="D24495" s="233"/>
    </row>
    <row r="24497" spans="4:4" s="232" customFormat="1" ht="15.75" customHeight="1">
      <c r="D24497" s="233"/>
    </row>
    <row r="24499" spans="4:4" s="232" customFormat="1" ht="15.75" customHeight="1">
      <c r="D24499" s="233"/>
    </row>
    <row r="24501" spans="4:4" s="232" customFormat="1" ht="15.75" customHeight="1">
      <c r="D24501" s="233"/>
    </row>
    <row r="24503" spans="4:4" s="232" customFormat="1" ht="15.75" customHeight="1">
      <c r="D24503" s="233"/>
    </row>
    <row r="24505" spans="4:4" s="232" customFormat="1" ht="15.75" customHeight="1">
      <c r="D24505" s="233"/>
    </row>
    <row r="24507" spans="4:4" s="232" customFormat="1" ht="15.75" customHeight="1">
      <c r="D24507" s="233"/>
    </row>
    <row r="24509" spans="4:4" s="232" customFormat="1" ht="15.75" customHeight="1">
      <c r="D24509" s="233"/>
    </row>
    <row r="24511" spans="4:4" s="232" customFormat="1" ht="15.75" customHeight="1">
      <c r="D24511" s="233"/>
    </row>
    <row r="24513" spans="4:4" s="232" customFormat="1" ht="15.75" customHeight="1">
      <c r="D24513" s="233"/>
    </row>
    <row r="24515" spans="4:4" s="232" customFormat="1" ht="15.75" customHeight="1">
      <c r="D24515" s="233"/>
    </row>
    <row r="24517" spans="4:4" s="232" customFormat="1" ht="15.75" customHeight="1">
      <c r="D24517" s="233"/>
    </row>
    <row r="24519" spans="4:4" s="232" customFormat="1" ht="15.75" customHeight="1">
      <c r="D24519" s="233"/>
    </row>
    <row r="24521" spans="4:4" s="232" customFormat="1" ht="15.75" customHeight="1">
      <c r="D24521" s="233"/>
    </row>
    <row r="24523" spans="4:4" s="232" customFormat="1" ht="15.75" customHeight="1">
      <c r="D24523" s="233"/>
    </row>
    <row r="24525" spans="4:4" s="232" customFormat="1" ht="15.75" customHeight="1">
      <c r="D24525" s="233"/>
    </row>
    <row r="24527" spans="4:4" s="232" customFormat="1" ht="15.75" customHeight="1">
      <c r="D24527" s="233"/>
    </row>
    <row r="24529" spans="4:4" s="232" customFormat="1" ht="15.75" customHeight="1">
      <c r="D24529" s="233"/>
    </row>
    <row r="24531" spans="4:4" s="232" customFormat="1" ht="15.75" customHeight="1">
      <c r="D24531" s="233"/>
    </row>
    <row r="24533" spans="4:4" s="232" customFormat="1" ht="15.75" customHeight="1">
      <c r="D24533" s="233"/>
    </row>
    <row r="24535" spans="4:4" s="232" customFormat="1" ht="15.75" customHeight="1">
      <c r="D24535" s="233"/>
    </row>
    <row r="24537" spans="4:4" s="232" customFormat="1" ht="15.75" customHeight="1">
      <c r="D24537" s="233"/>
    </row>
    <row r="24539" spans="4:4" s="232" customFormat="1" ht="15.75" customHeight="1">
      <c r="D24539" s="233"/>
    </row>
    <row r="24541" spans="4:4" s="232" customFormat="1" ht="15.75" customHeight="1">
      <c r="D24541" s="233"/>
    </row>
    <row r="24543" spans="4:4" s="232" customFormat="1" ht="15.75" customHeight="1">
      <c r="D24543" s="233"/>
    </row>
    <row r="24545" spans="4:4" s="232" customFormat="1" ht="15.75" customHeight="1">
      <c r="D24545" s="233"/>
    </row>
    <row r="24547" spans="4:4" s="232" customFormat="1" ht="15.75" customHeight="1">
      <c r="D24547" s="233"/>
    </row>
    <row r="24549" spans="4:4" s="232" customFormat="1" ht="15.75" customHeight="1">
      <c r="D24549" s="233"/>
    </row>
    <row r="24551" spans="4:4" s="232" customFormat="1" ht="15.75" customHeight="1">
      <c r="D24551" s="233"/>
    </row>
    <row r="24553" spans="4:4" s="232" customFormat="1" ht="15.75" customHeight="1">
      <c r="D24553" s="233"/>
    </row>
    <row r="24555" spans="4:4" s="232" customFormat="1" ht="15.75" customHeight="1">
      <c r="D24555" s="233"/>
    </row>
    <row r="24557" spans="4:4" s="232" customFormat="1" ht="15.75" customHeight="1">
      <c r="D24557" s="233"/>
    </row>
    <row r="24559" spans="4:4" s="232" customFormat="1" ht="15.75" customHeight="1">
      <c r="D24559" s="233"/>
    </row>
    <row r="24561" spans="4:4" s="232" customFormat="1" ht="15.75" customHeight="1">
      <c r="D24561" s="233"/>
    </row>
    <row r="24563" spans="4:4" s="232" customFormat="1" ht="15.75" customHeight="1">
      <c r="D24563" s="233"/>
    </row>
    <row r="24565" spans="4:4" s="232" customFormat="1" ht="15.75" customHeight="1">
      <c r="D24565" s="233"/>
    </row>
    <row r="24567" spans="4:4" s="232" customFormat="1" ht="15.75" customHeight="1">
      <c r="D24567" s="233"/>
    </row>
    <row r="24569" spans="4:4" s="232" customFormat="1" ht="15.75" customHeight="1">
      <c r="D24569" s="233"/>
    </row>
    <row r="24571" spans="4:4" s="232" customFormat="1" ht="15.75" customHeight="1">
      <c r="D24571" s="233"/>
    </row>
    <row r="24573" spans="4:4" s="232" customFormat="1" ht="15.75" customHeight="1">
      <c r="D24573" s="233"/>
    </row>
    <row r="24575" spans="4:4" s="232" customFormat="1" ht="15.75" customHeight="1">
      <c r="D24575" s="233"/>
    </row>
    <row r="24577" spans="4:4" s="232" customFormat="1" ht="15.75" customHeight="1">
      <c r="D24577" s="233"/>
    </row>
    <row r="24579" spans="4:4" s="232" customFormat="1" ht="15.75" customHeight="1">
      <c r="D24579" s="233"/>
    </row>
    <row r="24581" spans="4:4" s="232" customFormat="1" ht="15.75" customHeight="1">
      <c r="D24581" s="233"/>
    </row>
    <row r="24583" spans="4:4" s="232" customFormat="1" ht="15.75" customHeight="1">
      <c r="D24583" s="233"/>
    </row>
    <row r="24585" spans="4:4" s="232" customFormat="1" ht="15.75" customHeight="1">
      <c r="D24585" s="233"/>
    </row>
    <row r="24587" spans="4:4" s="232" customFormat="1" ht="15.75" customHeight="1">
      <c r="D24587" s="233"/>
    </row>
    <row r="24589" spans="4:4" s="232" customFormat="1" ht="15.75" customHeight="1">
      <c r="D24589" s="233"/>
    </row>
    <row r="24591" spans="4:4" s="232" customFormat="1" ht="15.75" customHeight="1">
      <c r="D24591" s="233"/>
    </row>
    <row r="24593" spans="4:4" s="232" customFormat="1" ht="15.75" customHeight="1">
      <c r="D24593" s="233"/>
    </row>
    <row r="24595" spans="4:4" s="232" customFormat="1" ht="15.75" customHeight="1">
      <c r="D24595" s="233"/>
    </row>
    <row r="24597" spans="4:4" s="232" customFormat="1" ht="15.75" customHeight="1">
      <c r="D24597" s="233"/>
    </row>
    <row r="24599" spans="4:4" s="232" customFormat="1" ht="15.75" customHeight="1">
      <c r="D24599" s="233"/>
    </row>
    <row r="24601" spans="4:4" s="232" customFormat="1" ht="15.75" customHeight="1">
      <c r="D24601" s="233"/>
    </row>
    <row r="24603" spans="4:4" s="232" customFormat="1" ht="15.75" customHeight="1">
      <c r="D24603" s="233"/>
    </row>
    <row r="24605" spans="4:4" s="232" customFormat="1" ht="15.75" customHeight="1">
      <c r="D24605" s="233"/>
    </row>
    <row r="24607" spans="4:4" s="232" customFormat="1" ht="15.75" customHeight="1">
      <c r="D24607" s="233"/>
    </row>
    <row r="24609" spans="4:4" s="232" customFormat="1" ht="15.75" customHeight="1">
      <c r="D24609" s="233"/>
    </row>
    <row r="24611" spans="4:4" s="232" customFormat="1" ht="15.75" customHeight="1">
      <c r="D24611" s="233"/>
    </row>
    <row r="24613" spans="4:4" s="232" customFormat="1" ht="15.75" customHeight="1">
      <c r="D24613" s="233"/>
    </row>
    <row r="24615" spans="4:4" s="232" customFormat="1" ht="15.75" customHeight="1">
      <c r="D24615" s="233"/>
    </row>
    <row r="24617" spans="4:4" s="232" customFormat="1" ht="15.75" customHeight="1">
      <c r="D24617" s="233"/>
    </row>
    <row r="24619" spans="4:4" s="232" customFormat="1" ht="15.75" customHeight="1">
      <c r="D24619" s="233"/>
    </row>
    <row r="24621" spans="4:4" s="232" customFormat="1" ht="15.75" customHeight="1">
      <c r="D24621" s="233"/>
    </row>
    <row r="24623" spans="4:4" s="232" customFormat="1" ht="15.75" customHeight="1">
      <c r="D24623" s="233"/>
    </row>
    <row r="24625" spans="4:4" s="232" customFormat="1" ht="15.75" customHeight="1">
      <c r="D24625" s="233"/>
    </row>
    <row r="24627" spans="4:4" s="232" customFormat="1" ht="15.75" customHeight="1">
      <c r="D24627" s="233"/>
    </row>
    <row r="24629" spans="4:4" s="232" customFormat="1" ht="15.75" customHeight="1">
      <c r="D24629" s="233"/>
    </row>
    <row r="24631" spans="4:4" s="232" customFormat="1" ht="15.75" customHeight="1">
      <c r="D24631" s="233"/>
    </row>
    <row r="24633" spans="4:4" s="232" customFormat="1" ht="15.75" customHeight="1">
      <c r="D24633" s="233"/>
    </row>
    <row r="24635" spans="4:4" s="232" customFormat="1" ht="15.75" customHeight="1">
      <c r="D24635" s="233"/>
    </row>
    <row r="24637" spans="4:4" s="232" customFormat="1" ht="15.75" customHeight="1">
      <c r="D24637" s="233"/>
    </row>
    <row r="24639" spans="4:4" s="232" customFormat="1" ht="15.75" customHeight="1">
      <c r="D24639" s="233"/>
    </row>
    <row r="24641" spans="4:4" s="232" customFormat="1" ht="15.75" customHeight="1">
      <c r="D24641" s="233"/>
    </row>
    <row r="24643" spans="4:4" s="232" customFormat="1" ht="15.75" customHeight="1">
      <c r="D24643" s="233"/>
    </row>
    <row r="24645" spans="4:4" s="232" customFormat="1" ht="15.75" customHeight="1">
      <c r="D24645" s="233"/>
    </row>
    <row r="24647" spans="4:4" s="232" customFormat="1" ht="15.75" customHeight="1">
      <c r="D24647" s="233"/>
    </row>
    <row r="24649" spans="4:4" s="232" customFormat="1" ht="15.75" customHeight="1">
      <c r="D24649" s="233"/>
    </row>
    <row r="24651" spans="4:4" s="232" customFormat="1" ht="15.75" customHeight="1">
      <c r="D24651" s="233"/>
    </row>
    <row r="24653" spans="4:4" s="232" customFormat="1" ht="15.75" customHeight="1">
      <c r="D24653" s="233"/>
    </row>
    <row r="24655" spans="4:4" s="232" customFormat="1" ht="15.75" customHeight="1">
      <c r="D24655" s="233"/>
    </row>
    <row r="24657" spans="4:4" s="232" customFormat="1" ht="15.75" customHeight="1">
      <c r="D24657" s="233"/>
    </row>
    <row r="24659" spans="4:4" s="232" customFormat="1" ht="15.75" customHeight="1">
      <c r="D24659" s="233"/>
    </row>
    <row r="24661" spans="4:4" s="232" customFormat="1" ht="15.75" customHeight="1">
      <c r="D24661" s="233"/>
    </row>
    <row r="24663" spans="4:4" s="232" customFormat="1" ht="15.75" customHeight="1">
      <c r="D24663" s="233"/>
    </row>
    <row r="24665" spans="4:4" s="232" customFormat="1" ht="15.75" customHeight="1">
      <c r="D24665" s="233"/>
    </row>
    <row r="24667" spans="4:4" s="232" customFormat="1" ht="15.75" customHeight="1">
      <c r="D24667" s="233"/>
    </row>
    <row r="24669" spans="4:4" s="232" customFormat="1" ht="15.75" customHeight="1">
      <c r="D24669" s="233"/>
    </row>
    <row r="24671" spans="4:4" s="232" customFormat="1" ht="15.75" customHeight="1">
      <c r="D24671" s="233"/>
    </row>
    <row r="24673" spans="4:4" s="232" customFormat="1" ht="15.75" customHeight="1">
      <c r="D24673" s="233"/>
    </row>
    <row r="24675" spans="4:4" s="232" customFormat="1" ht="15.75" customHeight="1">
      <c r="D24675" s="233"/>
    </row>
    <row r="24677" spans="4:4" s="232" customFormat="1" ht="15.75" customHeight="1">
      <c r="D24677" s="233"/>
    </row>
    <row r="24679" spans="4:4" s="232" customFormat="1" ht="15.75" customHeight="1">
      <c r="D24679" s="233"/>
    </row>
    <row r="24681" spans="4:4" s="232" customFormat="1" ht="15.75" customHeight="1">
      <c r="D24681" s="233"/>
    </row>
    <row r="24683" spans="4:4" s="232" customFormat="1" ht="15.75" customHeight="1">
      <c r="D24683" s="233"/>
    </row>
    <row r="24685" spans="4:4" s="232" customFormat="1" ht="15.75" customHeight="1">
      <c r="D24685" s="233"/>
    </row>
    <row r="24687" spans="4:4" s="232" customFormat="1" ht="15.75" customHeight="1">
      <c r="D24687" s="233"/>
    </row>
    <row r="24689" spans="4:4" s="232" customFormat="1" ht="15.75" customHeight="1">
      <c r="D24689" s="233"/>
    </row>
    <row r="24691" spans="4:4" s="232" customFormat="1" ht="15.75" customHeight="1">
      <c r="D24691" s="233"/>
    </row>
    <row r="24693" spans="4:4" s="232" customFormat="1" ht="15.75" customHeight="1">
      <c r="D24693" s="233"/>
    </row>
    <row r="24695" spans="4:4" s="232" customFormat="1" ht="15.75" customHeight="1">
      <c r="D24695" s="233"/>
    </row>
    <row r="24697" spans="4:4" s="232" customFormat="1" ht="15.75" customHeight="1">
      <c r="D24697" s="233"/>
    </row>
    <row r="24699" spans="4:4" s="232" customFormat="1" ht="15.75" customHeight="1">
      <c r="D24699" s="233"/>
    </row>
    <row r="24701" spans="4:4" s="232" customFormat="1" ht="15.75" customHeight="1">
      <c r="D24701" s="233"/>
    </row>
    <row r="24703" spans="4:4" s="232" customFormat="1" ht="15.75" customHeight="1">
      <c r="D24703" s="233"/>
    </row>
    <row r="24705" spans="4:4" s="232" customFormat="1" ht="15.75" customHeight="1">
      <c r="D24705" s="233"/>
    </row>
    <row r="24707" spans="4:4" s="232" customFormat="1" ht="15.75" customHeight="1">
      <c r="D24707" s="233"/>
    </row>
    <row r="24709" spans="4:4" s="232" customFormat="1" ht="15.75" customHeight="1">
      <c r="D24709" s="233"/>
    </row>
    <row r="24711" spans="4:4" s="232" customFormat="1" ht="15.75" customHeight="1">
      <c r="D24711" s="233"/>
    </row>
    <row r="24713" spans="4:4" s="232" customFormat="1" ht="15.75" customHeight="1">
      <c r="D24713" s="233"/>
    </row>
    <row r="24715" spans="4:4" s="232" customFormat="1" ht="15.75" customHeight="1">
      <c r="D24715" s="233"/>
    </row>
    <row r="24717" spans="4:4" s="232" customFormat="1" ht="15.75" customHeight="1">
      <c r="D24717" s="233"/>
    </row>
    <row r="24719" spans="4:4" s="232" customFormat="1" ht="15.75" customHeight="1">
      <c r="D24719" s="233"/>
    </row>
    <row r="24721" spans="4:4" s="232" customFormat="1" ht="15.75" customHeight="1">
      <c r="D24721" s="233"/>
    </row>
    <row r="24723" spans="4:4" s="232" customFormat="1" ht="15.75" customHeight="1">
      <c r="D24723" s="233"/>
    </row>
    <row r="24725" spans="4:4" s="232" customFormat="1" ht="15.75" customHeight="1">
      <c r="D24725" s="233"/>
    </row>
    <row r="24727" spans="4:4" s="232" customFormat="1" ht="15.75" customHeight="1">
      <c r="D24727" s="233"/>
    </row>
    <row r="24729" spans="4:4" s="232" customFormat="1" ht="15.75" customHeight="1">
      <c r="D24729" s="233"/>
    </row>
    <row r="24731" spans="4:4" s="232" customFormat="1" ht="15.75" customHeight="1">
      <c r="D24731" s="233"/>
    </row>
    <row r="24733" spans="4:4" s="232" customFormat="1" ht="15.75" customHeight="1">
      <c r="D24733" s="233"/>
    </row>
    <row r="24735" spans="4:4" s="232" customFormat="1" ht="15.75" customHeight="1">
      <c r="D24735" s="233"/>
    </row>
    <row r="24737" spans="4:4" s="232" customFormat="1" ht="15.75" customHeight="1">
      <c r="D24737" s="233"/>
    </row>
    <row r="24739" spans="4:4" s="232" customFormat="1" ht="15.75" customHeight="1">
      <c r="D24739" s="233"/>
    </row>
    <row r="24741" spans="4:4" s="232" customFormat="1" ht="15.75" customHeight="1">
      <c r="D24741" s="233"/>
    </row>
    <row r="24743" spans="4:4" s="232" customFormat="1" ht="15.75" customHeight="1">
      <c r="D24743" s="233"/>
    </row>
    <row r="24745" spans="4:4" s="232" customFormat="1" ht="15.75" customHeight="1">
      <c r="D24745" s="233"/>
    </row>
    <row r="24747" spans="4:4" s="232" customFormat="1" ht="15.75" customHeight="1">
      <c r="D24747" s="233"/>
    </row>
    <row r="24749" spans="4:4" s="232" customFormat="1" ht="15.75" customHeight="1">
      <c r="D24749" s="233"/>
    </row>
    <row r="24751" spans="4:4" s="232" customFormat="1" ht="15.75" customHeight="1">
      <c r="D24751" s="233"/>
    </row>
    <row r="24753" spans="4:4" s="232" customFormat="1" ht="15.75" customHeight="1">
      <c r="D24753" s="233"/>
    </row>
    <row r="24755" spans="4:4" s="232" customFormat="1" ht="15.75" customHeight="1">
      <c r="D24755" s="233"/>
    </row>
    <row r="24757" spans="4:4" s="232" customFormat="1" ht="15.75" customHeight="1">
      <c r="D24757" s="233"/>
    </row>
    <row r="24759" spans="4:4" s="232" customFormat="1" ht="15.75" customHeight="1">
      <c r="D24759" s="233"/>
    </row>
    <row r="24761" spans="4:4" s="232" customFormat="1" ht="15.75" customHeight="1">
      <c r="D24761" s="233"/>
    </row>
    <row r="24763" spans="4:4" s="232" customFormat="1" ht="15.75" customHeight="1">
      <c r="D24763" s="233"/>
    </row>
    <row r="24765" spans="4:4" s="232" customFormat="1" ht="15.75" customHeight="1">
      <c r="D24765" s="233"/>
    </row>
    <row r="24767" spans="4:4" s="232" customFormat="1" ht="15.75" customHeight="1">
      <c r="D24767" s="233"/>
    </row>
    <row r="24769" spans="4:4" s="232" customFormat="1" ht="15.75" customHeight="1">
      <c r="D24769" s="233"/>
    </row>
    <row r="24771" spans="4:4" s="232" customFormat="1" ht="15.75" customHeight="1">
      <c r="D24771" s="233"/>
    </row>
    <row r="24773" spans="4:4" s="232" customFormat="1" ht="15.75" customHeight="1">
      <c r="D24773" s="233"/>
    </row>
    <row r="24775" spans="4:4" s="232" customFormat="1" ht="15.75" customHeight="1">
      <c r="D24775" s="233"/>
    </row>
    <row r="24777" spans="4:4" s="232" customFormat="1" ht="15.75" customHeight="1">
      <c r="D24777" s="233"/>
    </row>
    <row r="24779" spans="4:4" s="232" customFormat="1" ht="15.75" customHeight="1">
      <c r="D24779" s="233"/>
    </row>
    <row r="24781" spans="4:4" s="232" customFormat="1" ht="15.75" customHeight="1">
      <c r="D24781" s="233"/>
    </row>
    <row r="24783" spans="4:4" s="232" customFormat="1" ht="15.75" customHeight="1">
      <c r="D24783" s="233"/>
    </row>
    <row r="24785" spans="4:4" s="232" customFormat="1" ht="15.75" customHeight="1">
      <c r="D24785" s="233"/>
    </row>
    <row r="24787" spans="4:4" s="232" customFormat="1" ht="15.75" customHeight="1">
      <c r="D24787" s="233"/>
    </row>
    <row r="24789" spans="4:4" s="232" customFormat="1" ht="15.75" customHeight="1">
      <c r="D24789" s="233"/>
    </row>
    <row r="24791" spans="4:4" s="232" customFormat="1" ht="15.75" customHeight="1">
      <c r="D24791" s="233"/>
    </row>
    <row r="24793" spans="4:4" s="232" customFormat="1" ht="15.75" customHeight="1">
      <c r="D24793" s="233"/>
    </row>
    <row r="24795" spans="4:4" s="232" customFormat="1" ht="15.75" customHeight="1">
      <c r="D24795" s="233"/>
    </row>
    <row r="24797" spans="4:4" s="232" customFormat="1" ht="15.75" customHeight="1">
      <c r="D24797" s="233"/>
    </row>
    <row r="24799" spans="4:4" s="232" customFormat="1" ht="15.75" customHeight="1">
      <c r="D24799" s="233"/>
    </row>
    <row r="24801" spans="4:4" s="232" customFormat="1" ht="15.75" customHeight="1">
      <c r="D24801" s="233"/>
    </row>
    <row r="24803" spans="4:4" s="232" customFormat="1" ht="15.75" customHeight="1">
      <c r="D24803" s="233"/>
    </row>
    <row r="24805" spans="4:4" s="232" customFormat="1" ht="15.75" customHeight="1">
      <c r="D24805" s="233"/>
    </row>
    <row r="24807" spans="4:4" s="232" customFormat="1" ht="15.75" customHeight="1">
      <c r="D24807" s="233"/>
    </row>
    <row r="24809" spans="4:4" s="232" customFormat="1" ht="15.75" customHeight="1">
      <c r="D24809" s="233"/>
    </row>
    <row r="24811" spans="4:4" s="232" customFormat="1" ht="15.75" customHeight="1">
      <c r="D24811" s="233"/>
    </row>
    <row r="24813" spans="4:4" s="232" customFormat="1" ht="15.75" customHeight="1">
      <c r="D24813" s="233"/>
    </row>
    <row r="24815" spans="4:4" s="232" customFormat="1" ht="15.75" customHeight="1">
      <c r="D24815" s="233"/>
    </row>
    <row r="24817" spans="4:4" s="232" customFormat="1" ht="15.75" customHeight="1">
      <c r="D24817" s="233"/>
    </row>
    <row r="24819" spans="4:4" s="232" customFormat="1" ht="15.75" customHeight="1">
      <c r="D24819" s="233"/>
    </row>
    <row r="24821" spans="4:4" s="232" customFormat="1" ht="15.75" customHeight="1">
      <c r="D24821" s="233"/>
    </row>
    <row r="24823" spans="4:4" s="232" customFormat="1" ht="15.75" customHeight="1">
      <c r="D24823" s="233"/>
    </row>
    <row r="24825" spans="4:4" s="232" customFormat="1" ht="15.75" customHeight="1">
      <c r="D24825" s="233"/>
    </row>
    <row r="24827" spans="4:4" s="232" customFormat="1" ht="15.75" customHeight="1">
      <c r="D24827" s="233"/>
    </row>
    <row r="24829" spans="4:4" s="232" customFormat="1" ht="15.75" customHeight="1">
      <c r="D24829" s="233"/>
    </row>
    <row r="24831" spans="4:4" s="232" customFormat="1" ht="15.75" customHeight="1">
      <c r="D24831" s="233"/>
    </row>
    <row r="24833" spans="4:4" s="232" customFormat="1" ht="15.75" customHeight="1">
      <c r="D24833" s="233"/>
    </row>
    <row r="24835" spans="4:4" s="232" customFormat="1" ht="15.75" customHeight="1">
      <c r="D24835" s="233"/>
    </row>
    <row r="24837" spans="4:4" s="232" customFormat="1" ht="15.75" customHeight="1">
      <c r="D24837" s="233"/>
    </row>
    <row r="24839" spans="4:4" s="232" customFormat="1" ht="15.75" customHeight="1">
      <c r="D24839" s="233"/>
    </row>
    <row r="24841" spans="4:4" s="232" customFormat="1" ht="15.75" customHeight="1">
      <c r="D24841" s="233"/>
    </row>
    <row r="24843" spans="4:4" s="232" customFormat="1" ht="15.75" customHeight="1">
      <c r="D24843" s="233"/>
    </row>
    <row r="24845" spans="4:4" s="232" customFormat="1" ht="15.75" customHeight="1">
      <c r="D24845" s="233"/>
    </row>
    <row r="24847" spans="4:4" s="232" customFormat="1" ht="15.75" customHeight="1">
      <c r="D24847" s="233"/>
    </row>
    <row r="24849" spans="4:4" s="232" customFormat="1" ht="15.75" customHeight="1">
      <c r="D24849" s="233"/>
    </row>
    <row r="24851" spans="4:4" s="232" customFormat="1" ht="15.75" customHeight="1">
      <c r="D24851" s="233"/>
    </row>
    <row r="24853" spans="4:4" s="232" customFormat="1" ht="15.75" customHeight="1">
      <c r="D24853" s="233"/>
    </row>
    <row r="24855" spans="4:4" s="232" customFormat="1" ht="15.75" customHeight="1">
      <c r="D24855" s="233"/>
    </row>
    <row r="24857" spans="4:4" s="232" customFormat="1" ht="15.75" customHeight="1">
      <c r="D24857" s="233"/>
    </row>
    <row r="24859" spans="4:4" s="232" customFormat="1" ht="15.75" customHeight="1">
      <c r="D24859" s="233"/>
    </row>
    <row r="24861" spans="4:4" s="232" customFormat="1" ht="15.75" customHeight="1">
      <c r="D24861" s="233"/>
    </row>
    <row r="24863" spans="4:4" s="232" customFormat="1" ht="15.75" customHeight="1">
      <c r="D24863" s="233"/>
    </row>
    <row r="24865" spans="4:4" s="232" customFormat="1" ht="15.75" customHeight="1">
      <c r="D24865" s="233"/>
    </row>
    <row r="24867" spans="4:4" s="232" customFormat="1" ht="15.75" customHeight="1">
      <c r="D24867" s="233"/>
    </row>
    <row r="24869" spans="4:4" s="232" customFormat="1" ht="15.75" customHeight="1">
      <c r="D24869" s="233"/>
    </row>
    <row r="24871" spans="4:4" s="232" customFormat="1" ht="15.75" customHeight="1">
      <c r="D24871" s="233"/>
    </row>
    <row r="24873" spans="4:4" s="232" customFormat="1" ht="15.75" customHeight="1">
      <c r="D24873" s="233"/>
    </row>
    <row r="24875" spans="4:4" s="232" customFormat="1" ht="15.75" customHeight="1">
      <c r="D24875" s="233"/>
    </row>
    <row r="24877" spans="4:4" s="232" customFormat="1" ht="15.75" customHeight="1">
      <c r="D24877" s="233"/>
    </row>
    <row r="24879" spans="4:4" s="232" customFormat="1" ht="15.75" customHeight="1">
      <c r="D24879" s="233"/>
    </row>
    <row r="24881" spans="4:4" s="232" customFormat="1" ht="15.75" customHeight="1">
      <c r="D24881" s="233"/>
    </row>
    <row r="24883" spans="4:4" s="232" customFormat="1" ht="15.75" customHeight="1">
      <c r="D24883" s="233"/>
    </row>
    <row r="24885" spans="4:4" s="232" customFormat="1" ht="15.75" customHeight="1">
      <c r="D24885" s="233"/>
    </row>
    <row r="24887" spans="4:4" s="232" customFormat="1" ht="15.75" customHeight="1">
      <c r="D24887" s="233"/>
    </row>
    <row r="24889" spans="4:4" s="232" customFormat="1" ht="15.75" customHeight="1">
      <c r="D24889" s="233"/>
    </row>
    <row r="24891" spans="4:4" s="232" customFormat="1" ht="15.75" customHeight="1">
      <c r="D24891" s="233"/>
    </row>
    <row r="24893" spans="4:4" s="232" customFormat="1" ht="15.75" customHeight="1">
      <c r="D24893" s="233"/>
    </row>
    <row r="24895" spans="4:4" s="232" customFormat="1" ht="15.75" customHeight="1">
      <c r="D24895" s="233"/>
    </row>
    <row r="24897" spans="4:4" s="232" customFormat="1" ht="15.75" customHeight="1">
      <c r="D24897" s="233"/>
    </row>
    <row r="24899" spans="4:4" s="232" customFormat="1" ht="15.75" customHeight="1">
      <c r="D24899" s="233"/>
    </row>
    <row r="24901" spans="4:4" s="232" customFormat="1" ht="15.75" customHeight="1">
      <c r="D24901" s="233"/>
    </row>
    <row r="24903" spans="4:4" s="232" customFormat="1" ht="15.75" customHeight="1">
      <c r="D24903" s="233"/>
    </row>
    <row r="24905" spans="4:4" s="232" customFormat="1" ht="15.75" customHeight="1">
      <c r="D24905" s="233"/>
    </row>
    <row r="24907" spans="4:4" s="232" customFormat="1" ht="15.75" customHeight="1">
      <c r="D24907" s="233"/>
    </row>
    <row r="24909" spans="4:4" s="232" customFormat="1" ht="15.75" customHeight="1">
      <c r="D24909" s="233"/>
    </row>
    <row r="24911" spans="4:4" s="232" customFormat="1" ht="15.75" customHeight="1">
      <c r="D24911" s="233"/>
    </row>
    <row r="24913" spans="4:4" s="232" customFormat="1" ht="15.75" customHeight="1">
      <c r="D24913" s="233"/>
    </row>
    <row r="24915" spans="4:4" s="232" customFormat="1" ht="15.75" customHeight="1">
      <c r="D24915" s="233"/>
    </row>
    <row r="24917" spans="4:4" s="232" customFormat="1" ht="15.75" customHeight="1">
      <c r="D24917" s="233"/>
    </row>
    <row r="24919" spans="4:4" s="232" customFormat="1" ht="15.75" customHeight="1">
      <c r="D24919" s="233"/>
    </row>
    <row r="24921" spans="4:4" s="232" customFormat="1" ht="15.75" customHeight="1">
      <c r="D24921" s="233"/>
    </row>
    <row r="24923" spans="4:4" s="232" customFormat="1" ht="15.75" customHeight="1">
      <c r="D24923" s="233"/>
    </row>
    <row r="24925" spans="4:4" s="232" customFormat="1" ht="15.75" customHeight="1">
      <c r="D24925" s="233"/>
    </row>
    <row r="24927" spans="4:4" s="232" customFormat="1" ht="15.75" customHeight="1">
      <c r="D24927" s="233"/>
    </row>
    <row r="24929" spans="4:4" s="232" customFormat="1" ht="15.75" customHeight="1">
      <c r="D24929" s="233"/>
    </row>
    <row r="24931" spans="4:4" s="232" customFormat="1" ht="15.75" customHeight="1">
      <c r="D24931" s="233"/>
    </row>
    <row r="24933" spans="4:4" s="232" customFormat="1" ht="15.75" customHeight="1">
      <c r="D24933" s="233"/>
    </row>
    <row r="24935" spans="4:4" s="232" customFormat="1" ht="15.75" customHeight="1">
      <c r="D24935" s="233"/>
    </row>
    <row r="24937" spans="4:4" s="232" customFormat="1" ht="15.75" customHeight="1">
      <c r="D24937" s="233"/>
    </row>
    <row r="24939" spans="4:4" s="232" customFormat="1" ht="15.75" customHeight="1">
      <c r="D24939" s="233"/>
    </row>
    <row r="24941" spans="4:4" s="232" customFormat="1" ht="15.75" customHeight="1">
      <c r="D24941" s="233"/>
    </row>
    <row r="24943" spans="4:4" s="232" customFormat="1" ht="15.75" customHeight="1">
      <c r="D24943" s="233"/>
    </row>
    <row r="24945" spans="4:4" s="232" customFormat="1" ht="15.75" customHeight="1">
      <c r="D24945" s="233"/>
    </row>
    <row r="24947" spans="4:4" s="232" customFormat="1" ht="15.75" customHeight="1">
      <c r="D24947" s="233"/>
    </row>
    <row r="24949" spans="4:4" s="232" customFormat="1" ht="15.75" customHeight="1">
      <c r="D24949" s="233"/>
    </row>
    <row r="24951" spans="4:4" s="232" customFormat="1" ht="15.75" customHeight="1">
      <c r="D24951" s="233"/>
    </row>
    <row r="24953" spans="4:4" s="232" customFormat="1" ht="15.75" customHeight="1">
      <c r="D24953" s="233"/>
    </row>
    <row r="24955" spans="4:4" s="232" customFormat="1" ht="15.75" customHeight="1">
      <c r="D24955" s="233"/>
    </row>
    <row r="24957" spans="4:4" s="232" customFormat="1" ht="15.75" customHeight="1">
      <c r="D24957" s="233"/>
    </row>
    <row r="24959" spans="4:4" s="232" customFormat="1" ht="15.75" customHeight="1">
      <c r="D24959" s="233"/>
    </row>
    <row r="24961" spans="4:4" s="232" customFormat="1" ht="15.75" customHeight="1">
      <c r="D24961" s="233"/>
    </row>
    <row r="24963" spans="4:4" s="232" customFormat="1" ht="15.75" customHeight="1">
      <c r="D24963" s="233"/>
    </row>
    <row r="24965" spans="4:4" s="232" customFormat="1" ht="15.75" customHeight="1">
      <c r="D24965" s="233"/>
    </row>
    <row r="24967" spans="4:4" s="232" customFormat="1" ht="15.75" customHeight="1">
      <c r="D24967" s="233"/>
    </row>
    <row r="24969" spans="4:4" s="232" customFormat="1" ht="15.75" customHeight="1">
      <c r="D24969" s="233"/>
    </row>
    <row r="24971" spans="4:4" s="232" customFormat="1" ht="15.75" customHeight="1">
      <c r="D24971" s="233"/>
    </row>
    <row r="24973" spans="4:4" s="232" customFormat="1" ht="15.75" customHeight="1">
      <c r="D24973" s="233"/>
    </row>
    <row r="24975" spans="4:4" s="232" customFormat="1" ht="15.75" customHeight="1">
      <c r="D24975" s="233"/>
    </row>
    <row r="24977" spans="4:4" s="232" customFormat="1" ht="15.75" customHeight="1">
      <c r="D24977" s="233"/>
    </row>
    <row r="24979" spans="4:4" s="232" customFormat="1" ht="15.75" customHeight="1">
      <c r="D24979" s="233"/>
    </row>
    <row r="24981" spans="4:4" s="232" customFormat="1" ht="15.75" customHeight="1">
      <c r="D24981" s="233"/>
    </row>
    <row r="24983" spans="4:4" s="232" customFormat="1" ht="15.75" customHeight="1">
      <c r="D24983" s="233"/>
    </row>
    <row r="24985" spans="4:4" s="232" customFormat="1" ht="15.75" customHeight="1">
      <c r="D24985" s="233"/>
    </row>
    <row r="24987" spans="4:4" s="232" customFormat="1" ht="15.75" customHeight="1">
      <c r="D24987" s="233"/>
    </row>
    <row r="24989" spans="4:4" s="232" customFormat="1" ht="15.75" customHeight="1">
      <c r="D24989" s="233"/>
    </row>
    <row r="24991" spans="4:4" s="232" customFormat="1" ht="15.75" customHeight="1">
      <c r="D24991" s="233"/>
    </row>
    <row r="24993" spans="4:4" s="232" customFormat="1" ht="15.75" customHeight="1">
      <c r="D24993" s="233"/>
    </row>
    <row r="24995" spans="4:4" s="232" customFormat="1" ht="15.75" customHeight="1">
      <c r="D24995" s="233"/>
    </row>
    <row r="24997" spans="4:4" s="232" customFormat="1" ht="15.75" customHeight="1">
      <c r="D24997" s="233"/>
    </row>
    <row r="24999" spans="4:4" s="232" customFormat="1" ht="15.75" customHeight="1">
      <c r="D24999" s="233"/>
    </row>
    <row r="25001" spans="4:4" s="232" customFormat="1" ht="15.75" customHeight="1">
      <c r="D25001" s="233"/>
    </row>
    <row r="25003" spans="4:4" s="232" customFormat="1" ht="15.75" customHeight="1">
      <c r="D25003" s="233"/>
    </row>
    <row r="25005" spans="4:4" s="232" customFormat="1" ht="15.75" customHeight="1">
      <c r="D25005" s="233"/>
    </row>
    <row r="25007" spans="4:4" s="232" customFormat="1" ht="15.75" customHeight="1">
      <c r="D25007" s="233"/>
    </row>
    <row r="25009" spans="4:4" s="232" customFormat="1" ht="15.75" customHeight="1">
      <c r="D25009" s="233"/>
    </row>
    <row r="25011" spans="4:4" s="232" customFormat="1" ht="15.75" customHeight="1">
      <c r="D25011" s="233"/>
    </row>
    <row r="25013" spans="4:4" s="232" customFormat="1" ht="15.75" customHeight="1">
      <c r="D25013" s="233"/>
    </row>
    <row r="25015" spans="4:4" s="232" customFormat="1" ht="15.75" customHeight="1">
      <c r="D25015" s="233"/>
    </row>
    <row r="25017" spans="4:4" s="232" customFormat="1" ht="15.75" customHeight="1">
      <c r="D25017" s="233"/>
    </row>
    <row r="25019" spans="4:4" s="232" customFormat="1" ht="15.75" customHeight="1">
      <c r="D25019" s="233"/>
    </row>
    <row r="25021" spans="4:4" s="232" customFormat="1" ht="15.75" customHeight="1">
      <c r="D25021" s="233"/>
    </row>
    <row r="25023" spans="4:4" s="232" customFormat="1" ht="15.75" customHeight="1">
      <c r="D25023" s="233"/>
    </row>
    <row r="25025" spans="4:4" s="232" customFormat="1" ht="15.75" customHeight="1">
      <c r="D25025" s="233"/>
    </row>
    <row r="25027" spans="4:4" s="232" customFormat="1" ht="15.75" customHeight="1">
      <c r="D25027" s="233"/>
    </row>
    <row r="25029" spans="4:4" s="232" customFormat="1" ht="15.75" customHeight="1">
      <c r="D25029" s="233"/>
    </row>
    <row r="25031" spans="4:4" s="232" customFormat="1" ht="15.75" customHeight="1">
      <c r="D25031" s="233"/>
    </row>
    <row r="25033" spans="4:4" s="232" customFormat="1" ht="15.75" customHeight="1">
      <c r="D25033" s="233"/>
    </row>
    <row r="25035" spans="4:4" s="232" customFormat="1" ht="15.75" customHeight="1">
      <c r="D25035" s="233"/>
    </row>
    <row r="25037" spans="4:4" s="232" customFormat="1" ht="15.75" customHeight="1">
      <c r="D25037" s="233"/>
    </row>
    <row r="25039" spans="4:4" s="232" customFormat="1" ht="15.75" customHeight="1">
      <c r="D25039" s="233"/>
    </row>
    <row r="25041" spans="4:4" s="232" customFormat="1" ht="15.75" customHeight="1">
      <c r="D25041" s="233"/>
    </row>
    <row r="25043" spans="4:4" s="232" customFormat="1" ht="15.75" customHeight="1">
      <c r="D25043" s="233"/>
    </row>
    <row r="25045" spans="4:4" s="232" customFormat="1" ht="15.75" customHeight="1">
      <c r="D25045" s="233"/>
    </row>
    <row r="25047" spans="4:4" s="232" customFormat="1" ht="15.75" customHeight="1">
      <c r="D25047" s="233"/>
    </row>
    <row r="25049" spans="4:4" s="232" customFormat="1" ht="15.75" customHeight="1">
      <c r="D25049" s="233"/>
    </row>
    <row r="25051" spans="4:4" s="232" customFormat="1" ht="15.75" customHeight="1">
      <c r="D25051" s="233"/>
    </row>
    <row r="25053" spans="4:4" s="232" customFormat="1" ht="15.75" customHeight="1">
      <c r="D25053" s="233"/>
    </row>
    <row r="25055" spans="4:4" s="232" customFormat="1" ht="15.75" customHeight="1">
      <c r="D25055" s="233"/>
    </row>
    <row r="25057" spans="4:4" s="232" customFormat="1" ht="15.75" customHeight="1">
      <c r="D25057" s="233"/>
    </row>
    <row r="25059" spans="4:4" s="232" customFormat="1" ht="15.75" customHeight="1">
      <c r="D25059" s="233"/>
    </row>
    <row r="25061" spans="4:4" s="232" customFormat="1" ht="15.75" customHeight="1">
      <c r="D25061" s="233"/>
    </row>
    <row r="25063" spans="4:4" s="232" customFormat="1" ht="15.75" customHeight="1">
      <c r="D25063" s="233"/>
    </row>
    <row r="25065" spans="4:4" s="232" customFormat="1" ht="15.75" customHeight="1">
      <c r="D25065" s="233"/>
    </row>
    <row r="25067" spans="4:4" s="232" customFormat="1" ht="15.75" customHeight="1">
      <c r="D25067" s="233"/>
    </row>
    <row r="25069" spans="4:4" s="232" customFormat="1" ht="15.75" customHeight="1">
      <c r="D25069" s="233"/>
    </row>
    <row r="25071" spans="4:4" s="232" customFormat="1" ht="15.75" customHeight="1">
      <c r="D25071" s="233"/>
    </row>
    <row r="25073" spans="4:4" s="232" customFormat="1" ht="15.75" customHeight="1">
      <c r="D25073" s="233"/>
    </row>
    <row r="25075" spans="4:4" s="232" customFormat="1" ht="15.75" customHeight="1">
      <c r="D25075" s="233"/>
    </row>
    <row r="25077" spans="4:4" s="232" customFormat="1" ht="15.75" customHeight="1">
      <c r="D25077" s="233"/>
    </row>
    <row r="25079" spans="4:4" s="232" customFormat="1" ht="15.75" customHeight="1">
      <c r="D25079" s="233"/>
    </row>
    <row r="25081" spans="4:4" s="232" customFormat="1" ht="15.75" customHeight="1">
      <c r="D25081" s="233"/>
    </row>
    <row r="25083" spans="4:4" s="232" customFormat="1" ht="15.75" customHeight="1">
      <c r="D25083" s="233"/>
    </row>
    <row r="25085" spans="4:4" s="232" customFormat="1" ht="15.75" customHeight="1">
      <c r="D25085" s="233"/>
    </row>
    <row r="25087" spans="4:4" s="232" customFormat="1" ht="15.75" customHeight="1">
      <c r="D25087" s="233"/>
    </row>
    <row r="25089" spans="4:4" s="232" customFormat="1" ht="15.75" customHeight="1">
      <c r="D25089" s="233"/>
    </row>
    <row r="25091" spans="4:4" s="232" customFormat="1" ht="15.75" customHeight="1">
      <c r="D25091" s="233"/>
    </row>
    <row r="25093" spans="4:4" s="232" customFormat="1" ht="15.75" customHeight="1">
      <c r="D25093" s="233"/>
    </row>
    <row r="25095" spans="4:4" s="232" customFormat="1" ht="15.75" customHeight="1">
      <c r="D25095" s="233"/>
    </row>
    <row r="25097" spans="4:4" s="232" customFormat="1" ht="15.75" customHeight="1">
      <c r="D25097" s="233"/>
    </row>
    <row r="25099" spans="4:4" s="232" customFormat="1" ht="15.75" customHeight="1">
      <c r="D25099" s="233"/>
    </row>
    <row r="25101" spans="4:4" s="232" customFormat="1" ht="15.75" customHeight="1">
      <c r="D25101" s="233"/>
    </row>
    <row r="25103" spans="4:4" s="232" customFormat="1" ht="15.75" customHeight="1">
      <c r="D25103" s="233"/>
    </row>
    <row r="25105" spans="4:4" s="232" customFormat="1" ht="15.75" customHeight="1">
      <c r="D25105" s="233"/>
    </row>
    <row r="25107" spans="4:4" s="232" customFormat="1" ht="15.75" customHeight="1">
      <c r="D25107" s="233"/>
    </row>
    <row r="25109" spans="4:4" s="232" customFormat="1" ht="15.75" customHeight="1">
      <c r="D25109" s="233"/>
    </row>
    <row r="25111" spans="4:4" s="232" customFormat="1" ht="15.75" customHeight="1">
      <c r="D25111" s="233"/>
    </row>
    <row r="25113" spans="4:4" s="232" customFormat="1" ht="15.75" customHeight="1">
      <c r="D25113" s="233"/>
    </row>
    <row r="25115" spans="4:4" s="232" customFormat="1" ht="15.75" customHeight="1">
      <c r="D25115" s="233"/>
    </row>
    <row r="25117" spans="4:4" s="232" customFormat="1" ht="15.75" customHeight="1">
      <c r="D25117" s="233"/>
    </row>
    <row r="25119" spans="4:4" s="232" customFormat="1" ht="15.75" customHeight="1">
      <c r="D25119" s="233"/>
    </row>
    <row r="25121" spans="4:4" s="232" customFormat="1" ht="15.75" customHeight="1">
      <c r="D25121" s="233"/>
    </row>
    <row r="25123" spans="4:4" s="232" customFormat="1" ht="15.75" customHeight="1">
      <c r="D25123" s="233"/>
    </row>
    <row r="25125" spans="4:4" s="232" customFormat="1" ht="15.75" customHeight="1">
      <c r="D25125" s="233"/>
    </row>
    <row r="25127" spans="4:4" s="232" customFormat="1" ht="15.75" customHeight="1">
      <c r="D25127" s="233"/>
    </row>
    <row r="25129" spans="4:4" s="232" customFormat="1" ht="15.75" customHeight="1">
      <c r="D25129" s="233"/>
    </row>
    <row r="25131" spans="4:4" s="232" customFormat="1" ht="15.75" customHeight="1">
      <c r="D25131" s="233"/>
    </row>
    <row r="25133" spans="4:4" s="232" customFormat="1" ht="15.75" customHeight="1">
      <c r="D25133" s="233"/>
    </row>
    <row r="25135" spans="4:4" s="232" customFormat="1" ht="15.75" customHeight="1">
      <c r="D25135" s="233"/>
    </row>
    <row r="25137" spans="4:4" s="232" customFormat="1" ht="15.75" customHeight="1">
      <c r="D25137" s="233"/>
    </row>
    <row r="25139" spans="4:4" s="232" customFormat="1" ht="15.75" customHeight="1">
      <c r="D25139" s="233"/>
    </row>
    <row r="25141" spans="4:4" s="232" customFormat="1" ht="15.75" customHeight="1">
      <c r="D25141" s="233"/>
    </row>
    <row r="25143" spans="4:4" s="232" customFormat="1" ht="15.75" customHeight="1">
      <c r="D25143" s="233"/>
    </row>
    <row r="25145" spans="4:4" s="232" customFormat="1" ht="15.75" customHeight="1">
      <c r="D25145" s="233"/>
    </row>
    <row r="25147" spans="4:4" s="232" customFormat="1" ht="15.75" customHeight="1">
      <c r="D25147" s="233"/>
    </row>
    <row r="25149" spans="4:4" s="232" customFormat="1" ht="15.75" customHeight="1">
      <c r="D25149" s="233"/>
    </row>
    <row r="25151" spans="4:4" s="232" customFormat="1" ht="15.75" customHeight="1">
      <c r="D25151" s="233"/>
    </row>
    <row r="25153" spans="4:4" s="232" customFormat="1" ht="15.75" customHeight="1">
      <c r="D25153" s="233"/>
    </row>
    <row r="25155" spans="4:4" s="232" customFormat="1" ht="15.75" customHeight="1">
      <c r="D25155" s="233"/>
    </row>
    <row r="25157" spans="4:4" s="232" customFormat="1" ht="15.75" customHeight="1">
      <c r="D25157" s="233"/>
    </row>
    <row r="25159" spans="4:4" s="232" customFormat="1" ht="15.75" customHeight="1">
      <c r="D25159" s="233"/>
    </row>
    <row r="25161" spans="4:4" s="232" customFormat="1" ht="15.75" customHeight="1">
      <c r="D25161" s="233"/>
    </row>
    <row r="25163" spans="4:4" s="232" customFormat="1" ht="15.75" customHeight="1">
      <c r="D25163" s="233"/>
    </row>
    <row r="25165" spans="4:4" s="232" customFormat="1" ht="15.75" customHeight="1">
      <c r="D25165" s="233"/>
    </row>
    <row r="25167" spans="4:4" s="232" customFormat="1" ht="15.75" customHeight="1">
      <c r="D25167" s="233"/>
    </row>
    <row r="25169" spans="4:4" s="232" customFormat="1" ht="15.75" customHeight="1">
      <c r="D25169" s="233"/>
    </row>
    <row r="25171" spans="4:4" s="232" customFormat="1" ht="15.75" customHeight="1">
      <c r="D25171" s="233"/>
    </row>
    <row r="25173" spans="4:4" s="232" customFormat="1" ht="15.75" customHeight="1">
      <c r="D25173" s="233"/>
    </row>
    <row r="25175" spans="4:4" s="232" customFormat="1" ht="15.75" customHeight="1">
      <c r="D25175" s="233"/>
    </row>
    <row r="25177" spans="4:4" s="232" customFormat="1" ht="15.75" customHeight="1">
      <c r="D25177" s="233"/>
    </row>
    <row r="25179" spans="4:4" s="232" customFormat="1" ht="15.75" customHeight="1">
      <c r="D25179" s="233"/>
    </row>
    <row r="25181" spans="4:4" s="232" customFormat="1" ht="15.75" customHeight="1">
      <c r="D25181" s="233"/>
    </row>
    <row r="25183" spans="4:4" s="232" customFormat="1" ht="15.75" customHeight="1">
      <c r="D25183" s="233"/>
    </row>
    <row r="25185" spans="4:4" s="232" customFormat="1" ht="15.75" customHeight="1">
      <c r="D25185" s="233"/>
    </row>
    <row r="25187" spans="4:4" s="232" customFormat="1" ht="15.75" customHeight="1">
      <c r="D25187" s="233"/>
    </row>
    <row r="25189" spans="4:4" s="232" customFormat="1" ht="15.75" customHeight="1">
      <c r="D25189" s="233"/>
    </row>
    <row r="25191" spans="4:4" s="232" customFormat="1" ht="15.75" customHeight="1">
      <c r="D25191" s="233"/>
    </row>
    <row r="25193" spans="4:4" s="232" customFormat="1" ht="15.75" customHeight="1">
      <c r="D25193" s="233"/>
    </row>
    <row r="25195" spans="4:4" s="232" customFormat="1" ht="15.75" customHeight="1">
      <c r="D25195" s="233"/>
    </row>
    <row r="25197" spans="4:4" s="232" customFormat="1" ht="15.75" customHeight="1">
      <c r="D25197" s="233"/>
    </row>
    <row r="25199" spans="4:4" s="232" customFormat="1" ht="15.75" customHeight="1">
      <c r="D25199" s="233"/>
    </row>
    <row r="25201" spans="4:4" s="232" customFormat="1" ht="15.75" customHeight="1">
      <c r="D25201" s="233"/>
    </row>
    <row r="25203" spans="4:4" s="232" customFormat="1" ht="15.75" customHeight="1">
      <c r="D25203" s="233"/>
    </row>
    <row r="25205" spans="4:4" s="232" customFormat="1" ht="15.75" customHeight="1">
      <c r="D25205" s="233"/>
    </row>
    <row r="25207" spans="4:4" s="232" customFormat="1" ht="15.75" customHeight="1">
      <c r="D25207" s="233"/>
    </row>
    <row r="25209" spans="4:4" s="232" customFormat="1" ht="15.75" customHeight="1">
      <c r="D25209" s="233"/>
    </row>
    <row r="25211" spans="4:4" s="232" customFormat="1" ht="15.75" customHeight="1">
      <c r="D25211" s="233"/>
    </row>
    <row r="25213" spans="4:4" s="232" customFormat="1" ht="15.75" customHeight="1">
      <c r="D25213" s="233"/>
    </row>
    <row r="25215" spans="4:4" s="232" customFormat="1" ht="15.75" customHeight="1">
      <c r="D25215" s="233"/>
    </row>
    <row r="25217" spans="4:4" s="232" customFormat="1" ht="15.75" customHeight="1">
      <c r="D25217" s="233"/>
    </row>
    <row r="25219" spans="4:4" s="232" customFormat="1" ht="15.75" customHeight="1">
      <c r="D25219" s="233"/>
    </row>
    <row r="25221" spans="4:4" s="232" customFormat="1" ht="15.75" customHeight="1">
      <c r="D25221" s="233"/>
    </row>
    <row r="25223" spans="4:4" s="232" customFormat="1" ht="15.75" customHeight="1">
      <c r="D25223" s="233"/>
    </row>
    <row r="25225" spans="4:4" s="232" customFormat="1" ht="15.75" customHeight="1">
      <c r="D25225" s="233"/>
    </row>
    <row r="25227" spans="4:4" s="232" customFormat="1" ht="15.75" customHeight="1">
      <c r="D25227" s="233"/>
    </row>
    <row r="25229" spans="4:4" s="232" customFormat="1" ht="15.75" customHeight="1">
      <c r="D25229" s="233"/>
    </row>
    <row r="25231" spans="4:4" s="232" customFormat="1" ht="15.75" customHeight="1">
      <c r="D25231" s="233"/>
    </row>
    <row r="25233" spans="4:4" s="232" customFormat="1" ht="15.75" customHeight="1">
      <c r="D25233" s="233"/>
    </row>
    <row r="25235" spans="4:4" s="232" customFormat="1" ht="15.75" customHeight="1">
      <c r="D25235" s="233"/>
    </row>
    <row r="25237" spans="4:4" s="232" customFormat="1" ht="15.75" customHeight="1">
      <c r="D25237" s="233"/>
    </row>
    <row r="25239" spans="4:4" s="232" customFormat="1" ht="15.75" customHeight="1">
      <c r="D25239" s="233"/>
    </row>
    <row r="25241" spans="4:4" s="232" customFormat="1" ht="15.75" customHeight="1">
      <c r="D25241" s="233"/>
    </row>
    <row r="25243" spans="4:4" s="232" customFormat="1" ht="15.75" customHeight="1">
      <c r="D25243" s="233"/>
    </row>
    <row r="25245" spans="4:4" s="232" customFormat="1" ht="15.75" customHeight="1">
      <c r="D25245" s="233"/>
    </row>
    <row r="25247" spans="4:4" s="232" customFormat="1" ht="15.75" customHeight="1">
      <c r="D25247" s="233"/>
    </row>
    <row r="25249" spans="4:4" s="232" customFormat="1" ht="15.75" customHeight="1">
      <c r="D25249" s="233"/>
    </row>
    <row r="25251" spans="4:4" s="232" customFormat="1" ht="15.75" customHeight="1">
      <c r="D25251" s="233"/>
    </row>
    <row r="25253" spans="4:4" s="232" customFormat="1" ht="15.75" customHeight="1">
      <c r="D25253" s="233"/>
    </row>
    <row r="25255" spans="4:4" s="232" customFormat="1" ht="15.75" customHeight="1">
      <c r="D25255" s="233"/>
    </row>
    <row r="25257" spans="4:4" s="232" customFormat="1" ht="15.75" customHeight="1">
      <c r="D25257" s="233"/>
    </row>
    <row r="25259" spans="4:4" s="232" customFormat="1" ht="15.75" customHeight="1">
      <c r="D25259" s="233"/>
    </row>
    <row r="25261" spans="4:4" s="232" customFormat="1" ht="15.75" customHeight="1">
      <c r="D25261" s="233"/>
    </row>
    <row r="25263" spans="4:4" s="232" customFormat="1" ht="15.75" customHeight="1">
      <c r="D25263" s="233"/>
    </row>
    <row r="25265" spans="4:4" s="232" customFormat="1" ht="15.75" customHeight="1">
      <c r="D25265" s="233"/>
    </row>
    <row r="25267" spans="4:4" s="232" customFormat="1" ht="15.75" customHeight="1">
      <c r="D25267" s="233"/>
    </row>
    <row r="25269" spans="4:4" s="232" customFormat="1" ht="15.75" customHeight="1">
      <c r="D25269" s="233"/>
    </row>
    <row r="25271" spans="4:4" s="232" customFormat="1" ht="15.75" customHeight="1">
      <c r="D25271" s="233"/>
    </row>
    <row r="25273" spans="4:4" s="232" customFormat="1" ht="15.75" customHeight="1">
      <c r="D25273" s="233"/>
    </row>
    <row r="25275" spans="4:4" s="232" customFormat="1" ht="15.75" customHeight="1">
      <c r="D25275" s="233"/>
    </row>
    <row r="25277" spans="4:4" s="232" customFormat="1" ht="15.75" customHeight="1">
      <c r="D25277" s="233"/>
    </row>
    <row r="25279" spans="4:4" s="232" customFormat="1" ht="15.75" customHeight="1">
      <c r="D25279" s="233"/>
    </row>
    <row r="25281" spans="4:4" s="232" customFormat="1" ht="15.75" customHeight="1">
      <c r="D25281" s="233"/>
    </row>
    <row r="25283" spans="4:4" s="232" customFormat="1" ht="15.75" customHeight="1">
      <c r="D25283" s="233"/>
    </row>
    <row r="25285" spans="4:4" s="232" customFormat="1" ht="15.75" customHeight="1">
      <c r="D25285" s="233"/>
    </row>
    <row r="25287" spans="4:4" s="232" customFormat="1" ht="15.75" customHeight="1">
      <c r="D25287" s="233"/>
    </row>
    <row r="25289" spans="4:4" s="232" customFormat="1" ht="15.75" customHeight="1">
      <c r="D25289" s="233"/>
    </row>
    <row r="25291" spans="4:4" s="232" customFormat="1" ht="15.75" customHeight="1">
      <c r="D25291" s="233"/>
    </row>
    <row r="25293" spans="4:4" s="232" customFormat="1" ht="15.75" customHeight="1">
      <c r="D25293" s="233"/>
    </row>
    <row r="25295" spans="4:4" s="232" customFormat="1" ht="15.75" customHeight="1">
      <c r="D25295" s="233"/>
    </row>
    <row r="25297" spans="4:4" s="232" customFormat="1" ht="15.75" customHeight="1">
      <c r="D25297" s="233"/>
    </row>
    <row r="25299" spans="4:4" s="232" customFormat="1" ht="15.75" customHeight="1">
      <c r="D25299" s="233"/>
    </row>
    <row r="25301" spans="4:4" s="232" customFormat="1" ht="15.75" customHeight="1">
      <c r="D25301" s="233"/>
    </row>
    <row r="25303" spans="4:4" s="232" customFormat="1" ht="15.75" customHeight="1">
      <c r="D25303" s="233"/>
    </row>
    <row r="25305" spans="4:4" s="232" customFormat="1" ht="15.75" customHeight="1">
      <c r="D25305" s="233"/>
    </row>
    <row r="25307" spans="4:4" s="232" customFormat="1" ht="15.75" customHeight="1">
      <c r="D25307" s="233"/>
    </row>
    <row r="25309" spans="4:4" s="232" customFormat="1" ht="15.75" customHeight="1">
      <c r="D25309" s="233"/>
    </row>
    <row r="25311" spans="4:4" s="232" customFormat="1" ht="15.75" customHeight="1">
      <c r="D25311" s="233"/>
    </row>
    <row r="25313" spans="4:4" s="232" customFormat="1" ht="15.75" customHeight="1">
      <c r="D25313" s="233"/>
    </row>
    <row r="25315" spans="4:4" s="232" customFormat="1" ht="15.75" customHeight="1">
      <c r="D25315" s="233"/>
    </row>
    <row r="25317" spans="4:4" s="232" customFormat="1" ht="15.75" customHeight="1">
      <c r="D25317" s="233"/>
    </row>
    <row r="25319" spans="4:4" s="232" customFormat="1" ht="15.75" customHeight="1">
      <c r="D25319" s="233"/>
    </row>
    <row r="25321" spans="4:4" s="232" customFormat="1" ht="15.75" customHeight="1">
      <c r="D25321" s="233"/>
    </row>
    <row r="25323" spans="4:4" s="232" customFormat="1" ht="15.75" customHeight="1">
      <c r="D25323" s="233"/>
    </row>
    <row r="25325" spans="4:4" s="232" customFormat="1" ht="15.75" customHeight="1">
      <c r="D25325" s="233"/>
    </row>
    <row r="25327" spans="4:4" s="232" customFormat="1" ht="15.75" customHeight="1">
      <c r="D25327" s="233"/>
    </row>
    <row r="25329" spans="4:4" s="232" customFormat="1" ht="15.75" customHeight="1">
      <c r="D25329" s="233"/>
    </row>
    <row r="25331" spans="4:4" s="232" customFormat="1" ht="15.75" customHeight="1">
      <c r="D25331" s="233"/>
    </row>
    <row r="25333" spans="4:4" s="232" customFormat="1" ht="15.75" customHeight="1">
      <c r="D25333" s="233"/>
    </row>
    <row r="25335" spans="4:4" s="232" customFormat="1" ht="15.75" customHeight="1">
      <c r="D25335" s="233"/>
    </row>
    <row r="25337" spans="4:4" s="232" customFormat="1" ht="15.75" customHeight="1">
      <c r="D25337" s="233"/>
    </row>
    <row r="25339" spans="4:4" s="232" customFormat="1" ht="15.75" customHeight="1">
      <c r="D25339" s="233"/>
    </row>
    <row r="25341" spans="4:4" s="232" customFormat="1" ht="15.75" customHeight="1">
      <c r="D25341" s="233"/>
    </row>
    <row r="25343" spans="4:4" s="232" customFormat="1" ht="15.75" customHeight="1">
      <c r="D25343" s="233"/>
    </row>
    <row r="25345" spans="4:4" s="232" customFormat="1" ht="15.75" customHeight="1">
      <c r="D25345" s="233"/>
    </row>
    <row r="25347" spans="4:4" s="232" customFormat="1" ht="15.75" customHeight="1">
      <c r="D25347" s="233"/>
    </row>
    <row r="25349" spans="4:4" s="232" customFormat="1" ht="15.75" customHeight="1">
      <c r="D25349" s="233"/>
    </row>
    <row r="25351" spans="4:4" s="232" customFormat="1" ht="15.75" customHeight="1">
      <c r="D25351" s="233"/>
    </row>
    <row r="25353" spans="4:4" s="232" customFormat="1" ht="15.75" customHeight="1">
      <c r="D25353" s="233"/>
    </row>
    <row r="25355" spans="4:4" s="232" customFormat="1" ht="15.75" customHeight="1">
      <c r="D25355" s="233"/>
    </row>
    <row r="25357" spans="4:4" s="232" customFormat="1" ht="15.75" customHeight="1">
      <c r="D25357" s="233"/>
    </row>
    <row r="25359" spans="4:4" s="232" customFormat="1" ht="15.75" customHeight="1">
      <c r="D25359" s="233"/>
    </row>
    <row r="25361" spans="4:4" s="232" customFormat="1" ht="15.75" customHeight="1">
      <c r="D25361" s="233"/>
    </row>
    <row r="25363" spans="4:4" s="232" customFormat="1" ht="15.75" customHeight="1">
      <c r="D25363" s="233"/>
    </row>
    <row r="25365" spans="4:4" s="232" customFormat="1" ht="15.75" customHeight="1">
      <c r="D25365" s="233"/>
    </row>
    <row r="25367" spans="4:4" s="232" customFormat="1" ht="15.75" customHeight="1">
      <c r="D25367" s="233"/>
    </row>
    <row r="25369" spans="4:4" s="232" customFormat="1" ht="15.75" customHeight="1">
      <c r="D25369" s="233"/>
    </row>
    <row r="25371" spans="4:4" s="232" customFormat="1" ht="15.75" customHeight="1">
      <c r="D25371" s="233"/>
    </row>
    <row r="25373" spans="4:4" s="232" customFormat="1" ht="15.75" customHeight="1">
      <c r="D25373" s="233"/>
    </row>
    <row r="25375" spans="4:4" s="232" customFormat="1" ht="15.75" customHeight="1">
      <c r="D25375" s="233"/>
    </row>
    <row r="25377" spans="4:4" s="232" customFormat="1" ht="15.75" customHeight="1">
      <c r="D25377" s="233"/>
    </row>
    <row r="25379" spans="4:4" s="232" customFormat="1" ht="15.75" customHeight="1">
      <c r="D25379" s="233"/>
    </row>
    <row r="25381" spans="4:4" s="232" customFormat="1" ht="15.75" customHeight="1">
      <c r="D25381" s="233"/>
    </row>
    <row r="25383" spans="4:4" s="232" customFormat="1" ht="15.75" customHeight="1">
      <c r="D25383" s="233"/>
    </row>
    <row r="25385" spans="4:4" s="232" customFormat="1" ht="15.75" customHeight="1">
      <c r="D25385" s="233"/>
    </row>
    <row r="25387" spans="4:4" s="232" customFormat="1" ht="15.75" customHeight="1">
      <c r="D25387" s="233"/>
    </row>
    <row r="25389" spans="4:4" s="232" customFormat="1" ht="15.75" customHeight="1">
      <c r="D25389" s="233"/>
    </row>
    <row r="25391" spans="4:4" s="232" customFormat="1" ht="15.75" customHeight="1">
      <c r="D25391" s="233"/>
    </row>
    <row r="25393" spans="4:4" s="232" customFormat="1" ht="15.75" customHeight="1">
      <c r="D25393" s="233"/>
    </row>
    <row r="25395" spans="4:4" s="232" customFormat="1" ht="15.75" customHeight="1">
      <c r="D25395" s="233"/>
    </row>
    <row r="25397" spans="4:4" s="232" customFormat="1" ht="15.75" customHeight="1">
      <c r="D25397" s="233"/>
    </row>
    <row r="25399" spans="4:4" s="232" customFormat="1" ht="15.75" customHeight="1">
      <c r="D25399" s="233"/>
    </row>
    <row r="25401" spans="4:4" s="232" customFormat="1" ht="15.75" customHeight="1">
      <c r="D25401" s="233"/>
    </row>
    <row r="25403" spans="4:4" s="232" customFormat="1" ht="15.75" customHeight="1">
      <c r="D25403" s="233"/>
    </row>
    <row r="25405" spans="4:4" s="232" customFormat="1" ht="15.75" customHeight="1">
      <c r="D25405" s="233"/>
    </row>
    <row r="25407" spans="4:4" s="232" customFormat="1" ht="15.75" customHeight="1">
      <c r="D25407" s="233"/>
    </row>
    <row r="25409" spans="4:4" s="232" customFormat="1" ht="15.75" customHeight="1">
      <c r="D25409" s="233"/>
    </row>
    <row r="25411" spans="4:4" s="232" customFormat="1" ht="15.75" customHeight="1">
      <c r="D25411" s="233"/>
    </row>
    <row r="25413" spans="4:4" s="232" customFormat="1" ht="15.75" customHeight="1">
      <c r="D25413" s="233"/>
    </row>
    <row r="25415" spans="4:4" s="232" customFormat="1" ht="15.75" customHeight="1">
      <c r="D25415" s="233"/>
    </row>
    <row r="25417" spans="4:4" s="232" customFormat="1" ht="15.75" customHeight="1">
      <c r="D25417" s="233"/>
    </row>
    <row r="25419" spans="4:4" s="232" customFormat="1" ht="15.75" customHeight="1">
      <c r="D25419" s="233"/>
    </row>
    <row r="25421" spans="4:4" s="232" customFormat="1" ht="15.75" customHeight="1">
      <c r="D25421" s="233"/>
    </row>
    <row r="25423" spans="4:4" s="232" customFormat="1" ht="15.75" customHeight="1">
      <c r="D25423" s="233"/>
    </row>
    <row r="25425" spans="4:4" s="232" customFormat="1" ht="15.75" customHeight="1">
      <c r="D25425" s="233"/>
    </row>
    <row r="25427" spans="4:4" s="232" customFormat="1" ht="15.75" customHeight="1">
      <c r="D25427" s="233"/>
    </row>
    <row r="25429" spans="4:4" s="232" customFormat="1" ht="15.75" customHeight="1">
      <c r="D25429" s="233"/>
    </row>
    <row r="25431" spans="4:4" s="232" customFormat="1" ht="15.75" customHeight="1">
      <c r="D25431" s="233"/>
    </row>
    <row r="25433" spans="4:4" s="232" customFormat="1" ht="15.75" customHeight="1">
      <c r="D25433" s="233"/>
    </row>
    <row r="25435" spans="4:4" s="232" customFormat="1" ht="15.75" customHeight="1">
      <c r="D25435" s="233"/>
    </row>
    <row r="25437" spans="4:4" s="232" customFormat="1" ht="15.75" customHeight="1">
      <c r="D25437" s="233"/>
    </row>
    <row r="25439" spans="4:4" s="232" customFormat="1" ht="15.75" customHeight="1">
      <c r="D25439" s="233"/>
    </row>
    <row r="25441" spans="4:4" s="232" customFormat="1" ht="15.75" customHeight="1">
      <c r="D25441" s="233"/>
    </row>
    <row r="25443" spans="4:4" s="232" customFormat="1" ht="15.75" customHeight="1">
      <c r="D25443" s="233"/>
    </row>
    <row r="25445" spans="4:4" s="232" customFormat="1" ht="15.75" customHeight="1">
      <c r="D25445" s="233"/>
    </row>
    <row r="25447" spans="4:4" s="232" customFormat="1" ht="15.75" customHeight="1">
      <c r="D25447" s="233"/>
    </row>
    <row r="25449" spans="4:4" s="232" customFormat="1" ht="15.75" customHeight="1">
      <c r="D25449" s="233"/>
    </row>
    <row r="25451" spans="4:4" s="232" customFormat="1" ht="15.75" customHeight="1">
      <c r="D25451" s="233"/>
    </row>
    <row r="25453" spans="4:4" s="232" customFormat="1" ht="15.75" customHeight="1">
      <c r="D25453" s="233"/>
    </row>
    <row r="25455" spans="4:4" s="232" customFormat="1" ht="15.75" customHeight="1">
      <c r="D25455" s="233"/>
    </row>
    <row r="25457" spans="4:4" s="232" customFormat="1" ht="15.75" customHeight="1">
      <c r="D25457" s="233"/>
    </row>
    <row r="25459" spans="4:4" s="232" customFormat="1" ht="15.75" customHeight="1">
      <c r="D25459" s="233"/>
    </row>
    <row r="25461" spans="4:4" s="232" customFormat="1" ht="15.75" customHeight="1">
      <c r="D25461" s="233"/>
    </row>
    <row r="25463" spans="4:4" s="232" customFormat="1" ht="15.75" customHeight="1">
      <c r="D25463" s="233"/>
    </row>
    <row r="25465" spans="4:4" s="232" customFormat="1" ht="15.75" customHeight="1">
      <c r="D25465" s="233"/>
    </row>
    <row r="25467" spans="4:4" s="232" customFormat="1" ht="15.75" customHeight="1">
      <c r="D25467" s="233"/>
    </row>
    <row r="25469" spans="4:4" s="232" customFormat="1" ht="15.75" customHeight="1">
      <c r="D25469" s="233"/>
    </row>
    <row r="25471" spans="4:4" s="232" customFormat="1" ht="15.75" customHeight="1">
      <c r="D25471" s="233"/>
    </row>
    <row r="25473" spans="4:4" s="232" customFormat="1" ht="15.75" customHeight="1">
      <c r="D25473" s="233"/>
    </row>
    <row r="25475" spans="4:4" s="232" customFormat="1" ht="15.75" customHeight="1">
      <c r="D25475" s="233"/>
    </row>
    <row r="25477" spans="4:4" s="232" customFormat="1" ht="15.75" customHeight="1">
      <c r="D25477" s="233"/>
    </row>
    <row r="25479" spans="4:4" s="232" customFormat="1" ht="15.75" customHeight="1">
      <c r="D25479" s="233"/>
    </row>
    <row r="25481" spans="4:4" s="232" customFormat="1" ht="15.75" customHeight="1">
      <c r="D25481" s="233"/>
    </row>
    <row r="25483" spans="4:4" s="232" customFormat="1" ht="15.75" customHeight="1">
      <c r="D25483" s="233"/>
    </row>
    <row r="25485" spans="4:4" s="232" customFormat="1" ht="15.75" customHeight="1">
      <c r="D25485" s="233"/>
    </row>
    <row r="25487" spans="4:4" s="232" customFormat="1" ht="15.75" customHeight="1">
      <c r="D25487" s="233"/>
    </row>
    <row r="25489" spans="4:4" s="232" customFormat="1" ht="15.75" customHeight="1">
      <c r="D25489" s="233"/>
    </row>
    <row r="25491" spans="4:4" s="232" customFormat="1" ht="15.75" customHeight="1">
      <c r="D25491" s="233"/>
    </row>
    <row r="25493" spans="4:4" s="232" customFormat="1" ht="15.75" customHeight="1">
      <c r="D25493" s="233"/>
    </row>
    <row r="25495" spans="4:4" s="232" customFormat="1" ht="15.75" customHeight="1">
      <c r="D25495" s="233"/>
    </row>
    <row r="25497" spans="4:4" s="232" customFormat="1" ht="15.75" customHeight="1">
      <c r="D25497" s="233"/>
    </row>
    <row r="25499" spans="4:4" s="232" customFormat="1" ht="15.75" customHeight="1">
      <c r="D25499" s="233"/>
    </row>
    <row r="25501" spans="4:4" s="232" customFormat="1" ht="15.75" customHeight="1">
      <c r="D25501" s="233"/>
    </row>
    <row r="25503" spans="4:4" s="232" customFormat="1" ht="15.75" customHeight="1">
      <c r="D25503" s="233"/>
    </row>
    <row r="25505" spans="4:4" s="232" customFormat="1" ht="15.75" customHeight="1">
      <c r="D25505" s="233"/>
    </row>
    <row r="25507" spans="4:4" s="232" customFormat="1" ht="15.75" customHeight="1">
      <c r="D25507" s="233"/>
    </row>
    <row r="25509" spans="4:4" s="232" customFormat="1" ht="15.75" customHeight="1">
      <c r="D25509" s="233"/>
    </row>
    <row r="25511" spans="4:4" s="232" customFormat="1" ht="15.75" customHeight="1">
      <c r="D25511" s="233"/>
    </row>
    <row r="25513" spans="4:4" s="232" customFormat="1" ht="15.75" customHeight="1">
      <c r="D25513" s="233"/>
    </row>
    <row r="25515" spans="4:4" s="232" customFormat="1" ht="15.75" customHeight="1">
      <c r="D25515" s="233"/>
    </row>
    <row r="25517" spans="4:4" s="232" customFormat="1" ht="15.75" customHeight="1">
      <c r="D25517" s="233"/>
    </row>
    <row r="25519" spans="4:4" s="232" customFormat="1" ht="15.75" customHeight="1">
      <c r="D25519" s="233"/>
    </row>
    <row r="25521" spans="4:4" s="232" customFormat="1" ht="15.75" customHeight="1">
      <c r="D25521" s="233"/>
    </row>
    <row r="25523" spans="4:4" s="232" customFormat="1" ht="15.75" customHeight="1">
      <c r="D25523" s="233"/>
    </row>
    <row r="25525" spans="4:4" s="232" customFormat="1" ht="15.75" customHeight="1">
      <c r="D25525" s="233"/>
    </row>
    <row r="25527" spans="4:4" s="232" customFormat="1" ht="15.75" customHeight="1">
      <c r="D25527" s="233"/>
    </row>
    <row r="25529" spans="4:4" s="232" customFormat="1" ht="15.75" customHeight="1">
      <c r="D25529" s="233"/>
    </row>
    <row r="25531" spans="4:4" s="232" customFormat="1" ht="15.75" customHeight="1">
      <c r="D25531" s="233"/>
    </row>
    <row r="25533" spans="4:4" s="232" customFormat="1" ht="15.75" customHeight="1">
      <c r="D25533" s="233"/>
    </row>
    <row r="25535" spans="4:4" s="232" customFormat="1" ht="15.75" customHeight="1">
      <c r="D25535" s="233"/>
    </row>
    <row r="25537" spans="4:4" s="232" customFormat="1" ht="15.75" customHeight="1">
      <c r="D25537" s="233"/>
    </row>
    <row r="25539" spans="4:4" s="232" customFormat="1" ht="15.75" customHeight="1">
      <c r="D25539" s="233"/>
    </row>
    <row r="25541" spans="4:4" s="232" customFormat="1" ht="15.75" customHeight="1">
      <c r="D25541" s="233"/>
    </row>
    <row r="25543" spans="4:4" s="232" customFormat="1" ht="15.75" customHeight="1">
      <c r="D25543" s="233"/>
    </row>
    <row r="25545" spans="4:4" s="232" customFormat="1" ht="15.75" customHeight="1">
      <c r="D25545" s="233"/>
    </row>
    <row r="25547" spans="4:4" s="232" customFormat="1" ht="15.75" customHeight="1">
      <c r="D25547" s="233"/>
    </row>
    <row r="25549" spans="4:4" s="232" customFormat="1" ht="15.75" customHeight="1">
      <c r="D25549" s="233"/>
    </row>
    <row r="25551" spans="4:4" s="232" customFormat="1" ht="15.75" customHeight="1">
      <c r="D25551" s="233"/>
    </row>
    <row r="25553" spans="4:4" s="232" customFormat="1" ht="15.75" customHeight="1">
      <c r="D25553" s="233"/>
    </row>
    <row r="25555" spans="4:4" s="232" customFormat="1" ht="15.75" customHeight="1">
      <c r="D25555" s="233"/>
    </row>
    <row r="25557" spans="4:4" s="232" customFormat="1" ht="15.75" customHeight="1">
      <c r="D25557" s="233"/>
    </row>
    <row r="25559" spans="4:4" s="232" customFormat="1" ht="15.75" customHeight="1">
      <c r="D25559" s="233"/>
    </row>
    <row r="25561" spans="4:4" s="232" customFormat="1" ht="15.75" customHeight="1">
      <c r="D25561" s="233"/>
    </row>
    <row r="25563" spans="4:4" s="232" customFormat="1" ht="15.75" customHeight="1">
      <c r="D25563" s="233"/>
    </row>
    <row r="25565" spans="4:4" s="232" customFormat="1" ht="15.75" customHeight="1">
      <c r="D25565" s="233"/>
    </row>
    <row r="25567" spans="4:4" s="232" customFormat="1" ht="15.75" customHeight="1">
      <c r="D25567" s="233"/>
    </row>
    <row r="25569" spans="4:4" s="232" customFormat="1" ht="15.75" customHeight="1">
      <c r="D25569" s="233"/>
    </row>
    <row r="25571" spans="4:4" s="232" customFormat="1" ht="15.75" customHeight="1">
      <c r="D25571" s="233"/>
    </row>
    <row r="25573" spans="4:4" s="232" customFormat="1" ht="15.75" customHeight="1">
      <c r="D25573" s="233"/>
    </row>
    <row r="25575" spans="4:4" s="232" customFormat="1" ht="15.75" customHeight="1">
      <c r="D25575" s="233"/>
    </row>
    <row r="25577" spans="4:4" s="232" customFormat="1" ht="15.75" customHeight="1">
      <c r="D25577" s="233"/>
    </row>
    <row r="25579" spans="4:4" s="232" customFormat="1" ht="15.75" customHeight="1">
      <c r="D25579" s="233"/>
    </row>
    <row r="25581" spans="4:4" s="232" customFormat="1" ht="15.75" customHeight="1">
      <c r="D25581" s="233"/>
    </row>
    <row r="25583" spans="4:4" s="232" customFormat="1" ht="15.75" customHeight="1">
      <c r="D25583" s="233"/>
    </row>
    <row r="25585" spans="4:4" s="232" customFormat="1" ht="15.75" customHeight="1">
      <c r="D25585" s="233"/>
    </row>
    <row r="25587" spans="4:4" s="232" customFormat="1" ht="15.75" customHeight="1">
      <c r="D25587" s="233"/>
    </row>
    <row r="25589" spans="4:4" s="232" customFormat="1" ht="15.75" customHeight="1">
      <c r="D25589" s="233"/>
    </row>
    <row r="25591" spans="4:4" s="232" customFormat="1" ht="15.75" customHeight="1">
      <c r="D25591" s="233"/>
    </row>
    <row r="25593" spans="4:4" s="232" customFormat="1" ht="15.75" customHeight="1">
      <c r="D25593" s="233"/>
    </row>
    <row r="25595" spans="4:4" s="232" customFormat="1" ht="15.75" customHeight="1">
      <c r="D25595" s="233"/>
    </row>
    <row r="25597" spans="4:4" s="232" customFormat="1" ht="15.75" customHeight="1">
      <c r="D25597" s="233"/>
    </row>
    <row r="25599" spans="4:4" s="232" customFormat="1" ht="15.75" customHeight="1">
      <c r="D25599" s="233"/>
    </row>
    <row r="25601" spans="4:4" s="232" customFormat="1" ht="15.75" customHeight="1">
      <c r="D25601" s="233"/>
    </row>
    <row r="25603" spans="4:4" s="232" customFormat="1" ht="15.75" customHeight="1">
      <c r="D25603" s="233"/>
    </row>
    <row r="25605" spans="4:4" s="232" customFormat="1" ht="15.75" customHeight="1">
      <c r="D25605" s="233"/>
    </row>
    <row r="25607" spans="4:4" s="232" customFormat="1" ht="15.75" customHeight="1">
      <c r="D25607" s="233"/>
    </row>
    <row r="25609" spans="4:4" s="232" customFormat="1" ht="15.75" customHeight="1">
      <c r="D25609" s="233"/>
    </row>
    <row r="25611" spans="4:4" s="232" customFormat="1" ht="15.75" customHeight="1">
      <c r="D25611" s="233"/>
    </row>
    <row r="25613" spans="4:4" s="232" customFormat="1" ht="15.75" customHeight="1">
      <c r="D25613" s="233"/>
    </row>
    <row r="25615" spans="4:4" s="232" customFormat="1" ht="15.75" customHeight="1">
      <c r="D25615" s="233"/>
    </row>
    <row r="25617" spans="4:4" s="232" customFormat="1" ht="15.75" customHeight="1">
      <c r="D25617" s="233"/>
    </row>
    <row r="25619" spans="4:4" s="232" customFormat="1" ht="15.75" customHeight="1">
      <c r="D25619" s="233"/>
    </row>
    <row r="25621" spans="4:4" s="232" customFormat="1" ht="15.75" customHeight="1">
      <c r="D25621" s="233"/>
    </row>
    <row r="25623" spans="4:4" s="232" customFormat="1" ht="15.75" customHeight="1">
      <c r="D25623" s="233"/>
    </row>
    <row r="25625" spans="4:4" s="232" customFormat="1" ht="15.75" customHeight="1">
      <c r="D25625" s="233"/>
    </row>
    <row r="25627" spans="4:4" s="232" customFormat="1" ht="15.75" customHeight="1">
      <c r="D25627" s="233"/>
    </row>
    <row r="25629" spans="4:4" s="232" customFormat="1" ht="15.75" customHeight="1">
      <c r="D25629" s="233"/>
    </row>
    <row r="25631" spans="4:4" s="232" customFormat="1" ht="15.75" customHeight="1">
      <c r="D25631" s="233"/>
    </row>
    <row r="25633" spans="4:4" s="232" customFormat="1" ht="15.75" customHeight="1">
      <c r="D25633" s="233"/>
    </row>
    <row r="25635" spans="4:4" s="232" customFormat="1" ht="15.75" customHeight="1">
      <c r="D25635" s="233"/>
    </row>
    <row r="25637" spans="4:4" s="232" customFormat="1" ht="15.75" customHeight="1">
      <c r="D25637" s="233"/>
    </row>
    <row r="25639" spans="4:4" s="232" customFormat="1" ht="15.75" customHeight="1">
      <c r="D25639" s="233"/>
    </row>
    <row r="25641" spans="4:4" s="232" customFormat="1" ht="15.75" customHeight="1">
      <c r="D25641" s="233"/>
    </row>
    <row r="25643" spans="4:4" s="232" customFormat="1" ht="15.75" customHeight="1">
      <c r="D25643" s="233"/>
    </row>
    <row r="25645" spans="4:4" s="232" customFormat="1" ht="15.75" customHeight="1">
      <c r="D25645" s="233"/>
    </row>
    <row r="25647" spans="4:4" s="232" customFormat="1" ht="15.75" customHeight="1">
      <c r="D25647" s="233"/>
    </row>
    <row r="25649" spans="4:4" s="232" customFormat="1" ht="15.75" customHeight="1">
      <c r="D25649" s="233"/>
    </row>
    <row r="25651" spans="4:4" s="232" customFormat="1" ht="15.75" customHeight="1">
      <c r="D25651" s="233"/>
    </row>
    <row r="25653" spans="4:4" s="232" customFormat="1" ht="15.75" customHeight="1">
      <c r="D25653" s="233"/>
    </row>
    <row r="25655" spans="4:4" s="232" customFormat="1" ht="15.75" customHeight="1">
      <c r="D25655" s="233"/>
    </row>
    <row r="25657" spans="4:4" s="232" customFormat="1" ht="15.75" customHeight="1">
      <c r="D25657" s="233"/>
    </row>
    <row r="25659" spans="4:4" s="232" customFormat="1" ht="15.75" customHeight="1">
      <c r="D25659" s="233"/>
    </row>
    <row r="25661" spans="4:4" s="232" customFormat="1" ht="15.75" customHeight="1">
      <c r="D25661" s="233"/>
    </row>
    <row r="25663" spans="4:4" s="232" customFormat="1" ht="15.75" customHeight="1">
      <c r="D25663" s="233"/>
    </row>
    <row r="25665" spans="4:4" s="232" customFormat="1" ht="15.75" customHeight="1">
      <c r="D25665" s="233"/>
    </row>
    <row r="25667" spans="4:4" s="232" customFormat="1" ht="15.75" customHeight="1">
      <c r="D25667" s="233"/>
    </row>
    <row r="25669" spans="4:4" s="232" customFormat="1" ht="15.75" customHeight="1">
      <c r="D25669" s="233"/>
    </row>
    <row r="25671" spans="4:4" s="232" customFormat="1" ht="15.75" customHeight="1">
      <c r="D25671" s="233"/>
    </row>
    <row r="25673" spans="4:4" s="232" customFormat="1" ht="15.75" customHeight="1">
      <c r="D25673" s="233"/>
    </row>
    <row r="25675" spans="4:4" s="232" customFormat="1" ht="15.75" customHeight="1">
      <c r="D25675" s="233"/>
    </row>
    <row r="25677" spans="4:4" s="232" customFormat="1" ht="15.75" customHeight="1">
      <c r="D25677" s="233"/>
    </row>
    <row r="25679" spans="4:4" s="232" customFormat="1" ht="15.75" customHeight="1">
      <c r="D25679" s="233"/>
    </row>
    <row r="25681" spans="4:4" s="232" customFormat="1" ht="15.75" customHeight="1">
      <c r="D25681" s="233"/>
    </row>
    <row r="25683" spans="4:4" s="232" customFormat="1" ht="15.75" customHeight="1">
      <c r="D25683" s="233"/>
    </row>
    <row r="25685" spans="4:4" s="232" customFormat="1" ht="15.75" customHeight="1">
      <c r="D25685" s="233"/>
    </row>
    <row r="25687" spans="4:4" s="232" customFormat="1" ht="15.75" customHeight="1">
      <c r="D25687" s="233"/>
    </row>
    <row r="25689" spans="4:4" s="232" customFormat="1" ht="15.75" customHeight="1">
      <c r="D25689" s="233"/>
    </row>
    <row r="25691" spans="4:4" s="232" customFormat="1" ht="15.75" customHeight="1">
      <c r="D25691" s="233"/>
    </row>
    <row r="25693" spans="4:4" s="232" customFormat="1" ht="15.75" customHeight="1">
      <c r="D25693" s="233"/>
    </row>
    <row r="25695" spans="4:4" s="232" customFormat="1" ht="15.75" customHeight="1">
      <c r="D25695" s="233"/>
    </row>
    <row r="25697" spans="4:4" s="232" customFormat="1" ht="15.75" customHeight="1">
      <c r="D25697" s="233"/>
    </row>
    <row r="25699" spans="4:4" s="232" customFormat="1" ht="15.75" customHeight="1">
      <c r="D25699" s="233"/>
    </row>
    <row r="25701" spans="4:4" s="232" customFormat="1" ht="15.75" customHeight="1">
      <c r="D25701" s="233"/>
    </row>
    <row r="25703" spans="4:4" s="232" customFormat="1" ht="15.75" customHeight="1">
      <c r="D25703" s="233"/>
    </row>
    <row r="25705" spans="4:4" s="232" customFormat="1" ht="15.75" customHeight="1">
      <c r="D25705" s="233"/>
    </row>
    <row r="25707" spans="4:4" s="232" customFormat="1" ht="15.75" customHeight="1">
      <c r="D25707" s="233"/>
    </row>
    <row r="25709" spans="4:4" s="232" customFormat="1" ht="15.75" customHeight="1">
      <c r="D25709" s="233"/>
    </row>
    <row r="25711" spans="4:4" s="232" customFormat="1" ht="15.75" customHeight="1">
      <c r="D25711" s="233"/>
    </row>
    <row r="25713" spans="4:4" s="232" customFormat="1" ht="15.75" customHeight="1">
      <c r="D25713" s="233"/>
    </row>
    <row r="25715" spans="4:4" s="232" customFormat="1" ht="15.75" customHeight="1">
      <c r="D25715" s="233"/>
    </row>
    <row r="25717" spans="4:4" s="232" customFormat="1" ht="15.75" customHeight="1">
      <c r="D25717" s="233"/>
    </row>
    <row r="25719" spans="4:4" s="232" customFormat="1" ht="15.75" customHeight="1">
      <c r="D25719" s="233"/>
    </row>
    <row r="25721" spans="4:4" s="232" customFormat="1" ht="15.75" customHeight="1">
      <c r="D25721" s="233"/>
    </row>
    <row r="25723" spans="4:4" s="232" customFormat="1" ht="15.75" customHeight="1">
      <c r="D25723" s="233"/>
    </row>
    <row r="25725" spans="4:4" s="232" customFormat="1" ht="15.75" customHeight="1">
      <c r="D25725" s="233"/>
    </row>
    <row r="25727" spans="4:4" s="232" customFormat="1" ht="15.75" customHeight="1">
      <c r="D25727" s="233"/>
    </row>
    <row r="25729" spans="4:4" s="232" customFormat="1" ht="15.75" customHeight="1">
      <c r="D25729" s="233"/>
    </row>
    <row r="25731" spans="4:4" s="232" customFormat="1" ht="15.75" customHeight="1">
      <c r="D25731" s="233"/>
    </row>
    <row r="25733" spans="4:4" s="232" customFormat="1" ht="15.75" customHeight="1">
      <c r="D25733" s="233"/>
    </row>
    <row r="25735" spans="4:4" s="232" customFormat="1" ht="15.75" customHeight="1">
      <c r="D25735" s="233"/>
    </row>
    <row r="25737" spans="4:4" s="232" customFormat="1" ht="15.75" customHeight="1">
      <c r="D25737" s="233"/>
    </row>
    <row r="25739" spans="4:4" s="232" customFormat="1" ht="15.75" customHeight="1">
      <c r="D25739" s="233"/>
    </row>
    <row r="25741" spans="4:4" s="232" customFormat="1" ht="15.75" customHeight="1">
      <c r="D25741" s="233"/>
    </row>
    <row r="25743" spans="4:4" s="232" customFormat="1" ht="15.75" customHeight="1">
      <c r="D25743" s="233"/>
    </row>
    <row r="25745" spans="4:4" s="232" customFormat="1" ht="15.75" customHeight="1">
      <c r="D25745" s="233"/>
    </row>
    <row r="25747" spans="4:4" s="232" customFormat="1" ht="15.75" customHeight="1">
      <c r="D25747" s="233"/>
    </row>
    <row r="25749" spans="4:4" s="232" customFormat="1" ht="15.75" customHeight="1">
      <c r="D25749" s="233"/>
    </row>
    <row r="25751" spans="4:4" s="232" customFormat="1" ht="15.75" customHeight="1">
      <c r="D25751" s="233"/>
    </row>
    <row r="25753" spans="4:4" s="232" customFormat="1" ht="15.75" customHeight="1">
      <c r="D25753" s="233"/>
    </row>
    <row r="25755" spans="4:4" s="232" customFormat="1" ht="15.75" customHeight="1">
      <c r="D25755" s="233"/>
    </row>
    <row r="25757" spans="4:4" s="232" customFormat="1" ht="15.75" customHeight="1">
      <c r="D25757" s="233"/>
    </row>
    <row r="25759" spans="4:4" s="232" customFormat="1" ht="15.75" customHeight="1">
      <c r="D25759" s="233"/>
    </row>
    <row r="25761" spans="4:4" s="232" customFormat="1" ht="15.75" customHeight="1">
      <c r="D25761" s="233"/>
    </row>
    <row r="25763" spans="4:4" s="232" customFormat="1" ht="15.75" customHeight="1">
      <c r="D25763" s="233"/>
    </row>
    <row r="25765" spans="4:4" s="232" customFormat="1" ht="15.75" customHeight="1">
      <c r="D25765" s="233"/>
    </row>
    <row r="25767" spans="4:4" s="232" customFormat="1" ht="15.75" customHeight="1">
      <c r="D25767" s="233"/>
    </row>
    <row r="25769" spans="4:4" s="232" customFormat="1" ht="15.75" customHeight="1">
      <c r="D25769" s="233"/>
    </row>
    <row r="25771" spans="4:4" s="232" customFormat="1" ht="15.75" customHeight="1">
      <c r="D25771" s="233"/>
    </row>
    <row r="25773" spans="4:4" s="232" customFormat="1" ht="15.75" customHeight="1">
      <c r="D25773" s="233"/>
    </row>
    <row r="25775" spans="4:4" s="232" customFormat="1" ht="15.75" customHeight="1">
      <c r="D25775" s="233"/>
    </row>
    <row r="25777" spans="4:4" s="232" customFormat="1" ht="15.75" customHeight="1">
      <c r="D25777" s="233"/>
    </row>
    <row r="25779" spans="4:4" s="232" customFormat="1" ht="15.75" customHeight="1">
      <c r="D25779" s="233"/>
    </row>
    <row r="25781" spans="4:4" s="232" customFormat="1" ht="15.75" customHeight="1">
      <c r="D25781" s="233"/>
    </row>
    <row r="25783" spans="4:4" s="232" customFormat="1" ht="15.75" customHeight="1">
      <c r="D25783" s="233"/>
    </row>
    <row r="25785" spans="4:4" s="232" customFormat="1" ht="15.75" customHeight="1">
      <c r="D25785" s="233"/>
    </row>
    <row r="25787" spans="4:4" s="232" customFormat="1" ht="15.75" customHeight="1">
      <c r="D25787" s="233"/>
    </row>
    <row r="25789" spans="4:4" s="232" customFormat="1" ht="15.75" customHeight="1">
      <c r="D25789" s="233"/>
    </row>
    <row r="25791" spans="4:4" s="232" customFormat="1" ht="15.75" customHeight="1">
      <c r="D25791" s="233"/>
    </row>
    <row r="25793" spans="4:4" s="232" customFormat="1" ht="15.75" customHeight="1">
      <c r="D25793" s="233"/>
    </row>
    <row r="25795" spans="4:4" s="232" customFormat="1" ht="15.75" customHeight="1">
      <c r="D25795" s="233"/>
    </row>
    <row r="25797" spans="4:4" s="232" customFormat="1" ht="15.75" customHeight="1">
      <c r="D25797" s="233"/>
    </row>
    <row r="25799" spans="4:4" s="232" customFormat="1" ht="15.75" customHeight="1">
      <c r="D25799" s="233"/>
    </row>
    <row r="25801" spans="4:4" s="232" customFormat="1" ht="15.75" customHeight="1">
      <c r="D25801" s="233"/>
    </row>
    <row r="25803" spans="4:4" s="232" customFormat="1" ht="15.75" customHeight="1">
      <c r="D25803" s="233"/>
    </row>
    <row r="25805" spans="4:4" s="232" customFormat="1" ht="15.75" customHeight="1">
      <c r="D25805" s="233"/>
    </row>
    <row r="25807" spans="4:4" s="232" customFormat="1" ht="15.75" customHeight="1">
      <c r="D25807" s="233"/>
    </row>
    <row r="25809" spans="4:4" s="232" customFormat="1" ht="15.75" customHeight="1">
      <c r="D25809" s="233"/>
    </row>
    <row r="25811" spans="4:4" s="232" customFormat="1" ht="15.75" customHeight="1">
      <c r="D25811" s="233"/>
    </row>
    <row r="25813" spans="4:4" s="232" customFormat="1" ht="15.75" customHeight="1">
      <c r="D25813" s="233"/>
    </row>
    <row r="25815" spans="4:4" s="232" customFormat="1" ht="15.75" customHeight="1">
      <c r="D25815" s="233"/>
    </row>
    <row r="25817" spans="4:4" s="232" customFormat="1" ht="15.75" customHeight="1">
      <c r="D25817" s="233"/>
    </row>
    <row r="25819" spans="4:4" s="232" customFormat="1" ht="15.75" customHeight="1">
      <c r="D25819" s="233"/>
    </row>
    <row r="25821" spans="4:4" s="232" customFormat="1" ht="15.75" customHeight="1">
      <c r="D25821" s="233"/>
    </row>
    <row r="25823" spans="4:4" s="232" customFormat="1" ht="15.75" customHeight="1">
      <c r="D25823" s="233"/>
    </row>
    <row r="25825" spans="4:4" s="232" customFormat="1" ht="15.75" customHeight="1">
      <c r="D25825" s="233"/>
    </row>
    <row r="25827" spans="4:4" s="232" customFormat="1" ht="15.75" customHeight="1">
      <c r="D25827" s="233"/>
    </row>
    <row r="25829" spans="4:4" s="232" customFormat="1" ht="15.75" customHeight="1">
      <c r="D25829" s="233"/>
    </row>
    <row r="25831" spans="4:4" s="232" customFormat="1" ht="15.75" customHeight="1">
      <c r="D25831" s="233"/>
    </row>
    <row r="25833" spans="4:4" s="232" customFormat="1" ht="15.75" customHeight="1">
      <c r="D25833" s="233"/>
    </row>
    <row r="25835" spans="4:4" s="232" customFormat="1" ht="15.75" customHeight="1">
      <c r="D25835" s="233"/>
    </row>
    <row r="25837" spans="4:4" s="232" customFormat="1" ht="15.75" customHeight="1">
      <c r="D25837" s="233"/>
    </row>
    <row r="25839" spans="4:4" s="232" customFormat="1" ht="15.75" customHeight="1">
      <c r="D25839" s="233"/>
    </row>
    <row r="25841" spans="4:4" s="232" customFormat="1" ht="15.75" customHeight="1">
      <c r="D25841" s="233"/>
    </row>
    <row r="25843" spans="4:4" s="232" customFormat="1" ht="15.75" customHeight="1">
      <c r="D25843" s="233"/>
    </row>
    <row r="25845" spans="4:4" s="232" customFormat="1" ht="15.75" customHeight="1">
      <c r="D25845" s="233"/>
    </row>
    <row r="25847" spans="4:4" s="232" customFormat="1" ht="15.75" customHeight="1">
      <c r="D25847" s="233"/>
    </row>
    <row r="25849" spans="4:4" s="232" customFormat="1" ht="15.75" customHeight="1">
      <c r="D25849" s="233"/>
    </row>
    <row r="25851" spans="4:4" s="232" customFormat="1" ht="15.75" customHeight="1">
      <c r="D25851" s="233"/>
    </row>
    <row r="25853" spans="4:4" s="232" customFormat="1" ht="15.75" customHeight="1">
      <c r="D25853" s="233"/>
    </row>
    <row r="25855" spans="4:4" s="232" customFormat="1" ht="15.75" customHeight="1">
      <c r="D25855" s="233"/>
    </row>
    <row r="25857" spans="4:4" s="232" customFormat="1" ht="15.75" customHeight="1">
      <c r="D25857" s="233"/>
    </row>
    <row r="25859" spans="4:4" s="232" customFormat="1" ht="15.75" customHeight="1">
      <c r="D25859" s="233"/>
    </row>
    <row r="25861" spans="4:4" s="232" customFormat="1" ht="15.75" customHeight="1">
      <c r="D25861" s="233"/>
    </row>
    <row r="25863" spans="4:4" s="232" customFormat="1" ht="15.75" customHeight="1">
      <c r="D25863" s="233"/>
    </row>
    <row r="25865" spans="4:4" s="232" customFormat="1" ht="15.75" customHeight="1">
      <c r="D25865" s="233"/>
    </row>
    <row r="25867" spans="4:4" s="232" customFormat="1" ht="15.75" customHeight="1">
      <c r="D25867" s="233"/>
    </row>
    <row r="25869" spans="4:4" s="232" customFormat="1" ht="15.75" customHeight="1">
      <c r="D25869" s="233"/>
    </row>
    <row r="25871" spans="4:4" s="232" customFormat="1" ht="15.75" customHeight="1">
      <c r="D25871" s="233"/>
    </row>
    <row r="25873" spans="4:4" s="232" customFormat="1" ht="15.75" customHeight="1">
      <c r="D25873" s="233"/>
    </row>
    <row r="25875" spans="4:4" s="232" customFormat="1" ht="15.75" customHeight="1">
      <c r="D25875" s="233"/>
    </row>
    <row r="25877" spans="4:4" s="232" customFormat="1" ht="15.75" customHeight="1">
      <c r="D25877" s="233"/>
    </row>
    <row r="25879" spans="4:4" s="232" customFormat="1" ht="15.75" customHeight="1">
      <c r="D25879" s="233"/>
    </row>
    <row r="25881" spans="4:4" s="232" customFormat="1" ht="15.75" customHeight="1">
      <c r="D25881" s="233"/>
    </row>
    <row r="25883" spans="4:4" s="232" customFormat="1" ht="15.75" customHeight="1">
      <c r="D25883" s="233"/>
    </row>
    <row r="25885" spans="4:4" s="232" customFormat="1" ht="15.75" customHeight="1">
      <c r="D25885" s="233"/>
    </row>
    <row r="25887" spans="4:4" s="232" customFormat="1" ht="15.75" customHeight="1">
      <c r="D25887" s="233"/>
    </row>
    <row r="25889" spans="4:4" s="232" customFormat="1" ht="15.75" customHeight="1">
      <c r="D25889" s="233"/>
    </row>
    <row r="25891" spans="4:4" s="232" customFormat="1" ht="15.75" customHeight="1">
      <c r="D25891" s="233"/>
    </row>
    <row r="25893" spans="4:4" s="232" customFormat="1" ht="15.75" customHeight="1">
      <c r="D25893" s="233"/>
    </row>
    <row r="25895" spans="4:4" s="232" customFormat="1" ht="15.75" customHeight="1">
      <c r="D25895" s="233"/>
    </row>
    <row r="25897" spans="4:4" s="232" customFormat="1" ht="15.75" customHeight="1">
      <c r="D25897" s="233"/>
    </row>
    <row r="25899" spans="4:4" s="232" customFormat="1" ht="15.75" customHeight="1">
      <c r="D25899" s="233"/>
    </row>
    <row r="25901" spans="4:4" s="232" customFormat="1" ht="15.75" customHeight="1">
      <c r="D25901" s="233"/>
    </row>
    <row r="25903" spans="4:4" s="232" customFormat="1" ht="15.75" customHeight="1">
      <c r="D25903" s="233"/>
    </row>
    <row r="25905" spans="4:4" s="232" customFormat="1" ht="15.75" customHeight="1">
      <c r="D25905" s="233"/>
    </row>
    <row r="25907" spans="4:4" s="232" customFormat="1" ht="15.75" customHeight="1">
      <c r="D25907" s="233"/>
    </row>
    <row r="25909" spans="4:4" s="232" customFormat="1" ht="15.75" customHeight="1">
      <c r="D25909" s="233"/>
    </row>
    <row r="25911" spans="4:4" s="232" customFormat="1" ht="15.75" customHeight="1">
      <c r="D25911" s="233"/>
    </row>
    <row r="25913" spans="4:4" s="232" customFormat="1" ht="15.75" customHeight="1">
      <c r="D25913" s="233"/>
    </row>
    <row r="25915" spans="4:4" s="232" customFormat="1" ht="15.75" customHeight="1">
      <c r="D25915" s="233"/>
    </row>
    <row r="25917" spans="4:4" s="232" customFormat="1" ht="15.75" customHeight="1">
      <c r="D25917" s="233"/>
    </row>
    <row r="25919" spans="4:4" s="232" customFormat="1" ht="15.75" customHeight="1">
      <c r="D25919" s="233"/>
    </row>
    <row r="25921" spans="4:4" s="232" customFormat="1" ht="15.75" customHeight="1">
      <c r="D25921" s="233"/>
    </row>
    <row r="25923" spans="4:4" s="232" customFormat="1" ht="15.75" customHeight="1">
      <c r="D25923" s="233"/>
    </row>
    <row r="25925" spans="4:4" s="232" customFormat="1" ht="15.75" customHeight="1">
      <c r="D25925" s="233"/>
    </row>
    <row r="25927" spans="4:4" s="232" customFormat="1" ht="15.75" customHeight="1">
      <c r="D25927" s="233"/>
    </row>
    <row r="25929" spans="4:4" s="232" customFormat="1" ht="15.75" customHeight="1">
      <c r="D25929" s="233"/>
    </row>
    <row r="25931" spans="4:4" s="232" customFormat="1" ht="15.75" customHeight="1">
      <c r="D25931" s="233"/>
    </row>
    <row r="25933" spans="4:4" s="232" customFormat="1" ht="15.75" customHeight="1">
      <c r="D25933" s="233"/>
    </row>
    <row r="25935" spans="4:4" s="232" customFormat="1" ht="15.75" customHeight="1">
      <c r="D25935" s="233"/>
    </row>
    <row r="25937" spans="4:4" s="232" customFormat="1" ht="15.75" customHeight="1">
      <c r="D25937" s="233"/>
    </row>
    <row r="25939" spans="4:4" s="232" customFormat="1" ht="15.75" customHeight="1">
      <c r="D25939" s="233"/>
    </row>
    <row r="25941" spans="4:4" s="232" customFormat="1" ht="15.75" customHeight="1">
      <c r="D25941" s="233"/>
    </row>
    <row r="25943" spans="4:4" s="232" customFormat="1" ht="15.75" customHeight="1">
      <c r="D25943" s="233"/>
    </row>
    <row r="25945" spans="4:4" s="232" customFormat="1" ht="15.75" customHeight="1">
      <c r="D25945" s="233"/>
    </row>
    <row r="25947" spans="4:4" s="232" customFormat="1" ht="15.75" customHeight="1">
      <c r="D25947" s="233"/>
    </row>
    <row r="25949" spans="4:4" s="232" customFormat="1" ht="15.75" customHeight="1">
      <c r="D25949" s="233"/>
    </row>
    <row r="25951" spans="4:4" s="232" customFormat="1" ht="15.75" customHeight="1">
      <c r="D25951" s="233"/>
    </row>
    <row r="25953" spans="4:4" s="232" customFormat="1" ht="15.75" customHeight="1">
      <c r="D25953" s="233"/>
    </row>
    <row r="25955" spans="4:4" s="232" customFormat="1" ht="15.75" customHeight="1">
      <c r="D25955" s="233"/>
    </row>
    <row r="25957" spans="4:4" s="232" customFormat="1" ht="15.75" customHeight="1">
      <c r="D25957" s="233"/>
    </row>
    <row r="25959" spans="4:4" s="232" customFormat="1" ht="15.75" customHeight="1">
      <c r="D25959" s="233"/>
    </row>
    <row r="25961" spans="4:4" s="232" customFormat="1" ht="15.75" customHeight="1">
      <c r="D25961" s="233"/>
    </row>
    <row r="25963" spans="4:4" s="232" customFormat="1" ht="15.75" customHeight="1">
      <c r="D25963" s="233"/>
    </row>
    <row r="25965" spans="4:4" s="232" customFormat="1" ht="15.75" customHeight="1">
      <c r="D25965" s="233"/>
    </row>
    <row r="25967" spans="4:4" s="232" customFormat="1" ht="15.75" customHeight="1">
      <c r="D25967" s="233"/>
    </row>
    <row r="25969" spans="4:4" s="232" customFormat="1" ht="15.75" customHeight="1">
      <c r="D25969" s="233"/>
    </row>
    <row r="25971" spans="4:4" s="232" customFormat="1" ht="15.75" customHeight="1">
      <c r="D25971" s="233"/>
    </row>
    <row r="25973" spans="4:4" s="232" customFormat="1" ht="15.75" customHeight="1">
      <c r="D25973" s="233"/>
    </row>
    <row r="25975" spans="4:4" s="232" customFormat="1" ht="15.75" customHeight="1">
      <c r="D25975" s="233"/>
    </row>
    <row r="25977" spans="4:4" s="232" customFormat="1" ht="15.75" customHeight="1">
      <c r="D25977" s="233"/>
    </row>
    <row r="25979" spans="4:4" s="232" customFormat="1" ht="15.75" customHeight="1">
      <c r="D25979" s="233"/>
    </row>
    <row r="25981" spans="4:4" s="232" customFormat="1" ht="15.75" customHeight="1">
      <c r="D25981" s="233"/>
    </row>
    <row r="25983" spans="4:4" s="232" customFormat="1" ht="15.75" customHeight="1">
      <c r="D25983" s="233"/>
    </row>
    <row r="25985" spans="4:4" s="232" customFormat="1" ht="15.75" customHeight="1">
      <c r="D25985" s="233"/>
    </row>
    <row r="25987" spans="4:4" s="232" customFormat="1" ht="15.75" customHeight="1">
      <c r="D25987" s="233"/>
    </row>
    <row r="25989" spans="4:4" s="232" customFormat="1" ht="15.75" customHeight="1">
      <c r="D25989" s="233"/>
    </row>
    <row r="25991" spans="4:4" s="232" customFormat="1" ht="15.75" customHeight="1">
      <c r="D25991" s="233"/>
    </row>
    <row r="25993" spans="4:4" s="232" customFormat="1" ht="15.75" customHeight="1">
      <c r="D25993" s="233"/>
    </row>
    <row r="25995" spans="4:4" s="232" customFormat="1" ht="15.75" customHeight="1">
      <c r="D25995" s="233"/>
    </row>
    <row r="25997" spans="4:4" s="232" customFormat="1" ht="15.75" customHeight="1">
      <c r="D25997" s="233"/>
    </row>
    <row r="25999" spans="4:4" s="232" customFormat="1" ht="15.75" customHeight="1">
      <c r="D25999" s="233"/>
    </row>
    <row r="26001" spans="4:4" s="232" customFormat="1" ht="15.75" customHeight="1">
      <c r="D26001" s="233"/>
    </row>
    <row r="26003" spans="4:4" s="232" customFormat="1" ht="15.75" customHeight="1">
      <c r="D26003" s="233"/>
    </row>
    <row r="26005" spans="4:4" s="232" customFormat="1" ht="15.75" customHeight="1">
      <c r="D26005" s="233"/>
    </row>
    <row r="26007" spans="4:4" s="232" customFormat="1" ht="15.75" customHeight="1">
      <c r="D26007" s="233"/>
    </row>
    <row r="26009" spans="4:4" s="232" customFormat="1" ht="15.75" customHeight="1">
      <c r="D26009" s="233"/>
    </row>
    <row r="26011" spans="4:4" s="232" customFormat="1" ht="15.75" customHeight="1">
      <c r="D26011" s="233"/>
    </row>
    <row r="26013" spans="4:4" s="232" customFormat="1" ht="15.75" customHeight="1">
      <c r="D26013" s="233"/>
    </row>
    <row r="26015" spans="4:4" s="232" customFormat="1" ht="15.75" customHeight="1">
      <c r="D26015" s="233"/>
    </row>
    <row r="26017" spans="4:4" s="232" customFormat="1" ht="15.75" customHeight="1">
      <c r="D26017" s="233"/>
    </row>
    <row r="26019" spans="4:4" s="232" customFormat="1" ht="15.75" customHeight="1">
      <c r="D26019" s="233"/>
    </row>
    <row r="26021" spans="4:4" s="232" customFormat="1" ht="15.75" customHeight="1">
      <c r="D26021" s="233"/>
    </row>
    <row r="26023" spans="4:4" s="232" customFormat="1" ht="15.75" customHeight="1">
      <c r="D26023" s="233"/>
    </row>
    <row r="26025" spans="4:4" s="232" customFormat="1" ht="15.75" customHeight="1">
      <c r="D26025" s="233"/>
    </row>
    <row r="26027" spans="4:4" s="232" customFormat="1" ht="15.75" customHeight="1">
      <c r="D26027" s="233"/>
    </row>
    <row r="26029" spans="4:4" s="232" customFormat="1" ht="15.75" customHeight="1">
      <c r="D26029" s="233"/>
    </row>
    <row r="26031" spans="4:4" s="232" customFormat="1" ht="15.75" customHeight="1">
      <c r="D26031" s="233"/>
    </row>
    <row r="26033" spans="4:4" s="232" customFormat="1" ht="15.75" customHeight="1">
      <c r="D26033" s="233"/>
    </row>
    <row r="26035" spans="4:4" s="232" customFormat="1" ht="15.75" customHeight="1">
      <c r="D26035" s="233"/>
    </row>
    <row r="26037" spans="4:4" s="232" customFormat="1" ht="15.75" customHeight="1">
      <c r="D26037" s="233"/>
    </row>
    <row r="26039" spans="4:4" s="232" customFormat="1" ht="15.75" customHeight="1">
      <c r="D26039" s="233"/>
    </row>
    <row r="26041" spans="4:4" s="232" customFormat="1" ht="15.75" customHeight="1">
      <c r="D26041" s="233"/>
    </row>
    <row r="26043" spans="4:4" s="232" customFormat="1" ht="15.75" customHeight="1">
      <c r="D26043" s="233"/>
    </row>
    <row r="26045" spans="4:4" s="232" customFormat="1" ht="15.75" customHeight="1">
      <c r="D26045" s="233"/>
    </row>
    <row r="26047" spans="4:4" s="232" customFormat="1" ht="15.75" customHeight="1">
      <c r="D26047" s="233"/>
    </row>
    <row r="26049" spans="4:4" s="232" customFormat="1" ht="15.75" customHeight="1">
      <c r="D26049" s="233"/>
    </row>
    <row r="26051" spans="4:4" s="232" customFormat="1" ht="15.75" customHeight="1">
      <c r="D26051" s="233"/>
    </row>
    <row r="26053" spans="4:4" s="232" customFormat="1" ht="15.75" customHeight="1">
      <c r="D26053" s="233"/>
    </row>
    <row r="26055" spans="4:4" s="232" customFormat="1" ht="15.75" customHeight="1">
      <c r="D26055" s="233"/>
    </row>
    <row r="26057" spans="4:4" s="232" customFormat="1" ht="15.75" customHeight="1">
      <c r="D26057" s="233"/>
    </row>
    <row r="26059" spans="4:4" s="232" customFormat="1" ht="15.75" customHeight="1">
      <c r="D26059" s="233"/>
    </row>
    <row r="26061" spans="4:4" s="232" customFormat="1" ht="15.75" customHeight="1">
      <c r="D26061" s="233"/>
    </row>
    <row r="26063" spans="4:4" s="232" customFormat="1" ht="15.75" customHeight="1">
      <c r="D26063" s="233"/>
    </row>
    <row r="26065" spans="4:4" s="232" customFormat="1" ht="15.75" customHeight="1">
      <c r="D26065" s="233"/>
    </row>
    <row r="26067" spans="4:4" s="232" customFormat="1" ht="15.75" customHeight="1">
      <c r="D26067" s="233"/>
    </row>
    <row r="26069" spans="4:4" s="232" customFormat="1" ht="15.75" customHeight="1">
      <c r="D26069" s="233"/>
    </row>
    <row r="26071" spans="4:4" s="232" customFormat="1" ht="15.75" customHeight="1">
      <c r="D26071" s="233"/>
    </row>
    <row r="26073" spans="4:4" s="232" customFormat="1" ht="15.75" customHeight="1">
      <c r="D26073" s="233"/>
    </row>
    <row r="26075" spans="4:4" s="232" customFormat="1" ht="15.75" customHeight="1">
      <c r="D26075" s="233"/>
    </row>
    <row r="26077" spans="4:4" s="232" customFormat="1" ht="15.75" customHeight="1">
      <c r="D26077" s="233"/>
    </row>
    <row r="26079" spans="4:4" s="232" customFormat="1" ht="15.75" customHeight="1">
      <c r="D26079" s="233"/>
    </row>
    <row r="26081" spans="4:4" s="232" customFormat="1" ht="15.75" customHeight="1">
      <c r="D26081" s="233"/>
    </row>
    <row r="26083" spans="4:4" s="232" customFormat="1" ht="15.75" customHeight="1">
      <c r="D26083" s="233"/>
    </row>
    <row r="26085" spans="4:4" s="232" customFormat="1" ht="15.75" customHeight="1">
      <c r="D26085" s="233"/>
    </row>
    <row r="26087" spans="4:4" s="232" customFormat="1" ht="15.75" customHeight="1">
      <c r="D26087" s="233"/>
    </row>
    <row r="26089" spans="4:4" s="232" customFormat="1" ht="15.75" customHeight="1">
      <c r="D26089" s="233"/>
    </row>
    <row r="26091" spans="4:4" s="232" customFormat="1" ht="15.75" customHeight="1">
      <c r="D26091" s="233"/>
    </row>
    <row r="26093" spans="4:4" s="232" customFormat="1" ht="15.75" customHeight="1">
      <c r="D26093" s="233"/>
    </row>
    <row r="26095" spans="4:4" s="232" customFormat="1" ht="15.75" customHeight="1">
      <c r="D26095" s="233"/>
    </row>
    <row r="26097" spans="4:4" s="232" customFormat="1" ht="15.75" customHeight="1">
      <c r="D26097" s="233"/>
    </row>
    <row r="26099" spans="4:4" s="232" customFormat="1" ht="15.75" customHeight="1">
      <c r="D26099" s="233"/>
    </row>
    <row r="26101" spans="4:4" s="232" customFormat="1" ht="15.75" customHeight="1">
      <c r="D26101" s="233"/>
    </row>
    <row r="26103" spans="4:4" s="232" customFormat="1" ht="15.75" customHeight="1">
      <c r="D26103" s="233"/>
    </row>
    <row r="26105" spans="4:4" s="232" customFormat="1" ht="15.75" customHeight="1">
      <c r="D26105" s="233"/>
    </row>
    <row r="26107" spans="4:4" s="232" customFormat="1" ht="15.75" customHeight="1">
      <c r="D26107" s="233"/>
    </row>
    <row r="26109" spans="4:4" s="232" customFormat="1" ht="15.75" customHeight="1">
      <c r="D26109" s="233"/>
    </row>
    <row r="26111" spans="4:4" s="232" customFormat="1" ht="15.75" customHeight="1">
      <c r="D26111" s="233"/>
    </row>
    <row r="26113" spans="4:4" s="232" customFormat="1" ht="15.75" customHeight="1">
      <c r="D26113" s="233"/>
    </row>
    <row r="26115" spans="4:4" s="232" customFormat="1" ht="15.75" customHeight="1">
      <c r="D26115" s="233"/>
    </row>
    <row r="26117" spans="4:4" s="232" customFormat="1" ht="15.75" customHeight="1">
      <c r="D26117" s="233"/>
    </row>
    <row r="26119" spans="4:4" s="232" customFormat="1" ht="15.75" customHeight="1">
      <c r="D26119" s="233"/>
    </row>
    <row r="26121" spans="4:4" s="232" customFormat="1" ht="15.75" customHeight="1">
      <c r="D26121" s="233"/>
    </row>
    <row r="26123" spans="4:4" s="232" customFormat="1" ht="15.75" customHeight="1">
      <c r="D26123" s="233"/>
    </row>
    <row r="26125" spans="4:4" s="232" customFormat="1" ht="15.75" customHeight="1">
      <c r="D26125" s="233"/>
    </row>
    <row r="26127" spans="4:4" s="232" customFormat="1" ht="15.75" customHeight="1">
      <c r="D26127" s="233"/>
    </row>
    <row r="26129" spans="4:4" s="232" customFormat="1" ht="15.75" customHeight="1">
      <c r="D26129" s="233"/>
    </row>
    <row r="26131" spans="4:4" s="232" customFormat="1" ht="15.75" customHeight="1">
      <c r="D26131" s="233"/>
    </row>
    <row r="26133" spans="4:4" s="232" customFormat="1" ht="15.75" customHeight="1">
      <c r="D26133" s="233"/>
    </row>
    <row r="26135" spans="4:4" s="232" customFormat="1" ht="15.75" customHeight="1">
      <c r="D26135" s="233"/>
    </row>
    <row r="26137" spans="4:4" s="232" customFormat="1" ht="15.75" customHeight="1">
      <c r="D26137" s="233"/>
    </row>
    <row r="26139" spans="4:4" s="232" customFormat="1" ht="15.75" customHeight="1">
      <c r="D26139" s="233"/>
    </row>
    <row r="26141" spans="4:4" s="232" customFormat="1" ht="15.75" customHeight="1">
      <c r="D26141" s="233"/>
    </row>
    <row r="26143" spans="4:4" s="232" customFormat="1" ht="15.75" customHeight="1">
      <c r="D26143" s="233"/>
    </row>
    <row r="26145" spans="4:4" s="232" customFormat="1" ht="15.75" customHeight="1">
      <c r="D26145" s="233"/>
    </row>
    <row r="26147" spans="4:4" s="232" customFormat="1" ht="15.75" customHeight="1">
      <c r="D26147" s="233"/>
    </row>
    <row r="26149" spans="4:4" s="232" customFormat="1" ht="15.75" customHeight="1">
      <c r="D26149" s="233"/>
    </row>
    <row r="26151" spans="4:4" s="232" customFormat="1" ht="15.75" customHeight="1">
      <c r="D26151" s="233"/>
    </row>
    <row r="26153" spans="4:4" s="232" customFormat="1" ht="15.75" customHeight="1">
      <c r="D26153" s="233"/>
    </row>
    <row r="26155" spans="4:4" s="232" customFormat="1" ht="15.75" customHeight="1">
      <c r="D26155" s="233"/>
    </row>
    <row r="26157" spans="4:4" s="232" customFormat="1" ht="15.75" customHeight="1">
      <c r="D26157" s="233"/>
    </row>
    <row r="26159" spans="4:4" s="232" customFormat="1" ht="15.75" customHeight="1">
      <c r="D26159" s="233"/>
    </row>
    <row r="26161" spans="4:4" s="232" customFormat="1" ht="15.75" customHeight="1">
      <c r="D26161" s="233"/>
    </row>
    <row r="26163" spans="4:4" s="232" customFormat="1" ht="15.75" customHeight="1">
      <c r="D26163" s="233"/>
    </row>
    <row r="26165" spans="4:4" s="232" customFormat="1" ht="15.75" customHeight="1">
      <c r="D26165" s="233"/>
    </row>
    <row r="26167" spans="4:4" s="232" customFormat="1" ht="15.75" customHeight="1">
      <c r="D26167" s="233"/>
    </row>
    <row r="26169" spans="4:4" s="232" customFormat="1" ht="15.75" customHeight="1">
      <c r="D26169" s="233"/>
    </row>
    <row r="26171" spans="4:4" s="232" customFormat="1" ht="15.75" customHeight="1">
      <c r="D26171" s="233"/>
    </row>
    <row r="26173" spans="4:4" s="232" customFormat="1" ht="15.75" customHeight="1">
      <c r="D26173" s="233"/>
    </row>
    <row r="26175" spans="4:4" s="232" customFormat="1" ht="15.75" customHeight="1">
      <c r="D26175" s="233"/>
    </row>
    <row r="26177" spans="4:4" s="232" customFormat="1" ht="15.75" customHeight="1">
      <c r="D26177" s="233"/>
    </row>
    <row r="26179" spans="4:4" s="232" customFormat="1" ht="15.75" customHeight="1">
      <c r="D26179" s="233"/>
    </row>
    <row r="26181" spans="4:4" s="232" customFormat="1" ht="15.75" customHeight="1">
      <c r="D26181" s="233"/>
    </row>
    <row r="26183" spans="4:4" s="232" customFormat="1" ht="15.75" customHeight="1">
      <c r="D26183" s="233"/>
    </row>
    <row r="26185" spans="4:4" s="232" customFormat="1" ht="15.75" customHeight="1">
      <c r="D26185" s="233"/>
    </row>
    <row r="26187" spans="4:4" s="232" customFormat="1" ht="15.75" customHeight="1">
      <c r="D26187" s="233"/>
    </row>
    <row r="26189" spans="4:4" s="232" customFormat="1" ht="15.75" customHeight="1">
      <c r="D26189" s="233"/>
    </row>
    <row r="26191" spans="4:4" s="232" customFormat="1" ht="15.75" customHeight="1">
      <c r="D26191" s="233"/>
    </row>
    <row r="26193" spans="4:4" s="232" customFormat="1" ht="15.75" customHeight="1">
      <c r="D26193" s="233"/>
    </row>
    <row r="26195" spans="4:4" s="232" customFormat="1" ht="15.75" customHeight="1">
      <c r="D26195" s="233"/>
    </row>
    <row r="26197" spans="4:4" s="232" customFormat="1" ht="15.75" customHeight="1">
      <c r="D26197" s="233"/>
    </row>
    <row r="26199" spans="4:4" s="232" customFormat="1" ht="15.75" customHeight="1">
      <c r="D26199" s="233"/>
    </row>
    <row r="26201" spans="4:4" s="232" customFormat="1" ht="15.75" customHeight="1">
      <c r="D26201" s="233"/>
    </row>
    <row r="26203" spans="4:4" s="232" customFormat="1" ht="15.75" customHeight="1">
      <c r="D26203" s="233"/>
    </row>
    <row r="26205" spans="4:4" s="232" customFormat="1" ht="15.75" customHeight="1">
      <c r="D26205" s="233"/>
    </row>
    <row r="26207" spans="4:4" s="232" customFormat="1" ht="15.75" customHeight="1">
      <c r="D26207" s="233"/>
    </row>
    <row r="26209" spans="4:4" s="232" customFormat="1" ht="15.75" customHeight="1">
      <c r="D26209" s="233"/>
    </row>
    <row r="26211" spans="4:4" s="232" customFormat="1" ht="15.75" customHeight="1">
      <c r="D26211" s="233"/>
    </row>
    <row r="26213" spans="4:4" s="232" customFormat="1" ht="15.75" customHeight="1">
      <c r="D26213" s="233"/>
    </row>
    <row r="26215" spans="4:4" s="232" customFormat="1" ht="15.75" customHeight="1">
      <c r="D26215" s="233"/>
    </row>
    <row r="26217" spans="4:4" s="232" customFormat="1" ht="15.75" customHeight="1">
      <c r="D26217" s="233"/>
    </row>
    <row r="26219" spans="4:4" s="232" customFormat="1" ht="15.75" customHeight="1">
      <c r="D26219" s="233"/>
    </row>
    <row r="26221" spans="4:4" s="232" customFormat="1" ht="15.75" customHeight="1">
      <c r="D26221" s="233"/>
    </row>
    <row r="26223" spans="4:4" s="232" customFormat="1" ht="15.75" customHeight="1">
      <c r="D26223" s="233"/>
    </row>
    <row r="26225" spans="4:4" s="232" customFormat="1" ht="15.75" customHeight="1">
      <c r="D26225" s="233"/>
    </row>
    <row r="26227" spans="4:4" s="232" customFormat="1" ht="15.75" customHeight="1">
      <c r="D26227" s="233"/>
    </row>
    <row r="26229" spans="4:4" s="232" customFormat="1" ht="15.75" customHeight="1">
      <c r="D26229" s="233"/>
    </row>
    <row r="26231" spans="4:4" s="232" customFormat="1" ht="15.75" customHeight="1">
      <c r="D26231" s="233"/>
    </row>
    <row r="26233" spans="4:4" s="232" customFormat="1" ht="15.75" customHeight="1">
      <c r="D26233" s="233"/>
    </row>
    <row r="26235" spans="4:4" s="232" customFormat="1" ht="15.75" customHeight="1">
      <c r="D26235" s="233"/>
    </row>
    <row r="26237" spans="4:4" s="232" customFormat="1" ht="15.75" customHeight="1">
      <c r="D26237" s="233"/>
    </row>
    <row r="26239" spans="4:4" s="232" customFormat="1" ht="15.75" customHeight="1">
      <c r="D26239" s="233"/>
    </row>
    <row r="26241" spans="4:4" s="232" customFormat="1" ht="15.75" customHeight="1">
      <c r="D26241" s="233"/>
    </row>
    <row r="26243" spans="4:4" s="232" customFormat="1" ht="15.75" customHeight="1">
      <c r="D26243" s="233"/>
    </row>
    <row r="26245" spans="4:4" s="232" customFormat="1" ht="15.75" customHeight="1">
      <c r="D26245" s="233"/>
    </row>
    <row r="26247" spans="4:4" s="232" customFormat="1" ht="15.75" customHeight="1">
      <c r="D26247" s="233"/>
    </row>
    <row r="26249" spans="4:4" s="232" customFormat="1" ht="15.75" customHeight="1">
      <c r="D26249" s="233"/>
    </row>
    <row r="26251" spans="4:4" s="232" customFormat="1" ht="15.75" customHeight="1">
      <c r="D26251" s="233"/>
    </row>
    <row r="26253" spans="4:4" s="232" customFormat="1" ht="15.75" customHeight="1">
      <c r="D26253" s="233"/>
    </row>
    <row r="26255" spans="4:4" s="232" customFormat="1" ht="15.75" customHeight="1">
      <c r="D26255" s="233"/>
    </row>
    <row r="26257" spans="4:4" s="232" customFormat="1" ht="15.75" customHeight="1">
      <c r="D26257" s="233"/>
    </row>
    <row r="26259" spans="4:4" s="232" customFormat="1" ht="15.75" customHeight="1">
      <c r="D26259" s="233"/>
    </row>
    <row r="26261" spans="4:4" s="232" customFormat="1" ht="15.75" customHeight="1">
      <c r="D26261" s="233"/>
    </row>
    <row r="26263" spans="4:4" s="232" customFormat="1" ht="15.75" customHeight="1">
      <c r="D26263" s="233"/>
    </row>
    <row r="26265" spans="4:4" s="232" customFormat="1" ht="15.75" customHeight="1">
      <c r="D26265" s="233"/>
    </row>
    <row r="26267" spans="4:4" s="232" customFormat="1" ht="15.75" customHeight="1">
      <c r="D26267" s="233"/>
    </row>
    <row r="26269" spans="4:4" s="232" customFormat="1" ht="15.75" customHeight="1">
      <c r="D26269" s="233"/>
    </row>
    <row r="26271" spans="4:4" s="232" customFormat="1" ht="15.75" customHeight="1">
      <c r="D26271" s="233"/>
    </row>
    <row r="26273" spans="4:4" s="232" customFormat="1" ht="15.75" customHeight="1">
      <c r="D26273" s="233"/>
    </row>
    <row r="26275" spans="4:4" s="232" customFormat="1" ht="15.75" customHeight="1">
      <c r="D26275" s="233"/>
    </row>
    <row r="26277" spans="4:4" s="232" customFormat="1" ht="15.75" customHeight="1">
      <c r="D26277" s="233"/>
    </row>
    <row r="26279" spans="4:4" s="232" customFormat="1" ht="15.75" customHeight="1">
      <c r="D26279" s="233"/>
    </row>
    <row r="26281" spans="4:4" s="232" customFormat="1" ht="15.75" customHeight="1">
      <c r="D26281" s="233"/>
    </row>
    <row r="26283" spans="4:4" s="232" customFormat="1" ht="15.75" customHeight="1">
      <c r="D26283" s="233"/>
    </row>
    <row r="26285" spans="4:4" s="232" customFormat="1" ht="15.75" customHeight="1">
      <c r="D26285" s="233"/>
    </row>
    <row r="26287" spans="4:4" s="232" customFormat="1" ht="15.75" customHeight="1">
      <c r="D26287" s="233"/>
    </row>
    <row r="26289" spans="4:4" s="232" customFormat="1" ht="15.75" customHeight="1">
      <c r="D26289" s="233"/>
    </row>
    <row r="26291" spans="4:4" s="232" customFormat="1" ht="15.75" customHeight="1">
      <c r="D26291" s="233"/>
    </row>
    <row r="26293" spans="4:4" s="232" customFormat="1" ht="15.75" customHeight="1">
      <c r="D26293" s="233"/>
    </row>
    <row r="26295" spans="4:4" s="232" customFormat="1" ht="15.75" customHeight="1">
      <c r="D26295" s="233"/>
    </row>
    <row r="26297" spans="4:4" s="232" customFormat="1" ht="15.75" customHeight="1">
      <c r="D26297" s="233"/>
    </row>
    <row r="26299" spans="4:4" s="232" customFormat="1" ht="15.75" customHeight="1">
      <c r="D26299" s="233"/>
    </row>
    <row r="26301" spans="4:4" s="232" customFormat="1" ht="15.75" customHeight="1">
      <c r="D26301" s="233"/>
    </row>
    <row r="26303" spans="4:4" s="232" customFormat="1" ht="15.75" customHeight="1">
      <c r="D26303" s="233"/>
    </row>
    <row r="26305" spans="4:4" s="232" customFormat="1" ht="15.75" customHeight="1">
      <c r="D26305" s="233"/>
    </row>
    <row r="26307" spans="4:4" s="232" customFormat="1" ht="15.75" customHeight="1">
      <c r="D26307" s="233"/>
    </row>
    <row r="26309" spans="4:4" s="232" customFormat="1" ht="15.75" customHeight="1">
      <c r="D26309" s="233"/>
    </row>
    <row r="26311" spans="4:4" s="232" customFormat="1" ht="15.75" customHeight="1">
      <c r="D26311" s="233"/>
    </row>
    <row r="26313" spans="4:4" s="232" customFormat="1" ht="15.75" customHeight="1">
      <c r="D26313" s="233"/>
    </row>
    <row r="26315" spans="4:4" s="232" customFormat="1" ht="15.75" customHeight="1">
      <c r="D26315" s="233"/>
    </row>
    <row r="26317" spans="4:4" s="232" customFormat="1" ht="15.75" customHeight="1">
      <c r="D26317" s="233"/>
    </row>
    <row r="26319" spans="4:4" s="232" customFormat="1" ht="15.75" customHeight="1">
      <c r="D26319" s="233"/>
    </row>
    <row r="26321" spans="4:4" s="232" customFormat="1" ht="15.75" customHeight="1">
      <c r="D26321" s="233"/>
    </row>
    <row r="26323" spans="4:4" s="232" customFormat="1" ht="15.75" customHeight="1">
      <c r="D26323" s="233"/>
    </row>
    <row r="26325" spans="4:4" s="232" customFormat="1" ht="15.75" customHeight="1">
      <c r="D26325" s="233"/>
    </row>
    <row r="26327" spans="4:4" s="232" customFormat="1" ht="15.75" customHeight="1">
      <c r="D26327" s="233"/>
    </row>
    <row r="26329" spans="4:4" s="232" customFormat="1" ht="15.75" customHeight="1">
      <c r="D26329" s="233"/>
    </row>
    <row r="26331" spans="4:4" s="232" customFormat="1" ht="15.75" customHeight="1">
      <c r="D26331" s="233"/>
    </row>
    <row r="26333" spans="4:4" s="232" customFormat="1" ht="15.75" customHeight="1">
      <c r="D26333" s="233"/>
    </row>
    <row r="26335" spans="4:4" s="232" customFormat="1" ht="15.75" customHeight="1">
      <c r="D26335" s="233"/>
    </row>
    <row r="26337" spans="4:4" s="232" customFormat="1" ht="15.75" customHeight="1">
      <c r="D26337" s="233"/>
    </row>
    <row r="26339" spans="4:4" s="232" customFormat="1" ht="15.75" customHeight="1">
      <c r="D26339" s="233"/>
    </row>
    <row r="26341" spans="4:4" s="232" customFormat="1" ht="15.75" customHeight="1">
      <c r="D26341" s="233"/>
    </row>
    <row r="26343" spans="4:4" s="232" customFormat="1" ht="15.75" customHeight="1">
      <c r="D26343" s="233"/>
    </row>
    <row r="26345" spans="4:4" s="232" customFormat="1" ht="15.75" customHeight="1">
      <c r="D26345" s="233"/>
    </row>
    <row r="26347" spans="4:4" s="232" customFormat="1" ht="15.75" customHeight="1">
      <c r="D26347" s="233"/>
    </row>
    <row r="26349" spans="4:4" s="232" customFormat="1" ht="15.75" customHeight="1">
      <c r="D26349" s="233"/>
    </row>
    <row r="26351" spans="4:4" s="232" customFormat="1" ht="15.75" customHeight="1">
      <c r="D26351" s="233"/>
    </row>
    <row r="26353" spans="4:4" s="232" customFormat="1" ht="15.75" customHeight="1">
      <c r="D26353" s="233"/>
    </row>
    <row r="26355" spans="4:4" s="232" customFormat="1" ht="15.75" customHeight="1">
      <c r="D26355" s="233"/>
    </row>
    <row r="26357" spans="4:4" s="232" customFormat="1" ht="15.75" customHeight="1">
      <c r="D26357" s="233"/>
    </row>
    <row r="26359" spans="4:4" s="232" customFormat="1" ht="15.75" customHeight="1">
      <c r="D26359" s="233"/>
    </row>
    <row r="26361" spans="4:4" s="232" customFormat="1" ht="15.75" customHeight="1">
      <c r="D26361" s="233"/>
    </row>
    <row r="26363" spans="4:4" s="232" customFormat="1" ht="15.75" customHeight="1">
      <c r="D26363" s="233"/>
    </row>
    <row r="26365" spans="4:4" s="232" customFormat="1" ht="15.75" customHeight="1">
      <c r="D26365" s="233"/>
    </row>
    <row r="26367" spans="4:4" s="232" customFormat="1" ht="15.75" customHeight="1">
      <c r="D26367" s="233"/>
    </row>
    <row r="26369" spans="4:4" s="232" customFormat="1" ht="15.75" customHeight="1">
      <c r="D26369" s="233"/>
    </row>
    <row r="26371" spans="4:4" s="232" customFormat="1" ht="15.75" customHeight="1">
      <c r="D26371" s="233"/>
    </row>
    <row r="26373" spans="4:4" s="232" customFormat="1" ht="15.75" customHeight="1">
      <c r="D26373" s="233"/>
    </row>
    <row r="26375" spans="4:4" s="232" customFormat="1" ht="15.75" customHeight="1">
      <c r="D26375" s="233"/>
    </row>
    <row r="26377" spans="4:4" s="232" customFormat="1" ht="15.75" customHeight="1">
      <c r="D26377" s="233"/>
    </row>
    <row r="26379" spans="4:4" s="232" customFormat="1" ht="15.75" customHeight="1">
      <c r="D26379" s="233"/>
    </row>
    <row r="26381" spans="4:4" s="232" customFormat="1" ht="15.75" customHeight="1">
      <c r="D26381" s="233"/>
    </row>
    <row r="26383" spans="4:4" s="232" customFormat="1" ht="15.75" customHeight="1">
      <c r="D26383" s="233"/>
    </row>
    <row r="26385" spans="4:4" s="232" customFormat="1" ht="15.75" customHeight="1">
      <c r="D26385" s="233"/>
    </row>
    <row r="26387" spans="4:4" s="232" customFormat="1" ht="15.75" customHeight="1">
      <c r="D26387" s="233"/>
    </row>
    <row r="26389" spans="4:4" s="232" customFormat="1" ht="15.75" customHeight="1">
      <c r="D26389" s="233"/>
    </row>
    <row r="26391" spans="4:4" s="232" customFormat="1" ht="15.75" customHeight="1">
      <c r="D26391" s="233"/>
    </row>
    <row r="26393" spans="4:4" s="232" customFormat="1" ht="15.75" customHeight="1">
      <c r="D26393" s="233"/>
    </row>
    <row r="26395" spans="4:4" s="232" customFormat="1" ht="15.75" customHeight="1">
      <c r="D26395" s="233"/>
    </row>
    <row r="26397" spans="4:4" s="232" customFormat="1" ht="15.75" customHeight="1">
      <c r="D26397" s="233"/>
    </row>
    <row r="26399" spans="4:4" s="232" customFormat="1" ht="15.75" customHeight="1">
      <c r="D26399" s="233"/>
    </row>
    <row r="26401" spans="4:4" s="232" customFormat="1" ht="15.75" customHeight="1">
      <c r="D26401" s="233"/>
    </row>
    <row r="26403" spans="4:4" s="232" customFormat="1" ht="15.75" customHeight="1">
      <c r="D26403" s="233"/>
    </row>
    <row r="26405" spans="4:4" s="232" customFormat="1" ht="15.75" customHeight="1">
      <c r="D26405" s="233"/>
    </row>
    <row r="26407" spans="4:4" s="232" customFormat="1" ht="15.75" customHeight="1">
      <c r="D26407" s="233"/>
    </row>
    <row r="26409" spans="4:4" s="232" customFormat="1" ht="15.75" customHeight="1">
      <c r="D26409" s="233"/>
    </row>
    <row r="26411" spans="4:4" s="232" customFormat="1" ht="15.75" customHeight="1">
      <c r="D26411" s="233"/>
    </row>
    <row r="26413" spans="4:4" s="232" customFormat="1" ht="15.75" customHeight="1">
      <c r="D26413" s="233"/>
    </row>
    <row r="26415" spans="4:4" s="232" customFormat="1" ht="15.75" customHeight="1">
      <c r="D26415" s="233"/>
    </row>
    <row r="26417" spans="4:4" s="232" customFormat="1" ht="15.75" customHeight="1">
      <c r="D26417" s="233"/>
    </row>
    <row r="26419" spans="4:4" s="232" customFormat="1" ht="15.75" customHeight="1">
      <c r="D26419" s="233"/>
    </row>
    <row r="26421" spans="4:4" s="232" customFormat="1" ht="15.75" customHeight="1">
      <c r="D26421" s="233"/>
    </row>
    <row r="26423" spans="4:4" s="232" customFormat="1" ht="15.75" customHeight="1">
      <c r="D26423" s="233"/>
    </row>
    <row r="26425" spans="4:4" s="232" customFormat="1" ht="15.75" customHeight="1">
      <c r="D26425" s="233"/>
    </row>
    <row r="26427" spans="4:4" s="232" customFormat="1" ht="15.75" customHeight="1">
      <c r="D26427" s="233"/>
    </row>
    <row r="26429" spans="4:4" s="232" customFormat="1" ht="15.75" customHeight="1">
      <c r="D26429" s="233"/>
    </row>
    <row r="26431" spans="4:4" s="232" customFormat="1" ht="15.75" customHeight="1">
      <c r="D26431" s="233"/>
    </row>
    <row r="26433" spans="4:4" s="232" customFormat="1" ht="15.75" customHeight="1">
      <c r="D26433" s="233"/>
    </row>
    <row r="26435" spans="4:4" s="232" customFormat="1" ht="15.75" customHeight="1">
      <c r="D26435" s="233"/>
    </row>
    <row r="26437" spans="4:4" s="232" customFormat="1" ht="15.75" customHeight="1">
      <c r="D26437" s="233"/>
    </row>
    <row r="26439" spans="4:4" s="232" customFormat="1" ht="15.75" customHeight="1">
      <c r="D26439" s="233"/>
    </row>
    <row r="26441" spans="4:4" s="232" customFormat="1" ht="15.75" customHeight="1">
      <c r="D26441" s="233"/>
    </row>
    <row r="26443" spans="4:4" s="232" customFormat="1" ht="15.75" customHeight="1">
      <c r="D26443" s="233"/>
    </row>
    <row r="26445" spans="4:4" s="232" customFormat="1" ht="15.75" customHeight="1">
      <c r="D26445" s="233"/>
    </row>
    <row r="26447" spans="4:4" s="232" customFormat="1" ht="15.75" customHeight="1">
      <c r="D26447" s="233"/>
    </row>
    <row r="26449" spans="4:4" s="232" customFormat="1" ht="15.75" customHeight="1">
      <c r="D26449" s="233"/>
    </row>
    <row r="26451" spans="4:4" s="232" customFormat="1" ht="15.75" customHeight="1">
      <c r="D26451" s="233"/>
    </row>
    <row r="26453" spans="4:4" s="232" customFormat="1" ht="15.75" customHeight="1">
      <c r="D26453" s="233"/>
    </row>
    <row r="26455" spans="4:4" s="232" customFormat="1" ht="15.75" customHeight="1">
      <c r="D26455" s="233"/>
    </row>
    <row r="26457" spans="4:4" s="232" customFormat="1" ht="15.75" customHeight="1">
      <c r="D26457" s="233"/>
    </row>
    <row r="26459" spans="4:4" s="232" customFormat="1" ht="15.75" customHeight="1">
      <c r="D26459" s="233"/>
    </row>
    <row r="26461" spans="4:4" s="232" customFormat="1" ht="15.75" customHeight="1">
      <c r="D26461" s="233"/>
    </row>
    <row r="26463" spans="4:4" s="232" customFormat="1" ht="15.75" customHeight="1">
      <c r="D26463" s="233"/>
    </row>
    <row r="26465" spans="4:4" s="232" customFormat="1" ht="15.75" customHeight="1">
      <c r="D26465" s="233"/>
    </row>
    <row r="26467" spans="4:4" s="232" customFormat="1" ht="15.75" customHeight="1">
      <c r="D26467" s="233"/>
    </row>
    <row r="26469" spans="4:4" s="232" customFormat="1" ht="15.75" customHeight="1">
      <c r="D26469" s="233"/>
    </row>
    <row r="26471" spans="4:4" s="232" customFormat="1" ht="15.75" customHeight="1">
      <c r="D26471" s="233"/>
    </row>
    <row r="26473" spans="4:4" s="232" customFormat="1" ht="15.75" customHeight="1">
      <c r="D26473" s="233"/>
    </row>
    <row r="26475" spans="4:4" s="232" customFormat="1" ht="15.75" customHeight="1">
      <c r="D26475" s="233"/>
    </row>
    <row r="26477" spans="4:4" s="232" customFormat="1" ht="15.75" customHeight="1">
      <c r="D26477" s="233"/>
    </row>
    <row r="26479" spans="4:4" s="232" customFormat="1" ht="15.75" customHeight="1">
      <c r="D26479" s="233"/>
    </row>
    <row r="26481" spans="4:4" s="232" customFormat="1" ht="15.75" customHeight="1">
      <c r="D26481" s="233"/>
    </row>
    <row r="26483" spans="4:4" s="232" customFormat="1" ht="15.75" customHeight="1">
      <c r="D26483" s="233"/>
    </row>
    <row r="26485" spans="4:4" s="232" customFormat="1" ht="15.75" customHeight="1">
      <c r="D26485" s="233"/>
    </row>
    <row r="26487" spans="4:4" s="232" customFormat="1" ht="15.75" customHeight="1">
      <c r="D26487" s="233"/>
    </row>
    <row r="26489" spans="4:4" s="232" customFormat="1" ht="15.75" customHeight="1">
      <c r="D26489" s="233"/>
    </row>
    <row r="26491" spans="4:4" s="232" customFormat="1" ht="15.75" customHeight="1">
      <c r="D26491" s="233"/>
    </row>
    <row r="26493" spans="4:4" s="232" customFormat="1" ht="15.75" customHeight="1">
      <c r="D26493" s="233"/>
    </row>
    <row r="26495" spans="4:4" s="232" customFormat="1" ht="15.75" customHeight="1">
      <c r="D26495" s="233"/>
    </row>
    <row r="26497" spans="4:4" s="232" customFormat="1" ht="15.75" customHeight="1">
      <c r="D26497" s="233"/>
    </row>
    <row r="26499" spans="4:4" s="232" customFormat="1" ht="15.75" customHeight="1">
      <c r="D26499" s="233"/>
    </row>
    <row r="26501" spans="4:4" s="232" customFormat="1" ht="15.75" customHeight="1">
      <c r="D26501" s="233"/>
    </row>
    <row r="26503" spans="4:4" s="232" customFormat="1" ht="15.75" customHeight="1">
      <c r="D26503" s="233"/>
    </row>
    <row r="26505" spans="4:4" s="232" customFormat="1" ht="15.75" customHeight="1">
      <c r="D26505" s="233"/>
    </row>
    <row r="26507" spans="4:4" s="232" customFormat="1" ht="15.75" customHeight="1">
      <c r="D26507" s="233"/>
    </row>
    <row r="26509" spans="4:4" s="232" customFormat="1" ht="15.75" customHeight="1">
      <c r="D26509" s="233"/>
    </row>
    <row r="26511" spans="4:4" s="232" customFormat="1" ht="15.75" customHeight="1">
      <c r="D26511" s="233"/>
    </row>
    <row r="26513" spans="4:4" s="232" customFormat="1" ht="15.75" customHeight="1">
      <c r="D26513" s="233"/>
    </row>
    <row r="26515" spans="4:4" s="232" customFormat="1" ht="15.75" customHeight="1">
      <c r="D26515" s="233"/>
    </row>
    <row r="26517" spans="4:4" s="232" customFormat="1" ht="15.75" customHeight="1">
      <c r="D26517" s="233"/>
    </row>
    <row r="26519" spans="4:4" s="232" customFormat="1" ht="15.75" customHeight="1">
      <c r="D26519" s="233"/>
    </row>
    <row r="26521" spans="4:4" s="232" customFormat="1" ht="15.75" customHeight="1">
      <c r="D26521" s="233"/>
    </row>
    <row r="26523" spans="4:4" s="232" customFormat="1" ht="15.75" customHeight="1">
      <c r="D26523" s="233"/>
    </row>
    <row r="26525" spans="4:4" s="232" customFormat="1" ht="15.75" customHeight="1">
      <c r="D26525" s="233"/>
    </row>
    <row r="26527" spans="4:4" s="232" customFormat="1" ht="15.75" customHeight="1">
      <c r="D26527" s="233"/>
    </row>
    <row r="26529" spans="4:4" s="232" customFormat="1" ht="15.75" customHeight="1">
      <c r="D26529" s="233"/>
    </row>
    <row r="26531" spans="4:4" s="232" customFormat="1" ht="15.75" customHeight="1">
      <c r="D26531" s="233"/>
    </row>
    <row r="26533" spans="4:4" s="232" customFormat="1" ht="15.75" customHeight="1">
      <c r="D26533" s="233"/>
    </row>
    <row r="26535" spans="4:4" s="232" customFormat="1" ht="15.75" customHeight="1">
      <c r="D26535" s="233"/>
    </row>
    <row r="26537" spans="4:4" s="232" customFormat="1" ht="15.75" customHeight="1">
      <c r="D26537" s="233"/>
    </row>
    <row r="26539" spans="4:4" s="232" customFormat="1" ht="15.75" customHeight="1">
      <c r="D26539" s="233"/>
    </row>
    <row r="26541" spans="4:4" s="232" customFormat="1" ht="15.75" customHeight="1">
      <c r="D26541" s="233"/>
    </row>
    <row r="26543" spans="4:4" s="232" customFormat="1" ht="15.75" customHeight="1">
      <c r="D26543" s="233"/>
    </row>
    <row r="26545" spans="4:4" s="232" customFormat="1" ht="15.75" customHeight="1">
      <c r="D26545" s="233"/>
    </row>
    <row r="26547" spans="4:4" s="232" customFormat="1" ht="15.75" customHeight="1">
      <c r="D26547" s="233"/>
    </row>
    <row r="26549" spans="4:4" s="232" customFormat="1" ht="15.75" customHeight="1">
      <c r="D26549" s="233"/>
    </row>
    <row r="26551" spans="4:4" s="232" customFormat="1" ht="15.75" customHeight="1">
      <c r="D26551" s="233"/>
    </row>
    <row r="26553" spans="4:4" s="232" customFormat="1" ht="15.75" customHeight="1">
      <c r="D26553" s="233"/>
    </row>
    <row r="26555" spans="4:4" s="232" customFormat="1" ht="15.75" customHeight="1">
      <c r="D26555" s="233"/>
    </row>
    <row r="26557" spans="4:4" s="232" customFormat="1" ht="15.75" customHeight="1">
      <c r="D26557" s="233"/>
    </row>
    <row r="26559" spans="4:4" s="232" customFormat="1" ht="15.75" customHeight="1">
      <c r="D26559" s="233"/>
    </row>
    <row r="26561" spans="4:4" s="232" customFormat="1" ht="15.75" customHeight="1">
      <c r="D26561" s="233"/>
    </row>
    <row r="26563" spans="4:4" s="232" customFormat="1" ht="15.75" customHeight="1">
      <c r="D26563" s="233"/>
    </row>
    <row r="26565" spans="4:4" s="232" customFormat="1" ht="15.75" customHeight="1">
      <c r="D26565" s="233"/>
    </row>
    <row r="26567" spans="4:4" s="232" customFormat="1" ht="15.75" customHeight="1">
      <c r="D26567" s="233"/>
    </row>
    <row r="26569" spans="4:4" s="232" customFormat="1" ht="15.75" customHeight="1">
      <c r="D26569" s="233"/>
    </row>
    <row r="26571" spans="4:4" s="232" customFormat="1" ht="15.75" customHeight="1">
      <c r="D26571" s="233"/>
    </row>
    <row r="26573" spans="4:4" s="232" customFormat="1" ht="15.75" customHeight="1">
      <c r="D26573" s="233"/>
    </row>
    <row r="26575" spans="4:4" s="232" customFormat="1" ht="15.75" customHeight="1">
      <c r="D26575" s="233"/>
    </row>
    <row r="26577" spans="4:4" s="232" customFormat="1" ht="15.75" customHeight="1">
      <c r="D26577" s="233"/>
    </row>
    <row r="26579" spans="4:4" s="232" customFormat="1" ht="15.75" customHeight="1">
      <c r="D26579" s="233"/>
    </row>
    <row r="26581" spans="4:4" s="232" customFormat="1" ht="15.75" customHeight="1">
      <c r="D26581" s="233"/>
    </row>
    <row r="26583" spans="4:4" s="232" customFormat="1" ht="15.75" customHeight="1">
      <c r="D26583" s="233"/>
    </row>
    <row r="26585" spans="4:4" s="232" customFormat="1" ht="15.75" customHeight="1">
      <c r="D26585" s="233"/>
    </row>
    <row r="26587" spans="4:4" s="232" customFormat="1" ht="15.75" customHeight="1">
      <c r="D26587" s="233"/>
    </row>
    <row r="26589" spans="4:4" s="232" customFormat="1" ht="15.75" customHeight="1">
      <c r="D26589" s="233"/>
    </row>
    <row r="26591" spans="4:4" s="232" customFormat="1" ht="15.75" customHeight="1">
      <c r="D26591" s="233"/>
    </row>
    <row r="26593" spans="4:4" s="232" customFormat="1" ht="15.75" customHeight="1">
      <c r="D26593" s="233"/>
    </row>
    <row r="26595" spans="4:4" s="232" customFormat="1" ht="15.75" customHeight="1">
      <c r="D26595" s="233"/>
    </row>
    <row r="26597" spans="4:4" s="232" customFormat="1" ht="15.75" customHeight="1">
      <c r="D26597" s="233"/>
    </row>
    <row r="26599" spans="4:4" s="232" customFormat="1" ht="15.75" customHeight="1">
      <c r="D26599" s="233"/>
    </row>
    <row r="26601" spans="4:4" s="232" customFormat="1" ht="15.75" customHeight="1">
      <c r="D26601" s="233"/>
    </row>
    <row r="26603" spans="4:4" s="232" customFormat="1" ht="15.75" customHeight="1">
      <c r="D26603" s="233"/>
    </row>
    <row r="26605" spans="4:4" s="232" customFormat="1" ht="15.75" customHeight="1">
      <c r="D26605" s="233"/>
    </row>
    <row r="26607" spans="4:4" s="232" customFormat="1" ht="15.75" customHeight="1">
      <c r="D26607" s="233"/>
    </row>
    <row r="26609" spans="4:4" s="232" customFormat="1" ht="15.75" customHeight="1">
      <c r="D26609" s="233"/>
    </row>
    <row r="26611" spans="4:4" s="232" customFormat="1" ht="15.75" customHeight="1">
      <c r="D26611" s="233"/>
    </row>
    <row r="26613" spans="4:4" s="232" customFormat="1" ht="15.75" customHeight="1">
      <c r="D26613" s="233"/>
    </row>
    <row r="26615" spans="4:4" s="232" customFormat="1" ht="15.75" customHeight="1">
      <c r="D26615" s="233"/>
    </row>
    <row r="26617" spans="4:4" s="232" customFormat="1" ht="15.75" customHeight="1">
      <c r="D26617" s="233"/>
    </row>
    <row r="26619" spans="4:4" s="232" customFormat="1" ht="15.75" customHeight="1">
      <c r="D26619" s="233"/>
    </row>
    <row r="26621" spans="4:4" s="232" customFormat="1" ht="15.75" customHeight="1">
      <c r="D26621" s="233"/>
    </row>
    <row r="26623" spans="4:4" s="232" customFormat="1" ht="15.75" customHeight="1">
      <c r="D26623" s="233"/>
    </row>
    <row r="26625" spans="4:4" s="232" customFormat="1" ht="15.75" customHeight="1">
      <c r="D26625" s="233"/>
    </row>
    <row r="26627" spans="4:4" s="232" customFormat="1" ht="15.75" customHeight="1">
      <c r="D26627" s="233"/>
    </row>
    <row r="26629" spans="4:4" s="232" customFormat="1" ht="15.75" customHeight="1">
      <c r="D26629" s="233"/>
    </row>
    <row r="26631" spans="4:4" s="232" customFormat="1" ht="15.75" customHeight="1">
      <c r="D26631" s="233"/>
    </row>
    <row r="26633" spans="4:4" s="232" customFormat="1" ht="15.75" customHeight="1">
      <c r="D26633" s="233"/>
    </row>
    <row r="26635" spans="4:4" s="232" customFormat="1" ht="15.75" customHeight="1">
      <c r="D26635" s="233"/>
    </row>
    <row r="26637" spans="4:4" s="232" customFormat="1" ht="15.75" customHeight="1">
      <c r="D26637" s="233"/>
    </row>
    <row r="26639" spans="4:4" s="232" customFormat="1" ht="15.75" customHeight="1">
      <c r="D26639" s="233"/>
    </row>
    <row r="26641" spans="4:4" s="232" customFormat="1" ht="15.75" customHeight="1">
      <c r="D26641" s="233"/>
    </row>
    <row r="26643" spans="4:4" s="232" customFormat="1" ht="15.75" customHeight="1">
      <c r="D26643" s="233"/>
    </row>
    <row r="26645" spans="4:4" s="232" customFormat="1" ht="15.75" customHeight="1">
      <c r="D26645" s="233"/>
    </row>
    <row r="26647" spans="4:4" s="232" customFormat="1" ht="15.75" customHeight="1">
      <c r="D26647" s="233"/>
    </row>
    <row r="26649" spans="4:4" s="232" customFormat="1" ht="15.75" customHeight="1">
      <c r="D26649" s="233"/>
    </row>
    <row r="26651" spans="4:4" s="232" customFormat="1" ht="15.75" customHeight="1">
      <c r="D26651" s="233"/>
    </row>
    <row r="26653" spans="4:4" s="232" customFormat="1" ht="15.75" customHeight="1">
      <c r="D26653" s="233"/>
    </row>
    <row r="26655" spans="4:4" s="232" customFormat="1" ht="15.75" customHeight="1">
      <c r="D26655" s="233"/>
    </row>
    <row r="26657" spans="4:4" s="232" customFormat="1" ht="15.75" customHeight="1">
      <c r="D26657" s="233"/>
    </row>
    <row r="26659" spans="4:4" s="232" customFormat="1" ht="15.75" customHeight="1">
      <c r="D26659" s="233"/>
    </row>
    <row r="26661" spans="4:4" s="232" customFormat="1" ht="15.75" customHeight="1">
      <c r="D26661" s="233"/>
    </row>
    <row r="26663" spans="4:4" s="232" customFormat="1" ht="15.75" customHeight="1">
      <c r="D26663" s="233"/>
    </row>
    <row r="26665" spans="4:4" s="232" customFormat="1" ht="15.75" customHeight="1">
      <c r="D26665" s="233"/>
    </row>
    <row r="26667" spans="4:4" s="232" customFormat="1" ht="15.75" customHeight="1">
      <c r="D26667" s="233"/>
    </row>
    <row r="26669" spans="4:4" s="232" customFormat="1" ht="15.75" customHeight="1">
      <c r="D26669" s="233"/>
    </row>
    <row r="26671" spans="4:4" s="232" customFormat="1" ht="15.75" customHeight="1">
      <c r="D26671" s="233"/>
    </row>
    <row r="26673" spans="4:4" s="232" customFormat="1" ht="15.75" customHeight="1">
      <c r="D26673" s="233"/>
    </row>
    <row r="26675" spans="4:4" s="232" customFormat="1" ht="15.75" customHeight="1">
      <c r="D26675" s="233"/>
    </row>
    <row r="26677" spans="4:4" s="232" customFormat="1" ht="15.75" customHeight="1">
      <c r="D26677" s="233"/>
    </row>
    <row r="26679" spans="4:4" s="232" customFormat="1" ht="15.75" customHeight="1">
      <c r="D26679" s="233"/>
    </row>
    <row r="26681" spans="4:4" s="232" customFormat="1" ht="15.75" customHeight="1">
      <c r="D26681" s="233"/>
    </row>
    <row r="26683" spans="4:4" s="232" customFormat="1" ht="15.75" customHeight="1">
      <c r="D26683" s="233"/>
    </row>
    <row r="26685" spans="4:4" s="232" customFormat="1" ht="15.75" customHeight="1">
      <c r="D26685" s="233"/>
    </row>
    <row r="26687" spans="4:4" s="232" customFormat="1" ht="15.75" customHeight="1">
      <c r="D26687" s="233"/>
    </row>
    <row r="26689" spans="4:4" s="232" customFormat="1" ht="15.75" customHeight="1">
      <c r="D26689" s="233"/>
    </row>
    <row r="26691" spans="4:4" s="232" customFormat="1" ht="15.75" customHeight="1">
      <c r="D26691" s="233"/>
    </row>
    <row r="26693" spans="4:4" s="232" customFormat="1" ht="15.75" customHeight="1">
      <c r="D26693" s="233"/>
    </row>
    <row r="26695" spans="4:4" s="232" customFormat="1" ht="15.75" customHeight="1">
      <c r="D26695" s="233"/>
    </row>
    <row r="26697" spans="4:4" s="232" customFormat="1" ht="15.75" customHeight="1">
      <c r="D26697" s="233"/>
    </row>
    <row r="26699" spans="4:4" s="232" customFormat="1" ht="15.75" customHeight="1">
      <c r="D26699" s="233"/>
    </row>
    <row r="26701" spans="4:4" s="232" customFormat="1" ht="15.75" customHeight="1">
      <c r="D26701" s="233"/>
    </row>
    <row r="26703" spans="4:4" s="232" customFormat="1" ht="15.75" customHeight="1">
      <c r="D26703" s="233"/>
    </row>
    <row r="26705" spans="4:4" s="232" customFormat="1" ht="15.75" customHeight="1">
      <c r="D26705" s="233"/>
    </row>
    <row r="26707" spans="4:4" s="232" customFormat="1" ht="15.75" customHeight="1">
      <c r="D26707" s="233"/>
    </row>
    <row r="26709" spans="4:4" s="232" customFormat="1" ht="15.75" customHeight="1">
      <c r="D26709" s="233"/>
    </row>
    <row r="26711" spans="4:4" s="232" customFormat="1" ht="15.75" customHeight="1">
      <c r="D26711" s="233"/>
    </row>
    <row r="26713" spans="4:4" s="232" customFormat="1" ht="15.75" customHeight="1">
      <c r="D26713" s="233"/>
    </row>
    <row r="26715" spans="4:4" s="232" customFormat="1" ht="15.75" customHeight="1">
      <c r="D26715" s="233"/>
    </row>
    <row r="26717" spans="4:4" s="232" customFormat="1" ht="15.75" customHeight="1">
      <c r="D26717" s="233"/>
    </row>
    <row r="26719" spans="4:4" s="232" customFormat="1" ht="15.75" customHeight="1">
      <c r="D26719" s="233"/>
    </row>
    <row r="26721" spans="4:4" s="232" customFormat="1" ht="15.75" customHeight="1">
      <c r="D26721" s="233"/>
    </row>
    <row r="26723" spans="4:4" s="232" customFormat="1" ht="15.75" customHeight="1">
      <c r="D26723" s="233"/>
    </row>
    <row r="26725" spans="4:4" s="232" customFormat="1" ht="15.75" customHeight="1">
      <c r="D26725" s="233"/>
    </row>
    <row r="26727" spans="4:4" s="232" customFormat="1" ht="15.75" customHeight="1">
      <c r="D26727" s="233"/>
    </row>
    <row r="26729" spans="4:4" s="232" customFormat="1" ht="15.75" customHeight="1">
      <c r="D26729" s="233"/>
    </row>
    <row r="26731" spans="4:4" s="232" customFormat="1" ht="15.75" customHeight="1">
      <c r="D26731" s="233"/>
    </row>
    <row r="26733" spans="4:4" s="232" customFormat="1" ht="15.75" customHeight="1">
      <c r="D26733" s="233"/>
    </row>
    <row r="26735" spans="4:4" s="232" customFormat="1" ht="15.75" customHeight="1">
      <c r="D26735" s="233"/>
    </row>
    <row r="26737" spans="4:4" s="232" customFormat="1" ht="15.75" customHeight="1">
      <c r="D26737" s="233"/>
    </row>
    <row r="26739" spans="4:4" s="232" customFormat="1" ht="15.75" customHeight="1">
      <c r="D26739" s="233"/>
    </row>
    <row r="26741" spans="4:4" s="232" customFormat="1" ht="15.75" customHeight="1">
      <c r="D26741" s="233"/>
    </row>
    <row r="26743" spans="4:4" s="232" customFormat="1" ht="15.75" customHeight="1">
      <c r="D26743" s="233"/>
    </row>
    <row r="26745" spans="4:4" s="232" customFormat="1" ht="15.75" customHeight="1">
      <c r="D26745" s="233"/>
    </row>
    <row r="26747" spans="4:4" s="232" customFormat="1" ht="15.75" customHeight="1">
      <c r="D26747" s="233"/>
    </row>
    <row r="26749" spans="4:4" s="232" customFormat="1" ht="15.75" customHeight="1">
      <c r="D26749" s="233"/>
    </row>
    <row r="26751" spans="4:4" s="232" customFormat="1" ht="15.75" customHeight="1">
      <c r="D26751" s="233"/>
    </row>
    <row r="26753" spans="4:4" s="232" customFormat="1" ht="15.75" customHeight="1">
      <c r="D26753" s="233"/>
    </row>
    <row r="26755" spans="4:4" s="232" customFormat="1" ht="15.75" customHeight="1">
      <c r="D26755" s="233"/>
    </row>
    <row r="26757" spans="4:4" s="232" customFormat="1" ht="15.75" customHeight="1">
      <c r="D26757" s="233"/>
    </row>
    <row r="26759" spans="4:4" s="232" customFormat="1" ht="15.75" customHeight="1">
      <c r="D26759" s="233"/>
    </row>
    <row r="26761" spans="4:4" s="232" customFormat="1" ht="15.75" customHeight="1">
      <c r="D26761" s="233"/>
    </row>
    <row r="26763" spans="4:4" s="232" customFormat="1" ht="15.75" customHeight="1">
      <c r="D26763" s="233"/>
    </row>
    <row r="26765" spans="4:4" s="232" customFormat="1" ht="15.75" customHeight="1">
      <c r="D26765" s="233"/>
    </row>
    <row r="26767" spans="4:4" s="232" customFormat="1" ht="15.75" customHeight="1">
      <c r="D26767" s="233"/>
    </row>
    <row r="26769" spans="4:4" s="232" customFormat="1" ht="15.75" customHeight="1">
      <c r="D26769" s="233"/>
    </row>
    <row r="26771" spans="4:4" s="232" customFormat="1" ht="15.75" customHeight="1">
      <c r="D26771" s="233"/>
    </row>
    <row r="26773" spans="4:4" s="232" customFormat="1" ht="15.75" customHeight="1">
      <c r="D26773" s="233"/>
    </row>
    <row r="26775" spans="4:4" s="232" customFormat="1" ht="15.75" customHeight="1">
      <c r="D26775" s="233"/>
    </row>
    <row r="26777" spans="4:4" s="232" customFormat="1" ht="15.75" customHeight="1">
      <c r="D26777" s="233"/>
    </row>
    <row r="26779" spans="4:4" s="232" customFormat="1" ht="15.75" customHeight="1">
      <c r="D26779" s="233"/>
    </row>
    <row r="26781" spans="4:4" s="232" customFormat="1" ht="15.75" customHeight="1">
      <c r="D26781" s="233"/>
    </row>
    <row r="26783" spans="4:4" s="232" customFormat="1" ht="15.75" customHeight="1">
      <c r="D26783" s="233"/>
    </row>
    <row r="26785" spans="4:4" s="232" customFormat="1" ht="15.75" customHeight="1">
      <c r="D26785" s="233"/>
    </row>
    <row r="26787" spans="4:4" s="232" customFormat="1" ht="15.75" customHeight="1">
      <c r="D26787" s="233"/>
    </row>
    <row r="26789" spans="4:4" s="232" customFormat="1" ht="15.75" customHeight="1">
      <c r="D26789" s="233"/>
    </row>
    <row r="26791" spans="4:4" s="232" customFormat="1" ht="15.75" customHeight="1">
      <c r="D26791" s="233"/>
    </row>
    <row r="26793" spans="4:4" s="232" customFormat="1" ht="15.75" customHeight="1">
      <c r="D26793" s="233"/>
    </row>
    <row r="26795" spans="4:4" s="232" customFormat="1" ht="15.75" customHeight="1">
      <c r="D26795" s="233"/>
    </row>
    <row r="26797" spans="4:4" s="232" customFormat="1" ht="15.75" customHeight="1">
      <c r="D26797" s="233"/>
    </row>
    <row r="26799" spans="4:4" s="232" customFormat="1" ht="15.75" customHeight="1">
      <c r="D26799" s="233"/>
    </row>
    <row r="26801" spans="4:4" s="232" customFormat="1" ht="15.75" customHeight="1">
      <c r="D26801" s="233"/>
    </row>
    <row r="26803" spans="4:4" s="232" customFormat="1" ht="15.75" customHeight="1">
      <c r="D26803" s="233"/>
    </row>
    <row r="26805" spans="4:4" s="232" customFormat="1" ht="15.75" customHeight="1">
      <c r="D26805" s="233"/>
    </row>
    <row r="26807" spans="4:4" s="232" customFormat="1" ht="15.75" customHeight="1">
      <c r="D26807" s="233"/>
    </row>
    <row r="26809" spans="4:4" s="232" customFormat="1" ht="15.75" customHeight="1">
      <c r="D26809" s="233"/>
    </row>
    <row r="26811" spans="4:4" s="232" customFormat="1" ht="15.75" customHeight="1">
      <c r="D26811" s="233"/>
    </row>
    <row r="26813" spans="4:4" s="232" customFormat="1" ht="15.75" customHeight="1">
      <c r="D26813" s="233"/>
    </row>
    <row r="26815" spans="4:4" s="232" customFormat="1" ht="15.75" customHeight="1">
      <c r="D26815" s="233"/>
    </row>
    <row r="26817" spans="4:4" s="232" customFormat="1" ht="15.75" customHeight="1">
      <c r="D26817" s="233"/>
    </row>
    <row r="26819" spans="4:4" s="232" customFormat="1" ht="15.75" customHeight="1">
      <c r="D26819" s="233"/>
    </row>
    <row r="26821" spans="4:4" s="232" customFormat="1" ht="15.75" customHeight="1">
      <c r="D26821" s="233"/>
    </row>
    <row r="26823" spans="4:4" s="232" customFormat="1" ht="15.75" customHeight="1">
      <c r="D26823" s="233"/>
    </row>
    <row r="26825" spans="4:4" s="232" customFormat="1" ht="15.75" customHeight="1">
      <c r="D26825" s="233"/>
    </row>
    <row r="26827" spans="4:4" s="232" customFormat="1" ht="15.75" customHeight="1">
      <c r="D26827" s="233"/>
    </row>
    <row r="26829" spans="4:4" s="232" customFormat="1" ht="15.75" customHeight="1">
      <c r="D26829" s="233"/>
    </row>
    <row r="26831" spans="4:4" s="232" customFormat="1" ht="15.75" customHeight="1">
      <c r="D26831" s="233"/>
    </row>
    <row r="26833" spans="4:4" s="232" customFormat="1" ht="15.75" customHeight="1">
      <c r="D26833" s="233"/>
    </row>
    <row r="26835" spans="4:4" s="232" customFormat="1" ht="15.75" customHeight="1">
      <c r="D26835" s="233"/>
    </row>
    <row r="26837" spans="4:4" s="232" customFormat="1" ht="15.75" customHeight="1">
      <c r="D26837" s="233"/>
    </row>
    <row r="26839" spans="4:4" s="232" customFormat="1" ht="15.75" customHeight="1">
      <c r="D26839" s="233"/>
    </row>
    <row r="26841" spans="4:4" s="232" customFormat="1" ht="15.75" customHeight="1">
      <c r="D26841" s="233"/>
    </row>
    <row r="26843" spans="4:4" s="232" customFormat="1" ht="15.75" customHeight="1">
      <c r="D26843" s="233"/>
    </row>
    <row r="26845" spans="4:4" s="232" customFormat="1" ht="15.75" customHeight="1">
      <c r="D26845" s="233"/>
    </row>
    <row r="26847" spans="4:4" s="232" customFormat="1" ht="15.75" customHeight="1">
      <c r="D26847" s="233"/>
    </row>
    <row r="26849" spans="4:4" s="232" customFormat="1" ht="15.75" customHeight="1">
      <c r="D26849" s="233"/>
    </row>
    <row r="26851" spans="4:4" s="232" customFormat="1" ht="15.75" customHeight="1">
      <c r="D26851" s="233"/>
    </row>
    <row r="26853" spans="4:4" s="232" customFormat="1" ht="15.75" customHeight="1">
      <c r="D26853" s="233"/>
    </row>
    <row r="26855" spans="4:4" s="232" customFormat="1" ht="15.75" customHeight="1">
      <c r="D26855" s="233"/>
    </row>
    <row r="26857" spans="4:4" s="232" customFormat="1" ht="15.75" customHeight="1">
      <c r="D26857" s="233"/>
    </row>
    <row r="26859" spans="4:4" s="232" customFormat="1" ht="15.75" customHeight="1">
      <c r="D26859" s="233"/>
    </row>
    <row r="26861" spans="4:4" s="232" customFormat="1" ht="15.75" customHeight="1">
      <c r="D26861" s="233"/>
    </row>
    <row r="26863" spans="4:4" s="232" customFormat="1" ht="15.75" customHeight="1">
      <c r="D26863" s="233"/>
    </row>
    <row r="26865" spans="4:4" s="232" customFormat="1" ht="15.75" customHeight="1">
      <c r="D26865" s="233"/>
    </row>
    <row r="26867" spans="4:4" s="232" customFormat="1" ht="15.75" customHeight="1">
      <c r="D26867" s="233"/>
    </row>
    <row r="26869" spans="4:4" s="232" customFormat="1" ht="15.75" customHeight="1">
      <c r="D26869" s="233"/>
    </row>
    <row r="26871" spans="4:4" s="232" customFormat="1" ht="15.75" customHeight="1">
      <c r="D26871" s="233"/>
    </row>
    <row r="26873" spans="4:4" s="232" customFormat="1" ht="15.75" customHeight="1">
      <c r="D26873" s="233"/>
    </row>
    <row r="26875" spans="4:4" s="232" customFormat="1" ht="15.75" customHeight="1">
      <c r="D26875" s="233"/>
    </row>
    <row r="26877" spans="4:4" s="232" customFormat="1" ht="15.75" customHeight="1">
      <c r="D26877" s="233"/>
    </row>
    <row r="26879" spans="4:4" s="232" customFormat="1" ht="15.75" customHeight="1">
      <c r="D26879" s="233"/>
    </row>
    <row r="26881" spans="4:4" s="232" customFormat="1" ht="15.75" customHeight="1">
      <c r="D26881" s="233"/>
    </row>
    <row r="26883" spans="4:4" s="232" customFormat="1" ht="15.75" customHeight="1">
      <c r="D26883" s="233"/>
    </row>
    <row r="26885" spans="4:4" s="232" customFormat="1" ht="15.75" customHeight="1">
      <c r="D26885" s="233"/>
    </row>
    <row r="26887" spans="4:4" s="232" customFormat="1" ht="15.75" customHeight="1">
      <c r="D26887" s="233"/>
    </row>
    <row r="26889" spans="4:4" s="232" customFormat="1" ht="15.75" customHeight="1">
      <c r="D26889" s="233"/>
    </row>
    <row r="26891" spans="4:4" s="232" customFormat="1" ht="15.75" customHeight="1">
      <c r="D26891" s="233"/>
    </row>
    <row r="26893" spans="4:4" s="232" customFormat="1" ht="15.75" customHeight="1">
      <c r="D26893" s="233"/>
    </row>
    <row r="26895" spans="4:4" s="232" customFormat="1" ht="15.75" customHeight="1">
      <c r="D26895" s="233"/>
    </row>
    <row r="26897" spans="4:4" s="232" customFormat="1" ht="15.75" customHeight="1">
      <c r="D26897" s="233"/>
    </row>
    <row r="26899" spans="4:4" s="232" customFormat="1" ht="15.75" customHeight="1">
      <c r="D26899" s="233"/>
    </row>
    <row r="26901" spans="4:4" s="232" customFormat="1" ht="15.75" customHeight="1">
      <c r="D26901" s="233"/>
    </row>
    <row r="26903" spans="4:4" s="232" customFormat="1" ht="15.75" customHeight="1">
      <c r="D26903" s="233"/>
    </row>
    <row r="26905" spans="4:4" s="232" customFormat="1" ht="15.75" customHeight="1">
      <c r="D26905" s="233"/>
    </row>
    <row r="26907" spans="4:4" s="232" customFormat="1" ht="15.75" customHeight="1">
      <c r="D26907" s="233"/>
    </row>
    <row r="26909" spans="4:4" s="232" customFormat="1" ht="15.75" customHeight="1">
      <c r="D26909" s="233"/>
    </row>
    <row r="26911" spans="4:4" s="232" customFormat="1" ht="15.75" customHeight="1">
      <c r="D26911" s="233"/>
    </row>
    <row r="26913" spans="4:4" s="232" customFormat="1" ht="15.75" customHeight="1">
      <c r="D26913" s="233"/>
    </row>
    <row r="26915" spans="4:4" s="232" customFormat="1" ht="15.75" customHeight="1">
      <c r="D26915" s="233"/>
    </row>
    <row r="26917" spans="4:4" s="232" customFormat="1" ht="15.75" customHeight="1">
      <c r="D26917" s="233"/>
    </row>
    <row r="26919" spans="4:4" s="232" customFormat="1" ht="15.75" customHeight="1">
      <c r="D26919" s="233"/>
    </row>
    <row r="26921" spans="4:4" s="232" customFormat="1" ht="15.75" customHeight="1">
      <c r="D26921" s="233"/>
    </row>
    <row r="26923" spans="4:4" s="232" customFormat="1" ht="15.75" customHeight="1">
      <c r="D26923" s="233"/>
    </row>
    <row r="26925" spans="4:4" s="232" customFormat="1" ht="15.75" customHeight="1">
      <c r="D26925" s="233"/>
    </row>
    <row r="26927" spans="4:4" s="232" customFormat="1" ht="15.75" customHeight="1">
      <c r="D26927" s="233"/>
    </row>
    <row r="26929" spans="4:4" s="232" customFormat="1" ht="15.75" customHeight="1">
      <c r="D26929" s="233"/>
    </row>
    <row r="26931" spans="4:4" s="232" customFormat="1" ht="15.75" customHeight="1">
      <c r="D26931" s="233"/>
    </row>
    <row r="26933" spans="4:4" s="232" customFormat="1" ht="15.75" customHeight="1">
      <c r="D26933" s="233"/>
    </row>
    <row r="26935" spans="4:4" s="232" customFormat="1" ht="15.75" customHeight="1">
      <c r="D26935" s="233"/>
    </row>
    <row r="26937" spans="4:4" s="232" customFormat="1" ht="15.75" customHeight="1">
      <c r="D26937" s="233"/>
    </row>
    <row r="26939" spans="4:4" s="232" customFormat="1" ht="15.75" customHeight="1">
      <c r="D26939" s="233"/>
    </row>
    <row r="26941" spans="4:4" s="232" customFormat="1" ht="15.75" customHeight="1">
      <c r="D26941" s="233"/>
    </row>
    <row r="26943" spans="4:4" s="232" customFormat="1" ht="15.75" customHeight="1">
      <c r="D26943" s="233"/>
    </row>
    <row r="26945" spans="4:4" s="232" customFormat="1" ht="15.75" customHeight="1">
      <c r="D26945" s="233"/>
    </row>
    <row r="26947" spans="4:4" s="232" customFormat="1" ht="15.75" customHeight="1">
      <c r="D26947" s="233"/>
    </row>
    <row r="26949" spans="4:4" s="232" customFormat="1" ht="15.75" customHeight="1">
      <c r="D26949" s="233"/>
    </row>
    <row r="26951" spans="4:4" s="232" customFormat="1" ht="15.75" customHeight="1">
      <c r="D26951" s="233"/>
    </row>
    <row r="26953" spans="4:4" s="232" customFormat="1" ht="15.75" customHeight="1">
      <c r="D26953" s="233"/>
    </row>
    <row r="26955" spans="4:4" s="232" customFormat="1" ht="15.75" customHeight="1">
      <c r="D26955" s="233"/>
    </row>
    <row r="26957" spans="4:4" s="232" customFormat="1" ht="15.75" customHeight="1">
      <c r="D26957" s="233"/>
    </row>
    <row r="26959" spans="4:4" s="232" customFormat="1" ht="15.75" customHeight="1">
      <c r="D26959" s="233"/>
    </row>
    <row r="26961" spans="4:4" s="232" customFormat="1" ht="15.75" customHeight="1">
      <c r="D26961" s="233"/>
    </row>
    <row r="26963" spans="4:4" s="232" customFormat="1" ht="15.75" customHeight="1">
      <c r="D26963" s="233"/>
    </row>
    <row r="26965" spans="4:4" s="232" customFormat="1" ht="15.75" customHeight="1">
      <c r="D26965" s="233"/>
    </row>
    <row r="26967" spans="4:4" s="232" customFormat="1" ht="15.75" customHeight="1">
      <c r="D26967" s="233"/>
    </row>
    <row r="26969" spans="4:4" s="232" customFormat="1" ht="15.75" customHeight="1">
      <c r="D26969" s="233"/>
    </row>
    <row r="26971" spans="4:4" s="232" customFormat="1" ht="15.75" customHeight="1">
      <c r="D26971" s="233"/>
    </row>
    <row r="26973" spans="4:4" s="232" customFormat="1" ht="15.75" customHeight="1">
      <c r="D26973" s="233"/>
    </row>
    <row r="26975" spans="4:4" s="232" customFormat="1" ht="15.75" customHeight="1">
      <c r="D26975" s="233"/>
    </row>
    <row r="26977" spans="4:4" s="232" customFormat="1" ht="15.75" customHeight="1">
      <c r="D26977" s="233"/>
    </row>
    <row r="26979" spans="4:4" s="232" customFormat="1" ht="15.75" customHeight="1">
      <c r="D26979" s="233"/>
    </row>
    <row r="26981" spans="4:4" s="232" customFormat="1" ht="15.75" customHeight="1">
      <c r="D26981" s="233"/>
    </row>
    <row r="26983" spans="4:4" s="232" customFormat="1" ht="15.75" customHeight="1">
      <c r="D26983" s="233"/>
    </row>
    <row r="26985" spans="4:4" s="232" customFormat="1" ht="15.75" customHeight="1">
      <c r="D26985" s="233"/>
    </row>
    <row r="26987" spans="4:4" s="232" customFormat="1" ht="15.75" customHeight="1">
      <c r="D26987" s="233"/>
    </row>
    <row r="26989" spans="4:4" s="232" customFormat="1" ht="15.75" customHeight="1">
      <c r="D26989" s="233"/>
    </row>
    <row r="26991" spans="4:4" s="232" customFormat="1" ht="15.75" customHeight="1">
      <c r="D26991" s="233"/>
    </row>
    <row r="26993" spans="4:4" s="232" customFormat="1" ht="15.75" customHeight="1">
      <c r="D26993" s="233"/>
    </row>
    <row r="26995" spans="4:4" s="232" customFormat="1" ht="15.75" customHeight="1">
      <c r="D26995" s="233"/>
    </row>
    <row r="26997" spans="4:4" s="232" customFormat="1" ht="15.75" customHeight="1">
      <c r="D26997" s="233"/>
    </row>
    <row r="26999" spans="4:4" s="232" customFormat="1" ht="15.75" customHeight="1">
      <c r="D26999" s="233"/>
    </row>
    <row r="27001" spans="4:4" s="232" customFormat="1" ht="15.75" customHeight="1">
      <c r="D27001" s="233"/>
    </row>
    <row r="27003" spans="4:4" s="232" customFormat="1" ht="15.75" customHeight="1">
      <c r="D27003" s="233"/>
    </row>
    <row r="27005" spans="4:4" s="232" customFormat="1" ht="15.75" customHeight="1">
      <c r="D27005" s="233"/>
    </row>
    <row r="27007" spans="4:4" s="232" customFormat="1" ht="15.75" customHeight="1">
      <c r="D27007" s="233"/>
    </row>
    <row r="27009" spans="4:4" s="232" customFormat="1" ht="15.75" customHeight="1">
      <c r="D27009" s="233"/>
    </row>
    <row r="27011" spans="4:4" s="232" customFormat="1" ht="15.75" customHeight="1">
      <c r="D27011" s="233"/>
    </row>
    <row r="27013" spans="4:4" s="232" customFormat="1" ht="15.75" customHeight="1">
      <c r="D27013" s="233"/>
    </row>
    <row r="27015" spans="4:4" s="232" customFormat="1" ht="15.75" customHeight="1">
      <c r="D27015" s="233"/>
    </row>
    <row r="27017" spans="4:4" s="232" customFormat="1" ht="15.75" customHeight="1">
      <c r="D27017" s="233"/>
    </row>
    <row r="27019" spans="4:4" s="232" customFormat="1" ht="15.75" customHeight="1">
      <c r="D27019" s="233"/>
    </row>
    <row r="27021" spans="4:4" s="232" customFormat="1" ht="15.75" customHeight="1">
      <c r="D27021" s="233"/>
    </row>
    <row r="27023" spans="4:4" s="232" customFormat="1" ht="15.75" customHeight="1">
      <c r="D27023" s="233"/>
    </row>
    <row r="27025" spans="4:4" s="232" customFormat="1" ht="15.75" customHeight="1">
      <c r="D27025" s="233"/>
    </row>
    <row r="27027" spans="4:4" s="232" customFormat="1" ht="15.75" customHeight="1">
      <c r="D27027" s="233"/>
    </row>
    <row r="27029" spans="4:4" s="232" customFormat="1" ht="15.75" customHeight="1">
      <c r="D27029" s="233"/>
    </row>
    <row r="27031" spans="4:4" s="232" customFormat="1" ht="15.75" customHeight="1">
      <c r="D27031" s="233"/>
    </row>
    <row r="27033" spans="4:4" s="232" customFormat="1" ht="15.75" customHeight="1">
      <c r="D27033" s="233"/>
    </row>
    <row r="27035" spans="4:4" s="232" customFormat="1" ht="15.75" customHeight="1">
      <c r="D27035" s="233"/>
    </row>
    <row r="27037" spans="4:4" s="232" customFormat="1" ht="15.75" customHeight="1">
      <c r="D27037" s="233"/>
    </row>
    <row r="27039" spans="4:4" s="232" customFormat="1" ht="15.75" customHeight="1">
      <c r="D27039" s="233"/>
    </row>
    <row r="27041" spans="4:4" s="232" customFormat="1" ht="15.75" customHeight="1">
      <c r="D27041" s="233"/>
    </row>
    <row r="27043" spans="4:4" s="232" customFormat="1" ht="15.75" customHeight="1">
      <c r="D27043" s="233"/>
    </row>
    <row r="27045" spans="4:4" s="232" customFormat="1" ht="15.75" customHeight="1">
      <c r="D27045" s="233"/>
    </row>
    <row r="27047" spans="4:4" s="232" customFormat="1" ht="15.75" customHeight="1">
      <c r="D27047" s="233"/>
    </row>
    <row r="27049" spans="4:4" s="232" customFormat="1" ht="15.75" customHeight="1">
      <c r="D27049" s="233"/>
    </row>
    <row r="27051" spans="4:4" s="232" customFormat="1" ht="15.75" customHeight="1">
      <c r="D27051" s="233"/>
    </row>
    <row r="27053" spans="4:4" s="232" customFormat="1" ht="15.75" customHeight="1">
      <c r="D27053" s="233"/>
    </row>
    <row r="27055" spans="4:4" s="232" customFormat="1" ht="15.75" customHeight="1">
      <c r="D27055" s="233"/>
    </row>
    <row r="27057" spans="4:4" s="232" customFormat="1" ht="15.75" customHeight="1">
      <c r="D27057" s="233"/>
    </row>
    <row r="27059" spans="4:4" s="232" customFormat="1" ht="15.75" customHeight="1">
      <c r="D27059" s="233"/>
    </row>
    <row r="27061" spans="4:4" s="232" customFormat="1" ht="15.75" customHeight="1">
      <c r="D27061" s="233"/>
    </row>
    <row r="27063" spans="4:4" s="232" customFormat="1" ht="15.75" customHeight="1">
      <c r="D27063" s="233"/>
    </row>
    <row r="27065" spans="4:4" s="232" customFormat="1" ht="15.75" customHeight="1">
      <c r="D27065" s="233"/>
    </row>
    <row r="27067" spans="4:4" s="232" customFormat="1" ht="15.75" customHeight="1">
      <c r="D27067" s="233"/>
    </row>
    <row r="27069" spans="4:4" s="232" customFormat="1" ht="15.75" customHeight="1">
      <c r="D27069" s="233"/>
    </row>
    <row r="27071" spans="4:4" s="232" customFormat="1" ht="15.75" customHeight="1">
      <c r="D27071" s="233"/>
    </row>
    <row r="27073" spans="4:4" s="232" customFormat="1" ht="15.75" customHeight="1">
      <c r="D27073" s="233"/>
    </row>
    <row r="27075" spans="4:4" s="232" customFormat="1" ht="15.75" customHeight="1">
      <c r="D27075" s="233"/>
    </row>
    <row r="27077" spans="4:4" s="232" customFormat="1" ht="15.75" customHeight="1">
      <c r="D27077" s="233"/>
    </row>
    <row r="27079" spans="4:4" s="232" customFormat="1" ht="15.75" customHeight="1">
      <c r="D27079" s="233"/>
    </row>
    <row r="27081" spans="4:4" s="232" customFormat="1" ht="15.75" customHeight="1">
      <c r="D27081" s="233"/>
    </row>
    <row r="27083" spans="4:4" s="232" customFormat="1" ht="15.75" customHeight="1">
      <c r="D27083" s="233"/>
    </row>
    <row r="27085" spans="4:4" s="232" customFormat="1" ht="15.75" customHeight="1">
      <c r="D27085" s="233"/>
    </row>
    <row r="27087" spans="4:4" s="232" customFormat="1" ht="15.75" customHeight="1">
      <c r="D27087" s="233"/>
    </row>
    <row r="27089" spans="4:4" s="232" customFormat="1" ht="15.75" customHeight="1">
      <c r="D27089" s="233"/>
    </row>
    <row r="27091" spans="4:4" s="232" customFormat="1" ht="15.75" customHeight="1">
      <c r="D27091" s="233"/>
    </row>
    <row r="27093" spans="4:4" s="232" customFormat="1" ht="15.75" customHeight="1">
      <c r="D27093" s="233"/>
    </row>
    <row r="27095" spans="4:4" s="232" customFormat="1" ht="15.75" customHeight="1">
      <c r="D27095" s="233"/>
    </row>
    <row r="27097" spans="4:4" s="232" customFormat="1" ht="15.75" customHeight="1">
      <c r="D27097" s="233"/>
    </row>
    <row r="27099" spans="4:4" s="232" customFormat="1" ht="15.75" customHeight="1">
      <c r="D27099" s="233"/>
    </row>
    <row r="27101" spans="4:4" s="232" customFormat="1" ht="15.75" customHeight="1">
      <c r="D27101" s="233"/>
    </row>
    <row r="27103" spans="4:4" s="232" customFormat="1" ht="15.75" customHeight="1">
      <c r="D27103" s="233"/>
    </row>
    <row r="27105" spans="4:4" s="232" customFormat="1" ht="15.75" customHeight="1">
      <c r="D27105" s="233"/>
    </row>
    <row r="27107" spans="4:4" s="232" customFormat="1" ht="15.75" customHeight="1">
      <c r="D27107" s="233"/>
    </row>
    <row r="27109" spans="4:4" s="232" customFormat="1" ht="15.75" customHeight="1">
      <c r="D27109" s="233"/>
    </row>
    <row r="27111" spans="4:4" s="232" customFormat="1" ht="15.75" customHeight="1">
      <c r="D27111" s="233"/>
    </row>
    <row r="27113" spans="4:4" s="232" customFormat="1" ht="15.75" customHeight="1">
      <c r="D27113" s="233"/>
    </row>
    <row r="27115" spans="4:4" s="232" customFormat="1" ht="15.75" customHeight="1">
      <c r="D27115" s="233"/>
    </row>
    <row r="27117" spans="4:4" s="232" customFormat="1" ht="15.75" customHeight="1">
      <c r="D27117" s="233"/>
    </row>
    <row r="27119" spans="4:4" s="232" customFormat="1" ht="15.75" customHeight="1">
      <c r="D27119" s="233"/>
    </row>
    <row r="27121" spans="4:4" s="232" customFormat="1" ht="15.75" customHeight="1">
      <c r="D27121" s="233"/>
    </row>
    <row r="27123" spans="4:4" s="232" customFormat="1" ht="15.75" customHeight="1">
      <c r="D27123" s="233"/>
    </row>
    <row r="27125" spans="4:4" s="232" customFormat="1" ht="15.75" customHeight="1">
      <c r="D27125" s="233"/>
    </row>
    <row r="27127" spans="4:4" s="232" customFormat="1" ht="15.75" customHeight="1">
      <c r="D27127" s="233"/>
    </row>
    <row r="27129" spans="4:4" s="232" customFormat="1" ht="15.75" customHeight="1">
      <c r="D27129" s="233"/>
    </row>
    <row r="27131" spans="4:4" s="232" customFormat="1" ht="15.75" customHeight="1">
      <c r="D27131" s="233"/>
    </row>
    <row r="27133" spans="4:4" s="232" customFormat="1" ht="15.75" customHeight="1">
      <c r="D27133" s="233"/>
    </row>
    <row r="27135" spans="4:4" s="232" customFormat="1" ht="15.75" customHeight="1">
      <c r="D27135" s="233"/>
    </row>
    <row r="27137" spans="4:4" s="232" customFormat="1" ht="15.75" customHeight="1">
      <c r="D27137" s="233"/>
    </row>
    <row r="27139" spans="4:4" s="232" customFormat="1" ht="15.75" customHeight="1">
      <c r="D27139" s="233"/>
    </row>
    <row r="27141" spans="4:4" s="232" customFormat="1" ht="15.75" customHeight="1">
      <c r="D27141" s="233"/>
    </row>
    <row r="27143" spans="4:4" s="232" customFormat="1" ht="15.75" customHeight="1">
      <c r="D27143" s="233"/>
    </row>
    <row r="27145" spans="4:4" s="232" customFormat="1" ht="15.75" customHeight="1">
      <c r="D27145" s="233"/>
    </row>
    <row r="27147" spans="4:4" s="232" customFormat="1" ht="15.75" customHeight="1">
      <c r="D27147" s="233"/>
    </row>
    <row r="27149" spans="4:4" s="232" customFormat="1" ht="15.75" customHeight="1">
      <c r="D27149" s="233"/>
    </row>
    <row r="27151" spans="4:4" s="232" customFormat="1" ht="15.75" customHeight="1">
      <c r="D27151" s="233"/>
    </row>
    <row r="27153" spans="4:4" s="232" customFormat="1" ht="15.75" customHeight="1">
      <c r="D27153" s="233"/>
    </row>
    <row r="27155" spans="4:4" s="232" customFormat="1" ht="15.75" customHeight="1">
      <c r="D27155" s="233"/>
    </row>
    <row r="27157" spans="4:4" s="232" customFormat="1" ht="15.75" customHeight="1">
      <c r="D27157" s="233"/>
    </row>
    <row r="27159" spans="4:4" s="232" customFormat="1" ht="15.75" customHeight="1">
      <c r="D27159" s="233"/>
    </row>
    <row r="27161" spans="4:4" s="232" customFormat="1" ht="15.75" customHeight="1">
      <c r="D27161" s="233"/>
    </row>
    <row r="27163" spans="4:4" s="232" customFormat="1" ht="15.75" customHeight="1">
      <c r="D27163" s="233"/>
    </row>
    <row r="27165" spans="4:4" s="232" customFormat="1" ht="15.75" customHeight="1">
      <c r="D27165" s="233"/>
    </row>
    <row r="27167" spans="4:4" s="232" customFormat="1" ht="15.75" customHeight="1">
      <c r="D27167" s="233"/>
    </row>
    <row r="27169" spans="4:4" s="232" customFormat="1" ht="15.75" customHeight="1">
      <c r="D27169" s="233"/>
    </row>
    <row r="27171" spans="4:4" s="232" customFormat="1" ht="15.75" customHeight="1">
      <c r="D27171" s="233"/>
    </row>
    <row r="27173" spans="4:4" s="232" customFormat="1" ht="15.75" customHeight="1">
      <c r="D27173" s="233"/>
    </row>
    <row r="27175" spans="4:4" s="232" customFormat="1" ht="15.75" customHeight="1">
      <c r="D27175" s="233"/>
    </row>
    <row r="27177" spans="4:4" s="232" customFormat="1" ht="15.75" customHeight="1">
      <c r="D27177" s="233"/>
    </row>
    <row r="27179" spans="4:4" s="232" customFormat="1" ht="15.75" customHeight="1">
      <c r="D27179" s="233"/>
    </row>
    <row r="27181" spans="4:4" s="232" customFormat="1" ht="15.75" customHeight="1">
      <c r="D27181" s="233"/>
    </row>
    <row r="27183" spans="4:4" s="232" customFormat="1" ht="15.75" customHeight="1">
      <c r="D27183" s="233"/>
    </row>
    <row r="27185" spans="4:4" s="232" customFormat="1" ht="15.75" customHeight="1">
      <c r="D27185" s="233"/>
    </row>
    <row r="27187" spans="4:4" s="232" customFormat="1" ht="15.75" customHeight="1">
      <c r="D27187" s="233"/>
    </row>
    <row r="27189" spans="4:4" s="232" customFormat="1" ht="15.75" customHeight="1">
      <c r="D27189" s="233"/>
    </row>
    <row r="27191" spans="4:4" s="232" customFormat="1" ht="15.75" customHeight="1">
      <c r="D27191" s="233"/>
    </row>
    <row r="27193" spans="4:4" s="232" customFormat="1" ht="15.75" customHeight="1">
      <c r="D27193" s="233"/>
    </row>
    <row r="27195" spans="4:4" s="232" customFormat="1" ht="15.75" customHeight="1">
      <c r="D27195" s="233"/>
    </row>
    <row r="27197" spans="4:4" s="232" customFormat="1" ht="15.75" customHeight="1">
      <c r="D27197" s="233"/>
    </row>
    <row r="27199" spans="4:4" s="232" customFormat="1" ht="15.75" customHeight="1">
      <c r="D27199" s="233"/>
    </row>
    <row r="27201" spans="4:4" s="232" customFormat="1" ht="15.75" customHeight="1">
      <c r="D27201" s="233"/>
    </row>
    <row r="27203" spans="4:4" s="232" customFormat="1" ht="15.75" customHeight="1">
      <c r="D27203" s="233"/>
    </row>
    <row r="27205" spans="4:4" s="232" customFormat="1" ht="15.75" customHeight="1">
      <c r="D27205" s="233"/>
    </row>
    <row r="27207" spans="4:4" s="232" customFormat="1" ht="15.75" customHeight="1">
      <c r="D27207" s="233"/>
    </row>
    <row r="27209" spans="4:4" s="232" customFormat="1" ht="15.75" customHeight="1">
      <c r="D27209" s="233"/>
    </row>
    <row r="27211" spans="4:4" s="232" customFormat="1" ht="15.75" customHeight="1">
      <c r="D27211" s="233"/>
    </row>
    <row r="27213" spans="4:4" s="232" customFormat="1" ht="15.75" customHeight="1">
      <c r="D27213" s="233"/>
    </row>
    <row r="27215" spans="4:4" s="232" customFormat="1" ht="15.75" customHeight="1">
      <c r="D27215" s="233"/>
    </row>
    <row r="27217" spans="4:4" s="232" customFormat="1" ht="15.75" customHeight="1">
      <c r="D27217" s="233"/>
    </row>
    <row r="27219" spans="4:4" s="232" customFormat="1" ht="15.75" customHeight="1">
      <c r="D27219" s="233"/>
    </row>
    <row r="27221" spans="4:4" s="232" customFormat="1" ht="15.75" customHeight="1">
      <c r="D27221" s="233"/>
    </row>
    <row r="27223" spans="4:4" s="232" customFormat="1" ht="15.75" customHeight="1">
      <c r="D27223" s="233"/>
    </row>
    <row r="27225" spans="4:4" s="232" customFormat="1" ht="15.75" customHeight="1">
      <c r="D27225" s="233"/>
    </row>
    <row r="27227" spans="4:4" s="232" customFormat="1" ht="15.75" customHeight="1">
      <c r="D27227" s="233"/>
    </row>
    <row r="27229" spans="4:4" s="232" customFormat="1" ht="15.75" customHeight="1">
      <c r="D27229" s="233"/>
    </row>
    <row r="27231" spans="4:4" s="232" customFormat="1" ht="15.75" customHeight="1">
      <c r="D27231" s="233"/>
    </row>
    <row r="27233" spans="4:4" s="232" customFormat="1" ht="15.75" customHeight="1">
      <c r="D27233" s="233"/>
    </row>
    <row r="27235" spans="4:4" s="232" customFormat="1" ht="15.75" customHeight="1">
      <c r="D27235" s="233"/>
    </row>
    <row r="27237" spans="4:4" s="232" customFormat="1" ht="15.75" customHeight="1">
      <c r="D27237" s="233"/>
    </row>
    <row r="27239" spans="4:4" s="232" customFormat="1" ht="15.75" customHeight="1">
      <c r="D27239" s="233"/>
    </row>
    <row r="27241" spans="4:4" s="232" customFormat="1" ht="15.75" customHeight="1">
      <c r="D27241" s="233"/>
    </row>
    <row r="27243" spans="4:4" s="232" customFormat="1" ht="15.75" customHeight="1">
      <c r="D27243" s="233"/>
    </row>
    <row r="27245" spans="4:4" s="232" customFormat="1" ht="15.75" customHeight="1">
      <c r="D27245" s="233"/>
    </row>
    <row r="27247" spans="4:4" s="232" customFormat="1" ht="15.75" customHeight="1">
      <c r="D27247" s="233"/>
    </row>
    <row r="27249" spans="4:4" s="232" customFormat="1" ht="15.75" customHeight="1">
      <c r="D27249" s="233"/>
    </row>
    <row r="27251" spans="4:4" s="232" customFormat="1" ht="15.75" customHeight="1">
      <c r="D27251" s="233"/>
    </row>
    <row r="27253" spans="4:4" s="232" customFormat="1" ht="15.75" customHeight="1">
      <c r="D27253" s="233"/>
    </row>
    <row r="27255" spans="4:4" s="232" customFormat="1" ht="15.75" customHeight="1">
      <c r="D27255" s="233"/>
    </row>
    <row r="27257" spans="4:4" s="232" customFormat="1" ht="15.75" customHeight="1">
      <c r="D27257" s="233"/>
    </row>
    <row r="27259" spans="4:4" s="232" customFormat="1" ht="15.75" customHeight="1">
      <c r="D27259" s="233"/>
    </row>
    <row r="27261" spans="4:4" s="232" customFormat="1" ht="15.75" customHeight="1">
      <c r="D27261" s="233"/>
    </row>
    <row r="27263" spans="4:4" s="232" customFormat="1" ht="15.75" customHeight="1">
      <c r="D27263" s="233"/>
    </row>
    <row r="27265" spans="4:4" s="232" customFormat="1" ht="15.75" customHeight="1">
      <c r="D27265" s="233"/>
    </row>
    <row r="27267" spans="4:4" s="232" customFormat="1" ht="15.75" customHeight="1">
      <c r="D27267" s="233"/>
    </row>
    <row r="27269" spans="4:4" s="232" customFormat="1" ht="15.75" customHeight="1">
      <c r="D27269" s="233"/>
    </row>
    <row r="27271" spans="4:4" s="232" customFormat="1" ht="15.75" customHeight="1">
      <c r="D27271" s="233"/>
    </row>
    <row r="27273" spans="4:4" s="232" customFormat="1" ht="15.75" customHeight="1">
      <c r="D27273" s="233"/>
    </row>
    <row r="27275" spans="4:4" s="232" customFormat="1" ht="15.75" customHeight="1">
      <c r="D27275" s="233"/>
    </row>
    <row r="27277" spans="4:4" s="232" customFormat="1" ht="15.75" customHeight="1">
      <c r="D27277" s="233"/>
    </row>
    <row r="27279" spans="4:4" s="232" customFormat="1" ht="15.75" customHeight="1">
      <c r="D27279" s="233"/>
    </row>
    <row r="27281" spans="4:4" s="232" customFormat="1" ht="15.75" customHeight="1">
      <c r="D27281" s="233"/>
    </row>
    <row r="27283" spans="4:4" s="232" customFormat="1" ht="15.75" customHeight="1">
      <c r="D27283" s="233"/>
    </row>
    <row r="27285" spans="4:4" s="232" customFormat="1" ht="15.75" customHeight="1">
      <c r="D27285" s="233"/>
    </row>
    <row r="27287" spans="4:4" s="232" customFormat="1" ht="15.75" customHeight="1">
      <c r="D27287" s="233"/>
    </row>
    <row r="27289" spans="4:4" s="232" customFormat="1" ht="15.75" customHeight="1">
      <c r="D27289" s="233"/>
    </row>
    <row r="27291" spans="4:4" s="232" customFormat="1" ht="15.75" customHeight="1">
      <c r="D27291" s="233"/>
    </row>
    <row r="27293" spans="4:4" s="232" customFormat="1" ht="15.75" customHeight="1">
      <c r="D27293" s="233"/>
    </row>
    <row r="27295" spans="4:4" s="232" customFormat="1" ht="15.75" customHeight="1">
      <c r="D27295" s="233"/>
    </row>
    <row r="27297" spans="4:4" s="232" customFormat="1" ht="15.75" customHeight="1">
      <c r="D27297" s="233"/>
    </row>
    <row r="27299" spans="4:4" s="232" customFormat="1" ht="15.75" customHeight="1">
      <c r="D27299" s="233"/>
    </row>
    <row r="27301" spans="4:4" s="232" customFormat="1" ht="15.75" customHeight="1">
      <c r="D27301" s="233"/>
    </row>
    <row r="27303" spans="4:4" s="232" customFormat="1" ht="15.75" customHeight="1">
      <c r="D27303" s="233"/>
    </row>
    <row r="27305" spans="4:4" s="232" customFormat="1" ht="15.75" customHeight="1">
      <c r="D27305" s="233"/>
    </row>
    <row r="27307" spans="4:4" s="232" customFormat="1" ht="15.75" customHeight="1">
      <c r="D27307" s="233"/>
    </row>
    <row r="27309" spans="4:4" s="232" customFormat="1" ht="15.75" customHeight="1">
      <c r="D27309" s="233"/>
    </row>
    <row r="27311" spans="4:4" s="232" customFormat="1" ht="15.75" customHeight="1">
      <c r="D27311" s="233"/>
    </row>
    <row r="27313" spans="4:4" s="232" customFormat="1" ht="15.75" customHeight="1">
      <c r="D27313" s="233"/>
    </row>
    <row r="27315" spans="4:4" s="232" customFormat="1" ht="15.75" customHeight="1">
      <c r="D27315" s="233"/>
    </row>
    <row r="27317" spans="4:4" s="232" customFormat="1" ht="15.75" customHeight="1">
      <c r="D27317" s="233"/>
    </row>
    <row r="27319" spans="4:4" s="232" customFormat="1" ht="15.75" customHeight="1">
      <c r="D27319" s="233"/>
    </row>
    <row r="27321" spans="4:4" s="232" customFormat="1" ht="15.75" customHeight="1">
      <c r="D27321" s="233"/>
    </row>
    <row r="27323" spans="4:4" s="232" customFormat="1" ht="15.75" customHeight="1">
      <c r="D27323" s="233"/>
    </row>
    <row r="27325" spans="4:4" s="232" customFormat="1" ht="15.75" customHeight="1">
      <c r="D27325" s="233"/>
    </row>
    <row r="27327" spans="4:4" s="232" customFormat="1" ht="15.75" customHeight="1">
      <c r="D27327" s="233"/>
    </row>
    <row r="27329" spans="4:4" s="232" customFormat="1" ht="15.75" customHeight="1">
      <c r="D27329" s="233"/>
    </row>
    <row r="27331" spans="4:4" s="232" customFormat="1" ht="15.75" customHeight="1">
      <c r="D27331" s="233"/>
    </row>
    <row r="27333" spans="4:4" s="232" customFormat="1" ht="15.75" customHeight="1">
      <c r="D27333" s="233"/>
    </row>
    <row r="27335" spans="4:4" s="232" customFormat="1" ht="15.75" customHeight="1">
      <c r="D27335" s="233"/>
    </row>
    <row r="27337" spans="4:4" s="232" customFormat="1" ht="15.75" customHeight="1">
      <c r="D27337" s="233"/>
    </row>
    <row r="27339" spans="4:4" s="232" customFormat="1" ht="15.75" customHeight="1">
      <c r="D27339" s="233"/>
    </row>
    <row r="27341" spans="4:4" s="232" customFormat="1" ht="15.75" customHeight="1">
      <c r="D27341" s="233"/>
    </row>
    <row r="27343" spans="4:4" s="232" customFormat="1" ht="15.75" customHeight="1">
      <c r="D27343" s="233"/>
    </row>
    <row r="27345" spans="4:4" s="232" customFormat="1" ht="15.75" customHeight="1">
      <c r="D27345" s="233"/>
    </row>
    <row r="27347" spans="4:4" s="232" customFormat="1" ht="15.75" customHeight="1">
      <c r="D27347" s="233"/>
    </row>
    <row r="27349" spans="4:4" s="232" customFormat="1" ht="15.75" customHeight="1">
      <c r="D27349" s="233"/>
    </row>
    <row r="27351" spans="4:4" s="232" customFormat="1" ht="15.75" customHeight="1">
      <c r="D27351" s="233"/>
    </row>
    <row r="27353" spans="4:4" s="232" customFormat="1" ht="15.75" customHeight="1">
      <c r="D27353" s="233"/>
    </row>
    <row r="27355" spans="4:4" s="232" customFormat="1" ht="15.75" customHeight="1">
      <c r="D27355" s="233"/>
    </row>
    <row r="27357" spans="4:4" s="232" customFormat="1" ht="15.75" customHeight="1">
      <c r="D27357" s="233"/>
    </row>
    <row r="27359" spans="4:4" s="232" customFormat="1" ht="15.75" customHeight="1">
      <c r="D27359" s="233"/>
    </row>
    <row r="27361" spans="4:4" s="232" customFormat="1" ht="15.75" customHeight="1">
      <c r="D27361" s="233"/>
    </row>
    <row r="27363" spans="4:4" s="232" customFormat="1" ht="15.75" customHeight="1">
      <c r="D27363" s="233"/>
    </row>
    <row r="27365" spans="4:4" s="232" customFormat="1" ht="15.75" customHeight="1">
      <c r="D27365" s="233"/>
    </row>
    <row r="27367" spans="4:4" s="232" customFormat="1" ht="15.75" customHeight="1">
      <c r="D27367" s="233"/>
    </row>
    <row r="27369" spans="4:4" s="232" customFormat="1" ht="15.75" customHeight="1">
      <c r="D27369" s="233"/>
    </row>
    <row r="27371" spans="4:4" s="232" customFormat="1" ht="15.75" customHeight="1">
      <c r="D27371" s="233"/>
    </row>
    <row r="27373" spans="4:4" s="232" customFormat="1" ht="15.75" customHeight="1">
      <c r="D27373" s="233"/>
    </row>
    <row r="27375" spans="4:4" s="232" customFormat="1" ht="15.75" customHeight="1">
      <c r="D27375" s="233"/>
    </row>
    <row r="27377" spans="4:4" s="232" customFormat="1" ht="15.75" customHeight="1">
      <c r="D27377" s="233"/>
    </row>
    <row r="27379" spans="4:4" s="232" customFormat="1" ht="15.75" customHeight="1">
      <c r="D27379" s="233"/>
    </row>
    <row r="27381" spans="4:4" s="232" customFormat="1" ht="15.75" customHeight="1">
      <c r="D27381" s="233"/>
    </row>
    <row r="27383" spans="4:4" s="232" customFormat="1" ht="15.75" customHeight="1">
      <c r="D27383" s="233"/>
    </row>
    <row r="27385" spans="4:4" s="232" customFormat="1" ht="15.75" customHeight="1">
      <c r="D27385" s="233"/>
    </row>
    <row r="27387" spans="4:4" s="232" customFormat="1" ht="15.75" customHeight="1">
      <c r="D27387" s="233"/>
    </row>
    <row r="27389" spans="4:4" s="232" customFormat="1" ht="15.75" customHeight="1">
      <c r="D27389" s="233"/>
    </row>
    <row r="27391" spans="4:4" s="232" customFormat="1" ht="15.75" customHeight="1">
      <c r="D27391" s="233"/>
    </row>
    <row r="27393" spans="4:4" s="232" customFormat="1" ht="15.75" customHeight="1">
      <c r="D27393" s="233"/>
    </row>
    <row r="27395" spans="4:4" s="232" customFormat="1" ht="15.75" customHeight="1">
      <c r="D27395" s="233"/>
    </row>
    <row r="27397" spans="4:4" s="232" customFormat="1" ht="15.75" customHeight="1">
      <c r="D27397" s="233"/>
    </row>
    <row r="27399" spans="4:4" s="232" customFormat="1" ht="15.75" customHeight="1">
      <c r="D27399" s="233"/>
    </row>
    <row r="27401" spans="4:4" s="232" customFormat="1" ht="15.75" customHeight="1">
      <c r="D27401" s="233"/>
    </row>
    <row r="27403" spans="4:4" s="232" customFormat="1" ht="15.75" customHeight="1">
      <c r="D27403" s="233"/>
    </row>
    <row r="27405" spans="4:4" s="232" customFormat="1" ht="15.75" customHeight="1">
      <c r="D27405" s="233"/>
    </row>
    <row r="27407" spans="4:4" s="232" customFormat="1" ht="15.75" customHeight="1">
      <c r="D27407" s="233"/>
    </row>
    <row r="27409" spans="4:4" s="232" customFormat="1" ht="15.75" customHeight="1">
      <c r="D27409" s="233"/>
    </row>
    <row r="27411" spans="4:4" s="232" customFormat="1" ht="15.75" customHeight="1">
      <c r="D27411" s="233"/>
    </row>
    <row r="27413" spans="4:4" s="232" customFormat="1" ht="15.75" customHeight="1">
      <c r="D27413" s="233"/>
    </row>
    <row r="27415" spans="4:4" s="232" customFormat="1" ht="15.75" customHeight="1">
      <c r="D27415" s="233"/>
    </row>
    <row r="27417" spans="4:4" s="232" customFormat="1" ht="15.75" customHeight="1">
      <c r="D27417" s="233"/>
    </row>
    <row r="27419" spans="4:4" s="232" customFormat="1" ht="15.75" customHeight="1">
      <c r="D27419" s="233"/>
    </row>
    <row r="27421" spans="4:4" s="232" customFormat="1" ht="15.75" customHeight="1">
      <c r="D27421" s="233"/>
    </row>
    <row r="27423" spans="4:4" s="232" customFormat="1" ht="15.75" customHeight="1">
      <c r="D27423" s="233"/>
    </row>
    <row r="27425" spans="4:4" s="232" customFormat="1" ht="15.75" customHeight="1">
      <c r="D27425" s="233"/>
    </row>
    <row r="27427" spans="4:4" s="232" customFormat="1" ht="15.75" customHeight="1">
      <c r="D27427" s="233"/>
    </row>
    <row r="27429" spans="4:4" s="232" customFormat="1" ht="15.75" customHeight="1">
      <c r="D27429" s="233"/>
    </row>
    <row r="27431" spans="4:4" s="232" customFormat="1" ht="15.75" customHeight="1">
      <c r="D27431" s="233"/>
    </row>
    <row r="27433" spans="4:4" s="232" customFormat="1" ht="15.75" customHeight="1">
      <c r="D27433" s="233"/>
    </row>
    <row r="27435" spans="4:4" s="232" customFormat="1" ht="15.75" customHeight="1">
      <c r="D27435" s="233"/>
    </row>
    <row r="27437" spans="4:4" s="232" customFormat="1" ht="15.75" customHeight="1">
      <c r="D27437" s="233"/>
    </row>
    <row r="27439" spans="4:4" s="232" customFormat="1" ht="15.75" customHeight="1">
      <c r="D27439" s="233"/>
    </row>
    <row r="27441" spans="4:4" s="232" customFormat="1" ht="15.75" customHeight="1">
      <c r="D27441" s="233"/>
    </row>
    <row r="27443" spans="4:4" s="232" customFormat="1" ht="15.75" customHeight="1">
      <c r="D27443" s="233"/>
    </row>
    <row r="27445" spans="4:4" s="232" customFormat="1" ht="15.75" customHeight="1">
      <c r="D27445" s="233"/>
    </row>
    <row r="27447" spans="4:4" s="232" customFormat="1" ht="15.75" customHeight="1">
      <c r="D27447" s="233"/>
    </row>
    <row r="27449" spans="4:4" s="232" customFormat="1" ht="15.75" customHeight="1">
      <c r="D27449" s="233"/>
    </row>
    <row r="27451" spans="4:4" s="232" customFormat="1" ht="15.75" customHeight="1">
      <c r="D27451" s="233"/>
    </row>
    <row r="27453" spans="4:4" s="232" customFormat="1" ht="15.75" customHeight="1">
      <c r="D27453" s="233"/>
    </row>
    <row r="27455" spans="4:4" s="232" customFormat="1" ht="15.75" customHeight="1">
      <c r="D27455" s="233"/>
    </row>
    <row r="27457" spans="4:4" s="232" customFormat="1" ht="15.75" customHeight="1">
      <c r="D27457" s="233"/>
    </row>
    <row r="27459" spans="4:4" s="232" customFormat="1" ht="15.75" customHeight="1">
      <c r="D27459" s="233"/>
    </row>
    <row r="27461" spans="4:4" s="232" customFormat="1" ht="15.75" customHeight="1">
      <c r="D27461" s="233"/>
    </row>
    <row r="27463" spans="4:4" s="232" customFormat="1" ht="15.75" customHeight="1">
      <c r="D27463" s="233"/>
    </row>
    <row r="27465" spans="4:4" s="232" customFormat="1" ht="15.75" customHeight="1">
      <c r="D27465" s="233"/>
    </row>
    <row r="27467" spans="4:4" s="232" customFormat="1" ht="15.75" customHeight="1">
      <c r="D27467" s="233"/>
    </row>
    <row r="27469" spans="4:4" s="232" customFormat="1" ht="15.75" customHeight="1">
      <c r="D27469" s="233"/>
    </row>
    <row r="27471" spans="4:4" s="232" customFormat="1" ht="15.75" customHeight="1">
      <c r="D27471" s="233"/>
    </row>
    <row r="27473" spans="4:4" s="232" customFormat="1" ht="15.75" customHeight="1">
      <c r="D27473" s="233"/>
    </row>
    <row r="27475" spans="4:4" s="232" customFormat="1" ht="15.75" customHeight="1">
      <c r="D27475" s="233"/>
    </row>
    <row r="27477" spans="4:4" s="232" customFormat="1" ht="15.75" customHeight="1">
      <c r="D27477" s="233"/>
    </row>
    <row r="27479" spans="4:4" s="232" customFormat="1" ht="15.75" customHeight="1">
      <c r="D27479" s="233"/>
    </row>
    <row r="27481" spans="4:4" s="232" customFormat="1" ht="15.75" customHeight="1">
      <c r="D27481" s="233"/>
    </row>
    <row r="27483" spans="4:4" s="232" customFormat="1" ht="15.75" customHeight="1">
      <c r="D27483" s="233"/>
    </row>
    <row r="27485" spans="4:4" s="232" customFormat="1" ht="15.75" customHeight="1">
      <c r="D27485" s="233"/>
    </row>
    <row r="27487" spans="4:4" s="232" customFormat="1" ht="15.75" customHeight="1">
      <c r="D27487" s="233"/>
    </row>
    <row r="27489" spans="4:4" s="232" customFormat="1" ht="15.75" customHeight="1">
      <c r="D27489" s="233"/>
    </row>
    <row r="27491" spans="4:4" s="232" customFormat="1" ht="15.75" customHeight="1">
      <c r="D27491" s="233"/>
    </row>
    <row r="27493" spans="4:4" s="232" customFormat="1" ht="15.75" customHeight="1">
      <c r="D27493" s="233"/>
    </row>
    <row r="27495" spans="4:4" s="232" customFormat="1" ht="15.75" customHeight="1">
      <c r="D27495" s="233"/>
    </row>
    <row r="27497" spans="4:4" s="232" customFormat="1" ht="15.75" customHeight="1">
      <c r="D27497" s="233"/>
    </row>
    <row r="27499" spans="4:4" s="232" customFormat="1" ht="15.75" customHeight="1">
      <c r="D27499" s="233"/>
    </row>
    <row r="27501" spans="4:4" s="232" customFormat="1" ht="15.75" customHeight="1">
      <c r="D27501" s="233"/>
    </row>
    <row r="27503" spans="4:4" s="232" customFormat="1" ht="15.75" customHeight="1">
      <c r="D27503" s="233"/>
    </row>
    <row r="27505" spans="4:4" s="232" customFormat="1" ht="15.75" customHeight="1">
      <c r="D27505" s="233"/>
    </row>
    <row r="27507" spans="4:4" s="232" customFormat="1" ht="15.75" customHeight="1">
      <c r="D27507" s="233"/>
    </row>
    <row r="27509" spans="4:4" s="232" customFormat="1" ht="15.75" customHeight="1">
      <c r="D27509" s="233"/>
    </row>
    <row r="27511" spans="4:4" s="232" customFormat="1" ht="15.75" customHeight="1">
      <c r="D27511" s="233"/>
    </row>
    <row r="27513" spans="4:4" s="232" customFormat="1" ht="15.75" customHeight="1">
      <c r="D27513" s="233"/>
    </row>
    <row r="27515" spans="4:4" s="232" customFormat="1" ht="15.75" customHeight="1">
      <c r="D27515" s="233"/>
    </row>
    <row r="27517" spans="4:4" s="232" customFormat="1" ht="15.75" customHeight="1">
      <c r="D27517" s="233"/>
    </row>
    <row r="27519" spans="4:4" s="232" customFormat="1" ht="15.75" customHeight="1">
      <c r="D27519" s="233"/>
    </row>
    <row r="27521" spans="4:4" s="232" customFormat="1" ht="15.75" customHeight="1">
      <c r="D27521" s="233"/>
    </row>
    <row r="27523" spans="4:4" s="232" customFormat="1" ht="15.75" customHeight="1">
      <c r="D27523" s="233"/>
    </row>
    <row r="27525" spans="4:4" s="232" customFormat="1" ht="15.75" customHeight="1">
      <c r="D27525" s="233"/>
    </row>
    <row r="27527" spans="4:4" s="232" customFormat="1" ht="15.75" customHeight="1">
      <c r="D27527" s="233"/>
    </row>
    <row r="27529" spans="4:4" s="232" customFormat="1" ht="15.75" customHeight="1">
      <c r="D27529" s="233"/>
    </row>
    <row r="27531" spans="4:4" s="232" customFormat="1" ht="15.75" customHeight="1">
      <c r="D27531" s="233"/>
    </row>
    <row r="27533" spans="4:4" s="232" customFormat="1" ht="15.75" customHeight="1">
      <c r="D27533" s="233"/>
    </row>
    <row r="27535" spans="4:4" s="232" customFormat="1" ht="15.75" customHeight="1">
      <c r="D27535" s="233"/>
    </row>
    <row r="27537" spans="4:4" s="232" customFormat="1" ht="15.75" customHeight="1">
      <c r="D27537" s="233"/>
    </row>
    <row r="27539" spans="4:4" s="232" customFormat="1" ht="15.75" customHeight="1">
      <c r="D27539" s="233"/>
    </row>
    <row r="27541" spans="4:4" s="232" customFormat="1" ht="15.75" customHeight="1">
      <c r="D27541" s="233"/>
    </row>
    <row r="27543" spans="4:4" s="232" customFormat="1" ht="15.75" customHeight="1">
      <c r="D27543" s="233"/>
    </row>
    <row r="27545" spans="4:4" s="232" customFormat="1" ht="15.75" customHeight="1">
      <c r="D27545" s="233"/>
    </row>
    <row r="27547" spans="4:4" s="232" customFormat="1" ht="15.75" customHeight="1">
      <c r="D27547" s="233"/>
    </row>
    <row r="27549" spans="4:4" s="232" customFormat="1" ht="15.75" customHeight="1">
      <c r="D27549" s="233"/>
    </row>
    <row r="27551" spans="4:4" s="232" customFormat="1" ht="15.75" customHeight="1">
      <c r="D27551" s="233"/>
    </row>
    <row r="27553" spans="4:4" s="232" customFormat="1" ht="15.75" customHeight="1">
      <c r="D27553" s="233"/>
    </row>
    <row r="27555" spans="4:4" s="232" customFormat="1" ht="15.75" customHeight="1">
      <c r="D27555" s="233"/>
    </row>
    <row r="27557" spans="4:4" s="232" customFormat="1" ht="15.75" customHeight="1">
      <c r="D27557" s="233"/>
    </row>
    <row r="27559" spans="4:4" s="232" customFormat="1" ht="15.75" customHeight="1">
      <c r="D27559" s="233"/>
    </row>
    <row r="27561" spans="4:4" s="232" customFormat="1" ht="15.75" customHeight="1">
      <c r="D27561" s="233"/>
    </row>
    <row r="27563" spans="4:4" s="232" customFormat="1" ht="15.75" customHeight="1">
      <c r="D27563" s="233"/>
    </row>
    <row r="27565" spans="4:4" s="232" customFormat="1" ht="15.75" customHeight="1">
      <c r="D27565" s="233"/>
    </row>
    <row r="27567" spans="4:4" s="232" customFormat="1" ht="15.75" customHeight="1">
      <c r="D27567" s="233"/>
    </row>
    <row r="27569" spans="4:4" s="232" customFormat="1" ht="15.75" customHeight="1">
      <c r="D27569" s="233"/>
    </row>
    <row r="27571" spans="4:4" s="232" customFormat="1" ht="15.75" customHeight="1">
      <c r="D27571" s="233"/>
    </row>
    <row r="27573" spans="4:4" s="232" customFormat="1" ht="15.75" customHeight="1">
      <c r="D27573" s="233"/>
    </row>
    <row r="27575" spans="4:4" s="232" customFormat="1" ht="15.75" customHeight="1">
      <c r="D27575" s="233"/>
    </row>
    <row r="27577" spans="4:4" s="232" customFormat="1" ht="15.75" customHeight="1">
      <c r="D27577" s="233"/>
    </row>
    <row r="27579" spans="4:4" s="232" customFormat="1" ht="15.75" customHeight="1">
      <c r="D27579" s="233"/>
    </row>
    <row r="27581" spans="4:4" s="232" customFormat="1" ht="15.75" customHeight="1">
      <c r="D27581" s="233"/>
    </row>
    <row r="27583" spans="4:4" s="232" customFormat="1" ht="15.75" customHeight="1">
      <c r="D27583" s="233"/>
    </row>
    <row r="27585" spans="4:4" s="232" customFormat="1" ht="15.75" customHeight="1">
      <c r="D27585" s="233"/>
    </row>
    <row r="27587" spans="4:4" s="232" customFormat="1" ht="15.75" customHeight="1">
      <c r="D27587" s="233"/>
    </row>
    <row r="27589" spans="4:4" s="232" customFormat="1" ht="15.75" customHeight="1">
      <c r="D27589" s="233"/>
    </row>
    <row r="27591" spans="4:4" s="232" customFormat="1" ht="15.75" customHeight="1">
      <c r="D27591" s="233"/>
    </row>
    <row r="27593" spans="4:4" s="232" customFormat="1" ht="15.75" customHeight="1">
      <c r="D27593" s="233"/>
    </row>
    <row r="27595" spans="4:4" s="232" customFormat="1" ht="15.75" customHeight="1">
      <c r="D27595" s="233"/>
    </row>
    <row r="27597" spans="4:4" s="232" customFormat="1" ht="15.75" customHeight="1">
      <c r="D27597" s="233"/>
    </row>
    <row r="27599" spans="4:4" s="232" customFormat="1" ht="15.75" customHeight="1">
      <c r="D27599" s="233"/>
    </row>
    <row r="27601" spans="4:4" s="232" customFormat="1" ht="15.75" customHeight="1">
      <c r="D27601" s="233"/>
    </row>
    <row r="27603" spans="4:4" s="232" customFormat="1" ht="15.75" customHeight="1">
      <c r="D27603" s="233"/>
    </row>
    <row r="27605" spans="4:4" s="232" customFormat="1" ht="15.75" customHeight="1">
      <c r="D27605" s="233"/>
    </row>
    <row r="27607" spans="4:4" s="232" customFormat="1" ht="15.75" customHeight="1">
      <c r="D27607" s="233"/>
    </row>
    <row r="27609" spans="4:4" s="232" customFormat="1" ht="15.75" customHeight="1">
      <c r="D27609" s="233"/>
    </row>
    <row r="27611" spans="4:4" s="232" customFormat="1" ht="15.75" customHeight="1">
      <c r="D27611" s="233"/>
    </row>
    <row r="27613" spans="4:4" s="232" customFormat="1" ht="15.75" customHeight="1">
      <c r="D27613" s="233"/>
    </row>
    <row r="27615" spans="4:4" s="232" customFormat="1" ht="15.75" customHeight="1">
      <c r="D27615" s="233"/>
    </row>
    <row r="27617" spans="4:4" s="232" customFormat="1" ht="15.75" customHeight="1">
      <c r="D27617" s="233"/>
    </row>
    <row r="27619" spans="4:4" s="232" customFormat="1" ht="15.75" customHeight="1">
      <c r="D27619" s="233"/>
    </row>
    <row r="27621" spans="4:4" s="232" customFormat="1" ht="15.75" customHeight="1">
      <c r="D27621" s="233"/>
    </row>
    <row r="27623" spans="4:4" s="232" customFormat="1" ht="15.75" customHeight="1">
      <c r="D27623" s="233"/>
    </row>
    <row r="27625" spans="4:4" s="232" customFormat="1" ht="15.75" customHeight="1">
      <c r="D27625" s="233"/>
    </row>
    <row r="27627" spans="4:4" s="232" customFormat="1" ht="15.75" customHeight="1">
      <c r="D27627" s="233"/>
    </row>
    <row r="27629" spans="4:4" s="232" customFormat="1" ht="15.75" customHeight="1">
      <c r="D27629" s="233"/>
    </row>
    <row r="27631" spans="4:4" s="232" customFormat="1" ht="15.75" customHeight="1">
      <c r="D27631" s="233"/>
    </row>
    <row r="27633" spans="4:4" s="232" customFormat="1" ht="15.75" customHeight="1">
      <c r="D27633" s="233"/>
    </row>
    <row r="27635" spans="4:4" s="232" customFormat="1" ht="15.75" customHeight="1">
      <c r="D27635" s="233"/>
    </row>
    <row r="27637" spans="4:4" s="232" customFormat="1" ht="15.75" customHeight="1">
      <c r="D27637" s="233"/>
    </row>
    <row r="27639" spans="4:4" s="232" customFormat="1" ht="15.75" customHeight="1">
      <c r="D27639" s="233"/>
    </row>
    <row r="27641" spans="4:4" s="232" customFormat="1" ht="15.75" customHeight="1">
      <c r="D27641" s="233"/>
    </row>
    <row r="27643" spans="4:4" s="232" customFormat="1" ht="15.75" customHeight="1">
      <c r="D27643" s="233"/>
    </row>
    <row r="27645" spans="4:4" s="232" customFormat="1" ht="15.75" customHeight="1">
      <c r="D27645" s="233"/>
    </row>
    <row r="27647" spans="4:4" s="232" customFormat="1" ht="15.75" customHeight="1">
      <c r="D27647" s="233"/>
    </row>
    <row r="27649" spans="4:4" s="232" customFormat="1" ht="15.75" customHeight="1">
      <c r="D27649" s="233"/>
    </row>
    <row r="27651" spans="4:4" s="232" customFormat="1" ht="15.75" customHeight="1">
      <c r="D27651" s="233"/>
    </row>
    <row r="27653" spans="4:4" s="232" customFormat="1" ht="15.75" customHeight="1">
      <c r="D27653" s="233"/>
    </row>
    <row r="27655" spans="4:4" s="232" customFormat="1" ht="15.75" customHeight="1">
      <c r="D27655" s="233"/>
    </row>
    <row r="27657" spans="4:4" s="232" customFormat="1" ht="15.75" customHeight="1">
      <c r="D27657" s="233"/>
    </row>
    <row r="27659" spans="4:4" s="232" customFormat="1" ht="15.75" customHeight="1">
      <c r="D27659" s="233"/>
    </row>
    <row r="27661" spans="4:4" s="232" customFormat="1" ht="15.75" customHeight="1">
      <c r="D27661" s="233"/>
    </row>
    <row r="27663" spans="4:4" s="232" customFormat="1" ht="15.75" customHeight="1">
      <c r="D27663" s="233"/>
    </row>
    <row r="27665" spans="4:4" s="232" customFormat="1" ht="15.75" customHeight="1">
      <c r="D27665" s="233"/>
    </row>
    <row r="27667" spans="4:4" s="232" customFormat="1" ht="15.75" customHeight="1">
      <c r="D27667" s="233"/>
    </row>
    <row r="27669" spans="4:4" s="232" customFormat="1" ht="15.75" customHeight="1">
      <c r="D27669" s="233"/>
    </row>
    <row r="27671" spans="4:4" s="232" customFormat="1" ht="15.75" customHeight="1">
      <c r="D27671" s="233"/>
    </row>
    <row r="27673" spans="4:4" s="232" customFormat="1" ht="15.75" customHeight="1">
      <c r="D27673" s="233"/>
    </row>
    <row r="27675" spans="4:4" s="232" customFormat="1" ht="15.75" customHeight="1">
      <c r="D27675" s="233"/>
    </row>
    <row r="27677" spans="4:4" s="232" customFormat="1" ht="15.75" customHeight="1">
      <c r="D27677" s="233"/>
    </row>
    <row r="27679" spans="4:4" s="232" customFormat="1" ht="15.75" customHeight="1">
      <c r="D27679" s="233"/>
    </row>
    <row r="27681" spans="4:4" s="232" customFormat="1" ht="15.75" customHeight="1">
      <c r="D27681" s="233"/>
    </row>
    <row r="27683" spans="4:4" s="232" customFormat="1" ht="15.75" customHeight="1">
      <c r="D27683" s="233"/>
    </row>
    <row r="27685" spans="4:4" s="232" customFormat="1" ht="15.75" customHeight="1">
      <c r="D27685" s="233"/>
    </row>
    <row r="27687" spans="4:4" s="232" customFormat="1" ht="15.75" customHeight="1">
      <c r="D27687" s="233"/>
    </row>
    <row r="27689" spans="4:4" s="232" customFormat="1" ht="15.75" customHeight="1">
      <c r="D27689" s="233"/>
    </row>
    <row r="27691" spans="4:4" s="232" customFormat="1" ht="15.75" customHeight="1">
      <c r="D27691" s="233"/>
    </row>
    <row r="27693" spans="4:4" s="232" customFormat="1" ht="15.75" customHeight="1">
      <c r="D27693" s="233"/>
    </row>
    <row r="27695" spans="4:4" s="232" customFormat="1" ht="15.75" customHeight="1">
      <c r="D27695" s="233"/>
    </row>
    <row r="27697" spans="4:4" s="232" customFormat="1" ht="15.75" customHeight="1">
      <c r="D27697" s="233"/>
    </row>
    <row r="27699" spans="4:4" s="232" customFormat="1" ht="15.75" customHeight="1">
      <c r="D27699" s="233"/>
    </row>
    <row r="27701" spans="4:4" s="232" customFormat="1" ht="15.75" customHeight="1">
      <c r="D27701" s="233"/>
    </row>
    <row r="27703" spans="4:4" s="232" customFormat="1" ht="15.75" customHeight="1">
      <c r="D27703" s="233"/>
    </row>
    <row r="27705" spans="4:4" s="232" customFormat="1" ht="15.75" customHeight="1">
      <c r="D27705" s="233"/>
    </row>
    <row r="27707" spans="4:4" s="232" customFormat="1" ht="15.75" customHeight="1">
      <c r="D27707" s="233"/>
    </row>
    <row r="27709" spans="4:4" s="232" customFormat="1" ht="15.75" customHeight="1">
      <c r="D27709" s="233"/>
    </row>
    <row r="27711" spans="4:4" s="232" customFormat="1" ht="15.75" customHeight="1">
      <c r="D27711" s="233"/>
    </row>
    <row r="27713" spans="4:4" s="232" customFormat="1" ht="15.75" customHeight="1">
      <c r="D27713" s="233"/>
    </row>
    <row r="27715" spans="4:4" s="232" customFormat="1" ht="15.75" customHeight="1">
      <c r="D27715" s="233"/>
    </row>
    <row r="27717" spans="4:4" s="232" customFormat="1" ht="15.75" customHeight="1">
      <c r="D27717" s="233"/>
    </row>
    <row r="27719" spans="4:4" s="232" customFormat="1" ht="15.75" customHeight="1">
      <c r="D27719" s="233"/>
    </row>
    <row r="27721" spans="4:4" s="232" customFormat="1" ht="15.75" customHeight="1">
      <c r="D27721" s="233"/>
    </row>
    <row r="27723" spans="4:4" s="232" customFormat="1" ht="15.75" customHeight="1">
      <c r="D27723" s="233"/>
    </row>
    <row r="27725" spans="4:4" s="232" customFormat="1" ht="15.75" customHeight="1">
      <c r="D27725" s="233"/>
    </row>
    <row r="27727" spans="4:4" s="232" customFormat="1" ht="15.75" customHeight="1">
      <c r="D27727" s="233"/>
    </row>
    <row r="27729" spans="4:4" s="232" customFormat="1" ht="15.75" customHeight="1">
      <c r="D27729" s="233"/>
    </row>
    <row r="27731" spans="4:4" s="232" customFormat="1" ht="15.75" customHeight="1">
      <c r="D27731" s="233"/>
    </row>
    <row r="27733" spans="4:4" s="232" customFormat="1" ht="15.75" customHeight="1">
      <c r="D27733" s="233"/>
    </row>
    <row r="27735" spans="4:4" s="232" customFormat="1" ht="15.75" customHeight="1">
      <c r="D27735" s="233"/>
    </row>
    <row r="27737" spans="4:4" s="232" customFormat="1" ht="15.75" customHeight="1">
      <c r="D27737" s="233"/>
    </row>
    <row r="27739" spans="4:4" s="232" customFormat="1" ht="15.75" customHeight="1">
      <c r="D27739" s="233"/>
    </row>
    <row r="27741" spans="4:4" s="232" customFormat="1" ht="15.75" customHeight="1">
      <c r="D27741" s="233"/>
    </row>
    <row r="27743" spans="4:4" s="232" customFormat="1" ht="15.75" customHeight="1">
      <c r="D27743" s="233"/>
    </row>
    <row r="27745" spans="4:4" s="232" customFormat="1" ht="15.75" customHeight="1">
      <c r="D27745" s="233"/>
    </row>
    <row r="27747" spans="4:4" s="232" customFormat="1" ht="15.75" customHeight="1">
      <c r="D27747" s="233"/>
    </row>
    <row r="27749" spans="4:4" s="232" customFormat="1" ht="15.75" customHeight="1">
      <c r="D27749" s="233"/>
    </row>
    <row r="27751" spans="4:4" s="232" customFormat="1" ht="15.75" customHeight="1">
      <c r="D27751" s="233"/>
    </row>
    <row r="27753" spans="4:4" s="232" customFormat="1" ht="15.75" customHeight="1">
      <c r="D27753" s="233"/>
    </row>
    <row r="27755" spans="4:4" s="232" customFormat="1" ht="15.75" customHeight="1">
      <c r="D27755" s="233"/>
    </row>
    <row r="27757" spans="4:4" s="232" customFormat="1" ht="15.75" customHeight="1">
      <c r="D27757" s="233"/>
    </row>
    <row r="27759" spans="4:4" s="232" customFormat="1" ht="15.75" customHeight="1">
      <c r="D27759" s="233"/>
    </row>
    <row r="27761" spans="4:4" s="232" customFormat="1" ht="15.75" customHeight="1">
      <c r="D27761" s="233"/>
    </row>
    <row r="27763" spans="4:4" s="232" customFormat="1" ht="15.75" customHeight="1">
      <c r="D27763" s="233"/>
    </row>
    <row r="27765" spans="4:4" s="232" customFormat="1" ht="15.75" customHeight="1">
      <c r="D27765" s="233"/>
    </row>
    <row r="27767" spans="4:4" s="232" customFormat="1" ht="15.75" customHeight="1">
      <c r="D27767" s="233"/>
    </row>
    <row r="27769" spans="4:4" s="232" customFormat="1" ht="15.75" customHeight="1">
      <c r="D27769" s="233"/>
    </row>
    <row r="27771" spans="4:4" s="232" customFormat="1" ht="15.75" customHeight="1">
      <c r="D27771" s="233"/>
    </row>
    <row r="27773" spans="4:4" s="232" customFormat="1" ht="15.75" customHeight="1">
      <c r="D27773" s="233"/>
    </row>
    <row r="27775" spans="4:4" s="232" customFormat="1" ht="15.75" customHeight="1">
      <c r="D27775" s="233"/>
    </row>
    <row r="27777" spans="4:4" s="232" customFormat="1" ht="15.75" customHeight="1">
      <c r="D27777" s="233"/>
    </row>
    <row r="27779" spans="4:4" s="232" customFormat="1" ht="15.75" customHeight="1">
      <c r="D27779" s="233"/>
    </row>
    <row r="27781" spans="4:4" s="232" customFormat="1" ht="15.75" customHeight="1">
      <c r="D27781" s="233"/>
    </row>
    <row r="27783" spans="4:4" s="232" customFormat="1" ht="15.75" customHeight="1">
      <c r="D27783" s="233"/>
    </row>
    <row r="27785" spans="4:4" s="232" customFormat="1" ht="15.75" customHeight="1">
      <c r="D27785" s="233"/>
    </row>
    <row r="27787" spans="4:4" s="232" customFormat="1" ht="15.75" customHeight="1">
      <c r="D27787" s="233"/>
    </row>
    <row r="27789" spans="4:4" s="232" customFormat="1" ht="15.75" customHeight="1">
      <c r="D27789" s="233"/>
    </row>
    <row r="27791" spans="4:4" s="232" customFormat="1" ht="15.75" customHeight="1">
      <c r="D27791" s="233"/>
    </row>
    <row r="27793" spans="4:4" s="232" customFormat="1" ht="15.75" customHeight="1">
      <c r="D27793" s="233"/>
    </row>
    <row r="27795" spans="4:4" s="232" customFormat="1" ht="15.75" customHeight="1">
      <c r="D27795" s="233"/>
    </row>
    <row r="27797" spans="4:4" s="232" customFormat="1" ht="15.75" customHeight="1">
      <c r="D27797" s="233"/>
    </row>
    <row r="27799" spans="4:4" s="232" customFormat="1" ht="15.75" customHeight="1">
      <c r="D27799" s="233"/>
    </row>
    <row r="27801" spans="4:4" s="232" customFormat="1" ht="15.75" customHeight="1">
      <c r="D27801" s="233"/>
    </row>
    <row r="27803" spans="4:4" s="232" customFormat="1" ht="15.75" customHeight="1">
      <c r="D27803" s="233"/>
    </row>
    <row r="27805" spans="4:4" s="232" customFormat="1" ht="15.75" customHeight="1">
      <c r="D27805" s="233"/>
    </row>
    <row r="27807" spans="4:4" s="232" customFormat="1" ht="15.75" customHeight="1">
      <c r="D27807" s="233"/>
    </row>
    <row r="27809" spans="4:4" s="232" customFormat="1" ht="15.75" customHeight="1">
      <c r="D27809" s="233"/>
    </row>
    <row r="27811" spans="4:4" s="232" customFormat="1" ht="15.75" customHeight="1">
      <c r="D27811" s="233"/>
    </row>
    <row r="27813" spans="4:4" s="232" customFormat="1" ht="15.75" customHeight="1">
      <c r="D27813" s="233"/>
    </row>
    <row r="27815" spans="4:4" s="232" customFormat="1" ht="15.75" customHeight="1">
      <c r="D27815" s="233"/>
    </row>
    <row r="27817" spans="4:4" s="232" customFormat="1" ht="15.75" customHeight="1">
      <c r="D27817" s="233"/>
    </row>
    <row r="27819" spans="4:4" s="232" customFormat="1" ht="15.75" customHeight="1">
      <c r="D27819" s="233"/>
    </row>
    <row r="27821" spans="4:4" s="232" customFormat="1" ht="15.75" customHeight="1">
      <c r="D27821" s="233"/>
    </row>
    <row r="27823" spans="4:4" s="232" customFormat="1" ht="15.75" customHeight="1">
      <c r="D27823" s="233"/>
    </row>
    <row r="27825" spans="4:4" s="232" customFormat="1" ht="15.75" customHeight="1">
      <c r="D27825" s="233"/>
    </row>
    <row r="27827" spans="4:4" s="232" customFormat="1" ht="15.75" customHeight="1">
      <c r="D27827" s="233"/>
    </row>
    <row r="27829" spans="4:4" s="232" customFormat="1" ht="15.75" customHeight="1">
      <c r="D27829" s="233"/>
    </row>
    <row r="27831" spans="4:4" s="232" customFormat="1" ht="15.75" customHeight="1">
      <c r="D27831" s="233"/>
    </row>
    <row r="27833" spans="4:4" s="232" customFormat="1" ht="15.75" customHeight="1">
      <c r="D27833" s="233"/>
    </row>
    <row r="27835" spans="4:4" s="232" customFormat="1" ht="15.75" customHeight="1">
      <c r="D27835" s="233"/>
    </row>
    <row r="27837" spans="4:4" s="232" customFormat="1" ht="15.75" customHeight="1">
      <c r="D27837" s="233"/>
    </row>
    <row r="27839" spans="4:4" s="232" customFormat="1" ht="15.75" customHeight="1">
      <c r="D27839" s="233"/>
    </row>
    <row r="27841" spans="4:4" s="232" customFormat="1" ht="15.75" customHeight="1">
      <c r="D27841" s="233"/>
    </row>
    <row r="27843" spans="4:4" s="232" customFormat="1" ht="15.75" customHeight="1">
      <c r="D27843" s="233"/>
    </row>
    <row r="27845" spans="4:4" s="232" customFormat="1" ht="15.75" customHeight="1">
      <c r="D27845" s="233"/>
    </row>
    <row r="27847" spans="4:4" s="232" customFormat="1" ht="15.75" customHeight="1">
      <c r="D27847" s="233"/>
    </row>
    <row r="27849" spans="4:4" s="232" customFormat="1" ht="15.75" customHeight="1">
      <c r="D27849" s="233"/>
    </row>
    <row r="27851" spans="4:4" s="232" customFormat="1" ht="15.75" customHeight="1">
      <c r="D27851" s="233"/>
    </row>
    <row r="27853" spans="4:4" s="232" customFormat="1" ht="15.75" customHeight="1">
      <c r="D27853" s="233"/>
    </row>
    <row r="27855" spans="4:4" s="232" customFormat="1" ht="15.75" customHeight="1">
      <c r="D27855" s="233"/>
    </row>
    <row r="27857" spans="4:4" s="232" customFormat="1" ht="15.75" customHeight="1">
      <c r="D27857" s="233"/>
    </row>
    <row r="27859" spans="4:4" s="232" customFormat="1" ht="15.75" customHeight="1">
      <c r="D27859" s="233"/>
    </row>
    <row r="27861" spans="4:4" s="232" customFormat="1" ht="15.75" customHeight="1">
      <c r="D27861" s="233"/>
    </row>
    <row r="27863" spans="4:4" s="232" customFormat="1" ht="15.75" customHeight="1">
      <c r="D27863" s="233"/>
    </row>
    <row r="27865" spans="4:4" s="232" customFormat="1" ht="15.75" customHeight="1">
      <c r="D27865" s="233"/>
    </row>
    <row r="27867" spans="4:4" s="232" customFormat="1" ht="15.75" customHeight="1">
      <c r="D27867" s="233"/>
    </row>
    <row r="27869" spans="4:4" s="232" customFormat="1" ht="15.75" customHeight="1">
      <c r="D27869" s="233"/>
    </row>
    <row r="27871" spans="4:4" s="232" customFormat="1" ht="15.75" customHeight="1">
      <c r="D27871" s="233"/>
    </row>
    <row r="27873" spans="4:4" s="232" customFormat="1" ht="15.75" customHeight="1">
      <c r="D27873" s="233"/>
    </row>
    <row r="27875" spans="4:4" s="232" customFormat="1" ht="15.75" customHeight="1">
      <c r="D27875" s="233"/>
    </row>
    <row r="27877" spans="4:4" s="232" customFormat="1" ht="15.75" customHeight="1">
      <c r="D27877" s="233"/>
    </row>
    <row r="27879" spans="4:4" s="232" customFormat="1" ht="15.75" customHeight="1">
      <c r="D27879" s="233"/>
    </row>
    <row r="27881" spans="4:4" s="232" customFormat="1" ht="15.75" customHeight="1">
      <c r="D27881" s="233"/>
    </row>
    <row r="27883" spans="4:4" s="232" customFormat="1" ht="15.75" customHeight="1">
      <c r="D27883" s="233"/>
    </row>
    <row r="27885" spans="4:4" s="232" customFormat="1" ht="15.75" customHeight="1">
      <c r="D27885" s="233"/>
    </row>
    <row r="27887" spans="4:4" s="232" customFormat="1" ht="15.75" customHeight="1">
      <c r="D27887" s="233"/>
    </row>
    <row r="27889" spans="4:4" s="232" customFormat="1" ht="15.75" customHeight="1">
      <c r="D27889" s="233"/>
    </row>
    <row r="27891" spans="4:4" s="232" customFormat="1" ht="15.75" customHeight="1">
      <c r="D27891" s="233"/>
    </row>
    <row r="27893" spans="4:4" s="232" customFormat="1" ht="15.75" customHeight="1">
      <c r="D27893" s="233"/>
    </row>
    <row r="27895" spans="4:4" s="232" customFormat="1" ht="15.75" customHeight="1">
      <c r="D27895" s="233"/>
    </row>
    <row r="27897" spans="4:4" s="232" customFormat="1" ht="15.75" customHeight="1">
      <c r="D27897" s="233"/>
    </row>
    <row r="27899" spans="4:4" s="232" customFormat="1" ht="15.75" customHeight="1">
      <c r="D27899" s="233"/>
    </row>
    <row r="27901" spans="4:4" s="232" customFormat="1" ht="15.75" customHeight="1">
      <c r="D27901" s="233"/>
    </row>
    <row r="27903" spans="4:4" s="232" customFormat="1" ht="15.75" customHeight="1">
      <c r="D27903" s="233"/>
    </row>
    <row r="27905" spans="4:4" s="232" customFormat="1" ht="15.75" customHeight="1">
      <c r="D27905" s="233"/>
    </row>
    <row r="27907" spans="4:4" s="232" customFormat="1" ht="15.75" customHeight="1">
      <c r="D27907" s="233"/>
    </row>
    <row r="27909" spans="4:4" s="232" customFormat="1" ht="15.75" customHeight="1">
      <c r="D27909" s="233"/>
    </row>
    <row r="27911" spans="4:4" s="232" customFormat="1" ht="15.75" customHeight="1">
      <c r="D27911" s="233"/>
    </row>
    <row r="27913" spans="4:4" s="232" customFormat="1" ht="15.75" customHeight="1">
      <c r="D27913" s="233"/>
    </row>
    <row r="27915" spans="4:4" s="232" customFormat="1" ht="15.75" customHeight="1">
      <c r="D27915" s="233"/>
    </row>
    <row r="27917" spans="4:4" s="232" customFormat="1" ht="15.75" customHeight="1">
      <c r="D27917" s="233"/>
    </row>
    <row r="27919" spans="4:4" s="232" customFormat="1" ht="15.75" customHeight="1">
      <c r="D27919" s="233"/>
    </row>
    <row r="27921" spans="4:4" s="232" customFormat="1" ht="15.75" customHeight="1">
      <c r="D27921" s="233"/>
    </row>
    <row r="27923" spans="4:4" s="232" customFormat="1" ht="15.75" customHeight="1">
      <c r="D27923" s="233"/>
    </row>
    <row r="27925" spans="4:4" s="232" customFormat="1" ht="15.75" customHeight="1">
      <c r="D27925" s="233"/>
    </row>
    <row r="27927" spans="4:4" s="232" customFormat="1" ht="15.75" customHeight="1">
      <c r="D27927" s="233"/>
    </row>
    <row r="27929" spans="4:4" s="232" customFormat="1" ht="15.75" customHeight="1">
      <c r="D27929" s="233"/>
    </row>
    <row r="27931" spans="4:4" s="232" customFormat="1" ht="15.75" customHeight="1">
      <c r="D27931" s="233"/>
    </row>
    <row r="27933" spans="4:4" s="232" customFormat="1" ht="15.75" customHeight="1">
      <c r="D27933" s="233"/>
    </row>
    <row r="27935" spans="4:4" s="232" customFormat="1" ht="15.75" customHeight="1">
      <c r="D27935" s="233"/>
    </row>
    <row r="27937" spans="4:4" s="232" customFormat="1" ht="15.75" customHeight="1">
      <c r="D27937" s="233"/>
    </row>
    <row r="27939" spans="4:4" s="232" customFormat="1" ht="15.75" customHeight="1">
      <c r="D27939" s="233"/>
    </row>
    <row r="27941" spans="4:4" s="232" customFormat="1" ht="15.75" customHeight="1">
      <c r="D27941" s="233"/>
    </row>
    <row r="27943" spans="4:4" s="232" customFormat="1" ht="15.75" customHeight="1">
      <c r="D27943" s="233"/>
    </row>
    <row r="27945" spans="4:4" s="232" customFormat="1" ht="15.75" customHeight="1">
      <c r="D27945" s="233"/>
    </row>
    <row r="27947" spans="4:4" s="232" customFormat="1" ht="15.75" customHeight="1">
      <c r="D27947" s="233"/>
    </row>
    <row r="27949" spans="4:4" s="232" customFormat="1" ht="15.75" customHeight="1">
      <c r="D27949" s="233"/>
    </row>
    <row r="27951" spans="4:4" s="232" customFormat="1" ht="15.75" customHeight="1">
      <c r="D27951" s="233"/>
    </row>
    <row r="27953" spans="4:4" s="232" customFormat="1" ht="15.75" customHeight="1">
      <c r="D27953" s="233"/>
    </row>
    <row r="27955" spans="4:4" s="232" customFormat="1" ht="15.75" customHeight="1">
      <c r="D27955" s="233"/>
    </row>
    <row r="27957" spans="4:4" s="232" customFormat="1" ht="15.75" customHeight="1">
      <c r="D27957" s="233"/>
    </row>
    <row r="27959" spans="4:4" s="232" customFormat="1" ht="15.75" customHeight="1">
      <c r="D27959" s="233"/>
    </row>
    <row r="27961" spans="4:4" s="232" customFormat="1" ht="15.75" customHeight="1">
      <c r="D27961" s="233"/>
    </row>
    <row r="27963" spans="4:4" s="232" customFormat="1" ht="15.75" customHeight="1">
      <c r="D27963" s="233"/>
    </row>
    <row r="27965" spans="4:4" s="232" customFormat="1" ht="15.75" customHeight="1">
      <c r="D27965" s="233"/>
    </row>
    <row r="27967" spans="4:4" s="232" customFormat="1" ht="15.75" customHeight="1">
      <c r="D27967" s="233"/>
    </row>
    <row r="27969" spans="4:4" s="232" customFormat="1" ht="15.75" customHeight="1">
      <c r="D27969" s="233"/>
    </row>
    <row r="27971" spans="4:4" s="232" customFormat="1" ht="15.75" customHeight="1">
      <c r="D27971" s="233"/>
    </row>
    <row r="27973" spans="4:4" s="232" customFormat="1" ht="15.75" customHeight="1">
      <c r="D27973" s="233"/>
    </row>
    <row r="27975" spans="4:4" s="232" customFormat="1" ht="15.75" customHeight="1">
      <c r="D27975" s="233"/>
    </row>
    <row r="27977" spans="4:4" s="232" customFormat="1" ht="15.75" customHeight="1">
      <c r="D27977" s="233"/>
    </row>
    <row r="27979" spans="4:4" s="232" customFormat="1" ht="15.75" customHeight="1">
      <c r="D27979" s="233"/>
    </row>
    <row r="27981" spans="4:4" s="232" customFormat="1" ht="15.75" customHeight="1">
      <c r="D27981" s="233"/>
    </row>
    <row r="27983" spans="4:4" s="232" customFormat="1" ht="15.75" customHeight="1">
      <c r="D27983" s="233"/>
    </row>
    <row r="27985" spans="4:4" s="232" customFormat="1" ht="15.75" customHeight="1">
      <c r="D27985" s="233"/>
    </row>
    <row r="27987" spans="4:4" s="232" customFormat="1" ht="15.75" customHeight="1">
      <c r="D27987" s="233"/>
    </row>
    <row r="27989" spans="4:4" s="232" customFormat="1" ht="15.75" customHeight="1">
      <c r="D27989" s="233"/>
    </row>
    <row r="27991" spans="4:4" s="232" customFormat="1" ht="15.75" customHeight="1">
      <c r="D27991" s="233"/>
    </row>
    <row r="27993" spans="4:4" s="232" customFormat="1" ht="15.75" customHeight="1">
      <c r="D27993" s="233"/>
    </row>
    <row r="27995" spans="4:4" s="232" customFormat="1" ht="15.75" customHeight="1">
      <c r="D27995" s="233"/>
    </row>
    <row r="27997" spans="4:4" s="232" customFormat="1" ht="15.75" customHeight="1">
      <c r="D27997" s="233"/>
    </row>
    <row r="27999" spans="4:4" s="232" customFormat="1" ht="15.75" customHeight="1">
      <c r="D27999" s="233"/>
    </row>
    <row r="28001" spans="4:4" s="232" customFormat="1" ht="15.75" customHeight="1">
      <c r="D28001" s="233"/>
    </row>
    <row r="28003" spans="4:4" s="232" customFormat="1" ht="15.75" customHeight="1">
      <c r="D28003" s="233"/>
    </row>
    <row r="28005" spans="4:4" s="232" customFormat="1" ht="15.75" customHeight="1">
      <c r="D28005" s="233"/>
    </row>
    <row r="28007" spans="4:4" s="232" customFormat="1" ht="15.75" customHeight="1">
      <c r="D28007" s="233"/>
    </row>
    <row r="28009" spans="4:4" s="232" customFormat="1" ht="15.75" customHeight="1">
      <c r="D28009" s="233"/>
    </row>
    <row r="28011" spans="4:4" s="232" customFormat="1" ht="15.75" customHeight="1">
      <c r="D28011" s="233"/>
    </row>
    <row r="28013" spans="4:4" s="232" customFormat="1" ht="15.75" customHeight="1">
      <c r="D28013" s="233"/>
    </row>
    <row r="28015" spans="4:4" s="232" customFormat="1" ht="15.75" customHeight="1">
      <c r="D28015" s="233"/>
    </row>
    <row r="28017" spans="4:4" s="232" customFormat="1" ht="15.75" customHeight="1">
      <c r="D28017" s="233"/>
    </row>
    <row r="28019" spans="4:4" s="232" customFormat="1" ht="15.75" customHeight="1">
      <c r="D28019" s="233"/>
    </row>
    <row r="28021" spans="4:4" s="232" customFormat="1" ht="15.75" customHeight="1">
      <c r="D28021" s="233"/>
    </row>
    <row r="28023" spans="4:4" s="232" customFormat="1" ht="15.75" customHeight="1">
      <c r="D28023" s="233"/>
    </row>
    <row r="28025" spans="4:4" s="232" customFormat="1" ht="15.75" customHeight="1">
      <c r="D28025" s="233"/>
    </row>
    <row r="28027" spans="4:4" s="232" customFormat="1" ht="15.75" customHeight="1">
      <c r="D28027" s="233"/>
    </row>
    <row r="28029" spans="4:4" s="232" customFormat="1" ht="15.75" customHeight="1">
      <c r="D28029" s="233"/>
    </row>
    <row r="28031" spans="4:4" s="232" customFormat="1" ht="15.75" customHeight="1">
      <c r="D28031" s="233"/>
    </row>
    <row r="28033" spans="4:4" s="232" customFormat="1" ht="15.75" customHeight="1">
      <c r="D28033" s="233"/>
    </row>
    <row r="28035" spans="4:4" s="232" customFormat="1" ht="15.75" customHeight="1">
      <c r="D28035" s="233"/>
    </row>
    <row r="28037" spans="4:4" s="232" customFormat="1" ht="15.75" customHeight="1">
      <c r="D28037" s="233"/>
    </row>
    <row r="28039" spans="4:4" s="232" customFormat="1" ht="15.75" customHeight="1">
      <c r="D28039" s="233"/>
    </row>
    <row r="28041" spans="4:4" s="232" customFormat="1" ht="15.75" customHeight="1">
      <c r="D28041" s="233"/>
    </row>
    <row r="28043" spans="4:4" s="232" customFormat="1" ht="15.75" customHeight="1">
      <c r="D28043" s="233"/>
    </row>
    <row r="28045" spans="4:4" s="232" customFormat="1" ht="15.75" customHeight="1">
      <c r="D28045" s="233"/>
    </row>
    <row r="28047" spans="4:4" s="232" customFormat="1" ht="15.75" customHeight="1">
      <c r="D28047" s="233"/>
    </row>
    <row r="28049" spans="4:4" s="232" customFormat="1" ht="15.75" customHeight="1">
      <c r="D28049" s="233"/>
    </row>
    <row r="28051" spans="4:4" s="232" customFormat="1" ht="15.75" customHeight="1">
      <c r="D28051" s="233"/>
    </row>
    <row r="28053" spans="4:4" s="232" customFormat="1" ht="15.75" customHeight="1">
      <c r="D28053" s="233"/>
    </row>
    <row r="28055" spans="4:4" s="232" customFormat="1" ht="15.75" customHeight="1">
      <c r="D28055" s="233"/>
    </row>
    <row r="28057" spans="4:4" s="232" customFormat="1" ht="15.75" customHeight="1">
      <c r="D28057" s="233"/>
    </row>
    <row r="28059" spans="4:4" s="232" customFormat="1" ht="15.75" customHeight="1">
      <c r="D28059" s="233"/>
    </row>
    <row r="28061" spans="4:4" s="232" customFormat="1" ht="15.75" customHeight="1">
      <c r="D28061" s="233"/>
    </row>
    <row r="28063" spans="4:4" s="232" customFormat="1" ht="15.75" customHeight="1">
      <c r="D28063" s="233"/>
    </row>
    <row r="28065" spans="4:4" s="232" customFormat="1" ht="15.75" customHeight="1">
      <c r="D28065" s="233"/>
    </row>
    <row r="28067" spans="4:4" s="232" customFormat="1" ht="15.75" customHeight="1">
      <c r="D28067" s="233"/>
    </row>
    <row r="28069" spans="4:4" s="232" customFormat="1" ht="15.75" customHeight="1">
      <c r="D28069" s="233"/>
    </row>
    <row r="28071" spans="4:4" s="232" customFormat="1" ht="15.75" customHeight="1">
      <c r="D28071" s="233"/>
    </row>
    <row r="28073" spans="4:4" s="232" customFormat="1" ht="15.75" customHeight="1">
      <c r="D28073" s="233"/>
    </row>
    <row r="28075" spans="4:4" s="232" customFormat="1" ht="15.75" customHeight="1">
      <c r="D28075" s="233"/>
    </row>
    <row r="28077" spans="4:4" s="232" customFormat="1" ht="15.75" customHeight="1">
      <c r="D28077" s="233"/>
    </row>
    <row r="28079" spans="4:4" s="232" customFormat="1" ht="15.75" customHeight="1">
      <c r="D28079" s="233"/>
    </row>
    <row r="28081" spans="4:4" s="232" customFormat="1" ht="15.75" customHeight="1">
      <c r="D28081" s="233"/>
    </row>
    <row r="28083" spans="4:4" s="232" customFormat="1" ht="15.75" customHeight="1">
      <c r="D28083" s="233"/>
    </row>
    <row r="28085" spans="4:4" s="232" customFormat="1" ht="15.75" customHeight="1">
      <c r="D28085" s="233"/>
    </row>
    <row r="28087" spans="4:4" s="232" customFormat="1" ht="15.75" customHeight="1">
      <c r="D28087" s="233"/>
    </row>
    <row r="28089" spans="4:4" s="232" customFormat="1" ht="15.75" customHeight="1">
      <c r="D28089" s="233"/>
    </row>
    <row r="28091" spans="4:4" s="232" customFormat="1" ht="15.75" customHeight="1">
      <c r="D28091" s="233"/>
    </row>
    <row r="28093" spans="4:4" s="232" customFormat="1" ht="15.75" customHeight="1">
      <c r="D28093" s="233"/>
    </row>
    <row r="28095" spans="4:4" s="232" customFormat="1" ht="15.75" customHeight="1">
      <c r="D28095" s="233"/>
    </row>
    <row r="28097" spans="4:4" s="232" customFormat="1" ht="15.75" customHeight="1">
      <c r="D28097" s="233"/>
    </row>
    <row r="28099" spans="4:4" s="232" customFormat="1" ht="15.75" customHeight="1">
      <c r="D28099" s="233"/>
    </row>
    <row r="28101" spans="4:4" s="232" customFormat="1" ht="15.75" customHeight="1">
      <c r="D28101" s="233"/>
    </row>
    <row r="28103" spans="4:4" s="232" customFormat="1" ht="15.75" customHeight="1">
      <c r="D28103" s="233"/>
    </row>
    <row r="28105" spans="4:4" s="232" customFormat="1" ht="15.75" customHeight="1">
      <c r="D28105" s="233"/>
    </row>
    <row r="28107" spans="4:4" s="232" customFormat="1" ht="15.75" customHeight="1">
      <c r="D28107" s="233"/>
    </row>
    <row r="28109" spans="4:4" s="232" customFormat="1" ht="15.75" customHeight="1">
      <c r="D28109" s="233"/>
    </row>
    <row r="28111" spans="4:4" s="232" customFormat="1" ht="15.75" customHeight="1">
      <c r="D28111" s="233"/>
    </row>
    <row r="28113" spans="4:4" s="232" customFormat="1" ht="15.75" customHeight="1">
      <c r="D28113" s="233"/>
    </row>
    <row r="28115" spans="4:4" s="232" customFormat="1" ht="15.75" customHeight="1">
      <c r="D28115" s="233"/>
    </row>
    <row r="28117" spans="4:4" s="232" customFormat="1" ht="15.75" customHeight="1">
      <c r="D28117" s="233"/>
    </row>
    <row r="28119" spans="4:4" s="232" customFormat="1" ht="15.75" customHeight="1">
      <c r="D28119" s="233"/>
    </row>
    <row r="28121" spans="4:4" s="232" customFormat="1" ht="15.75" customHeight="1">
      <c r="D28121" s="233"/>
    </row>
    <row r="28123" spans="4:4" s="232" customFormat="1" ht="15.75" customHeight="1">
      <c r="D28123" s="233"/>
    </row>
    <row r="28125" spans="4:4" s="232" customFormat="1" ht="15.75" customHeight="1">
      <c r="D28125" s="233"/>
    </row>
    <row r="28127" spans="4:4" s="232" customFormat="1" ht="15.75" customHeight="1">
      <c r="D28127" s="233"/>
    </row>
    <row r="28129" spans="4:4" s="232" customFormat="1" ht="15.75" customHeight="1">
      <c r="D28129" s="233"/>
    </row>
    <row r="28131" spans="4:4" s="232" customFormat="1" ht="15.75" customHeight="1">
      <c r="D28131" s="233"/>
    </row>
    <row r="28133" spans="4:4" s="232" customFormat="1" ht="15.75" customHeight="1">
      <c r="D28133" s="233"/>
    </row>
    <row r="28135" spans="4:4" s="232" customFormat="1" ht="15.75" customHeight="1">
      <c r="D28135" s="233"/>
    </row>
    <row r="28137" spans="4:4" s="232" customFormat="1" ht="15.75" customHeight="1">
      <c r="D28137" s="233"/>
    </row>
    <row r="28139" spans="4:4" s="232" customFormat="1" ht="15.75" customHeight="1">
      <c r="D28139" s="233"/>
    </row>
    <row r="28141" spans="4:4" s="232" customFormat="1" ht="15.75" customHeight="1">
      <c r="D28141" s="233"/>
    </row>
    <row r="28143" spans="4:4" s="232" customFormat="1" ht="15.75" customHeight="1">
      <c r="D28143" s="233"/>
    </row>
    <row r="28145" spans="4:4" s="232" customFormat="1" ht="15.75" customHeight="1">
      <c r="D28145" s="233"/>
    </row>
    <row r="28147" spans="4:4" s="232" customFormat="1" ht="15.75" customHeight="1">
      <c r="D28147" s="233"/>
    </row>
    <row r="28149" spans="4:4" s="232" customFormat="1" ht="15.75" customHeight="1">
      <c r="D28149" s="233"/>
    </row>
    <row r="28151" spans="4:4" s="232" customFormat="1" ht="15.75" customHeight="1">
      <c r="D28151" s="233"/>
    </row>
    <row r="28153" spans="4:4" s="232" customFormat="1" ht="15.75" customHeight="1">
      <c r="D28153" s="233"/>
    </row>
    <row r="28155" spans="4:4" s="232" customFormat="1" ht="15.75" customHeight="1">
      <c r="D28155" s="233"/>
    </row>
    <row r="28157" spans="4:4" s="232" customFormat="1" ht="15.75" customHeight="1">
      <c r="D28157" s="233"/>
    </row>
    <row r="28159" spans="4:4" s="232" customFormat="1" ht="15.75" customHeight="1">
      <c r="D28159" s="233"/>
    </row>
    <row r="28161" spans="4:4" s="232" customFormat="1" ht="15.75" customHeight="1">
      <c r="D28161" s="233"/>
    </row>
    <row r="28163" spans="4:4" s="232" customFormat="1" ht="15.75" customHeight="1">
      <c r="D28163" s="233"/>
    </row>
    <row r="28165" spans="4:4" s="232" customFormat="1" ht="15.75" customHeight="1">
      <c r="D28165" s="233"/>
    </row>
    <row r="28167" spans="4:4" s="232" customFormat="1" ht="15.75" customHeight="1">
      <c r="D28167" s="233"/>
    </row>
    <row r="28169" spans="4:4" s="232" customFormat="1" ht="15.75" customHeight="1">
      <c r="D28169" s="233"/>
    </row>
    <row r="28171" spans="4:4" s="232" customFormat="1" ht="15.75" customHeight="1">
      <c r="D28171" s="233"/>
    </row>
    <row r="28173" spans="4:4" s="232" customFormat="1" ht="15.75" customHeight="1">
      <c r="D28173" s="233"/>
    </row>
    <row r="28175" spans="4:4" s="232" customFormat="1" ht="15.75" customHeight="1">
      <c r="D28175" s="233"/>
    </row>
    <row r="28177" spans="4:4" s="232" customFormat="1" ht="15.75" customHeight="1">
      <c r="D28177" s="233"/>
    </row>
    <row r="28179" spans="4:4" s="232" customFormat="1" ht="15.75" customHeight="1">
      <c r="D28179" s="233"/>
    </row>
    <row r="28181" spans="4:4" s="232" customFormat="1" ht="15.75" customHeight="1">
      <c r="D28181" s="233"/>
    </row>
    <row r="28183" spans="4:4" s="232" customFormat="1" ht="15.75" customHeight="1">
      <c r="D28183" s="233"/>
    </row>
    <row r="28185" spans="4:4" s="232" customFormat="1" ht="15.75" customHeight="1">
      <c r="D28185" s="233"/>
    </row>
    <row r="28187" spans="4:4" s="232" customFormat="1" ht="15.75" customHeight="1">
      <c r="D28187" s="233"/>
    </row>
    <row r="28189" spans="4:4" s="232" customFormat="1" ht="15.75" customHeight="1">
      <c r="D28189" s="233"/>
    </row>
    <row r="28191" spans="4:4" s="232" customFormat="1" ht="15.75" customHeight="1">
      <c r="D28191" s="233"/>
    </row>
    <row r="28193" spans="4:4" s="232" customFormat="1" ht="15.75" customHeight="1">
      <c r="D28193" s="233"/>
    </row>
    <row r="28195" spans="4:4" s="232" customFormat="1" ht="15.75" customHeight="1">
      <c r="D28195" s="233"/>
    </row>
    <row r="28197" spans="4:4" s="232" customFormat="1" ht="15.75" customHeight="1">
      <c r="D28197" s="233"/>
    </row>
    <row r="28199" spans="4:4" s="232" customFormat="1" ht="15.75" customHeight="1">
      <c r="D28199" s="233"/>
    </row>
    <row r="28201" spans="4:4" s="232" customFormat="1" ht="15.75" customHeight="1">
      <c r="D28201" s="233"/>
    </row>
    <row r="28203" spans="4:4" s="232" customFormat="1" ht="15.75" customHeight="1">
      <c r="D28203" s="233"/>
    </row>
    <row r="28205" spans="4:4" s="232" customFormat="1" ht="15.75" customHeight="1">
      <c r="D28205" s="233"/>
    </row>
    <row r="28207" spans="4:4" s="232" customFormat="1" ht="15.75" customHeight="1">
      <c r="D28207" s="233"/>
    </row>
    <row r="28209" spans="4:4" s="232" customFormat="1" ht="15.75" customHeight="1">
      <c r="D28209" s="233"/>
    </row>
    <row r="28211" spans="4:4" s="232" customFormat="1" ht="15.75" customHeight="1">
      <c r="D28211" s="233"/>
    </row>
    <row r="28213" spans="4:4" s="232" customFormat="1" ht="15.75" customHeight="1">
      <c r="D28213" s="233"/>
    </row>
    <row r="28215" spans="4:4" s="232" customFormat="1" ht="15.75" customHeight="1">
      <c r="D28215" s="233"/>
    </row>
    <row r="28217" spans="4:4" s="232" customFormat="1" ht="15.75" customHeight="1">
      <c r="D28217" s="233"/>
    </row>
    <row r="28219" spans="4:4" s="232" customFormat="1" ht="15.75" customHeight="1">
      <c r="D28219" s="233"/>
    </row>
    <row r="28221" spans="4:4" s="232" customFormat="1" ht="15.75" customHeight="1">
      <c r="D28221" s="233"/>
    </row>
    <row r="28223" spans="4:4" s="232" customFormat="1" ht="15.75" customHeight="1">
      <c r="D28223" s="233"/>
    </row>
    <row r="28225" spans="4:4" s="232" customFormat="1" ht="15.75" customHeight="1">
      <c r="D28225" s="233"/>
    </row>
    <row r="28227" spans="4:4" s="232" customFormat="1" ht="15.75" customHeight="1">
      <c r="D28227" s="233"/>
    </row>
    <row r="28229" spans="4:4" s="232" customFormat="1" ht="15.75" customHeight="1">
      <c r="D28229" s="233"/>
    </row>
    <row r="28231" spans="4:4" s="232" customFormat="1" ht="15.75" customHeight="1">
      <c r="D28231" s="233"/>
    </row>
    <row r="28233" spans="4:4" s="232" customFormat="1" ht="15.75" customHeight="1">
      <c r="D28233" s="233"/>
    </row>
    <row r="28235" spans="4:4" s="232" customFormat="1" ht="15.75" customHeight="1">
      <c r="D28235" s="233"/>
    </row>
    <row r="28237" spans="4:4" s="232" customFormat="1" ht="15.75" customHeight="1">
      <c r="D28237" s="233"/>
    </row>
    <row r="28239" spans="4:4" s="232" customFormat="1" ht="15.75" customHeight="1">
      <c r="D28239" s="233"/>
    </row>
    <row r="28241" spans="4:4" s="232" customFormat="1" ht="15.75" customHeight="1">
      <c r="D28241" s="233"/>
    </row>
    <row r="28243" spans="4:4" s="232" customFormat="1" ht="15.75" customHeight="1">
      <c r="D28243" s="233"/>
    </row>
    <row r="28245" spans="4:4" s="232" customFormat="1" ht="15.75" customHeight="1">
      <c r="D28245" s="233"/>
    </row>
    <row r="28247" spans="4:4" s="232" customFormat="1" ht="15.75" customHeight="1">
      <c r="D28247" s="233"/>
    </row>
    <row r="28249" spans="4:4" s="232" customFormat="1" ht="15.75" customHeight="1">
      <c r="D28249" s="233"/>
    </row>
    <row r="28251" spans="4:4" s="232" customFormat="1" ht="15.75" customHeight="1">
      <c r="D28251" s="233"/>
    </row>
    <row r="28253" spans="4:4" s="232" customFormat="1" ht="15.75" customHeight="1">
      <c r="D28253" s="233"/>
    </row>
    <row r="28255" spans="4:4" s="232" customFormat="1" ht="15.75" customHeight="1">
      <c r="D28255" s="233"/>
    </row>
    <row r="28257" spans="4:4" s="232" customFormat="1" ht="15.75" customHeight="1">
      <c r="D28257" s="233"/>
    </row>
    <row r="28259" spans="4:4" s="232" customFormat="1" ht="15.75" customHeight="1">
      <c r="D28259" s="233"/>
    </row>
    <row r="28261" spans="4:4" s="232" customFormat="1" ht="15.75" customHeight="1">
      <c r="D28261" s="233"/>
    </row>
    <row r="28263" spans="4:4" s="232" customFormat="1" ht="15.75" customHeight="1">
      <c r="D28263" s="233"/>
    </row>
    <row r="28265" spans="4:4" s="232" customFormat="1" ht="15.75" customHeight="1">
      <c r="D28265" s="233"/>
    </row>
    <row r="28267" spans="4:4" s="232" customFormat="1" ht="15.75" customHeight="1">
      <c r="D28267" s="233"/>
    </row>
    <row r="28269" spans="4:4" s="232" customFormat="1" ht="15.75" customHeight="1">
      <c r="D28269" s="233"/>
    </row>
    <row r="28271" spans="4:4" s="232" customFormat="1" ht="15.75" customHeight="1">
      <c r="D28271" s="233"/>
    </row>
    <row r="28273" spans="4:4" s="232" customFormat="1" ht="15.75" customHeight="1">
      <c r="D28273" s="233"/>
    </row>
    <row r="28275" spans="4:4" s="232" customFormat="1" ht="15.75" customHeight="1">
      <c r="D28275" s="233"/>
    </row>
    <row r="28277" spans="4:4" s="232" customFormat="1" ht="15.75" customHeight="1">
      <c r="D28277" s="233"/>
    </row>
    <row r="28279" spans="4:4" s="232" customFormat="1" ht="15.75" customHeight="1">
      <c r="D28279" s="233"/>
    </row>
    <row r="28281" spans="4:4" s="232" customFormat="1" ht="15.75" customHeight="1">
      <c r="D28281" s="233"/>
    </row>
    <row r="28283" spans="4:4" s="232" customFormat="1" ht="15.75" customHeight="1">
      <c r="D28283" s="233"/>
    </row>
    <row r="28285" spans="4:4" s="232" customFormat="1" ht="15.75" customHeight="1">
      <c r="D28285" s="233"/>
    </row>
    <row r="28287" spans="4:4" s="232" customFormat="1" ht="15.75" customHeight="1">
      <c r="D28287" s="233"/>
    </row>
    <row r="28289" spans="4:4" s="232" customFormat="1" ht="15.75" customHeight="1">
      <c r="D28289" s="233"/>
    </row>
    <row r="28291" spans="4:4" s="232" customFormat="1" ht="15.75" customHeight="1">
      <c r="D28291" s="233"/>
    </row>
    <row r="28293" spans="4:4" s="232" customFormat="1" ht="15.75" customHeight="1">
      <c r="D28293" s="233"/>
    </row>
    <row r="28295" spans="4:4" s="232" customFormat="1" ht="15.75" customHeight="1">
      <c r="D28295" s="233"/>
    </row>
    <row r="28297" spans="4:4" s="232" customFormat="1" ht="15.75" customHeight="1">
      <c r="D28297" s="233"/>
    </row>
    <row r="28299" spans="4:4" s="232" customFormat="1" ht="15.75" customHeight="1">
      <c r="D28299" s="233"/>
    </row>
    <row r="28301" spans="4:4" s="232" customFormat="1" ht="15.75" customHeight="1">
      <c r="D28301" s="233"/>
    </row>
    <row r="28303" spans="4:4" s="232" customFormat="1" ht="15.75" customHeight="1">
      <c r="D28303" s="233"/>
    </row>
    <row r="28305" spans="4:4" s="232" customFormat="1" ht="15.75" customHeight="1">
      <c r="D28305" s="233"/>
    </row>
    <row r="28307" spans="4:4" s="232" customFormat="1" ht="15.75" customHeight="1">
      <c r="D28307" s="233"/>
    </row>
    <row r="28309" spans="4:4" s="232" customFormat="1" ht="15.75" customHeight="1">
      <c r="D28309" s="233"/>
    </row>
    <row r="28311" spans="4:4" s="232" customFormat="1" ht="15.75" customHeight="1">
      <c r="D28311" s="233"/>
    </row>
    <row r="28313" spans="4:4" s="232" customFormat="1" ht="15.75" customHeight="1">
      <c r="D28313" s="233"/>
    </row>
    <row r="28315" spans="4:4" s="232" customFormat="1" ht="15.75" customHeight="1">
      <c r="D28315" s="233"/>
    </row>
    <row r="28317" spans="4:4" s="232" customFormat="1" ht="15.75" customHeight="1">
      <c r="D28317" s="233"/>
    </row>
    <row r="28319" spans="4:4" s="232" customFormat="1" ht="15.75" customHeight="1">
      <c r="D28319" s="233"/>
    </row>
    <row r="28321" spans="4:4" s="232" customFormat="1" ht="15.75" customHeight="1">
      <c r="D28321" s="233"/>
    </row>
    <row r="28323" spans="4:4" s="232" customFormat="1" ht="15.75" customHeight="1">
      <c r="D28323" s="233"/>
    </row>
    <row r="28325" spans="4:4" s="232" customFormat="1" ht="15.75" customHeight="1">
      <c r="D28325" s="233"/>
    </row>
    <row r="28327" spans="4:4" s="232" customFormat="1" ht="15.75" customHeight="1">
      <c r="D28327" s="233"/>
    </row>
    <row r="28329" spans="4:4" s="232" customFormat="1" ht="15.75" customHeight="1">
      <c r="D28329" s="233"/>
    </row>
    <row r="28331" spans="4:4" s="232" customFormat="1" ht="15.75" customHeight="1">
      <c r="D28331" s="233"/>
    </row>
    <row r="28333" spans="4:4" s="232" customFormat="1" ht="15.75" customHeight="1">
      <c r="D28333" s="233"/>
    </row>
    <row r="28335" spans="4:4" s="232" customFormat="1" ht="15.75" customHeight="1">
      <c r="D28335" s="233"/>
    </row>
    <row r="28337" spans="4:4" s="232" customFormat="1" ht="15.75" customHeight="1">
      <c r="D28337" s="233"/>
    </row>
    <row r="28339" spans="4:4" s="232" customFormat="1" ht="15.75" customHeight="1">
      <c r="D28339" s="233"/>
    </row>
    <row r="28341" spans="4:4" s="232" customFormat="1" ht="15.75" customHeight="1">
      <c r="D28341" s="233"/>
    </row>
    <row r="28343" spans="4:4" s="232" customFormat="1" ht="15.75" customHeight="1">
      <c r="D28343" s="233"/>
    </row>
    <row r="28345" spans="4:4" s="232" customFormat="1" ht="15.75" customHeight="1">
      <c r="D28345" s="233"/>
    </row>
    <row r="28347" spans="4:4" s="232" customFormat="1" ht="15.75" customHeight="1">
      <c r="D28347" s="233"/>
    </row>
    <row r="28349" spans="4:4" s="232" customFormat="1" ht="15.75" customHeight="1">
      <c r="D28349" s="233"/>
    </row>
    <row r="28351" spans="4:4" s="232" customFormat="1" ht="15.75" customHeight="1">
      <c r="D28351" s="233"/>
    </row>
    <row r="28353" spans="4:4" s="232" customFormat="1" ht="15.75" customHeight="1">
      <c r="D28353" s="233"/>
    </row>
    <row r="28355" spans="4:4" s="232" customFormat="1" ht="15.75" customHeight="1">
      <c r="D28355" s="233"/>
    </row>
    <row r="28357" spans="4:4" s="232" customFormat="1" ht="15.75" customHeight="1">
      <c r="D28357" s="233"/>
    </row>
    <row r="28359" spans="4:4" s="232" customFormat="1" ht="15.75" customHeight="1">
      <c r="D28359" s="233"/>
    </row>
    <row r="28361" spans="4:4" s="232" customFormat="1" ht="15.75" customHeight="1">
      <c r="D28361" s="233"/>
    </row>
    <row r="28363" spans="4:4" s="232" customFormat="1" ht="15.75" customHeight="1">
      <c r="D28363" s="233"/>
    </row>
    <row r="28365" spans="4:4" s="232" customFormat="1" ht="15.75" customHeight="1">
      <c r="D28365" s="233"/>
    </row>
    <row r="28367" spans="4:4" s="232" customFormat="1" ht="15.75" customHeight="1">
      <c r="D28367" s="233"/>
    </row>
    <row r="28369" spans="4:4" s="232" customFormat="1" ht="15.75" customHeight="1">
      <c r="D28369" s="233"/>
    </row>
    <row r="28371" spans="4:4" s="232" customFormat="1" ht="15.75" customHeight="1">
      <c r="D28371" s="233"/>
    </row>
    <row r="28373" spans="4:4" s="232" customFormat="1" ht="15.75" customHeight="1">
      <c r="D28373" s="233"/>
    </row>
    <row r="28375" spans="4:4" s="232" customFormat="1" ht="15.75" customHeight="1">
      <c r="D28375" s="233"/>
    </row>
    <row r="28377" spans="4:4" s="232" customFormat="1" ht="15.75" customHeight="1">
      <c r="D28377" s="233"/>
    </row>
    <row r="28379" spans="4:4" s="232" customFormat="1" ht="15.75" customHeight="1">
      <c r="D28379" s="233"/>
    </row>
    <row r="28381" spans="4:4" s="232" customFormat="1" ht="15.75" customHeight="1">
      <c r="D28381" s="233"/>
    </row>
    <row r="28383" spans="4:4" s="232" customFormat="1" ht="15.75" customHeight="1">
      <c r="D28383" s="233"/>
    </row>
    <row r="28385" spans="4:4" s="232" customFormat="1" ht="15.75" customHeight="1">
      <c r="D28385" s="233"/>
    </row>
    <row r="28387" spans="4:4" s="232" customFormat="1" ht="15.75" customHeight="1">
      <c r="D28387" s="233"/>
    </row>
    <row r="28389" spans="4:4" s="232" customFormat="1" ht="15.75" customHeight="1">
      <c r="D28389" s="233"/>
    </row>
    <row r="28391" spans="4:4" s="232" customFormat="1" ht="15.75" customHeight="1">
      <c r="D28391" s="233"/>
    </row>
    <row r="28393" spans="4:4" s="232" customFormat="1" ht="15.75" customHeight="1">
      <c r="D28393" s="233"/>
    </row>
    <row r="28395" spans="4:4" s="232" customFormat="1" ht="15.75" customHeight="1">
      <c r="D28395" s="233"/>
    </row>
    <row r="28397" spans="4:4" s="232" customFormat="1" ht="15.75" customHeight="1">
      <c r="D28397" s="233"/>
    </row>
    <row r="28399" spans="4:4" s="232" customFormat="1" ht="15.75" customHeight="1">
      <c r="D28399" s="233"/>
    </row>
    <row r="28401" spans="4:4" s="232" customFormat="1" ht="15.75" customHeight="1">
      <c r="D28401" s="233"/>
    </row>
    <row r="28403" spans="4:4" s="232" customFormat="1" ht="15.75" customHeight="1">
      <c r="D28403" s="233"/>
    </row>
    <row r="28405" spans="4:4" s="232" customFormat="1" ht="15.75" customHeight="1">
      <c r="D28405" s="233"/>
    </row>
    <row r="28407" spans="4:4" s="232" customFormat="1" ht="15.75" customHeight="1">
      <c r="D28407" s="233"/>
    </row>
    <row r="28409" spans="4:4" s="232" customFormat="1" ht="15.75" customHeight="1">
      <c r="D28409" s="233"/>
    </row>
    <row r="28411" spans="4:4" s="232" customFormat="1" ht="15.75" customHeight="1">
      <c r="D28411" s="233"/>
    </row>
    <row r="28413" spans="4:4" s="232" customFormat="1" ht="15.75" customHeight="1">
      <c r="D28413" s="233"/>
    </row>
    <row r="28415" spans="4:4" s="232" customFormat="1" ht="15.75" customHeight="1">
      <c r="D28415" s="233"/>
    </row>
    <row r="28417" spans="4:4" s="232" customFormat="1" ht="15.75" customHeight="1">
      <c r="D28417" s="233"/>
    </row>
    <row r="28419" spans="4:4" s="232" customFormat="1" ht="15.75" customHeight="1">
      <c r="D28419" s="233"/>
    </row>
    <row r="28421" spans="4:4" s="232" customFormat="1" ht="15.75" customHeight="1">
      <c r="D28421" s="233"/>
    </row>
    <row r="28423" spans="4:4" s="232" customFormat="1" ht="15.75" customHeight="1">
      <c r="D28423" s="233"/>
    </row>
    <row r="28425" spans="4:4" s="232" customFormat="1" ht="15.75" customHeight="1">
      <c r="D28425" s="233"/>
    </row>
    <row r="28427" spans="4:4" s="232" customFormat="1" ht="15.75" customHeight="1">
      <c r="D28427" s="233"/>
    </row>
    <row r="28429" spans="4:4" s="232" customFormat="1" ht="15.75" customHeight="1">
      <c r="D28429" s="233"/>
    </row>
    <row r="28431" spans="4:4" s="232" customFormat="1" ht="15.75" customHeight="1">
      <c r="D28431" s="233"/>
    </row>
    <row r="28433" spans="4:4" s="232" customFormat="1" ht="15.75" customHeight="1">
      <c r="D28433" s="233"/>
    </row>
    <row r="28435" spans="4:4" s="232" customFormat="1" ht="15.75" customHeight="1">
      <c r="D28435" s="233"/>
    </row>
    <row r="28437" spans="4:4" s="232" customFormat="1" ht="15.75" customHeight="1">
      <c r="D28437" s="233"/>
    </row>
    <row r="28439" spans="4:4" s="232" customFormat="1" ht="15.75" customHeight="1">
      <c r="D28439" s="233"/>
    </row>
    <row r="28441" spans="4:4" s="232" customFormat="1" ht="15.75" customHeight="1">
      <c r="D28441" s="233"/>
    </row>
    <row r="28443" spans="4:4" s="232" customFormat="1" ht="15.75" customHeight="1">
      <c r="D28443" s="233"/>
    </row>
    <row r="28445" spans="4:4" s="232" customFormat="1" ht="15.75" customHeight="1">
      <c r="D28445" s="233"/>
    </row>
    <row r="28447" spans="4:4" s="232" customFormat="1" ht="15.75" customHeight="1">
      <c r="D28447" s="233"/>
    </row>
    <row r="28449" spans="4:4" s="232" customFormat="1" ht="15.75" customHeight="1">
      <c r="D28449" s="233"/>
    </row>
    <row r="28451" spans="4:4" s="232" customFormat="1" ht="15.75" customHeight="1">
      <c r="D28451" s="233"/>
    </row>
    <row r="28453" spans="4:4" s="232" customFormat="1" ht="15.75" customHeight="1">
      <c r="D28453" s="233"/>
    </row>
    <row r="28455" spans="4:4" s="232" customFormat="1" ht="15.75" customHeight="1">
      <c r="D28455" s="233"/>
    </row>
    <row r="28457" spans="4:4" s="232" customFormat="1" ht="15.75" customHeight="1">
      <c r="D28457" s="233"/>
    </row>
    <row r="28459" spans="4:4" s="232" customFormat="1" ht="15.75" customHeight="1">
      <c r="D28459" s="233"/>
    </row>
    <row r="28461" spans="4:4" s="232" customFormat="1" ht="15.75" customHeight="1">
      <c r="D28461" s="233"/>
    </row>
    <row r="28463" spans="4:4" s="232" customFormat="1" ht="15.75" customHeight="1">
      <c r="D28463" s="233"/>
    </row>
    <row r="28465" spans="4:4" s="232" customFormat="1" ht="15.75" customHeight="1">
      <c r="D28465" s="233"/>
    </row>
    <row r="28467" spans="4:4" s="232" customFormat="1" ht="15.75" customHeight="1">
      <c r="D28467" s="233"/>
    </row>
    <row r="28469" spans="4:4" s="232" customFormat="1" ht="15.75" customHeight="1">
      <c r="D28469" s="233"/>
    </row>
    <row r="28471" spans="4:4" s="232" customFormat="1" ht="15.75" customHeight="1">
      <c r="D28471" s="233"/>
    </row>
    <row r="28473" spans="4:4" s="232" customFormat="1" ht="15.75" customHeight="1">
      <c r="D28473" s="233"/>
    </row>
    <row r="28475" spans="4:4" s="232" customFormat="1" ht="15.75" customHeight="1">
      <c r="D28475" s="233"/>
    </row>
    <row r="28477" spans="4:4" s="232" customFormat="1" ht="15.75" customHeight="1">
      <c r="D28477" s="233"/>
    </row>
    <row r="28479" spans="4:4" s="232" customFormat="1" ht="15.75" customHeight="1">
      <c r="D28479" s="233"/>
    </row>
    <row r="28481" spans="4:4" s="232" customFormat="1" ht="15.75" customHeight="1">
      <c r="D28481" s="233"/>
    </row>
    <row r="28483" spans="4:4" s="232" customFormat="1" ht="15.75" customHeight="1">
      <c r="D28483" s="233"/>
    </row>
    <row r="28485" spans="4:4" s="232" customFormat="1" ht="15.75" customHeight="1">
      <c r="D28485" s="233"/>
    </row>
    <row r="28487" spans="4:4" s="232" customFormat="1" ht="15.75" customHeight="1">
      <c r="D28487" s="233"/>
    </row>
    <row r="28489" spans="4:4" s="232" customFormat="1" ht="15.75" customHeight="1">
      <c r="D28489" s="233"/>
    </row>
    <row r="28491" spans="4:4" s="232" customFormat="1" ht="15.75" customHeight="1">
      <c r="D28491" s="233"/>
    </row>
    <row r="28493" spans="4:4" s="232" customFormat="1" ht="15.75" customHeight="1">
      <c r="D28493" s="233"/>
    </row>
    <row r="28495" spans="4:4" s="232" customFormat="1" ht="15.75" customHeight="1">
      <c r="D28495" s="233"/>
    </row>
    <row r="28497" spans="4:4" s="232" customFormat="1" ht="15.75" customHeight="1">
      <c r="D28497" s="233"/>
    </row>
    <row r="28499" spans="4:4" s="232" customFormat="1" ht="15.75" customHeight="1">
      <c r="D28499" s="233"/>
    </row>
    <row r="28501" spans="4:4" s="232" customFormat="1" ht="15.75" customHeight="1">
      <c r="D28501" s="233"/>
    </row>
    <row r="28503" spans="4:4" s="232" customFormat="1" ht="15.75" customHeight="1">
      <c r="D28503" s="233"/>
    </row>
    <row r="28505" spans="4:4" s="232" customFormat="1" ht="15.75" customHeight="1">
      <c r="D28505" s="233"/>
    </row>
    <row r="28507" spans="4:4" s="232" customFormat="1" ht="15.75" customHeight="1">
      <c r="D28507" s="233"/>
    </row>
    <row r="28509" spans="4:4" s="232" customFormat="1" ht="15.75" customHeight="1">
      <c r="D28509" s="233"/>
    </row>
    <row r="28511" spans="4:4" s="232" customFormat="1" ht="15.75" customHeight="1">
      <c r="D28511" s="233"/>
    </row>
    <row r="28513" spans="4:4" s="232" customFormat="1" ht="15.75" customHeight="1">
      <c r="D28513" s="233"/>
    </row>
    <row r="28515" spans="4:4" s="232" customFormat="1" ht="15.75" customHeight="1">
      <c r="D28515" s="233"/>
    </row>
    <row r="28517" spans="4:4" s="232" customFormat="1" ht="15.75" customHeight="1">
      <c r="D28517" s="233"/>
    </row>
    <row r="28519" spans="4:4" s="232" customFormat="1" ht="15.75" customHeight="1">
      <c r="D28519" s="233"/>
    </row>
    <row r="28521" spans="4:4" s="232" customFormat="1" ht="15.75" customHeight="1">
      <c r="D28521" s="233"/>
    </row>
    <row r="28523" spans="4:4" s="232" customFormat="1" ht="15.75" customHeight="1">
      <c r="D28523" s="233"/>
    </row>
    <row r="28525" spans="4:4" s="232" customFormat="1" ht="15.75" customHeight="1">
      <c r="D28525" s="233"/>
    </row>
    <row r="28527" spans="4:4" s="232" customFormat="1" ht="15.75" customHeight="1">
      <c r="D28527" s="233"/>
    </row>
    <row r="28529" spans="4:4" s="232" customFormat="1" ht="15.75" customHeight="1">
      <c r="D28529" s="233"/>
    </row>
    <row r="28531" spans="4:4" s="232" customFormat="1" ht="15.75" customHeight="1">
      <c r="D28531" s="233"/>
    </row>
    <row r="28533" spans="4:4" s="232" customFormat="1" ht="15.75" customHeight="1">
      <c r="D28533" s="233"/>
    </row>
    <row r="28535" spans="4:4" s="232" customFormat="1" ht="15.75" customHeight="1">
      <c r="D28535" s="233"/>
    </row>
    <row r="28537" spans="4:4" s="232" customFormat="1" ht="15.75" customHeight="1">
      <c r="D28537" s="233"/>
    </row>
    <row r="28539" spans="4:4" s="232" customFormat="1" ht="15.75" customHeight="1">
      <c r="D28539" s="233"/>
    </row>
    <row r="28541" spans="4:4" s="232" customFormat="1" ht="15.75" customHeight="1">
      <c r="D28541" s="233"/>
    </row>
    <row r="28543" spans="4:4" s="232" customFormat="1" ht="15.75" customHeight="1">
      <c r="D28543" s="233"/>
    </row>
    <row r="28545" spans="4:4" s="232" customFormat="1" ht="15.75" customHeight="1">
      <c r="D28545" s="233"/>
    </row>
    <row r="28547" spans="4:4" s="232" customFormat="1" ht="15.75" customHeight="1">
      <c r="D28547" s="233"/>
    </row>
    <row r="28549" spans="4:4" s="232" customFormat="1" ht="15.75" customHeight="1">
      <c r="D28549" s="233"/>
    </row>
    <row r="28551" spans="4:4" s="232" customFormat="1" ht="15.75" customHeight="1">
      <c r="D28551" s="233"/>
    </row>
    <row r="28553" spans="4:4" s="232" customFormat="1" ht="15.75" customHeight="1">
      <c r="D28553" s="233"/>
    </row>
    <row r="28555" spans="4:4" s="232" customFormat="1" ht="15.75" customHeight="1">
      <c r="D28555" s="233"/>
    </row>
    <row r="28557" spans="4:4" s="232" customFormat="1" ht="15.75" customHeight="1">
      <c r="D28557" s="233"/>
    </row>
    <row r="28559" spans="4:4" s="232" customFormat="1" ht="15.75" customHeight="1">
      <c r="D28559" s="233"/>
    </row>
    <row r="28561" spans="4:4" s="232" customFormat="1" ht="15.75" customHeight="1">
      <c r="D28561" s="233"/>
    </row>
    <row r="28563" spans="4:4" s="232" customFormat="1" ht="15.75" customHeight="1">
      <c r="D28563" s="233"/>
    </row>
    <row r="28565" spans="4:4" s="232" customFormat="1" ht="15.75" customHeight="1">
      <c r="D28565" s="233"/>
    </row>
    <row r="28567" spans="4:4" s="232" customFormat="1" ht="15.75" customHeight="1">
      <c r="D28567" s="233"/>
    </row>
    <row r="28569" spans="4:4" s="232" customFormat="1" ht="15.75" customHeight="1">
      <c r="D28569" s="233"/>
    </row>
    <row r="28571" spans="4:4" s="232" customFormat="1" ht="15.75" customHeight="1">
      <c r="D28571" s="233"/>
    </row>
    <row r="28573" spans="4:4" s="232" customFormat="1" ht="15.75" customHeight="1">
      <c r="D28573" s="233"/>
    </row>
    <row r="28575" spans="4:4" s="232" customFormat="1" ht="15.75" customHeight="1">
      <c r="D28575" s="233"/>
    </row>
    <row r="28577" spans="4:4" s="232" customFormat="1" ht="15.75" customHeight="1">
      <c r="D28577" s="233"/>
    </row>
    <row r="28579" spans="4:4" s="232" customFormat="1" ht="15.75" customHeight="1">
      <c r="D28579" s="233"/>
    </row>
    <row r="28581" spans="4:4" s="232" customFormat="1" ht="15.75" customHeight="1">
      <c r="D28581" s="233"/>
    </row>
    <row r="28583" spans="4:4" s="232" customFormat="1" ht="15.75" customHeight="1">
      <c r="D28583" s="233"/>
    </row>
    <row r="28585" spans="4:4" s="232" customFormat="1" ht="15.75" customHeight="1">
      <c r="D28585" s="233"/>
    </row>
    <row r="28587" spans="4:4" s="232" customFormat="1" ht="15.75" customHeight="1">
      <c r="D28587" s="233"/>
    </row>
    <row r="28589" spans="4:4" s="232" customFormat="1" ht="15.75" customHeight="1">
      <c r="D28589" s="233"/>
    </row>
    <row r="28591" spans="4:4" s="232" customFormat="1" ht="15.75" customHeight="1">
      <c r="D28591" s="233"/>
    </row>
    <row r="28593" spans="4:4" s="232" customFormat="1" ht="15.75" customHeight="1">
      <c r="D28593" s="233"/>
    </row>
    <row r="28595" spans="4:4" s="232" customFormat="1" ht="15.75" customHeight="1">
      <c r="D28595" s="233"/>
    </row>
    <row r="28597" spans="4:4" s="232" customFormat="1" ht="15.75" customHeight="1">
      <c r="D28597" s="233"/>
    </row>
    <row r="28599" spans="4:4" s="232" customFormat="1" ht="15.75" customHeight="1">
      <c r="D28599" s="233"/>
    </row>
    <row r="28601" spans="4:4" s="232" customFormat="1" ht="15.75" customHeight="1">
      <c r="D28601" s="233"/>
    </row>
    <row r="28603" spans="4:4" s="232" customFormat="1" ht="15.75" customHeight="1">
      <c r="D28603" s="233"/>
    </row>
    <row r="28605" spans="4:4" s="232" customFormat="1" ht="15.75" customHeight="1">
      <c r="D28605" s="233"/>
    </row>
    <row r="28607" spans="4:4" s="232" customFormat="1" ht="15.75" customHeight="1">
      <c r="D28607" s="233"/>
    </row>
    <row r="28609" spans="4:4" s="232" customFormat="1" ht="15.75" customHeight="1">
      <c r="D28609" s="233"/>
    </row>
    <row r="28611" spans="4:4" s="232" customFormat="1" ht="15.75" customHeight="1">
      <c r="D28611" s="233"/>
    </row>
    <row r="28613" spans="4:4" s="232" customFormat="1" ht="15.75" customHeight="1">
      <c r="D28613" s="233"/>
    </row>
    <row r="28615" spans="4:4" s="232" customFormat="1" ht="15.75" customHeight="1">
      <c r="D28615" s="233"/>
    </row>
    <row r="28617" spans="4:4" s="232" customFormat="1" ht="15.75" customHeight="1">
      <c r="D28617" s="233"/>
    </row>
    <row r="28619" spans="4:4" s="232" customFormat="1" ht="15.75" customHeight="1">
      <c r="D28619" s="233"/>
    </row>
    <row r="28621" spans="4:4" s="232" customFormat="1" ht="15.75" customHeight="1">
      <c r="D28621" s="233"/>
    </row>
    <row r="28623" spans="4:4" s="232" customFormat="1" ht="15.75" customHeight="1">
      <c r="D28623" s="233"/>
    </row>
    <row r="28625" spans="4:4" s="232" customFormat="1" ht="15.75" customHeight="1">
      <c r="D28625" s="233"/>
    </row>
    <row r="28627" spans="4:4" s="232" customFormat="1" ht="15.75" customHeight="1">
      <c r="D28627" s="233"/>
    </row>
    <row r="28629" spans="4:4" s="232" customFormat="1" ht="15.75" customHeight="1">
      <c r="D28629" s="233"/>
    </row>
    <row r="28631" spans="4:4" s="232" customFormat="1" ht="15.75" customHeight="1">
      <c r="D28631" s="233"/>
    </row>
    <row r="28633" spans="4:4" s="232" customFormat="1" ht="15.75" customHeight="1">
      <c r="D28633" s="233"/>
    </row>
    <row r="28635" spans="4:4" s="232" customFormat="1" ht="15.75" customHeight="1">
      <c r="D28635" s="233"/>
    </row>
    <row r="28637" spans="4:4" s="232" customFormat="1" ht="15.75" customHeight="1">
      <c r="D28637" s="233"/>
    </row>
    <row r="28639" spans="4:4" s="232" customFormat="1" ht="15.75" customHeight="1">
      <c r="D28639" s="233"/>
    </row>
    <row r="28641" spans="4:4" s="232" customFormat="1" ht="15.75" customHeight="1">
      <c r="D28641" s="233"/>
    </row>
    <row r="28643" spans="4:4" s="232" customFormat="1" ht="15.75" customHeight="1">
      <c r="D28643" s="233"/>
    </row>
    <row r="28645" spans="4:4" s="232" customFormat="1" ht="15.75" customHeight="1">
      <c r="D28645" s="233"/>
    </row>
    <row r="28647" spans="4:4" s="232" customFormat="1" ht="15.75" customHeight="1">
      <c r="D28647" s="233"/>
    </row>
    <row r="28649" spans="4:4" s="232" customFormat="1" ht="15.75" customHeight="1">
      <c r="D28649" s="233"/>
    </row>
    <row r="28651" spans="4:4" s="232" customFormat="1" ht="15.75" customHeight="1">
      <c r="D28651" s="233"/>
    </row>
    <row r="28653" spans="4:4" s="232" customFormat="1" ht="15.75" customHeight="1">
      <c r="D28653" s="233"/>
    </row>
    <row r="28655" spans="4:4" s="232" customFormat="1" ht="15.75" customHeight="1">
      <c r="D28655" s="233"/>
    </row>
    <row r="28657" spans="4:4" s="232" customFormat="1" ht="15.75" customHeight="1">
      <c r="D28657" s="233"/>
    </row>
    <row r="28659" spans="4:4" s="232" customFormat="1" ht="15.75" customHeight="1">
      <c r="D28659" s="233"/>
    </row>
    <row r="28661" spans="4:4" s="232" customFormat="1" ht="15.75" customHeight="1">
      <c r="D28661" s="233"/>
    </row>
    <row r="28663" spans="4:4" s="232" customFormat="1" ht="15.75" customHeight="1">
      <c r="D28663" s="233"/>
    </row>
    <row r="28665" spans="4:4" s="232" customFormat="1" ht="15.75" customHeight="1">
      <c r="D28665" s="233"/>
    </row>
    <row r="28667" spans="4:4" s="232" customFormat="1" ht="15.75" customHeight="1">
      <c r="D28667" s="233"/>
    </row>
    <row r="28669" spans="4:4" s="232" customFormat="1" ht="15.75" customHeight="1">
      <c r="D28669" s="233"/>
    </row>
    <row r="28671" spans="4:4" s="232" customFormat="1" ht="15.75" customHeight="1">
      <c r="D28671" s="233"/>
    </row>
    <row r="28673" spans="4:4" s="232" customFormat="1" ht="15.75" customHeight="1">
      <c r="D28673" s="233"/>
    </row>
    <row r="28675" spans="4:4" s="232" customFormat="1" ht="15.75" customHeight="1">
      <c r="D28675" s="233"/>
    </row>
    <row r="28677" spans="4:4" s="232" customFormat="1" ht="15.75" customHeight="1">
      <c r="D28677" s="233"/>
    </row>
    <row r="28679" spans="4:4" s="232" customFormat="1" ht="15.75" customHeight="1">
      <c r="D28679" s="233"/>
    </row>
    <row r="28681" spans="4:4" s="232" customFormat="1" ht="15.75" customHeight="1">
      <c r="D28681" s="233"/>
    </row>
    <row r="28683" spans="4:4" s="232" customFormat="1" ht="15.75" customHeight="1">
      <c r="D28683" s="233"/>
    </row>
    <row r="28685" spans="4:4" s="232" customFormat="1" ht="15.75" customHeight="1">
      <c r="D28685" s="233"/>
    </row>
    <row r="28687" spans="4:4" s="232" customFormat="1" ht="15.75" customHeight="1">
      <c r="D28687" s="233"/>
    </row>
    <row r="28689" spans="4:4" s="232" customFormat="1" ht="15.75" customHeight="1">
      <c r="D28689" s="233"/>
    </row>
    <row r="28691" spans="4:4" s="232" customFormat="1" ht="15.75" customHeight="1">
      <c r="D28691" s="233"/>
    </row>
    <row r="28693" spans="4:4" s="232" customFormat="1" ht="15.75" customHeight="1">
      <c r="D28693" s="233"/>
    </row>
    <row r="28695" spans="4:4" s="232" customFormat="1" ht="15.75" customHeight="1">
      <c r="D28695" s="233"/>
    </row>
    <row r="28697" spans="4:4" s="232" customFormat="1" ht="15.75" customHeight="1">
      <c r="D28697" s="233"/>
    </row>
    <row r="28699" spans="4:4" s="232" customFormat="1" ht="15.75" customHeight="1">
      <c r="D28699" s="233"/>
    </row>
    <row r="28701" spans="4:4" s="232" customFormat="1" ht="15.75" customHeight="1">
      <c r="D28701" s="233"/>
    </row>
    <row r="28703" spans="4:4" s="232" customFormat="1" ht="15.75" customHeight="1">
      <c r="D28703" s="233"/>
    </row>
    <row r="28705" spans="4:4" s="232" customFormat="1" ht="15.75" customHeight="1">
      <c r="D28705" s="233"/>
    </row>
    <row r="28707" spans="4:4" s="232" customFormat="1" ht="15.75" customHeight="1">
      <c r="D28707" s="233"/>
    </row>
    <row r="28709" spans="4:4" s="232" customFormat="1" ht="15.75" customHeight="1">
      <c r="D28709" s="233"/>
    </row>
    <row r="28711" spans="4:4" s="232" customFormat="1" ht="15.75" customHeight="1">
      <c r="D28711" s="233"/>
    </row>
    <row r="28713" spans="4:4" s="232" customFormat="1" ht="15.75" customHeight="1">
      <c r="D28713" s="233"/>
    </row>
    <row r="28715" spans="4:4" s="232" customFormat="1" ht="15.75" customHeight="1">
      <c r="D28715" s="233"/>
    </row>
    <row r="28717" spans="4:4" s="232" customFormat="1" ht="15.75" customHeight="1">
      <c r="D28717" s="233"/>
    </row>
    <row r="28719" spans="4:4" s="232" customFormat="1" ht="15.75" customHeight="1">
      <c r="D28719" s="233"/>
    </row>
    <row r="28721" spans="4:4" s="232" customFormat="1" ht="15.75" customHeight="1">
      <c r="D28721" s="233"/>
    </row>
    <row r="28723" spans="4:4" s="232" customFormat="1" ht="15.75" customHeight="1">
      <c r="D28723" s="233"/>
    </row>
    <row r="28725" spans="4:4" s="232" customFormat="1" ht="15.75" customHeight="1">
      <c r="D28725" s="233"/>
    </row>
    <row r="28727" spans="4:4" s="232" customFormat="1" ht="15.75" customHeight="1">
      <c r="D28727" s="233"/>
    </row>
    <row r="28729" spans="4:4" s="232" customFormat="1" ht="15.75" customHeight="1">
      <c r="D28729" s="233"/>
    </row>
    <row r="28731" spans="4:4" s="232" customFormat="1" ht="15.75" customHeight="1">
      <c r="D28731" s="233"/>
    </row>
    <row r="28733" spans="4:4" s="232" customFormat="1" ht="15.75" customHeight="1">
      <c r="D28733" s="233"/>
    </row>
    <row r="28735" spans="4:4" s="232" customFormat="1" ht="15.75" customHeight="1">
      <c r="D28735" s="233"/>
    </row>
    <row r="28737" spans="4:4" s="232" customFormat="1" ht="15.75" customHeight="1">
      <c r="D28737" s="233"/>
    </row>
    <row r="28739" spans="4:4" s="232" customFormat="1" ht="15.75" customHeight="1">
      <c r="D28739" s="233"/>
    </row>
    <row r="28741" spans="4:4" s="232" customFormat="1" ht="15.75" customHeight="1">
      <c r="D28741" s="233"/>
    </row>
    <row r="28743" spans="4:4" s="232" customFormat="1" ht="15.75" customHeight="1">
      <c r="D28743" s="233"/>
    </row>
    <row r="28745" spans="4:4" s="232" customFormat="1" ht="15.75" customHeight="1">
      <c r="D28745" s="233"/>
    </row>
    <row r="28747" spans="4:4" s="232" customFormat="1" ht="15.75" customHeight="1">
      <c r="D28747" s="233"/>
    </row>
    <row r="28749" spans="4:4" s="232" customFormat="1" ht="15.75" customHeight="1">
      <c r="D28749" s="233"/>
    </row>
    <row r="28751" spans="4:4" s="232" customFormat="1" ht="15.75" customHeight="1">
      <c r="D28751" s="233"/>
    </row>
    <row r="28753" spans="4:4" s="232" customFormat="1" ht="15.75" customHeight="1">
      <c r="D28753" s="233"/>
    </row>
    <row r="28755" spans="4:4" s="232" customFormat="1" ht="15.75" customHeight="1">
      <c r="D28755" s="233"/>
    </row>
    <row r="28757" spans="4:4" s="232" customFormat="1" ht="15.75" customHeight="1">
      <c r="D28757" s="233"/>
    </row>
    <row r="28759" spans="4:4" s="232" customFormat="1" ht="15.75" customHeight="1">
      <c r="D28759" s="233"/>
    </row>
    <row r="28761" spans="4:4" s="232" customFormat="1" ht="15.75" customHeight="1">
      <c r="D28761" s="233"/>
    </row>
    <row r="28763" spans="4:4" s="232" customFormat="1" ht="15.75" customHeight="1">
      <c r="D28763" s="233"/>
    </row>
    <row r="28765" spans="4:4" s="232" customFormat="1" ht="15.75" customHeight="1">
      <c r="D28765" s="233"/>
    </row>
    <row r="28767" spans="4:4" s="232" customFormat="1" ht="15.75" customHeight="1">
      <c r="D28767" s="233"/>
    </row>
    <row r="28769" spans="4:4" s="232" customFormat="1" ht="15.75" customHeight="1">
      <c r="D28769" s="233"/>
    </row>
    <row r="28771" spans="4:4" s="232" customFormat="1" ht="15.75" customHeight="1">
      <c r="D28771" s="233"/>
    </row>
    <row r="28773" spans="4:4" s="232" customFormat="1" ht="15.75" customHeight="1">
      <c r="D28773" s="233"/>
    </row>
    <row r="28775" spans="4:4" s="232" customFormat="1" ht="15.75" customHeight="1">
      <c r="D28775" s="233"/>
    </row>
    <row r="28777" spans="4:4" s="232" customFormat="1" ht="15.75" customHeight="1">
      <c r="D28777" s="233"/>
    </row>
    <row r="28779" spans="4:4" s="232" customFormat="1" ht="15.75" customHeight="1">
      <c r="D28779" s="233"/>
    </row>
    <row r="28781" spans="4:4" s="232" customFormat="1" ht="15.75" customHeight="1">
      <c r="D28781" s="233"/>
    </row>
    <row r="28783" spans="4:4" s="232" customFormat="1" ht="15.75" customHeight="1">
      <c r="D28783" s="233"/>
    </row>
    <row r="28785" spans="4:4" s="232" customFormat="1" ht="15.75" customHeight="1">
      <c r="D28785" s="233"/>
    </row>
    <row r="28787" spans="4:4" s="232" customFormat="1" ht="15.75" customHeight="1">
      <c r="D28787" s="233"/>
    </row>
    <row r="28789" spans="4:4" s="232" customFormat="1" ht="15.75" customHeight="1">
      <c r="D28789" s="233"/>
    </row>
    <row r="28791" spans="4:4" s="232" customFormat="1" ht="15.75" customHeight="1">
      <c r="D28791" s="233"/>
    </row>
    <row r="28793" spans="4:4" s="232" customFormat="1" ht="15.75" customHeight="1">
      <c r="D28793" s="233"/>
    </row>
    <row r="28795" spans="4:4" s="232" customFormat="1" ht="15.75" customHeight="1">
      <c r="D28795" s="233"/>
    </row>
    <row r="28797" spans="4:4" s="232" customFormat="1" ht="15.75" customHeight="1">
      <c r="D28797" s="233"/>
    </row>
    <row r="28799" spans="4:4" s="232" customFormat="1" ht="15.75" customHeight="1">
      <c r="D28799" s="233"/>
    </row>
    <row r="28801" spans="4:4" s="232" customFormat="1" ht="15.75" customHeight="1">
      <c r="D28801" s="233"/>
    </row>
    <row r="28803" spans="4:4" s="232" customFormat="1" ht="15.75" customHeight="1">
      <c r="D28803" s="233"/>
    </row>
    <row r="28805" spans="4:4" s="232" customFormat="1" ht="15.75" customHeight="1">
      <c r="D28805" s="233"/>
    </row>
    <row r="28807" spans="4:4" s="232" customFormat="1" ht="15.75" customHeight="1">
      <c r="D28807" s="233"/>
    </row>
    <row r="28809" spans="4:4" s="232" customFormat="1" ht="15.75" customHeight="1">
      <c r="D28809" s="233"/>
    </row>
    <row r="28811" spans="4:4" s="232" customFormat="1" ht="15.75" customHeight="1">
      <c r="D28811" s="233"/>
    </row>
    <row r="28813" spans="4:4" s="232" customFormat="1" ht="15.75" customHeight="1">
      <c r="D28813" s="233"/>
    </row>
    <row r="28815" spans="4:4" s="232" customFormat="1" ht="15.75" customHeight="1">
      <c r="D28815" s="233"/>
    </row>
    <row r="28817" spans="4:4" s="232" customFormat="1" ht="15.75" customHeight="1">
      <c r="D28817" s="233"/>
    </row>
    <row r="28819" spans="4:4" s="232" customFormat="1" ht="15.75" customHeight="1">
      <c r="D28819" s="233"/>
    </row>
    <row r="28821" spans="4:4" s="232" customFormat="1" ht="15.75" customHeight="1">
      <c r="D28821" s="233"/>
    </row>
    <row r="28823" spans="4:4" s="232" customFormat="1" ht="15.75" customHeight="1">
      <c r="D28823" s="233"/>
    </row>
    <row r="28825" spans="4:4" s="232" customFormat="1" ht="15.75" customHeight="1">
      <c r="D28825" s="233"/>
    </row>
    <row r="28827" spans="4:4" s="232" customFormat="1" ht="15.75" customHeight="1">
      <c r="D28827" s="233"/>
    </row>
    <row r="28829" spans="4:4" s="232" customFormat="1" ht="15.75" customHeight="1">
      <c r="D28829" s="233"/>
    </row>
    <row r="28831" spans="4:4" s="232" customFormat="1" ht="15.75" customHeight="1">
      <c r="D28831" s="233"/>
    </row>
    <row r="28833" spans="4:4" s="232" customFormat="1" ht="15.75" customHeight="1">
      <c r="D28833" s="233"/>
    </row>
    <row r="28835" spans="4:4" s="232" customFormat="1" ht="15.75" customHeight="1">
      <c r="D28835" s="233"/>
    </row>
    <row r="28837" spans="4:4" s="232" customFormat="1" ht="15.75" customHeight="1">
      <c r="D28837" s="233"/>
    </row>
    <row r="28839" spans="4:4" s="232" customFormat="1" ht="15.75" customHeight="1">
      <c r="D28839" s="233"/>
    </row>
    <row r="28841" spans="4:4" s="232" customFormat="1" ht="15.75" customHeight="1">
      <c r="D28841" s="233"/>
    </row>
    <row r="28843" spans="4:4" s="232" customFormat="1" ht="15.75" customHeight="1">
      <c r="D28843" s="233"/>
    </row>
    <row r="28845" spans="4:4" s="232" customFormat="1" ht="15.75" customHeight="1">
      <c r="D28845" s="233"/>
    </row>
    <row r="28847" spans="4:4" s="232" customFormat="1" ht="15.75" customHeight="1">
      <c r="D28847" s="233"/>
    </row>
    <row r="28849" spans="4:4" s="232" customFormat="1" ht="15.75" customHeight="1">
      <c r="D28849" s="233"/>
    </row>
    <row r="28851" spans="4:4" s="232" customFormat="1" ht="15.75" customHeight="1">
      <c r="D28851" s="233"/>
    </row>
    <row r="28853" spans="4:4" s="232" customFormat="1" ht="15.75" customHeight="1">
      <c r="D28853" s="233"/>
    </row>
    <row r="28855" spans="4:4" s="232" customFormat="1" ht="15.75" customHeight="1">
      <c r="D28855" s="233"/>
    </row>
    <row r="28857" spans="4:4" s="232" customFormat="1" ht="15.75" customHeight="1">
      <c r="D28857" s="233"/>
    </row>
    <row r="28859" spans="4:4" s="232" customFormat="1" ht="15.75" customHeight="1">
      <c r="D28859" s="233"/>
    </row>
    <row r="28861" spans="4:4" s="232" customFormat="1" ht="15.75" customHeight="1">
      <c r="D28861" s="233"/>
    </row>
    <row r="28863" spans="4:4" s="232" customFormat="1" ht="15.75" customHeight="1">
      <c r="D28863" s="233"/>
    </row>
    <row r="28865" spans="4:4" s="232" customFormat="1" ht="15.75" customHeight="1">
      <c r="D28865" s="233"/>
    </row>
    <row r="28867" spans="4:4" s="232" customFormat="1" ht="15.75" customHeight="1">
      <c r="D28867" s="233"/>
    </row>
    <row r="28869" spans="4:4" s="232" customFormat="1" ht="15.75" customHeight="1">
      <c r="D28869" s="233"/>
    </row>
    <row r="28871" spans="4:4" s="232" customFormat="1" ht="15.75" customHeight="1">
      <c r="D28871" s="233"/>
    </row>
    <row r="28873" spans="4:4" s="232" customFormat="1" ht="15.75" customHeight="1">
      <c r="D28873" s="233"/>
    </row>
    <row r="28875" spans="4:4" s="232" customFormat="1" ht="15.75" customHeight="1">
      <c r="D28875" s="233"/>
    </row>
    <row r="28877" spans="4:4" s="232" customFormat="1" ht="15.75" customHeight="1">
      <c r="D28877" s="233"/>
    </row>
    <row r="28879" spans="4:4" s="232" customFormat="1" ht="15.75" customHeight="1">
      <c r="D28879" s="233"/>
    </row>
    <row r="28881" spans="4:4" s="232" customFormat="1" ht="15.75" customHeight="1">
      <c r="D28881" s="233"/>
    </row>
    <row r="28883" spans="4:4" s="232" customFormat="1" ht="15.75" customHeight="1">
      <c r="D28883" s="233"/>
    </row>
    <row r="28885" spans="4:4" s="232" customFormat="1" ht="15.75" customHeight="1">
      <c r="D28885" s="233"/>
    </row>
    <row r="28887" spans="4:4" s="232" customFormat="1" ht="15.75" customHeight="1">
      <c r="D28887" s="233"/>
    </row>
    <row r="28889" spans="4:4" s="232" customFormat="1" ht="15.75" customHeight="1">
      <c r="D28889" s="233"/>
    </row>
    <row r="28891" spans="4:4" s="232" customFormat="1" ht="15.75" customHeight="1">
      <c r="D28891" s="233"/>
    </row>
    <row r="28893" spans="4:4" s="232" customFormat="1" ht="15.75" customHeight="1">
      <c r="D28893" s="233"/>
    </row>
    <row r="28895" spans="4:4" s="232" customFormat="1" ht="15.75" customHeight="1">
      <c r="D28895" s="233"/>
    </row>
    <row r="28897" spans="4:4" s="232" customFormat="1" ht="15.75" customHeight="1">
      <c r="D28897" s="233"/>
    </row>
    <row r="28899" spans="4:4" s="232" customFormat="1" ht="15.75" customHeight="1">
      <c r="D28899" s="233"/>
    </row>
    <row r="28901" spans="4:4" s="232" customFormat="1" ht="15.75" customHeight="1">
      <c r="D28901" s="233"/>
    </row>
    <row r="28903" spans="4:4" s="232" customFormat="1" ht="15.75" customHeight="1">
      <c r="D28903" s="233"/>
    </row>
    <row r="28905" spans="4:4" s="232" customFormat="1" ht="15.75" customHeight="1">
      <c r="D28905" s="233"/>
    </row>
    <row r="28907" spans="4:4" s="232" customFormat="1" ht="15.75" customHeight="1">
      <c r="D28907" s="233"/>
    </row>
    <row r="28909" spans="4:4" s="232" customFormat="1" ht="15.75" customHeight="1">
      <c r="D28909" s="233"/>
    </row>
    <row r="28911" spans="4:4" s="232" customFormat="1" ht="15.75" customHeight="1">
      <c r="D28911" s="233"/>
    </row>
    <row r="28913" spans="4:4" s="232" customFormat="1" ht="15.75" customHeight="1">
      <c r="D28913" s="233"/>
    </row>
    <row r="28915" spans="4:4" s="232" customFormat="1" ht="15.75" customHeight="1">
      <c r="D28915" s="233"/>
    </row>
    <row r="28917" spans="4:4" s="232" customFormat="1" ht="15.75" customHeight="1">
      <c r="D28917" s="233"/>
    </row>
    <row r="28919" spans="4:4" s="232" customFormat="1" ht="15.75" customHeight="1">
      <c r="D28919" s="233"/>
    </row>
    <row r="28921" spans="4:4" s="232" customFormat="1" ht="15.75" customHeight="1">
      <c r="D28921" s="233"/>
    </row>
    <row r="28923" spans="4:4" s="232" customFormat="1" ht="15.75" customHeight="1">
      <c r="D28923" s="233"/>
    </row>
    <row r="28925" spans="4:4" s="232" customFormat="1" ht="15.75" customHeight="1">
      <c r="D28925" s="233"/>
    </row>
    <row r="28927" spans="4:4" s="232" customFormat="1" ht="15.75" customHeight="1">
      <c r="D28927" s="233"/>
    </row>
    <row r="28929" spans="4:4" s="232" customFormat="1" ht="15.75" customHeight="1">
      <c r="D28929" s="233"/>
    </row>
    <row r="28931" spans="4:4" s="232" customFormat="1" ht="15.75" customHeight="1">
      <c r="D28931" s="233"/>
    </row>
    <row r="28933" spans="4:4" s="232" customFormat="1" ht="15.75" customHeight="1">
      <c r="D28933" s="233"/>
    </row>
    <row r="28935" spans="4:4" s="232" customFormat="1" ht="15.75" customHeight="1">
      <c r="D28935" s="233"/>
    </row>
    <row r="28937" spans="4:4" s="232" customFormat="1" ht="15.75" customHeight="1">
      <c r="D28937" s="233"/>
    </row>
    <row r="28939" spans="4:4" s="232" customFormat="1" ht="15.75" customHeight="1">
      <c r="D28939" s="233"/>
    </row>
    <row r="28941" spans="4:4" s="232" customFormat="1" ht="15.75" customHeight="1">
      <c r="D28941" s="233"/>
    </row>
    <row r="28943" spans="4:4" s="232" customFormat="1" ht="15.75" customHeight="1">
      <c r="D28943" s="233"/>
    </row>
    <row r="28945" spans="4:4" s="232" customFormat="1" ht="15.75" customHeight="1">
      <c r="D28945" s="233"/>
    </row>
    <row r="28947" spans="4:4" s="232" customFormat="1" ht="15.75" customHeight="1">
      <c r="D28947" s="233"/>
    </row>
    <row r="28949" spans="4:4" s="232" customFormat="1" ht="15.75" customHeight="1">
      <c r="D28949" s="233"/>
    </row>
    <row r="28951" spans="4:4" s="232" customFormat="1" ht="15.75" customHeight="1">
      <c r="D28951" s="233"/>
    </row>
    <row r="28953" spans="4:4" s="232" customFormat="1" ht="15.75" customHeight="1">
      <c r="D28953" s="233"/>
    </row>
    <row r="28955" spans="4:4" s="232" customFormat="1" ht="15.75" customHeight="1">
      <c r="D28955" s="233"/>
    </row>
    <row r="28957" spans="4:4" s="232" customFormat="1" ht="15.75" customHeight="1">
      <c r="D28957" s="233"/>
    </row>
    <row r="28959" spans="4:4" s="232" customFormat="1" ht="15.75" customHeight="1">
      <c r="D28959" s="233"/>
    </row>
    <row r="28961" spans="4:4" s="232" customFormat="1" ht="15.75" customHeight="1">
      <c r="D28961" s="233"/>
    </row>
    <row r="28963" spans="4:4" s="232" customFormat="1" ht="15.75" customHeight="1">
      <c r="D28963" s="233"/>
    </row>
    <row r="28965" spans="4:4" s="232" customFormat="1" ht="15.75" customHeight="1">
      <c r="D28965" s="233"/>
    </row>
    <row r="28967" spans="4:4" s="232" customFormat="1" ht="15.75" customHeight="1">
      <c r="D28967" s="233"/>
    </row>
    <row r="28969" spans="4:4" s="232" customFormat="1" ht="15.75" customHeight="1">
      <c r="D28969" s="233"/>
    </row>
    <row r="28971" spans="4:4" s="232" customFormat="1" ht="15.75" customHeight="1">
      <c r="D28971" s="233"/>
    </row>
    <row r="28973" spans="4:4" s="232" customFormat="1" ht="15.75" customHeight="1">
      <c r="D28973" s="233"/>
    </row>
    <row r="28975" spans="4:4" s="232" customFormat="1" ht="15.75" customHeight="1">
      <c r="D28975" s="233"/>
    </row>
    <row r="28977" spans="4:4" s="232" customFormat="1" ht="15.75" customHeight="1">
      <c r="D28977" s="233"/>
    </row>
    <row r="28979" spans="4:4" s="232" customFormat="1" ht="15.75" customHeight="1">
      <c r="D28979" s="233"/>
    </row>
    <row r="28981" spans="4:4" s="232" customFormat="1" ht="15.75" customHeight="1">
      <c r="D28981" s="233"/>
    </row>
    <row r="28983" spans="4:4" s="232" customFormat="1" ht="15.75" customHeight="1">
      <c r="D28983" s="233"/>
    </row>
    <row r="28985" spans="4:4" s="232" customFormat="1" ht="15.75" customHeight="1">
      <c r="D28985" s="233"/>
    </row>
    <row r="28987" spans="4:4" s="232" customFormat="1" ht="15.75" customHeight="1">
      <c r="D28987" s="233"/>
    </row>
    <row r="28989" spans="4:4" s="232" customFormat="1" ht="15.75" customHeight="1">
      <c r="D28989" s="233"/>
    </row>
    <row r="28991" spans="4:4" s="232" customFormat="1" ht="15.75" customHeight="1">
      <c r="D28991" s="233"/>
    </row>
    <row r="28993" spans="4:4" s="232" customFormat="1" ht="15.75" customHeight="1">
      <c r="D28993" s="233"/>
    </row>
    <row r="28995" spans="4:4" s="232" customFormat="1" ht="15.75" customHeight="1">
      <c r="D28995" s="233"/>
    </row>
    <row r="28997" spans="4:4" s="232" customFormat="1" ht="15.75" customHeight="1">
      <c r="D28997" s="233"/>
    </row>
    <row r="28999" spans="4:4" s="232" customFormat="1" ht="15.75" customHeight="1">
      <c r="D28999" s="233"/>
    </row>
    <row r="29001" spans="4:4" s="232" customFormat="1" ht="15.75" customHeight="1">
      <c r="D29001" s="233"/>
    </row>
    <row r="29003" spans="4:4" s="232" customFormat="1" ht="15.75" customHeight="1">
      <c r="D29003" s="233"/>
    </row>
    <row r="29005" spans="4:4" s="232" customFormat="1" ht="15.75" customHeight="1">
      <c r="D29005" s="233"/>
    </row>
    <row r="29007" spans="4:4" s="232" customFormat="1" ht="15.75" customHeight="1">
      <c r="D29007" s="233"/>
    </row>
    <row r="29009" spans="4:4" s="232" customFormat="1" ht="15.75" customHeight="1">
      <c r="D29009" s="233"/>
    </row>
    <row r="29011" spans="4:4" s="232" customFormat="1" ht="15.75" customHeight="1">
      <c r="D29011" s="233"/>
    </row>
    <row r="29013" spans="4:4" s="232" customFormat="1" ht="15.75" customHeight="1">
      <c r="D29013" s="233"/>
    </row>
    <row r="29015" spans="4:4" s="232" customFormat="1" ht="15.75" customHeight="1">
      <c r="D29015" s="233"/>
    </row>
    <row r="29017" spans="4:4" s="232" customFormat="1" ht="15.75" customHeight="1">
      <c r="D29017" s="233"/>
    </row>
    <row r="29019" spans="4:4" s="232" customFormat="1" ht="15.75" customHeight="1">
      <c r="D29019" s="233"/>
    </row>
    <row r="29021" spans="4:4" s="232" customFormat="1" ht="15.75" customHeight="1">
      <c r="D29021" s="233"/>
    </row>
    <row r="29023" spans="4:4" s="232" customFormat="1" ht="15.75" customHeight="1">
      <c r="D29023" s="233"/>
    </row>
    <row r="29025" spans="4:4" s="232" customFormat="1" ht="15.75" customHeight="1">
      <c r="D29025" s="233"/>
    </row>
    <row r="29027" spans="4:4" s="232" customFormat="1" ht="15.75" customHeight="1">
      <c r="D29027" s="233"/>
    </row>
    <row r="29029" spans="4:4" s="232" customFormat="1" ht="15.75" customHeight="1">
      <c r="D29029" s="233"/>
    </row>
    <row r="29031" spans="4:4" s="232" customFormat="1" ht="15.75" customHeight="1">
      <c r="D29031" s="233"/>
    </row>
    <row r="29033" spans="4:4" s="232" customFormat="1" ht="15.75" customHeight="1">
      <c r="D29033" s="233"/>
    </row>
    <row r="29035" spans="4:4" s="232" customFormat="1" ht="15.75" customHeight="1">
      <c r="D29035" s="233"/>
    </row>
    <row r="29037" spans="4:4" s="232" customFormat="1" ht="15.75" customHeight="1">
      <c r="D29037" s="233"/>
    </row>
    <row r="29039" spans="4:4" s="232" customFormat="1" ht="15.75" customHeight="1">
      <c r="D29039" s="233"/>
    </row>
    <row r="29041" spans="4:4" s="232" customFormat="1" ht="15.75" customHeight="1">
      <c r="D29041" s="233"/>
    </row>
    <row r="29043" spans="4:4" s="232" customFormat="1" ht="15.75" customHeight="1">
      <c r="D29043" s="233"/>
    </row>
    <row r="29045" spans="4:4" s="232" customFormat="1" ht="15.75" customHeight="1">
      <c r="D29045" s="233"/>
    </row>
    <row r="29047" spans="4:4" s="232" customFormat="1" ht="15.75" customHeight="1">
      <c r="D29047" s="233"/>
    </row>
    <row r="29049" spans="4:4" s="232" customFormat="1" ht="15.75" customHeight="1">
      <c r="D29049" s="233"/>
    </row>
    <row r="29051" spans="4:4" s="232" customFormat="1" ht="15.75" customHeight="1">
      <c r="D29051" s="233"/>
    </row>
    <row r="29053" spans="4:4" s="232" customFormat="1" ht="15.75" customHeight="1">
      <c r="D29053" s="233"/>
    </row>
    <row r="29055" spans="4:4" s="232" customFormat="1" ht="15.75" customHeight="1">
      <c r="D29055" s="233"/>
    </row>
    <row r="29057" spans="4:4" s="232" customFormat="1" ht="15.75" customHeight="1">
      <c r="D29057" s="233"/>
    </row>
    <row r="29059" spans="4:4" s="232" customFormat="1" ht="15.75" customHeight="1">
      <c r="D29059" s="233"/>
    </row>
    <row r="29061" spans="4:4" s="232" customFormat="1" ht="15.75" customHeight="1">
      <c r="D29061" s="233"/>
    </row>
    <row r="29063" spans="4:4" s="232" customFormat="1" ht="15.75" customHeight="1">
      <c r="D29063" s="233"/>
    </row>
    <row r="29065" spans="4:4" s="232" customFormat="1" ht="15.75" customHeight="1">
      <c r="D29065" s="233"/>
    </row>
    <row r="29067" spans="4:4" s="232" customFormat="1" ht="15.75" customHeight="1">
      <c r="D29067" s="233"/>
    </row>
    <row r="29069" spans="4:4" s="232" customFormat="1" ht="15.75" customHeight="1">
      <c r="D29069" s="233"/>
    </row>
    <row r="29071" spans="4:4" s="232" customFormat="1" ht="15.75" customHeight="1">
      <c r="D29071" s="233"/>
    </row>
    <row r="29073" spans="4:4" s="232" customFormat="1" ht="15.75" customHeight="1">
      <c r="D29073" s="233"/>
    </row>
    <row r="29075" spans="4:4" s="232" customFormat="1" ht="15.75" customHeight="1">
      <c r="D29075" s="233"/>
    </row>
    <row r="29077" spans="4:4" s="232" customFormat="1" ht="15.75" customHeight="1">
      <c r="D29077" s="233"/>
    </row>
    <row r="29079" spans="4:4" s="232" customFormat="1" ht="15.75" customHeight="1">
      <c r="D29079" s="233"/>
    </row>
    <row r="29081" spans="4:4" s="232" customFormat="1" ht="15.75" customHeight="1">
      <c r="D29081" s="233"/>
    </row>
    <row r="29083" spans="4:4" s="232" customFormat="1" ht="15.75" customHeight="1">
      <c r="D29083" s="233"/>
    </row>
    <row r="29085" spans="4:4" s="232" customFormat="1" ht="15.75" customHeight="1">
      <c r="D29085" s="233"/>
    </row>
    <row r="29087" spans="4:4" s="232" customFormat="1" ht="15.75" customHeight="1">
      <c r="D29087" s="233"/>
    </row>
    <row r="29089" spans="4:4" s="232" customFormat="1" ht="15.75" customHeight="1">
      <c r="D29089" s="233"/>
    </row>
    <row r="29091" spans="4:4" s="232" customFormat="1" ht="15.75" customHeight="1">
      <c r="D29091" s="233"/>
    </row>
    <row r="29093" spans="4:4" s="232" customFormat="1" ht="15.75" customHeight="1">
      <c r="D29093" s="233"/>
    </row>
    <row r="29095" spans="4:4" s="232" customFormat="1" ht="15.75" customHeight="1">
      <c r="D29095" s="233"/>
    </row>
    <row r="29097" spans="4:4" s="232" customFormat="1" ht="15.75" customHeight="1">
      <c r="D29097" s="233"/>
    </row>
    <row r="29099" spans="4:4" s="232" customFormat="1" ht="15.75" customHeight="1">
      <c r="D29099" s="233"/>
    </row>
    <row r="29101" spans="4:4" s="232" customFormat="1" ht="15.75" customHeight="1">
      <c r="D29101" s="233"/>
    </row>
    <row r="29103" spans="4:4" s="232" customFormat="1" ht="15.75" customHeight="1">
      <c r="D29103" s="233"/>
    </row>
    <row r="29105" spans="4:4" s="232" customFormat="1" ht="15.75" customHeight="1">
      <c r="D29105" s="233"/>
    </row>
    <row r="29107" spans="4:4" s="232" customFormat="1" ht="15.75" customHeight="1">
      <c r="D29107" s="233"/>
    </row>
    <row r="29109" spans="4:4" s="232" customFormat="1" ht="15.75" customHeight="1">
      <c r="D29109" s="233"/>
    </row>
    <row r="29111" spans="4:4" s="232" customFormat="1" ht="15.75" customHeight="1">
      <c r="D29111" s="233"/>
    </row>
    <row r="29113" spans="4:4" s="232" customFormat="1" ht="15.75" customHeight="1">
      <c r="D29113" s="233"/>
    </row>
    <row r="29115" spans="4:4" s="232" customFormat="1" ht="15.75" customHeight="1">
      <c r="D29115" s="233"/>
    </row>
    <row r="29117" spans="4:4" s="232" customFormat="1" ht="15.75" customHeight="1">
      <c r="D29117" s="233"/>
    </row>
    <row r="29119" spans="4:4" s="232" customFormat="1" ht="15.75" customHeight="1">
      <c r="D29119" s="233"/>
    </row>
    <row r="29121" spans="4:4" s="232" customFormat="1" ht="15.75" customHeight="1">
      <c r="D29121" s="233"/>
    </row>
    <row r="29123" spans="4:4" s="232" customFormat="1" ht="15.75" customHeight="1">
      <c r="D29123" s="233"/>
    </row>
    <row r="29125" spans="4:4" s="232" customFormat="1" ht="15.75" customHeight="1">
      <c r="D29125" s="233"/>
    </row>
    <row r="29127" spans="4:4" s="232" customFormat="1" ht="15.75" customHeight="1">
      <c r="D29127" s="233"/>
    </row>
    <row r="29129" spans="4:4" s="232" customFormat="1" ht="15.75" customHeight="1">
      <c r="D29129" s="233"/>
    </row>
    <row r="29131" spans="4:4" s="232" customFormat="1" ht="15.75" customHeight="1">
      <c r="D29131" s="233"/>
    </row>
    <row r="29133" spans="4:4" s="232" customFormat="1" ht="15.75" customHeight="1">
      <c r="D29133" s="233"/>
    </row>
    <row r="29135" spans="4:4" s="232" customFormat="1" ht="15.75" customHeight="1">
      <c r="D29135" s="233"/>
    </row>
    <row r="29137" spans="4:4" s="232" customFormat="1" ht="15.75" customHeight="1">
      <c r="D29137" s="233"/>
    </row>
    <row r="29139" spans="4:4" s="232" customFormat="1" ht="15.75" customHeight="1">
      <c r="D29139" s="233"/>
    </row>
    <row r="29141" spans="4:4" s="232" customFormat="1" ht="15.75" customHeight="1">
      <c r="D29141" s="233"/>
    </row>
    <row r="29143" spans="4:4" s="232" customFormat="1" ht="15.75" customHeight="1">
      <c r="D29143" s="233"/>
    </row>
    <row r="29145" spans="4:4" s="232" customFormat="1" ht="15.75" customHeight="1">
      <c r="D29145" s="233"/>
    </row>
    <row r="29147" spans="4:4" s="232" customFormat="1" ht="15.75" customHeight="1">
      <c r="D29147" s="233"/>
    </row>
    <row r="29149" spans="4:4" s="232" customFormat="1" ht="15.75" customHeight="1">
      <c r="D29149" s="233"/>
    </row>
    <row r="29151" spans="4:4" s="232" customFormat="1" ht="15.75" customHeight="1">
      <c r="D29151" s="233"/>
    </row>
    <row r="29153" spans="4:4" s="232" customFormat="1" ht="15.75" customHeight="1">
      <c r="D29153" s="233"/>
    </row>
    <row r="29155" spans="4:4" s="232" customFormat="1" ht="15.75" customHeight="1">
      <c r="D29155" s="233"/>
    </row>
    <row r="29157" spans="4:4" s="232" customFormat="1" ht="15.75" customHeight="1">
      <c r="D29157" s="233"/>
    </row>
    <row r="29159" spans="4:4" s="232" customFormat="1" ht="15.75" customHeight="1">
      <c r="D29159" s="233"/>
    </row>
    <row r="29161" spans="4:4" s="232" customFormat="1" ht="15.75" customHeight="1">
      <c r="D29161" s="233"/>
    </row>
    <row r="29163" spans="4:4" s="232" customFormat="1" ht="15.75" customHeight="1">
      <c r="D29163" s="233"/>
    </row>
    <row r="29165" spans="4:4" s="232" customFormat="1" ht="15.75" customHeight="1">
      <c r="D29165" s="233"/>
    </row>
    <row r="29167" spans="4:4" s="232" customFormat="1" ht="15.75" customHeight="1">
      <c r="D29167" s="233"/>
    </row>
    <row r="29169" spans="4:4" s="232" customFormat="1" ht="15.75" customHeight="1">
      <c r="D29169" s="233"/>
    </row>
    <row r="29171" spans="4:4" s="232" customFormat="1" ht="15.75" customHeight="1">
      <c r="D29171" s="233"/>
    </row>
    <row r="29173" spans="4:4" s="232" customFormat="1" ht="15.75" customHeight="1">
      <c r="D29173" s="233"/>
    </row>
    <row r="29175" spans="4:4" s="232" customFormat="1" ht="15.75" customHeight="1">
      <c r="D29175" s="233"/>
    </row>
    <row r="29177" spans="4:4" s="232" customFormat="1" ht="15.75" customHeight="1">
      <c r="D29177" s="233"/>
    </row>
    <row r="29179" spans="4:4" s="232" customFormat="1" ht="15.75" customHeight="1">
      <c r="D29179" s="233"/>
    </row>
    <row r="29181" spans="4:4" s="232" customFormat="1" ht="15.75" customHeight="1">
      <c r="D29181" s="233"/>
    </row>
    <row r="29183" spans="4:4" s="232" customFormat="1" ht="15.75" customHeight="1">
      <c r="D29183" s="233"/>
    </row>
    <row r="29185" spans="4:4" s="232" customFormat="1" ht="15.75" customHeight="1">
      <c r="D29185" s="233"/>
    </row>
    <row r="29187" spans="4:4" s="232" customFormat="1" ht="15.75" customHeight="1">
      <c r="D29187" s="233"/>
    </row>
    <row r="29189" spans="4:4" s="232" customFormat="1" ht="15.75" customHeight="1">
      <c r="D29189" s="233"/>
    </row>
    <row r="29191" spans="4:4" s="232" customFormat="1" ht="15.75" customHeight="1">
      <c r="D29191" s="233"/>
    </row>
    <row r="29193" spans="4:4" s="232" customFormat="1" ht="15.75" customHeight="1">
      <c r="D29193" s="233"/>
    </row>
    <row r="29195" spans="4:4" s="232" customFormat="1" ht="15.75" customHeight="1">
      <c r="D29195" s="233"/>
    </row>
    <row r="29197" spans="4:4" s="232" customFormat="1" ht="15.75" customHeight="1">
      <c r="D29197" s="233"/>
    </row>
    <row r="29199" spans="4:4" s="232" customFormat="1" ht="15.75" customHeight="1">
      <c r="D29199" s="233"/>
    </row>
    <row r="29201" spans="4:4" s="232" customFormat="1" ht="15.75" customHeight="1">
      <c r="D29201" s="233"/>
    </row>
    <row r="29203" spans="4:4" s="232" customFormat="1" ht="15.75" customHeight="1">
      <c r="D29203" s="233"/>
    </row>
    <row r="29205" spans="4:4" s="232" customFormat="1" ht="15.75" customHeight="1">
      <c r="D29205" s="233"/>
    </row>
    <row r="29207" spans="4:4" s="232" customFormat="1" ht="15.75" customHeight="1">
      <c r="D29207" s="233"/>
    </row>
    <row r="29209" spans="4:4" s="232" customFormat="1" ht="15.75" customHeight="1">
      <c r="D29209" s="233"/>
    </row>
    <row r="29211" spans="4:4" s="232" customFormat="1" ht="15.75" customHeight="1">
      <c r="D29211" s="233"/>
    </row>
    <row r="29213" spans="4:4" s="232" customFormat="1" ht="15.75" customHeight="1">
      <c r="D29213" s="233"/>
    </row>
    <row r="29215" spans="4:4" s="232" customFormat="1" ht="15.75" customHeight="1">
      <c r="D29215" s="233"/>
    </row>
    <row r="29217" spans="4:4" s="232" customFormat="1" ht="15.75" customHeight="1">
      <c r="D29217" s="233"/>
    </row>
    <row r="29219" spans="4:4" s="232" customFormat="1" ht="15.75" customHeight="1">
      <c r="D29219" s="233"/>
    </row>
    <row r="29221" spans="4:4" s="232" customFormat="1" ht="15.75" customHeight="1">
      <c r="D29221" s="233"/>
    </row>
    <row r="29223" spans="4:4" s="232" customFormat="1" ht="15.75" customHeight="1">
      <c r="D29223" s="233"/>
    </row>
    <row r="29225" spans="4:4" s="232" customFormat="1" ht="15.75" customHeight="1">
      <c r="D29225" s="233"/>
    </row>
    <row r="29227" spans="4:4" s="232" customFormat="1" ht="15.75" customHeight="1">
      <c r="D29227" s="233"/>
    </row>
    <row r="29229" spans="4:4" s="232" customFormat="1" ht="15.75" customHeight="1">
      <c r="D29229" s="233"/>
    </row>
    <row r="29231" spans="4:4" s="232" customFormat="1" ht="15.75" customHeight="1">
      <c r="D29231" s="233"/>
    </row>
    <row r="29233" spans="4:4" s="232" customFormat="1" ht="15.75" customHeight="1">
      <c r="D29233" s="233"/>
    </row>
    <row r="29235" spans="4:4" s="232" customFormat="1" ht="15.75" customHeight="1">
      <c r="D29235" s="233"/>
    </row>
    <row r="29237" spans="4:4" s="232" customFormat="1" ht="15.75" customHeight="1">
      <c r="D29237" s="233"/>
    </row>
    <row r="29239" spans="4:4" s="232" customFormat="1" ht="15.75" customHeight="1">
      <c r="D29239" s="233"/>
    </row>
    <row r="29241" spans="4:4" s="232" customFormat="1" ht="15.75" customHeight="1">
      <c r="D29241" s="233"/>
    </row>
    <row r="29243" spans="4:4" s="232" customFormat="1" ht="15.75" customHeight="1">
      <c r="D29243" s="233"/>
    </row>
    <row r="29245" spans="4:4" s="232" customFormat="1" ht="15.75" customHeight="1">
      <c r="D29245" s="233"/>
    </row>
    <row r="29247" spans="4:4" s="232" customFormat="1" ht="15.75" customHeight="1">
      <c r="D29247" s="233"/>
    </row>
    <row r="29249" spans="4:4" s="232" customFormat="1" ht="15.75" customHeight="1">
      <c r="D29249" s="233"/>
    </row>
    <row r="29251" spans="4:4" s="232" customFormat="1" ht="15.75" customHeight="1">
      <c r="D29251" s="233"/>
    </row>
    <row r="29253" spans="4:4" s="232" customFormat="1" ht="15.75" customHeight="1">
      <c r="D29253" s="233"/>
    </row>
    <row r="29255" spans="4:4" s="232" customFormat="1" ht="15.75" customHeight="1">
      <c r="D29255" s="233"/>
    </row>
    <row r="29257" spans="4:4" s="232" customFormat="1" ht="15.75" customHeight="1">
      <c r="D29257" s="233"/>
    </row>
    <row r="29259" spans="4:4" s="232" customFormat="1" ht="15.75" customHeight="1">
      <c r="D29259" s="233"/>
    </row>
    <row r="29261" spans="4:4" s="232" customFormat="1" ht="15.75" customHeight="1">
      <c r="D29261" s="233"/>
    </row>
    <row r="29263" spans="4:4" s="232" customFormat="1" ht="15.75" customHeight="1">
      <c r="D29263" s="233"/>
    </row>
    <row r="29265" spans="4:4" s="232" customFormat="1" ht="15.75" customHeight="1">
      <c r="D29265" s="233"/>
    </row>
    <row r="29267" spans="4:4" s="232" customFormat="1" ht="15.75" customHeight="1">
      <c r="D29267" s="233"/>
    </row>
    <row r="29269" spans="4:4" s="232" customFormat="1" ht="15.75" customHeight="1">
      <c r="D29269" s="233"/>
    </row>
    <row r="29271" spans="4:4" s="232" customFormat="1" ht="15.75" customHeight="1">
      <c r="D29271" s="233"/>
    </row>
    <row r="29273" spans="4:4" s="232" customFormat="1" ht="15.75" customHeight="1">
      <c r="D29273" s="233"/>
    </row>
    <row r="29275" spans="4:4" s="232" customFormat="1" ht="15.75" customHeight="1">
      <c r="D29275" s="233"/>
    </row>
    <row r="29277" spans="4:4" s="232" customFormat="1" ht="15.75" customHeight="1">
      <c r="D29277" s="233"/>
    </row>
    <row r="29279" spans="4:4" s="232" customFormat="1" ht="15.75" customHeight="1">
      <c r="D29279" s="233"/>
    </row>
    <row r="29281" spans="4:4" s="232" customFormat="1" ht="15.75" customHeight="1">
      <c r="D29281" s="233"/>
    </row>
    <row r="29283" spans="4:4" s="232" customFormat="1" ht="15.75" customHeight="1">
      <c r="D29283" s="233"/>
    </row>
    <row r="29285" spans="4:4" s="232" customFormat="1" ht="15.75" customHeight="1">
      <c r="D29285" s="233"/>
    </row>
    <row r="29287" spans="4:4" s="232" customFormat="1" ht="15.75" customHeight="1">
      <c r="D29287" s="233"/>
    </row>
    <row r="29289" spans="4:4" s="232" customFormat="1" ht="15.75" customHeight="1">
      <c r="D29289" s="233"/>
    </row>
    <row r="29291" spans="4:4" s="232" customFormat="1" ht="15.75" customHeight="1">
      <c r="D29291" s="233"/>
    </row>
    <row r="29293" spans="4:4" s="232" customFormat="1" ht="15.75" customHeight="1">
      <c r="D29293" s="233"/>
    </row>
    <row r="29295" spans="4:4" s="232" customFormat="1" ht="15.75" customHeight="1">
      <c r="D29295" s="233"/>
    </row>
    <row r="29297" spans="4:4" s="232" customFormat="1" ht="15.75" customHeight="1">
      <c r="D29297" s="233"/>
    </row>
    <row r="29299" spans="4:4" s="232" customFormat="1" ht="15.75" customHeight="1">
      <c r="D29299" s="233"/>
    </row>
    <row r="29301" spans="4:4" s="232" customFormat="1" ht="15.75" customHeight="1">
      <c r="D29301" s="233"/>
    </row>
    <row r="29303" spans="4:4" s="232" customFormat="1" ht="15.75" customHeight="1">
      <c r="D29303" s="233"/>
    </row>
    <row r="29305" spans="4:4" s="232" customFormat="1" ht="15.75" customHeight="1">
      <c r="D29305" s="233"/>
    </row>
    <row r="29307" spans="4:4" s="232" customFormat="1" ht="15.75" customHeight="1">
      <c r="D29307" s="233"/>
    </row>
    <row r="29309" spans="4:4" s="232" customFormat="1" ht="15.75" customHeight="1">
      <c r="D29309" s="233"/>
    </row>
    <row r="29311" spans="4:4" s="232" customFormat="1" ht="15.75" customHeight="1">
      <c r="D29311" s="233"/>
    </row>
    <row r="29313" spans="4:4" s="232" customFormat="1" ht="15.75" customHeight="1">
      <c r="D29313" s="233"/>
    </row>
    <row r="29315" spans="4:4" s="232" customFormat="1" ht="15.75" customHeight="1">
      <c r="D29315" s="233"/>
    </row>
    <row r="29317" spans="4:4" s="232" customFormat="1" ht="15.75" customHeight="1">
      <c r="D29317" s="233"/>
    </row>
    <row r="29319" spans="4:4" s="232" customFormat="1" ht="15.75" customHeight="1">
      <c r="D29319" s="233"/>
    </row>
    <row r="29321" spans="4:4" s="232" customFormat="1" ht="15.75" customHeight="1">
      <c r="D29321" s="233"/>
    </row>
    <row r="29323" spans="4:4" s="232" customFormat="1" ht="15.75" customHeight="1">
      <c r="D29323" s="233"/>
    </row>
    <row r="29325" spans="4:4" s="232" customFormat="1" ht="15.75" customHeight="1">
      <c r="D29325" s="233"/>
    </row>
    <row r="29327" spans="4:4" s="232" customFormat="1" ht="15.75" customHeight="1">
      <c r="D29327" s="233"/>
    </row>
    <row r="29329" spans="4:4" s="232" customFormat="1" ht="15.75" customHeight="1">
      <c r="D29329" s="233"/>
    </row>
    <row r="29331" spans="4:4" s="232" customFormat="1" ht="15.75" customHeight="1">
      <c r="D29331" s="233"/>
    </row>
    <row r="29333" spans="4:4" s="232" customFormat="1" ht="15.75" customHeight="1">
      <c r="D29333" s="233"/>
    </row>
    <row r="29335" spans="4:4" s="232" customFormat="1" ht="15.75" customHeight="1">
      <c r="D29335" s="233"/>
    </row>
    <row r="29337" spans="4:4" s="232" customFormat="1" ht="15.75" customHeight="1">
      <c r="D29337" s="233"/>
    </row>
    <row r="29339" spans="4:4" s="232" customFormat="1" ht="15.75" customHeight="1">
      <c r="D29339" s="233"/>
    </row>
    <row r="29341" spans="4:4" s="232" customFormat="1" ht="15.75" customHeight="1">
      <c r="D29341" s="233"/>
    </row>
    <row r="29343" spans="4:4" s="232" customFormat="1" ht="15.75" customHeight="1">
      <c r="D29343" s="233"/>
    </row>
    <row r="29345" spans="4:4" s="232" customFormat="1" ht="15.75" customHeight="1">
      <c r="D29345" s="233"/>
    </row>
    <row r="29347" spans="4:4" s="232" customFormat="1" ht="15.75" customHeight="1">
      <c r="D29347" s="233"/>
    </row>
    <row r="29349" spans="4:4" s="232" customFormat="1" ht="15.75" customHeight="1">
      <c r="D29349" s="233"/>
    </row>
    <row r="29351" spans="4:4" s="232" customFormat="1" ht="15.75" customHeight="1">
      <c r="D29351" s="233"/>
    </row>
    <row r="29353" spans="4:4" s="232" customFormat="1" ht="15.75" customHeight="1">
      <c r="D29353" s="233"/>
    </row>
    <row r="29355" spans="4:4" s="232" customFormat="1" ht="15.75" customHeight="1">
      <c r="D29355" s="233"/>
    </row>
    <row r="29357" spans="4:4" s="232" customFormat="1" ht="15.75" customHeight="1">
      <c r="D29357" s="233"/>
    </row>
    <row r="29359" spans="4:4" s="232" customFormat="1" ht="15.75" customHeight="1">
      <c r="D29359" s="233"/>
    </row>
    <row r="29361" spans="4:4" s="232" customFormat="1" ht="15.75" customHeight="1">
      <c r="D29361" s="233"/>
    </row>
    <row r="29363" spans="4:4" s="232" customFormat="1" ht="15.75" customHeight="1">
      <c r="D29363" s="233"/>
    </row>
    <row r="29365" spans="4:4" s="232" customFormat="1" ht="15.75" customHeight="1">
      <c r="D29365" s="233"/>
    </row>
    <row r="29367" spans="4:4" s="232" customFormat="1" ht="15.75" customHeight="1">
      <c r="D29367" s="233"/>
    </row>
    <row r="29369" spans="4:4" s="232" customFormat="1" ht="15.75" customHeight="1">
      <c r="D29369" s="233"/>
    </row>
    <row r="29371" spans="4:4" s="232" customFormat="1" ht="15.75" customHeight="1">
      <c r="D29371" s="233"/>
    </row>
    <row r="29373" spans="4:4" s="232" customFormat="1" ht="15.75" customHeight="1">
      <c r="D29373" s="233"/>
    </row>
    <row r="29375" spans="4:4" s="232" customFormat="1" ht="15.75" customHeight="1">
      <c r="D29375" s="233"/>
    </row>
    <row r="29377" spans="4:4" s="232" customFormat="1" ht="15.75" customHeight="1">
      <c r="D29377" s="233"/>
    </row>
    <row r="29379" spans="4:4" s="232" customFormat="1" ht="15.75" customHeight="1">
      <c r="D29379" s="233"/>
    </row>
    <row r="29381" spans="4:4" s="232" customFormat="1" ht="15.75" customHeight="1">
      <c r="D29381" s="233"/>
    </row>
    <row r="29383" spans="4:4" s="232" customFormat="1" ht="15.75" customHeight="1">
      <c r="D29383" s="233"/>
    </row>
    <row r="29385" spans="4:4" s="232" customFormat="1" ht="15.75" customHeight="1">
      <c r="D29385" s="233"/>
    </row>
    <row r="29387" spans="4:4" s="232" customFormat="1" ht="15.75" customHeight="1">
      <c r="D29387" s="233"/>
    </row>
    <row r="29389" spans="4:4" s="232" customFormat="1" ht="15.75" customHeight="1">
      <c r="D29389" s="233"/>
    </row>
    <row r="29391" spans="4:4" s="232" customFormat="1" ht="15.75" customHeight="1">
      <c r="D29391" s="233"/>
    </row>
    <row r="29393" spans="4:4" s="232" customFormat="1" ht="15.75" customHeight="1">
      <c r="D29393" s="233"/>
    </row>
    <row r="29395" spans="4:4" s="232" customFormat="1" ht="15.75" customHeight="1">
      <c r="D29395" s="233"/>
    </row>
    <row r="29397" spans="4:4" s="232" customFormat="1" ht="15.75" customHeight="1">
      <c r="D29397" s="233"/>
    </row>
    <row r="29399" spans="4:4" s="232" customFormat="1" ht="15.75" customHeight="1">
      <c r="D29399" s="233"/>
    </row>
    <row r="29401" spans="4:4" s="232" customFormat="1" ht="15.75" customHeight="1">
      <c r="D29401" s="233"/>
    </row>
    <row r="29403" spans="4:4" s="232" customFormat="1" ht="15.75" customHeight="1">
      <c r="D29403" s="233"/>
    </row>
    <row r="29405" spans="4:4" s="232" customFormat="1" ht="15.75" customHeight="1">
      <c r="D29405" s="233"/>
    </row>
    <row r="29407" spans="4:4" s="232" customFormat="1" ht="15.75" customHeight="1">
      <c r="D29407" s="233"/>
    </row>
    <row r="29409" spans="4:4" s="232" customFormat="1" ht="15.75" customHeight="1">
      <c r="D29409" s="233"/>
    </row>
    <row r="29411" spans="4:4" s="232" customFormat="1" ht="15.75" customHeight="1">
      <c r="D29411" s="233"/>
    </row>
    <row r="29413" spans="4:4" s="232" customFormat="1" ht="15.75" customHeight="1">
      <c r="D29413" s="233"/>
    </row>
    <row r="29415" spans="4:4" s="232" customFormat="1" ht="15.75" customHeight="1">
      <c r="D29415" s="233"/>
    </row>
    <row r="29417" spans="4:4" s="232" customFormat="1" ht="15.75" customHeight="1">
      <c r="D29417" s="233"/>
    </row>
    <row r="29419" spans="4:4" s="232" customFormat="1" ht="15.75" customHeight="1">
      <c r="D29419" s="233"/>
    </row>
    <row r="29421" spans="4:4" s="232" customFormat="1" ht="15.75" customHeight="1">
      <c r="D29421" s="233"/>
    </row>
    <row r="29423" spans="4:4" s="232" customFormat="1" ht="15.75" customHeight="1">
      <c r="D29423" s="233"/>
    </row>
    <row r="29425" spans="4:4" s="232" customFormat="1" ht="15.75" customHeight="1">
      <c r="D29425" s="233"/>
    </row>
    <row r="29427" spans="4:4" s="232" customFormat="1" ht="15.75" customHeight="1">
      <c r="D29427" s="233"/>
    </row>
    <row r="29429" spans="4:4" s="232" customFormat="1" ht="15.75" customHeight="1">
      <c r="D29429" s="233"/>
    </row>
    <row r="29431" spans="4:4" s="232" customFormat="1" ht="15.75" customHeight="1">
      <c r="D29431" s="233"/>
    </row>
    <row r="29433" spans="4:4" s="232" customFormat="1" ht="15.75" customHeight="1">
      <c r="D29433" s="233"/>
    </row>
    <row r="29435" spans="4:4" s="232" customFormat="1" ht="15.75" customHeight="1">
      <c r="D29435" s="233"/>
    </row>
    <row r="29437" spans="4:4" s="232" customFormat="1" ht="15.75" customHeight="1">
      <c r="D29437" s="233"/>
    </row>
    <row r="29439" spans="4:4" s="232" customFormat="1" ht="15.75" customHeight="1">
      <c r="D29439" s="233"/>
    </row>
    <row r="29441" spans="4:4" s="232" customFormat="1" ht="15.75" customHeight="1">
      <c r="D29441" s="233"/>
    </row>
    <row r="29443" spans="4:4" s="232" customFormat="1" ht="15.75" customHeight="1">
      <c r="D29443" s="233"/>
    </row>
    <row r="29445" spans="4:4" s="232" customFormat="1" ht="15.75" customHeight="1">
      <c r="D29445" s="233"/>
    </row>
    <row r="29447" spans="4:4" s="232" customFormat="1" ht="15.75" customHeight="1">
      <c r="D29447" s="233"/>
    </row>
    <row r="29449" spans="4:4" s="232" customFormat="1" ht="15.75" customHeight="1">
      <c r="D29449" s="233"/>
    </row>
    <row r="29451" spans="4:4" s="232" customFormat="1" ht="15.75" customHeight="1">
      <c r="D29451" s="233"/>
    </row>
    <row r="29453" spans="4:4" s="232" customFormat="1" ht="15.75" customHeight="1">
      <c r="D29453" s="233"/>
    </row>
    <row r="29455" spans="4:4" s="232" customFormat="1" ht="15.75" customHeight="1">
      <c r="D29455" s="233"/>
    </row>
    <row r="29457" spans="4:4" s="232" customFormat="1" ht="15.75" customHeight="1">
      <c r="D29457" s="233"/>
    </row>
    <row r="29459" spans="4:4" s="232" customFormat="1" ht="15.75" customHeight="1">
      <c r="D29459" s="233"/>
    </row>
    <row r="29461" spans="4:4" s="232" customFormat="1" ht="15.75" customHeight="1">
      <c r="D29461" s="233"/>
    </row>
    <row r="29463" spans="4:4" s="232" customFormat="1" ht="15.75" customHeight="1">
      <c r="D29463" s="233"/>
    </row>
    <row r="29465" spans="4:4" s="232" customFormat="1" ht="15.75" customHeight="1">
      <c r="D29465" s="233"/>
    </row>
    <row r="29467" spans="4:4" s="232" customFormat="1" ht="15.75" customHeight="1">
      <c r="D29467" s="233"/>
    </row>
    <row r="29469" spans="4:4" s="232" customFormat="1" ht="15.75" customHeight="1">
      <c r="D29469" s="233"/>
    </row>
    <row r="29471" spans="4:4" s="232" customFormat="1" ht="15.75" customHeight="1">
      <c r="D29471" s="233"/>
    </row>
    <row r="29473" spans="4:4" s="232" customFormat="1" ht="15.75" customHeight="1">
      <c r="D29473" s="233"/>
    </row>
    <row r="29475" spans="4:4" s="232" customFormat="1" ht="15.75" customHeight="1">
      <c r="D29475" s="233"/>
    </row>
    <row r="29477" spans="4:4" s="232" customFormat="1" ht="15.75" customHeight="1">
      <c r="D29477" s="233"/>
    </row>
    <row r="29479" spans="4:4" s="232" customFormat="1" ht="15.75" customHeight="1">
      <c r="D29479" s="233"/>
    </row>
    <row r="29481" spans="4:4" s="232" customFormat="1" ht="15.75" customHeight="1">
      <c r="D29481" s="233"/>
    </row>
    <row r="29483" spans="4:4" s="232" customFormat="1" ht="15.75" customHeight="1">
      <c r="D29483" s="233"/>
    </row>
    <row r="29485" spans="4:4" s="232" customFormat="1" ht="15.75" customHeight="1">
      <c r="D29485" s="233"/>
    </row>
    <row r="29487" spans="4:4" s="232" customFormat="1" ht="15.75" customHeight="1">
      <c r="D29487" s="233"/>
    </row>
    <row r="29489" spans="4:4" s="232" customFormat="1" ht="15.75" customHeight="1">
      <c r="D29489" s="233"/>
    </row>
    <row r="29491" spans="4:4" s="232" customFormat="1" ht="15.75" customHeight="1">
      <c r="D29491" s="233"/>
    </row>
    <row r="29493" spans="4:4" s="232" customFormat="1" ht="15.75" customHeight="1">
      <c r="D29493" s="233"/>
    </row>
    <row r="29495" spans="4:4" s="232" customFormat="1" ht="15.75" customHeight="1">
      <c r="D29495" s="233"/>
    </row>
    <row r="29497" spans="4:4" s="232" customFormat="1" ht="15.75" customHeight="1">
      <c r="D29497" s="233"/>
    </row>
    <row r="29499" spans="4:4" s="232" customFormat="1" ht="15.75" customHeight="1">
      <c r="D29499" s="233"/>
    </row>
    <row r="29501" spans="4:4" s="232" customFormat="1" ht="15.75" customHeight="1">
      <c r="D29501" s="233"/>
    </row>
    <row r="29503" spans="4:4" s="232" customFormat="1" ht="15.75" customHeight="1">
      <c r="D29503" s="233"/>
    </row>
    <row r="29505" spans="4:4" s="232" customFormat="1" ht="15.75" customHeight="1">
      <c r="D29505" s="233"/>
    </row>
    <row r="29507" spans="4:4" s="232" customFormat="1" ht="15.75" customHeight="1">
      <c r="D29507" s="233"/>
    </row>
    <row r="29509" spans="4:4" s="232" customFormat="1" ht="15.75" customHeight="1">
      <c r="D29509" s="233"/>
    </row>
    <row r="29511" spans="4:4" s="232" customFormat="1" ht="15.75" customHeight="1">
      <c r="D29511" s="233"/>
    </row>
    <row r="29513" spans="4:4" s="232" customFormat="1" ht="15.75" customHeight="1">
      <c r="D29513" s="233"/>
    </row>
    <row r="29515" spans="4:4" s="232" customFormat="1" ht="15.75" customHeight="1">
      <c r="D29515" s="233"/>
    </row>
    <row r="29517" spans="4:4" s="232" customFormat="1" ht="15.75" customHeight="1">
      <c r="D29517" s="233"/>
    </row>
    <row r="29519" spans="4:4" s="232" customFormat="1" ht="15.75" customHeight="1">
      <c r="D29519" s="233"/>
    </row>
    <row r="29521" spans="4:4" s="232" customFormat="1" ht="15.75" customHeight="1">
      <c r="D29521" s="233"/>
    </row>
    <row r="29523" spans="4:4" s="232" customFormat="1" ht="15.75" customHeight="1">
      <c r="D29523" s="233"/>
    </row>
    <row r="29525" spans="4:4" s="232" customFormat="1" ht="15.75" customHeight="1">
      <c r="D29525" s="233"/>
    </row>
    <row r="29527" spans="4:4" s="232" customFormat="1" ht="15.75" customHeight="1">
      <c r="D29527" s="233"/>
    </row>
    <row r="29529" spans="4:4" s="232" customFormat="1" ht="15.75" customHeight="1">
      <c r="D29529" s="233"/>
    </row>
    <row r="29531" spans="4:4" s="232" customFormat="1" ht="15.75" customHeight="1">
      <c r="D29531" s="233"/>
    </row>
    <row r="29533" spans="4:4" s="232" customFormat="1" ht="15.75" customHeight="1">
      <c r="D29533" s="233"/>
    </row>
    <row r="29535" spans="4:4" s="232" customFormat="1" ht="15.75" customHeight="1">
      <c r="D29535" s="233"/>
    </row>
    <row r="29537" spans="4:4" s="232" customFormat="1" ht="15.75" customHeight="1">
      <c r="D29537" s="233"/>
    </row>
    <row r="29539" spans="4:4" s="232" customFormat="1" ht="15.75" customHeight="1">
      <c r="D29539" s="233"/>
    </row>
    <row r="29541" spans="4:4" s="232" customFormat="1" ht="15.75" customHeight="1">
      <c r="D29541" s="233"/>
    </row>
    <row r="29543" spans="4:4" s="232" customFormat="1" ht="15.75" customHeight="1">
      <c r="D29543" s="233"/>
    </row>
    <row r="29545" spans="4:4" s="232" customFormat="1" ht="15.75" customHeight="1">
      <c r="D29545" s="233"/>
    </row>
    <row r="29547" spans="4:4" s="232" customFormat="1" ht="15.75" customHeight="1">
      <c r="D29547" s="233"/>
    </row>
    <row r="29549" spans="4:4" s="232" customFormat="1" ht="15.75" customHeight="1">
      <c r="D29549" s="233"/>
    </row>
    <row r="29551" spans="4:4" s="232" customFormat="1" ht="15.75" customHeight="1">
      <c r="D29551" s="233"/>
    </row>
    <row r="29553" spans="4:4" s="232" customFormat="1" ht="15.75" customHeight="1">
      <c r="D29553" s="233"/>
    </row>
    <row r="29555" spans="4:4" s="232" customFormat="1" ht="15.75" customHeight="1">
      <c r="D29555" s="233"/>
    </row>
    <row r="29557" spans="4:4" s="232" customFormat="1" ht="15.75" customHeight="1">
      <c r="D29557" s="233"/>
    </row>
    <row r="29559" spans="4:4" s="232" customFormat="1" ht="15.75" customHeight="1">
      <c r="D29559" s="233"/>
    </row>
    <row r="29561" spans="4:4" s="232" customFormat="1" ht="15.75" customHeight="1">
      <c r="D29561" s="233"/>
    </row>
    <row r="29563" spans="4:4" s="232" customFormat="1" ht="15.75" customHeight="1">
      <c r="D29563" s="233"/>
    </row>
    <row r="29565" spans="4:4" s="232" customFormat="1" ht="15.75" customHeight="1">
      <c r="D29565" s="233"/>
    </row>
    <row r="29567" spans="4:4" s="232" customFormat="1" ht="15.75" customHeight="1">
      <c r="D29567" s="233"/>
    </row>
    <row r="29569" spans="4:4" s="232" customFormat="1" ht="15.75" customHeight="1">
      <c r="D29569" s="233"/>
    </row>
    <row r="29571" spans="4:4" s="232" customFormat="1" ht="15.75" customHeight="1">
      <c r="D29571" s="233"/>
    </row>
    <row r="29573" spans="4:4" s="232" customFormat="1" ht="15.75" customHeight="1">
      <c r="D29573" s="233"/>
    </row>
    <row r="29575" spans="4:4" s="232" customFormat="1" ht="15.75" customHeight="1">
      <c r="D29575" s="233"/>
    </row>
    <row r="29577" spans="4:4" s="232" customFormat="1" ht="15.75" customHeight="1">
      <c r="D29577" s="233"/>
    </row>
    <row r="29579" spans="4:4" s="232" customFormat="1" ht="15.75" customHeight="1">
      <c r="D29579" s="233"/>
    </row>
    <row r="29581" spans="4:4" s="232" customFormat="1" ht="15.75" customHeight="1">
      <c r="D29581" s="233"/>
    </row>
    <row r="29583" spans="4:4" s="232" customFormat="1" ht="15.75" customHeight="1">
      <c r="D29583" s="233"/>
    </row>
    <row r="29585" spans="4:4" s="232" customFormat="1" ht="15.75" customHeight="1">
      <c r="D29585" s="233"/>
    </row>
    <row r="29587" spans="4:4" s="232" customFormat="1" ht="15.75" customHeight="1">
      <c r="D29587" s="233"/>
    </row>
    <row r="29589" spans="4:4" s="232" customFormat="1" ht="15.75" customHeight="1">
      <c r="D29589" s="233"/>
    </row>
    <row r="29591" spans="4:4" s="232" customFormat="1" ht="15.75" customHeight="1">
      <c r="D29591" s="233"/>
    </row>
    <row r="29593" spans="4:4" s="232" customFormat="1" ht="15.75" customHeight="1">
      <c r="D29593" s="233"/>
    </row>
    <row r="29595" spans="4:4" s="232" customFormat="1" ht="15.75" customHeight="1">
      <c r="D29595" s="233"/>
    </row>
    <row r="29597" spans="4:4" s="232" customFormat="1" ht="15.75" customHeight="1">
      <c r="D29597" s="233"/>
    </row>
    <row r="29599" spans="4:4" s="232" customFormat="1" ht="15.75" customHeight="1">
      <c r="D29599" s="233"/>
    </row>
    <row r="29601" spans="4:4" s="232" customFormat="1" ht="15.75" customHeight="1">
      <c r="D29601" s="233"/>
    </row>
    <row r="29603" spans="4:4" s="232" customFormat="1" ht="15.75" customHeight="1">
      <c r="D29603" s="233"/>
    </row>
    <row r="29605" spans="4:4" s="232" customFormat="1" ht="15.75" customHeight="1">
      <c r="D29605" s="233"/>
    </row>
    <row r="29607" spans="4:4" s="232" customFormat="1" ht="15.75" customHeight="1">
      <c r="D29607" s="233"/>
    </row>
    <row r="29609" spans="4:4" s="232" customFormat="1" ht="15.75" customHeight="1">
      <c r="D29609" s="233"/>
    </row>
    <row r="29611" spans="4:4" s="232" customFormat="1" ht="15.75" customHeight="1">
      <c r="D29611" s="233"/>
    </row>
    <row r="29613" spans="4:4" s="232" customFormat="1" ht="15.75" customHeight="1">
      <c r="D29613" s="233"/>
    </row>
    <row r="29615" spans="4:4" s="232" customFormat="1" ht="15.75" customHeight="1">
      <c r="D29615" s="233"/>
    </row>
    <row r="29617" spans="4:4" s="232" customFormat="1" ht="15.75" customHeight="1">
      <c r="D29617" s="233"/>
    </row>
    <row r="29619" spans="4:4" s="232" customFormat="1" ht="15.75" customHeight="1">
      <c r="D29619" s="233"/>
    </row>
    <row r="29621" spans="4:4" s="232" customFormat="1" ht="15.75" customHeight="1">
      <c r="D29621" s="233"/>
    </row>
    <row r="29623" spans="4:4" s="232" customFormat="1" ht="15.75" customHeight="1">
      <c r="D29623" s="233"/>
    </row>
    <row r="29625" spans="4:4" s="232" customFormat="1" ht="15.75" customHeight="1">
      <c r="D29625" s="233"/>
    </row>
    <row r="29627" spans="4:4" s="232" customFormat="1" ht="15.75" customHeight="1">
      <c r="D29627" s="233"/>
    </row>
    <row r="29629" spans="4:4" s="232" customFormat="1" ht="15.75" customHeight="1">
      <c r="D29629" s="233"/>
    </row>
    <row r="29631" spans="4:4" s="232" customFormat="1" ht="15.75" customHeight="1">
      <c r="D29631" s="233"/>
    </row>
    <row r="29633" spans="4:4" s="232" customFormat="1" ht="15.75" customHeight="1">
      <c r="D29633" s="233"/>
    </row>
    <row r="29635" spans="4:4" s="232" customFormat="1" ht="15.75" customHeight="1">
      <c r="D29635" s="233"/>
    </row>
    <row r="29637" spans="4:4" s="232" customFormat="1" ht="15.75" customHeight="1">
      <c r="D29637" s="233"/>
    </row>
    <row r="29639" spans="4:4" s="232" customFormat="1" ht="15.75" customHeight="1">
      <c r="D29639" s="233"/>
    </row>
    <row r="29641" spans="4:4" s="232" customFormat="1" ht="15.75" customHeight="1">
      <c r="D29641" s="233"/>
    </row>
    <row r="29643" spans="4:4" s="232" customFormat="1" ht="15.75" customHeight="1">
      <c r="D29643" s="233"/>
    </row>
    <row r="29645" spans="4:4" s="232" customFormat="1" ht="15.75" customHeight="1">
      <c r="D29645" s="233"/>
    </row>
    <row r="29647" spans="4:4" s="232" customFormat="1" ht="15.75" customHeight="1">
      <c r="D29647" s="233"/>
    </row>
    <row r="29649" spans="4:4" s="232" customFormat="1" ht="15.75" customHeight="1">
      <c r="D29649" s="233"/>
    </row>
    <row r="29651" spans="4:4" s="232" customFormat="1" ht="15.75" customHeight="1">
      <c r="D29651" s="233"/>
    </row>
    <row r="29653" spans="4:4" s="232" customFormat="1" ht="15.75" customHeight="1">
      <c r="D29653" s="233"/>
    </row>
    <row r="29655" spans="4:4" s="232" customFormat="1" ht="15.75" customHeight="1">
      <c r="D29655" s="233"/>
    </row>
    <row r="29657" spans="4:4" s="232" customFormat="1" ht="15.75" customHeight="1">
      <c r="D29657" s="233"/>
    </row>
    <row r="29659" spans="4:4" s="232" customFormat="1" ht="15.75" customHeight="1">
      <c r="D29659" s="233"/>
    </row>
    <row r="29661" spans="4:4" s="232" customFormat="1" ht="15.75" customHeight="1">
      <c r="D29661" s="233"/>
    </row>
    <row r="29663" spans="4:4" s="232" customFormat="1" ht="15.75" customHeight="1">
      <c r="D29663" s="233"/>
    </row>
    <row r="29665" spans="4:4" s="232" customFormat="1" ht="15.75" customHeight="1">
      <c r="D29665" s="233"/>
    </row>
    <row r="29667" spans="4:4" s="232" customFormat="1" ht="15.75" customHeight="1">
      <c r="D29667" s="233"/>
    </row>
    <row r="29669" spans="4:4" s="232" customFormat="1" ht="15.75" customHeight="1">
      <c r="D29669" s="233"/>
    </row>
    <row r="29671" spans="4:4" s="232" customFormat="1" ht="15.75" customHeight="1">
      <c r="D29671" s="233"/>
    </row>
    <row r="29673" spans="4:4" s="232" customFormat="1" ht="15.75" customHeight="1">
      <c r="D29673" s="233"/>
    </row>
    <row r="29675" spans="4:4" s="232" customFormat="1" ht="15.75" customHeight="1">
      <c r="D29675" s="233"/>
    </row>
    <row r="29677" spans="4:4" s="232" customFormat="1" ht="15.75" customHeight="1">
      <c r="D29677" s="233"/>
    </row>
    <row r="29679" spans="4:4" s="232" customFormat="1" ht="15.75" customHeight="1">
      <c r="D29679" s="233"/>
    </row>
    <row r="29681" spans="4:4" s="232" customFormat="1" ht="15.75" customHeight="1">
      <c r="D29681" s="233"/>
    </row>
    <row r="29683" spans="4:4" s="232" customFormat="1" ht="15.75" customHeight="1">
      <c r="D29683" s="233"/>
    </row>
    <row r="29685" spans="4:4" s="232" customFormat="1" ht="15.75" customHeight="1">
      <c r="D29685" s="233"/>
    </row>
    <row r="29687" spans="4:4" s="232" customFormat="1" ht="15.75" customHeight="1">
      <c r="D29687" s="233"/>
    </row>
    <row r="29689" spans="4:4" s="232" customFormat="1" ht="15.75" customHeight="1">
      <c r="D29689" s="233"/>
    </row>
    <row r="29691" spans="4:4" s="232" customFormat="1" ht="15.75" customHeight="1">
      <c r="D29691" s="233"/>
    </row>
    <row r="29693" spans="4:4" s="232" customFormat="1" ht="15.75" customHeight="1">
      <c r="D29693" s="233"/>
    </row>
    <row r="29695" spans="4:4" s="232" customFormat="1" ht="15.75" customHeight="1">
      <c r="D29695" s="233"/>
    </row>
    <row r="29697" spans="4:4" s="232" customFormat="1" ht="15.75" customHeight="1">
      <c r="D29697" s="233"/>
    </row>
    <row r="29699" spans="4:4" s="232" customFormat="1" ht="15.75" customHeight="1">
      <c r="D29699" s="233"/>
    </row>
    <row r="29701" spans="4:4" s="232" customFormat="1" ht="15.75" customHeight="1">
      <c r="D29701" s="233"/>
    </row>
    <row r="29703" spans="4:4" s="232" customFormat="1" ht="15.75" customHeight="1">
      <c r="D29703" s="233"/>
    </row>
    <row r="29705" spans="4:4" s="232" customFormat="1" ht="15.75" customHeight="1">
      <c r="D29705" s="233"/>
    </row>
    <row r="29707" spans="4:4" s="232" customFormat="1" ht="15.75" customHeight="1">
      <c r="D29707" s="233"/>
    </row>
    <row r="29709" spans="4:4" s="232" customFormat="1" ht="15.75" customHeight="1">
      <c r="D29709" s="233"/>
    </row>
    <row r="29711" spans="4:4" s="232" customFormat="1" ht="15.75" customHeight="1">
      <c r="D29711" s="233"/>
    </row>
    <row r="29713" spans="4:4" s="232" customFormat="1" ht="15.75" customHeight="1">
      <c r="D29713" s="233"/>
    </row>
    <row r="29715" spans="4:4" s="232" customFormat="1" ht="15.75" customHeight="1">
      <c r="D29715" s="233"/>
    </row>
    <row r="29717" spans="4:4" s="232" customFormat="1" ht="15.75" customHeight="1">
      <c r="D29717" s="233"/>
    </row>
    <row r="29719" spans="4:4" s="232" customFormat="1" ht="15.75" customHeight="1">
      <c r="D29719" s="233"/>
    </row>
    <row r="29721" spans="4:4" s="232" customFormat="1" ht="15.75" customHeight="1">
      <c r="D29721" s="233"/>
    </row>
    <row r="29723" spans="4:4" s="232" customFormat="1" ht="15.75" customHeight="1">
      <c r="D29723" s="233"/>
    </row>
    <row r="29725" spans="4:4" s="232" customFormat="1" ht="15.75" customHeight="1">
      <c r="D29725" s="233"/>
    </row>
    <row r="29727" spans="4:4" s="232" customFormat="1" ht="15.75" customHeight="1">
      <c r="D29727" s="233"/>
    </row>
    <row r="29729" spans="4:4" s="232" customFormat="1" ht="15.75" customHeight="1">
      <c r="D29729" s="233"/>
    </row>
    <row r="29731" spans="4:4" s="232" customFormat="1" ht="15.75" customHeight="1">
      <c r="D29731" s="233"/>
    </row>
    <row r="29733" spans="4:4" s="232" customFormat="1" ht="15.75" customHeight="1">
      <c r="D29733" s="233"/>
    </row>
    <row r="29735" spans="4:4" s="232" customFormat="1" ht="15.75" customHeight="1">
      <c r="D29735" s="233"/>
    </row>
    <row r="29737" spans="4:4" s="232" customFormat="1" ht="15.75" customHeight="1">
      <c r="D29737" s="233"/>
    </row>
    <row r="29739" spans="4:4" s="232" customFormat="1" ht="15.75" customHeight="1">
      <c r="D29739" s="233"/>
    </row>
    <row r="29741" spans="4:4" s="232" customFormat="1" ht="15.75" customHeight="1">
      <c r="D29741" s="233"/>
    </row>
    <row r="29743" spans="4:4" s="232" customFormat="1" ht="15.75" customHeight="1">
      <c r="D29743" s="233"/>
    </row>
    <row r="29745" spans="4:4" s="232" customFormat="1" ht="15.75" customHeight="1">
      <c r="D29745" s="233"/>
    </row>
    <row r="29747" spans="4:4" s="232" customFormat="1" ht="15.75" customHeight="1">
      <c r="D29747" s="233"/>
    </row>
    <row r="29749" spans="4:4" s="232" customFormat="1" ht="15.75" customHeight="1">
      <c r="D29749" s="233"/>
    </row>
    <row r="29751" spans="4:4" s="232" customFormat="1" ht="15.75" customHeight="1">
      <c r="D29751" s="233"/>
    </row>
    <row r="29753" spans="4:4" s="232" customFormat="1" ht="15.75" customHeight="1">
      <c r="D29753" s="233"/>
    </row>
    <row r="29755" spans="4:4" s="232" customFormat="1" ht="15.75" customHeight="1">
      <c r="D29755" s="233"/>
    </row>
    <row r="29757" spans="4:4" s="232" customFormat="1" ht="15.75" customHeight="1">
      <c r="D29757" s="233"/>
    </row>
    <row r="29759" spans="4:4" s="232" customFormat="1" ht="15.75" customHeight="1">
      <c r="D29759" s="233"/>
    </row>
    <row r="29761" spans="4:4" s="232" customFormat="1" ht="15.75" customHeight="1">
      <c r="D29761" s="233"/>
    </row>
    <row r="29763" spans="4:4" s="232" customFormat="1" ht="15.75" customHeight="1">
      <c r="D29763" s="233"/>
    </row>
    <row r="29765" spans="4:4" s="232" customFormat="1" ht="15.75" customHeight="1">
      <c r="D29765" s="233"/>
    </row>
    <row r="29767" spans="4:4" s="232" customFormat="1" ht="15.75" customHeight="1">
      <c r="D29767" s="233"/>
    </row>
    <row r="29769" spans="4:4" s="232" customFormat="1" ht="15.75" customHeight="1">
      <c r="D29769" s="233"/>
    </row>
    <row r="29771" spans="4:4" s="232" customFormat="1" ht="15.75" customHeight="1">
      <c r="D29771" s="233"/>
    </row>
    <row r="29773" spans="4:4" s="232" customFormat="1" ht="15.75" customHeight="1">
      <c r="D29773" s="233"/>
    </row>
    <row r="29775" spans="4:4" s="232" customFormat="1" ht="15.75" customHeight="1">
      <c r="D29775" s="233"/>
    </row>
    <row r="29777" spans="4:4" s="232" customFormat="1" ht="15.75" customHeight="1">
      <c r="D29777" s="233"/>
    </row>
    <row r="29779" spans="4:4" s="232" customFormat="1" ht="15.75" customHeight="1">
      <c r="D29779" s="233"/>
    </row>
    <row r="29781" spans="4:4" s="232" customFormat="1" ht="15.75" customHeight="1">
      <c r="D29781" s="233"/>
    </row>
    <row r="29783" spans="4:4" s="232" customFormat="1" ht="15.75" customHeight="1">
      <c r="D29783" s="233"/>
    </row>
    <row r="29785" spans="4:4" s="232" customFormat="1" ht="15.75" customHeight="1">
      <c r="D29785" s="233"/>
    </row>
    <row r="29787" spans="4:4" s="232" customFormat="1" ht="15.75" customHeight="1">
      <c r="D29787" s="233"/>
    </row>
    <row r="29789" spans="4:4" s="232" customFormat="1" ht="15.75" customHeight="1">
      <c r="D29789" s="233"/>
    </row>
    <row r="29791" spans="4:4" s="232" customFormat="1" ht="15.75" customHeight="1">
      <c r="D29791" s="233"/>
    </row>
    <row r="29793" spans="4:4" s="232" customFormat="1" ht="15.75" customHeight="1">
      <c r="D29793" s="233"/>
    </row>
    <row r="29795" spans="4:4" s="232" customFormat="1" ht="15.75" customHeight="1">
      <c r="D29795" s="233"/>
    </row>
    <row r="29797" spans="4:4" s="232" customFormat="1" ht="15.75" customHeight="1">
      <c r="D29797" s="233"/>
    </row>
    <row r="29799" spans="4:4" s="232" customFormat="1" ht="15.75" customHeight="1">
      <c r="D29799" s="233"/>
    </row>
    <row r="29801" spans="4:4" s="232" customFormat="1" ht="15.75" customHeight="1">
      <c r="D29801" s="233"/>
    </row>
    <row r="29803" spans="4:4" s="232" customFormat="1" ht="15.75" customHeight="1">
      <c r="D29803" s="233"/>
    </row>
    <row r="29805" spans="4:4" s="232" customFormat="1" ht="15.75" customHeight="1">
      <c r="D29805" s="233"/>
    </row>
    <row r="29807" spans="4:4" s="232" customFormat="1" ht="15.75" customHeight="1">
      <c r="D29807" s="233"/>
    </row>
    <row r="29809" spans="4:4" s="232" customFormat="1" ht="15.75" customHeight="1">
      <c r="D29809" s="233"/>
    </row>
    <row r="29811" spans="4:4" s="232" customFormat="1" ht="15.75" customHeight="1">
      <c r="D29811" s="233"/>
    </row>
    <row r="29813" spans="4:4" s="232" customFormat="1" ht="15.75" customHeight="1">
      <c r="D29813" s="233"/>
    </row>
    <row r="29815" spans="4:4" s="232" customFormat="1" ht="15.75" customHeight="1">
      <c r="D29815" s="233"/>
    </row>
    <row r="29817" spans="4:4" s="232" customFormat="1" ht="15.75" customHeight="1">
      <c r="D29817" s="233"/>
    </row>
    <row r="29819" spans="4:4" s="232" customFormat="1" ht="15.75" customHeight="1">
      <c r="D29819" s="233"/>
    </row>
    <row r="29821" spans="4:4" s="232" customFormat="1" ht="15.75" customHeight="1">
      <c r="D29821" s="233"/>
    </row>
    <row r="29823" spans="4:4" s="232" customFormat="1" ht="15.75" customHeight="1">
      <c r="D29823" s="233"/>
    </row>
    <row r="29825" spans="4:4" s="232" customFormat="1" ht="15.75" customHeight="1">
      <c r="D29825" s="233"/>
    </row>
    <row r="29827" spans="4:4" s="232" customFormat="1" ht="15.75" customHeight="1">
      <c r="D29827" s="233"/>
    </row>
    <row r="29829" spans="4:4" s="232" customFormat="1" ht="15.75" customHeight="1">
      <c r="D29829" s="233"/>
    </row>
    <row r="29831" spans="4:4" s="232" customFormat="1" ht="15.75" customHeight="1">
      <c r="D29831" s="233"/>
    </row>
    <row r="29833" spans="4:4" s="232" customFormat="1" ht="15.75" customHeight="1">
      <c r="D29833" s="233"/>
    </row>
    <row r="29835" spans="4:4" s="232" customFormat="1" ht="15.75" customHeight="1">
      <c r="D29835" s="233"/>
    </row>
    <row r="29837" spans="4:4" s="232" customFormat="1" ht="15.75" customHeight="1">
      <c r="D29837" s="233"/>
    </row>
    <row r="29839" spans="4:4" s="232" customFormat="1" ht="15.75" customHeight="1">
      <c r="D29839" s="233"/>
    </row>
    <row r="29841" spans="4:4" s="232" customFormat="1" ht="15.75" customHeight="1">
      <c r="D29841" s="233"/>
    </row>
    <row r="29843" spans="4:4" s="232" customFormat="1" ht="15.75" customHeight="1">
      <c r="D29843" s="233"/>
    </row>
    <row r="29845" spans="4:4" s="232" customFormat="1" ht="15.75" customHeight="1">
      <c r="D29845" s="233"/>
    </row>
    <row r="29847" spans="4:4" s="232" customFormat="1" ht="15.75" customHeight="1">
      <c r="D29847" s="233"/>
    </row>
    <row r="29849" spans="4:4" s="232" customFormat="1" ht="15.75" customHeight="1">
      <c r="D29849" s="233"/>
    </row>
    <row r="29851" spans="4:4" s="232" customFormat="1" ht="15.75" customHeight="1">
      <c r="D29851" s="233"/>
    </row>
    <row r="29853" spans="4:4" s="232" customFormat="1" ht="15.75" customHeight="1">
      <c r="D29853" s="233"/>
    </row>
    <row r="29855" spans="4:4" s="232" customFormat="1" ht="15.75" customHeight="1">
      <c r="D29855" s="233"/>
    </row>
    <row r="29857" spans="4:4" s="232" customFormat="1" ht="15.75" customHeight="1">
      <c r="D29857" s="233"/>
    </row>
    <row r="29859" spans="4:4" s="232" customFormat="1" ht="15.75" customHeight="1">
      <c r="D29859" s="233"/>
    </row>
    <row r="29861" spans="4:4" s="232" customFormat="1" ht="15.75" customHeight="1">
      <c r="D29861" s="233"/>
    </row>
    <row r="29863" spans="4:4" s="232" customFormat="1" ht="15.75" customHeight="1">
      <c r="D29863" s="233"/>
    </row>
    <row r="29865" spans="4:4" s="232" customFormat="1" ht="15.75" customHeight="1">
      <c r="D29865" s="233"/>
    </row>
    <row r="29867" spans="4:4" s="232" customFormat="1" ht="15.75" customHeight="1">
      <c r="D29867" s="233"/>
    </row>
    <row r="29869" spans="4:4" s="232" customFormat="1" ht="15.75" customHeight="1">
      <c r="D29869" s="233"/>
    </row>
    <row r="29871" spans="4:4" s="232" customFormat="1" ht="15.75" customHeight="1">
      <c r="D29871" s="233"/>
    </row>
    <row r="29873" spans="4:4" s="232" customFormat="1" ht="15.75" customHeight="1">
      <c r="D29873" s="233"/>
    </row>
    <row r="29875" spans="4:4" s="232" customFormat="1" ht="15.75" customHeight="1">
      <c r="D29875" s="233"/>
    </row>
    <row r="29877" spans="4:4" s="232" customFormat="1" ht="15.75" customHeight="1">
      <c r="D29877" s="233"/>
    </row>
    <row r="29879" spans="4:4" s="232" customFormat="1" ht="15.75" customHeight="1">
      <c r="D29879" s="233"/>
    </row>
    <row r="29881" spans="4:4" s="232" customFormat="1" ht="15.75" customHeight="1">
      <c r="D29881" s="233"/>
    </row>
    <row r="29883" spans="4:4" s="232" customFormat="1" ht="15.75" customHeight="1">
      <c r="D29883" s="233"/>
    </row>
    <row r="29885" spans="4:4" s="232" customFormat="1" ht="15.75" customHeight="1">
      <c r="D29885" s="233"/>
    </row>
    <row r="29887" spans="4:4" s="232" customFormat="1" ht="15.75" customHeight="1">
      <c r="D29887" s="233"/>
    </row>
    <row r="29889" spans="4:4" s="232" customFormat="1" ht="15.75" customHeight="1">
      <c r="D29889" s="233"/>
    </row>
    <row r="29891" spans="4:4" s="232" customFormat="1" ht="15.75" customHeight="1">
      <c r="D29891" s="233"/>
    </row>
    <row r="29893" spans="4:4" s="232" customFormat="1" ht="15.75" customHeight="1">
      <c r="D29893" s="233"/>
    </row>
    <row r="29895" spans="4:4" s="232" customFormat="1" ht="15.75" customHeight="1">
      <c r="D29895" s="233"/>
    </row>
    <row r="29897" spans="4:4" s="232" customFormat="1" ht="15.75" customHeight="1">
      <c r="D29897" s="233"/>
    </row>
    <row r="29899" spans="4:4" s="232" customFormat="1" ht="15.75" customHeight="1">
      <c r="D29899" s="233"/>
    </row>
    <row r="29901" spans="4:4" s="232" customFormat="1" ht="15.75" customHeight="1">
      <c r="D29901" s="233"/>
    </row>
    <row r="29903" spans="4:4" s="232" customFormat="1" ht="15.75" customHeight="1">
      <c r="D29903" s="233"/>
    </row>
    <row r="29905" spans="4:4" s="232" customFormat="1" ht="15.75" customHeight="1">
      <c r="D29905" s="233"/>
    </row>
    <row r="29907" spans="4:4" s="232" customFormat="1" ht="15.75" customHeight="1">
      <c r="D29907" s="233"/>
    </row>
    <row r="29909" spans="4:4" s="232" customFormat="1" ht="15.75" customHeight="1">
      <c r="D29909" s="233"/>
    </row>
    <row r="29911" spans="4:4" s="232" customFormat="1" ht="15.75" customHeight="1">
      <c r="D29911" s="233"/>
    </row>
    <row r="29913" spans="4:4" s="232" customFormat="1" ht="15.75" customHeight="1">
      <c r="D29913" s="233"/>
    </row>
    <row r="29915" spans="4:4" s="232" customFormat="1" ht="15.75" customHeight="1">
      <c r="D29915" s="233"/>
    </row>
    <row r="29917" spans="4:4" s="232" customFormat="1" ht="15.75" customHeight="1">
      <c r="D29917" s="233"/>
    </row>
    <row r="29919" spans="4:4" s="232" customFormat="1" ht="15.75" customHeight="1">
      <c r="D29919" s="233"/>
    </row>
    <row r="29921" spans="4:4" s="232" customFormat="1" ht="15.75" customHeight="1">
      <c r="D29921" s="233"/>
    </row>
    <row r="29923" spans="4:4" s="232" customFormat="1" ht="15.75" customHeight="1">
      <c r="D29923" s="233"/>
    </row>
    <row r="29925" spans="4:4" s="232" customFormat="1" ht="15.75" customHeight="1">
      <c r="D29925" s="233"/>
    </row>
    <row r="29927" spans="4:4" s="232" customFormat="1" ht="15.75" customHeight="1">
      <c r="D29927" s="233"/>
    </row>
    <row r="29929" spans="4:4" s="232" customFormat="1" ht="15.75" customHeight="1">
      <c r="D29929" s="233"/>
    </row>
    <row r="29931" spans="4:4" s="232" customFormat="1" ht="15.75" customHeight="1">
      <c r="D29931" s="233"/>
    </row>
    <row r="29933" spans="4:4" s="232" customFormat="1" ht="15.75" customHeight="1">
      <c r="D29933" s="233"/>
    </row>
    <row r="29935" spans="4:4" s="232" customFormat="1" ht="15.75" customHeight="1">
      <c r="D29935" s="233"/>
    </row>
    <row r="29937" spans="4:4" s="232" customFormat="1" ht="15.75" customHeight="1">
      <c r="D29937" s="233"/>
    </row>
    <row r="29939" spans="4:4" s="232" customFormat="1" ht="15.75" customHeight="1">
      <c r="D29939" s="233"/>
    </row>
    <row r="29941" spans="4:4" s="232" customFormat="1" ht="15.75" customHeight="1">
      <c r="D29941" s="233"/>
    </row>
    <row r="29943" spans="4:4" s="232" customFormat="1" ht="15.75" customHeight="1">
      <c r="D29943" s="233"/>
    </row>
    <row r="29945" spans="4:4" s="232" customFormat="1" ht="15.75" customHeight="1">
      <c r="D29945" s="233"/>
    </row>
    <row r="29947" spans="4:4" s="232" customFormat="1" ht="15.75" customHeight="1">
      <c r="D29947" s="233"/>
    </row>
    <row r="29949" spans="4:4" s="232" customFormat="1" ht="15.75" customHeight="1">
      <c r="D29949" s="233"/>
    </row>
    <row r="29951" spans="4:4" s="232" customFormat="1" ht="15.75" customHeight="1">
      <c r="D29951" s="233"/>
    </row>
    <row r="29953" spans="4:4" s="232" customFormat="1" ht="15.75" customHeight="1">
      <c r="D29953" s="233"/>
    </row>
    <row r="29955" spans="4:4" s="232" customFormat="1" ht="15.75" customHeight="1">
      <c r="D29955" s="233"/>
    </row>
    <row r="29957" spans="4:4" s="232" customFormat="1" ht="15.75" customHeight="1">
      <c r="D29957" s="233"/>
    </row>
    <row r="29959" spans="4:4" s="232" customFormat="1" ht="15.75" customHeight="1">
      <c r="D29959" s="233"/>
    </row>
    <row r="29961" spans="4:4" s="232" customFormat="1" ht="15.75" customHeight="1">
      <c r="D29961" s="233"/>
    </row>
    <row r="29963" spans="4:4" s="232" customFormat="1" ht="15.75" customHeight="1">
      <c r="D29963" s="233"/>
    </row>
    <row r="29965" spans="4:4" s="232" customFormat="1" ht="15.75" customHeight="1">
      <c r="D29965" s="233"/>
    </row>
    <row r="29967" spans="4:4" s="232" customFormat="1" ht="15.75" customHeight="1">
      <c r="D29967" s="233"/>
    </row>
    <row r="29969" spans="4:4" s="232" customFormat="1" ht="15.75" customHeight="1">
      <c r="D29969" s="233"/>
    </row>
    <row r="29971" spans="4:4" s="232" customFormat="1" ht="15.75" customHeight="1">
      <c r="D29971" s="233"/>
    </row>
    <row r="29973" spans="4:4" s="232" customFormat="1" ht="15.75" customHeight="1">
      <c r="D29973" s="233"/>
    </row>
    <row r="29975" spans="4:4" s="232" customFormat="1" ht="15.75" customHeight="1">
      <c r="D29975" s="233"/>
    </row>
    <row r="29977" spans="4:4" s="232" customFormat="1" ht="15.75" customHeight="1">
      <c r="D29977" s="233"/>
    </row>
    <row r="29979" spans="4:4" s="232" customFormat="1" ht="15.75" customHeight="1">
      <c r="D29979" s="233"/>
    </row>
    <row r="29981" spans="4:4" s="232" customFormat="1" ht="15.75" customHeight="1">
      <c r="D29981" s="233"/>
    </row>
    <row r="29983" spans="4:4" s="232" customFormat="1" ht="15.75" customHeight="1">
      <c r="D29983" s="233"/>
    </row>
    <row r="29985" spans="4:4" s="232" customFormat="1" ht="15.75" customHeight="1">
      <c r="D29985" s="233"/>
    </row>
    <row r="29987" spans="4:4" s="232" customFormat="1" ht="15.75" customHeight="1">
      <c r="D29987" s="233"/>
    </row>
    <row r="29989" spans="4:4" s="232" customFormat="1" ht="15.75" customHeight="1">
      <c r="D29989" s="233"/>
    </row>
    <row r="29991" spans="4:4" s="232" customFormat="1" ht="15.75" customHeight="1">
      <c r="D29991" s="233"/>
    </row>
    <row r="29993" spans="4:4" s="232" customFormat="1" ht="15.75" customHeight="1">
      <c r="D29993" s="233"/>
    </row>
    <row r="29995" spans="4:4" s="232" customFormat="1" ht="15.75" customHeight="1">
      <c r="D29995" s="233"/>
    </row>
    <row r="29997" spans="4:4" s="232" customFormat="1" ht="15.75" customHeight="1">
      <c r="D29997" s="233"/>
    </row>
    <row r="29999" spans="4:4" s="232" customFormat="1" ht="15.75" customHeight="1">
      <c r="D29999" s="233"/>
    </row>
    <row r="30001" spans="4:4" s="232" customFormat="1" ht="15.75" customHeight="1">
      <c r="D30001" s="233"/>
    </row>
    <row r="30003" spans="4:4" s="232" customFormat="1" ht="15.75" customHeight="1">
      <c r="D30003" s="233"/>
    </row>
    <row r="30005" spans="4:4" s="232" customFormat="1" ht="15.75" customHeight="1">
      <c r="D30005" s="233"/>
    </row>
    <row r="30007" spans="4:4" s="232" customFormat="1" ht="15.75" customHeight="1">
      <c r="D30007" s="233"/>
    </row>
    <row r="30009" spans="4:4" s="232" customFormat="1" ht="15.75" customHeight="1">
      <c r="D30009" s="233"/>
    </row>
    <row r="30011" spans="4:4" s="232" customFormat="1" ht="15.75" customHeight="1">
      <c r="D30011" s="233"/>
    </row>
    <row r="30013" spans="4:4" s="232" customFormat="1" ht="15.75" customHeight="1">
      <c r="D30013" s="233"/>
    </row>
    <row r="30015" spans="4:4" s="232" customFormat="1" ht="15.75" customHeight="1">
      <c r="D30015" s="233"/>
    </row>
    <row r="30017" spans="4:4" s="232" customFormat="1" ht="15.75" customHeight="1">
      <c r="D30017" s="233"/>
    </row>
    <row r="30019" spans="4:4" s="232" customFormat="1" ht="15.75" customHeight="1">
      <c r="D30019" s="233"/>
    </row>
    <row r="30021" spans="4:4" s="232" customFormat="1" ht="15.75" customHeight="1">
      <c r="D30021" s="233"/>
    </row>
    <row r="30023" spans="4:4" s="232" customFormat="1" ht="15.75" customHeight="1">
      <c r="D30023" s="233"/>
    </row>
    <row r="30025" spans="4:4" s="232" customFormat="1" ht="15.75" customHeight="1">
      <c r="D30025" s="233"/>
    </row>
    <row r="30027" spans="4:4" s="232" customFormat="1" ht="15.75" customHeight="1">
      <c r="D30027" s="233"/>
    </row>
    <row r="30029" spans="4:4" s="232" customFormat="1" ht="15.75" customHeight="1">
      <c r="D30029" s="233"/>
    </row>
    <row r="30031" spans="4:4" s="232" customFormat="1" ht="15.75" customHeight="1">
      <c r="D30031" s="233"/>
    </row>
    <row r="30033" spans="4:4" s="232" customFormat="1" ht="15.75" customHeight="1">
      <c r="D30033" s="233"/>
    </row>
    <row r="30035" spans="4:4" s="232" customFormat="1" ht="15.75" customHeight="1">
      <c r="D30035" s="233"/>
    </row>
    <row r="30037" spans="4:4" s="232" customFormat="1" ht="15.75" customHeight="1">
      <c r="D30037" s="233"/>
    </row>
    <row r="30039" spans="4:4" s="232" customFormat="1" ht="15.75" customHeight="1">
      <c r="D30039" s="233"/>
    </row>
    <row r="30041" spans="4:4" s="232" customFormat="1" ht="15.75" customHeight="1">
      <c r="D30041" s="233"/>
    </row>
    <row r="30043" spans="4:4" s="232" customFormat="1" ht="15.75" customHeight="1">
      <c r="D30043" s="233"/>
    </row>
    <row r="30045" spans="4:4" s="232" customFormat="1" ht="15.75" customHeight="1">
      <c r="D30045" s="233"/>
    </row>
    <row r="30047" spans="4:4" s="232" customFormat="1" ht="15.75" customHeight="1">
      <c r="D30047" s="233"/>
    </row>
    <row r="30049" spans="4:4" s="232" customFormat="1" ht="15.75" customHeight="1">
      <c r="D30049" s="233"/>
    </row>
    <row r="30051" spans="4:4" s="232" customFormat="1" ht="15.75" customHeight="1">
      <c r="D30051" s="233"/>
    </row>
    <row r="30053" spans="4:4" s="232" customFormat="1" ht="15.75" customHeight="1">
      <c r="D30053" s="233"/>
    </row>
    <row r="30055" spans="4:4" s="232" customFormat="1" ht="15.75" customHeight="1">
      <c r="D30055" s="233"/>
    </row>
    <row r="30057" spans="4:4" s="232" customFormat="1" ht="15.75" customHeight="1">
      <c r="D30057" s="233"/>
    </row>
    <row r="30059" spans="4:4" s="232" customFormat="1" ht="15.75" customHeight="1">
      <c r="D30059" s="233"/>
    </row>
    <row r="30061" spans="4:4" s="232" customFormat="1" ht="15.75" customHeight="1">
      <c r="D30061" s="233"/>
    </row>
    <row r="30063" spans="4:4" s="232" customFormat="1" ht="15.75" customHeight="1">
      <c r="D30063" s="233"/>
    </row>
    <row r="30065" spans="4:4" s="232" customFormat="1" ht="15.75" customHeight="1">
      <c r="D30065" s="233"/>
    </row>
    <row r="30067" spans="4:4" s="232" customFormat="1" ht="15.75" customHeight="1">
      <c r="D30067" s="233"/>
    </row>
    <row r="30069" spans="4:4" s="232" customFormat="1" ht="15.75" customHeight="1">
      <c r="D30069" s="233"/>
    </row>
    <row r="30071" spans="4:4" s="232" customFormat="1" ht="15.75" customHeight="1">
      <c r="D30071" s="233"/>
    </row>
    <row r="30073" spans="4:4" s="232" customFormat="1" ht="15.75" customHeight="1">
      <c r="D30073" s="233"/>
    </row>
    <row r="30075" spans="4:4" s="232" customFormat="1" ht="15.75" customHeight="1">
      <c r="D30075" s="233"/>
    </row>
    <row r="30077" spans="4:4" s="232" customFormat="1" ht="15.75" customHeight="1">
      <c r="D30077" s="233"/>
    </row>
    <row r="30079" spans="4:4" s="232" customFormat="1" ht="15.75" customHeight="1">
      <c r="D30079" s="233"/>
    </row>
    <row r="30081" spans="4:4" s="232" customFormat="1" ht="15.75" customHeight="1">
      <c r="D30081" s="233"/>
    </row>
    <row r="30083" spans="4:4" s="232" customFormat="1" ht="15.75" customHeight="1">
      <c r="D30083" s="233"/>
    </row>
    <row r="30085" spans="4:4" s="232" customFormat="1" ht="15.75" customHeight="1">
      <c r="D30085" s="233"/>
    </row>
    <row r="30087" spans="4:4" s="232" customFormat="1" ht="15.75" customHeight="1">
      <c r="D30087" s="233"/>
    </row>
    <row r="30089" spans="4:4" s="232" customFormat="1" ht="15.75" customHeight="1">
      <c r="D30089" s="233"/>
    </row>
    <row r="30091" spans="4:4" s="232" customFormat="1" ht="15.75" customHeight="1">
      <c r="D30091" s="233"/>
    </row>
    <row r="30093" spans="4:4" s="232" customFormat="1" ht="15.75" customHeight="1">
      <c r="D30093" s="233"/>
    </row>
    <row r="30095" spans="4:4" s="232" customFormat="1" ht="15.75" customHeight="1">
      <c r="D30095" s="233"/>
    </row>
    <row r="30097" spans="4:4" s="232" customFormat="1" ht="15.75" customHeight="1">
      <c r="D30097" s="233"/>
    </row>
    <row r="30099" spans="4:4" s="232" customFormat="1" ht="15.75" customHeight="1">
      <c r="D30099" s="233"/>
    </row>
    <row r="30101" spans="4:4" s="232" customFormat="1" ht="15.75" customHeight="1">
      <c r="D30101" s="233"/>
    </row>
    <row r="30103" spans="4:4" s="232" customFormat="1" ht="15.75" customHeight="1">
      <c r="D30103" s="233"/>
    </row>
    <row r="30105" spans="4:4" s="232" customFormat="1" ht="15.75" customHeight="1">
      <c r="D30105" s="233"/>
    </row>
    <row r="30107" spans="4:4" s="232" customFormat="1" ht="15.75" customHeight="1">
      <c r="D30107" s="233"/>
    </row>
    <row r="30109" spans="4:4" s="232" customFormat="1" ht="15.75" customHeight="1">
      <c r="D30109" s="233"/>
    </row>
    <row r="30111" spans="4:4" s="232" customFormat="1" ht="15.75" customHeight="1">
      <c r="D30111" s="233"/>
    </row>
    <row r="30113" spans="4:4" s="232" customFormat="1" ht="15.75" customHeight="1">
      <c r="D30113" s="233"/>
    </row>
    <row r="30115" spans="4:4" s="232" customFormat="1" ht="15.75" customHeight="1">
      <c r="D30115" s="233"/>
    </row>
    <row r="30117" spans="4:4" s="232" customFormat="1" ht="15.75" customHeight="1">
      <c r="D30117" s="233"/>
    </row>
    <row r="30119" spans="4:4" s="232" customFormat="1" ht="15.75" customHeight="1">
      <c r="D30119" s="233"/>
    </row>
    <row r="30121" spans="4:4" s="232" customFormat="1" ht="15.75" customHeight="1">
      <c r="D30121" s="233"/>
    </row>
    <row r="30123" spans="4:4" s="232" customFormat="1" ht="15.75" customHeight="1">
      <c r="D30123" s="233"/>
    </row>
    <row r="30125" spans="4:4" s="232" customFormat="1" ht="15.75" customHeight="1">
      <c r="D30125" s="233"/>
    </row>
    <row r="30127" spans="4:4" s="232" customFormat="1" ht="15.75" customHeight="1">
      <c r="D30127" s="233"/>
    </row>
    <row r="30129" spans="4:4" s="232" customFormat="1" ht="15.75" customHeight="1">
      <c r="D30129" s="233"/>
    </row>
    <row r="30131" spans="4:4" s="232" customFormat="1" ht="15.75" customHeight="1">
      <c r="D30131" s="233"/>
    </row>
    <row r="30133" spans="4:4" s="232" customFormat="1" ht="15.75" customHeight="1">
      <c r="D30133" s="233"/>
    </row>
    <row r="30135" spans="4:4" s="232" customFormat="1" ht="15.75" customHeight="1">
      <c r="D30135" s="233"/>
    </row>
    <row r="30137" spans="4:4" s="232" customFormat="1" ht="15.75" customHeight="1">
      <c r="D30137" s="233"/>
    </row>
    <row r="30139" spans="4:4" s="232" customFormat="1" ht="15.75" customHeight="1">
      <c r="D30139" s="233"/>
    </row>
    <row r="30141" spans="4:4" s="232" customFormat="1" ht="15.75" customHeight="1">
      <c r="D30141" s="233"/>
    </row>
    <row r="30143" spans="4:4" s="232" customFormat="1" ht="15.75" customHeight="1">
      <c r="D30143" s="233"/>
    </row>
    <row r="30145" spans="4:4" s="232" customFormat="1" ht="15.75" customHeight="1">
      <c r="D30145" s="233"/>
    </row>
    <row r="30147" spans="4:4" s="232" customFormat="1" ht="15.75" customHeight="1">
      <c r="D30147" s="233"/>
    </row>
    <row r="30149" spans="4:4" s="232" customFormat="1" ht="15.75" customHeight="1">
      <c r="D30149" s="233"/>
    </row>
    <row r="30151" spans="4:4" s="232" customFormat="1" ht="15.75" customHeight="1">
      <c r="D30151" s="233"/>
    </row>
    <row r="30153" spans="4:4" s="232" customFormat="1" ht="15.75" customHeight="1">
      <c r="D30153" s="233"/>
    </row>
    <row r="30155" spans="4:4" s="232" customFormat="1" ht="15.75" customHeight="1">
      <c r="D30155" s="233"/>
    </row>
    <row r="30157" spans="4:4" s="232" customFormat="1" ht="15.75" customHeight="1">
      <c r="D30157" s="233"/>
    </row>
    <row r="30159" spans="4:4" s="232" customFormat="1" ht="15.75" customHeight="1">
      <c r="D30159" s="233"/>
    </row>
    <row r="30161" spans="4:4" s="232" customFormat="1" ht="15.75" customHeight="1">
      <c r="D30161" s="233"/>
    </row>
    <row r="30163" spans="4:4" s="232" customFormat="1" ht="15.75" customHeight="1">
      <c r="D30163" s="233"/>
    </row>
    <row r="30165" spans="4:4" s="232" customFormat="1" ht="15.75" customHeight="1">
      <c r="D30165" s="233"/>
    </row>
    <row r="30167" spans="4:4" s="232" customFormat="1" ht="15.75" customHeight="1">
      <c r="D30167" s="233"/>
    </row>
    <row r="30169" spans="4:4" s="232" customFormat="1" ht="15.75" customHeight="1">
      <c r="D30169" s="233"/>
    </row>
    <row r="30171" spans="4:4" s="232" customFormat="1" ht="15.75" customHeight="1">
      <c r="D30171" s="233"/>
    </row>
    <row r="30173" spans="4:4" s="232" customFormat="1" ht="15.75" customHeight="1">
      <c r="D30173" s="233"/>
    </row>
    <row r="30175" spans="4:4" s="232" customFormat="1" ht="15.75" customHeight="1">
      <c r="D30175" s="233"/>
    </row>
    <row r="30177" spans="4:4" s="232" customFormat="1" ht="15.75" customHeight="1">
      <c r="D30177" s="233"/>
    </row>
    <row r="30179" spans="4:4" s="232" customFormat="1" ht="15.75" customHeight="1">
      <c r="D30179" s="233"/>
    </row>
    <row r="30181" spans="4:4" s="232" customFormat="1" ht="15.75" customHeight="1">
      <c r="D30181" s="233"/>
    </row>
    <row r="30183" spans="4:4" s="232" customFormat="1" ht="15.75" customHeight="1">
      <c r="D30183" s="233"/>
    </row>
    <row r="30185" spans="4:4" s="232" customFormat="1" ht="15.75" customHeight="1">
      <c r="D30185" s="233"/>
    </row>
    <row r="30187" spans="4:4" s="232" customFormat="1" ht="15.75" customHeight="1">
      <c r="D30187" s="233"/>
    </row>
    <row r="30189" spans="4:4" s="232" customFormat="1" ht="15.75" customHeight="1">
      <c r="D30189" s="233"/>
    </row>
    <row r="30191" spans="4:4" s="232" customFormat="1" ht="15.75" customHeight="1">
      <c r="D30191" s="233"/>
    </row>
    <row r="30193" spans="4:4" s="232" customFormat="1" ht="15.75" customHeight="1">
      <c r="D30193" s="233"/>
    </row>
    <row r="30195" spans="4:4" s="232" customFormat="1" ht="15.75" customHeight="1">
      <c r="D30195" s="233"/>
    </row>
    <row r="30197" spans="4:4" s="232" customFormat="1" ht="15.75" customHeight="1">
      <c r="D30197" s="233"/>
    </row>
    <row r="30199" spans="4:4" s="232" customFormat="1" ht="15.75" customHeight="1">
      <c r="D30199" s="233"/>
    </row>
    <row r="30201" spans="4:4" s="232" customFormat="1" ht="15.75" customHeight="1">
      <c r="D30201" s="233"/>
    </row>
    <row r="30203" spans="4:4" s="232" customFormat="1" ht="15.75" customHeight="1">
      <c r="D30203" s="233"/>
    </row>
    <row r="30205" spans="4:4" s="232" customFormat="1" ht="15.75" customHeight="1">
      <c r="D30205" s="233"/>
    </row>
    <row r="30207" spans="4:4" s="232" customFormat="1" ht="15.75" customHeight="1">
      <c r="D30207" s="233"/>
    </row>
    <row r="30209" spans="4:4" s="232" customFormat="1" ht="15.75" customHeight="1">
      <c r="D30209" s="233"/>
    </row>
    <row r="30211" spans="4:4" s="232" customFormat="1" ht="15.75" customHeight="1">
      <c r="D30211" s="233"/>
    </row>
    <row r="30213" spans="4:4" s="232" customFormat="1" ht="15.75" customHeight="1">
      <c r="D30213" s="233"/>
    </row>
    <row r="30215" spans="4:4" s="232" customFormat="1" ht="15.75" customHeight="1">
      <c r="D30215" s="233"/>
    </row>
    <row r="30217" spans="4:4" s="232" customFormat="1" ht="15.75" customHeight="1">
      <c r="D30217" s="233"/>
    </row>
    <row r="30219" spans="4:4" s="232" customFormat="1" ht="15.75" customHeight="1">
      <c r="D30219" s="233"/>
    </row>
    <row r="30221" spans="4:4" s="232" customFormat="1" ht="15.75" customHeight="1">
      <c r="D30221" s="233"/>
    </row>
    <row r="30223" spans="4:4" s="232" customFormat="1" ht="15.75" customHeight="1">
      <c r="D30223" s="233"/>
    </row>
    <row r="30225" spans="4:4" s="232" customFormat="1" ht="15.75" customHeight="1">
      <c r="D30225" s="233"/>
    </row>
    <row r="30227" spans="4:4" s="232" customFormat="1" ht="15.75" customHeight="1">
      <c r="D30227" s="233"/>
    </row>
    <row r="30229" spans="4:4" s="232" customFormat="1" ht="15.75" customHeight="1">
      <c r="D30229" s="233"/>
    </row>
    <row r="30231" spans="4:4" s="232" customFormat="1" ht="15.75" customHeight="1">
      <c r="D30231" s="233"/>
    </row>
    <row r="30233" spans="4:4" s="232" customFormat="1" ht="15.75" customHeight="1">
      <c r="D30233" s="233"/>
    </row>
    <row r="30235" spans="4:4" s="232" customFormat="1" ht="15.75" customHeight="1">
      <c r="D30235" s="233"/>
    </row>
    <row r="30237" spans="4:4" s="232" customFormat="1" ht="15.75" customHeight="1">
      <c r="D30237" s="233"/>
    </row>
    <row r="30239" spans="4:4" s="232" customFormat="1" ht="15.75" customHeight="1">
      <c r="D30239" s="233"/>
    </row>
    <row r="30241" spans="4:4" s="232" customFormat="1" ht="15.75" customHeight="1">
      <c r="D30241" s="233"/>
    </row>
    <row r="30243" spans="4:4" s="232" customFormat="1" ht="15.75" customHeight="1">
      <c r="D30243" s="233"/>
    </row>
    <row r="30245" spans="4:4" s="232" customFormat="1" ht="15.75" customHeight="1">
      <c r="D30245" s="233"/>
    </row>
    <row r="30247" spans="4:4" s="232" customFormat="1" ht="15.75" customHeight="1">
      <c r="D30247" s="233"/>
    </row>
    <row r="30249" spans="4:4" s="232" customFormat="1" ht="15.75" customHeight="1">
      <c r="D30249" s="233"/>
    </row>
    <row r="30251" spans="4:4" s="232" customFormat="1" ht="15.75" customHeight="1">
      <c r="D30251" s="233"/>
    </row>
    <row r="30253" spans="4:4" s="232" customFormat="1" ht="15.75" customHeight="1">
      <c r="D30253" s="233"/>
    </row>
    <row r="30255" spans="4:4" s="232" customFormat="1" ht="15.75" customHeight="1">
      <c r="D30255" s="233"/>
    </row>
    <row r="30257" spans="4:4" s="232" customFormat="1" ht="15.75" customHeight="1">
      <c r="D30257" s="233"/>
    </row>
    <row r="30259" spans="4:4" s="232" customFormat="1" ht="15.75" customHeight="1">
      <c r="D30259" s="233"/>
    </row>
    <row r="30261" spans="4:4" s="232" customFormat="1" ht="15.75" customHeight="1">
      <c r="D30261" s="233"/>
    </row>
    <row r="30263" spans="4:4" s="232" customFormat="1" ht="15.75" customHeight="1">
      <c r="D30263" s="233"/>
    </row>
    <row r="30265" spans="4:4" s="232" customFormat="1" ht="15.75" customHeight="1">
      <c r="D30265" s="233"/>
    </row>
    <row r="30267" spans="4:4" s="232" customFormat="1" ht="15.75" customHeight="1">
      <c r="D30267" s="233"/>
    </row>
    <row r="30269" spans="4:4" s="232" customFormat="1" ht="15.75" customHeight="1">
      <c r="D30269" s="233"/>
    </row>
    <row r="30271" spans="4:4" s="232" customFormat="1" ht="15.75" customHeight="1">
      <c r="D30271" s="233"/>
    </row>
    <row r="30273" spans="4:4" s="232" customFormat="1" ht="15.75" customHeight="1">
      <c r="D30273" s="233"/>
    </row>
    <row r="30275" spans="4:4" s="232" customFormat="1" ht="15.75" customHeight="1">
      <c r="D30275" s="233"/>
    </row>
    <row r="30277" spans="4:4" s="232" customFormat="1" ht="15.75" customHeight="1">
      <c r="D30277" s="233"/>
    </row>
    <row r="30279" spans="4:4" s="232" customFormat="1" ht="15.75" customHeight="1">
      <c r="D30279" s="233"/>
    </row>
    <row r="30281" spans="4:4" s="232" customFormat="1" ht="15.75" customHeight="1">
      <c r="D30281" s="233"/>
    </row>
    <row r="30283" spans="4:4" s="232" customFormat="1" ht="15.75" customHeight="1">
      <c r="D30283" s="233"/>
    </row>
    <row r="30285" spans="4:4" s="232" customFormat="1" ht="15.75" customHeight="1">
      <c r="D30285" s="233"/>
    </row>
    <row r="30287" spans="4:4" s="232" customFormat="1" ht="15.75" customHeight="1">
      <c r="D30287" s="233"/>
    </row>
    <row r="30289" spans="4:4" s="232" customFormat="1" ht="15.75" customHeight="1">
      <c r="D30289" s="233"/>
    </row>
    <row r="30291" spans="4:4" s="232" customFormat="1" ht="15.75" customHeight="1">
      <c r="D30291" s="233"/>
    </row>
    <row r="30293" spans="4:4" s="232" customFormat="1" ht="15.75" customHeight="1">
      <c r="D30293" s="233"/>
    </row>
    <row r="30295" spans="4:4" s="232" customFormat="1" ht="15.75" customHeight="1">
      <c r="D30295" s="233"/>
    </row>
    <row r="30297" spans="4:4" s="232" customFormat="1" ht="15.75" customHeight="1">
      <c r="D30297" s="233"/>
    </row>
    <row r="30299" spans="4:4" s="232" customFormat="1" ht="15.75" customHeight="1">
      <c r="D30299" s="233"/>
    </row>
    <row r="30301" spans="4:4" s="232" customFormat="1" ht="15.75" customHeight="1">
      <c r="D30301" s="233"/>
    </row>
    <row r="30303" spans="4:4" s="232" customFormat="1" ht="15.75" customHeight="1">
      <c r="D30303" s="233"/>
    </row>
    <row r="30305" spans="4:4" s="232" customFormat="1" ht="15.75" customHeight="1">
      <c r="D30305" s="233"/>
    </row>
    <row r="30307" spans="4:4" s="232" customFormat="1" ht="15.75" customHeight="1">
      <c r="D30307" s="233"/>
    </row>
    <row r="30309" spans="4:4" s="232" customFormat="1" ht="15.75" customHeight="1">
      <c r="D30309" s="233"/>
    </row>
    <row r="30311" spans="4:4" s="232" customFormat="1" ht="15.75" customHeight="1">
      <c r="D30311" s="233"/>
    </row>
    <row r="30313" spans="4:4" s="232" customFormat="1" ht="15.75" customHeight="1">
      <c r="D30313" s="233"/>
    </row>
    <row r="30315" spans="4:4" s="232" customFormat="1" ht="15.75" customHeight="1">
      <c r="D30315" s="233"/>
    </row>
    <row r="30317" spans="4:4" s="232" customFormat="1" ht="15.75" customHeight="1">
      <c r="D30317" s="233"/>
    </row>
    <row r="30319" spans="4:4" s="232" customFormat="1" ht="15.75" customHeight="1">
      <c r="D30319" s="233"/>
    </row>
    <row r="30321" spans="4:4" s="232" customFormat="1" ht="15.75" customHeight="1">
      <c r="D30321" s="233"/>
    </row>
    <row r="30323" spans="4:4" s="232" customFormat="1" ht="15.75" customHeight="1">
      <c r="D30323" s="233"/>
    </row>
    <row r="30325" spans="4:4" s="232" customFormat="1" ht="15.75" customHeight="1">
      <c r="D30325" s="233"/>
    </row>
    <row r="30327" spans="4:4" s="232" customFormat="1" ht="15.75" customHeight="1">
      <c r="D30327" s="233"/>
    </row>
    <row r="30329" spans="4:4" s="232" customFormat="1" ht="15.75" customHeight="1">
      <c r="D30329" s="233"/>
    </row>
    <row r="30331" spans="4:4" s="232" customFormat="1" ht="15.75" customHeight="1">
      <c r="D30331" s="233"/>
    </row>
    <row r="30333" spans="4:4" s="232" customFormat="1" ht="15.75" customHeight="1">
      <c r="D30333" s="233"/>
    </row>
    <row r="30335" spans="4:4" s="232" customFormat="1" ht="15.75" customHeight="1">
      <c r="D30335" s="233"/>
    </row>
    <row r="30337" spans="4:4" s="232" customFormat="1" ht="15.75" customHeight="1">
      <c r="D30337" s="233"/>
    </row>
    <row r="30339" spans="4:4" s="232" customFormat="1" ht="15.75" customHeight="1">
      <c r="D30339" s="233"/>
    </row>
    <row r="30341" spans="4:4" s="232" customFormat="1" ht="15.75" customHeight="1">
      <c r="D30341" s="233"/>
    </row>
    <row r="30343" spans="4:4" s="232" customFormat="1" ht="15.75" customHeight="1">
      <c r="D30343" s="233"/>
    </row>
    <row r="30345" spans="4:4" s="232" customFormat="1" ht="15.75" customHeight="1">
      <c r="D30345" s="233"/>
    </row>
    <row r="30347" spans="4:4" s="232" customFormat="1" ht="15.75" customHeight="1">
      <c r="D30347" s="233"/>
    </row>
    <row r="30349" spans="4:4" s="232" customFormat="1" ht="15.75" customHeight="1">
      <c r="D30349" s="233"/>
    </row>
    <row r="30351" spans="4:4" s="232" customFormat="1" ht="15.75" customHeight="1">
      <c r="D30351" s="233"/>
    </row>
    <row r="30353" spans="4:4" s="232" customFormat="1" ht="15.75" customHeight="1">
      <c r="D30353" s="233"/>
    </row>
    <row r="30355" spans="4:4" s="232" customFormat="1" ht="15.75" customHeight="1">
      <c r="D30355" s="233"/>
    </row>
    <row r="30357" spans="4:4" s="232" customFormat="1" ht="15.75" customHeight="1">
      <c r="D30357" s="233"/>
    </row>
    <row r="30359" spans="4:4" s="232" customFormat="1" ht="15.75" customHeight="1">
      <c r="D30359" s="233"/>
    </row>
    <row r="30361" spans="4:4" s="232" customFormat="1" ht="15.75" customHeight="1">
      <c r="D30361" s="233"/>
    </row>
    <row r="30363" spans="4:4" s="232" customFormat="1" ht="15.75" customHeight="1">
      <c r="D30363" s="233"/>
    </row>
    <row r="30365" spans="4:4" s="232" customFormat="1" ht="15.75" customHeight="1">
      <c r="D30365" s="233"/>
    </row>
    <row r="30367" spans="4:4" s="232" customFormat="1" ht="15.75" customHeight="1">
      <c r="D30367" s="233"/>
    </row>
    <row r="30369" spans="4:4" s="232" customFormat="1" ht="15.75" customHeight="1">
      <c r="D30369" s="233"/>
    </row>
    <row r="30371" spans="4:4" s="232" customFormat="1" ht="15.75" customHeight="1">
      <c r="D30371" s="233"/>
    </row>
    <row r="30373" spans="4:4" s="232" customFormat="1" ht="15.75" customHeight="1">
      <c r="D30373" s="233"/>
    </row>
    <row r="30375" spans="4:4" s="232" customFormat="1" ht="15.75" customHeight="1">
      <c r="D30375" s="233"/>
    </row>
    <row r="30377" spans="4:4" s="232" customFormat="1" ht="15.75" customHeight="1">
      <c r="D30377" s="233"/>
    </row>
    <row r="30379" spans="4:4" s="232" customFormat="1" ht="15.75" customHeight="1">
      <c r="D30379" s="233"/>
    </row>
    <row r="30381" spans="4:4" s="232" customFormat="1" ht="15.75" customHeight="1">
      <c r="D30381" s="233"/>
    </row>
    <row r="30383" spans="4:4" s="232" customFormat="1" ht="15.75" customHeight="1">
      <c r="D30383" s="233"/>
    </row>
    <row r="30385" spans="4:4" s="232" customFormat="1" ht="15.75" customHeight="1">
      <c r="D30385" s="233"/>
    </row>
    <row r="30387" spans="4:4" s="232" customFormat="1" ht="15.75" customHeight="1">
      <c r="D30387" s="233"/>
    </row>
    <row r="30389" spans="4:4" s="232" customFormat="1" ht="15.75" customHeight="1">
      <c r="D30389" s="233"/>
    </row>
    <row r="30391" spans="4:4" s="232" customFormat="1" ht="15.75" customHeight="1">
      <c r="D30391" s="233"/>
    </row>
    <row r="30393" spans="4:4" s="232" customFormat="1" ht="15.75" customHeight="1">
      <c r="D30393" s="233"/>
    </row>
    <row r="30395" spans="4:4" s="232" customFormat="1" ht="15.75" customHeight="1">
      <c r="D30395" s="233"/>
    </row>
    <row r="30397" spans="4:4" s="232" customFormat="1" ht="15.75" customHeight="1">
      <c r="D30397" s="233"/>
    </row>
    <row r="30399" spans="4:4" s="232" customFormat="1" ht="15.75" customHeight="1">
      <c r="D30399" s="233"/>
    </row>
    <row r="30401" spans="4:4" s="232" customFormat="1" ht="15.75" customHeight="1">
      <c r="D30401" s="233"/>
    </row>
    <row r="30403" spans="4:4" s="232" customFormat="1" ht="15.75" customHeight="1">
      <c r="D30403" s="233"/>
    </row>
    <row r="30405" spans="4:4" s="232" customFormat="1" ht="15.75" customHeight="1">
      <c r="D30405" s="233"/>
    </row>
    <row r="30407" spans="4:4" s="232" customFormat="1" ht="15.75" customHeight="1">
      <c r="D30407" s="233"/>
    </row>
    <row r="30409" spans="4:4" s="232" customFormat="1" ht="15.75" customHeight="1">
      <c r="D30409" s="233"/>
    </row>
    <row r="30411" spans="4:4" s="232" customFormat="1" ht="15.75" customHeight="1">
      <c r="D30411" s="233"/>
    </row>
    <row r="30413" spans="4:4" s="232" customFormat="1" ht="15.75" customHeight="1">
      <c r="D30413" s="233"/>
    </row>
    <row r="30415" spans="4:4" s="232" customFormat="1" ht="15.75" customHeight="1">
      <c r="D30415" s="233"/>
    </row>
    <row r="30417" spans="4:4" s="232" customFormat="1" ht="15.75" customHeight="1">
      <c r="D30417" s="233"/>
    </row>
    <row r="30419" spans="4:4" s="232" customFormat="1" ht="15.75" customHeight="1">
      <c r="D30419" s="233"/>
    </row>
    <row r="30421" spans="4:4" s="232" customFormat="1" ht="15.75" customHeight="1">
      <c r="D30421" s="233"/>
    </row>
    <row r="30423" spans="4:4" s="232" customFormat="1" ht="15.75" customHeight="1">
      <c r="D30423" s="233"/>
    </row>
    <row r="30425" spans="4:4" s="232" customFormat="1" ht="15.75" customHeight="1">
      <c r="D30425" s="233"/>
    </row>
    <row r="30427" spans="4:4" s="232" customFormat="1" ht="15.75" customHeight="1">
      <c r="D30427" s="233"/>
    </row>
    <row r="30429" spans="4:4" s="232" customFormat="1" ht="15.75" customHeight="1">
      <c r="D30429" s="233"/>
    </row>
    <row r="30431" spans="4:4" s="232" customFormat="1" ht="15.75" customHeight="1">
      <c r="D30431" s="233"/>
    </row>
    <row r="30433" spans="4:4" s="232" customFormat="1" ht="15.75" customHeight="1">
      <c r="D30433" s="233"/>
    </row>
    <row r="30435" spans="4:4" s="232" customFormat="1" ht="15.75" customHeight="1">
      <c r="D30435" s="233"/>
    </row>
    <row r="30437" spans="4:4" s="232" customFormat="1" ht="15.75" customHeight="1">
      <c r="D30437" s="233"/>
    </row>
    <row r="30439" spans="4:4" s="232" customFormat="1" ht="15.75" customHeight="1">
      <c r="D30439" s="233"/>
    </row>
    <row r="30441" spans="4:4" s="232" customFormat="1" ht="15.75" customHeight="1">
      <c r="D30441" s="233"/>
    </row>
    <row r="30443" spans="4:4" s="232" customFormat="1" ht="15.75" customHeight="1">
      <c r="D30443" s="233"/>
    </row>
    <row r="30445" spans="4:4" s="232" customFormat="1" ht="15.75" customHeight="1">
      <c r="D30445" s="233"/>
    </row>
    <row r="30447" spans="4:4" s="232" customFormat="1" ht="15.75" customHeight="1">
      <c r="D30447" s="233"/>
    </row>
    <row r="30449" spans="4:4" s="232" customFormat="1" ht="15.75" customHeight="1">
      <c r="D30449" s="233"/>
    </row>
    <row r="30451" spans="4:4" s="232" customFormat="1" ht="15.75" customHeight="1">
      <c r="D30451" s="233"/>
    </row>
    <row r="30453" spans="4:4" s="232" customFormat="1" ht="15.75" customHeight="1">
      <c r="D30453" s="233"/>
    </row>
    <row r="30455" spans="4:4" s="232" customFormat="1" ht="15.75" customHeight="1">
      <c r="D30455" s="233"/>
    </row>
    <row r="30457" spans="4:4" s="232" customFormat="1" ht="15.75" customHeight="1">
      <c r="D30457" s="233"/>
    </row>
    <row r="30459" spans="4:4" s="232" customFormat="1" ht="15.75" customHeight="1">
      <c r="D30459" s="233"/>
    </row>
    <row r="30461" spans="4:4" s="232" customFormat="1" ht="15.75" customHeight="1">
      <c r="D30461" s="233"/>
    </row>
    <row r="30463" spans="4:4" s="232" customFormat="1" ht="15.75" customHeight="1">
      <c r="D30463" s="233"/>
    </row>
    <row r="30465" spans="4:4" s="232" customFormat="1" ht="15.75" customHeight="1">
      <c r="D30465" s="233"/>
    </row>
    <row r="30467" spans="4:4" s="232" customFormat="1" ht="15.75" customHeight="1">
      <c r="D30467" s="233"/>
    </row>
    <row r="30469" spans="4:4" s="232" customFormat="1" ht="15.75" customHeight="1">
      <c r="D30469" s="233"/>
    </row>
    <row r="30471" spans="4:4" s="232" customFormat="1" ht="15.75" customHeight="1">
      <c r="D30471" s="233"/>
    </row>
    <row r="30473" spans="4:4" s="232" customFormat="1" ht="15.75" customHeight="1">
      <c r="D30473" s="233"/>
    </row>
    <row r="30475" spans="4:4" s="232" customFormat="1" ht="15.75" customHeight="1">
      <c r="D30475" s="233"/>
    </row>
    <row r="30477" spans="4:4" s="232" customFormat="1" ht="15.75" customHeight="1">
      <c r="D30477" s="233"/>
    </row>
    <row r="30479" spans="4:4" s="232" customFormat="1" ht="15.75" customHeight="1">
      <c r="D30479" s="233"/>
    </row>
    <row r="30481" spans="4:4" s="232" customFormat="1" ht="15.75" customHeight="1">
      <c r="D30481" s="233"/>
    </row>
    <row r="30483" spans="4:4" s="232" customFormat="1" ht="15.75" customHeight="1">
      <c r="D30483" s="233"/>
    </row>
    <row r="30485" spans="4:4" s="232" customFormat="1" ht="15.75" customHeight="1">
      <c r="D30485" s="233"/>
    </row>
    <row r="30487" spans="4:4" s="232" customFormat="1" ht="15.75" customHeight="1">
      <c r="D30487" s="233"/>
    </row>
    <row r="30489" spans="4:4" s="232" customFormat="1" ht="15.75" customHeight="1">
      <c r="D30489" s="233"/>
    </row>
    <row r="30491" spans="4:4" s="232" customFormat="1" ht="15.75" customHeight="1">
      <c r="D30491" s="233"/>
    </row>
    <row r="30493" spans="4:4" s="232" customFormat="1" ht="15.75" customHeight="1">
      <c r="D30493" s="233"/>
    </row>
    <row r="30495" spans="4:4" s="232" customFormat="1" ht="15.75" customHeight="1">
      <c r="D30495" s="233"/>
    </row>
    <row r="30497" spans="4:4" s="232" customFormat="1" ht="15.75" customHeight="1">
      <c r="D30497" s="233"/>
    </row>
    <row r="30499" spans="4:4" s="232" customFormat="1" ht="15.75" customHeight="1">
      <c r="D30499" s="233"/>
    </row>
    <row r="30501" spans="4:4" s="232" customFormat="1" ht="15.75" customHeight="1">
      <c r="D30501" s="233"/>
    </row>
    <row r="30503" spans="4:4" s="232" customFormat="1" ht="15.75" customHeight="1">
      <c r="D30503" s="233"/>
    </row>
    <row r="30505" spans="4:4" s="232" customFormat="1" ht="15.75" customHeight="1">
      <c r="D30505" s="233"/>
    </row>
    <row r="30507" spans="4:4" s="232" customFormat="1" ht="15.75" customHeight="1">
      <c r="D30507" s="233"/>
    </row>
    <row r="30509" spans="4:4" s="232" customFormat="1" ht="15.75" customHeight="1">
      <c r="D30509" s="233"/>
    </row>
    <row r="30511" spans="4:4" s="232" customFormat="1" ht="15.75" customHeight="1">
      <c r="D30511" s="233"/>
    </row>
    <row r="30513" spans="4:4" s="232" customFormat="1" ht="15.75" customHeight="1">
      <c r="D30513" s="233"/>
    </row>
    <row r="30515" spans="4:4" s="232" customFormat="1" ht="15.75" customHeight="1">
      <c r="D30515" s="233"/>
    </row>
    <row r="30517" spans="4:4" s="232" customFormat="1" ht="15.75" customHeight="1">
      <c r="D30517" s="233"/>
    </row>
    <row r="30519" spans="4:4" s="232" customFormat="1" ht="15.75" customHeight="1">
      <c r="D30519" s="233"/>
    </row>
    <row r="30521" spans="4:4" s="232" customFormat="1" ht="15.75" customHeight="1">
      <c r="D30521" s="233"/>
    </row>
    <row r="30523" spans="4:4" s="232" customFormat="1" ht="15.75" customHeight="1">
      <c r="D30523" s="233"/>
    </row>
    <row r="30525" spans="4:4" s="232" customFormat="1" ht="15.75" customHeight="1">
      <c r="D30525" s="233"/>
    </row>
    <row r="30527" spans="4:4" s="232" customFormat="1" ht="15.75" customHeight="1">
      <c r="D30527" s="233"/>
    </row>
    <row r="30529" spans="4:4" s="232" customFormat="1" ht="15.75" customHeight="1">
      <c r="D30529" s="233"/>
    </row>
    <row r="30531" spans="4:4" s="232" customFormat="1" ht="15.75" customHeight="1">
      <c r="D30531" s="233"/>
    </row>
    <row r="30533" spans="4:4" s="232" customFormat="1" ht="15.75" customHeight="1">
      <c r="D30533" s="233"/>
    </row>
    <row r="30535" spans="4:4" s="232" customFormat="1" ht="15.75" customHeight="1">
      <c r="D30535" s="233"/>
    </row>
    <row r="30537" spans="4:4" s="232" customFormat="1" ht="15.75" customHeight="1">
      <c r="D30537" s="233"/>
    </row>
    <row r="30539" spans="4:4" s="232" customFormat="1" ht="15.75" customHeight="1">
      <c r="D30539" s="233"/>
    </row>
    <row r="30541" spans="4:4" s="232" customFormat="1" ht="15.75" customHeight="1">
      <c r="D30541" s="233"/>
    </row>
    <row r="30543" spans="4:4" s="232" customFormat="1" ht="15.75" customHeight="1">
      <c r="D30543" s="233"/>
    </row>
    <row r="30545" spans="4:4" s="232" customFormat="1" ht="15.75" customHeight="1">
      <c r="D30545" s="233"/>
    </row>
    <row r="30547" spans="4:4" s="232" customFormat="1" ht="15.75" customHeight="1">
      <c r="D30547" s="233"/>
    </row>
    <row r="30549" spans="4:4" s="232" customFormat="1" ht="15.75" customHeight="1">
      <c r="D30549" s="233"/>
    </row>
    <row r="30551" spans="4:4" s="232" customFormat="1" ht="15.75" customHeight="1">
      <c r="D30551" s="233"/>
    </row>
    <row r="30553" spans="4:4" s="232" customFormat="1" ht="15.75" customHeight="1">
      <c r="D30553" s="233"/>
    </row>
    <row r="30555" spans="4:4" s="232" customFormat="1" ht="15.75" customHeight="1">
      <c r="D30555" s="233"/>
    </row>
    <row r="30557" spans="4:4" s="232" customFormat="1" ht="15.75" customHeight="1">
      <c r="D30557" s="233"/>
    </row>
    <row r="30559" spans="4:4" s="232" customFormat="1" ht="15.75" customHeight="1">
      <c r="D30559" s="233"/>
    </row>
    <row r="30561" spans="4:4" s="232" customFormat="1" ht="15.75" customHeight="1">
      <c r="D30561" s="233"/>
    </row>
    <row r="30563" spans="4:4" s="232" customFormat="1" ht="15.75" customHeight="1">
      <c r="D30563" s="233"/>
    </row>
    <row r="30565" spans="4:4" s="232" customFormat="1" ht="15.75" customHeight="1">
      <c r="D30565" s="233"/>
    </row>
    <row r="30567" spans="4:4" s="232" customFormat="1" ht="15.75" customHeight="1">
      <c r="D30567" s="233"/>
    </row>
    <row r="30569" spans="4:4" s="232" customFormat="1" ht="15.75" customHeight="1">
      <c r="D30569" s="233"/>
    </row>
    <row r="30571" spans="4:4" s="232" customFormat="1" ht="15.75" customHeight="1">
      <c r="D30571" s="233"/>
    </row>
    <row r="30573" spans="4:4" s="232" customFormat="1" ht="15.75" customHeight="1">
      <c r="D30573" s="233"/>
    </row>
    <row r="30575" spans="4:4" s="232" customFormat="1" ht="15.75" customHeight="1">
      <c r="D30575" s="233"/>
    </row>
    <row r="30577" spans="4:4" s="232" customFormat="1" ht="15.75" customHeight="1">
      <c r="D30577" s="233"/>
    </row>
    <row r="30579" spans="4:4" s="232" customFormat="1" ht="15.75" customHeight="1">
      <c r="D30579" s="233"/>
    </row>
    <row r="30581" spans="4:4" s="232" customFormat="1" ht="15.75" customHeight="1">
      <c r="D30581" s="233"/>
    </row>
    <row r="30583" spans="4:4" s="232" customFormat="1" ht="15.75" customHeight="1">
      <c r="D30583" s="233"/>
    </row>
    <row r="30585" spans="4:4" s="232" customFormat="1" ht="15.75" customHeight="1">
      <c r="D30585" s="233"/>
    </row>
    <row r="30587" spans="4:4" s="232" customFormat="1" ht="15.75" customHeight="1">
      <c r="D30587" s="233"/>
    </row>
    <row r="30589" spans="4:4" s="232" customFormat="1" ht="15.75" customHeight="1">
      <c r="D30589" s="233"/>
    </row>
    <row r="30591" spans="4:4" s="232" customFormat="1" ht="15.75" customHeight="1">
      <c r="D30591" s="233"/>
    </row>
    <row r="30593" spans="4:4" s="232" customFormat="1" ht="15.75" customHeight="1">
      <c r="D30593" s="233"/>
    </row>
    <row r="30595" spans="4:4" s="232" customFormat="1" ht="15.75" customHeight="1">
      <c r="D30595" s="233"/>
    </row>
    <row r="30597" spans="4:4" s="232" customFormat="1" ht="15.75" customHeight="1">
      <c r="D30597" s="233"/>
    </row>
    <row r="30599" spans="4:4" s="232" customFormat="1" ht="15.75" customHeight="1">
      <c r="D30599" s="233"/>
    </row>
    <row r="30601" spans="4:4" s="232" customFormat="1" ht="15.75" customHeight="1">
      <c r="D30601" s="233"/>
    </row>
    <row r="30603" spans="4:4" s="232" customFormat="1" ht="15.75" customHeight="1">
      <c r="D30603" s="233"/>
    </row>
    <row r="30605" spans="4:4" s="232" customFormat="1" ht="15.75" customHeight="1">
      <c r="D30605" s="233"/>
    </row>
    <row r="30607" spans="4:4" s="232" customFormat="1" ht="15.75" customHeight="1">
      <c r="D30607" s="233"/>
    </row>
    <row r="30609" spans="4:4" s="232" customFormat="1" ht="15.75" customHeight="1">
      <c r="D30609" s="233"/>
    </row>
    <row r="30611" spans="4:4" s="232" customFormat="1" ht="15.75" customHeight="1">
      <c r="D30611" s="233"/>
    </row>
    <row r="30613" spans="4:4" s="232" customFormat="1" ht="15.75" customHeight="1">
      <c r="D30613" s="233"/>
    </row>
    <row r="30615" spans="4:4" s="232" customFormat="1" ht="15.75" customHeight="1">
      <c r="D30615" s="233"/>
    </row>
    <row r="30617" spans="4:4" s="232" customFormat="1" ht="15.75" customHeight="1">
      <c r="D30617" s="233"/>
    </row>
    <row r="30619" spans="4:4" s="232" customFormat="1" ht="15.75" customHeight="1">
      <c r="D30619" s="233"/>
    </row>
    <row r="30621" spans="4:4" s="232" customFormat="1" ht="15.75" customHeight="1">
      <c r="D30621" s="233"/>
    </row>
    <row r="30623" spans="4:4" s="232" customFormat="1" ht="15.75" customHeight="1">
      <c r="D30623" s="233"/>
    </row>
    <row r="30625" spans="4:4" s="232" customFormat="1" ht="15.75" customHeight="1">
      <c r="D30625" s="233"/>
    </row>
    <row r="30627" spans="4:4" s="232" customFormat="1" ht="15.75" customHeight="1">
      <c r="D30627" s="233"/>
    </row>
    <row r="30629" spans="4:4" s="232" customFormat="1" ht="15.75" customHeight="1">
      <c r="D30629" s="233"/>
    </row>
    <row r="30631" spans="4:4" s="232" customFormat="1" ht="15.75" customHeight="1">
      <c r="D30631" s="233"/>
    </row>
    <row r="30633" spans="4:4" s="232" customFormat="1" ht="15.75" customHeight="1">
      <c r="D30633" s="233"/>
    </row>
    <row r="30635" spans="4:4" s="232" customFormat="1" ht="15.75" customHeight="1">
      <c r="D30635" s="233"/>
    </row>
    <row r="30637" spans="4:4" s="232" customFormat="1" ht="15.75" customHeight="1">
      <c r="D30637" s="233"/>
    </row>
    <row r="30639" spans="4:4" s="232" customFormat="1" ht="15.75" customHeight="1">
      <c r="D30639" s="233"/>
    </row>
    <row r="30641" spans="4:4" s="232" customFormat="1" ht="15.75" customHeight="1">
      <c r="D30641" s="233"/>
    </row>
    <row r="30643" spans="4:4" s="232" customFormat="1" ht="15.75" customHeight="1">
      <c r="D30643" s="233"/>
    </row>
    <row r="30645" spans="4:4" s="232" customFormat="1" ht="15.75" customHeight="1">
      <c r="D30645" s="233"/>
    </row>
    <row r="30647" spans="4:4" s="232" customFormat="1" ht="15.75" customHeight="1">
      <c r="D30647" s="233"/>
    </row>
    <row r="30649" spans="4:4" s="232" customFormat="1" ht="15.75" customHeight="1">
      <c r="D30649" s="233"/>
    </row>
    <row r="30651" spans="4:4" s="232" customFormat="1" ht="15.75" customHeight="1">
      <c r="D30651" s="233"/>
    </row>
    <row r="30653" spans="4:4" s="232" customFormat="1" ht="15.75" customHeight="1">
      <c r="D30653" s="233"/>
    </row>
    <row r="30655" spans="4:4" s="232" customFormat="1" ht="15.75" customHeight="1">
      <c r="D30655" s="233"/>
    </row>
    <row r="30657" spans="4:4" s="232" customFormat="1" ht="15.75" customHeight="1">
      <c r="D30657" s="233"/>
    </row>
    <row r="30659" spans="4:4" s="232" customFormat="1" ht="15.75" customHeight="1">
      <c r="D30659" s="233"/>
    </row>
    <row r="30661" spans="4:4" s="232" customFormat="1" ht="15.75" customHeight="1">
      <c r="D30661" s="233"/>
    </row>
    <row r="30663" spans="4:4" s="232" customFormat="1" ht="15.75" customHeight="1">
      <c r="D30663" s="233"/>
    </row>
    <row r="30665" spans="4:4" s="232" customFormat="1" ht="15.75" customHeight="1">
      <c r="D30665" s="233"/>
    </row>
    <row r="30667" spans="4:4" s="232" customFormat="1" ht="15.75" customHeight="1">
      <c r="D30667" s="233"/>
    </row>
    <row r="30669" spans="4:4" s="232" customFormat="1" ht="15.75" customHeight="1">
      <c r="D30669" s="233"/>
    </row>
    <row r="30671" spans="4:4" s="232" customFormat="1" ht="15.75" customHeight="1">
      <c r="D30671" s="233"/>
    </row>
    <row r="30673" spans="4:4" s="232" customFormat="1" ht="15.75" customHeight="1">
      <c r="D30673" s="233"/>
    </row>
    <row r="30675" spans="4:4" s="232" customFormat="1" ht="15.75" customHeight="1">
      <c r="D30675" s="233"/>
    </row>
    <row r="30677" spans="4:4" s="232" customFormat="1" ht="15.75" customHeight="1">
      <c r="D30677" s="233"/>
    </row>
    <row r="30679" spans="4:4" s="232" customFormat="1" ht="15.75" customHeight="1">
      <c r="D30679" s="233"/>
    </row>
    <row r="30681" spans="4:4" s="232" customFormat="1" ht="15.75" customHeight="1">
      <c r="D30681" s="233"/>
    </row>
    <row r="30683" spans="4:4" s="232" customFormat="1" ht="15.75" customHeight="1">
      <c r="D30683" s="233"/>
    </row>
    <row r="30685" spans="4:4" s="232" customFormat="1" ht="15.75" customHeight="1">
      <c r="D30685" s="233"/>
    </row>
    <row r="30687" spans="4:4" s="232" customFormat="1" ht="15.75" customHeight="1">
      <c r="D30687" s="233"/>
    </row>
    <row r="30689" spans="4:4" s="232" customFormat="1" ht="15.75" customHeight="1">
      <c r="D30689" s="233"/>
    </row>
    <row r="30691" spans="4:4" s="232" customFormat="1" ht="15.75" customHeight="1">
      <c r="D30691" s="233"/>
    </row>
    <row r="30693" spans="4:4" s="232" customFormat="1" ht="15.75" customHeight="1">
      <c r="D30693" s="233"/>
    </row>
    <row r="30695" spans="4:4" s="232" customFormat="1" ht="15.75" customHeight="1">
      <c r="D30695" s="233"/>
    </row>
    <row r="30697" spans="4:4" s="232" customFormat="1" ht="15.75" customHeight="1">
      <c r="D30697" s="233"/>
    </row>
    <row r="30699" spans="4:4" s="232" customFormat="1" ht="15.75" customHeight="1">
      <c r="D30699" s="233"/>
    </row>
    <row r="30701" spans="4:4" s="232" customFormat="1" ht="15.75" customHeight="1">
      <c r="D30701" s="233"/>
    </row>
    <row r="30703" spans="4:4" s="232" customFormat="1" ht="15.75" customHeight="1">
      <c r="D30703" s="233"/>
    </row>
    <row r="30705" spans="4:4" s="232" customFormat="1" ht="15.75" customHeight="1">
      <c r="D30705" s="233"/>
    </row>
    <row r="30707" spans="4:4" s="232" customFormat="1" ht="15.75" customHeight="1">
      <c r="D30707" s="233"/>
    </row>
    <row r="30709" spans="4:4" s="232" customFormat="1" ht="15.75" customHeight="1">
      <c r="D30709" s="233"/>
    </row>
    <row r="30711" spans="4:4" s="232" customFormat="1" ht="15.75" customHeight="1">
      <c r="D30711" s="233"/>
    </row>
    <row r="30713" spans="4:4" s="232" customFormat="1" ht="15.75" customHeight="1">
      <c r="D30713" s="233"/>
    </row>
    <row r="30715" spans="4:4" s="232" customFormat="1" ht="15.75" customHeight="1">
      <c r="D30715" s="233"/>
    </row>
    <row r="30717" spans="4:4" s="232" customFormat="1" ht="15.75" customHeight="1">
      <c r="D30717" s="233"/>
    </row>
    <row r="30719" spans="4:4" s="232" customFormat="1" ht="15.75" customHeight="1">
      <c r="D30719" s="233"/>
    </row>
    <row r="30721" spans="4:4" s="232" customFormat="1" ht="15.75" customHeight="1">
      <c r="D30721" s="233"/>
    </row>
    <row r="30723" spans="4:4" s="232" customFormat="1" ht="15.75" customHeight="1">
      <c r="D30723" s="233"/>
    </row>
    <row r="30725" spans="4:4" s="232" customFormat="1" ht="15.75" customHeight="1">
      <c r="D30725" s="233"/>
    </row>
    <row r="30727" spans="4:4" s="232" customFormat="1" ht="15.75" customHeight="1">
      <c r="D30727" s="233"/>
    </row>
    <row r="30729" spans="4:4" s="232" customFormat="1" ht="15.75" customHeight="1">
      <c r="D30729" s="233"/>
    </row>
    <row r="30731" spans="4:4" s="232" customFormat="1" ht="15.75" customHeight="1">
      <c r="D30731" s="233"/>
    </row>
    <row r="30733" spans="4:4" s="232" customFormat="1" ht="15.75" customHeight="1">
      <c r="D30733" s="233"/>
    </row>
    <row r="30735" spans="4:4" s="232" customFormat="1" ht="15.75" customHeight="1">
      <c r="D30735" s="233"/>
    </row>
    <row r="30737" spans="4:4" s="232" customFormat="1" ht="15.75" customHeight="1">
      <c r="D30737" s="233"/>
    </row>
    <row r="30739" spans="4:4" s="232" customFormat="1" ht="15.75" customHeight="1">
      <c r="D30739" s="233"/>
    </row>
    <row r="30741" spans="4:4" s="232" customFormat="1" ht="15.75" customHeight="1">
      <c r="D30741" s="233"/>
    </row>
    <row r="30743" spans="4:4" s="232" customFormat="1" ht="15.75" customHeight="1">
      <c r="D30743" s="233"/>
    </row>
    <row r="30745" spans="4:4" s="232" customFormat="1" ht="15.75" customHeight="1">
      <c r="D30745" s="233"/>
    </row>
    <row r="30747" spans="4:4" s="232" customFormat="1" ht="15.75" customHeight="1">
      <c r="D30747" s="233"/>
    </row>
    <row r="30749" spans="4:4" s="232" customFormat="1" ht="15.75" customHeight="1">
      <c r="D30749" s="233"/>
    </row>
    <row r="30751" spans="4:4" s="232" customFormat="1" ht="15.75" customHeight="1">
      <c r="D30751" s="233"/>
    </row>
    <row r="30753" spans="4:4" s="232" customFormat="1" ht="15.75" customHeight="1">
      <c r="D30753" s="233"/>
    </row>
    <row r="30755" spans="4:4" s="232" customFormat="1" ht="15.75" customHeight="1">
      <c r="D30755" s="233"/>
    </row>
    <row r="30757" spans="4:4" s="232" customFormat="1" ht="15.75" customHeight="1">
      <c r="D30757" s="233"/>
    </row>
    <row r="30759" spans="4:4" s="232" customFormat="1" ht="15.75" customHeight="1">
      <c r="D30759" s="233"/>
    </row>
    <row r="30761" spans="4:4" s="232" customFormat="1" ht="15.75" customHeight="1">
      <c r="D30761" s="233"/>
    </row>
    <row r="30763" spans="4:4" s="232" customFormat="1" ht="15.75" customHeight="1">
      <c r="D30763" s="233"/>
    </row>
    <row r="30765" spans="4:4" s="232" customFormat="1" ht="15.75" customHeight="1">
      <c r="D30765" s="233"/>
    </row>
    <row r="30767" spans="4:4" s="232" customFormat="1" ht="15.75" customHeight="1">
      <c r="D30767" s="233"/>
    </row>
    <row r="30769" spans="4:4" s="232" customFormat="1" ht="15.75" customHeight="1">
      <c r="D30769" s="233"/>
    </row>
    <row r="30771" spans="4:4" s="232" customFormat="1" ht="15.75" customHeight="1">
      <c r="D30771" s="233"/>
    </row>
    <row r="30773" spans="4:4" s="232" customFormat="1" ht="15.75" customHeight="1">
      <c r="D30773" s="233"/>
    </row>
    <row r="30775" spans="4:4" s="232" customFormat="1" ht="15.75" customHeight="1">
      <c r="D30775" s="233"/>
    </row>
    <row r="30777" spans="4:4" s="232" customFormat="1" ht="15.75" customHeight="1">
      <c r="D30777" s="233"/>
    </row>
    <row r="30779" spans="4:4" s="232" customFormat="1" ht="15.75" customHeight="1">
      <c r="D30779" s="233"/>
    </row>
    <row r="30781" spans="4:4" s="232" customFormat="1" ht="15.75" customHeight="1">
      <c r="D30781" s="233"/>
    </row>
    <row r="30783" spans="4:4" s="232" customFormat="1" ht="15.75" customHeight="1">
      <c r="D30783" s="233"/>
    </row>
    <row r="30785" spans="4:4" s="232" customFormat="1" ht="15.75" customHeight="1">
      <c r="D30785" s="233"/>
    </row>
    <row r="30787" spans="4:4" s="232" customFormat="1" ht="15.75" customHeight="1">
      <c r="D30787" s="233"/>
    </row>
    <row r="30789" spans="4:4" s="232" customFormat="1" ht="15.75" customHeight="1">
      <c r="D30789" s="233"/>
    </row>
    <row r="30791" spans="4:4" s="232" customFormat="1" ht="15.75" customHeight="1">
      <c r="D30791" s="233"/>
    </row>
    <row r="30793" spans="4:4" s="232" customFormat="1" ht="15.75" customHeight="1">
      <c r="D30793" s="233"/>
    </row>
    <row r="30795" spans="4:4" s="232" customFormat="1" ht="15.75" customHeight="1">
      <c r="D30795" s="233"/>
    </row>
    <row r="30797" spans="4:4" s="232" customFormat="1" ht="15.75" customHeight="1">
      <c r="D30797" s="233"/>
    </row>
    <row r="30799" spans="4:4" s="232" customFormat="1" ht="15.75" customHeight="1">
      <c r="D30799" s="233"/>
    </row>
    <row r="30801" spans="4:4" s="232" customFormat="1" ht="15.75" customHeight="1">
      <c r="D30801" s="233"/>
    </row>
    <row r="30803" spans="4:4" s="232" customFormat="1" ht="15.75" customHeight="1">
      <c r="D30803" s="233"/>
    </row>
    <row r="30805" spans="4:4" s="232" customFormat="1" ht="15.75" customHeight="1">
      <c r="D30805" s="233"/>
    </row>
    <row r="30807" spans="4:4" s="232" customFormat="1" ht="15.75" customHeight="1">
      <c r="D30807" s="233"/>
    </row>
    <row r="30809" spans="4:4" s="232" customFormat="1" ht="15.75" customHeight="1">
      <c r="D30809" s="233"/>
    </row>
    <row r="30811" spans="4:4" s="232" customFormat="1" ht="15.75" customHeight="1">
      <c r="D30811" s="233"/>
    </row>
    <row r="30813" spans="4:4" s="232" customFormat="1" ht="15.75" customHeight="1">
      <c r="D30813" s="233"/>
    </row>
    <row r="30815" spans="4:4" s="232" customFormat="1" ht="15.75" customHeight="1">
      <c r="D30815" s="233"/>
    </row>
    <row r="30817" spans="4:4" s="232" customFormat="1" ht="15.75" customHeight="1">
      <c r="D30817" s="233"/>
    </row>
    <row r="30819" spans="4:4" s="232" customFormat="1" ht="15.75" customHeight="1">
      <c r="D30819" s="233"/>
    </row>
    <row r="30821" spans="4:4" s="232" customFormat="1" ht="15.75" customHeight="1">
      <c r="D30821" s="233"/>
    </row>
    <row r="30823" spans="4:4" s="232" customFormat="1" ht="15.75" customHeight="1">
      <c r="D30823" s="233"/>
    </row>
    <row r="30825" spans="4:4" s="232" customFormat="1" ht="15.75" customHeight="1">
      <c r="D30825" s="233"/>
    </row>
    <row r="30827" spans="4:4" s="232" customFormat="1" ht="15.75" customHeight="1">
      <c r="D30827" s="233"/>
    </row>
    <row r="30829" spans="4:4" s="232" customFormat="1" ht="15.75" customHeight="1">
      <c r="D30829" s="233"/>
    </row>
    <row r="30831" spans="4:4" s="232" customFormat="1" ht="15.75" customHeight="1">
      <c r="D30831" s="233"/>
    </row>
    <row r="30833" spans="4:4" s="232" customFormat="1" ht="15.75" customHeight="1">
      <c r="D30833" s="233"/>
    </row>
    <row r="30835" spans="4:4" s="232" customFormat="1" ht="15.75" customHeight="1">
      <c r="D30835" s="233"/>
    </row>
    <row r="30837" spans="4:4" s="232" customFormat="1" ht="15.75" customHeight="1">
      <c r="D30837" s="233"/>
    </row>
    <row r="30839" spans="4:4" s="232" customFormat="1" ht="15.75" customHeight="1">
      <c r="D30839" s="233"/>
    </row>
    <row r="30841" spans="4:4" s="232" customFormat="1" ht="15.75" customHeight="1">
      <c r="D30841" s="233"/>
    </row>
    <row r="30843" spans="4:4" s="232" customFormat="1" ht="15.75" customHeight="1">
      <c r="D30843" s="233"/>
    </row>
    <row r="30845" spans="4:4" s="232" customFormat="1" ht="15.75" customHeight="1">
      <c r="D30845" s="233"/>
    </row>
    <row r="30847" spans="4:4" s="232" customFormat="1" ht="15.75" customHeight="1">
      <c r="D30847" s="233"/>
    </row>
    <row r="30849" spans="4:4" s="232" customFormat="1" ht="15.75" customHeight="1">
      <c r="D30849" s="233"/>
    </row>
    <row r="30851" spans="4:4" s="232" customFormat="1" ht="15.75" customHeight="1">
      <c r="D30851" s="233"/>
    </row>
    <row r="30853" spans="4:4" s="232" customFormat="1" ht="15.75" customHeight="1">
      <c r="D30853" s="233"/>
    </row>
    <row r="30855" spans="4:4" s="232" customFormat="1" ht="15.75" customHeight="1">
      <c r="D30855" s="233"/>
    </row>
    <row r="30857" spans="4:4" s="232" customFormat="1" ht="15.75" customHeight="1">
      <c r="D30857" s="233"/>
    </row>
    <row r="30859" spans="4:4" s="232" customFormat="1" ht="15.75" customHeight="1">
      <c r="D30859" s="233"/>
    </row>
    <row r="30861" spans="4:4" s="232" customFormat="1" ht="15.75" customHeight="1">
      <c r="D30861" s="233"/>
    </row>
    <row r="30863" spans="4:4" s="232" customFormat="1" ht="15.75" customHeight="1">
      <c r="D30863" s="233"/>
    </row>
    <row r="30865" spans="4:4" s="232" customFormat="1" ht="15.75" customHeight="1">
      <c r="D30865" s="233"/>
    </row>
    <row r="30867" spans="4:4" s="232" customFormat="1" ht="15.75" customHeight="1">
      <c r="D30867" s="233"/>
    </row>
    <row r="30869" spans="4:4" s="232" customFormat="1" ht="15.75" customHeight="1">
      <c r="D30869" s="233"/>
    </row>
    <row r="30871" spans="4:4" s="232" customFormat="1" ht="15.75" customHeight="1">
      <c r="D30871" s="233"/>
    </row>
    <row r="30873" spans="4:4" s="232" customFormat="1" ht="15.75" customHeight="1">
      <c r="D30873" s="233"/>
    </row>
    <row r="30875" spans="4:4" s="232" customFormat="1" ht="15.75" customHeight="1">
      <c r="D30875" s="233"/>
    </row>
    <row r="30877" spans="4:4" s="232" customFormat="1" ht="15.75" customHeight="1">
      <c r="D30877" s="233"/>
    </row>
    <row r="30879" spans="4:4" s="232" customFormat="1" ht="15.75" customHeight="1">
      <c r="D30879" s="233"/>
    </row>
    <row r="30881" spans="4:4" s="232" customFormat="1" ht="15.75" customHeight="1">
      <c r="D30881" s="233"/>
    </row>
    <row r="30883" spans="4:4" s="232" customFormat="1" ht="15.75" customHeight="1">
      <c r="D30883" s="233"/>
    </row>
    <row r="30885" spans="4:4" s="232" customFormat="1" ht="15.75" customHeight="1">
      <c r="D30885" s="233"/>
    </row>
    <row r="30887" spans="4:4" s="232" customFormat="1" ht="15.75" customHeight="1">
      <c r="D30887" s="233"/>
    </row>
    <row r="30889" spans="4:4" s="232" customFormat="1" ht="15.75" customHeight="1">
      <c r="D30889" s="233"/>
    </row>
    <row r="30891" spans="4:4" s="232" customFormat="1" ht="15.75" customHeight="1">
      <c r="D30891" s="233"/>
    </row>
    <row r="30893" spans="4:4" s="232" customFormat="1" ht="15.75" customHeight="1">
      <c r="D30893" s="233"/>
    </row>
    <row r="30895" spans="4:4" s="232" customFormat="1" ht="15.75" customHeight="1">
      <c r="D30895" s="233"/>
    </row>
    <row r="30897" spans="4:4" s="232" customFormat="1" ht="15.75" customHeight="1">
      <c r="D30897" s="233"/>
    </row>
    <row r="30899" spans="4:4" s="232" customFormat="1" ht="15.75" customHeight="1">
      <c r="D30899" s="233"/>
    </row>
    <row r="30901" spans="4:4" s="232" customFormat="1" ht="15.75" customHeight="1">
      <c r="D30901" s="233"/>
    </row>
    <row r="30903" spans="4:4" s="232" customFormat="1" ht="15.75" customHeight="1">
      <c r="D30903" s="233"/>
    </row>
    <row r="30905" spans="4:4" s="232" customFormat="1" ht="15.75" customHeight="1">
      <c r="D30905" s="233"/>
    </row>
    <row r="30907" spans="4:4" s="232" customFormat="1" ht="15.75" customHeight="1">
      <c r="D30907" s="233"/>
    </row>
    <row r="30909" spans="4:4" s="232" customFormat="1" ht="15.75" customHeight="1">
      <c r="D30909" s="233"/>
    </row>
    <row r="30911" spans="4:4" s="232" customFormat="1" ht="15.75" customHeight="1">
      <c r="D30911" s="233"/>
    </row>
    <row r="30913" spans="4:4" s="232" customFormat="1" ht="15.75" customHeight="1">
      <c r="D30913" s="233"/>
    </row>
    <row r="30915" spans="4:4" s="232" customFormat="1" ht="15.75" customHeight="1">
      <c r="D30915" s="233"/>
    </row>
    <row r="30917" spans="4:4" s="232" customFormat="1" ht="15.75" customHeight="1">
      <c r="D30917" s="233"/>
    </row>
    <row r="30919" spans="4:4" s="232" customFormat="1" ht="15.75" customHeight="1">
      <c r="D30919" s="233"/>
    </row>
    <row r="30921" spans="4:4" s="232" customFormat="1" ht="15.75" customHeight="1">
      <c r="D30921" s="233"/>
    </row>
    <row r="30923" spans="4:4" s="232" customFormat="1" ht="15.75" customHeight="1">
      <c r="D30923" s="233"/>
    </row>
    <row r="30925" spans="4:4" s="232" customFormat="1" ht="15.75" customHeight="1">
      <c r="D30925" s="233"/>
    </row>
    <row r="30927" spans="4:4" s="232" customFormat="1" ht="15.75" customHeight="1">
      <c r="D30927" s="233"/>
    </row>
    <row r="30929" spans="4:4" s="232" customFormat="1" ht="15.75" customHeight="1">
      <c r="D30929" s="233"/>
    </row>
    <row r="30931" spans="4:4" s="232" customFormat="1" ht="15.75" customHeight="1">
      <c r="D30931" s="233"/>
    </row>
    <row r="30933" spans="4:4" s="232" customFormat="1" ht="15.75" customHeight="1">
      <c r="D30933" s="233"/>
    </row>
    <row r="30935" spans="4:4" s="232" customFormat="1" ht="15.75" customHeight="1">
      <c r="D30935" s="233"/>
    </row>
    <row r="30937" spans="4:4" s="232" customFormat="1" ht="15.75" customHeight="1">
      <c r="D30937" s="233"/>
    </row>
    <row r="30939" spans="4:4" s="232" customFormat="1" ht="15.75" customHeight="1">
      <c r="D30939" s="233"/>
    </row>
    <row r="30941" spans="4:4" s="232" customFormat="1" ht="15.75" customHeight="1">
      <c r="D30941" s="233"/>
    </row>
    <row r="30943" spans="4:4" s="232" customFormat="1" ht="15.75" customHeight="1">
      <c r="D30943" s="233"/>
    </row>
    <row r="30945" spans="4:4" s="232" customFormat="1" ht="15.75" customHeight="1">
      <c r="D30945" s="233"/>
    </row>
    <row r="30947" spans="4:4" s="232" customFormat="1" ht="15.75" customHeight="1">
      <c r="D30947" s="233"/>
    </row>
    <row r="30949" spans="4:4" s="232" customFormat="1" ht="15.75" customHeight="1">
      <c r="D30949" s="233"/>
    </row>
    <row r="30951" spans="4:4" s="232" customFormat="1" ht="15.75" customHeight="1">
      <c r="D30951" s="233"/>
    </row>
    <row r="30953" spans="4:4" s="232" customFormat="1" ht="15.75" customHeight="1">
      <c r="D30953" s="233"/>
    </row>
    <row r="30955" spans="4:4" s="232" customFormat="1" ht="15.75" customHeight="1">
      <c r="D30955" s="233"/>
    </row>
    <row r="30957" spans="4:4" s="232" customFormat="1" ht="15.75" customHeight="1">
      <c r="D30957" s="233"/>
    </row>
    <row r="30959" spans="4:4" s="232" customFormat="1" ht="15.75" customHeight="1">
      <c r="D30959" s="233"/>
    </row>
    <row r="30961" spans="4:4" s="232" customFormat="1" ht="15.75" customHeight="1">
      <c r="D30961" s="233"/>
    </row>
    <row r="30963" spans="4:4" s="232" customFormat="1" ht="15.75" customHeight="1">
      <c r="D30963" s="233"/>
    </row>
    <row r="30965" spans="4:4" s="232" customFormat="1" ht="15.75" customHeight="1">
      <c r="D30965" s="233"/>
    </row>
    <row r="30967" spans="4:4" s="232" customFormat="1" ht="15.75" customHeight="1">
      <c r="D30967" s="233"/>
    </row>
    <row r="30969" spans="4:4" s="232" customFormat="1" ht="15.75" customHeight="1">
      <c r="D30969" s="233"/>
    </row>
    <row r="30971" spans="4:4" s="232" customFormat="1" ht="15.75" customHeight="1">
      <c r="D30971" s="233"/>
    </row>
    <row r="30973" spans="4:4" s="232" customFormat="1" ht="15.75" customHeight="1">
      <c r="D30973" s="233"/>
    </row>
    <row r="30975" spans="4:4" s="232" customFormat="1" ht="15.75" customHeight="1">
      <c r="D30975" s="233"/>
    </row>
    <row r="30977" spans="4:4" s="232" customFormat="1" ht="15.75" customHeight="1">
      <c r="D30977" s="233"/>
    </row>
    <row r="30979" spans="4:4" s="232" customFormat="1" ht="15.75" customHeight="1">
      <c r="D30979" s="233"/>
    </row>
    <row r="30981" spans="4:4" s="232" customFormat="1" ht="15.75" customHeight="1">
      <c r="D30981" s="233"/>
    </row>
    <row r="30983" spans="4:4" s="232" customFormat="1" ht="15.75" customHeight="1">
      <c r="D30983" s="233"/>
    </row>
    <row r="30985" spans="4:4" s="232" customFormat="1" ht="15.75" customHeight="1">
      <c r="D30985" s="233"/>
    </row>
    <row r="30987" spans="4:4" s="232" customFormat="1" ht="15.75" customHeight="1">
      <c r="D30987" s="233"/>
    </row>
    <row r="30989" spans="4:4" s="232" customFormat="1" ht="15.75" customHeight="1">
      <c r="D30989" s="233"/>
    </row>
    <row r="30991" spans="4:4" s="232" customFormat="1" ht="15.75" customHeight="1">
      <c r="D30991" s="233"/>
    </row>
    <row r="30993" spans="4:4" s="232" customFormat="1" ht="15.75" customHeight="1">
      <c r="D30993" s="233"/>
    </row>
    <row r="30995" spans="4:4" s="232" customFormat="1" ht="15.75" customHeight="1">
      <c r="D30995" s="233"/>
    </row>
    <row r="30997" spans="4:4" s="232" customFormat="1" ht="15.75" customHeight="1">
      <c r="D30997" s="233"/>
    </row>
    <row r="30999" spans="4:4" s="232" customFormat="1" ht="15.75" customHeight="1">
      <c r="D30999" s="233"/>
    </row>
    <row r="31001" spans="4:4" s="232" customFormat="1" ht="15.75" customHeight="1">
      <c r="D31001" s="233"/>
    </row>
    <row r="31003" spans="4:4" s="232" customFormat="1" ht="15.75" customHeight="1">
      <c r="D31003" s="233"/>
    </row>
    <row r="31005" spans="4:4" s="232" customFormat="1" ht="15.75" customHeight="1">
      <c r="D31005" s="233"/>
    </row>
    <row r="31007" spans="4:4" s="232" customFormat="1" ht="15.75" customHeight="1">
      <c r="D31007" s="233"/>
    </row>
    <row r="31009" spans="4:4" s="232" customFormat="1" ht="15.75" customHeight="1">
      <c r="D31009" s="233"/>
    </row>
    <row r="31011" spans="4:4" s="232" customFormat="1" ht="15.75" customHeight="1">
      <c r="D31011" s="233"/>
    </row>
    <row r="31013" spans="4:4" s="232" customFormat="1" ht="15.75" customHeight="1">
      <c r="D31013" s="233"/>
    </row>
    <row r="31015" spans="4:4" s="232" customFormat="1" ht="15.75" customHeight="1">
      <c r="D31015" s="233"/>
    </row>
    <row r="31017" spans="4:4" s="232" customFormat="1" ht="15.75" customHeight="1">
      <c r="D31017" s="233"/>
    </row>
    <row r="31019" spans="4:4" s="232" customFormat="1" ht="15.75" customHeight="1">
      <c r="D31019" s="233"/>
    </row>
    <row r="31021" spans="4:4" s="232" customFormat="1" ht="15.75" customHeight="1">
      <c r="D31021" s="233"/>
    </row>
    <row r="31023" spans="4:4" s="232" customFormat="1" ht="15.75" customHeight="1">
      <c r="D31023" s="233"/>
    </row>
    <row r="31025" spans="4:4" s="232" customFormat="1" ht="15.75" customHeight="1">
      <c r="D31025" s="233"/>
    </row>
    <row r="31027" spans="4:4" s="232" customFormat="1" ht="15.75" customHeight="1">
      <c r="D31027" s="233"/>
    </row>
    <row r="31029" spans="4:4" s="232" customFormat="1" ht="15.75" customHeight="1">
      <c r="D31029" s="233"/>
    </row>
    <row r="31031" spans="4:4" s="232" customFormat="1" ht="15.75" customHeight="1">
      <c r="D31031" s="233"/>
    </row>
    <row r="31033" spans="4:4" s="232" customFormat="1" ht="15.75" customHeight="1">
      <c r="D31033" s="233"/>
    </row>
    <row r="31035" spans="4:4" s="232" customFormat="1" ht="15.75" customHeight="1">
      <c r="D31035" s="233"/>
    </row>
    <row r="31037" spans="4:4" s="232" customFormat="1" ht="15.75" customHeight="1">
      <c r="D31037" s="233"/>
    </row>
    <row r="31039" spans="4:4" s="232" customFormat="1" ht="15.75" customHeight="1">
      <c r="D31039" s="233"/>
    </row>
    <row r="31041" spans="4:4" s="232" customFormat="1" ht="15.75" customHeight="1">
      <c r="D31041" s="233"/>
    </row>
    <row r="31043" spans="4:4" s="232" customFormat="1" ht="15.75" customHeight="1">
      <c r="D31043" s="233"/>
    </row>
    <row r="31045" spans="4:4" s="232" customFormat="1" ht="15.75" customHeight="1">
      <c r="D31045" s="233"/>
    </row>
    <row r="31047" spans="4:4" s="232" customFormat="1" ht="15.75" customHeight="1">
      <c r="D31047" s="233"/>
    </row>
    <row r="31049" spans="4:4" s="232" customFormat="1" ht="15.75" customHeight="1">
      <c r="D31049" s="233"/>
    </row>
    <row r="31051" spans="4:4" s="232" customFormat="1" ht="15.75" customHeight="1">
      <c r="D31051" s="233"/>
    </row>
    <row r="31053" spans="4:4" s="232" customFormat="1" ht="15.75" customHeight="1">
      <c r="D31053" s="233"/>
    </row>
    <row r="31055" spans="4:4" s="232" customFormat="1" ht="15.75" customHeight="1">
      <c r="D31055" s="233"/>
    </row>
    <row r="31057" spans="4:4" s="232" customFormat="1" ht="15.75" customHeight="1">
      <c r="D31057" s="233"/>
    </row>
    <row r="31059" spans="4:4" s="232" customFormat="1" ht="15.75" customHeight="1">
      <c r="D31059" s="233"/>
    </row>
    <row r="31061" spans="4:4" s="232" customFormat="1" ht="15.75" customHeight="1">
      <c r="D31061" s="233"/>
    </row>
    <row r="31063" spans="4:4" s="232" customFormat="1" ht="15.75" customHeight="1">
      <c r="D31063" s="233"/>
    </row>
    <row r="31065" spans="4:4" s="232" customFormat="1" ht="15.75" customHeight="1">
      <c r="D31065" s="233"/>
    </row>
    <row r="31067" spans="4:4" s="232" customFormat="1" ht="15.75" customHeight="1">
      <c r="D31067" s="233"/>
    </row>
    <row r="31069" spans="4:4" s="232" customFormat="1" ht="15.75" customHeight="1">
      <c r="D31069" s="233"/>
    </row>
    <row r="31071" spans="4:4" s="232" customFormat="1" ht="15.75" customHeight="1">
      <c r="D31071" s="233"/>
    </row>
    <row r="31073" spans="4:4" s="232" customFormat="1" ht="15.75" customHeight="1">
      <c r="D31073" s="233"/>
    </row>
    <row r="31075" spans="4:4" s="232" customFormat="1" ht="15.75" customHeight="1">
      <c r="D31075" s="233"/>
    </row>
    <row r="31077" spans="4:4" s="232" customFormat="1" ht="15.75" customHeight="1">
      <c r="D31077" s="233"/>
    </row>
    <row r="31079" spans="4:4" s="232" customFormat="1" ht="15.75" customHeight="1">
      <c r="D31079" s="233"/>
    </row>
    <row r="31081" spans="4:4" s="232" customFormat="1" ht="15.75" customHeight="1">
      <c r="D31081" s="233"/>
    </row>
    <row r="31083" spans="4:4" s="232" customFormat="1" ht="15.75" customHeight="1">
      <c r="D31083" s="233"/>
    </row>
    <row r="31085" spans="4:4" s="232" customFormat="1" ht="15.75" customHeight="1">
      <c r="D31085" s="233"/>
    </row>
    <row r="31087" spans="4:4" s="232" customFormat="1" ht="15.75" customHeight="1">
      <c r="D31087" s="233"/>
    </row>
    <row r="31089" spans="4:4" s="232" customFormat="1" ht="15.75" customHeight="1">
      <c r="D31089" s="233"/>
    </row>
    <row r="31091" spans="4:4" s="232" customFormat="1" ht="15.75" customHeight="1">
      <c r="D31091" s="233"/>
    </row>
    <row r="31093" spans="4:4" s="232" customFormat="1" ht="15.75" customHeight="1">
      <c r="D31093" s="233"/>
    </row>
    <row r="31095" spans="4:4" s="232" customFormat="1" ht="15.75" customHeight="1">
      <c r="D31095" s="233"/>
    </row>
    <row r="31097" spans="4:4" s="232" customFormat="1" ht="15.75" customHeight="1">
      <c r="D31097" s="233"/>
    </row>
    <row r="31099" spans="4:4" s="232" customFormat="1" ht="15.75" customHeight="1">
      <c r="D31099" s="233"/>
    </row>
    <row r="31101" spans="4:4" s="232" customFormat="1" ht="15.75" customHeight="1">
      <c r="D31101" s="233"/>
    </row>
    <row r="31103" spans="4:4" s="232" customFormat="1" ht="15.75" customHeight="1">
      <c r="D31103" s="233"/>
    </row>
    <row r="31105" spans="4:4" s="232" customFormat="1" ht="15.75" customHeight="1">
      <c r="D31105" s="233"/>
    </row>
    <row r="31107" spans="4:4" s="232" customFormat="1" ht="15.75" customHeight="1">
      <c r="D31107" s="233"/>
    </row>
    <row r="31109" spans="4:4" s="232" customFormat="1" ht="15.75" customHeight="1">
      <c r="D31109" s="233"/>
    </row>
    <row r="31111" spans="4:4" s="232" customFormat="1" ht="15.75" customHeight="1">
      <c r="D31111" s="233"/>
    </row>
    <row r="31113" spans="4:4" s="232" customFormat="1" ht="15.75" customHeight="1">
      <c r="D31113" s="233"/>
    </row>
    <row r="31115" spans="4:4" s="232" customFormat="1" ht="15.75" customHeight="1">
      <c r="D31115" s="233"/>
    </row>
    <row r="31117" spans="4:4" s="232" customFormat="1" ht="15.75" customHeight="1">
      <c r="D31117" s="233"/>
    </row>
    <row r="31119" spans="4:4" s="232" customFormat="1" ht="15.75" customHeight="1">
      <c r="D31119" s="233"/>
    </row>
    <row r="31121" spans="4:4" s="232" customFormat="1" ht="15.75" customHeight="1">
      <c r="D31121" s="233"/>
    </row>
    <row r="31123" spans="4:4" s="232" customFormat="1" ht="15.75" customHeight="1">
      <c r="D31123" s="233"/>
    </row>
    <row r="31125" spans="4:4" s="232" customFormat="1" ht="15.75" customHeight="1">
      <c r="D31125" s="233"/>
    </row>
    <row r="31127" spans="4:4" s="232" customFormat="1" ht="15.75" customHeight="1">
      <c r="D31127" s="233"/>
    </row>
    <row r="31129" spans="4:4" s="232" customFormat="1" ht="15.75" customHeight="1">
      <c r="D31129" s="233"/>
    </row>
    <row r="31131" spans="4:4" s="232" customFormat="1" ht="15.75" customHeight="1">
      <c r="D31131" s="233"/>
    </row>
    <row r="31133" spans="4:4" s="232" customFormat="1" ht="15.75" customHeight="1">
      <c r="D31133" s="233"/>
    </row>
    <row r="31135" spans="4:4" s="232" customFormat="1" ht="15.75" customHeight="1">
      <c r="D31135" s="233"/>
    </row>
    <row r="31137" spans="4:4" s="232" customFormat="1" ht="15.75" customHeight="1">
      <c r="D31137" s="233"/>
    </row>
    <row r="31139" spans="4:4" s="232" customFormat="1" ht="15.75" customHeight="1">
      <c r="D31139" s="233"/>
    </row>
    <row r="31141" spans="4:4" s="232" customFormat="1" ht="15.75" customHeight="1">
      <c r="D31141" s="233"/>
    </row>
    <row r="31143" spans="4:4" s="232" customFormat="1" ht="15.75" customHeight="1">
      <c r="D31143" s="233"/>
    </row>
    <row r="31145" spans="4:4" s="232" customFormat="1" ht="15.75" customHeight="1">
      <c r="D31145" s="233"/>
    </row>
    <row r="31147" spans="4:4" s="232" customFormat="1" ht="15.75" customHeight="1">
      <c r="D31147" s="233"/>
    </row>
    <row r="31149" spans="4:4" s="232" customFormat="1" ht="15.75" customHeight="1">
      <c r="D31149" s="233"/>
    </row>
    <row r="31151" spans="4:4" s="232" customFormat="1" ht="15.75" customHeight="1">
      <c r="D31151" s="233"/>
    </row>
    <row r="31153" spans="4:4" s="232" customFormat="1" ht="15.75" customHeight="1">
      <c r="D31153" s="233"/>
    </row>
    <row r="31155" spans="4:4" s="232" customFormat="1" ht="15.75" customHeight="1">
      <c r="D31155" s="233"/>
    </row>
    <row r="31157" spans="4:4" s="232" customFormat="1" ht="15.75" customHeight="1">
      <c r="D31157" s="233"/>
    </row>
    <row r="31159" spans="4:4" s="232" customFormat="1" ht="15.75" customHeight="1">
      <c r="D31159" s="233"/>
    </row>
    <row r="31161" spans="4:4" s="232" customFormat="1" ht="15.75" customHeight="1">
      <c r="D31161" s="233"/>
    </row>
    <row r="31163" spans="4:4" s="232" customFormat="1" ht="15.75" customHeight="1">
      <c r="D31163" s="233"/>
    </row>
    <row r="31165" spans="4:4" s="232" customFormat="1" ht="15.75" customHeight="1">
      <c r="D31165" s="233"/>
    </row>
    <row r="31167" spans="4:4" s="232" customFormat="1" ht="15.75" customHeight="1">
      <c r="D31167" s="233"/>
    </row>
    <row r="31169" spans="4:4" s="232" customFormat="1" ht="15.75" customHeight="1">
      <c r="D31169" s="233"/>
    </row>
    <row r="31171" spans="4:4" s="232" customFormat="1" ht="15.75" customHeight="1">
      <c r="D31171" s="233"/>
    </row>
    <row r="31173" spans="4:4" s="232" customFormat="1" ht="15.75" customHeight="1">
      <c r="D31173" s="233"/>
    </row>
    <row r="31175" spans="4:4" s="232" customFormat="1" ht="15.75" customHeight="1">
      <c r="D31175" s="233"/>
    </row>
    <row r="31177" spans="4:4" s="232" customFormat="1" ht="15.75" customHeight="1">
      <c r="D31177" s="233"/>
    </row>
    <row r="31179" spans="4:4" s="232" customFormat="1" ht="15.75" customHeight="1">
      <c r="D31179" s="233"/>
    </row>
    <row r="31181" spans="4:4" s="232" customFormat="1" ht="15.75" customHeight="1">
      <c r="D31181" s="233"/>
    </row>
    <row r="31183" spans="4:4" s="232" customFormat="1" ht="15.75" customHeight="1">
      <c r="D31183" s="233"/>
    </row>
    <row r="31185" spans="4:4" s="232" customFormat="1" ht="15.75" customHeight="1">
      <c r="D31185" s="233"/>
    </row>
    <row r="31187" spans="4:4" s="232" customFormat="1" ht="15.75" customHeight="1">
      <c r="D31187" s="233"/>
    </row>
    <row r="31189" spans="4:4" s="232" customFormat="1" ht="15.75" customHeight="1">
      <c r="D31189" s="233"/>
    </row>
    <row r="31191" spans="4:4" s="232" customFormat="1" ht="15.75" customHeight="1">
      <c r="D31191" s="233"/>
    </row>
    <row r="31193" spans="4:4" s="232" customFormat="1" ht="15.75" customHeight="1">
      <c r="D31193" s="233"/>
    </row>
    <row r="31195" spans="4:4" s="232" customFormat="1" ht="15.75" customHeight="1">
      <c r="D31195" s="233"/>
    </row>
    <row r="31197" spans="4:4" s="232" customFormat="1" ht="15.75" customHeight="1">
      <c r="D31197" s="233"/>
    </row>
    <row r="31199" spans="4:4" s="232" customFormat="1" ht="15.75" customHeight="1">
      <c r="D31199" s="233"/>
    </row>
    <row r="31201" spans="4:4" s="232" customFormat="1" ht="15.75" customHeight="1">
      <c r="D31201" s="233"/>
    </row>
    <row r="31203" spans="4:4" s="232" customFormat="1" ht="15.75" customHeight="1">
      <c r="D31203" s="233"/>
    </row>
    <row r="31205" spans="4:4" s="232" customFormat="1" ht="15.75" customHeight="1">
      <c r="D31205" s="233"/>
    </row>
    <row r="31207" spans="4:4" s="232" customFormat="1" ht="15.75" customHeight="1">
      <c r="D31207" s="233"/>
    </row>
    <row r="31209" spans="4:4" s="232" customFormat="1" ht="15.75" customHeight="1">
      <c r="D31209" s="233"/>
    </row>
    <row r="31211" spans="4:4" s="232" customFormat="1" ht="15.75" customHeight="1">
      <c r="D31211" s="233"/>
    </row>
    <row r="31213" spans="4:4" s="232" customFormat="1" ht="15.75" customHeight="1">
      <c r="D31213" s="233"/>
    </row>
    <row r="31215" spans="4:4" s="232" customFormat="1" ht="15.75" customHeight="1">
      <c r="D31215" s="233"/>
    </row>
    <row r="31217" spans="4:4" s="232" customFormat="1" ht="15.75" customHeight="1">
      <c r="D31217" s="233"/>
    </row>
    <row r="31219" spans="4:4" s="232" customFormat="1" ht="15.75" customHeight="1">
      <c r="D31219" s="233"/>
    </row>
    <row r="31221" spans="4:4" s="232" customFormat="1" ht="15.75" customHeight="1">
      <c r="D31221" s="233"/>
    </row>
    <row r="31223" spans="4:4" s="232" customFormat="1" ht="15.75" customHeight="1">
      <c r="D31223" s="233"/>
    </row>
    <row r="31225" spans="4:4" s="232" customFormat="1" ht="15.75" customHeight="1">
      <c r="D31225" s="233"/>
    </row>
    <row r="31227" spans="4:4" s="232" customFormat="1" ht="15.75" customHeight="1">
      <c r="D31227" s="233"/>
    </row>
    <row r="31229" spans="4:4" s="232" customFormat="1" ht="15.75" customHeight="1">
      <c r="D31229" s="233"/>
    </row>
    <row r="31231" spans="4:4" s="232" customFormat="1" ht="15.75" customHeight="1">
      <c r="D31231" s="233"/>
    </row>
    <row r="31233" spans="4:4" s="232" customFormat="1" ht="15.75" customHeight="1">
      <c r="D31233" s="233"/>
    </row>
    <row r="31235" spans="4:4" s="232" customFormat="1" ht="15.75" customHeight="1">
      <c r="D31235" s="233"/>
    </row>
    <row r="31237" spans="4:4" s="232" customFormat="1" ht="15.75" customHeight="1">
      <c r="D31237" s="233"/>
    </row>
    <row r="31239" spans="4:4" s="232" customFormat="1" ht="15.75" customHeight="1">
      <c r="D31239" s="233"/>
    </row>
    <row r="31241" spans="4:4" s="232" customFormat="1" ht="15.75" customHeight="1">
      <c r="D31241" s="233"/>
    </row>
    <row r="31243" spans="4:4" s="232" customFormat="1" ht="15.75" customHeight="1">
      <c r="D31243" s="233"/>
    </row>
    <row r="31245" spans="4:4" s="232" customFormat="1" ht="15.75" customHeight="1">
      <c r="D31245" s="233"/>
    </row>
    <row r="31247" spans="4:4" s="232" customFormat="1" ht="15.75" customHeight="1">
      <c r="D31247" s="233"/>
    </row>
    <row r="31249" spans="4:4" s="232" customFormat="1" ht="15.75" customHeight="1">
      <c r="D31249" s="233"/>
    </row>
    <row r="31251" spans="4:4" s="232" customFormat="1" ht="15.75" customHeight="1">
      <c r="D31251" s="233"/>
    </row>
    <row r="31253" spans="4:4" s="232" customFormat="1" ht="15.75" customHeight="1">
      <c r="D31253" s="233"/>
    </row>
    <row r="31255" spans="4:4" s="232" customFormat="1" ht="15.75" customHeight="1">
      <c r="D31255" s="233"/>
    </row>
    <row r="31257" spans="4:4" s="232" customFormat="1" ht="15.75" customHeight="1">
      <c r="D31257" s="233"/>
    </row>
    <row r="31259" spans="4:4" s="232" customFormat="1" ht="15.75" customHeight="1">
      <c r="D31259" s="233"/>
    </row>
    <row r="31261" spans="4:4" s="232" customFormat="1" ht="15.75" customHeight="1">
      <c r="D31261" s="233"/>
    </row>
    <row r="31263" spans="4:4" s="232" customFormat="1" ht="15.75" customHeight="1">
      <c r="D31263" s="233"/>
    </row>
    <row r="31265" spans="4:4" s="232" customFormat="1" ht="15.75" customHeight="1">
      <c r="D31265" s="233"/>
    </row>
    <row r="31267" spans="4:4" s="232" customFormat="1" ht="15.75" customHeight="1">
      <c r="D31267" s="233"/>
    </row>
    <row r="31269" spans="4:4" s="232" customFormat="1" ht="15.75" customHeight="1">
      <c r="D31269" s="233"/>
    </row>
    <row r="31271" spans="4:4" s="232" customFormat="1" ht="15.75" customHeight="1">
      <c r="D31271" s="233"/>
    </row>
    <row r="31273" spans="4:4" s="232" customFormat="1" ht="15.75" customHeight="1">
      <c r="D31273" s="233"/>
    </row>
    <row r="31275" spans="4:4" s="232" customFormat="1" ht="15.75" customHeight="1">
      <c r="D31275" s="233"/>
    </row>
    <row r="31277" spans="4:4" s="232" customFormat="1" ht="15.75" customHeight="1">
      <c r="D31277" s="233"/>
    </row>
    <row r="31279" spans="4:4" s="232" customFormat="1" ht="15.75" customHeight="1">
      <c r="D31279" s="233"/>
    </row>
    <row r="31281" spans="4:4" s="232" customFormat="1" ht="15.75" customHeight="1">
      <c r="D31281" s="233"/>
    </row>
    <row r="31283" spans="4:4" s="232" customFormat="1" ht="15.75" customHeight="1">
      <c r="D31283" s="233"/>
    </row>
    <row r="31285" spans="4:4" s="232" customFormat="1" ht="15.75" customHeight="1">
      <c r="D31285" s="233"/>
    </row>
    <row r="31287" spans="4:4" s="232" customFormat="1" ht="15.75" customHeight="1">
      <c r="D31287" s="233"/>
    </row>
    <row r="31289" spans="4:4" s="232" customFormat="1" ht="15.75" customHeight="1">
      <c r="D31289" s="233"/>
    </row>
    <row r="31291" spans="4:4" s="232" customFormat="1" ht="15.75" customHeight="1">
      <c r="D31291" s="233"/>
    </row>
    <row r="31293" spans="4:4" s="232" customFormat="1" ht="15.75" customHeight="1">
      <c r="D31293" s="233"/>
    </row>
    <row r="31295" spans="4:4" s="232" customFormat="1" ht="15.75" customHeight="1">
      <c r="D31295" s="233"/>
    </row>
    <row r="31297" spans="4:4" s="232" customFormat="1" ht="15.75" customHeight="1">
      <c r="D31297" s="233"/>
    </row>
    <row r="31299" spans="4:4" s="232" customFormat="1" ht="15.75" customHeight="1">
      <c r="D31299" s="233"/>
    </row>
    <row r="31301" spans="4:4" s="232" customFormat="1" ht="15.75" customHeight="1">
      <c r="D31301" s="233"/>
    </row>
    <row r="31303" spans="4:4" s="232" customFormat="1" ht="15.75" customHeight="1">
      <c r="D31303" s="233"/>
    </row>
    <row r="31305" spans="4:4" s="232" customFormat="1" ht="15.75" customHeight="1">
      <c r="D31305" s="233"/>
    </row>
    <row r="31307" spans="4:4" s="232" customFormat="1" ht="15.75" customHeight="1">
      <c r="D31307" s="233"/>
    </row>
    <row r="31309" spans="4:4" s="232" customFormat="1" ht="15.75" customHeight="1">
      <c r="D31309" s="233"/>
    </row>
    <row r="31311" spans="4:4" s="232" customFormat="1" ht="15.75" customHeight="1">
      <c r="D31311" s="233"/>
    </row>
    <row r="31313" spans="4:4" s="232" customFormat="1" ht="15.75" customHeight="1">
      <c r="D31313" s="233"/>
    </row>
    <row r="31315" spans="4:4" s="232" customFormat="1" ht="15.75" customHeight="1">
      <c r="D31315" s="233"/>
    </row>
    <row r="31317" spans="4:4" s="232" customFormat="1" ht="15.75" customHeight="1">
      <c r="D31317" s="233"/>
    </row>
    <row r="31319" spans="4:4" s="232" customFormat="1" ht="15.75" customHeight="1">
      <c r="D31319" s="233"/>
    </row>
    <row r="31321" spans="4:4" s="232" customFormat="1" ht="15.75" customHeight="1">
      <c r="D31321" s="233"/>
    </row>
    <row r="31323" spans="4:4" s="232" customFormat="1" ht="15.75" customHeight="1">
      <c r="D31323" s="233"/>
    </row>
    <row r="31325" spans="4:4" s="232" customFormat="1" ht="15.75" customHeight="1">
      <c r="D31325" s="233"/>
    </row>
    <row r="31327" spans="4:4" s="232" customFormat="1" ht="15.75" customHeight="1">
      <c r="D31327" s="233"/>
    </row>
    <row r="31329" spans="4:4" s="232" customFormat="1" ht="15.75" customHeight="1">
      <c r="D31329" s="233"/>
    </row>
    <row r="31331" spans="4:4" s="232" customFormat="1" ht="15.75" customHeight="1">
      <c r="D31331" s="233"/>
    </row>
    <row r="31333" spans="4:4" s="232" customFormat="1" ht="15.75" customHeight="1">
      <c r="D31333" s="233"/>
    </row>
    <row r="31335" spans="4:4" s="232" customFormat="1" ht="15.75" customHeight="1">
      <c r="D31335" s="233"/>
    </row>
    <row r="31337" spans="4:4" s="232" customFormat="1" ht="15.75" customHeight="1">
      <c r="D31337" s="233"/>
    </row>
    <row r="31339" spans="4:4" s="232" customFormat="1" ht="15.75" customHeight="1">
      <c r="D31339" s="233"/>
    </row>
    <row r="31341" spans="4:4" s="232" customFormat="1" ht="15.75" customHeight="1">
      <c r="D31341" s="233"/>
    </row>
    <row r="31343" spans="4:4" s="232" customFormat="1" ht="15.75" customHeight="1">
      <c r="D31343" s="233"/>
    </row>
    <row r="31345" spans="4:4" s="232" customFormat="1" ht="15.75" customHeight="1">
      <c r="D31345" s="233"/>
    </row>
    <row r="31347" spans="4:4" s="232" customFormat="1" ht="15.75" customHeight="1">
      <c r="D31347" s="233"/>
    </row>
    <row r="31349" spans="4:4" s="232" customFormat="1" ht="15.75" customHeight="1">
      <c r="D31349" s="233"/>
    </row>
    <row r="31351" spans="4:4" s="232" customFormat="1" ht="15.75" customHeight="1">
      <c r="D31351" s="233"/>
    </row>
    <row r="31353" spans="4:4" s="232" customFormat="1" ht="15.75" customHeight="1">
      <c r="D31353" s="233"/>
    </row>
    <row r="31355" spans="4:4" s="232" customFormat="1" ht="15.75" customHeight="1">
      <c r="D31355" s="233"/>
    </row>
    <row r="31357" spans="4:4" s="232" customFormat="1" ht="15.75" customHeight="1">
      <c r="D31357" s="233"/>
    </row>
    <row r="31359" spans="4:4" s="232" customFormat="1" ht="15.75" customHeight="1">
      <c r="D31359" s="233"/>
    </row>
    <row r="31361" spans="4:4" s="232" customFormat="1" ht="15.75" customHeight="1">
      <c r="D31361" s="233"/>
    </row>
    <row r="31363" spans="4:4" s="232" customFormat="1" ht="15.75" customHeight="1">
      <c r="D31363" s="233"/>
    </row>
    <row r="31365" spans="4:4" s="232" customFormat="1" ht="15.75" customHeight="1">
      <c r="D31365" s="233"/>
    </row>
    <row r="31367" spans="4:4" s="232" customFormat="1" ht="15.75" customHeight="1">
      <c r="D31367" s="233"/>
    </row>
    <row r="31369" spans="4:4" s="232" customFormat="1" ht="15.75" customHeight="1">
      <c r="D31369" s="233"/>
    </row>
    <row r="31371" spans="4:4" s="232" customFormat="1" ht="15.75" customHeight="1">
      <c r="D31371" s="233"/>
    </row>
    <row r="31373" spans="4:4" s="232" customFormat="1" ht="15.75" customHeight="1">
      <c r="D31373" s="233"/>
    </row>
    <row r="31375" spans="4:4" s="232" customFormat="1" ht="15.75" customHeight="1">
      <c r="D31375" s="233"/>
    </row>
    <row r="31377" spans="4:4" s="232" customFormat="1" ht="15.75" customHeight="1">
      <c r="D31377" s="233"/>
    </row>
    <row r="31379" spans="4:4" s="232" customFormat="1" ht="15.75" customHeight="1">
      <c r="D31379" s="233"/>
    </row>
    <row r="31381" spans="4:4" s="232" customFormat="1" ht="15.75" customHeight="1">
      <c r="D31381" s="233"/>
    </row>
    <row r="31383" spans="4:4" s="232" customFormat="1" ht="15.75" customHeight="1">
      <c r="D31383" s="233"/>
    </row>
    <row r="31385" spans="4:4" s="232" customFormat="1" ht="15.75" customHeight="1">
      <c r="D31385" s="233"/>
    </row>
    <row r="31387" spans="4:4" s="232" customFormat="1" ht="15.75" customHeight="1">
      <c r="D31387" s="233"/>
    </row>
    <row r="31389" spans="4:4" s="232" customFormat="1" ht="15.75" customHeight="1">
      <c r="D31389" s="233"/>
    </row>
    <row r="31391" spans="4:4" s="232" customFormat="1" ht="15.75" customHeight="1">
      <c r="D31391" s="233"/>
    </row>
    <row r="31393" spans="4:4" s="232" customFormat="1" ht="15.75" customHeight="1">
      <c r="D31393" s="233"/>
    </row>
    <row r="31395" spans="4:4" s="232" customFormat="1" ht="15.75" customHeight="1">
      <c r="D31395" s="233"/>
    </row>
    <row r="31397" spans="4:4" s="232" customFormat="1" ht="15.75" customHeight="1">
      <c r="D31397" s="233"/>
    </row>
    <row r="31399" spans="4:4" s="232" customFormat="1" ht="15.75" customHeight="1">
      <c r="D31399" s="233"/>
    </row>
    <row r="31401" spans="4:4" s="232" customFormat="1" ht="15.75" customHeight="1">
      <c r="D31401" s="233"/>
    </row>
    <row r="31403" spans="4:4" s="232" customFormat="1" ht="15.75" customHeight="1">
      <c r="D31403" s="233"/>
    </row>
    <row r="31405" spans="4:4" s="232" customFormat="1" ht="15.75" customHeight="1">
      <c r="D31405" s="233"/>
    </row>
    <row r="31407" spans="4:4" s="232" customFormat="1" ht="15.75" customHeight="1">
      <c r="D31407" s="233"/>
    </row>
    <row r="31409" spans="4:4" s="232" customFormat="1" ht="15.75" customHeight="1">
      <c r="D31409" s="233"/>
    </row>
    <row r="31411" spans="4:4" s="232" customFormat="1" ht="15.75" customHeight="1">
      <c r="D31411" s="233"/>
    </row>
    <row r="31413" spans="4:4" s="232" customFormat="1" ht="15.75" customHeight="1">
      <c r="D31413" s="233"/>
    </row>
    <row r="31415" spans="4:4" s="232" customFormat="1" ht="15.75" customHeight="1">
      <c r="D31415" s="233"/>
    </row>
    <row r="31417" spans="4:4" s="232" customFormat="1" ht="15.75" customHeight="1">
      <c r="D31417" s="233"/>
    </row>
    <row r="31419" spans="4:4" s="232" customFormat="1" ht="15.75" customHeight="1">
      <c r="D31419" s="233"/>
    </row>
    <row r="31421" spans="4:4" s="232" customFormat="1" ht="15.75" customHeight="1">
      <c r="D31421" s="233"/>
    </row>
    <row r="31423" spans="4:4" s="232" customFormat="1" ht="15.75" customHeight="1">
      <c r="D31423" s="233"/>
    </row>
    <row r="31425" spans="4:4" s="232" customFormat="1" ht="15.75" customHeight="1">
      <c r="D31425" s="233"/>
    </row>
    <row r="31427" spans="4:4" s="232" customFormat="1" ht="15.75" customHeight="1">
      <c r="D31427" s="233"/>
    </row>
    <row r="31429" spans="4:4" s="232" customFormat="1" ht="15.75" customHeight="1">
      <c r="D31429" s="233"/>
    </row>
    <row r="31431" spans="4:4" s="232" customFormat="1" ht="15.75" customHeight="1">
      <c r="D31431" s="233"/>
    </row>
    <row r="31433" spans="4:4" s="232" customFormat="1" ht="15.75" customHeight="1">
      <c r="D31433" s="233"/>
    </row>
    <row r="31435" spans="4:4" s="232" customFormat="1" ht="15.75" customHeight="1">
      <c r="D31435" s="233"/>
    </row>
    <row r="31437" spans="4:4" s="232" customFormat="1" ht="15.75" customHeight="1">
      <c r="D31437" s="233"/>
    </row>
    <row r="31439" spans="4:4" s="232" customFormat="1" ht="15.75" customHeight="1">
      <c r="D31439" s="233"/>
    </row>
    <row r="31441" spans="4:4" s="232" customFormat="1" ht="15.75" customHeight="1">
      <c r="D31441" s="233"/>
    </row>
    <row r="31443" spans="4:4" s="232" customFormat="1" ht="15.75" customHeight="1">
      <c r="D31443" s="233"/>
    </row>
    <row r="31445" spans="4:4" s="232" customFormat="1" ht="15.75" customHeight="1">
      <c r="D31445" s="233"/>
    </row>
    <row r="31447" spans="4:4" s="232" customFormat="1" ht="15.75" customHeight="1">
      <c r="D31447" s="233"/>
    </row>
    <row r="31449" spans="4:4" s="232" customFormat="1" ht="15.75" customHeight="1">
      <c r="D31449" s="233"/>
    </row>
    <row r="31451" spans="4:4" s="232" customFormat="1" ht="15.75" customHeight="1">
      <c r="D31451" s="233"/>
    </row>
    <row r="31453" spans="4:4" s="232" customFormat="1" ht="15.75" customHeight="1">
      <c r="D31453" s="233"/>
    </row>
    <row r="31455" spans="4:4" s="232" customFormat="1" ht="15.75" customHeight="1">
      <c r="D31455" s="233"/>
    </row>
    <row r="31457" spans="4:4" s="232" customFormat="1" ht="15.75" customHeight="1">
      <c r="D31457" s="233"/>
    </row>
    <row r="31459" spans="4:4" s="232" customFormat="1" ht="15.75" customHeight="1">
      <c r="D31459" s="233"/>
    </row>
    <row r="31461" spans="4:4" s="232" customFormat="1" ht="15.75" customHeight="1">
      <c r="D31461" s="233"/>
    </row>
    <row r="31463" spans="4:4" s="232" customFormat="1" ht="15.75" customHeight="1">
      <c r="D31463" s="233"/>
    </row>
    <row r="31465" spans="4:4" s="232" customFormat="1" ht="15.75" customHeight="1">
      <c r="D31465" s="233"/>
    </row>
    <row r="31467" spans="4:4" s="232" customFormat="1" ht="15.75" customHeight="1">
      <c r="D31467" s="233"/>
    </row>
    <row r="31469" spans="4:4" s="232" customFormat="1" ht="15.75" customHeight="1">
      <c r="D31469" s="233"/>
    </row>
    <row r="31471" spans="4:4" s="232" customFormat="1" ht="15.75" customHeight="1">
      <c r="D31471" s="233"/>
    </row>
    <row r="31473" spans="4:4" s="232" customFormat="1" ht="15.75" customHeight="1">
      <c r="D31473" s="233"/>
    </row>
    <row r="31475" spans="4:4" s="232" customFormat="1" ht="15.75" customHeight="1">
      <c r="D31475" s="233"/>
    </row>
    <row r="31477" spans="4:4" s="232" customFormat="1" ht="15.75" customHeight="1">
      <c r="D31477" s="233"/>
    </row>
    <row r="31479" spans="4:4" s="232" customFormat="1" ht="15.75" customHeight="1">
      <c r="D31479" s="233"/>
    </row>
    <row r="31481" spans="4:4" s="232" customFormat="1" ht="15.75" customHeight="1">
      <c r="D31481" s="233"/>
    </row>
    <row r="31483" spans="4:4" s="232" customFormat="1" ht="15.75" customHeight="1">
      <c r="D31483" s="233"/>
    </row>
    <row r="31485" spans="4:4" s="232" customFormat="1" ht="15.75" customHeight="1">
      <c r="D31485" s="233"/>
    </row>
    <row r="31487" spans="4:4" s="232" customFormat="1" ht="15.75" customHeight="1">
      <c r="D31487" s="233"/>
    </row>
    <row r="31489" spans="4:4" s="232" customFormat="1" ht="15.75" customHeight="1">
      <c r="D31489" s="233"/>
    </row>
    <row r="31491" spans="4:4" s="232" customFormat="1" ht="15.75" customHeight="1">
      <c r="D31491" s="233"/>
    </row>
    <row r="31493" spans="4:4" s="232" customFormat="1" ht="15.75" customHeight="1">
      <c r="D31493" s="233"/>
    </row>
    <row r="31495" spans="4:4" s="232" customFormat="1" ht="15.75" customHeight="1">
      <c r="D31495" s="233"/>
    </row>
    <row r="31497" spans="4:4" s="232" customFormat="1" ht="15.75" customHeight="1">
      <c r="D31497" s="233"/>
    </row>
    <row r="31499" spans="4:4" s="232" customFormat="1" ht="15.75" customHeight="1">
      <c r="D31499" s="233"/>
    </row>
    <row r="31501" spans="4:4" s="232" customFormat="1" ht="15.75" customHeight="1">
      <c r="D31501" s="233"/>
    </row>
    <row r="31503" spans="4:4" s="232" customFormat="1" ht="15.75" customHeight="1">
      <c r="D31503" s="233"/>
    </row>
    <row r="31505" spans="4:4" s="232" customFormat="1" ht="15.75" customHeight="1">
      <c r="D31505" s="233"/>
    </row>
    <row r="31507" spans="4:4" s="232" customFormat="1" ht="15.75" customHeight="1">
      <c r="D31507" s="233"/>
    </row>
    <row r="31509" spans="4:4" s="232" customFormat="1" ht="15.75" customHeight="1">
      <c r="D31509" s="233"/>
    </row>
    <row r="31511" spans="4:4" s="232" customFormat="1" ht="15.75" customHeight="1">
      <c r="D31511" s="233"/>
    </row>
    <row r="31513" spans="4:4" s="232" customFormat="1" ht="15.75" customHeight="1">
      <c r="D31513" s="233"/>
    </row>
    <row r="31515" spans="4:4" s="232" customFormat="1" ht="15.75" customHeight="1">
      <c r="D31515" s="233"/>
    </row>
    <row r="31517" spans="4:4" s="232" customFormat="1" ht="15.75" customHeight="1">
      <c r="D31517" s="233"/>
    </row>
    <row r="31519" spans="4:4" s="232" customFormat="1" ht="15.75" customHeight="1">
      <c r="D31519" s="233"/>
    </row>
    <row r="31521" spans="4:4" s="232" customFormat="1" ht="15.75" customHeight="1">
      <c r="D31521" s="233"/>
    </row>
    <row r="31523" spans="4:4" s="232" customFormat="1" ht="15.75" customHeight="1">
      <c r="D31523" s="233"/>
    </row>
    <row r="31525" spans="4:4" s="232" customFormat="1" ht="15.75" customHeight="1">
      <c r="D31525" s="233"/>
    </row>
    <row r="31527" spans="4:4" s="232" customFormat="1" ht="15.75" customHeight="1">
      <c r="D31527" s="233"/>
    </row>
    <row r="31529" spans="4:4" s="232" customFormat="1" ht="15.75" customHeight="1">
      <c r="D31529" s="233"/>
    </row>
    <row r="31531" spans="4:4" s="232" customFormat="1" ht="15.75" customHeight="1">
      <c r="D31531" s="233"/>
    </row>
    <row r="31533" spans="4:4" s="232" customFormat="1" ht="15.75" customHeight="1">
      <c r="D31533" s="233"/>
    </row>
    <row r="31535" spans="4:4" s="232" customFormat="1" ht="15.75" customHeight="1">
      <c r="D31535" s="233"/>
    </row>
    <row r="31537" spans="4:4" s="232" customFormat="1" ht="15.75" customHeight="1">
      <c r="D31537" s="233"/>
    </row>
    <row r="31539" spans="4:4" s="232" customFormat="1" ht="15.75" customHeight="1">
      <c r="D31539" s="233"/>
    </row>
    <row r="31541" spans="4:4" s="232" customFormat="1" ht="15.75" customHeight="1">
      <c r="D31541" s="233"/>
    </row>
    <row r="31543" spans="4:4" s="232" customFormat="1" ht="15.75" customHeight="1">
      <c r="D31543" s="233"/>
    </row>
    <row r="31545" spans="4:4" s="232" customFormat="1" ht="15.75" customHeight="1">
      <c r="D31545" s="233"/>
    </row>
    <row r="31547" spans="4:4" s="232" customFormat="1" ht="15.75" customHeight="1">
      <c r="D31547" s="233"/>
    </row>
    <row r="31549" spans="4:4" s="232" customFormat="1" ht="15.75" customHeight="1">
      <c r="D31549" s="233"/>
    </row>
    <row r="31551" spans="4:4" s="232" customFormat="1" ht="15.75" customHeight="1">
      <c r="D31551" s="233"/>
    </row>
    <row r="31553" spans="4:4" s="232" customFormat="1" ht="15.75" customHeight="1">
      <c r="D31553" s="233"/>
    </row>
    <row r="31555" spans="4:4" s="232" customFormat="1" ht="15.75" customHeight="1">
      <c r="D31555" s="233"/>
    </row>
    <row r="31557" spans="4:4" s="232" customFormat="1" ht="15.75" customHeight="1">
      <c r="D31557" s="233"/>
    </row>
    <row r="31559" spans="4:4" s="232" customFormat="1" ht="15.75" customHeight="1">
      <c r="D31559" s="233"/>
    </row>
    <row r="31561" spans="4:4" s="232" customFormat="1" ht="15.75" customHeight="1">
      <c r="D31561" s="233"/>
    </row>
    <row r="31563" spans="4:4" s="232" customFormat="1" ht="15.75" customHeight="1">
      <c r="D31563" s="233"/>
    </row>
    <row r="31565" spans="4:4" s="232" customFormat="1" ht="15.75" customHeight="1">
      <c r="D31565" s="233"/>
    </row>
    <row r="31567" spans="4:4" s="232" customFormat="1" ht="15.75" customHeight="1">
      <c r="D31567" s="233"/>
    </row>
    <row r="31569" spans="4:4" s="232" customFormat="1" ht="15.75" customHeight="1">
      <c r="D31569" s="233"/>
    </row>
    <row r="31571" spans="4:4" s="232" customFormat="1" ht="15.75" customHeight="1">
      <c r="D31571" s="233"/>
    </row>
    <row r="31573" spans="4:4" s="232" customFormat="1" ht="15.75" customHeight="1">
      <c r="D31573" s="233"/>
    </row>
    <row r="31575" spans="4:4" s="232" customFormat="1" ht="15.75" customHeight="1">
      <c r="D31575" s="233"/>
    </row>
    <row r="31577" spans="4:4" s="232" customFormat="1" ht="15.75" customHeight="1">
      <c r="D31577" s="233"/>
    </row>
    <row r="31579" spans="4:4" s="232" customFormat="1" ht="15.75" customHeight="1">
      <c r="D31579" s="233"/>
    </row>
    <row r="31581" spans="4:4" s="232" customFormat="1" ht="15.75" customHeight="1">
      <c r="D31581" s="233"/>
    </row>
    <row r="31583" spans="4:4" s="232" customFormat="1" ht="15.75" customHeight="1">
      <c r="D31583" s="233"/>
    </row>
    <row r="31585" spans="4:4" s="232" customFormat="1" ht="15.75" customHeight="1">
      <c r="D31585" s="233"/>
    </row>
    <row r="31587" spans="4:4" s="232" customFormat="1" ht="15.75" customHeight="1">
      <c r="D31587" s="233"/>
    </row>
    <row r="31589" spans="4:4" s="232" customFormat="1" ht="15.75" customHeight="1">
      <c r="D31589" s="233"/>
    </row>
    <row r="31591" spans="4:4" s="232" customFormat="1" ht="15.75" customHeight="1">
      <c r="D31591" s="233"/>
    </row>
    <row r="31593" spans="4:4" s="232" customFormat="1" ht="15.75" customHeight="1">
      <c r="D31593" s="233"/>
    </row>
    <row r="31595" spans="4:4" s="232" customFormat="1" ht="15.75" customHeight="1">
      <c r="D31595" s="233"/>
    </row>
    <row r="31597" spans="4:4" s="232" customFormat="1" ht="15.75" customHeight="1">
      <c r="D31597" s="233"/>
    </row>
    <row r="31599" spans="4:4" s="232" customFormat="1" ht="15.75" customHeight="1">
      <c r="D31599" s="233"/>
    </row>
    <row r="31601" spans="4:4" s="232" customFormat="1" ht="15.75" customHeight="1">
      <c r="D31601" s="233"/>
    </row>
    <row r="31603" spans="4:4" s="232" customFormat="1" ht="15.75" customHeight="1">
      <c r="D31603" s="233"/>
    </row>
    <row r="31605" spans="4:4" s="232" customFormat="1" ht="15.75" customHeight="1">
      <c r="D31605" s="233"/>
    </row>
    <row r="31607" spans="4:4" s="232" customFormat="1" ht="15.75" customHeight="1">
      <c r="D31607" s="233"/>
    </row>
    <row r="31609" spans="4:4" s="232" customFormat="1" ht="15.75" customHeight="1">
      <c r="D31609" s="233"/>
    </row>
    <row r="31611" spans="4:4" s="232" customFormat="1" ht="15.75" customHeight="1">
      <c r="D31611" s="233"/>
    </row>
    <row r="31613" spans="4:4" s="232" customFormat="1" ht="15.75" customHeight="1">
      <c r="D31613" s="233"/>
    </row>
    <row r="31615" spans="4:4" s="232" customFormat="1" ht="15.75" customHeight="1">
      <c r="D31615" s="233"/>
    </row>
    <row r="31617" spans="4:4" s="232" customFormat="1" ht="15.75" customHeight="1">
      <c r="D31617" s="233"/>
    </row>
    <row r="31619" spans="4:4" s="232" customFormat="1" ht="15.75" customHeight="1">
      <c r="D31619" s="233"/>
    </row>
    <row r="31621" spans="4:4" s="232" customFormat="1" ht="15.75" customHeight="1">
      <c r="D31621" s="233"/>
    </row>
    <row r="31623" spans="4:4" s="232" customFormat="1" ht="15.75" customHeight="1">
      <c r="D31623" s="233"/>
    </row>
    <row r="31625" spans="4:4" s="232" customFormat="1" ht="15.75" customHeight="1">
      <c r="D31625" s="233"/>
    </row>
    <row r="31627" spans="4:4" s="232" customFormat="1" ht="15.75" customHeight="1">
      <c r="D31627" s="233"/>
    </row>
    <row r="31629" spans="4:4" s="232" customFormat="1" ht="15.75" customHeight="1">
      <c r="D31629" s="233"/>
    </row>
    <row r="31631" spans="4:4" s="232" customFormat="1" ht="15.75" customHeight="1">
      <c r="D31631" s="233"/>
    </row>
    <row r="31633" spans="4:4" s="232" customFormat="1" ht="15.75" customHeight="1">
      <c r="D31633" s="233"/>
    </row>
    <row r="31635" spans="4:4" s="232" customFormat="1" ht="15.75" customHeight="1">
      <c r="D31635" s="233"/>
    </row>
    <row r="31637" spans="4:4" s="232" customFormat="1" ht="15.75" customHeight="1">
      <c r="D31637" s="233"/>
    </row>
    <row r="31639" spans="4:4" s="232" customFormat="1" ht="15.75" customHeight="1">
      <c r="D31639" s="233"/>
    </row>
    <row r="31641" spans="4:4" s="232" customFormat="1" ht="15.75" customHeight="1">
      <c r="D31641" s="233"/>
    </row>
    <row r="31643" spans="4:4" s="232" customFormat="1" ht="15.75" customHeight="1">
      <c r="D31643" s="233"/>
    </row>
    <row r="31645" spans="4:4" s="232" customFormat="1" ht="15.75" customHeight="1">
      <c r="D31645" s="233"/>
    </row>
    <row r="31647" spans="4:4" s="232" customFormat="1" ht="15.75" customHeight="1">
      <c r="D31647" s="233"/>
    </row>
    <row r="31649" spans="4:4" s="232" customFormat="1" ht="15.75" customHeight="1">
      <c r="D31649" s="233"/>
    </row>
    <row r="31651" spans="4:4" s="232" customFormat="1" ht="15.75" customHeight="1">
      <c r="D31651" s="233"/>
    </row>
    <row r="31653" spans="4:4" s="232" customFormat="1" ht="15.75" customHeight="1">
      <c r="D31653" s="233"/>
    </row>
    <row r="31655" spans="4:4" s="232" customFormat="1" ht="15.75" customHeight="1">
      <c r="D31655" s="233"/>
    </row>
    <row r="31657" spans="4:4" s="232" customFormat="1" ht="15.75" customHeight="1">
      <c r="D31657" s="233"/>
    </row>
    <row r="31659" spans="4:4" s="232" customFormat="1" ht="15.75" customHeight="1">
      <c r="D31659" s="233"/>
    </row>
    <row r="31661" spans="4:4" s="232" customFormat="1" ht="15.75" customHeight="1">
      <c r="D31661" s="233"/>
    </row>
    <row r="31663" spans="4:4" s="232" customFormat="1" ht="15.75" customHeight="1">
      <c r="D31663" s="233"/>
    </row>
    <row r="31665" spans="4:4" s="232" customFormat="1" ht="15.75" customHeight="1">
      <c r="D31665" s="233"/>
    </row>
    <row r="31667" spans="4:4" s="232" customFormat="1" ht="15.75" customHeight="1">
      <c r="D31667" s="233"/>
    </row>
    <row r="31669" spans="4:4" s="232" customFormat="1" ht="15.75" customHeight="1">
      <c r="D31669" s="233"/>
    </row>
    <row r="31671" spans="4:4" s="232" customFormat="1" ht="15.75" customHeight="1">
      <c r="D31671" s="233"/>
    </row>
    <row r="31673" spans="4:4" s="232" customFormat="1" ht="15.75" customHeight="1">
      <c r="D31673" s="233"/>
    </row>
    <row r="31675" spans="4:4" s="232" customFormat="1" ht="15.75" customHeight="1">
      <c r="D31675" s="233"/>
    </row>
    <row r="31677" spans="4:4" s="232" customFormat="1" ht="15.75" customHeight="1">
      <c r="D31677" s="233"/>
    </row>
    <row r="31679" spans="4:4" s="232" customFormat="1" ht="15.75" customHeight="1">
      <c r="D31679" s="233"/>
    </row>
    <row r="31681" spans="4:4" s="232" customFormat="1" ht="15.75" customHeight="1">
      <c r="D31681" s="233"/>
    </row>
    <row r="31683" spans="4:4" s="232" customFormat="1" ht="15.75" customHeight="1">
      <c r="D31683" s="233"/>
    </row>
    <row r="31685" spans="4:4" s="232" customFormat="1" ht="15.75" customHeight="1">
      <c r="D31685" s="233"/>
    </row>
    <row r="31687" spans="4:4" s="232" customFormat="1" ht="15.75" customHeight="1">
      <c r="D31687" s="233"/>
    </row>
    <row r="31689" spans="4:4" s="232" customFormat="1" ht="15.75" customHeight="1">
      <c r="D31689" s="233"/>
    </row>
    <row r="31691" spans="4:4" s="232" customFormat="1" ht="15.75" customHeight="1">
      <c r="D31691" s="233"/>
    </row>
    <row r="31693" spans="4:4" s="232" customFormat="1" ht="15.75" customHeight="1">
      <c r="D31693" s="233"/>
    </row>
    <row r="31695" spans="4:4" s="232" customFormat="1" ht="15.75" customHeight="1">
      <c r="D31695" s="233"/>
    </row>
    <row r="31697" spans="4:4" s="232" customFormat="1" ht="15.75" customHeight="1">
      <c r="D31697" s="233"/>
    </row>
    <row r="31699" spans="4:4" s="232" customFormat="1" ht="15.75" customHeight="1">
      <c r="D31699" s="233"/>
    </row>
    <row r="31701" spans="4:4" s="232" customFormat="1" ht="15.75" customHeight="1">
      <c r="D31701" s="233"/>
    </row>
    <row r="31703" spans="4:4" s="232" customFormat="1" ht="15.75" customHeight="1">
      <c r="D31703" s="233"/>
    </row>
    <row r="31705" spans="4:4" s="232" customFormat="1" ht="15.75" customHeight="1">
      <c r="D31705" s="233"/>
    </row>
    <row r="31707" spans="4:4" s="232" customFormat="1" ht="15.75" customHeight="1">
      <c r="D31707" s="233"/>
    </row>
    <row r="31709" spans="4:4" s="232" customFormat="1" ht="15.75" customHeight="1">
      <c r="D31709" s="233"/>
    </row>
    <row r="31711" spans="4:4" s="232" customFormat="1" ht="15.75" customHeight="1">
      <c r="D31711" s="233"/>
    </row>
    <row r="31713" spans="4:4" s="232" customFormat="1" ht="15.75" customHeight="1">
      <c r="D31713" s="233"/>
    </row>
    <row r="31715" spans="4:4" s="232" customFormat="1" ht="15.75" customHeight="1">
      <c r="D31715" s="233"/>
    </row>
    <row r="31717" spans="4:4" s="232" customFormat="1" ht="15.75" customHeight="1">
      <c r="D31717" s="233"/>
    </row>
    <row r="31719" spans="4:4" s="232" customFormat="1" ht="15.75" customHeight="1">
      <c r="D31719" s="233"/>
    </row>
    <row r="31721" spans="4:4" s="232" customFormat="1" ht="15.75" customHeight="1">
      <c r="D31721" s="233"/>
    </row>
    <row r="31723" spans="4:4" s="232" customFormat="1" ht="15.75" customHeight="1">
      <c r="D31723" s="233"/>
    </row>
    <row r="31725" spans="4:4" s="232" customFormat="1" ht="15.75" customHeight="1">
      <c r="D31725" s="233"/>
    </row>
    <row r="31727" spans="4:4" s="232" customFormat="1" ht="15.75" customHeight="1">
      <c r="D31727" s="233"/>
    </row>
    <row r="31729" spans="4:4" s="232" customFormat="1" ht="15.75" customHeight="1">
      <c r="D31729" s="233"/>
    </row>
    <row r="31731" spans="4:4" s="232" customFormat="1" ht="15.75" customHeight="1">
      <c r="D31731" s="233"/>
    </row>
    <row r="31733" spans="4:4" s="232" customFormat="1" ht="15.75" customHeight="1">
      <c r="D31733" s="233"/>
    </row>
    <row r="31735" spans="4:4" s="232" customFormat="1" ht="15.75" customHeight="1">
      <c r="D31735" s="233"/>
    </row>
    <row r="31737" spans="4:4" s="232" customFormat="1" ht="15.75" customHeight="1">
      <c r="D31737" s="233"/>
    </row>
    <row r="31739" spans="4:4" s="232" customFormat="1" ht="15.75" customHeight="1">
      <c r="D31739" s="233"/>
    </row>
    <row r="31741" spans="4:4" s="232" customFormat="1" ht="15.75" customHeight="1">
      <c r="D31741" s="233"/>
    </row>
    <row r="31743" spans="4:4" s="232" customFormat="1" ht="15.75" customHeight="1">
      <c r="D31743" s="233"/>
    </row>
    <row r="31745" spans="4:4" s="232" customFormat="1" ht="15.75" customHeight="1">
      <c r="D31745" s="233"/>
    </row>
    <row r="31747" spans="4:4" s="232" customFormat="1" ht="15.75" customHeight="1">
      <c r="D31747" s="233"/>
    </row>
    <row r="31749" spans="4:4" s="232" customFormat="1" ht="15.75" customHeight="1">
      <c r="D31749" s="233"/>
    </row>
    <row r="31751" spans="4:4" s="232" customFormat="1" ht="15.75" customHeight="1">
      <c r="D31751" s="233"/>
    </row>
    <row r="31753" spans="4:4" s="232" customFormat="1" ht="15.75" customHeight="1">
      <c r="D31753" s="233"/>
    </row>
    <row r="31755" spans="4:4" s="232" customFormat="1" ht="15.75" customHeight="1">
      <c r="D31755" s="233"/>
    </row>
    <row r="31757" spans="4:4" s="232" customFormat="1" ht="15.75" customHeight="1">
      <c r="D31757" s="233"/>
    </row>
    <row r="31759" spans="4:4" s="232" customFormat="1" ht="15.75" customHeight="1">
      <c r="D31759" s="233"/>
    </row>
    <row r="31761" spans="4:4" s="232" customFormat="1" ht="15.75" customHeight="1">
      <c r="D31761" s="233"/>
    </row>
    <row r="31763" spans="4:4" s="232" customFormat="1" ht="15.75" customHeight="1">
      <c r="D31763" s="233"/>
    </row>
    <row r="31765" spans="4:4" s="232" customFormat="1" ht="15.75" customHeight="1">
      <c r="D31765" s="233"/>
    </row>
    <row r="31767" spans="4:4" s="232" customFormat="1" ht="15.75" customHeight="1">
      <c r="D31767" s="233"/>
    </row>
    <row r="31769" spans="4:4" s="232" customFormat="1" ht="15.75" customHeight="1">
      <c r="D31769" s="233"/>
    </row>
    <row r="31771" spans="4:4" s="232" customFormat="1" ht="15.75" customHeight="1">
      <c r="D31771" s="233"/>
    </row>
    <row r="31773" spans="4:4" s="232" customFormat="1" ht="15.75" customHeight="1">
      <c r="D31773" s="233"/>
    </row>
    <row r="31775" spans="4:4" s="232" customFormat="1" ht="15.75" customHeight="1">
      <c r="D31775" s="233"/>
    </row>
    <row r="31777" spans="4:4" s="232" customFormat="1" ht="15.75" customHeight="1">
      <c r="D31777" s="233"/>
    </row>
    <row r="31779" spans="4:4" s="232" customFormat="1" ht="15.75" customHeight="1">
      <c r="D31779" s="233"/>
    </row>
    <row r="31781" spans="4:4" s="232" customFormat="1" ht="15.75" customHeight="1">
      <c r="D31781" s="233"/>
    </row>
    <row r="31783" spans="4:4" s="232" customFormat="1" ht="15.75" customHeight="1">
      <c r="D31783" s="233"/>
    </row>
    <row r="31785" spans="4:4" s="232" customFormat="1" ht="15.75" customHeight="1">
      <c r="D31785" s="233"/>
    </row>
    <row r="31787" spans="4:4" s="232" customFormat="1" ht="15.75" customHeight="1">
      <c r="D31787" s="233"/>
    </row>
    <row r="31789" spans="4:4" s="232" customFormat="1" ht="15.75" customHeight="1">
      <c r="D31789" s="233"/>
    </row>
    <row r="31791" spans="4:4" s="232" customFormat="1" ht="15.75" customHeight="1">
      <c r="D31791" s="233"/>
    </row>
    <row r="31793" spans="4:4" s="232" customFormat="1" ht="15.75" customHeight="1">
      <c r="D31793" s="233"/>
    </row>
    <row r="31795" spans="4:4" s="232" customFormat="1" ht="15.75" customHeight="1">
      <c r="D31795" s="233"/>
    </row>
    <row r="31797" spans="4:4" s="232" customFormat="1" ht="15.75" customHeight="1">
      <c r="D31797" s="233"/>
    </row>
    <row r="31799" spans="4:4" s="232" customFormat="1" ht="15.75" customHeight="1">
      <c r="D31799" s="233"/>
    </row>
    <row r="31801" spans="4:4" s="232" customFormat="1" ht="15.75" customHeight="1">
      <c r="D31801" s="233"/>
    </row>
    <row r="31803" spans="4:4" s="232" customFormat="1" ht="15.75" customHeight="1">
      <c r="D31803" s="233"/>
    </row>
    <row r="31805" spans="4:4" s="232" customFormat="1" ht="15.75" customHeight="1">
      <c r="D31805" s="233"/>
    </row>
    <row r="31807" spans="4:4" s="232" customFormat="1" ht="15.75" customHeight="1">
      <c r="D31807" s="233"/>
    </row>
    <row r="31809" spans="4:4" s="232" customFormat="1" ht="15.75" customHeight="1">
      <c r="D31809" s="233"/>
    </row>
    <row r="31811" spans="4:4" s="232" customFormat="1" ht="15.75" customHeight="1">
      <c r="D31811" s="233"/>
    </row>
    <row r="31813" spans="4:4" s="232" customFormat="1" ht="15.75" customHeight="1">
      <c r="D31813" s="233"/>
    </row>
    <row r="31815" spans="4:4" s="232" customFormat="1" ht="15.75" customHeight="1">
      <c r="D31815" s="233"/>
    </row>
    <row r="31817" spans="4:4" s="232" customFormat="1" ht="15.75" customHeight="1">
      <c r="D31817" s="233"/>
    </row>
    <row r="31819" spans="4:4" s="232" customFormat="1" ht="15.75" customHeight="1">
      <c r="D31819" s="233"/>
    </row>
    <row r="31821" spans="4:4" s="232" customFormat="1" ht="15.75" customHeight="1">
      <c r="D31821" s="233"/>
    </row>
    <row r="31823" spans="4:4" s="232" customFormat="1" ht="15.75" customHeight="1">
      <c r="D31823" s="233"/>
    </row>
    <row r="31825" spans="4:4" s="232" customFormat="1" ht="15.75" customHeight="1">
      <c r="D31825" s="233"/>
    </row>
    <row r="31827" spans="4:4" s="232" customFormat="1" ht="15.75" customHeight="1">
      <c r="D31827" s="233"/>
    </row>
    <row r="31829" spans="4:4" s="232" customFormat="1" ht="15.75" customHeight="1">
      <c r="D31829" s="233"/>
    </row>
    <row r="31831" spans="4:4" s="232" customFormat="1" ht="15.75" customHeight="1">
      <c r="D31831" s="233"/>
    </row>
    <row r="31833" spans="4:4" s="232" customFormat="1" ht="15.75" customHeight="1">
      <c r="D31833" s="233"/>
    </row>
    <row r="31835" spans="4:4" s="232" customFormat="1" ht="15.75" customHeight="1">
      <c r="D31835" s="233"/>
    </row>
    <row r="31837" spans="4:4" s="232" customFormat="1" ht="15.75" customHeight="1">
      <c r="D31837" s="233"/>
    </row>
    <row r="31839" spans="4:4" s="232" customFormat="1" ht="15.75" customHeight="1">
      <c r="D31839" s="233"/>
    </row>
    <row r="31841" spans="4:4" s="232" customFormat="1" ht="15.75" customHeight="1">
      <c r="D31841" s="233"/>
    </row>
    <row r="31843" spans="4:4" s="232" customFormat="1" ht="15.75" customHeight="1">
      <c r="D31843" s="233"/>
    </row>
    <row r="31845" spans="4:4" s="232" customFormat="1" ht="15.75" customHeight="1">
      <c r="D31845" s="233"/>
    </row>
    <row r="31847" spans="4:4" s="232" customFormat="1" ht="15.75" customHeight="1">
      <c r="D31847" s="233"/>
    </row>
    <row r="31849" spans="4:4" s="232" customFormat="1" ht="15.75" customHeight="1">
      <c r="D31849" s="233"/>
    </row>
    <row r="31851" spans="4:4" s="232" customFormat="1" ht="15.75" customHeight="1">
      <c r="D31851" s="233"/>
    </row>
    <row r="31853" spans="4:4" s="232" customFormat="1" ht="15.75" customHeight="1">
      <c r="D31853" s="233"/>
    </row>
    <row r="31855" spans="4:4" s="232" customFormat="1" ht="15.75" customHeight="1">
      <c r="D31855" s="233"/>
    </row>
    <row r="31857" spans="4:4" s="232" customFormat="1" ht="15.75" customHeight="1">
      <c r="D31857" s="233"/>
    </row>
    <row r="31859" spans="4:4" s="232" customFormat="1" ht="15.75" customHeight="1">
      <c r="D31859" s="233"/>
    </row>
    <row r="31861" spans="4:4" s="232" customFormat="1" ht="15.75" customHeight="1">
      <c r="D31861" s="233"/>
    </row>
    <row r="31863" spans="4:4" s="232" customFormat="1" ht="15.75" customHeight="1">
      <c r="D31863" s="233"/>
    </row>
    <row r="31865" spans="4:4" s="232" customFormat="1" ht="15.75" customHeight="1">
      <c r="D31865" s="233"/>
    </row>
    <row r="31867" spans="4:4" s="232" customFormat="1" ht="15.75" customHeight="1">
      <c r="D31867" s="233"/>
    </row>
    <row r="31869" spans="4:4" s="232" customFormat="1" ht="15.75" customHeight="1">
      <c r="D31869" s="233"/>
    </row>
    <row r="31871" spans="4:4" s="232" customFormat="1" ht="15.75" customHeight="1">
      <c r="D31871" s="233"/>
    </row>
    <row r="31873" spans="4:4" s="232" customFormat="1" ht="15.75" customHeight="1">
      <c r="D31873" s="233"/>
    </row>
    <row r="31875" spans="4:4" s="232" customFormat="1" ht="15.75" customHeight="1">
      <c r="D31875" s="233"/>
    </row>
    <row r="31877" spans="4:4" s="232" customFormat="1" ht="15.75" customHeight="1">
      <c r="D31877" s="233"/>
    </row>
    <row r="31879" spans="4:4" s="232" customFormat="1" ht="15.75" customHeight="1">
      <c r="D31879" s="233"/>
    </row>
    <row r="31881" spans="4:4" s="232" customFormat="1" ht="15.75" customHeight="1">
      <c r="D31881" s="233"/>
    </row>
    <row r="31883" spans="4:4" s="232" customFormat="1" ht="15.75" customHeight="1">
      <c r="D31883" s="233"/>
    </row>
    <row r="31885" spans="4:4" s="232" customFormat="1" ht="15.75" customHeight="1">
      <c r="D31885" s="233"/>
    </row>
    <row r="31887" spans="4:4" s="232" customFormat="1" ht="15.75" customHeight="1">
      <c r="D31887" s="233"/>
    </row>
    <row r="31889" spans="4:4" s="232" customFormat="1" ht="15.75" customHeight="1">
      <c r="D31889" s="233"/>
    </row>
    <row r="31891" spans="4:4" s="232" customFormat="1" ht="15.75" customHeight="1">
      <c r="D31891" s="233"/>
    </row>
    <row r="31893" spans="4:4" s="232" customFormat="1" ht="15.75" customHeight="1">
      <c r="D31893" s="233"/>
    </row>
    <row r="31895" spans="4:4" s="232" customFormat="1" ht="15.75" customHeight="1">
      <c r="D31895" s="233"/>
    </row>
    <row r="31897" spans="4:4" s="232" customFormat="1" ht="15.75" customHeight="1">
      <c r="D31897" s="233"/>
    </row>
    <row r="31899" spans="4:4" s="232" customFormat="1" ht="15.75" customHeight="1">
      <c r="D31899" s="233"/>
    </row>
    <row r="31901" spans="4:4" s="232" customFormat="1" ht="15.75" customHeight="1">
      <c r="D31901" s="233"/>
    </row>
    <row r="31903" spans="4:4" s="232" customFormat="1" ht="15.75" customHeight="1">
      <c r="D31903" s="233"/>
    </row>
    <row r="31905" spans="4:4" s="232" customFormat="1" ht="15.75" customHeight="1">
      <c r="D31905" s="233"/>
    </row>
    <row r="31907" spans="4:4" s="232" customFormat="1" ht="15.75" customHeight="1">
      <c r="D31907" s="233"/>
    </row>
    <row r="31909" spans="4:4" s="232" customFormat="1" ht="15.75" customHeight="1">
      <c r="D31909" s="233"/>
    </row>
    <row r="31911" spans="4:4" s="232" customFormat="1" ht="15.75" customHeight="1">
      <c r="D31911" s="233"/>
    </row>
    <row r="31913" spans="4:4" s="232" customFormat="1" ht="15.75" customHeight="1">
      <c r="D31913" s="233"/>
    </row>
    <row r="31915" spans="4:4" s="232" customFormat="1" ht="15.75" customHeight="1">
      <c r="D31915" s="233"/>
    </row>
    <row r="31917" spans="4:4" s="232" customFormat="1" ht="15.75" customHeight="1">
      <c r="D31917" s="233"/>
    </row>
    <row r="31919" spans="4:4" s="232" customFormat="1" ht="15.75" customHeight="1">
      <c r="D31919" s="233"/>
    </row>
    <row r="31921" spans="4:4" s="232" customFormat="1" ht="15.75" customHeight="1">
      <c r="D31921" s="233"/>
    </row>
    <row r="31923" spans="4:4" s="232" customFormat="1" ht="15.75" customHeight="1">
      <c r="D31923" s="233"/>
    </row>
    <row r="31925" spans="4:4" s="232" customFormat="1" ht="15.75" customHeight="1">
      <c r="D31925" s="233"/>
    </row>
    <row r="31927" spans="4:4" s="232" customFormat="1" ht="15.75" customHeight="1">
      <c r="D31927" s="233"/>
    </row>
    <row r="31929" spans="4:4" s="232" customFormat="1" ht="15.75" customHeight="1">
      <c r="D31929" s="233"/>
    </row>
    <row r="31931" spans="4:4" s="232" customFormat="1" ht="15.75" customHeight="1">
      <c r="D31931" s="233"/>
    </row>
    <row r="31933" spans="4:4" s="232" customFormat="1" ht="15.75" customHeight="1">
      <c r="D31933" s="233"/>
    </row>
    <row r="31935" spans="4:4" s="232" customFormat="1" ht="15.75" customHeight="1">
      <c r="D31935" s="233"/>
    </row>
    <row r="31937" spans="4:4" s="232" customFormat="1" ht="15.75" customHeight="1">
      <c r="D31937" s="233"/>
    </row>
    <row r="31939" spans="4:4" s="232" customFormat="1" ht="15.75" customHeight="1">
      <c r="D31939" s="233"/>
    </row>
    <row r="31941" spans="4:4" s="232" customFormat="1" ht="15.75" customHeight="1">
      <c r="D31941" s="233"/>
    </row>
    <row r="31943" spans="4:4" s="232" customFormat="1" ht="15.75" customHeight="1">
      <c r="D31943" s="233"/>
    </row>
    <row r="31945" spans="4:4" s="232" customFormat="1" ht="15.75" customHeight="1">
      <c r="D31945" s="233"/>
    </row>
    <row r="31947" spans="4:4" s="232" customFormat="1" ht="15.75" customHeight="1">
      <c r="D31947" s="233"/>
    </row>
    <row r="31949" spans="4:4" s="232" customFormat="1" ht="15.75" customHeight="1">
      <c r="D31949" s="233"/>
    </row>
    <row r="31951" spans="4:4" s="232" customFormat="1" ht="15.75" customHeight="1">
      <c r="D31951" s="233"/>
    </row>
    <row r="31953" spans="4:4" s="232" customFormat="1" ht="15.75" customHeight="1">
      <c r="D31953" s="233"/>
    </row>
    <row r="31955" spans="4:4" s="232" customFormat="1" ht="15.75" customHeight="1">
      <c r="D31955" s="233"/>
    </row>
    <row r="31957" spans="4:4" s="232" customFormat="1" ht="15.75" customHeight="1">
      <c r="D31957" s="233"/>
    </row>
    <row r="31959" spans="4:4" s="232" customFormat="1" ht="15.75" customHeight="1">
      <c r="D31959" s="233"/>
    </row>
    <row r="31961" spans="4:4" s="232" customFormat="1" ht="15.75" customHeight="1">
      <c r="D31961" s="233"/>
    </row>
    <row r="31963" spans="4:4" s="232" customFormat="1" ht="15.75" customHeight="1">
      <c r="D31963" s="233"/>
    </row>
    <row r="31965" spans="4:4" s="232" customFormat="1" ht="15.75" customHeight="1">
      <c r="D31965" s="233"/>
    </row>
    <row r="31967" spans="4:4" s="232" customFormat="1" ht="15.75" customHeight="1">
      <c r="D31967" s="233"/>
    </row>
    <row r="31969" spans="4:4" s="232" customFormat="1" ht="15.75" customHeight="1">
      <c r="D31969" s="233"/>
    </row>
    <row r="31971" spans="4:4" s="232" customFormat="1" ht="15.75" customHeight="1">
      <c r="D31971" s="233"/>
    </row>
    <row r="31973" spans="4:4" s="232" customFormat="1" ht="15.75" customHeight="1">
      <c r="D31973" s="233"/>
    </row>
    <row r="31975" spans="4:4" s="232" customFormat="1" ht="15.75" customHeight="1">
      <c r="D31975" s="233"/>
    </row>
    <row r="31977" spans="4:4" s="232" customFormat="1" ht="15.75" customHeight="1">
      <c r="D31977" s="233"/>
    </row>
    <row r="31979" spans="4:4" s="232" customFormat="1" ht="15.75" customHeight="1">
      <c r="D31979" s="233"/>
    </row>
    <row r="31981" spans="4:4" s="232" customFormat="1" ht="15.75" customHeight="1">
      <c r="D31981" s="233"/>
    </row>
    <row r="31983" spans="4:4" s="232" customFormat="1" ht="15.75" customHeight="1">
      <c r="D31983" s="233"/>
    </row>
    <row r="31985" spans="4:4" s="232" customFormat="1" ht="15.75" customHeight="1">
      <c r="D31985" s="233"/>
    </row>
    <row r="31987" spans="4:4" s="232" customFormat="1" ht="15.75" customHeight="1">
      <c r="D31987" s="233"/>
    </row>
    <row r="31989" spans="4:4" s="232" customFormat="1" ht="15.75" customHeight="1">
      <c r="D31989" s="233"/>
    </row>
    <row r="31991" spans="4:4" s="232" customFormat="1" ht="15.75" customHeight="1">
      <c r="D31991" s="233"/>
    </row>
    <row r="31993" spans="4:4" s="232" customFormat="1" ht="15.75" customHeight="1">
      <c r="D31993" s="233"/>
    </row>
    <row r="31995" spans="4:4" s="232" customFormat="1" ht="15.75" customHeight="1">
      <c r="D31995" s="233"/>
    </row>
    <row r="31997" spans="4:4" s="232" customFormat="1" ht="15.75" customHeight="1">
      <c r="D31997" s="233"/>
    </row>
    <row r="31999" spans="4:4" s="232" customFormat="1" ht="15.75" customHeight="1">
      <c r="D31999" s="233"/>
    </row>
    <row r="32001" spans="4:4" s="232" customFormat="1" ht="15.75" customHeight="1">
      <c r="D32001" s="233"/>
    </row>
    <row r="32003" spans="4:4" s="232" customFormat="1" ht="15.75" customHeight="1">
      <c r="D32003" s="233"/>
    </row>
    <row r="32005" spans="4:4" s="232" customFormat="1" ht="15.75" customHeight="1">
      <c r="D32005" s="233"/>
    </row>
    <row r="32007" spans="4:4" s="232" customFormat="1" ht="15.75" customHeight="1">
      <c r="D32007" s="233"/>
    </row>
    <row r="32009" spans="4:4" s="232" customFormat="1" ht="15.75" customHeight="1">
      <c r="D32009" s="233"/>
    </row>
    <row r="32011" spans="4:4" s="232" customFormat="1" ht="15.75" customHeight="1">
      <c r="D32011" s="233"/>
    </row>
    <row r="32013" spans="4:4" s="232" customFormat="1" ht="15.75" customHeight="1">
      <c r="D32013" s="233"/>
    </row>
    <row r="32015" spans="4:4" s="232" customFormat="1" ht="15.75" customHeight="1">
      <c r="D32015" s="233"/>
    </row>
    <row r="32017" spans="4:4" s="232" customFormat="1" ht="15.75" customHeight="1">
      <c r="D32017" s="233"/>
    </row>
    <row r="32019" spans="4:4" s="232" customFormat="1" ht="15.75" customHeight="1">
      <c r="D32019" s="233"/>
    </row>
    <row r="32021" spans="4:4" s="232" customFormat="1" ht="15.75" customHeight="1">
      <c r="D32021" s="233"/>
    </row>
    <row r="32023" spans="4:4" s="232" customFormat="1" ht="15.75" customHeight="1">
      <c r="D32023" s="233"/>
    </row>
    <row r="32025" spans="4:4" s="232" customFormat="1" ht="15.75" customHeight="1">
      <c r="D32025" s="233"/>
    </row>
    <row r="32027" spans="4:4" s="232" customFormat="1" ht="15.75" customHeight="1">
      <c r="D32027" s="233"/>
    </row>
    <row r="32029" spans="4:4" s="232" customFormat="1" ht="15.75" customHeight="1">
      <c r="D32029" s="233"/>
    </row>
    <row r="32031" spans="4:4" s="232" customFormat="1" ht="15.75" customHeight="1">
      <c r="D32031" s="233"/>
    </row>
    <row r="32033" spans="4:4" s="232" customFormat="1" ht="15.75" customHeight="1">
      <c r="D32033" s="233"/>
    </row>
    <row r="32035" spans="4:4" s="232" customFormat="1" ht="15.75" customHeight="1">
      <c r="D32035" s="233"/>
    </row>
    <row r="32037" spans="4:4" s="232" customFormat="1" ht="15.75" customHeight="1">
      <c r="D32037" s="233"/>
    </row>
    <row r="32039" spans="4:4" s="232" customFormat="1" ht="15.75" customHeight="1">
      <c r="D32039" s="233"/>
    </row>
    <row r="32041" spans="4:4" s="232" customFormat="1" ht="15.75" customHeight="1">
      <c r="D32041" s="233"/>
    </row>
    <row r="32043" spans="4:4" s="232" customFormat="1" ht="15.75" customHeight="1">
      <c r="D32043" s="233"/>
    </row>
    <row r="32045" spans="4:4" s="232" customFormat="1" ht="15.75" customHeight="1">
      <c r="D32045" s="233"/>
    </row>
    <row r="32047" spans="4:4" s="232" customFormat="1" ht="15.75" customHeight="1">
      <c r="D32047" s="233"/>
    </row>
    <row r="32049" spans="4:4" s="232" customFormat="1" ht="15.75" customHeight="1">
      <c r="D32049" s="233"/>
    </row>
    <row r="32051" spans="4:4" s="232" customFormat="1" ht="15.75" customHeight="1">
      <c r="D32051" s="233"/>
    </row>
    <row r="32053" spans="4:4" s="232" customFormat="1" ht="15.75" customHeight="1">
      <c r="D32053" s="233"/>
    </row>
    <row r="32055" spans="4:4" s="232" customFormat="1" ht="15.75" customHeight="1">
      <c r="D32055" s="233"/>
    </row>
    <row r="32057" spans="4:4" s="232" customFormat="1" ht="15.75" customHeight="1">
      <c r="D32057" s="233"/>
    </row>
    <row r="32059" spans="4:4" s="232" customFormat="1" ht="15.75" customHeight="1">
      <c r="D32059" s="233"/>
    </row>
    <row r="32061" spans="4:4" s="232" customFormat="1" ht="15.75" customHeight="1">
      <c r="D32061" s="233"/>
    </row>
    <row r="32063" spans="4:4" s="232" customFormat="1" ht="15.75" customHeight="1">
      <c r="D32063" s="233"/>
    </row>
    <row r="32065" spans="4:4" s="232" customFormat="1" ht="15.75" customHeight="1">
      <c r="D32065" s="233"/>
    </row>
    <row r="32067" spans="4:4" s="232" customFormat="1" ht="15.75" customHeight="1">
      <c r="D32067" s="233"/>
    </row>
    <row r="32069" spans="4:4" s="232" customFormat="1" ht="15.75" customHeight="1">
      <c r="D32069" s="233"/>
    </row>
    <row r="32071" spans="4:4" s="232" customFormat="1" ht="15.75" customHeight="1">
      <c r="D32071" s="233"/>
    </row>
    <row r="32073" spans="4:4" s="232" customFormat="1" ht="15.75" customHeight="1">
      <c r="D32073" s="233"/>
    </row>
    <row r="32075" spans="4:4" s="232" customFormat="1" ht="15.75" customHeight="1">
      <c r="D32075" s="233"/>
    </row>
    <row r="32077" spans="4:4" s="232" customFormat="1" ht="15.75" customHeight="1">
      <c r="D32077" s="233"/>
    </row>
    <row r="32079" spans="4:4" s="232" customFormat="1" ht="15.75" customHeight="1">
      <c r="D32079" s="233"/>
    </row>
    <row r="32081" spans="4:4" s="232" customFormat="1" ht="15.75" customHeight="1">
      <c r="D32081" s="233"/>
    </row>
    <row r="32083" spans="4:4" s="232" customFormat="1" ht="15.75" customHeight="1">
      <c r="D32083" s="233"/>
    </row>
    <row r="32085" spans="4:4" s="232" customFormat="1" ht="15.75" customHeight="1">
      <c r="D32085" s="233"/>
    </row>
    <row r="32087" spans="4:4" s="232" customFormat="1" ht="15.75" customHeight="1">
      <c r="D32087" s="233"/>
    </row>
    <row r="32089" spans="4:4" s="232" customFormat="1" ht="15.75" customHeight="1">
      <c r="D32089" s="233"/>
    </row>
    <row r="32091" spans="4:4" s="232" customFormat="1" ht="15.75" customHeight="1">
      <c r="D32091" s="233"/>
    </row>
    <row r="32093" spans="4:4" s="232" customFormat="1" ht="15.75" customHeight="1">
      <c r="D32093" s="233"/>
    </row>
    <row r="32095" spans="4:4" s="232" customFormat="1" ht="15.75" customHeight="1">
      <c r="D32095" s="233"/>
    </row>
    <row r="32097" spans="4:4" s="232" customFormat="1" ht="15.75" customHeight="1">
      <c r="D32097" s="233"/>
    </row>
    <row r="32099" spans="4:4" s="232" customFormat="1" ht="15.75" customHeight="1">
      <c r="D32099" s="233"/>
    </row>
    <row r="32101" spans="4:4" s="232" customFormat="1" ht="15.75" customHeight="1">
      <c r="D32101" s="233"/>
    </row>
    <row r="32103" spans="4:4" s="232" customFormat="1" ht="15.75" customHeight="1">
      <c r="D32103" s="233"/>
    </row>
    <row r="32105" spans="4:4" s="232" customFormat="1" ht="15.75" customHeight="1">
      <c r="D32105" s="233"/>
    </row>
    <row r="32107" spans="4:4" s="232" customFormat="1" ht="15.75" customHeight="1">
      <c r="D32107" s="233"/>
    </row>
    <row r="32109" spans="4:4" s="232" customFormat="1" ht="15.75" customHeight="1">
      <c r="D32109" s="233"/>
    </row>
    <row r="32111" spans="4:4" s="232" customFormat="1" ht="15.75" customHeight="1">
      <c r="D32111" s="233"/>
    </row>
    <row r="32113" spans="4:4" s="232" customFormat="1" ht="15.75" customHeight="1">
      <c r="D32113" s="233"/>
    </row>
    <row r="32115" spans="4:4" s="232" customFormat="1" ht="15.75" customHeight="1">
      <c r="D32115" s="233"/>
    </row>
    <row r="32117" spans="4:4" s="232" customFormat="1" ht="15.75" customHeight="1">
      <c r="D32117" s="233"/>
    </row>
    <row r="32119" spans="4:4" s="232" customFormat="1" ht="15.75" customHeight="1">
      <c r="D32119" s="233"/>
    </row>
    <row r="32121" spans="4:4" s="232" customFormat="1" ht="15.75" customHeight="1">
      <c r="D32121" s="233"/>
    </row>
    <row r="32123" spans="4:4" s="232" customFormat="1" ht="15.75" customHeight="1">
      <c r="D32123" s="233"/>
    </row>
    <row r="32125" spans="4:4" s="232" customFormat="1" ht="15.75" customHeight="1">
      <c r="D32125" s="233"/>
    </row>
    <row r="32127" spans="4:4" s="232" customFormat="1" ht="15.75" customHeight="1">
      <c r="D32127" s="233"/>
    </row>
    <row r="32129" spans="4:4" s="232" customFormat="1" ht="15.75" customHeight="1">
      <c r="D32129" s="233"/>
    </row>
    <row r="32131" spans="4:4" s="232" customFormat="1" ht="15.75" customHeight="1">
      <c r="D32131" s="233"/>
    </row>
    <row r="32133" spans="4:4" s="232" customFormat="1" ht="15.75" customHeight="1">
      <c r="D32133" s="233"/>
    </row>
    <row r="32135" spans="4:4" s="232" customFormat="1" ht="15.75" customHeight="1">
      <c r="D32135" s="233"/>
    </row>
    <row r="32137" spans="4:4" s="232" customFormat="1" ht="15.75" customHeight="1">
      <c r="D32137" s="233"/>
    </row>
    <row r="32139" spans="4:4" s="232" customFormat="1" ht="15.75" customHeight="1">
      <c r="D32139" s="233"/>
    </row>
    <row r="32141" spans="4:4" s="232" customFormat="1" ht="15.75" customHeight="1">
      <c r="D32141" s="233"/>
    </row>
    <row r="32143" spans="4:4" s="232" customFormat="1" ht="15.75" customHeight="1">
      <c r="D32143" s="233"/>
    </row>
    <row r="32145" spans="4:4" s="232" customFormat="1" ht="15.75" customHeight="1">
      <c r="D32145" s="233"/>
    </row>
    <row r="32147" spans="4:4" s="232" customFormat="1" ht="15.75" customHeight="1">
      <c r="D32147" s="233"/>
    </row>
    <row r="32149" spans="4:4" s="232" customFormat="1" ht="15.75" customHeight="1">
      <c r="D32149" s="233"/>
    </row>
    <row r="32151" spans="4:4" s="232" customFormat="1" ht="15.75" customHeight="1">
      <c r="D32151" s="233"/>
    </row>
    <row r="32153" spans="4:4" s="232" customFormat="1" ht="15.75" customHeight="1">
      <c r="D32153" s="233"/>
    </row>
    <row r="32155" spans="4:4" s="232" customFormat="1" ht="15.75" customHeight="1">
      <c r="D32155" s="233"/>
    </row>
    <row r="32157" spans="4:4" s="232" customFormat="1" ht="15.75" customHeight="1">
      <c r="D32157" s="233"/>
    </row>
    <row r="32159" spans="4:4" s="232" customFormat="1" ht="15.75" customHeight="1">
      <c r="D32159" s="233"/>
    </row>
    <row r="32161" spans="4:4" s="232" customFormat="1" ht="15.75" customHeight="1">
      <c r="D32161" s="233"/>
    </row>
    <row r="32163" spans="4:4" s="232" customFormat="1" ht="15.75" customHeight="1">
      <c r="D32163" s="233"/>
    </row>
    <row r="32165" spans="4:4" s="232" customFormat="1" ht="15.75" customHeight="1">
      <c r="D32165" s="233"/>
    </row>
    <row r="32167" spans="4:4" s="232" customFormat="1" ht="15.75" customHeight="1">
      <c r="D32167" s="233"/>
    </row>
    <row r="32169" spans="4:4" s="232" customFormat="1" ht="15.75" customHeight="1">
      <c r="D32169" s="233"/>
    </row>
    <row r="32171" spans="4:4" s="232" customFormat="1" ht="15.75" customHeight="1">
      <c r="D32171" s="233"/>
    </row>
    <row r="32173" spans="4:4" s="232" customFormat="1" ht="15.75" customHeight="1">
      <c r="D32173" s="233"/>
    </row>
    <row r="32175" spans="4:4" s="232" customFormat="1" ht="15.75" customHeight="1">
      <c r="D32175" s="233"/>
    </row>
    <row r="32177" spans="4:4" s="232" customFormat="1" ht="15.75" customHeight="1">
      <c r="D32177" s="233"/>
    </row>
    <row r="32179" spans="4:4" s="232" customFormat="1" ht="15.75" customHeight="1">
      <c r="D32179" s="233"/>
    </row>
    <row r="32181" spans="4:4" s="232" customFormat="1" ht="15.75" customHeight="1">
      <c r="D32181" s="233"/>
    </row>
    <row r="32183" spans="4:4" s="232" customFormat="1" ht="15.75" customHeight="1">
      <c r="D32183" s="233"/>
    </row>
    <row r="32185" spans="4:4" s="232" customFormat="1" ht="15.75" customHeight="1">
      <c r="D32185" s="233"/>
    </row>
    <row r="32187" spans="4:4" s="232" customFormat="1" ht="15.75" customHeight="1">
      <c r="D32187" s="233"/>
    </row>
    <row r="32189" spans="4:4" s="232" customFormat="1" ht="15.75" customHeight="1">
      <c r="D32189" s="233"/>
    </row>
    <row r="32191" spans="4:4" s="232" customFormat="1" ht="15.75" customHeight="1">
      <c r="D32191" s="233"/>
    </row>
    <row r="32193" spans="4:4" s="232" customFormat="1" ht="15.75" customHeight="1">
      <c r="D32193" s="233"/>
    </row>
    <row r="32195" spans="4:4" s="232" customFormat="1" ht="15.75" customHeight="1">
      <c r="D32195" s="233"/>
    </row>
    <row r="32197" spans="4:4" s="232" customFormat="1" ht="15.75" customHeight="1">
      <c r="D32197" s="233"/>
    </row>
    <row r="32199" spans="4:4" s="232" customFormat="1" ht="15.75" customHeight="1">
      <c r="D32199" s="233"/>
    </row>
    <row r="32201" spans="4:4" s="232" customFormat="1" ht="15.75" customHeight="1">
      <c r="D32201" s="233"/>
    </row>
    <row r="32203" spans="4:4" s="232" customFormat="1" ht="15.75" customHeight="1">
      <c r="D32203" s="233"/>
    </row>
    <row r="32205" spans="4:4" s="232" customFormat="1" ht="15.75" customHeight="1">
      <c r="D32205" s="233"/>
    </row>
    <row r="32207" spans="4:4" s="232" customFormat="1" ht="15.75" customHeight="1">
      <c r="D32207" s="233"/>
    </row>
    <row r="32209" spans="4:4" s="232" customFormat="1" ht="15.75" customHeight="1">
      <c r="D32209" s="233"/>
    </row>
    <row r="32211" spans="4:4" s="232" customFormat="1" ht="15.75" customHeight="1">
      <c r="D32211" s="233"/>
    </row>
    <row r="32213" spans="4:4" s="232" customFormat="1" ht="15.75" customHeight="1">
      <c r="D32213" s="233"/>
    </row>
    <row r="32215" spans="4:4" s="232" customFormat="1" ht="15.75" customHeight="1">
      <c r="D32215" s="233"/>
    </row>
    <row r="32217" spans="4:4" s="232" customFormat="1" ht="15.75" customHeight="1">
      <c r="D32217" s="233"/>
    </row>
    <row r="32219" spans="4:4" s="232" customFormat="1" ht="15.75" customHeight="1">
      <c r="D32219" s="233"/>
    </row>
    <row r="32221" spans="4:4" s="232" customFormat="1" ht="15.75" customHeight="1">
      <c r="D32221" s="233"/>
    </row>
    <row r="32223" spans="4:4" s="232" customFormat="1" ht="15.75" customHeight="1">
      <c r="D32223" s="233"/>
    </row>
    <row r="32225" spans="4:4" s="232" customFormat="1" ht="15.75" customHeight="1">
      <c r="D32225" s="233"/>
    </row>
    <row r="32227" spans="4:4" s="232" customFormat="1" ht="15.75" customHeight="1">
      <c r="D32227" s="233"/>
    </row>
    <row r="32229" spans="4:4" s="232" customFormat="1" ht="15.75" customHeight="1">
      <c r="D32229" s="233"/>
    </row>
    <row r="32231" spans="4:4" s="232" customFormat="1" ht="15.75" customHeight="1">
      <c r="D32231" s="233"/>
    </row>
    <row r="32233" spans="4:4" s="232" customFormat="1" ht="15.75" customHeight="1">
      <c r="D32233" s="233"/>
    </row>
    <row r="32235" spans="4:4" s="232" customFormat="1" ht="15.75" customHeight="1">
      <c r="D32235" s="233"/>
    </row>
    <row r="32237" spans="4:4" s="232" customFormat="1" ht="15.75" customHeight="1">
      <c r="D32237" s="233"/>
    </row>
    <row r="32239" spans="4:4" s="232" customFormat="1" ht="15.75" customHeight="1">
      <c r="D32239" s="233"/>
    </row>
    <row r="32241" spans="4:4" s="232" customFormat="1" ht="15.75" customHeight="1">
      <c r="D32241" s="233"/>
    </row>
    <row r="32243" spans="4:4" s="232" customFormat="1" ht="15.75" customHeight="1">
      <c r="D32243" s="233"/>
    </row>
    <row r="32245" spans="4:4" s="232" customFormat="1" ht="15.75" customHeight="1">
      <c r="D32245" s="233"/>
    </row>
    <row r="32247" spans="4:4" s="232" customFormat="1" ht="15.75" customHeight="1">
      <c r="D32247" s="233"/>
    </row>
    <row r="32249" spans="4:4" s="232" customFormat="1" ht="15.75" customHeight="1">
      <c r="D32249" s="233"/>
    </row>
    <row r="32251" spans="4:4" s="232" customFormat="1" ht="15.75" customHeight="1">
      <c r="D32251" s="233"/>
    </row>
    <row r="32253" spans="4:4" s="232" customFormat="1" ht="15.75" customHeight="1">
      <c r="D32253" s="233"/>
    </row>
    <row r="32255" spans="4:4" s="232" customFormat="1" ht="15.75" customHeight="1">
      <c r="D32255" s="233"/>
    </row>
    <row r="32257" spans="4:4" s="232" customFormat="1" ht="15.75" customHeight="1">
      <c r="D32257" s="233"/>
    </row>
    <row r="32259" spans="4:4" s="232" customFormat="1" ht="15.75" customHeight="1">
      <c r="D32259" s="233"/>
    </row>
    <row r="32261" spans="4:4" s="232" customFormat="1" ht="15.75" customHeight="1">
      <c r="D32261" s="233"/>
    </row>
    <row r="32263" spans="4:4" s="232" customFormat="1" ht="15.75" customHeight="1">
      <c r="D32263" s="233"/>
    </row>
    <row r="32265" spans="4:4" s="232" customFormat="1" ht="15.75" customHeight="1">
      <c r="D32265" s="233"/>
    </row>
    <row r="32267" spans="4:4" s="232" customFormat="1" ht="15.75" customHeight="1">
      <c r="D32267" s="233"/>
    </row>
    <row r="32269" spans="4:4" s="232" customFormat="1" ht="15.75" customHeight="1">
      <c r="D32269" s="233"/>
    </row>
    <row r="32271" spans="4:4" s="232" customFormat="1" ht="15.75" customHeight="1">
      <c r="D32271" s="233"/>
    </row>
    <row r="32273" spans="4:4" s="232" customFormat="1" ht="15.75" customHeight="1">
      <c r="D32273" s="233"/>
    </row>
    <row r="32275" spans="4:4" s="232" customFormat="1" ht="15.75" customHeight="1">
      <c r="D32275" s="233"/>
    </row>
    <row r="32277" spans="4:4" s="232" customFormat="1" ht="15.75" customHeight="1">
      <c r="D32277" s="233"/>
    </row>
    <row r="32279" spans="4:4" s="232" customFormat="1" ht="15.75" customHeight="1">
      <c r="D32279" s="233"/>
    </row>
    <row r="32281" spans="4:4" s="232" customFormat="1" ht="15.75" customHeight="1">
      <c r="D32281" s="233"/>
    </row>
    <row r="32283" spans="4:4" s="232" customFormat="1" ht="15.75" customHeight="1">
      <c r="D32283" s="233"/>
    </row>
    <row r="32285" spans="4:4" s="232" customFormat="1" ht="15.75" customHeight="1">
      <c r="D32285" s="233"/>
    </row>
    <row r="32287" spans="4:4" s="232" customFormat="1" ht="15.75" customHeight="1">
      <c r="D32287" s="233"/>
    </row>
    <row r="32289" spans="4:4" s="232" customFormat="1" ht="15.75" customHeight="1">
      <c r="D32289" s="233"/>
    </row>
    <row r="32291" spans="4:4" s="232" customFormat="1" ht="15.75" customHeight="1">
      <c r="D32291" s="233"/>
    </row>
    <row r="32293" spans="4:4" s="232" customFormat="1" ht="15.75" customHeight="1">
      <c r="D32293" s="233"/>
    </row>
    <row r="32295" spans="4:4" s="232" customFormat="1" ht="15.75" customHeight="1">
      <c r="D32295" s="233"/>
    </row>
    <row r="32297" spans="4:4" s="232" customFormat="1" ht="15.75" customHeight="1">
      <c r="D32297" s="233"/>
    </row>
    <row r="32299" spans="4:4" s="232" customFormat="1" ht="15.75" customHeight="1">
      <c r="D32299" s="233"/>
    </row>
    <row r="32301" spans="4:4" s="232" customFormat="1" ht="15.75" customHeight="1">
      <c r="D32301" s="233"/>
    </row>
    <row r="32303" spans="4:4" s="232" customFormat="1" ht="15.75" customHeight="1">
      <c r="D32303" s="233"/>
    </row>
    <row r="32305" spans="4:4" s="232" customFormat="1" ht="15.75" customHeight="1">
      <c r="D32305" s="233"/>
    </row>
    <row r="32307" spans="4:4" s="232" customFormat="1" ht="15.75" customHeight="1">
      <c r="D32307" s="233"/>
    </row>
    <row r="32309" spans="4:4" s="232" customFormat="1" ht="15.75" customHeight="1">
      <c r="D32309" s="233"/>
    </row>
    <row r="32311" spans="4:4" s="232" customFormat="1" ht="15.75" customHeight="1">
      <c r="D32311" s="233"/>
    </row>
    <row r="32313" spans="4:4" s="232" customFormat="1" ht="15.75" customHeight="1">
      <c r="D32313" s="233"/>
    </row>
    <row r="32315" spans="4:4" s="232" customFormat="1" ht="15.75" customHeight="1">
      <c r="D32315" s="233"/>
    </row>
    <row r="32317" spans="4:4" s="232" customFormat="1" ht="15.75" customHeight="1">
      <c r="D32317" s="233"/>
    </row>
    <row r="32319" spans="4:4" s="232" customFormat="1" ht="15.75" customHeight="1">
      <c r="D32319" s="233"/>
    </row>
    <row r="32321" spans="4:4" s="232" customFormat="1" ht="15.75" customHeight="1">
      <c r="D32321" s="233"/>
    </row>
    <row r="32323" spans="4:4" s="232" customFormat="1" ht="15.75" customHeight="1">
      <c r="D32323" s="233"/>
    </row>
    <row r="32325" spans="4:4" s="232" customFormat="1" ht="15.75" customHeight="1">
      <c r="D32325" s="233"/>
    </row>
    <row r="32327" spans="4:4" s="232" customFormat="1" ht="15.75" customHeight="1">
      <c r="D32327" s="233"/>
    </row>
    <row r="32329" spans="4:4" s="232" customFormat="1" ht="15.75" customHeight="1">
      <c r="D32329" s="233"/>
    </row>
    <row r="32331" spans="4:4" s="232" customFormat="1" ht="15.75" customHeight="1">
      <c r="D32331" s="233"/>
    </row>
    <row r="32333" spans="4:4" s="232" customFormat="1" ht="15.75" customHeight="1">
      <c r="D32333" s="233"/>
    </row>
    <row r="32335" spans="4:4" s="232" customFormat="1" ht="15.75" customHeight="1">
      <c r="D32335" s="233"/>
    </row>
    <row r="32337" spans="4:4" s="232" customFormat="1" ht="15.75" customHeight="1">
      <c r="D32337" s="233"/>
    </row>
    <row r="32339" spans="4:4" s="232" customFormat="1" ht="15.75" customHeight="1">
      <c r="D32339" s="233"/>
    </row>
    <row r="32341" spans="4:4" s="232" customFormat="1" ht="15.75" customHeight="1">
      <c r="D32341" s="233"/>
    </row>
    <row r="32343" spans="4:4" s="232" customFormat="1" ht="15.75" customHeight="1">
      <c r="D32343" s="233"/>
    </row>
    <row r="32345" spans="4:4" s="232" customFormat="1" ht="15.75" customHeight="1">
      <c r="D32345" s="233"/>
    </row>
    <row r="32347" spans="4:4" s="232" customFormat="1" ht="15.75" customHeight="1">
      <c r="D32347" s="233"/>
    </row>
    <row r="32349" spans="4:4" s="232" customFormat="1" ht="15.75" customHeight="1">
      <c r="D32349" s="233"/>
    </row>
    <row r="32351" spans="4:4" s="232" customFormat="1" ht="15.75" customHeight="1">
      <c r="D32351" s="233"/>
    </row>
    <row r="32353" spans="4:4" s="232" customFormat="1" ht="15.75" customHeight="1">
      <c r="D32353" s="233"/>
    </row>
    <row r="32355" spans="4:4" s="232" customFormat="1" ht="15.75" customHeight="1">
      <c r="D32355" s="233"/>
    </row>
    <row r="32357" spans="4:4" s="232" customFormat="1" ht="15.75" customHeight="1">
      <c r="D32357" s="233"/>
    </row>
    <row r="32359" spans="4:4" s="232" customFormat="1" ht="15.75" customHeight="1">
      <c r="D32359" s="233"/>
    </row>
    <row r="32361" spans="4:4" s="232" customFormat="1" ht="15.75" customHeight="1">
      <c r="D32361" s="233"/>
    </row>
    <row r="32363" spans="4:4" s="232" customFormat="1" ht="15.75" customHeight="1">
      <c r="D32363" s="233"/>
    </row>
    <row r="32365" spans="4:4" s="232" customFormat="1" ht="15.75" customHeight="1">
      <c r="D32365" s="233"/>
    </row>
    <row r="32367" spans="4:4" s="232" customFormat="1" ht="15.75" customHeight="1">
      <c r="D32367" s="233"/>
    </row>
    <row r="32369" spans="4:4" s="232" customFormat="1" ht="15.75" customHeight="1">
      <c r="D32369" s="233"/>
    </row>
    <row r="32371" spans="4:4" s="232" customFormat="1" ht="15.75" customHeight="1">
      <c r="D32371" s="233"/>
    </row>
    <row r="32373" spans="4:4" s="232" customFormat="1" ht="15.75" customHeight="1">
      <c r="D32373" s="233"/>
    </row>
    <row r="32375" spans="4:4" s="232" customFormat="1" ht="15.75" customHeight="1">
      <c r="D32375" s="233"/>
    </row>
    <row r="32377" spans="4:4" s="232" customFormat="1" ht="15.75" customHeight="1">
      <c r="D32377" s="233"/>
    </row>
    <row r="32379" spans="4:4" s="232" customFormat="1" ht="15.75" customHeight="1">
      <c r="D32379" s="233"/>
    </row>
    <row r="32381" spans="4:4" s="232" customFormat="1" ht="15.75" customHeight="1">
      <c r="D32381" s="233"/>
    </row>
    <row r="32383" spans="4:4" s="232" customFormat="1" ht="15.75" customHeight="1">
      <c r="D32383" s="233"/>
    </row>
    <row r="32385" spans="4:4" s="232" customFormat="1" ht="15.75" customHeight="1">
      <c r="D32385" s="233"/>
    </row>
    <row r="32387" spans="4:4" s="232" customFormat="1" ht="15.75" customHeight="1">
      <c r="D32387" s="233"/>
    </row>
    <row r="32389" spans="4:4" s="232" customFormat="1" ht="15.75" customHeight="1">
      <c r="D32389" s="233"/>
    </row>
    <row r="32391" spans="4:4" s="232" customFormat="1" ht="15.75" customHeight="1">
      <c r="D32391" s="233"/>
    </row>
    <row r="32393" spans="4:4" s="232" customFormat="1" ht="15.75" customHeight="1">
      <c r="D32393" s="233"/>
    </row>
    <row r="32395" spans="4:4" s="232" customFormat="1" ht="15.75" customHeight="1">
      <c r="D32395" s="233"/>
    </row>
    <row r="32397" spans="4:4" s="232" customFormat="1" ht="15.75" customHeight="1">
      <c r="D32397" s="233"/>
    </row>
    <row r="32399" spans="4:4" s="232" customFormat="1" ht="15.75" customHeight="1">
      <c r="D32399" s="233"/>
    </row>
    <row r="32401" spans="4:4" s="232" customFormat="1" ht="15.75" customHeight="1">
      <c r="D32401" s="233"/>
    </row>
    <row r="32403" spans="4:4" s="232" customFormat="1" ht="15.75" customHeight="1">
      <c r="D32403" s="233"/>
    </row>
    <row r="32405" spans="4:4" s="232" customFormat="1" ht="15.75" customHeight="1">
      <c r="D32405" s="233"/>
    </row>
    <row r="32407" spans="4:4" s="232" customFormat="1" ht="15.75" customHeight="1">
      <c r="D32407" s="233"/>
    </row>
    <row r="32409" spans="4:4" s="232" customFormat="1" ht="15.75" customHeight="1">
      <c r="D32409" s="233"/>
    </row>
    <row r="32411" spans="4:4" s="232" customFormat="1" ht="15.75" customHeight="1">
      <c r="D32411" s="233"/>
    </row>
    <row r="32413" spans="4:4" s="232" customFormat="1" ht="15.75" customHeight="1">
      <c r="D32413" s="233"/>
    </row>
    <row r="32415" spans="4:4" s="232" customFormat="1" ht="15.75" customHeight="1">
      <c r="D32415" s="233"/>
    </row>
    <row r="32417" spans="4:4" s="232" customFormat="1" ht="15.75" customHeight="1">
      <c r="D32417" s="233"/>
    </row>
    <row r="32419" spans="4:4" s="232" customFormat="1" ht="15.75" customHeight="1">
      <c r="D32419" s="233"/>
    </row>
    <row r="32421" spans="4:4" s="232" customFormat="1" ht="15.75" customHeight="1">
      <c r="D32421" s="233"/>
    </row>
    <row r="32423" spans="4:4" s="232" customFormat="1" ht="15.75" customHeight="1">
      <c r="D32423" s="233"/>
    </row>
    <row r="32425" spans="4:4" s="232" customFormat="1" ht="15.75" customHeight="1">
      <c r="D32425" s="233"/>
    </row>
    <row r="32427" spans="4:4" s="232" customFormat="1" ht="15.75" customHeight="1">
      <c r="D32427" s="233"/>
    </row>
    <row r="32429" spans="4:4" s="232" customFormat="1" ht="15.75" customHeight="1">
      <c r="D32429" s="233"/>
    </row>
    <row r="32431" spans="4:4" s="232" customFormat="1" ht="15.75" customHeight="1">
      <c r="D32431" s="233"/>
    </row>
    <row r="32433" spans="4:4" s="232" customFormat="1" ht="15.75" customHeight="1">
      <c r="D32433" s="233"/>
    </row>
    <row r="32435" spans="4:4" s="232" customFormat="1" ht="15.75" customHeight="1">
      <c r="D32435" s="233"/>
    </row>
    <row r="32437" spans="4:4" s="232" customFormat="1" ht="15.75" customHeight="1">
      <c r="D32437" s="233"/>
    </row>
    <row r="32439" spans="4:4" s="232" customFormat="1" ht="15.75" customHeight="1">
      <c r="D32439" s="233"/>
    </row>
    <row r="32441" spans="4:4" s="232" customFormat="1" ht="15.75" customHeight="1">
      <c r="D32441" s="233"/>
    </row>
    <row r="32443" spans="4:4" s="232" customFormat="1" ht="15.75" customHeight="1">
      <c r="D32443" s="233"/>
    </row>
    <row r="32445" spans="4:4" s="232" customFormat="1" ht="15.75" customHeight="1">
      <c r="D32445" s="233"/>
    </row>
    <row r="32447" spans="4:4" s="232" customFormat="1" ht="15.75" customHeight="1">
      <c r="D32447" s="233"/>
    </row>
    <row r="32449" spans="4:4" s="232" customFormat="1" ht="15.75" customHeight="1">
      <c r="D32449" s="233"/>
    </row>
    <row r="32451" spans="4:4" s="232" customFormat="1" ht="15.75" customHeight="1">
      <c r="D32451" s="233"/>
    </row>
    <row r="32453" spans="4:4" s="232" customFormat="1" ht="15.75" customHeight="1">
      <c r="D32453" s="233"/>
    </row>
    <row r="32455" spans="4:4" s="232" customFormat="1" ht="15.75" customHeight="1">
      <c r="D32455" s="233"/>
    </row>
    <row r="32457" spans="4:4" s="232" customFormat="1" ht="15.75" customHeight="1">
      <c r="D32457" s="233"/>
    </row>
    <row r="32459" spans="4:4" s="232" customFormat="1" ht="15.75" customHeight="1">
      <c r="D32459" s="233"/>
    </row>
    <row r="32461" spans="4:4" s="232" customFormat="1" ht="15.75" customHeight="1">
      <c r="D32461" s="233"/>
    </row>
    <row r="32463" spans="4:4" s="232" customFormat="1" ht="15.75" customHeight="1">
      <c r="D32463" s="233"/>
    </row>
    <row r="32465" spans="4:4" s="232" customFormat="1" ht="15.75" customHeight="1">
      <c r="D32465" s="233"/>
    </row>
    <row r="32467" spans="4:4" s="232" customFormat="1" ht="15.75" customHeight="1">
      <c r="D32467" s="233"/>
    </row>
    <row r="32469" spans="4:4" s="232" customFormat="1" ht="15.75" customHeight="1">
      <c r="D32469" s="233"/>
    </row>
    <row r="32471" spans="4:4" s="232" customFormat="1" ht="15.75" customHeight="1">
      <c r="D32471" s="233"/>
    </row>
    <row r="32473" spans="4:4" s="232" customFormat="1" ht="15.75" customHeight="1">
      <c r="D32473" s="233"/>
    </row>
    <row r="32475" spans="4:4" s="232" customFormat="1" ht="15.75" customHeight="1">
      <c r="D32475" s="233"/>
    </row>
    <row r="32477" spans="4:4" s="232" customFormat="1" ht="15.75" customHeight="1">
      <c r="D32477" s="233"/>
    </row>
    <row r="32479" spans="4:4" s="232" customFormat="1" ht="15.75" customHeight="1">
      <c r="D32479" s="233"/>
    </row>
    <row r="32481" spans="4:4" s="232" customFormat="1" ht="15.75" customHeight="1">
      <c r="D32481" s="233"/>
    </row>
    <row r="32483" spans="4:4" s="232" customFormat="1" ht="15.75" customHeight="1">
      <c r="D32483" s="233"/>
    </row>
    <row r="32485" spans="4:4" s="232" customFormat="1" ht="15.75" customHeight="1">
      <c r="D32485" s="233"/>
    </row>
    <row r="32487" spans="4:4" s="232" customFormat="1" ht="15.75" customHeight="1">
      <c r="D32487" s="233"/>
    </row>
    <row r="32489" spans="4:4" s="232" customFormat="1" ht="15.75" customHeight="1">
      <c r="D32489" s="233"/>
    </row>
    <row r="32491" spans="4:4" s="232" customFormat="1" ht="15.75" customHeight="1">
      <c r="D32491" s="233"/>
    </row>
    <row r="32493" spans="4:4" s="232" customFormat="1" ht="15.75" customHeight="1">
      <c r="D32493" s="233"/>
    </row>
    <row r="32495" spans="4:4" s="232" customFormat="1" ht="15.75" customHeight="1">
      <c r="D32495" s="233"/>
    </row>
    <row r="32497" spans="4:4" s="232" customFormat="1" ht="15.75" customHeight="1">
      <c r="D32497" s="233"/>
    </row>
    <row r="32499" spans="4:4" s="232" customFormat="1" ht="15.75" customHeight="1">
      <c r="D32499" s="233"/>
    </row>
    <row r="32501" spans="4:4" s="232" customFormat="1" ht="15.75" customHeight="1">
      <c r="D32501" s="233"/>
    </row>
    <row r="32503" spans="4:4" s="232" customFormat="1" ht="15.75" customHeight="1">
      <c r="D32503" s="233"/>
    </row>
    <row r="32505" spans="4:4" s="232" customFormat="1" ht="15.75" customHeight="1">
      <c r="D32505" s="233"/>
    </row>
    <row r="32507" spans="4:4" s="232" customFormat="1" ht="15.75" customHeight="1">
      <c r="D32507" s="233"/>
    </row>
    <row r="32509" spans="4:4" s="232" customFormat="1" ht="15.75" customHeight="1">
      <c r="D32509" s="233"/>
    </row>
    <row r="32511" spans="4:4" s="232" customFormat="1" ht="15.75" customHeight="1">
      <c r="D32511" s="233"/>
    </row>
    <row r="32513" spans="4:4" s="232" customFormat="1" ht="15.75" customHeight="1">
      <c r="D32513" s="233"/>
    </row>
    <row r="32515" spans="4:4" s="232" customFormat="1" ht="15.75" customHeight="1">
      <c r="D32515" s="233"/>
    </row>
    <row r="32517" spans="4:4" s="232" customFormat="1" ht="15.75" customHeight="1">
      <c r="D32517" s="233"/>
    </row>
    <row r="32519" spans="4:4" s="232" customFormat="1" ht="15.75" customHeight="1">
      <c r="D32519" s="233"/>
    </row>
    <row r="32521" spans="4:4" s="232" customFormat="1" ht="15.75" customHeight="1">
      <c r="D32521" s="233"/>
    </row>
    <row r="32523" spans="4:4" s="232" customFormat="1" ht="15.75" customHeight="1">
      <c r="D32523" s="233"/>
    </row>
    <row r="32525" spans="4:4" s="232" customFormat="1" ht="15.75" customHeight="1">
      <c r="D32525" s="233"/>
    </row>
    <row r="32527" spans="4:4" s="232" customFormat="1" ht="15.75" customHeight="1">
      <c r="D32527" s="233"/>
    </row>
    <row r="32529" spans="4:4" s="232" customFormat="1" ht="15.75" customHeight="1">
      <c r="D32529" s="233"/>
    </row>
    <row r="32531" spans="4:4" s="232" customFormat="1" ht="15.75" customHeight="1">
      <c r="D32531" s="233"/>
    </row>
    <row r="32533" spans="4:4" s="232" customFormat="1" ht="15.75" customHeight="1">
      <c r="D32533" s="233"/>
    </row>
    <row r="32535" spans="4:4" s="232" customFormat="1" ht="15.75" customHeight="1">
      <c r="D32535" s="233"/>
    </row>
    <row r="32537" spans="4:4" s="232" customFormat="1" ht="15.75" customHeight="1">
      <c r="D32537" s="233"/>
    </row>
    <row r="32539" spans="4:4" s="232" customFormat="1" ht="15.75" customHeight="1">
      <c r="D32539" s="233"/>
    </row>
    <row r="32541" spans="4:4" s="232" customFormat="1" ht="15.75" customHeight="1">
      <c r="D32541" s="233"/>
    </row>
    <row r="32543" spans="4:4" s="232" customFormat="1" ht="15.75" customHeight="1">
      <c r="D32543" s="233"/>
    </row>
    <row r="32545" spans="4:4" s="232" customFormat="1" ht="15.75" customHeight="1">
      <c r="D32545" s="233"/>
    </row>
    <row r="32547" spans="4:4" s="232" customFormat="1" ht="15.75" customHeight="1">
      <c r="D32547" s="233"/>
    </row>
    <row r="32549" spans="4:4" s="232" customFormat="1" ht="15.75" customHeight="1">
      <c r="D32549" s="233"/>
    </row>
    <row r="32551" spans="4:4" s="232" customFormat="1" ht="15.75" customHeight="1">
      <c r="D32551" s="233"/>
    </row>
    <row r="32553" spans="4:4" s="232" customFormat="1" ht="15.75" customHeight="1">
      <c r="D32553" s="233"/>
    </row>
    <row r="32555" spans="4:4" s="232" customFormat="1" ht="15.75" customHeight="1">
      <c r="D32555" s="233"/>
    </row>
    <row r="32557" spans="4:4" s="232" customFormat="1" ht="15.75" customHeight="1">
      <c r="D32557" s="233"/>
    </row>
    <row r="32559" spans="4:4" s="232" customFormat="1" ht="15.75" customHeight="1">
      <c r="D32559" s="233"/>
    </row>
    <row r="32561" spans="4:4" s="232" customFormat="1" ht="15.75" customHeight="1">
      <c r="D32561" s="233"/>
    </row>
    <row r="32563" spans="4:4" s="232" customFormat="1" ht="15.75" customHeight="1">
      <c r="D32563" s="233"/>
    </row>
    <row r="32565" spans="4:4" s="232" customFormat="1" ht="15.75" customHeight="1">
      <c r="D32565" s="233"/>
    </row>
    <row r="32567" spans="4:4" s="232" customFormat="1" ht="15.75" customHeight="1">
      <c r="D32567" s="233"/>
    </row>
    <row r="32569" spans="4:4" s="232" customFormat="1" ht="15.75" customHeight="1">
      <c r="D32569" s="233"/>
    </row>
    <row r="32571" spans="4:4" s="232" customFormat="1" ht="15.75" customHeight="1">
      <c r="D32571" s="233"/>
    </row>
    <row r="32573" spans="4:4" s="232" customFormat="1" ht="15.75" customHeight="1">
      <c r="D32573" s="233"/>
    </row>
    <row r="32575" spans="4:4" s="232" customFormat="1" ht="15.75" customHeight="1">
      <c r="D32575" s="233"/>
    </row>
    <row r="32577" spans="4:4" s="232" customFormat="1" ht="15.75" customHeight="1">
      <c r="D32577" s="233"/>
    </row>
    <row r="32579" spans="4:4" s="232" customFormat="1" ht="15.75" customHeight="1">
      <c r="D32579" s="233"/>
    </row>
    <row r="32581" spans="4:4" s="232" customFormat="1" ht="15.75" customHeight="1">
      <c r="D32581" s="233"/>
    </row>
    <row r="32583" spans="4:4" s="232" customFormat="1" ht="15.75" customHeight="1">
      <c r="D32583" s="233"/>
    </row>
    <row r="32585" spans="4:4" s="232" customFormat="1" ht="15.75" customHeight="1">
      <c r="D32585" s="233"/>
    </row>
    <row r="32587" spans="4:4" s="232" customFormat="1" ht="15.75" customHeight="1">
      <c r="D32587" s="233"/>
    </row>
    <row r="32589" spans="4:4" s="232" customFormat="1" ht="15.75" customHeight="1">
      <c r="D32589" s="233"/>
    </row>
    <row r="32591" spans="4:4" s="232" customFormat="1" ht="15.75" customHeight="1">
      <c r="D32591" s="233"/>
    </row>
    <row r="32593" spans="4:4" s="232" customFormat="1" ht="15.75" customHeight="1">
      <c r="D32593" s="233"/>
    </row>
    <row r="32595" spans="4:4" s="232" customFormat="1" ht="15.75" customHeight="1">
      <c r="D32595" s="233"/>
    </row>
    <row r="32597" spans="4:4" s="232" customFormat="1" ht="15.75" customHeight="1">
      <c r="D32597" s="233"/>
    </row>
    <row r="32599" spans="4:4" s="232" customFormat="1" ht="15.75" customHeight="1">
      <c r="D32599" s="233"/>
    </row>
    <row r="32601" spans="4:4" s="232" customFormat="1" ht="15.75" customHeight="1">
      <c r="D32601" s="233"/>
    </row>
    <row r="32603" spans="4:4" s="232" customFormat="1" ht="15.75" customHeight="1">
      <c r="D32603" s="233"/>
    </row>
    <row r="32605" spans="4:4" s="232" customFormat="1" ht="15.75" customHeight="1">
      <c r="D32605" s="233"/>
    </row>
    <row r="32607" spans="4:4" s="232" customFormat="1" ht="15.75" customHeight="1">
      <c r="D32607" s="233"/>
    </row>
    <row r="32609" spans="4:4" s="232" customFormat="1" ht="15.75" customHeight="1">
      <c r="D32609" s="233"/>
    </row>
    <row r="32611" spans="4:4" s="232" customFormat="1" ht="15.75" customHeight="1">
      <c r="D32611" s="233"/>
    </row>
    <row r="32613" spans="4:4" s="232" customFormat="1" ht="15.75" customHeight="1">
      <c r="D32613" s="233"/>
    </row>
    <row r="32615" spans="4:4" s="232" customFormat="1" ht="15.75" customHeight="1">
      <c r="D32615" s="233"/>
    </row>
    <row r="32617" spans="4:4" s="232" customFormat="1" ht="15.75" customHeight="1">
      <c r="D32617" s="233"/>
    </row>
    <row r="32619" spans="4:4" s="232" customFormat="1" ht="15.75" customHeight="1">
      <c r="D32619" s="233"/>
    </row>
    <row r="32621" spans="4:4" s="232" customFormat="1" ht="15.75" customHeight="1">
      <c r="D32621" s="233"/>
    </row>
    <row r="32623" spans="4:4" s="232" customFormat="1" ht="15.75" customHeight="1">
      <c r="D32623" s="233"/>
    </row>
    <row r="32625" spans="4:4" s="232" customFormat="1" ht="15.75" customHeight="1">
      <c r="D32625" s="233"/>
    </row>
    <row r="32627" spans="4:4" s="232" customFormat="1" ht="15.75" customHeight="1">
      <c r="D32627" s="233"/>
    </row>
    <row r="32629" spans="4:4" s="232" customFormat="1" ht="15.75" customHeight="1">
      <c r="D32629" s="233"/>
    </row>
    <row r="32631" spans="4:4" s="232" customFormat="1" ht="15.75" customHeight="1">
      <c r="D32631" s="233"/>
    </row>
    <row r="32633" spans="4:4" s="232" customFormat="1" ht="15.75" customHeight="1">
      <c r="D32633" s="233"/>
    </row>
    <row r="32635" spans="4:4" s="232" customFormat="1" ht="15.75" customHeight="1">
      <c r="D32635" s="233"/>
    </row>
    <row r="32637" spans="4:4" s="232" customFormat="1" ht="15.75" customHeight="1">
      <c r="D32637" s="233"/>
    </row>
    <row r="32639" spans="4:4" s="232" customFormat="1" ht="15.75" customHeight="1">
      <c r="D32639" s="233"/>
    </row>
    <row r="32641" spans="4:4" s="232" customFormat="1" ht="15.75" customHeight="1">
      <c r="D32641" s="233"/>
    </row>
    <row r="32643" spans="4:4" s="232" customFormat="1" ht="15.75" customHeight="1">
      <c r="D32643" s="233"/>
    </row>
    <row r="32645" spans="4:4" s="232" customFormat="1" ht="15.75" customHeight="1">
      <c r="D32645" s="233"/>
    </row>
    <row r="32647" spans="4:4" s="232" customFormat="1" ht="15.75" customHeight="1">
      <c r="D32647" s="233"/>
    </row>
    <row r="32649" spans="4:4" s="232" customFormat="1" ht="15.75" customHeight="1">
      <c r="D32649" s="233"/>
    </row>
    <row r="32651" spans="4:4" s="232" customFormat="1" ht="15.75" customHeight="1">
      <c r="D32651" s="233"/>
    </row>
    <row r="32653" spans="4:4" s="232" customFormat="1" ht="15.75" customHeight="1">
      <c r="D32653" s="233"/>
    </row>
    <row r="32655" spans="4:4" s="232" customFormat="1" ht="15.75" customHeight="1">
      <c r="D32655" s="233"/>
    </row>
    <row r="32657" spans="4:4" s="232" customFormat="1" ht="15.75" customHeight="1">
      <c r="D32657" s="233"/>
    </row>
    <row r="32659" spans="4:4" s="232" customFormat="1" ht="15.75" customHeight="1">
      <c r="D32659" s="233"/>
    </row>
    <row r="32661" spans="4:4" s="232" customFormat="1" ht="15.75" customHeight="1">
      <c r="D32661" s="233"/>
    </row>
    <row r="32663" spans="4:4" s="232" customFormat="1" ht="15.75" customHeight="1">
      <c r="D32663" s="233"/>
    </row>
    <row r="32665" spans="4:4" s="232" customFormat="1" ht="15.75" customHeight="1">
      <c r="D32665" s="233"/>
    </row>
    <row r="32667" spans="4:4" s="232" customFormat="1" ht="15.75" customHeight="1">
      <c r="D32667" s="233"/>
    </row>
    <row r="32669" spans="4:4" s="232" customFormat="1" ht="15.75" customHeight="1">
      <c r="D32669" s="233"/>
    </row>
    <row r="32671" spans="4:4" s="232" customFormat="1" ht="15.75" customHeight="1">
      <c r="D32671" s="233"/>
    </row>
    <row r="32673" spans="4:4" s="232" customFormat="1" ht="15.75" customHeight="1">
      <c r="D32673" s="233"/>
    </row>
    <row r="32675" spans="4:4" s="232" customFormat="1" ht="15.75" customHeight="1">
      <c r="D32675" s="233"/>
    </row>
    <row r="32677" spans="4:4" s="232" customFormat="1" ht="15.75" customHeight="1">
      <c r="D32677" s="233"/>
    </row>
    <row r="32679" spans="4:4" s="232" customFormat="1" ht="15.75" customHeight="1">
      <c r="D32679" s="233"/>
    </row>
    <row r="32681" spans="4:4" s="232" customFormat="1" ht="15.75" customHeight="1">
      <c r="D32681" s="233"/>
    </row>
    <row r="32683" spans="4:4" s="232" customFormat="1" ht="15.75" customHeight="1">
      <c r="D32683" s="233"/>
    </row>
    <row r="32685" spans="4:4" s="232" customFormat="1" ht="15.75" customHeight="1">
      <c r="D32685" s="233"/>
    </row>
    <row r="32687" spans="4:4" s="232" customFormat="1" ht="15.75" customHeight="1">
      <c r="D32687" s="233"/>
    </row>
    <row r="32689" spans="4:4" s="232" customFormat="1" ht="15.75" customHeight="1">
      <c r="D32689" s="233"/>
    </row>
    <row r="32691" spans="4:4" s="232" customFormat="1" ht="15.75" customHeight="1">
      <c r="D32691" s="233"/>
    </row>
    <row r="32693" spans="4:4" s="232" customFormat="1" ht="15.75" customHeight="1">
      <c r="D32693" s="233"/>
    </row>
    <row r="32695" spans="4:4" s="232" customFormat="1" ht="15.75" customHeight="1">
      <c r="D32695" s="233"/>
    </row>
    <row r="32697" spans="4:4" s="232" customFormat="1" ht="15.75" customHeight="1">
      <c r="D32697" s="233"/>
    </row>
    <row r="32699" spans="4:4" s="232" customFormat="1" ht="15.75" customHeight="1">
      <c r="D32699" s="233"/>
    </row>
    <row r="32701" spans="4:4" s="232" customFormat="1" ht="15.75" customHeight="1">
      <c r="D32701" s="233"/>
    </row>
    <row r="32703" spans="4:4" s="232" customFormat="1" ht="15.75" customHeight="1">
      <c r="D32703" s="233"/>
    </row>
    <row r="32705" spans="4:4" s="232" customFormat="1" ht="15.75" customHeight="1">
      <c r="D32705" s="233"/>
    </row>
    <row r="32707" spans="4:4" s="232" customFormat="1" ht="15.75" customHeight="1">
      <c r="D32707" s="233"/>
    </row>
    <row r="32709" spans="4:4" s="232" customFormat="1" ht="15.75" customHeight="1">
      <c r="D32709" s="233"/>
    </row>
    <row r="32711" spans="4:4" s="232" customFormat="1" ht="15.75" customHeight="1">
      <c r="D32711" s="233"/>
    </row>
    <row r="32713" spans="4:4" s="232" customFormat="1" ht="15.75" customHeight="1">
      <c r="D32713" s="233"/>
    </row>
    <row r="32715" spans="4:4" s="232" customFormat="1" ht="15.75" customHeight="1">
      <c r="D32715" s="233"/>
    </row>
    <row r="32717" spans="4:4" s="232" customFormat="1" ht="15.75" customHeight="1">
      <c r="D32717" s="233"/>
    </row>
    <row r="32719" spans="4:4" s="232" customFormat="1" ht="15.75" customHeight="1">
      <c r="D32719" s="233"/>
    </row>
    <row r="32721" spans="4:4" s="232" customFormat="1" ht="15.75" customHeight="1">
      <c r="D32721" s="233"/>
    </row>
    <row r="32723" spans="4:4" s="232" customFormat="1" ht="15.75" customHeight="1">
      <c r="D32723" s="233"/>
    </row>
    <row r="32725" spans="4:4" s="232" customFormat="1" ht="15.75" customHeight="1">
      <c r="D32725" s="233"/>
    </row>
    <row r="32727" spans="4:4" s="232" customFormat="1" ht="15.75" customHeight="1">
      <c r="D32727" s="233"/>
    </row>
    <row r="32729" spans="4:4" s="232" customFormat="1" ht="15.75" customHeight="1">
      <c r="D32729" s="233"/>
    </row>
    <row r="32731" spans="4:4" s="232" customFormat="1" ht="15.75" customHeight="1">
      <c r="D32731" s="233"/>
    </row>
    <row r="32733" spans="4:4" s="232" customFormat="1" ht="15.75" customHeight="1">
      <c r="D32733" s="233"/>
    </row>
    <row r="32735" spans="4:4" s="232" customFormat="1" ht="15.75" customHeight="1">
      <c r="D32735" s="233"/>
    </row>
    <row r="32737" spans="4:4" s="232" customFormat="1" ht="15.75" customHeight="1">
      <c r="D32737" s="233"/>
    </row>
    <row r="32739" spans="4:4" s="232" customFormat="1" ht="15.75" customHeight="1">
      <c r="D32739" s="233"/>
    </row>
    <row r="32741" spans="4:4" s="232" customFormat="1" ht="15.75" customHeight="1">
      <c r="D32741" s="233"/>
    </row>
    <row r="32743" spans="4:4" s="232" customFormat="1" ht="15.75" customHeight="1">
      <c r="D32743" s="233"/>
    </row>
    <row r="32745" spans="4:4" s="232" customFormat="1" ht="15.75" customHeight="1">
      <c r="D32745" s="233"/>
    </row>
    <row r="32747" spans="4:4" s="232" customFormat="1" ht="15.75" customHeight="1">
      <c r="D32747" s="233"/>
    </row>
    <row r="32749" spans="4:4" s="232" customFormat="1" ht="15.75" customHeight="1">
      <c r="D32749" s="233"/>
    </row>
    <row r="32751" spans="4:4" s="232" customFormat="1" ht="15.75" customHeight="1">
      <c r="D32751" s="233"/>
    </row>
    <row r="32753" spans="4:4" s="232" customFormat="1" ht="15.75" customHeight="1">
      <c r="D32753" s="233"/>
    </row>
    <row r="32755" spans="4:4" s="232" customFormat="1" ht="15.75" customHeight="1">
      <c r="D32755" s="233"/>
    </row>
    <row r="32757" spans="4:4" s="232" customFormat="1" ht="15.75" customHeight="1">
      <c r="D32757" s="233"/>
    </row>
    <row r="32759" spans="4:4" s="232" customFormat="1" ht="15.75" customHeight="1">
      <c r="D32759" s="233"/>
    </row>
    <row r="32761" spans="4:4" s="232" customFormat="1" ht="15.75" customHeight="1">
      <c r="D32761" s="233"/>
    </row>
    <row r="32763" spans="4:4" s="232" customFormat="1" ht="15.75" customHeight="1">
      <c r="D32763" s="233"/>
    </row>
    <row r="32765" spans="4:4" s="232" customFormat="1" ht="15.75" customHeight="1">
      <c r="D32765" s="233"/>
    </row>
    <row r="32767" spans="4:4" s="232" customFormat="1" ht="15.75" customHeight="1">
      <c r="D32767" s="233"/>
    </row>
    <row r="32769" spans="4:4" s="232" customFormat="1" ht="15.75" customHeight="1">
      <c r="D32769" s="233"/>
    </row>
    <row r="32771" spans="4:4" s="232" customFormat="1" ht="15.75" customHeight="1">
      <c r="D32771" s="233"/>
    </row>
    <row r="32773" spans="4:4" s="232" customFormat="1" ht="15.75" customHeight="1">
      <c r="D32773" s="233"/>
    </row>
    <row r="32775" spans="4:4" s="232" customFormat="1" ht="15.75" customHeight="1">
      <c r="D32775" s="233"/>
    </row>
    <row r="32777" spans="4:4" s="232" customFormat="1" ht="15.75" customHeight="1">
      <c r="D32777" s="233"/>
    </row>
    <row r="32779" spans="4:4" s="232" customFormat="1" ht="15.75" customHeight="1">
      <c r="D32779" s="233"/>
    </row>
    <row r="32781" spans="4:4" s="232" customFormat="1" ht="15.75" customHeight="1">
      <c r="D32781" s="233"/>
    </row>
    <row r="32783" spans="4:4" s="232" customFormat="1" ht="15.75" customHeight="1">
      <c r="D32783" s="233"/>
    </row>
    <row r="32785" spans="4:4" s="232" customFormat="1" ht="15.75" customHeight="1">
      <c r="D32785" s="233"/>
    </row>
    <row r="32787" spans="4:4" s="232" customFormat="1" ht="15.75" customHeight="1">
      <c r="D32787" s="233"/>
    </row>
    <row r="32789" spans="4:4" s="232" customFormat="1" ht="15.75" customHeight="1">
      <c r="D32789" s="233"/>
    </row>
    <row r="32791" spans="4:4" s="232" customFormat="1" ht="15.75" customHeight="1">
      <c r="D32791" s="233"/>
    </row>
    <row r="32793" spans="4:4" s="232" customFormat="1" ht="15.75" customHeight="1">
      <c r="D32793" s="233"/>
    </row>
    <row r="32795" spans="4:4" s="232" customFormat="1" ht="15.75" customHeight="1">
      <c r="D32795" s="233"/>
    </row>
    <row r="32797" spans="4:4" s="232" customFormat="1" ht="15.75" customHeight="1">
      <c r="D32797" s="233"/>
    </row>
    <row r="32799" spans="4:4" s="232" customFormat="1" ht="15.75" customHeight="1">
      <c r="D32799" s="233"/>
    </row>
    <row r="32801" spans="4:4" s="232" customFormat="1" ht="15.75" customHeight="1">
      <c r="D32801" s="233"/>
    </row>
    <row r="32803" spans="4:4" s="232" customFormat="1" ht="15.75" customHeight="1">
      <c r="D32803" s="233"/>
    </row>
    <row r="32805" spans="4:4" s="232" customFormat="1" ht="15.75" customHeight="1">
      <c r="D32805" s="233"/>
    </row>
    <row r="32807" spans="4:4" s="232" customFormat="1" ht="15.75" customHeight="1">
      <c r="D32807" s="233"/>
    </row>
    <row r="32809" spans="4:4" s="232" customFormat="1" ht="15.75" customHeight="1">
      <c r="D32809" s="233"/>
    </row>
    <row r="32811" spans="4:4" s="232" customFormat="1" ht="15.75" customHeight="1">
      <c r="D32811" s="233"/>
    </row>
    <row r="32813" spans="4:4" s="232" customFormat="1" ht="15.75" customHeight="1">
      <c r="D32813" s="233"/>
    </row>
    <row r="32815" spans="4:4" s="232" customFormat="1" ht="15.75" customHeight="1">
      <c r="D32815" s="233"/>
    </row>
    <row r="32817" spans="4:4" s="232" customFormat="1" ht="15.75" customHeight="1">
      <c r="D32817" s="233"/>
    </row>
    <row r="32819" spans="4:4" s="232" customFormat="1" ht="15.75" customHeight="1">
      <c r="D32819" s="233"/>
    </row>
    <row r="32821" spans="4:4" s="232" customFormat="1" ht="15.75" customHeight="1">
      <c r="D32821" s="233"/>
    </row>
    <row r="32823" spans="4:4" s="232" customFormat="1" ht="15.75" customHeight="1">
      <c r="D32823" s="233"/>
    </row>
    <row r="32825" spans="4:4" s="232" customFormat="1" ht="15.75" customHeight="1">
      <c r="D32825" s="233"/>
    </row>
    <row r="32827" spans="4:4" s="232" customFormat="1" ht="15.75" customHeight="1">
      <c r="D32827" s="233"/>
    </row>
    <row r="32829" spans="4:4" s="232" customFormat="1" ht="15.75" customHeight="1">
      <c r="D32829" s="233"/>
    </row>
    <row r="32831" spans="4:4" s="232" customFormat="1" ht="15.75" customHeight="1">
      <c r="D32831" s="233"/>
    </row>
    <row r="32833" spans="4:4" s="232" customFormat="1" ht="15.75" customHeight="1">
      <c r="D32833" s="233"/>
    </row>
    <row r="32835" spans="4:4" s="232" customFormat="1" ht="15.75" customHeight="1">
      <c r="D32835" s="233"/>
    </row>
    <row r="32837" spans="4:4" s="232" customFormat="1" ht="15.75" customHeight="1">
      <c r="D32837" s="233"/>
    </row>
    <row r="32839" spans="4:4" s="232" customFormat="1" ht="15.75" customHeight="1">
      <c r="D32839" s="233"/>
    </row>
    <row r="32841" spans="4:4" s="232" customFormat="1" ht="15.75" customHeight="1">
      <c r="D32841" s="233"/>
    </row>
    <row r="32843" spans="4:4" s="232" customFormat="1" ht="15.75" customHeight="1">
      <c r="D32843" s="233"/>
    </row>
    <row r="32845" spans="4:4" s="232" customFormat="1" ht="15.75" customHeight="1">
      <c r="D32845" s="233"/>
    </row>
    <row r="32847" spans="4:4" s="232" customFormat="1" ht="15.75" customHeight="1">
      <c r="D32847" s="233"/>
    </row>
    <row r="32849" spans="4:4" s="232" customFormat="1" ht="15.75" customHeight="1">
      <c r="D32849" s="233"/>
    </row>
    <row r="32851" spans="4:4" s="232" customFormat="1" ht="15.75" customHeight="1">
      <c r="D32851" s="233"/>
    </row>
    <row r="32853" spans="4:4" s="232" customFormat="1" ht="15.75" customHeight="1">
      <c r="D32853" s="233"/>
    </row>
    <row r="32855" spans="4:4" s="232" customFormat="1" ht="15.75" customHeight="1">
      <c r="D32855" s="233"/>
    </row>
    <row r="32857" spans="4:4" s="232" customFormat="1" ht="15.75" customHeight="1">
      <c r="D32857" s="233"/>
    </row>
    <row r="32859" spans="4:4" s="232" customFormat="1" ht="15.75" customHeight="1">
      <c r="D32859" s="233"/>
    </row>
    <row r="32861" spans="4:4" s="232" customFormat="1" ht="15.75" customHeight="1">
      <c r="D32861" s="233"/>
    </row>
    <row r="32863" spans="4:4" s="232" customFormat="1" ht="15.75" customHeight="1">
      <c r="D32863" s="233"/>
    </row>
    <row r="32865" spans="4:4" s="232" customFormat="1" ht="15.75" customHeight="1">
      <c r="D32865" s="233"/>
    </row>
    <row r="32867" spans="4:4" s="232" customFormat="1" ht="15.75" customHeight="1">
      <c r="D32867" s="233"/>
    </row>
    <row r="32869" spans="4:4" s="232" customFormat="1" ht="15.75" customHeight="1">
      <c r="D32869" s="233"/>
    </row>
    <row r="32871" spans="4:4" s="232" customFormat="1" ht="15.75" customHeight="1">
      <c r="D32871" s="233"/>
    </row>
    <row r="32873" spans="4:4" s="232" customFormat="1" ht="15.75" customHeight="1">
      <c r="D32873" s="233"/>
    </row>
    <row r="32875" spans="4:4" s="232" customFormat="1" ht="15.75" customHeight="1">
      <c r="D32875" s="233"/>
    </row>
    <row r="32877" spans="4:4" s="232" customFormat="1" ht="15.75" customHeight="1">
      <c r="D32877" s="233"/>
    </row>
    <row r="32879" spans="4:4" s="232" customFormat="1" ht="15.75" customHeight="1">
      <c r="D32879" s="233"/>
    </row>
    <row r="32881" spans="4:4" s="232" customFormat="1" ht="15.75" customHeight="1">
      <c r="D32881" s="233"/>
    </row>
    <row r="32883" spans="4:4" s="232" customFormat="1" ht="15.75" customHeight="1">
      <c r="D32883" s="233"/>
    </row>
    <row r="32885" spans="4:4" s="232" customFormat="1" ht="15.75" customHeight="1">
      <c r="D32885" s="233"/>
    </row>
    <row r="32887" spans="4:4" s="232" customFormat="1" ht="15.75" customHeight="1">
      <c r="D32887" s="233"/>
    </row>
    <row r="32889" spans="4:4" s="232" customFormat="1" ht="15.75" customHeight="1">
      <c r="D32889" s="233"/>
    </row>
    <row r="32891" spans="4:4" s="232" customFormat="1" ht="15.75" customHeight="1">
      <c r="D32891" s="233"/>
    </row>
    <row r="32893" spans="4:4" s="232" customFormat="1" ht="15.75" customHeight="1">
      <c r="D32893" s="233"/>
    </row>
    <row r="32895" spans="4:4" s="232" customFormat="1" ht="15.75" customHeight="1">
      <c r="D32895" s="233"/>
    </row>
    <row r="32897" spans="4:4" s="232" customFormat="1" ht="15.75" customHeight="1">
      <c r="D32897" s="233"/>
    </row>
    <row r="32899" spans="4:4" s="232" customFormat="1" ht="15.75" customHeight="1">
      <c r="D32899" s="233"/>
    </row>
    <row r="32901" spans="4:4" s="232" customFormat="1" ht="15.75" customHeight="1">
      <c r="D32901" s="233"/>
    </row>
    <row r="32903" spans="4:4" s="232" customFormat="1" ht="15.75" customHeight="1">
      <c r="D32903" s="233"/>
    </row>
    <row r="32905" spans="4:4" s="232" customFormat="1" ht="15.75" customHeight="1">
      <c r="D32905" s="233"/>
    </row>
    <row r="32907" spans="4:4" s="232" customFormat="1" ht="15.75" customHeight="1">
      <c r="D32907" s="233"/>
    </row>
    <row r="32909" spans="4:4" s="232" customFormat="1" ht="15.75" customHeight="1">
      <c r="D32909" s="233"/>
    </row>
    <row r="32911" spans="4:4" s="232" customFormat="1" ht="15.75" customHeight="1">
      <c r="D32911" s="233"/>
    </row>
    <row r="32913" spans="4:4" s="232" customFormat="1" ht="15.75" customHeight="1">
      <c r="D32913" s="233"/>
    </row>
    <row r="32915" spans="4:4" s="232" customFormat="1" ht="15.75" customHeight="1">
      <c r="D32915" s="233"/>
    </row>
    <row r="32917" spans="4:4" s="232" customFormat="1" ht="15.75" customHeight="1">
      <c r="D32917" s="233"/>
    </row>
    <row r="32919" spans="4:4" s="232" customFormat="1" ht="15.75" customHeight="1">
      <c r="D32919" s="233"/>
    </row>
    <row r="32921" spans="4:4" s="232" customFormat="1" ht="15.75" customHeight="1">
      <c r="D32921" s="233"/>
    </row>
    <row r="32923" spans="4:4" s="232" customFormat="1" ht="15.75" customHeight="1">
      <c r="D32923" s="233"/>
    </row>
    <row r="32925" spans="4:4" s="232" customFormat="1" ht="15.75" customHeight="1">
      <c r="D32925" s="233"/>
    </row>
    <row r="32927" spans="4:4" s="232" customFormat="1" ht="15.75" customHeight="1">
      <c r="D32927" s="233"/>
    </row>
    <row r="32929" spans="4:4" s="232" customFormat="1" ht="15.75" customHeight="1">
      <c r="D32929" s="233"/>
    </row>
    <row r="32931" spans="4:4" s="232" customFormat="1" ht="15.75" customHeight="1">
      <c r="D32931" s="233"/>
    </row>
    <row r="32933" spans="4:4" s="232" customFormat="1" ht="15.75" customHeight="1">
      <c r="D32933" s="233"/>
    </row>
    <row r="32935" spans="4:4" s="232" customFormat="1" ht="15.75" customHeight="1">
      <c r="D32935" s="233"/>
    </row>
    <row r="32937" spans="4:4" s="232" customFormat="1" ht="15.75" customHeight="1">
      <c r="D32937" s="233"/>
    </row>
    <row r="32939" spans="4:4" s="232" customFormat="1" ht="15.75" customHeight="1">
      <c r="D32939" s="233"/>
    </row>
    <row r="32941" spans="4:4" s="232" customFormat="1" ht="15.75" customHeight="1">
      <c r="D32941" s="233"/>
    </row>
    <row r="32943" spans="4:4" s="232" customFormat="1" ht="15.75" customHeight="1">
      <c r="D32943" s="233"/>
    </row>
    <row r="32945" spans="4:4" s="232" customFormat="1" ht="15.75" customHeight="1">
      <c r="D32945" s="233"/>
    </row>
    <row r="32947" spans="4:4" s="232" customFormat="1" ht="15.75" customHeight="1">
      <c r="D32947" s="233"/>
    </row>
    <row r="32949" spans="4:4" s="232" customFormat="1" ht="15.75" customHeight="1">
      <c r="D32949" s="233"/>
    </row>
    <row r="32951" spans="4:4" s="232" customFormat="1" ht="15.75" customHeight="1">
      <c r="D32951" s="233"/>
    </row>
    <row r="32953" spans="4:4" s="232" customFormat="1" ht="15.75" customHeight="1">
      <c r="D32953" s="233"/>
    </row>
    <row r="32955" spans="4:4" s="232" customFormat="1" ht="15.75" customHeight="1">
      <c r="D32955" s="233"/>
    </row>
    <row r="32957" spans="4:4" s="232" customFormat="1" ht="15.75" customHeight="1">
      <c r="D32957" s="233"/>
    </row>
    <row r="32959" spans="4:4" s="232" customFormat="1" ht="15.75" customHeight="1">
      <c r="D32959" s="233"/>
    </row>
    <row r="32961" spans="4:4" s="232" customFormat="1" ht="15.75" customHeight="1">
      <c r="D32961" s="233"/>
    </row>
    <row r="32963" spans="4:4" s="232" customFormat="1" ht="15.75" customHeight="1">
      <c r="D32963" s="233"/>
    </row>
    <row r="32965" spans="4:4" s="232" customFormat="1" ht="15.75" customHeight="1">
      <c r="D32965" s="233"/>
    </row>
    <row r="32967" spans="4:4" s="232" customFormat="1" ht="15.75" customHeight="1">
      <c r="D32967" s="233"/>
    </row>
    <row r="32969" spans="4:4" s="232" customFormat="1" ht="15.75" customHeight="1">
      <c r="D32969" s="233"/>
    </row>
    <row r="32971" spans="4:4" s="232" customFormat="1" ht="15.75" customHeight="1">
      <c r="D32971" s="233"/>
    </row>
    <row r="32973" spans="4:4" s="232" customFormat="1" ht="15.75" customHeight="1">
      <c r="D32973" s="233"/>
    </row>
    <row r="32975" spans="4:4" s="232" customFormat="1" ht="15.75" customHeight="1">
      <c r="D32975" s="233"/>
    </row>
    <row r="32977" spans="4:4" s="232" customFormat="1" ht="15.75" customHeight="1">
      <c r="D32977" s="233"/>
    </row>
    <row r="32979" spans="4:4" s="232" customFormat="1" ht="15.75" customHeight="1">
      <c r="D32979" s="233"/>
    </row>
    <row r="32981" spans="4:4" s="232" customFormat="1" ht="15.75" customHeight="1">
      <c r="D32981" s="233"/>
    </row>
    <row r="32983" spans="4:4" s="232" customFormat="1" ht="15.75" customHeight="1">
      <c r="D32983" s="233"/>
    </row>
    <row r="32985" spans="4:4" s="232" customFormat="1" ht="15.75" customHeight="1">
      <c r="D32985" s="233"/>
    </row>
    <row r="32987" spans="4:4" s="232" customFormat="1" ht="15.75" customHeight="1">
      <c r="D32987" s="233"/>
    </row>
    <row r="32989" spans="4:4" s="232" customFormat="1" ht="15.75" customHeight="1">
      <c r="D32989" s="233"/>
    </row>
    <row r="32991" spans="4:4" s="232" customFormat="1" ht="15.75" customHeight="1">
      <c r="D32991" s="233"/>
    </row>
    <row r="32993" spans="4:4" s="232" customFormat="1" ht="15.75" customHeight="1">
      <c r="D32993" s="233"/>
    </row>
    <row r="32995" spans="4:4" s="232" customFormat="1" ht="15.75" customHeight="1">
      <c r="D32995" s="233"/>
    </row>
    <row r="32997" spans="4:4" s="232" customFormat="1" ht="15.75" customHeight="1">
      <c r="D32997" s="233"/>
    </row>
    <row r="32999" spans="4:4" s="232" customFormat="1" ht="15.75" customHeight="1">
      <c r="D32999" s="233"/>
    </row>
    <row r="33001" spans="4:4" s="232" customFormat="1" ht="15.75" customHeight="1">
      <c r="D33001" s="233"/>
    </row>
    <row r="33003" spans="4:4" s="232" customFormat="1" ht="15.75" customHeight="1">
      <c r="D33003" s="233"/>
    </row>
    <row r="33005" spans="4:4" s="232" customFormat="1" ht="15.75" customHeight="1">
      <c r="D33005" s="233"/>
    </row>
    <row r="33007" spans="4:4" s="232" customFormat="1" ht="15.75" customHeight="1">
      <c r="D33007" s="233"/>
    </row>
    <row r="33009" spans="4:4" s="232" customFormat="1" ht="15.75" customHeight="1">
      <c r="D33009" s="233"/>
    </row>
    <row r="33011" spans="4:4" s="232" customFormat="1" ht="15.75" customHeight="1">
      <c r="D33011" s="233"/>
    </row>
    <row r="33013" spans="4:4" s="232" customFormat="1" ht="15.75" customHeight="1">
      <c r="D33013" s="233"/>
    </row>
    <row r="33015" spans="4:4" s="232" customFormat="1" ht="15.75" customHeight="1">
      <c r="D33015" s="233"/>
    </row>
    <row r="33017" spans="4:4" s="232" customFormat="1" ht="15.75" customHeight="1">
      <c r="D33017" s="233"/>
    </row>
    <row r="33019" spans="4:4" s="232" customFormat="1" ht="15.75" customHeight="1">
      <c r="D33019" s="233"/>
    </row>
    <row r="33021" spans="4:4" s="232" customFormat="1" ht="15.75" customHeight="1">
      <c r="D33021" s="233"/>
    </row>
    <row r="33023" spans="4:4" s="232" customFormat="1" ht="15.75" customHeight="1">
      <c r="D33023" s="233"/>
    </row>
    <row r="33025" spans="4:4" s="232" customFormat="1" ht="15.75" customHeight="1">
      <c r="D33025" s="233"/>
    </row>
    <row r="33027" spans="4:4" s="232" customFormat="1" ht="15.75" customHeight="1">
      <c r="D33027" s="233"/>
    </row>
    <row r="33029" spans="4:4" s="232" customFormat="1" ht="15.75" customHeight="1">
      <c r="D33029" s="233"/>
    </row>
    <row r="33031" spans="4:4" s="232" customFormat="1" ht="15.75" customHeight="1">
      <c r="D33031" s="233"/>
    </row>
    <row r="33033" spans="4:4" s="232" customFormat="1" ht="15.75" customHeight="1">
      <c r="D33033" s="233"/>
    </row>
    <row r="33035" spans="4:4" s="232" customFormat="1" ht="15.75" customHeight="1">
      <c r="D33035" s="233"/>
    </row>
    <row r="33037" spans="4:4" s="232" customFormat="1" ht="15.75" customHeight="1">
      <c r="D33037" s="233"/>
    </row>
    <row r="33039" spans="4:4" s="232" customFormat="1" ht="15.75" customHeight="1">
      <c r="D33039" s="233"/>
    </row>
    <row r="33041" spans="4:4" s="232" customFormat="1" ht="15.75" customHeight="1">
      <c r="D33041" s="233"/>
    </row>
    <row r="33043" spans="4:4" s="232" customFormat="1" ht="15.75" customHeight="1">
      <c r="D33043" s="233"/>
    </row>
    <row r="33045" spans="4:4" s="232" customFormat="1" ht="15.75" customHeight="1">
      <c r="D33045" s="233"/>
    </row>
    <row r="33047" spans="4:4" s="232" customFormat="1" ht="15.75" customHeight="1">
      <c r="D33047" s="233"/>
    </row>
    <row r="33049" spans="4:4" s="232" customFormat="1" ht="15.75" customHeight="1">
      <c r="D33049" s="233"/>
    </row>
    <row r="33051" spans="4:4" s="232" customFormat="1" ht="15.75" customHeight="1">
      <c r="D33051" s="233"/>
    </row>
    <row r="33053" spans="4:4" s="232" customFormat="1" ht="15.75" customHeight="1">
      <c r="D33053" s="233"/>
    </row>
    <row r="33055" spans="4:4" s="232" customFormat="1" ht="15.75" customHeight="1">
      <c r="D33055" s="233"/>
    </row>
    <row r="33057" spans="4:4" s="232" customFormat="1" ht="15.75" customHeight="1">
      <c r="D33057" s="233"/>
    </row>
    <row r="33059" spans="4:4" s="232" customFormat="1" ht="15.75" customHeight="1">
      <c r="D33059" s="233"/>
    </row>
    <row r="33061" spans="4:4" s="232" customFormat="1" ht="15.75" customHeight="1">
      <c r="D33061" s="233"/>
    </row>
    <row r="33063" spans="4:4" s="232" customFormat="1" ht="15.75" customHeight="1">
      <c r="D33063" s="233"/>
    </row>
    <row r="33065" spans="4:4" s="232" customFormat="1" ht="15.75" customHeight="1">
      <c r="D33065" s="233"/>
    </row>
    <row r="33067" spans="4:4" s="232" customFormat="1" ht="15.75" customHeight="1">
      <c r="D33067" s="233"/>
    </row>
    <row r="33069" spans="4:4" s="232" customFormat="1" ht="15.75" customHeight="1">
      <c r="D33069" s="233"/>
    </row>
    <row r="33071" spans="4:4" s="232" customFormat="1" ht="15.75" customHeight="1">
      <c r="D33071" s="233"/>
    </row>
    <row r="33073" spans="4:4" s="232" customFormat="1" ht="15.75" customHeight="1">
      <c r="D33073" s="233"/>
    </row>
    <row r="33075" spans="4:4" s="232" customFormat="1" ht="15.75" customHeight="1">
      <c r="D33075" s="233"/>
    </row>
    <row r="33077" spans="4:4" s="232" customFormat="1" ht="15.75" customHeight="1">
      <c r="D33077" s="233"/>
    </row>
    <row r="33079" spans="4:4" s="232" customFormat="1" ht="15.75" customHeight="1">
      <c r="D33079" s="233"/>
    </row>
    <row r="33081" spans="4:4" s="232" customFormat="1" ht="15.75" customHeight="1">
      <c r="D33081" s="233"/>
    </row>
    <row r="33083" spans="4:4" s="232" customFormat="1" ht="15.75" customHeight="1">
      <c r="D33083" s="233"/>
    </row>
    <row r="33085" spans="4:4" s="232" customFormat="1" ht="15.75" customHeight="1">
      <c r="D33085" s="233"/>
    </row>
    <row r="33087" spans="4:4" s="232" customFormat="1" ht="15.75" customHeight="1">
      <c r="D33087" s="233"/>
    </row>
    <row r="33089" spans="4:4" s="232" customFormat="1" ht="15.75" customHeight="1">
      <c r="D33089" s="233"/>
    </row>
    <row r="33091" spans="4:4" s="232" customFormat="1" ht="15.75" customHeight="1">
      <c r="D33091" s="233"/>
    </row>
    <row r="33093" spans="4:4" s="232" customFormat="1" ht="15.75" customHeight="1">
      <c r="D33093" s="233"/>
    </row>
    <row r="33095" spans="4:4" s="232" customFormat="1" ht="15.75" customHeight="1">
      <c r="D33095" s="233"/>
    </row>
    <row r="33097" spans="4:4" s="232" customFormat="1" ht="15.75" customHeight="1">
      <c r="D33097" s="233"/>
    </row>
    <row r="33099" spans="4:4" s="232" customFormat="1" ht="15.75" customHeight="1">
      <c r="D33099" s="233"/>
    </row>
    <row r="33101" spans="4:4" s="232" customFormat="1" ht="15.75" customHeight="1">
      <c r="D33101" s="233"/>
    </row>
    <row r="33103" spans="4:4" s="232" customFormat="1" ht="15.75" customHeight="1">
      <c r="D33103" s="233"/>
    </row>
    <row r="33105" spans="4:4" s="232" customFormat="1" ht="15.75" customHeight="1">
      <c r="D33105" s="233"/>
    </row>
    <row r="33107" spans="4:4" s="232" customFormat="1" ht="15.75" customHeight="1">
      <c r="D33107" s="233"/>
    </row>
    <row r="33109" spans="4:4" s="232" customFormat="1" ht="15.75" customHeight="1">
      <c r="D33109" s="233"/>
    </row>
    <row r="33111" spans="4:4" s="232" customFormat="1" ht="15.75" customHeight="1">
      <c r="D33111" s="233"/>
    </row>
    <row r="33113" spans="4:4" s="232" customFormat="1" ht="15.75" customHeight="1">
      <c r="D33113" s="233"/>
    </row>
    <row r="33115" spans="4:4" s="232" customFormat="1" ht="15.75" customHeight="1">
      <c r="D33115" s="233"/>
    </row>
    <row r="33117" spans="4:4" s="232" customFormat="1" ht="15.75" customHeight="1">
      <c r="D33117" s="233"/>
    </row>
    <row r="33119" spans="4:4" s="232" customFormat="1" ht="15.75" customHeight="1">
      <c r="D33119" s="233"/>
    </row>
    <row r="33121" spans="4:4" s="232" customFormat="1" ht="15.75" customHeight="1">
      <c r="D33121" s="233"/>
    </row>
    <row r="33123" spans="4:4" s="232" customFormat="1" ht="15.75" customHeight="1">
      <c r="D33123" s="233"/>
    </row>
    <row r="33125" spans="4:4" s="232" customFormat="1" ht="15.75" customHeight="1">
      <c r="D33125" s="233"/>
    </row>
    <row r="33127" spans="4:4" s="232" customFormat="1" ht="15.75" customHeight="1">
      <c r="D33127" s="233"/>
    </row>
    <row r="33129" spans="4:4" s="232" customFormat="1" ht="15.75" customHeight="1">
      <c r="D33129" s="233"/>
    </row>
    <row r="33131" spans="4:4" s="232" customFormat="1" ht="15.75" customHeight="1">
      <c r="D33131" s="233"/>
    </row>
    <row r="33133" spans="4:4" s="232" customFormat="1" ht="15.75" customHeight="1">
      <c r="D33133" s="233"/>
    </row>
    <row r="33135" spans="4:4" s="232" customFormat="1" ht="15.75" customHeight="1">
      <c r="D33135" s="233"/>
    </row>
    <row r="33137" spans="4:4" s="232" customFormat="1" ht="15.75" customHeight="1">
      <c r="D33137" s="233"/>
    </row>
    <row r="33139" spans="4:4" s="232" customFormat="1" ht="15.75" customHeight="1">
      <c r="D33139" s="233"/>
    </row>
    <row r="33141" spans="4:4" s="232" customFormat="1" ht="15.75" customHeight="1">
      <c r="D33141" s="233"/>
    </row>
    <row r="33143" spans="4:4" s="232" customFormat="1" ht="15.75" customHeight="1">
      <c r="D33143" s="233"/>
    </row>
    <row r="33145" spans="4:4" s="232" customFormat="1" ht="15.75" customHeight="1">
      <c r="D33145" s="233"/>
    </row>
    <row r="33147" spans="4:4" s="232" customFormat="1" ht="15.75" customHeight="1">
      <c r="D33147" s="233"/>
    </row>
    <row r="33149" spans="4:4" s="232" customFormat="1" ht="15.75" customHeight="1">
      <c r="D33149" s="233"/>
    </row>
    <row r="33151" spans="4:4" s="232" customFormat="1" ht="15.75" customHeight="1">
      <c r="D33151" s="233"/>
    </row>
    <row r="33153" spans="4:4" s="232" customFormat="1" ht="15.75" customHeight="1">
      <c r="D33153" s="233"/>
    </row>
    <row r="33155" spans="4:4" s="232" customFormat="1" ht="15.75" customHeight="1">
      <c r="D33155" s="233"/>
    </row>
    <row r="33157" spans="4:4" s="232" customFormat="1" ht="15.75" customHeight="1">
      <c r="D33157" s="233"/>
    </row>
    <row r="33159" spans="4:4" s="232" customFormat="1" ht="15.75" customHeight="1">
      <c r="D33159" s="233"/>
    </row>
    <row r="33161" spans="4:4" s="232" customFormat="1" ht="15.75" customHeight="1">
      <c r="D33161" s="233"/>
    </row>
    <row r="33163" spans="4:4" s="232" customFormat="1" ht="15.75" customHeight="1">
      <c r="D33163" s="233"/>
    </row>
    <row r="33165" spans="4:4" s="232" customFormat="1" ht="15.75" customHeight="1">
      <c r="D33165" s="233"/>
    </row>
    <row r="33167" spans="4:4" s="232" customFormat="1" ht="15.75" customHeight="1">
      <c r="D33167" s="233"/>
    </row>
    <row r="33169" spans="4:4" s="232" customFormat="1" ht="15.75" customHeight="1">
      <c r="D33169" s="233"/>
    </row>
    <row r="33171" spans="4:4" s="232" customFormat="1" ht="15.75" customHeight="1">
      <c r="D33171" s="233"/>
    </row>
    <row r="33173" spans="4:4" s="232" customFormat="1" ht="15.75" customHeight="1">
      <c r="D33173" s="233"/>
    </row>
    <row r="33175" spans="4:4" s="232" customFormat="1" ht="15.75" customHeight="1">
      <c r="D33175" s="233"/>
    </row>
    <row r="33177" spans="4:4" s="232" customFormat="1" ht="15.75" customHeight="1">
      <c r="D33177" s="233"/>
    </row>
    <row r="33179" spans="4:4" s="232" customFormat="1" ht="15.75" customHeight="1">
      <c r="D33179" s="233"/>
    </row>
    <row r="33181" spans="4:4" s="232" customFormat="1" ht="15.75" customHeight="1">
      <c r="D33181" s="233"/>
    </row>
    <row r="33183" spans="4:4" s="232" customFormat="1" ht="15.75" customHeight="1">
      <c r="D33183" s="233"/>
    </row>
    <row r="33185" spans="4:4" s="232" customFormat="1" ht="15.75" customHeight="1">
      <c r="D33185" s="233"/>
    </row>
    <row r="33187" spans="4:4" s="232" customFormat="1" ht="15.75" customHeight="1">
      <c r="D33187" s="233"/>
    </row>
    <row r="33189" spans="4:4" s="232" customFormat="1" ht="15.75" customHeight="1">
      <c r="D33189" s="233"/>
    </row>
    <row r="33191" spans="4:4" s="232" customFormat="1" ht="15.75" customHeight="1">
      <c r="D33191" s="233"/>
    </row>
    <row r="33193" spans="4:4" s="232" customFormat="1" ht="15.75" customHeight="1">
      <c r="D33193" s="233"/>
    </row>
    <row r="33195" spans="4:4" s="232" customFormat="1" ht="15.75" customHeight="1">
      <c r="D33195" s="233"/>
    </row>
    <row r="33197" spans="4:4" s="232" customFormat="1" ht="15.75" customHeight="1">
      <c r="D33197" s="233"/>
    </row>
    <row r="33199" spans="4:4" s="232" customFormat="1" ht="15.75" customHeight="1">
      <c r="D33199" s="233"/>
    </row>
    <row r="33201" spans="4:4" s="232" customFormat="1" ht="15.75" customHeight="1">
      <c r="D33201" s="233"/>
    </row>
    <row r="33203" spans="4:4" s="232" customFormat="1" ht="15.75" customHeight="1">
      <c r="D33203" s="233"/>
    </row>
    <row r="33205" spans="4:4" s="232" customFormat="1" ht="15.75" customHeight="1">
      <c r="D33205" s="233"/>
    </row>
    <row r="33207" spans="4:4" s="232" customFormat="1" ht="15.75" customHeight="1">
      <c r="D33207" s="233"/>
    </row>
    <row r="33209" spans="4:4" s="232" customFormat="1" ht="15.75" customHeight="1">
      <c r="D33209" s="233"/>
    </row>
    <row r="33211" spans="4:4" s="232" customFormat="1" ht="15.75" customHeight="1">
      <c r="D33211" s="233"/>
    </row>
    <row r="33213" spans="4:4" s="232" customFormat="1" ht="15.75" customHeight="1">
      <c r="D33213" s="233"/>
    </row>
    <row r="33215" spans="4:4" s="232" customFormat="1" ht="15.75" customHeight="1">
      <c r="D33215" s="233"/>
    </row>
    <row r="33217" spans="4:4" s="232" customFormat="1" ht="15.75" customHeight="1">
      <c r="D33217" s="233"/>
    </row>
    <row r="33219" spans="4:4" s="232" customFormat="1" ht="15.75" customHeight="1">
      <c r="D33219" s="233"/>
    </row>
    <row r="33221" spans="4:4" s="232" customFormat="1" ht="15.75" customHeight="1">
      <c r="D33221" s="233"/>
    </row>
    <row r="33223" spans="4:4" s="232" customFormat="1" ht="15.75" customHeight="1">
      <c r="D33223" s="233"/>
    </row>
    <row r="33225" spans="4:4" s="232" customFormat="1" ht="15.75" customHeight="1">
      <c r="D33225" s="233"/>
    </row>
    <row r="33227" spans="4:4" s="232" customFormat="1" ht="15.75" customHeight="1">
      <c r="D33227" s="233"/>
    </row>
    <row r="33229" spans="4:4" s="232" customFormat="1" ht="15.75" customHeight="1">
      <c r="D33229" s="233"/>
    </row>
    <row r="33231" spans="4:4" s="232" customFormat="1" ht="15.75" customHeight="1">
      <c r="D33231" s="233"/>
    </row>
    <row r="33233" spans="4:4" s="232" customFormat="1" ht="15.75" customHeight="1">
      <c r="D33233" s="233"/>
    </row>
    <row r="33235" spans="4:4" s="232" customFormat="1" ht="15.75" customHeight="1">
      <c r="D33235" s="233"/>
    </row>
    <row r="33237" spans="4:4" s="232" customFormat="1" ht="15.75" customHeight="1">
      <c r="D33237" s="233"/>
    </row>
    <row r="33239" spans="4:4" s="232" customFormat="1" ht="15.75" customHeight="1">
      <c r="D33239" s="233"/>
    </row>
    <row r="33241" spans="4:4" s="232" customFormat="1" ht="15.75" customHeight="1">
      <c r="D33241" s="233"/>
    </row>
    <row r="33243" spans="4:4" s="232" customFormat="1" ht="15.75" customHeight="1">
      <c r="D33243" s="233"/>
    </row>
    <row r="33245" spans="4:4" s="232" customFormat="1" ht="15.75" customHeight="1">
      <c r="D33245" s="233"/>
    </row>
    <row r="33247" spans="4:4" s="232" customFormat="1" ht="15.75" customHeight="1">
      <c r="D33247" s="233"/>
    </row>
    <row r="33249" spans="4:4" s="232" customFormat="1" ht="15.75" customHeight="1">
      <c r="D33249" s="233"/>
    </row>
    <row r="33251" spans="4:4" s="232" customFormat="1" ht="15.75" customHeight="1">
      <c r="D33251" s="233"/>
    </row>
    <row r="33253" spans="4:4" s="232" customFormat="1" ht="15.75" customHeight="1">
      <c r="D33253" s="233"/>
    </row>
    <row r="33255" spans="4:4" s="232" customFormat="1" ht="15.75" customHeight="1">
      <c r="D33255" s="233"/>
    </row>
    <row r="33257" spans="4:4" s="232" customFormat="1" ht="15.75" customHeight="1">
      <c r="D33257" s="233"/>
    </row>
    <row r="33259" spans="4:4" s="232" customFormat="1" ht="15.75" customHeight="1">
      <c r="D33259" s="233"/>
    </row>
    <row r="33261" spans="4:4" s="232" customFormat="1" ht="15.75" customHeight="1">
      <c r="D33261" s="233"/>
    </row>
    <row r="33263" spans="4:4" s="232" customFormat="1" ht="15.75" customHeight="1">
      <c r="D33263" s="233"/>
    </row>
    <row r="33265" spans="4:4" s="232" customFormat="1" ht="15.75" customHeight="1">
      <c r="D33265" s="233"/>
    </row>
    <row r="33267" spans="4:4" s="232" customFormat="1" ht="15.75" customHeight="1">
      <c r="D33267" s="233"/>
    </row>
    <row r="33269" spans="4:4" s="232" customFormat="1" ht="15.75" customHeight="1">
      <c r="D33269" s="233"/>
    </row>
    <row r="33271" spans="4:4" s="232" customFormat="1" ht="15.75" customHeight="1">
      <c r="D33271" s="233"/>
    </row>
    <row r="33273" spans="4:4" s="232" customFormat="1" ht="15.75" customHeight="1">
      <c r="D33273" s="233"/>
    </row>
    <row r="33275" spans="4:4" s="232" customFormat="1" ht="15.75" customHeight="1">
      <c r="D33275" s="233"/>
    </row>
    <row r="33277" spans="4:4" s="232" customFormat="1" ht="15.75" customHeight="1">
      <c r="D33277" s="233"/>
    </row>
    <row r="33279" spans="4:4" s="232" customFormat="1" ht="15.75" customHeight="1">
      <c r="D33279" s="233"/>
    </row>
    <row r="33281" spans="4:4" s="232" customFormat="1" ht="15.75" customHeight="1">
      <c r="D33281" s="233"/>
    </row>
    <row r="33283" spans="4:4" s="232" customFormat="1" ht="15.75" customHeight="1">
      <c r="D33283" s="233"/>
    </row>
    <row r="33285" spans="4:4" s="232" customFormat="1" ht="15.75" customHeight="1">
      <c r="D33285" s="233"/>
    </row>
    <row r="33287" spans="4:4" s="232" customFormat="1" ht="15.75" customHeight="1">
      <c r="D33287" s="233"/>
    </row>
    <row r="33289" spans="4:4" s="232" customFormat="1" ht="15.75" customHeight="1">
      <c r="D33289" s="233"/>
    </row>
    <row r="33291" spans="4:4" s="232" customFormat="1" ht="15.75" customHeight="1">
      <c r="D33291" s="233"/>
    </row>
    <row r="33293" spans="4:4" s="232" customFormat="1" ht="15.75" customHeight="1">
      <c r="D33293" s="233"/>
    </row>
    <row r="33295" spans="4:4" s="232" customFormat="1" ht="15.75" customHeight="1">
      <c r="D33295" s="233"/>
    </row>
    <row r="33297" spans="4:4" s="232" customFormat="1" ht="15.75" customHeight="1">
      <c r="D33297" s="233"/>
    </row>
    <row r="33299" spans="4:4" s="232" customFormat="1" ht="15.75" customHeight="1">
      <c r="D33299" s="233"/>
    </row>
    <row r="33301" spans="4:4" s="232" customFormat="1" ht="15.75" customHeight="1">
      <c r="D33301" s="233"/>
    </row>
    <row r="33303" spans="4:4" s="232" customFormat="1" ht="15.75" customHeight="1">
      <c r="D33303" s="233"/>
    </row>
    <row r="33305" spans="4:4" s="232" customFormat="1" ht="15.75" customHeight="1">
      <c r="D33305" s="233"/>
    </row>
    <row r="33307" spans="4:4" s="232" customFormat="1" ht="15.75" customHeight="1">
      <c r="D33307" s="233"/>
    </row>
    <row r="33309" spans="4:4" s="232" customFormat="1" ht="15.75" customHeight="1">
      <c r="D33309" s="233"/>
    </row>
    <row r="33311" spans="4:4" s="232" customFormat="1" ht="15.75" customHeight="1">
      <c r="D33311" s="233"/>
    </row>
    <row r="33313" spans="4:4" s="232" customFormat="1" ht="15.75" customHeight="1">
      <c r="D33313" s="233"/>
    </row>
    <row r="33315" spans="4:4" s="232" customFormat="1" ht="15.75" customHeight="1">
      <c r="D33315" s="233"/>
    </row>
    <row r="33317" spans="4:4" s="232" customFormat="1" ht="15.75" customHeight="1">
      <c r="D33317" s="233"/>
    </row>
    <row r="33319" spans="4:4" s="232" customFormat="1" ht="15.75" customHeight="1">
      <c r="D33319" s="233"/>
    </row>
    <row r="33321" spans="4:4" s="232" customFormat="1" ht="15.75" customHeight="1">
      <c r="D33321" s="233"/>
    </row>
    <row r="33323" spans="4:4" s="232" customFormat="1" ht="15.75" customHeight="1">
      <c r="D33323" s="233"/>
    </row>
    <row r="33325" spans="4:4" s="232" customFormat="1" ht="15.75" customHeight="1">
      <c r="D33325" s="233"/>
    </row>
    <row r="33327" spans="4:4" s="232" customFormat="1" ht="15.75" customHeight="1">
      <c r="D33327" s="233"/>
    </row>
    <row r="33329" spans="4:4" s="232" customFormat="1" ht="15.75" customHeight="1">
      <c r="D33329" s="233"/>
    </row>
    <row r="33331" spans="4:4" s="232" customFormat="1" ht="15.75" customHeight="1">
      <c r="D33331" s="233"/>
    </row>
    <row r="33333" spans="4:4" s="232" customFormat="1" ht="15.75" customHeight="1">
      <c r="D33333" s="233"/>
    </row>
    <row r="33335" spans="4:4" s="232" customFormat="1" ht="15.75" customHeight="1">
      <c r="D33335" s="233"/>
    </row>
    <row r="33337" spans="4:4" s="232" customFormat="1" ht="15.75" customHeight="1">
      <c r="D33337" s="233"/>
    </row>
    <row r="33339" spans="4:4" s="232" customFormat="1" ht="15.75" customHeight="1">
      <c r="D33339" s="233"/>
    </row>
    <row r="33341" spans="4:4" s="232" customFormat="1" ht="15.75" customHeight="1">
      <c r="D33341" s="233"/>
    </row>
    <row r="33343" spans="4:4" s="232" customFormat="1" ht="15.75" customHeight="1">
      <c r="D33343" s="233"/>
    </row>
    <row r="33345" spans="4:4" s="232" customFormat="1" ht="15.75" customHeight="1">
      <c r="D33345" s="233"/>
    </row>
    <row r="33347" spans="4:4" s="232" customFormat="1" ht="15.75" customHeight="1">
      <c r="D33347" s="233"/>
    </row>
    <row r="33349" spans="4:4" s="232" customFormat="1" ht="15.75" customHeight="1">
      <c r="D33349" s="233"/>
    </row>
    <row r="33351" spans="4:4" s="232" customFormat="1" ht="15.75" customHeight="1">
      <c r="D33351" s="233"/>
    </row>
    <row r="33353" spans="4:4" s="232" customFormat="1" ht="15.75" customHeight="1">
      <c r="D33353" s="233"/>
    </row>
    <row r="33355" spans="4:4" s="232" customFormat="1" ht="15.75" customHeight="1">
      <c r="D33355" s="233"/>
    </row>
    <row r="33357" spans="4:4" s="232" customFormat="1" ht="15.75" customHeight="1">
      <c r="D33357" s="233"/>
    </row>
    <row r="33359" spans="4:4" s="232" customFormat="1" ht="15.75" customHeight="1">
      <c r="D33359" s="233"/>
    </row>
    <row r="33361" spans="4:4" s="232" customFormat="1" ht="15.75" customHeight="1">
      <c r="D33361" s="233"/>
    </row>
    <row r="33363" spans="4:4" s="232" customFormat="1" ht="15.75" customHeight="1">
      <c r="D33363" s="233"/>
    </row>
    <row r="33365" spans="4:4" s="232" customFormat="1" ht="15.75" customHeight="1">
      <c r="D33365" s="233"/>
    </row>
    <row r="33367" spans="4:4" s="232" customFormat="1" ht="15.75" customHeight="1">
      <c r="D33367" s="233"/>
    </row>
    <row r="33369" spans="4:4" s="232" customFormat="1" ht="15.75" customHeight="1">
      <c r="D33369" s="233"/>
    </row>
    <row r="33371" spans="4:4" s="232" customFormat="1" ht="15.75" customHeight="1">
      <c r="D33371" s="233"/>
    </row>
    <row r="33373" spans="4:4" s="232" customFormat="1" ht="15.75" customHeight="1">
      <c r="D33373" s="233"/>
    </row>
    <row r="33375" spans="4:4" s="232" customFormat="1" ht="15.75" customHeight="1">
      <c r="D33375" s="233"/>
    </row>
    <row r="33377" spans="4:4" s="232" customFormat="1" ht="15.75" customHeight="1">
      <c r="D33377" s="233"/>
    </row>
    <row r="33379" spans="4:4" s="232" customFormat="1" ht="15.75" customHeight="1">
      <c r="D33379" s="233"/>
    </row>
    <row r="33381" spans="4:4" s="232" customFormat="1" ht="15.75" customHeight="1">
      <c r="D33381" s="233"/>
    </row>
    <row r="33383" spans="4:4" s="232" customFormat="1" ht="15.75" customHeight="1">
      <c r="D33383" s="233"/>
    </row>
    <row r="33385" spans="4:4" s="232" customFormat="1" ht="15.75" customHeight="1">
      <c r="D33385" s="233"/>
    </row>
    <row r="33387" spans="4:4" s="232" customFormat="1" ht="15.75" customHeight="1">
      <c r="D33387" s="233"/>
    </row>
    <row r="33389" spans="4:4" s="232" customFormat="1" ht="15.75" customHeight="1">
      <c r="D33389" s="233"/>
    </row>
    <row r="33391" spans="4:4" s="232" customFormat="1" ht="15.75" customHeight="1">
      <c r="D33391" s="233"/>
    </row>
    <row r="33393" spans="4:4" s="232" customFormat="1" ht="15.75" customHeight="1">
      <c r="D33393" s="233"/>
    </row>
    <row r="33395" spans="4:4" s="232" customFormat="1" ht="15.75" customHeight="1">
      <c r="D33395" s="233"/>
    </row>
    <row r="33397" spans="4:4" s="232" customFormat="1" ht="15.75" customHeight="1">
      <c r="D33397" s="233"/>
    </row>
    <row r="33399" spans="4:4" s="232" customFormat="1" ht="15.75" customHeight="1">
      <c r="D33399" s="233"/>
    </row>
    <row r="33401" spans="4:4" s="232" customFormat="1" ht="15.75" customHeight="1">
      <c r="D33401" s="233"/>
    </row>
    <row r="33403" spans="4:4" s="232" customFormat="1" ht="15.75" customHeight="1">
      <c r="D33403" s="233"/>
    </row>
    <row r="33405" spans="4:4" s="232" customFormat="1" ht="15.75" customHeight="1">
      <c r="D33405" s="233"/>
    </row>
    <row r="33407" spans="4:4" s="232" customFormat="1" ht="15.75" customHeight="1">
      <c r="D33407" s="233"/>
    </row>
    <row r="33409" spans="4:4" s="232" customFormat="1" ht="15.75" customHeight="1">
      <c r="D33409" s="233"/>
    </row>
    <row r="33411" spans="4:4" s="232" customFormat="1" ht="15.75" customHeight="1">
      <c r="D33411" s="233"/>
    </row>
    <row r="33413" spans="4:4" s="232" customFormat="1" ht="15.75" customHeight="1">
      <c r="D33413" s="233"/>
    </row>
    <row r="33415" spans="4:4" s="232" customFormat="1" ht="15.75" customHeight="1">
      <c r="D33415" s="233"/>
    </row>
    <row r="33417" spans="4:4" s="232" customFormat="1" ht="15.75" customHeight="1">
      <c r="D33417" s="233"/>
    </row>
    <row r="33419" spans="4:4" s="232" customFormat="1" ht="15.75" customHeight="1">
      <c r="D33419" s="233"/>
    </row>
    <row r="33421" spans="4:4" s="232" customFormat="1" ht="15.75" customHeight="1">
      <c r="D33421" s="233"/>
    </row>
    <row r="33423" spans="4:4" s="232" customFormat="1" ht="15.75" customHeight="1">
      <c r="D33423" s="233"/>
    </row>
    <row r="33425" spans="4:4" s="232" customFormat="1" ht="15.75" customHeight="1">
      <c r="D33425" s="233"/>
    </row>
    <row r="33427" spans="4:4" s="232" customFormat="1" ht="15.75" customHeight="1">
      <c r="D33427" s="233"/>
    </row>
    <row r="33429" spans="4:4" s="232" customFormat="1" ht="15.75" customHeight="1">
      <c r="D33429" s="233"/>
    </row>
    <row r="33431" spans="4:4" s="232" customFormat="1" ht="15.75" customHeight="1">
      <c r="D33431" s="233"/>
    </row>
    <row r="33433" spans="4:4" s="232" customFormat="1" ht="15.75" customHeight="1">
      <c r="D33433" s="233"/>
    </row>
    <row r="33435" spans="4:4" s="232" customFormat="1" ht="15.75" customHeight="1">
      <c r="D33435" s="233"/>
    </row>
    <row r="33437" spans="4:4" s="232" customFormat="1" ht="15.75" customHeight="1">
      <c r="D33437" s="233"/>
    </row>
    <row r="33439" spans="4:4" s="232" customFormat="1" ht="15.75" customHeight="1">
      <c r="D33439" s="233"/>
    </row>
    <row r="33441" spans="4:4" s="232" customFormat="1" ht="15.75" customHeight="1">
      <c r="D33441" s="233"/>
    </row>
    <row r="33443" spans="4:4" s="232" customFormat="1" ht="15.75" customHeight="1">
      <c r="D33443" s="233"/>
    </row>
    <row r="33445" spans="4:4" s="232" customFormat="1" ht="15.75" customHeight="1">
      <c r="D33445" s="233"/>
    </row>
    <row r="33447" spans="4:4" s="232" customFormat="1" ht="15.75" customHeight="1">
      <c r="D33447" s="233"/>
    </row>
    <row r="33449" spans="4:4" s="232" customFormat="1" ht="15.75" customHeight="1">
      <c r="D33449" s="233"/>
    </row>
    <row r="33451" spans="4:4" s="232" customFormat="1" ht="15.75" customHeight="1">
      <c r="D33451" s="233"/>
    </row>
    <row r="33453" spans="4:4" s="232" customFormat="1" ht="15.75" customHeight="1">
      <c r="D33453" s="233"/>
    </row>
    <row r="33455" spans="4:4" s="232" customFormat="1" ht="15.75" customHeight="1">
      <c r="D33455" s="233"/>
    </row>
    <row r="33457" spans="4:4" s="232" customFormat="1" ht="15.75" customHeight="1">
      <c r="D33457" s="233"/>
    </row>
    <row r="33459" spans="4:4" s="232" customFormat="1" ht="15.75" customHeight="1">
      <c r="D33459" s="233"/>
    </row>
    <row r="33461" spans="4:4" s="232" customFormat="1" ht="15.75" customHeight="1">
      <c r="D33461" s="233"/>
    </row>
    <row r="33463" spans="4:4" s="232" customFormat="1" ht="15.75" customHeight="1">
      <c r="D33463" s="233"/>
    </row>
    <row r="33465" spans="4:4" s="232" customFormat="1" ht="15.75" customHeight="1">
      <c r="D33465" s="233"/>
    </row>
    <row r="33467" spans="4:4" s="232" customFormat="1" ht="15.75" customHeight="1">
      <c r="D33467" s="233"/>
    </row>
    <row r="33469" spans="4:4" s="232" customFormat="1" ht="15.75" customHeight="1">
      <c r="D33469" s="233"/>
    </row>
    <row r="33471" spans="4:4" s="232" customFormat="1" ht="15.75" customHeight="1">
      <c r="D33471" s="233"/>
    </row>
    <row r="33473" spans="4:4" s="232" customFormat="1" ht="15.75" customHeight="1">
      <c r="D33473" s="233"/>
    </row>
    <row r="33475" spans="4:4" s="232" customFormat="1" ht="15.75" customHeight="1">
      <c r="D33475" s="233"/>
    </row>
    <row r="33477" spans="4:4" s="232" customFormat="1" ht="15.75" customHeight="1">
      <c r="D33477" s="233"/>
    </row>
    <row r="33479" spans="4:4" s="232" customFormat="1" ht="15.75" customHeight="1">
      <c r="D33479" s="233"/>
    </row>
    <row r="33481" spans="4:4" s="232" customFormat="1" ht="15.75" customHeight="1">
      <c r="D33481" s="233"/>
    </row>
    <row r="33483" spans="4:4" s="232" customFormat="1" ht="15.75" customHeight="1">
      <c r="D33483" s="233"/>
    </row>
    <row r="33485" spans="4:4" s="232" customFormat="1" ht="15.75" customHeight="1">
      <c r="D33485" s="233"/>
    </row>
    <row r="33487" spans="4:4" s="232" customFormat="1" ht="15.75" customHeight="1">
      <c r="D33487" s="233"/>
    </row>
    <row r="33489" spans="4:4" s="232" customFormat="1" ht="15.75" customHeight="1">
      <c r="D33489" s="233"/>
    </row>
    <row r="33491" spans="4:4" s="232" customFormat="1" ht="15.75" customHeight="1">
      <c r="D33491" s="233"/>
    </row>
    <row r="33493" spans="4:4" s="232" customFormat="1" ht="15.75" customHeight="1">
      <c r="D33493" s="233"/>
    </row>
    <row r="33495" spans="4:4" s="232" customFormat="1" ht="15.75" customHeight="1">
      <c r="D33495" s="233"/>
    </row>
    <row r="33497" spans="4:4" s="232" customFormat="1" ht="15.75" customHeight="1">
      <c r="D33497" s="233"/>
    </row>
    <row r="33499" spans="4:4" s="232" customFormat="1" ht="15.75" customHeight="1">
      <c r="D33499" s="233"/>
    </row>
    <row r="33501" spans="4:4" s="232" customFormat="1" ht="15.75" customHeight="1">
      <c r="D33501" s="233"/>
    </row>
    <row r="33503" spans="4:4" s="232" customFormat="1" ht="15.75" customHeight="1">
      <c r="D33503" s="233"/>
    </row>
    <row r="33505" spans="4:4" s="232" customFormat="1" ht="15.75" customHeight="1">
      <c r="D33505" s="233"/>
    </row>
    <row r="33507" spans="4:4" s="232" customFormat="1" ht="15.75" customHeight="1">
      <c r="D33507" s="233"/>
    </row>
    <row r="33509" spans="4:4" s="232" customFormat="1" ht="15.75" customHeight="1">
      <c r="D33509" s="233"/>
    </row>
    <row r="33511" spans="4:4" s="232" customFormat="1" ht="15.75" customHeight="1">
      <c r="D33511" s="233"/>
    </row>
    <row r="33513" spans="4:4" s="232" customFormat="1" ht="15.75" customHeight="1">
      <c r="D33513" s="233"/>
    </row>
    <row r="33515" spans="4:4" s="232" customFormat="1" ht="15.75" customHeight="1">
      <c r="D33515" s="233"/>
    </row>
    <row r="33517" spans="4:4" s="232" customFormat="1" ht="15.75" customHeight="1">
      <c r="D33517" s="233"/>
    </row>
    <row r="33519" spans="4:4" s="232" customFormat="1" ht="15.75" customHeight="1">
      <c r="D33519" s="233"/>
    </row>
    <row r="33521" spans="4:4" s="232" customFormat="1" ht="15.75" customHeight="1">
      <c r="D33521" s="233"/>
    </row>
    <row r="33523" spans="4:4" s="232" customFormat="1" ht="15.75" customHeight="1">
      <c r="D33523" s="233"/>
    </row>
    <row r="33525" spans="4:4" s="232" customFormat="1" ht="15.75" customHeight="1">
      <c r="D33525" s="233"/>
    </row>
    <row r="33527" spans="4:4" s="232" customFormat="1" ht="15.75" customHeight="1">
      <c r="D33527" s="233"/>
    </row>
    <row r="33529" spans="4:4" s="232" customFormat="1" ht="15.75" customHeight="1">
      <c r="D33529" s="233"/>
    </row>
    <row r="33531" spans="4:4" s="232" customFormat="1" ht="15.75" customHeight="1">
      <c r="D33531" s="233"/>
    </row>
    <row r="33533" spans="4:4" s="232" customFormat="1" ht="15.75" customHeight="1">
      <c r="D33533" s="233"/>
    </row>
    <row r="33535" spans="4:4" s="232" customFormat="1" ht="15.75" customHeight="1">
      <c r="D33535" s="233"/>
    </row>
    <row r="33537" spans="4:4" s="232" customFormat="1" ht="15.75" customHeight="1">
      <c r="D33537" s="233"/>
    </row>
    <row r="33539" spans="4:4" s="232" customFormat="1" ht="15.75" customHeight="1">
      <c r="D33539" s="233"/>
    </row>
    <row r="33541" spans="4:4" s="232" customFormat="1" ht="15.75" customHeight="1">
      <c r="D33541" s="233"/>
    </row>
    <row r="33543" spans="4:4" s="232" customFormat="1" ht="15.75" customHeight="1">
      <c r="D33543" s="233"/>
    </row>
    <row r="33545" spans="4:4" s="232" customFormat="1" ht="15.75" customHeight="1">
      <c r="D33545" s="233"/>
    </row>
    <row r="33547" spans="4:4" s="232" customFormat="1" ht="15.75" customHeight="1">
      <c r="D33547" s="233"/>
    </row>
    <row r="33549" spans="4:4" s="232" customFormat="1" ht="15.75" customHeight="1">
      <c r="D33549" s="233"/>
    </row>
    <row r="33551" spans="4:4" s="232" customFormat="1" ht="15.75" customHeight="1">
      <c r="D33551" s="233"/>
    </row>
    <row r="33553" spans="4:4" s="232" customFormat="1" ht="15.75" customHeight="1">
      <c r="D33553" s="233"/>
    </row>
    <row r="33555" spans="4:4" s="232" customFormat="1" ht="15.75" customHeight="1">
      <c r="D33555" s="233"/>
    </row>
    <row r="33557" spans="4:4" s="232" customFormat="1" ht="15.75" customHeight="1">
      <c r="D33557" s="233"/>
    </row>
    <row r="33559" spans="4:4" s="232" customFormat="1" ht="15.75" customHeight="1">
      <c r="D33559" s="233"/>
    </row>
    <row r="33561" spans="4:4" s="232" customFormat="1" ht="15.75" customHeight="1">
      <c r="D33561" s="233"/>
    </row>
    <row r="33563" spans="4:4" s="232" customFormat="1" ht="15.75" customHeight="1">
      <c r="D33563" s="233"/>
    </row>
    <row r="33565" spans="4:4" s="232" customFormat="1" ht="15.75" customHeight="1">
      <c r="D33565" s="233"/>
    </row>
    <row r="33567" spans="4:4" s="232" customFormat="1" ht="15.75" customHeight="1">
      <c r="D33567" s="233"/>
    </row>
    <row r="33569" spans="4:4" s="232" customFormat="1" ht="15.75" customHeight="1">
      <c r="D33569" s="233"/>
    </row>
    <row r="33571" spans="4:4" s="232" customFormat="1" ht="15.75" customHeight="1">
      <c r="D33571" s="233"/>
    </row>
    <row r="33573" spans="4:4" s="232" customFormat="1" ht="15.75" customHeight="1">
      <c r="D33573" s="233"/>
    </row>
    <row r="33575" spans="4:4" s="232" customFormat="1" ht="15.75" customHeight="1">
      <c r="D33575" s="233"/>
    </row>
    <row r="33577" spans="4:4" s="232" customFormat="1" ht="15.75" customHeight="1">
      <c r="D33577" s="233"/>
    </row>
    <row r="33579" spans="4:4" s="232" customFormat="1" ht="15.75" customHeight="1">
      <c r="D33579" s="233"/>
    </row>
    <row r="33581" spans="4:4" s="232" customFormat="1" ht="15.75" customHeight="1">
      <c r="D33581" s="233"/>
    </row>
    <row r="33583" spans="4:4" s="232" customFormat="1" ht="15.75" customHeight="1">
      <c r="D33583" s="233"/>
    </row>
    <row r="33585" spans="4:4" s="232" customFormat="1" ht="15.75" customHeight="1">
      <c r="D33585" s="233"/>
    </row>
    <row r="33587" spans="4:4" s="232" customFormat="1" ht="15.75" customHeight="1">
      <c r="D33587" s="233"/>
    </row>
    <row r="33589" spans="4:4" s="232" customFormat="1" ht="15.75" customHeight="1">
      <c r="D33589" s="233"/>
    </row>
    <row r="33591" spans="4:4" s="232" customFormat="1" ht="15.75" customHeight="1">
      <c r="D33591" s="233"/>
    </row>
    <row r="33593" spans="4:4" s="232" customFormat="1" ht="15.75" customHeight="1">
      <c r="D33593" s="233"/>
    </row>
    <row r="33595" spans="4:4" s="232" customFormat="1" ht="15.75" customHeight="1">
      <c r="D33595" s="233"/>
    </row>
    <row r="33597" spans="4:4" s="232" customFormat="1" ht="15.75" customHeight="1">
      <c r="D33597" s="233"/>
    </row>
    <row r="33599" spans="4:4" s="232" customFormat="1" ht="15.75" customHeight="1">
      <c r="D33599" s="233"/>
    </row>
    <row r="33601" spans="4:4" s="232" customFormat="1" ht="15.75" customHeight="1">
      <c r="D33601" s="233"/>
    </row>
    <row r="33603" spans="4:4" s="232" customFormat="1" ht="15.75" customHeight="1">
      <c r="D33603" s="233"/>
    </row>
    <row r="33605" spans="4:4" s="232" customFormat="1" ht="15.75" customHeight="1">
      <c r="D33605" s="233"/>
    </row>
    <row r="33607" spans="4:4" s="232" customFormat="1" ht="15.75" customHeight="1">
      <c r="D33607" s="233"/>
    </row>
    <row r="33609" spans="4:4" s="232" customFormat="1" ht="15.75" customHeight="1">
      <c r="D33609" s="233"/>
    </row>
    <row r="33611" spans="4:4" s="232" customFormat="1" ht="15.75" customHeight="1">
      <c r="D33611" s="233"/>
    </row>
    <row r="33613" spans="4:4" s="232" customFormat="1" ht="15.75" customHeight="1">
      <c r="D33613" s="233"/>
    </row>
    <row r="33615" spans="4:4" s="232" customFormat="1" ht="15.75" customHeight="1">
      <c r="D33615" s="233"/>
    </row>
    <row r="33617" spans="4:4" s="232" customFormat="1" ht="15.75" customHeight="1">
      <c r="D33617" s="233"/>
    </row>
    <row r="33619" spans="4:4" s="232" customFormat="1" ht="15.75" customHeight="1">
      <c r="D33619" s="233"/>
    </row>
    <row r="33621" spans="4:4" s="232" customFormat="1" ht="15.75" customHeight="1">
      <c r="D33621" s="233"/>
    </row>
    <row r="33623" spans="4:4" s="232" customFormat="1" ht="15.75" customHeight="1">
      <c r="D33623" s="233"/>
    </row>
    <row r="33625" spans="4:4" s="232" customFormat="1" ht="15.75" customHeight="1">
      <c r="D33625" s="233"/>
    </row>
    <row r="33627" spans="4:4" s="232" customFormat="1" ht="15.75" customHeight="1">
      <c r="D33627" s="233"/>
    </row>
    <row r="33629" spans="4:4" s="232" customFormat="1" ht="15.75" customHeight="1">
      <c r="D33629" s="233"/>
    </row>
    <row r="33631" spans="4:4" s="232" customFormat="1" ht="15.75" customHeight="1">
      <c r="D33631" s="233"/>
    </row>
    <row r="33633" spans="4:4" s="232" customFormat="1" ht="15.75" customHeight="1">
      <c r="D33633" s="233"/>
    </row>
    <row r="33635" spans="4:4" s="232" customFormat="1" ht="15.75" customHeight="1">
      <c r="D33635" s="233"/>
    </row>
    <row r="33637" spans="4:4" s="232" customFormat="1" ht="15.75" customHeight="1">
      <c r="D33637" s="233"/>
    </row>
    <row r="33639" spans="4:4" s="232" customFormat="1" ht="15.75" customHeight="1">
      <c r="D33639" s="233"/>
    </row>
    <row r="33641" spans="4:4" s="232" customFormat="1" ht="15.75" customHeight="1">
      <c r="D33641" s="233"/>
    </row>
    <row r="33643" spans="4:4" s="232" customFormat="1" ht="15.75" customHeight="1">
      <c r="D33643" s="233"/>
    </row>
    <row r="33645" spans="4:4" s="232" customFormat="1" ht="15.75" customHeight="1">
      <c r="D33645" s="233"/>
    </row>
    <row r="33647" spans="4:4" s="232" customFormat="1" ht="15.75" customHeight="1">
      <c r="D33647" s="233"/>
    </row>
    <row r="33649" spans="4:4" s="232" customFormat="1" ht="15.75" customHeight="1">
      <c r="D33649" s="233"/>
    </row>
    <row r="33651" spans="4:4" s="232" customFormat="1" ht="15.75" customHeight="1">
      <c r="D33651" s="233"/>
    </row>
    <row r="33653" spans="4:4" s="232" customFormat="1" ht="15.75" customHeight="1">
      <c r="D33653" s="233"/>
    </row>
    <row r="33655" spans="4:4" s="232" customFormat="1" ht="15.75" customHeight="1">
      <c r="D33655" s="233"/>
    </row>
    <row r="33657" spans="4:4" s="232" customFormat="1" ht="15.75" customHeight="1">
      <c r="D33657" s="233"/>
    </row>
    <row r="33659" spans="4:4" s="232" customFormat="1" ht="15.75" customHeight="1">
      <c r="D33659" s="233"/>
    </row>
    <row r="33661" spans="4:4" s="232" customFormat="1" ht="15.75" customHeight="1">
      <c r="D33661" s="233"/>
    </row>
    <row r="33663" spans="4:4" s="232" customFormat="1" ht="15.75" customHeight="1">
      <c r="D33663" s="233"/>
    </row>
    <row r="33665" spans="4:4" s="232" customFormat="1" ht="15.75" customHeight="1">
      <c r="D33665" s="233"/>
    </row>
    <row r="33667" spans="4:4" s="232" customFormat="1" ht="15.75" customHeight="1">
      <c r="D33667" s="233"/>
    </row>
    <row r="33669" spans="4:4" s="232" customFormat="1" ht="15.75" customHeight="1">
      <c r="D33669" s="233"/>
    </row>
    <row r="33671" spans="4:4" s="232" customFormat="1" ht="15.75" customHeight="1">
      <c r="D33671" s="233"/>
    </row>
    <row r="33673" spans="4:4" s="232" customFormat="1" ht="15.75" customHeight="1">
      <c r="D33673" s="233"/>
    </row>
    <row r="33675" spans="4:4" s="232" customFormat="1" ht="15.75" customHeight="1">
      <c r="D33675" s="233"/>
    </row>
    <row r="33677" spans="4:4" s="232" customFormat="1" ht="15.75" customHeight="1">
      <c r="D33677" s="233"/>
    </row>
    <row r="33679" spans="4:4" s="232" customFormat="1" ht="15.75" customHeight="1">
      <c r="D33679" s="233"/>
    </row>
    <row r="33681" spans="4:4" s="232" customFormat="1" ht="15.75" customHeight="1">
      <c r="D33681" s="233"/>
    </row>
    <row r="33683" spans="4:4" s="232" customFormat="1" ht="15.75" customHeight="1">
      <c r="D33683" s="233"/>
    </row>
    <row r="33685" spans="4:4" s="232" customFormat="1" ht="15.75" customHeight="1">
      <c r="D33685" s="233"/>
    </row>
    <row r="33687" spans="4:4" s="232" customFormat="1" ht="15.75" customHeight="1">
      <c r="D33687" s="233"/>
    </row>
    <row r="33689" spans="4:4" s="232" customFormat="1" ht="15.75" customHeight="1">
      <c r="D33689" s="233"/>
    </row>
    <row r="33691" spans="4:4" s="232" customFormat="1" ht="15.75" customHeight="1">
      <c r="D33691" s="233"/>
    </row>
    <row r="33693" spans="4:4" s="232" customFormat="1" ht="15.75" customHeight="1">
      <c r="D33693" s="233"/>
    </row>
    <row r="33695" spans="4:4" s="232" customFormat="1" ht="15.75" customHeight="1">
      <c r="D33695" s="233"/>
    </row>
    <row r="33697" spans="4:4" s="232" customFormat="1" ht="15.75" customHeight="1">
      <c r="D33697" s="233"/>
    </row>
    <row r="33699" spans="4:4" s="232" customFormat="1" ht="15.75" customHeight="1">
      <c r="D33699" s="233"/>
    </row>
    <row r="33701" spans="4:4" s="232" customFormat="1" ht="15.75" customHeight="1">
      <c r="D33701" s="233"/>
    </row>
    <row r="33703" spans="4:4" s="232" customFormat="1" ht="15.75" customHeight="1">
      <c r="D33703" s="233"/>
    </row>
    <row r="33705" spans="4:4" s="232" customFormat="1" ht="15.75" customHeight="1">
      <c r="D33705" s="233"/>
    </row>
    <row r="33707" spans="4:4" s="232" customFormat="1" ht="15.75" customHeight="1">
      <c r="D33707" s="233"/>
    </row>
    <row r="33709" spans="4:4" s="232" customFormat="1" ht="15.75" customHeight="1">
      <c r="D33709" s="233"/>
    </row>
    <row r="33711" spans="4:4" s="232" customFormat="1" ht="15.75" customHeight="1">
      <c r="D33711" s="233"/>
    </row>
    <row r="33713" spans="4:4" s="232" customFormat="1" ht="15.75" customHeight="1">
      <c r="D33713" s="233"/>
    </row>
    <row r="33715" spans="4:4" s="232" customFormat="1" ht="15.75" customHeight="1">
      <c r="D33715" s="233"/>
    </row>
    <row r="33717" spans="4:4" s="232" customFormat="1" ht="15.75" customHeight="1">
      <c r="D33717" s="233"/>
    </row>
    <row r="33719" spans="4:4" s="232" customFormat="1" ht="15.75" customHeight="1">
      <c r="D33719" s="233"/>
    </row>
    <row r="33721" spans="4:4" s="232" customFormat="1" ht="15.75" customHeight="1">
      <c r="D33721" s="233"/>
    </row>
    <row r="33723" spans="4:4" s="232" customFormat="1" ht="15.75" customHeight="1">
      <c r="D33723" s="233"/>
    </row>
    <row r="33725" spans="4:4" s="232" customFormat="1" ht="15.75" customHeight="1">
      <c r="D33725" s="233"/>
    </row>
    <row r="33727" spans="4:4" s="232" customFormat="1" ht="15.75" customHeight="1">
      <c r="D33727" s="233"/>
    </row>
    <row r="33729" spans="4:4" s="232" customFormat="1" ht="15.75" customHeight="1">
      <c r="D33729" s="233"/>
    </row>
    <row r="33731" spans="4:4" s="232" customFormat="1" ht="15.75" customHeight="1">
      <c r="D33731" s="233"/>
    </row>
    <row r="33733" spans="4:4" s="232" customFormat="1" ht="15.75" customHeight="1">
      <c r="D33733" s="233"/>
    </row>
    <row r="33735" spans="4:4" s="232" customFormat="1" ht="15.75" customHeight="1">
      <c r="D33735" s="233"/>
    </row>
    <row r="33737" spans="4:4" s="232" customFormat="1" ht="15.75" customHeight="1">
      <c r="D33737" s="233"/>
    </row>
    <row r="33739" spans="4:4" s="232" customFormat="1" ht="15.75" customHeight="1">
      <c r="D33739" s="233"/>
    </row>
    <row r="33741" spans="4:4" s="232" customFormat="1" ht="15.75" customHeight="1">
      <c r="D33741" s="233"/>
    </row>
    <row r="33743" spans="4:4" s="232" customFormat="1" ht="15.75" customHeight="1">
      <c r="D33743" s="233"/>
    </row>
    <row r="33745" spans="4:4" s="232" customFormat="1" ht="15.75" customHeight="1">
      <c r="D33745" s="233"/>
    </row>
    <row r="33747" spans="4:4" s="232" customFormat="1" ht="15.75" customHeight="1">
      <c r="D33747" s="233"/>
    </row>
    <row r="33749" spans="4:4" s="232" customFormat="1" ht="15.75" customHeight="1">
      <c r="D33749" s="233"/>
    </row>
    <row r="33751" spans="4:4" s="232" customFormat="1" ht="15.75" customHeight="1">
      <c r="D33751" s="233"/>
    </row>
    <row r="33753" spans="4:4" s="232" customFormat="1" ht="15.75" customHeight="1">
      <c r="D33753" s="233"/>
    </row>
    <row r="33755" spans="4:4" s="232" customFormat="1" ht="15.75" customHeight="1">
      <c r="D33755" s="233"/>
    </row>
    <row r="33757" spans="4:4" s="232" customFormat="1" ht="15.75" customHeight="1">
      <c r="D33757" s="233"/>
    </row>
    <row r="33759" spans="4:4" s="232" customFormat="1" ht="15.75" customHeight="1">
      <c r="D33759" s="233"/>
    </row>
    <row r="33761" spans="4:4" s="232" customFormat="1" ht="15.75" customHeight="1">
      <c r="D33761" s="233"/>
    </row>
    <row r="33763" spans="4:4" s="232" customFormat="1" ht="15.75" customHeight="1">
      <c r="D33763" s="233"/>
    </row>
    <row r="33765" spans="4:4" s="232" customFormat="1" ht="15.75" customHeight="1">
      <c r="D33765" s="233"/>
    </row>
    <row r="33767" spans="4:4" s="232" customFormat="1" ht="15.75" customHeight="1">
      <c r="D33767" s="233"/>
    </row>
    <row r="33769" spans="4:4" s="232" customFormat="1" ht="15.75" customHeight="1">
      <c r="D33769" s="233"/>
    </row>
    <row r="33771" spans="4:4" s="232" customFormat="1" ht="15.75" customHeight="1">
      <c r="D33771" s="233"/>
    </row>
    <row r="33773" spans="4:4" s="232" customFormat="1" ht="15.75" customHeight="1">
      <c r="D33773" s="233"/>
    </row>
    <row r="33775" spans="4:4" s="232" customFormat="1" ht="15.75" customHeight="1">
      <c r="D33775" s="233"/>
    </row>
    <row r="33777" spans="4:4" s="232" customFormat="1" ht="15.75" customHeight="1">
      <c r="D33777" s="233"/>
    </row>
    <row r="33779" spans="4:4" s="232" customFormat="1" ht="15.75" customHeight="1">
      <c r="D33779" s="233"/>
    </row>
    <row r="33781" spans="4:4" s="232" customFormat="1" ht="15.75" customHeight="1">
      <c r="D33781" s="233"/>
    </row>
    <row r="33783" spans="4:4" s="232" customFormat="1" ht="15.75" customHeight="1">
      <c r="D33783" s="233"/>
    </row>
    <row r="33785" spans="4:4" s="232" customFormat="1" ht="15.75" customHeight="1">
      <c r="D33785" s="233"/>
    </row>
    <row r="33787" spans="4:4" s="232" customFormat="1" ht="15.75" customHeight="1">
      <c r="D33787" s="233"/>
    </row>
    <row r="33789" spans="4:4" s="232" customFormat="1" ht="15.75" customHeight="1">
      <c r="D33789" s="233"/>
    </row>
    <row r="33791" spans="4:4" s="232" customFormat="1" ht="15.75" customHeight="1">
      <c r="D33791" s="233"/>
    </row>
    <row r="33793" spans="4:4" s="232" customFormat="1" ht="15.75" customHeight="1">
      <c r="D33793" s="233"/>
    </row>
    <row r="33795" spans="4:4" s="232" customFormat="1" ht="15.75" customHeight="1">
      <c r="D33795" s="233"/>
    </row>
    <row r="33797" spans="4:4" s="232" customFormat="1" ht="15.75" customHeight="1">
      <c r="D33797" s="233"/>
    </row>
    <row r="33799" spans="4:4" s="232" customFormat="1" ht="15.75" customHeight="1">
      <c r="D33799" s="233"/>
    </row>
    <row r="33801" spans="4:4" s="232" customFormat="1" ht="15.75" customHeight="1">
      <c r="D33801" s="233"/>
    </row>
    <row r="33803" spans="4:4" s="232" customFormat="1" ht="15.75" customHeight="1">
      <c r="D33803" s="233"/>
    </row>
    <row r="33805" spans="4:4" s="232" customFormat="1" ht="15.75" customHeight="1">
      <c r="D33805" s="233"/>
    </row>
    <row r="33807" spans="4:4" s="232" customFormat="1" ht="15.75" customHeight="1">
      <c r="D33807" s="233"/>
    </row>
    <row r="33809" spans="4:4" s="232" customFormat="1" ht="15.75" customHeight="1">
      <c r="D33809" s="233"/>
    </row>
    <row r="33811" spans="4:4" s="232" customFormat="1" ht="15.75" customHeight="1">
      <c r="D33811" s="233"/>
    </row>
    <row r="33813" spans="4:4" s="232" customFormat="1" ht="15.75" customHeight="1">
      <c r="D33813" s="233"/>
    </row>
    <row r="33815" spans="4:4" s="232" customFormat="1" ht="15.75" customHeight="1">
      <c r="D33815" s="233"/>
    </row>
    <row r="33817" spans="4:4" s="232" customFormat="1" ht="15.75" customHeight="1">
      <c r="D33817" s="233"/>
    </row>
    <row r="33819" spans="4:4" s="232" customFormat="1" ht="15.75" customHeight="1">
      <c r="D33819" s="233"/>
    </row>
    <row r="33821" spans="4:4" s="232" customFormat="1" ht="15.75" customHeight="1">
      <c r="D33821" s="233"/>
    </row>
    <row r="33823" spans="4:4" s="232" customFormat="1" ht="15.75" customHeight="1">
      <c r="D33823" s="233"/>
    </row>
    <row r="33825" spans="4:4" s="232" customFormat="1" ht="15.75" customHeight="1">
      <c r="D33825" s="233"/>
    </row>
    <row r="33827" spans="4:4" s="232" customFormat="1" ht="15.75" customHeight="1">
      <c r="D33827" s="233"/>
    </row>
    <row r="33829" spans="4:4" s="232" customFormat="1" ht="15.75" customHeight="1">
      <c r="D33829" s="233"/>
    </row>
    <row r="33831" spans="4:4" s="232" customFormat="1" ht="15.75" customHeight="1">
      <c r="D33831" s="233"/>
    </row>
    <row r="33833" spans="4:4" s="232" customFormat="1" ht="15.75" customHeight="1">
      <c r="D33833" s="233"/>
    </row>
    <row r="33835" spans="4:4" s="232" customFormat="1" ht="15.75" customHeight="1">
      <c r="D33835" s="233"/>
    </row>
    <row r="33837" spans="4:4" s="232" customFormat="1" ht="15.75" customHeight="1">
      <c r="D33837" s="233"/>
    </row>
    <row r="33839" spans="4:4" s="232" customFormat="1" ht="15.75" customHeight="1">
      <c r="D33839" s="233"/>
    </row>
    <row r="33841" spans="4:4" s="232" customFormat="1" ht="15.75" customHeight="1">
      <c r="D33841" s="233"/>
    </row>
    <row r="33843" spans="4:4" s="232" customFormat="1" ht="15.75" customHeight="1">
      <c r="D33843" s="233"/>
    </row>
    <row r="33845" spans="4:4" s="232" customFormat="1" ht="15.75" customHeight="1">
      <c r="D33845" s="233"/>
    </row>
    <row r="33847" spans="4:4" s="232" customFormat="1" ht="15.75" customHeight="1">
      <c r="D33847" s="233"/>
    </row>
    <row r="33849" spans="4:4" s="232" customFormat="1" ht="15.75" customHeight="1">
      <c r="D33849" s="233"/>
    </row>
    <row r="33851" spans="4:4" s="232" customFormat="1" ht="15.75" customHeight="1">
      <c r="D33851" s="233"/>
    </row>
    <row r="33853" spans="4:4" s="232" customFormat="1" ht="15.75" customHeight="1">
      <c r="D33853" s="233"/>
    </row>
    <row r="33855" spans="4:4" s="232" customFormat="1" ht="15.75" customHeight="1">
      <c r="D33855" s="233"/>
    </row>
    <row r="33857" spans="4:4" s="232" customFormat="1" ht="15.75" customHeight="1">
      <c r="D33857" s="233"/>
    </row>
    <row r="33859" spans="4:4" s="232" customFormat="1" ht="15.75" customHeight="1">
      <c r="D33859" s="233"/>
    </row>
    <row r="33861" spans="4:4" s="232" customFormat="1" ht="15.75" customHeight="1">
      <c r="D33861" s="233"/>
    </row>
    <row r="33863" spans="4:4" s="232" customFormat="1" ht="15.75" customHeight="1">
      <c r="D33863" s="233"/>
    </row>
    <row r="33865" spans="4:4" s="232" customFormat="1" ht="15.75" customHeight="1">
      <c r="D33865" s="233"/>
    </row>
    <row r="33867" spans="4:4" s="232" customFormat="1" ht="15.75" customHeight="1">
      <c r="D33867" s="233"/>
    </row>
    <row r="33869" spans="4:4" s="232" customFormat="1" ht="15.75" customHeight="1">
      <c r="D33869" s="233"/>
    </row>
    <row r="33871" spans="4:4" s="232" customFormat="1" ht="15.75" customHeight="1">
      <c r="D33871" s="233"/>
    </row>
    <row r="33873" spans="4:4" s="232" customFormat="1" ht="15.75" customHeight="1">
      <c r="D33873" s="233"/>
    </row>
    <row r="33875" spans="4:4" s="232" customFormat="1" ht="15.75" customHeight="1">
      <c r="D33875" s="233"/>
    </row>
    <row r="33877" spans="4:4" s="232" customFormat="1" ht="15.75" customHeight="1">
      <c r="D33877" s="233"/>
    </row>
    <row r="33879" spans="4:4" s="232" customFormat="1" ht="15.75" customHeight="1">
      <c r="D33879" s="233"/>
    </row>
    <row r="33881" spans="4:4" s="232" customFormat="1" ht="15.75" customHeight="1">
      <c r="D33881" s="233"/>
    </row>
    <row r="33883" spans="4:4" s="232" customFormat="1" ht="15.75" customHeight="1">
      <c r="D33883" s="233"/>
    </row>
    <row r="33885" spans="4:4" s="232" customFormat="1" ht="15.75" customHeight="1">
      <c r="D33885" s="233"/>
    </row>
    <row r="33887" spans="4:4" s="232" customFormat="1" ht="15.75" customHeight="1">
      <c r="D33887" s="233"/>
    </row>
    <row r="33889" spans="4:4" s="232" customFormat="1" ht="15.75" customHeight="1">
      <c r="D33889" s="233"/>
    </row>
    <row r="33891" spans="4:4" s="232" customFormat="1" ht="15.75" customHeight="1">
      <c r="D33891" s="233"/>
    </row>
    <row r="33893" spans="4:4" s="232" customFormat="1" ht="15.75" customHeight="1">
      <c r="D33893" s="233"/>
    </row>
    <row r="33895" spans="4:4" s="232" customFormat="1" ht="15.75" customHeight="1">
      <c r="D33895" s="233"/>
    </row>
    <row r="33897" spans="4:4" s="232" customFormat="1" ht="15.75" customHeight="1">
      <c r="D33897" s="233"/>
    </row>
    <row r="33899" spans="4:4" s="232" customFormat="1" ht="15.75" customHeight="1">
      <c r="D33899" s="233"/>
    </row>
    <row r="33901" spans="4:4" s="232" customFormat="1" ht="15.75" customHeight="1">
      <c r="D33901" s="233"/>
    </row>
    <row r="33903" spans="4:4" s="232" customFormat="1" ht="15.75" customHeight="1">
      <c r="D33903" s="233"/>
    </row>
    <row r="33905" spans="4:4" s="232" customFormat="1" ht="15.75" customHeight="1">
      <c r="D33905" s="233"/>
    </row>
    <row r="33907" spans="4:4" s="232" customFormat="1" ht="15.75" customHeight="1">
      <c r="D33907" s="233"/>
    </row>
    <row r="33909" spans="4:4" s="232" customFormat="1" ht="15.75" customHeight="1">
      <c r="D33909" s="233"/>
    </row>
    <row r="33911" spans="4:4" s="232" customFormat="1" ht="15.75" customHeight="1">
      <c r="D33911" s="233"/>
    </row>
    <row r="33913" spans="4:4" s="232" customFormat="1" ht="15.75" customHeight="1">
      <c r="D33913" s="233"/>
    </row>
    <row r="33915" spans="4:4" s="232" customFormat="1" ht="15.75" customHeight="1">
      <c r="D33915" s="233"/>
    </row>
    <row r="33917" spans="4:4" s="232" customFormat="1" ht="15.75" customHeight="1">
      <c r="D33917" s="233"/>
    </row>
    <row r="33919" spans="4:4" s="232" customFormat="1" ht="15.75" customHeight="1">
      <c r="D33919" s="233"/>
    </row>
    <row r="33921" spans="4:4" s="232" customFormat="1" ht="15.75" customHeight="1">
      <c r="D33921" s="233"/>
    </row>
    <row r="33923" spans="4:4" s="232" customFormat="1" ht="15.75" customHeight="1">
      <c r="D33923" s="233"/>
    </row>
    <row r="33925" spans="4:4" s="232" customFormat="1" ht="15.75" customHeight="1">
      <c r="D33925" s="233"/>
    </row>
    <row r="33927" spans="4:4" s="232" customFormat="1" ht="15.75" customHeight="1">
      <c r="D33927" s="233"/>
    </row>
    <row r="33929" spans="4:4" s="232" customFormat="1" ht="15.75" customHeight="1">
      <c r="D33929" s="233"/>
    </row>
    <row r="33931" spans="4:4" s="232" customFormat="1" ht="15.75" customHeight="1">
      <c r="D33931" s="233"/>
    </row>
    <row r="33933" spans="4:4" s="232" customFormat="1" ht="15.75" customHeight="1">
      <c r="D33933" s="233"/>
    </row>
    <row r="33935" spans="4:4" s="232" customFormat="1" ht="15.75" customHeight="1">
      <c r="D33935" s="233"/>
    </row>
    <row r="33937" spans="4:4" s="232" customFormat="1" ht="15.75" customHeight="1">
      <c r="D33937" s="233"/>
    </row>
    <row r="33939" spans="4:4" s="232" customFormat="1" ht="15.75" customHeight="1">
      <c r="D33939" s="233"/>
    </row>
    <row r="33941" spans="4:4" s="232" customFormat="1" ht="15.75" customHeight="1">
      <c r="D33941" s="233"/>
    </row>
    <row r="33943" spans="4:4" s="232" customFormat="1" ht="15.75" customHeight="1">
      <c r="D33943" s="233"/>
    </row>
    <row r="33945" spans="4:4" s="232" customFormat="1" ht="15.75" customHeight="1">
      <c r="D33945" s="233"/>
    </row>
    <row r="33947" spans="4:4" s="232" customFormat="1" ht="15.75" customHeight="1">
      <c r="D33947" s="233"/>
    </row>
    <row r="33949" spans="4:4" s="232" customFormat="1" ht="15.75" customHeight="1">
      <c r="D33949" s="233"/>
    </row>
    <row r="33951" spans="4:4" s="232" customFormat="1" ht="15.75" customHeight="1">
      <c r="D33951" s="233"/>
    </row>
    <row r="33953" spans="4:4" s="232" customFormat="1" ht="15.75" customHeight="1">
      <c r="D33953" s="233"/>
    </row>
    <row r="33955" spans="4:4" s="232" customFormat="1" ht="15.75" customHeight="1">
      <c r="D33955" s="233"/>
    </row>
    <row r="33957" spans="4:4" s="232" customFormat="1" ht="15.75" customHeight="1">
      <c r="D33957" s="233"/>
    </row>
    <row r="33959" spans="4:4" s="232" customFormat="1" ht="15.75" customHeight="1">
      <c r="D33959" s="233"/>
    </row>
    <row r="33961" spans="4:4" s="232" customFormat="1" ht="15.75" customHeight="1">
      <c r="D33961" s="233"/>
    </row>
    <row r="33963" spans="4:4" s="232" customFormat="1" ht="15.75" customHeight="1">
      <c r="D33963" s="233"/>
    </row>
    <row r="33965" spans="4:4" s="232" customFormat="1" ht="15.75" customHeight="1">
      <c r="D33965" s="233"/>
    </row>
    <row r="33967" spans="4:4" s="232" customFormat="1" ht="15.75" customHeight="1">
      <c r="D33967" s="233"/>
    </row>
    <row r="33969" spans="4:4" s="232" customFormat="1" ht="15.75" customHeight="1">
      <c r="D33969" s="233"/>
    </row>
    <row r="33971" spans="4:4" s="232" customFormat="1" ht="15.75" customHeight="1">
      <c r="D33971" s="233"/>
    </row>
    <row r="33973" spans="4:4" s="232" customFormat="1" ht="15.75" customHeight="1">
      <c r="D33973" s="233"/>
    </row>
    <row r="33975" spans="4:4" s="232" customFormat="1" ht="15.75" customHeight="1">
      <c r="D33975" s="233"/>
    </row>
    <row r="33977" spans="4:4" s="232" customFormat="1" ht="15.75" customHeight="1">
      <c r="D33977" s="233"/>
    </row>
    <row r="33979" spans="4:4" s="232" customFormat="1" ht="15.75" customHeight="1">
      <c r="D33979" s="233"/>
    </row>
    <row r="33981" spans="4:4" s="232" customFormat="1" ht="15.75" customHeight="1">
      <c r="D33981" s="233"/>
    </row>
    <row r="33983" spans="4:4" s="232" customFormat="1" ht="15.75" customHeight="1">
      <c r="D33983" s="233"/>
    </row>
    <row r="33985" spans="4:4" s="232" customFormat="1" ht="15.75" customHeight="1">
      <c r="D33985" s="233"/>
    </row>
    <row r="33987" spans="4:4" s="232" customFormat="1" ht="15.75" customHeight="1">
      <c r="D33987" s="233"/>
    </row>
    <row r="33989" spans="4:4" s="232" customFormat="1" ht="15.75" customHeight="1">
      <c r="D33989" s="233"/>
    </row>
    <row r="33991" spans="4:4" s="232" customFormat="1" ht="15.75" customHeight="1">
      <c r="D33991" s="233"/>
    </row>
    <row r="33993" spans="4:4" s="232" customFormat="1" ht="15.75" customHeight="1">
      <c r="D33993" s="233"/>
    </row>
    <row r="33995" spans="4:4" s="232" customFormat="1" ht="15.75" customHeight="1">
      <c r="D33995" s="233"/>
    </row>
    <row r="33997" spans="4:4" s="232" customFormat="1" ht="15.75" customHeight="1">
      <c r="D33997" s="233"/>
    </row>
    <row r="33999" spans="4:4" s="232" customFormat="1" ht="15.75" customHeight="1">
      <c r="D33999" s="233"/>
    </row>
    <row r="34001" spans="4:4" s="232" customFormat="1" ht="15.75" customHeight="1">
      <c r="D34001" s="233"/>
    </row>
    <row r="34003" spans="4:4" s="232" customFormat="1" ht="15.75" customHeight="1">
      <c r="D34003" s="233"/>
    </row>
    <row r="34005" spans="4:4" s="232" customFormat="1" ht="15.75" customHeight="1">
      <c r="D34005" s="233"/>
    </row>
    <row r="34007" spans="4:4" s="232" customFormat="1" ht="15.75" customHeight="1">
      <c r="D34007" s="233"/>
    </row>
    <row r="34009" spans="4:4" s="232" customFormat="1" ht="15.75" customHeight="1">
      <c r="D34009" s="233"/>
    </row>
    <row r="34011" spans="4:4" s="232" customFormat="1" ht="15.75" customHeight="1">
      <c r="D34011" s="233"/>
    </row>
    <row r="34013" spans="4:4" s="232" customFormat="1" ht="15.75" customHeight="1">
      <c r="D34013" s="233"/>
    </row>
    <row r="34015" spans="4:4" s="232" customFormat="1" ht="15.75" customHeight="1">
      <c r="D34015" s="233"/>
    </row>
    <row r="34017" spans="4:4" s="232" customFormat="1" ht="15.75" customHeight="1">
      <c r="D34017" s="233"/>
    </row>
    <row r="34019" spans="4:4" s="232" customFormat="1" ht="15.75" customHeight="1">
      <c r="D34019" s="233"/>
    </row>
    <row r="34021" spans="4:4" s="232" customFormat="1" ht="15.75" customHeight="1">
      <c r="D34021" s="233"/>
    </row>
    <row r="34023" spans="4:4" s="232" customFormat="1" ht="15.75" customHeight="1">
      <c r="D34023" s="233"/>
    </row>
    <row r="34025" spans="4:4" s="232" customFormat="1" ht="15.75" customHeight="1">
      <c r="D34025" s="233"/>
    </row>
    <row r="34027" spans="4:4" s="232" customFormat="1" ht="15.75" customHeight="1">
      <c r="D34027" s="233"/>
    </row>
    <row r="34029" spans="4:4" s="232" customFormat="1" ht="15.75" customHeight="1">
      <c r="D34029" s="233"/>
    </row>
    <row r="34031" spans="4:4" s="232" customFormat="1" ht="15.75" customHeight="1">
      <c r="D34031" s="233"/>
    </row>
    <row r="34033" spans="4:4" s="232" customFormat="1" ht="15.75" customHeight="1">
      <c r="D34033" s="233"/>
    </row>
    <row r="34035" spans="4:4" s="232" customFormat="1" ht="15.75" customHeight="1">
      <c r="D34035" s="233"/>
    </row>
    <row r="34037" spans="4:4" s="232" customFormat="1" ht="15.75" customHeight="1">
      <c r="D34037" s="233"/>
    </row>
    <row r="34039" spans="4:4" s="232" customFormat="1" ht="15.75" customHeight="1">
      <c r="D34039" s="233"/>
    </row>
    <row r="34041" spans="4:4" s="232" customFormat="1" ht="15.75" customHeight="1">
      <c r="D34041" s="233"/>
    </row>
    <row r="34043" spans="4:4" s="232" customFormat="1" ht="15.75" customHeight="1">
      <c r="D34043" s="233"/>
    </row>
    <row r="34045" spans="4:4" s="232" customFormat="1" ht="15.75" customHeight="1">
      <c r="D34045" s="233"/>
    </row>
    <row r="34047" spans="4:4" s="232" customFormat="1" ht="15.75" customHeight="1">
      <c r="D34047" s="233"/>
    </row>
    <row r="34049" spans="4:4" s="232" customFormat="1" ht="15.75" customHeight="1">
      <c r="D34049" s="233"/>
    </row>
    <row r="34051" spans="4:4" s="232" customFormat="1" ht="15.75" customHeight="1">
      <c r="D34051" s="233"/>
    </row>
    <row r="34053" spans="4:4" s="232" customFormat="1" ht="15.75" customHeight="1">
      <c r="D34053" s="233"/>
    </row>
    <row r="34055" spans="4:4" s="232" customFormat="1" ht="15.75" customHeight="1">
      <c r="D34055" s="233"/>
    </row>
    <row r="34057" spans="4:4" s="232" customFormat="1" ht="15.75" customHeight="1">
      <c r="D34057" s="233"/>
    </row>
    <row r="34059" spans="4:4" s="232" customFormat="1" ht="15.75" customHeight="1">
      <c r="D34059" s="233"/>
    </row>
    <row r="34061" spans="4:4" s="232" customFormat="1" ht="15.75" customHeight="1">
      <c r="D34061" s="233"/>
    </row>
    <row r="34063" spans="4:4" s="232" customFormat="1" ht="15.75" customHeight="1">
      <c r="D34063" s="233"/>
    </row>
    <row r="34065" spans="4:4" s="232" customFormat="1" ht="15.75" customHeight="1">
      <c r="D34065" s="233"/>
    </row>
    <row r="34067" spans="4:4" s="232" customFormat="1" ht="15.75" customHeight="1">
      <c r="D34067" s="233"/>
    </row>
    <row r="34069" spans="4:4" s="232" customFormat="1" ht="15.75" customHeight="1">
      <c r="D34069" s="233"/>
    </row>
    <row r="34071" spans="4:4" s="232" customFormat="1" ht="15.75" customHeight="1">
      <c r="D34071" s="233"/>
    </row>
    <row r="34073" spans="4:4" s="232" customFormat="1" ht="15.75" customHeight="1">
      <c r="D34073" s="233"/>
    </row>
    <row r="34075" spans="4:4" s="232" customFormat="1" ht="15.75" customHeight="1">
      <c r="D34075" s="233"/>
    </row>
    <row r="34077" spans="4:4" s="232" customFormat="1" ht="15.75" customHeight="1">
      <c r="D34077" s="233"/>
    </row>
    <row r="34079" spans="4:4" s="232" customFormat="1" ht="15.75" customHeight="1">
      <c r="D34079" s="233"/>
    </row>
    <row r="34081" spans="4:4" s="232" customFormat="1" ht="15.75" customHeight="1">
      <c r="D34081" s="233"/>
    </row>
    <row r="34083" spans="4:4" s="232" customFormat="1" ht="15.75" customHeight="1">
      <c r="D34083" s="233"/>
    </row>
    <row r="34085" spans="4:4" s="232" customFormat="1" ht="15.75" customHeight="1">
      <c r="D34085" s="233"/>
    </row>
    <row r="34087" spans="4:4" s="232" customFormat="1" ht="15.75" customHeight="1">
      <c r="D34087" s="233"/>
    </row>
    <row r="34089" spans="4:4" s="232" customFormat="1" ht="15.75" customHeight="1">
      <c r="D34089" s="233"/>
    </row>
    <row r="34091" spans="4:4" s="232" customFormat="1" ht="15.75" customHeight="1">
      <c r="D34091" s="233"/>
    </row>
    <row r="34093" spans="4:4" s="232" customFormat="1" ht="15.75" customHeight="1">
      <c r="D34093" s="233"/>
    </row>
    <row r="34095" spans="4:4" s="232" customFormat="1" ht="15.75" customHeight="1">
      <c r="D34095" s="233"/>
    </row>
    <row r="34097" spans="4:4" s="232" customFormat="1" ht="15.75" customHeight="1">
      <c r="D34097" s="233"/>
    </row>
    <row r="34099" spans="4:4" s="232" customFormat="1" ht="15.75" customHeight="1">
      <c r="D34099" s="233"/>
    </row>
    <row r="34101" spans="4:4" s="232" customFormat="1" ht="15.75" customHeight="1">
      <c r="D34101" s="233"/>
    </row>
    <row r="34103" spans="4:4" s="232" customFormat="1" ht="15.75" customHeight="1">
      <c r="D34103" s="233"/>
    </row>
    <row r="34105" spans="4:4" s="232" customFormat="1" ht="15.75" customHeight="1">
      <c r="D34105" s="233"/>
    </row>
    <row r="34107" spans="4:4" s="232" customFormat="1" ht="15.75" customHeight="1">
      <c r="D34107" s="233"/>
    </row>
    <row r="34109" spans="4:4" s="232" customFormat="1" ht="15.75" customHeight="1">
      <c r="D34109" s="233"/>
    </row>
    <row r="34111" spans="4:4" s="232" customFormat="1" ht="15.75" customHeight="1">
      <c r="D34111" s="233"/>
    </row>
    <row r="34113" spans="4:4" s="232" customFormat="1" ht="15.75" customHeight="1">
      <c r="D34113" s="233"/>
    </row>
    <row r="34115" spans="4:4" s="232" customFormat="1" ht="15.75" customHeight="1">
      <c r="D34115" s="233"/>
    </row>
    <row r="34117" spans="4:4" s="232" customFormat="1" ht="15.75" customHeight="1">
      <c r="D34117" s="233"/>
    </row>
    <row r="34119" spans="4:4" s="232" customFormat="1" ht="15.75" customHeight="1">
      <c r="D34119" s="233"/>
    </row>
    <row r="34121" spans="4:4" s="232" customFormat="1" ht="15.75" customHeight="1">
      <c r="D34121" s="233"/>
    </row>
    <row r="34123" spans="4:4" s="232" customFormat="1" ht="15.75" customHeight="1">
      <c r="D34123" s="233"/>
    </row>
    <row r="34125" spans="4:4" s="232" customFormat="1" ht="15.75" customHeight="1">
      <c r="D34125" s="233"/>
    </row>
    <row r="34127" spans="4:4" s="232" customFormat="1" ht="15.75" customHeight="1">
      <c r="D34127" s="233"/>
    </row>
    <row r="34129" spans="4:4" s="232" customFormat="1" ht="15.75" customHeight="1">
      <c r="D34129" s="233"/>
    </row>
    <row r="34131" spans="4:4" s="232" customFormat="1" ht="15.75" customHeight="1">
      <c r="D34131" s="233"/>
    </row>
    <row r="34133" spans="4:4" s="232" customFormat="1" ht="15.75" customHeight="1">
      <c r="D34133" s="233"/>
    </row>
    <row r="34135" spans="4:4" s="232" customFormat="1" ht="15.75" customHeight="1">
      <c r="D34135" s="233"/>
    </row>
    <row r="34137" spans="4:4" s="232" customFormat="1" ht="15.75" customHeight="1">
      <c r="D34137" s="233"/>
    </row>
    <row r="34139" spans="4:4" s="232" customFormat="1" ht="15.75" customHeight="1">
      <c r="D34139" s="233"/>
    </row>
    <row r="34141" spans="4:4" s="232" customFormat="1" ht="15.75" customHeight="1">
      <c r="D34141" s="233"/>
    </row>
    <row r="34143" spans="4:4" s="232" customFormat="1" ht="15.75" customHeight="1">
      <c r="D34143" s="233"/>
    </row>
    <row r="34145" spans="4:4" s="232" customFormat="1" ht="15.75" customHeight="1">
      <c r="D34145" s="233"/>
    </row>
    <row r="34147" spans="4:4" s="232" customFormat="1" ht="15.75" customHeight="1">
      <c r="D34147" s="233"/>
    </row>
    <row r="34149" spans="4:4" s="232" customFormat="1" ht="15.75" customHeight="1">
      <c r="D34149" s="233"/>
    </row>
    <row r="34151" spans="4:4" s="232" customFormat="1" ht="15.75" customHeight="1">
      <c r="D34151" s="233"/>
    </row>
    <row r="34153" spans="4:4" s="232" customFormat="1" ht="15.75" customHeight="1">
      <c r="D34153" s="233"/>
    </row>
    <row r="34155" spans="4:4" s="232" customFormat="1" ht="15.75" customHeight="1">
      <c r="D34155" s="233"/>
    </row>
    <row r="34157" spans="4:4" s="232" customFormat="1" ht="15.75" customHeight="1">
      <c r="D34157" s="233"/>
    </row>
    <row r="34159" spans="4:4" s="232" customFormat="1" ht="15.75" customHeight="1">
      <c r="D34159" s="233"/>
    </row>
    <row r="34161" spans="4:4" s="232" customFormat="1" ht="15.75" customHeight="1">
      <c r="D34161" s="233"/>
    </row>
    <row r="34163" spans="4:4" s="232" customFormat="1" ht="15.75" customHeight="1">
      <c r="D34163" s="233"/>
    </row>
    <row r="34165" spans="4:4" s="232" customFormat="1" ht="15.75" customHeight="1">
      <c r="D34165" s="233"/>
    </row>
    <row r="34167" spans="4:4" s="232" customFormat="1" ht="15.75" customHeight="1">
      <c r="D34167" s="233"/>
    </row>
    <row r="34169" spans="4:4" s="232" customFormat="1" ht="15.75" customHeight="1">
      <c r="D34169" s="233"/>
    </row>
    <row r="34171" spans="4:4" s="232" customFormat="1" ht="15.75" customHeight="1">
      <c r="D34171" s="233"/>
    </row>
    <row r="34173" spans="4:4" s="232" customFormat="1" ht="15.75" customHeight="1">
      <c r="D34173" s="233"/>
    </row>
    <row r="34175" spans="4:4" s="232" customFormat="1" ht="15.75" customHeight="1">
      <c r="D34175" s="233"/>
    </row>
    <row r="34177" spans="4:4" s="232" customFormat="1" ht="15.75" customHeight="1">
      <c r="D34177" s="233"/>
    </row>
    <row r="34179" spans="4:4" s="232" customFormat="1" ht="15.75" customHeight="1">
      <c r="D34179" s="233"/>
    </row>
    <row r="34181" spans="4:4" s="232" customFormat="1" ht="15.75" customHeight="1">
      <c r="D34181" s="233"/>
    </row>
    <row r="34183" spans="4:4" s="232" customFormat="1" ht="15.75" customHeight="1">
      <c r="D34183" s="233"/>
    </row>
    <row r="34185" spans="4:4" s="232" customFormat="1" ht="15.75" customHeight="1">
      <c r="D34185" s="233"/>
    </row>
    <row r="34187" spans="4:4" s="232" customFormat="1" ht="15.75" customHeight="1">
      <c r="D34187" s="233"/>
    </row>
    <row r="34189" spans="4:4" s="232" customFormat="1" ht="15.75" customHeight="1">
      <c r="D34189" s="233"/>
    </row>
    <row r="34191" spans="4:4" s="232" customFormat="1" ht="15.75" customHeight="1">
      <c r="D34191" s="233"/>
    </row>
    <row r="34193" spans="4:4" s="232" customFormat="1" ht="15.75" customHeight="1">
      <c r="D34193" s="233"/>
    </row>
    <row r="34195" spans="4:4" s="232" customFormat="1" ht="15.75" customHeight="1">
      <c r="D34195" s="233"/>
    </row>
    <row r="34197" spans="4:4" s="232" customFormat="1" ht="15.75" customHeight="1">
      <c r="D34197" s="233"/>
    </row>
    <row r="34199" spans="4:4" s="232" customFormat="1" ht="15.75" customHeight="1">
      <c r="D34199" s="233"/>
    </row>
    <row r="34201" spans="4:4" s="232" customFormat="1" ht="15.75" customHeight="1">
      <c r="D34201" s="233"/>
    </row>
    <row r="34203" spans="4:4" s="232" customFormat="1" ht="15.75" customHeight="1">
      <c r="D34203" s="233"/>
    </row>
    <row r="34205" spans="4:4" s="232" customFormat="1" ht="15.75" customHeight="1">
      <c r="D34205" s="233"/>
    </row>
    <row r="34207" spans="4:4" s="232" customFormat="1" ht="15.75" customHeight="1">
      <c r="D34207" s="233"/>
    </row>
    <row r="34209" spans="4:4" s="232" customFormat="1" ht="15.75" customHeight="1">
      <c r="D34209" s="233"/>
    </row>
    <row r="34211" spans="4:4" s="232" customFormat="1" ht="15.75" customHeight="1">
      <c r="D34211" s="233"/>
    </row>
    <row r="34213" spans="4:4" s="232" customFormat="1" ht="15.75" customHeight="1">
      <c r="D34213" s="233"/>
    </row>
    <row r="34215" spans="4:4" s="232" customFormat="1" ht="15.75" customHeight="1">
      <c r="D34215" s="233"/>
    </row>
    <row r="34217" spans="4:4" s="232" customFormat="1" ht="15.75" customHeight="1">
      <c r="D34217" s="233"/>
    </row>
    <row r="34219" spans="4:4" s="232" customFormat="1" ht="15.75" customHeight="1">
      <c r="D34219" s="233"/>
    </row>
    <row r="34221" spans="4:4" s="232" customFormat="1" ht="15.75" customHeight="1">
      <c r="D34221" s="233"/>
    </row>
    <row r="34223" spans="4:4" s="232" customFormat="1" ht="15.75" customHeight="1">
      <c r="D34223" s="233"/>
    </row>
    <row r="34225" spans="4:4" s="232" customFormat="1" ht="15.75" customHeight="1">
      <c r="D34225" s="233"/>
    </row>
    <row r="34227" spans="4:4" s="232" customFormat="1" ht="15.75" customHeight="1">
      <c r="D34227" s="233"/>
    </row>
    <row r="34229" spans="4:4" s="232" customFormat="1" ht="15.75" customHeight="1">
      <c r="D34229" s="233"/>
    </row>
    <row r="34231" spans="4:4" s="232" customFormat="1" ht="15.75" customHeight="1">
      <c r="D34231" s="233"/>
    </row>
    <row r="34233" spans="4:4" s="232" customFormat="1" ht="15.75" customHeight="1">
      <c r="D34233" s="233"/>
    </row>
    <row r="34235" spans="4:4" s="232" customFormat="1" ht="15.75" customHeight="1">
      <c r="D34235" s="233"/>
    </row>
    <row r="34237" spans="4:4" s="232" customFormat="1" ht="15.75" customHeight="1">
      <c r="D34237" s="233"/>
    </row>
    <row r="34239" spans="4:4" s="232" customFormat="1" ht="15.75" customHeight="1">
      <c r="D34239" s="233"/>
    </row>
    <row r="34241" spans="4:4" s="232" customFormat="1" ht="15.75" customHeight="1">
      <c r="D34241" s="233"/>
    </row>
    <row r="34243" spans="4:4" s="232" customFormat="1" ht="15.75" customHeight="1">
      <c r="D34243" s="233"/>
    </row>
    <row r="34245" spans="4:4" s="232" customFormat="1" ht="15.75" customHeight="1">
      <c r="D34245" s="233"/>
    </row>
    <row r="34247" spans="4:4" s="232" customFormat="1" ht="15.75" customHeight="1">
      <c r="D34247" s="233"/>
    </row>
    <row r="34249" spans="4:4" s="232" customFormat="1" ht="15.75" customHeight="1">
      <c r="D34249" s="233"/>
    </row>
    <row r="34251" spans="4:4" s="232" customFormat="1" ht="15.75" customHeight="1">
      <c r="D34251" s="233"/>
    </row>
    <row r="34253" spans="4:4" s="232" customFormat="1" ht="15.75" customHeight="1">
      <c r="D34253" s="233"/>
    </row>
    <row r="34255" spans="4:4" s="232" customFormat="1" ht="15.75" customHeight="1">
      <c r="D34255" s="233"/>
    </row>
    <row r="34257" spans="4:4" s="232" customFormat="1" ht="15.75" customHeight="1">
      <c r="D34257" s="233"/>
    </row>
    <row r="34259" spans="4:4" s="232" customFormat="1" ht="15.75" customHeight="1">
      <c r="D34259" s="233"/>
    </row>
    <row r="34261" spans="4:4" s="232" customFormat="1" ht="15.75" customHeight="1">
      <c r="D34261" s="233"/>
    </row>
    <row r="34263" spans="4:4" s="232" customFormat="1" ht="15.75" customHeight="1">
      <c r="D34263" s="233"/>
    </row>
    <row r="34265" spans="4:4" s="232" customFormat="1" ht="15.75" customHeight="1">
      <c r="D34265" s="233"/>
    </row>
    <row r="34267" spans="4:4" s="232" customFormat="1" ht="15.75" customHeight="1">
      <c r="D34267" s="233"/>
    </row>
    <row r="34269" spans="4:4" s="232" customFormat="1" ht="15.75" customHeight="1">
      <c r="D34269" s="233"/>
    </row>
    <row r="34271" spans="4:4" s="232" customFormat="1" ht="15.75" customHeight="1">
      <c r="D34271" s="233"/>
    </row>
    <row r="34273" spans="4:4" s="232" customFormat="1" ht="15.75" customHeight="1">
      <c r="D34273" s="233"/>
    </row>
    <row r="34275" spans="4:4" s="232" customFormat="1" ht="15.75" customHeight="1">
      <c r="D34275" s="233"/>
    </row>
    <row r="34277" spans="4:4" s="232" customFormat="1" ht="15.75" customHeight="1">
      <c r="D34277" s="233"/>
    </row>
    <row r="34279" spans="4:4" s="232" customFormat="1" ht="15.75" customHeight="1">
      <c r="D34279" s="233"/>
    </row>
    <row r="34281" spans="4:4" s="232" customFormat="1" ht="15.75" customHeight="1">
      <c r="D34281" s="233"/>
    </row>
    <row r="34283" spans="4:4" s="232" customFormat="1" ht="15.75" customHeight="1">
      <c r="D34283" s="233"/>
    </row>
    <row r="34285" spans="4:4" s="232" customFormat="1" ht="15.75" customHeight="1">
      <c r="D34285" s="233"/>
    </row>
    <row r="34287" spans="4:4" s="232" customFormat="1" ht="15.75" customHeight="1">
      <c r="D34287" s="233"/>
    </row>
    <row r="34289" spans="4:4" s="232" customFormat="1" ht="15.75" customHeight="1">
      <c r="D34289" s="233"/>
    </row>
    <row r="34291" spans="4:4" s="232" customFormat="1" ht="15.75" customHeight="1">
      <c r="D34291" s="233"/>
    </row>
    <row r="34293" spans="4:4" s="232" customFormat="1" ht="15.75" customHeight="1">
      <c r="D34293" s="233"/>
    </row>
    <row r="34295" spans="4:4" s="232" customFormat="1" ht="15.75" customHeight="1">
      <c r="D34295" s="233"/>
    </row>
    <row r="34297" spans="4:4" s="232" customFormat="1" ht="15.75" customHeight="1">
      <c r="D34297" s="233"/>
    </row>
    <row r="34299" spans="4:4" s="232" customFormat="1" ht="15.75" customHeight="1">
      <c r="D34299" s="233"/>
    </row>
    <row r="34301" spans="4:4" s="232" customFormat="1" ht="15.75" customHeight="1">
      <c r="D34301" s="233"/>
    </row>
    <row r="34303" spans="4:4" s="232" customFormat="1" ht="15.75" customHeight="1">
      <c r="D34303" s="233"/>
    </row>
    <row r="34305" spans="4:4" s="232" customFormat="1" ht="15.75" customHeight="1">
      <c r="D34305" s="233"/>
    </row>
    <row r="34307" spans="4:4" s="232" customFormat="1" ht="15.75" customHeight="1">
      <c r="D34307" s="233"/>
    </row>
    <row r="34309" spans="4:4" s="232" customFormat="1" ht="15.75" customHeight="1">
      <c r="D34309" s="233"/>
    </row>
    <row r="34311" spans="4:4" s="232" customFormat="1" ht="15.75" customHeight="1">
      <c r="D34311" s="233"/>
    </row>
    <row r="34313" spans="4:4" s="232" customFormat="1" ht="15.75" customHeight="1">
      <c r="D34313" s="233"/>
    </row>
    <row r="34315" spans="4:4" s="232" customFormat="1" ht="15.75" customHeight="1">
      <c r="D34315" s="233"/>
    </row>
    <row r="34317" spans="4:4" s="232" customFormat="1" ht="15.75" customHeight="1">
      <c r="D34317" s="233"/>
    </row>
    <row r="34319" spans="4:4" s="232" customFormat="1" ht="15.75" customHeight="1">
      <c r="D34319" s="233"/>
    </row>
    <row r="34321" spans="4:4" s="232" customFormat="1" ht="15.75" customHeight="1">
      <c r="D34321" s="233"/>
    </row>
    <row r="34323" spans="4:4" s="232" customFormat="1" ht="15.75" customHeight="1">
      <c r="D34323" s="233"/>
    </row>
    <row r="34325" spans="4:4" s="232" customFormat="1" ht="15.75" customHeight="1">
      <c r="D34325" s="233"/>
    </row>
    <row r="34327" spans="4:4" s="232" customFormat="1" ht="15.75" customHeight="1">
      <c r="D34327" s="233"/>
    </row>
    <row r="34329" spans="4:4" s="232" customFormat="1" ht="15.75" customHeight="1">
      <c r="D34329" s="233"/>
    </row>
    <row r="34331" spans="4:4" s="232" customFormat="1" ht="15.75" customHeight="1">
      <c r="D34331" s="233"/>
    </row>
    <row r="34333" spans="4:4" s="232" customFormat="1" ht="15.75" customHeight="1">
      <c r="D34333" s="233"/>
    </row>
    <row r="34335" spans="4:4" s="232" customFormat="1" ht="15.75" customHeight="1">
      <c r="D34335" s="233"/>
    </row>
    <row r="34337" spans="4:4" s="232" customFormat="1" ht="15.75" customHeight="1">
      <c r="D34337" s="233"/>
    </row>
    <row r="34339" spans="4:4" s="232" customFormat="1" ht="15.75" customHeight="1">
      <c r="D34339" s="233"/>
    </row>
    <row r="34341" spans="4:4" s="232" customFormat="1" ht="15.75" customHeight="1">
      <c r="D34341" s="233"/>
    </row>
    <row r="34343" spans="4:4" s="232" customFormat="1" ht="15.75" customHeight="1">
      <c r="D34343" s="233"/>
    </row>
    <row r="34345" spans="4:4" s="232" customFormat="1" ht="15.75" customHeight="1">
      <c r="D34345" s="233"/>
    </row>
    <row r="34347" spans="4:4" s="232" customFormat="1" ht="15.75" customHeight="1">
      <c r="D34347" s="233"/>
    </row>
    <row r="34349" spans="4:4" s="232" customFormat="1" ht="15.75" customHeight="1">
      <c r="D34349" s="233"/>
    </row>
    <row r="34351" spans="4:4" s="232" customFormat="1" ht="15.75" customHeight="1">
      <c r="D34351" s="233"/>
    </row>
    <row r="34353" spans="4:4" s="232" customFormat="1" ht="15.75" customHeight="1">
      <c r="D34353" s="233"/>
    </row>
    <row r="34355" spans="4:4" s="232" customFormat="1" ht="15.75" customHeight="1">
      <c r="D34355" s="233"/>
    </row>
    <row r="34357" spans="4:4" s="232" customFormat="1" ht="15.75" customHeight="1">
      <c r="D34357" s="233"/>
    </row>
    <row r="34359" spans="4:4" s="232" customFormat="1" ht="15.75" customHeight="1">
      <c r="D34359" s="233"/>
    </row>
    <row r="34361" spans="4:4" s="232" customFormat="1" ht="15.75" customHeight="1">
      <c r="D34361" s="233"/>
    </row>
    <row r="34363" spans="4:4" s="232" customFormat="1" ht="15.75" customHeight="1">
      <c r="D34363" s="233"/>
    </row>
    <row r="34365" spans="4:4" s="232" customFormat="1" ht="15.75" customHeight="1">
      <c r="D34365" s="233"/>
    </row>
    <row r="34367" spans="4:4" s="232" customFormat="1" ht="15.75" customHeight="1">
      <c r="D34367" s="233"/>
    </row>
    <row r="34369" spans="4:4" s="232" customFormat="1" ht="15.75" customHeight="1">
      <c r="D34369" s="233"/>
    </row>
    <row r="34371" spans="4:4" s="232" customFormat="1" ht="15.75" customHeight="1">
      <c r="D34371" s="233"/>
    </row>
    <row r="34373" spans="4:4" s="232" customFormat="1" ht="15.75" customHeight="1">
      <c r="D34373" s="233"/>
    </row>
    <row r="34375" spans="4:4" s="232" customFormat="1" ht="15.75" customHeight="1">
      <c r="D34375" s="233"/>
    </row>
    <row r="34377" spans="4:4" s="232" customFormat="1" ht="15.75" customHeight="1">
      <c r="D34377" s="233"/>
    </row>
    <row r="34379" spans="4:4" s="232" customFormat="1" ht="15.75" customHeight="1">
      <c r="D34379" s="233"/>
    </row>
    <row r="34381" spans="4:4" s="232" customFormat="1" ht="15.75" customHeight="1">
      <c r="D34381" s="233"/>
    </row>
    <row r="34383" spans="4:4" s="232" customFormat="1" ht="15.75" customHeight="1">
      <c r="D34383" s="233"/>
    </row>
    <row r="34385" spans="4:4" s="232" customFormat="1" ht="15.75" customHeight="1">
      <c r="D34385" s="233"/>
    </row>
    <row r="34387" spans="4:4" s="232" customFormat="1" ht="15.75" customHeight="1">
      <c r="D34387" s="233"/>
    </row>
    <row r="34389" spans="4:4" s="232" customFormat="1" ht="15.75" customHeight="1">
      <c r="D34389" s="233"/>
    </row>
    <row r="34391" spans="4:4" s="232" customFormat="1" ht="15.75" customHeight="1">
      <c r="D34391" s="233"/>
    </row>
    <row r="34393" spans="4:4" s="232" customFormat="1" ht="15.75" customHeight="1">
      <c r="D34393" s="233"/>
    </row>
    <row r="34395" spans="4:4" s="232" customFormat="1" ht="15.75" customHeight="1">
      <c r="D34395" s="233"/>
    </row>
    <row r="34397" spans="4:4" s="232" customFormat="1" ht="15.75" customHeight="1">
      <c r="D34397" s="233"/>
    </row>
    <row r="34399" spans="4:4" s="232" customFormat="1" ht="15.75" customHeight="1">
      <c r="D34399" s="233"/>
    </row>
    <row r="34401" spans="4:4" s="232" customFormat="1" ht="15.75" customHeight="1">
      <c r="D34401" s="233"/>
    </row>
    <row r="34403" spans="4:4" s="232" customFormat="1" ht="15.75" customHeight="1">
      <c r="D34403" s="233"/>
    </row>
    <row r="34405" spans="4:4" s="232" customFormat="1" ht="15.75" customHeight="1">
      <c r="D34405" s="233"/>
    </row>
    <row r="34407" spans="4:4" s="232" customFormat="1" ht="15.75" customHeight="1">
      <c r="D34407" s="233"/>
    </row>
    <row r="34409" spans="4:4" s="232" customFormat="1" ht="15.75" customHeight="1">
      <c r="D34409" s="233"/>
    </row>
    <row r="34411" spans="4:4" s="232" customFormat="1" ht="15.75" customHeight="1">
      <c r="D34411" s="233"/>
    </row>
    <row r="34413" spans="4:4" s="232" customFormat="1" ht="15.75" customHeight="1">
      <c r="D34413" s="233"/>
    </row>
    <row r="34415" spans="4:4" s="232" customFormat="1" ht="15.75" customHeight="1">
      <c r="D34415" s="233"/>
    </row>
    <row r="34417" spans="4:4" s="232" customFormat="1" ht="15.75" customHeight="1">
      <c r="D34417" s="233"/>
    </row>
    <row r="34419" spans="4:4" s="232" customFormat="1" ht="15.75" customHeight="1">
      <c r="D34419" s="233"/>
    </row>
    <row r="34421" spans="4:4" s="232" customFormat="1" ht="15.75" customHeight="1">
      <c r="D34421" s="233"/>
    </row>
    <row r="34423" spans="4:4" s="232" customFormat="1" ht="15.75" customHeight="1">
      <c r="D34423" s="233"/>
    </row>
    <row r="34425" spans="4:4" s="232" customFormat="1" ht="15.75" customHeight="1">
      <c r="D34425" s="233"/>
    </row>
    <row r="34427" spans="4:4" s="232" customFormat="1" ht="15.75" customHeight="1">
      <c r="D34427" s="233"/>
    </row>
    <row r="34429" spans="4:4" s="232" customFormat="1" ht="15.75" customHeight="1">
      <c r="D34429" s="233"/>
    </row>
    <row r="34431" spans="4:4" s="232" customFormat="1" ht="15.75" customHeight="1">
      <c r="D34431" s="233"/>
    </row>
    <row r="34433" spans="4:4" s="232" customFormat="1" ht="15.75" customHeight="1">
      <c r="D34433" s="233"/>
    </row>
    <row r="34435" spans="4:4" s="232" customFormat="1" ht="15.75" customHeight="1">
      <c r="D34435" s="233"/>
    </row>
    <row r="34437" spans="4:4" s="232" customFormat="1" ht="15.75" customHeight="1">
      <c r="D34437" s="233"/>
    </row>
    <row r="34439" spans="4:4" s="232" customFormat="1" ht="15.75" customHeight="1">
      <c r="D34439" s="233"/>
    </row>
    <row r="34441" spans="4:4" s="232" customFormat="1" ht="15.75" customHeight="1">
      <c r="D34441" s="233"/>
    </row>
    <row r="34443" spans="4:4" s="232" customFormat="1" ht="15.75" customHeight="1">
      <c r="D34443" s="233"/>
    </row>
    <row r="34445" spans="4:4" s="232" customFormat="1" ht="15.75" customHeight="1">
      <c r="D34445" s="233"/>
    </row>
    <row r="34447" spans="4:4" s="232" customFormat="1" ht="15.75" customHeight="1">
      <c r="D34447" s="233"/>
    </row>
    <row r="34449" spans="4:4" s="232" customFormat="1" ht="15.75" customHeight="1">
      <c r="D34449" s="233"/>
    </row>
    <row r="34451" spans="4:4" s="232" customFormat="1" ht="15.75" customHeight="1">
      <c r="D34451" s="233"/>
    </row>
    <row r="34453" spans="4:4" s="232" customFormat="1" ht="15.75" customHeight="1">
      <c r="D34453" s="233"/>
    </row>
    <row r="34455" spans="4:4" s="232" customFormat="1" ht="15.75" customHeight="1">
      <c r="D34455" s="233"/>
    </row>
    <row r="34457" spans="4:4" s="232" customFormat="1" ht="15.75" customHeight="1">
      <c r="D34457" s="233"/>
    </row>
    <row r="34459" spans="4:4" s="232" customFormat="1" ht="15.75" customHeight="1">
      <c r="D34459" s="233"/>
    </row>
    <row r="34461" spans="4:4" s="232" customFormat="1" ht="15.75" customHeight="1">
      <c r="D34461" s="233"/>
    </row>
    <row r="34463" spans="4:4" s="232" customFormat="1" ht="15.75" customHeight="1">
      <c r="D34463" s="233"/>
    </row>
    <row r="34465" spans="4:4" s="232" customFormat="1" ht="15.75" customHeight="1">
      <c r="D34465" s="233"/>
    </row>
    <row r="34467" spans="4:4" s="232" customFormat="1" ht="15.75" customHeight="1">
      <c r="D34467" s="233"/>
    </row>
    <row r="34469" spans="4:4" s="232" customFormat="1" ht="15.75" customHeight="1">
      <c r="D34469" s="233"/>
    </row>
    <row r="34471" spans="4:4" s="232" customFormat="1" ht="15.75" customHeight="1">
      <c r="D34471" s="233"/>
    </row>
    <row r="34473" spans="4:4" s="232" customFormat="1" ht="15.75" customHeight="1">
      <c r="D34473" s="233"/>
    </row>
    <row r="34475" spans="4:4" s="232" customFormat="1" ht="15.75" customHeight="1">
      <c r="D34475" s="233"/>
    </row>
    <row r="34477" spans="4:4" s="232" customFormat="1" ht="15.75" customHeight="1">
      <c r="D34477" s="233"/>
    </row>
    <row r="34479" spans="4:4" s="232" customFormat="1" ht="15.75" customHeight="1">
      <c r="D34479" s="233"/>
    </row>
    <row r="34481" spans="4:4" s="232" customFormat="1" ht="15.75" customHeight="1">
      <c r="D34481" s="233"/>
    </row>
    <row r="34483" spans="4:4" s="232" customFormat="1" ht="15.75" customHeight="1">
      <c r="D34483" s="233"/>
    </row>
    <row r="34485" spans="4:4" s="232" customFormat="1" ht="15.75" customHeight="1">
      <c r="D34485" s="233"/>
    </row>
    <row r="34487" spans="4:4" s="232" customFormat="1" ht="15.75" customHeight="1">
      <c r="D34487" s="233"/>
    </row>
    <row r="34489" spans="4:4" s="232" customFormat="1" ht="15.75" customHeight="1">
      <c r="D34489" s="233"/>
    </row>
    <row r="34491" spans="4:4" s="232" customFormat="1" ht="15.75" customHeight="1">
      <c r="D34491" s="233"/>
    </row>
    <row r="34493" spans="4:4" s="232" customFormat="1" ht="15.75" customHeight="1">
      <c r="D34493" s="233"/>
    </row>
    <row r="34495" spans="4:4" s="232" customFormat="1" ht="15.75" customHeight="1">
      <c r="D34495" s="233"/>
    </row>
    <row r="34497" spans="4:4" s="232" customFormat="1" ht="15.75" customHeight="1">
      <c r="D34497" s="233"/>
    </row>
    <row r="34499" spans="4:4" s="232" customFormat="1" ht="15.75" customHeight="1">
      <c r="D34499" s="233"/>
    </row>
    <row r="34501" spans="4:4" s="232" customFormat="1" ht="15.75" customHeight="1">
      <c r="D34501" s="233"/>
    </row>
    <row r="34503" spans="4:4" s="232" customFormat="1" ht="15.75" customHeight="1">
      <c r="D34503" s="233"/>
    </row>
    <row r="34505" spans="4:4" s="232" customFormat="1" ht="15.75" customHeight="1">
      <c r="D34505" s="233"/>
    </row>
    <row r="34507" spans="4:4" s="232" customFormat="1" ht="15.75" customHeight="1">
      <c r="D34507" s="233"/>
    </row>
    <row r="34509" spans="4:4" s="232" customFormat="1" ht="15.75" customHeight="1">
      <c r="D34509" s="233"/>
    </row>
    <row r="34511" spans="4:4" s="232" customFormat="1" ht="15.75" customHeight="1">
      <c r="D34511" s="233"/>
    </row>
    <row r="34513" spans="4:4" s="232" customFormat="1" ht="15.75" customHeight="1">
      <c r="D34513" s="233"/>
    </row>
    <row r="34515" spans="4:4" s="232" customFormat="1" ht="15.75" customHeight="1">
      <c r="D34515" s="233"/>
    </row>
    <row r="34517" spans="4:4" s="232" customFormat="1" ht="15.75" customHeight="1">
      <c r="D34517" s="233"/>
    </row>
    <row r="34519" spans="4:4" s="232" customFormat="1" ht="15.75" customHeight="1">
      <c r="D34519" s="233"/>
    </row>
    <row r="34521" spans="4:4" s="232" customFormat="1" ht="15.75" customHeight="1">
      <c r="D34521" s="233"/>
    </row>
    <row r="34523" spans="4:4" s="232" customFormat="1" ht="15.75" customHeight="1">
      <c r="D34523" s="233"/>
    </row>
    <row r="34525" spans="4:4" s="232" customFormat="1" ht="15.75" customHeight="1">
      <c r="D34525" s="233"/>
    </row>
    <row r="34527" spans="4:4" s="232" customFormat="1" ht="15.75" customHeight="1">
      <c r="D34527" s="233"/>
    </row>
    <row r="34529" spans="4:4" s="232" customFormat="1" ht="15.75" customHeight="1">
      <c r="D34529" s="233"/>
    </row>
    <row r="34531" spans="4:4" s="232" customFormat="1" ht="15.75" customHeight="1">
      <c r="D34531" s="233"/>
    </row>
    <row r="34533" spans="4:4" s="232" customFormat="1" ht="15.75" customHeight="1">
      <c r="D34533" s="233"/>
    </row>
    <row r="34535" spans="4:4" s="232" customFormat="1" ht="15.75" customHeight="1">
      <c r="D34535" s="233"/>
    </row>
    <row r="34537" spans="4:4" s="232" customFormat="1" ht="15.75" customHeight="1">
      <c r="D34537" s="233"/>
    </row>
    <row r="34539" spans="4:4" s="232" customFormat="1" ht="15.75" customHeight="1">
      <c r="D34539" s="233"/>
    </row>
    <row r="34541" spans="4:4" s="232" customFormat="1" ht="15.75" customHeight="1">
      <c r="D34541" s="233"/>
    </row>
    <row r="34543" spans="4:4" s="232" customFormat="1" ht="15.75" customHeight="1">
      <c r="D34543" s="233"/>
    </row>
    <row r="34545" spans="4:4" s="232" customFormat="1" ht="15.75" customHeight="1">
      <c r="D34545" s="233"/>
    </row>
    <row r="34547" spans="4:4" s="232" customFormat="1" ht="15.75" customHeight="1">
      <c r="D34547" s="233"/>
    </row>
    <row r="34549" spans="4:4" s="232" customFormat="1" ht="15.75" customHeight="1">
      <c r="D34549" s="233"/>
    </row>
    <row r="34551" spans="4:4" s="232" customFormat="1" ht="15.75" customHeight="1">
      <c r="D34551" s="233"/>
    </row>
    <row r="34553" spans="4:4" s="232" customFormat="1" ht="15.75" customHeight="1">
      <c r="D34553" s="233"/>
    </row>
    <row r="34555" spans="4:4" s="232" customFormat="1" ht="15.75" customHeight="1">
      <c r="D34555" s="233"/>
    </row>
    <row r="34557" spans="4:4" s="232" customFormat="1" ht="15.75" customHeight="1">
      <c r="D34557" s="233"/>
    </row>
    <row r="34559" spans="4:4" s="232" customFormat="1" ht="15.75" customHeight="1">
      <c r="D34559" s="233"/>
    </row>
    <row r="34561" spans="4:4" s="232" customFormat="1" ht="15.75" customHeight="1">
      <c r="D34561" s="233"/>
    </row>
    <row r="34563" spans="4:4" s="232" customFormat="1" ht="15.75" customHeight="1">
      <c r="D34563" s="233"/>
    </row>
    <row r="34565" spans="4:4" s="232" customFormat="1" ht="15.75" customHeight="1">
      <c r="D34565" s="233"/>
    </row>
    <row r="34567" spans="4:4" s="232" customFormat="1" ht="15.75" customHeight="1">
      <c r="D34567" s="233"/>
    </row>
    <row r="34569" spans="4:4" s="232" customFormat="1" ht="15.75" customHeight="1">
      <c r="D34569" s="233"/>
    </row>
    <row r="34571" spans="4:4" s="232" customFormat="1" ht="15.75" customHeight="1">
      <c r="D34571" s="233"/>
    </row>
    <row r="34573" spans="4:4" s="232" customFormat="1" ht="15.75" customHeight="1">
      <c r="D34573" s="233"/>
    </row>
    <row r="34575" spans="4:4" s="232" customFormat="1" ht="15.75" customHeight="1">
      <c r="D34575" s="233"/>
    </row>
    <row r="34577" spans="4:4" s="232" customFormat="1" ht="15.75" customHeight="1">
      <c r="D34577" s="233"/>
    </row>
    <row r="34579" spans="4:4" s="232" customFormat="1" ht="15.75" customHeight="1">
      <c r="D34579" s="233"/>
    </row>
    <row r="34581" spans="4:4" s="232" customFormat="1" ht="15.75" customHeight="1">
      <c r="D34581" s="233"/>
    </row>
    <row r="34583" spans="4:4" s="232" customFormat="1" ht="15.75" customHeight="1">
      <c r="D34583" s="233"/>
    </row>
    <row r="34585" spans="4:4" s="232" customFormat="1" ht="15.75" customHeight="1">
      <c r="D34585" s="233"/>
    </row>
    <row r="34587" spans="4:4" s="232" customFormat="1" ht="15.75" customHeight="1">
      <c r="D34587" s="233"/>
    </row>
    <row r="34589" spans="4:4" s="232" customFormat="1" ht="15.75" customHeight="1">
      <c r="D34589" s="233"/>
    </row>
    <row r="34591" spans="4:4" s="232" customFormat="1" ht="15.75" customHeight="1">
      <c r="D34591" s="233"/>
    </row>
    <row r="34593" spans="4:4" s="232" customFormat="1" ht="15.75" customHeight="1">
      <c r="D34593" s="233"/>
    </row>
    <row r="34595" spans="4:4" s="232" customFormat="1" ht="15.75" customHeight="1">
      <c r="D34595" s="233"/>
    </row>
    <row r="34597" spans="4:4" s="232" customFormat="1" ht="15.75" customHeight="1">
      <c r="D34597" s="233"/>
    </row>
    <row r="34599" spans="4:4" s="232" customFormat="1" ht="15.75" customHeight="1">
      <c r="D34599" s="233"/>
    </row>
    <row r="34601" spans="4:4" s="232" customFormat="1" ht="15.75" customHeight="1">
      <c r="D34601" s="233"/>
    </row>
    <row r="34603" spans="4:4" s="232" customFormat="1" ht="15.75" customHeight="1">
      <c r="D34603" s="233"/>
    </row>
    <row r="34605" spans="4:4" s="232" customFormat="1" ht="15.75" customHeight="1">
      <c r="D34605" s="233"/>
    </row>
    <row r="34607" spans="4:4" s="232" customFormat="1" ht="15.75" customHeight="1">
      <c r="D34607" s="233"/>
    </row>
    <row r="34609" spans="4:4" s="232" customFormat="1" ht="15.75" customHeight="1">
      <c r="D34609" s="233"/>
    </row>
    <row r="34611" spans="4:4" s="232" customFormat="1" ht="15.75" customHeight="1">
      <c r="D34611" s="233"/>
    </row>
    <row r="34613" spans="4:4" s="232" customFormat="1" ht="15.75" customHeight="1">
      <c r="D34613" s="233"/>
    </row>
    <row r="34615" spans="4:4" s="232" customFormat="1" ht="15.75" customHeight="1">
      <c r="D34615" s="233"/>
    </row>
    <row r="34617" spans="4:4" s="232" customFormat="1" ht="15.75" customHeight="1">
      <c r="D34617" s="233"/>
    </row>
    <row r="34619" spans="4:4" s="232" customFormat="1" ht="15.75" customHeight="1">
      <c r="D34619" s="233"/>
    </row>
    <row r="34621" spans="4:4" s="232" customFormat="1" ht="15.75" customHeight="1">
      <c r="D34621" s="233"/>
    </row>
    <row r="34623" spans="4:4" s="232" customFormat="1" ht="15.75" customHeight="1">
      <c r="D34623" s="233"/>
    </row>
    <row r="34625" spans="4:4" s="232" customFormat="1" ht="15.75" customHeight="1">
      <c r="D34625" s="233"/>
    </row>
    <row r="34627" spans="4:4" s="232" customFormat="1" ht="15.75" customHeight="1">
      <c r="D34627" s="233"/>
    </row>
    <row r="34629" spans="4:4" s="232" customFormat="1" ht="15.75" customHeight="1">
      <c r="D34629" s="233"/>
    </row>
    <row r="34631" spans="4:4" s="232" customFormat="1" ht="15.75" customHeight="1">
      <c r="D34631" s="233"/>
    </row>
    <row r="34633" spans="4:4" s="232" customFormat="1" ht="15.75" customHeight="1">
      <c r="D34633" s="233"/>
    </row>
    <row r="34635" spans="4:4" s="232" customFormat="1" ht="15.75" customHeight="1">
      <c r="D34635" s="233"/>
    </row>
    <row r="34637" spans="4:4" s="232" customFormat="1" ht="15.75" customHeight="1">
      <c r="D34637" s="233"/>
    </row>
    <row r="34639" spans="4:4" s="232" customFormat="1" ht="15.75" customHeight="1">
      <c r="D34639" s="233"/>
    </row>
    <row r="34641" spans="4:4" s="232" customFormat="1" ht="15.75" customHeight="1">
      <c r="D34641" s="233"/>
    </row>
    <row r="34643" spans="4:4" s="232" customFormat="1" ht="15.75" customHeight="1">
      <c r="D34643" s="233"/>
    </row>
    <row r="34645" spans="4:4" s="232" customFormat="1" ht="15.75" customHeight="1">
      <c r="D34645" s="233"/>
    </row>
    <row r="34647" spans="4:4" s="232" customFormat="1" ht="15.75" customHeight="1">
      <c r="D34647" s="233"/>
    </row>
    <row r="34649" spans="4:4" s="232" customFormat="1" ht="15.75" customHeight="1">
      <c r="D34649" s="233"/>
    </row>
    <row r="34651" spans="4:4" s="232" customFormat="1" ht="15.75" customHeight="1">
      <c r="D34651" s="233"/>
    </row>
    <row r="34653" spans="4:4" s="232" customFormat="1" ht="15.75" customHeight="1">
      <c r="D34653" s="233"/>
    </row>
    <row r="34655" spans="4:4" s="232" customFormat="1" ht="15.75" customHeight="1">
      <c r="D34655" s="233"/>
    </row>
    <row r="34657" spans="4:4" s="232" customFormat="1" ht="15.75" customHeight="1">
      <c r="D34657" s="233"/>
    </row>
    <row r="34659" spans="4:4" s="232" customFormat="1" ht="15.75" customHeight="1">
      <c r="D34659" s="233"/>
    </row>
    <row r="34661" spans="4:4" s="232" customFormat="1" ht="15.75" customHeight="1">
      <c r="D34661" s="233"/>
    </row>
    <row r="34663" spans="4:4" s="232" customFormat="1" ht="15.75" customHeight="1">
      <c r="D34663" s="233"/>
    </row>
    <row r="34665" spans="4:4" s="232" customFormat="1" ht="15.75" customHeight="1">
      <c r="D34665" s="233"/>
    </row>
    <row r="34667" spans="4:4" s="232" customFormat="1" ht="15.75" customHeight="1">
      <c r="D34667" s="233"/>
    </row>
    <row r="34669" spans="4:4" s="232" customFormat="1" ht="15.75" customHeight="1">
      <c r="D34669" s="233"/>
    </row>
    <row r="34671" spans="4:4" s="232" customFormat="1" ht="15.75" customHeight="1">
      <c r="D34671" s="233"/>
    </row>
    <row r="34673" spans="4:4" s="232" customFormat="1" ht="15.75" customHeight="1">
      <c r="D34673" s="233"/>
    </row>
    <row r="34675" spans="4:4" s="232" customFormat="1" ht="15.75" customHeight="1">
      <c r="D34675" s="233"/>
    </row>
    <row r="34677" spans="4:4" s="232" customFormat="1" ht="15.75" customHeight="1">
      <c r="D34677" s="233"/>
    </row>
    <row r="34679" spans="4:4" s="232" customFormat="1" ht="15.75" customHeight="1">
      <c r="D34679" s="233"/>
    </row>
    <row r="34681" spans="4:4" s="232" customFormat="1" ht="15.75" customHeight="1">
      <c r="D34681" s="233"/>
    </row>
    <row r="34683" spans="4:4" s="232" customFormat="1" ht="15.75" customHeight="1">
      <c r="D34683" s="233"/>
    </row>
    <row r="34685" spans="4:4" s="232" customFormat="1" ht="15.75" customHeight="1">
      <c r="D34685" s="233"/>
    </row>
    <row r="34687" spans="4:4" s="232" customFormat="1" ht="15.75" customHeight="1">
      <c r="D34687" s="233"/>
    </row>
    <row r="34689" spans="4:4" s="232" customFormat="1" ht="15.75" customHeight="1">
      <c r="D34689" s="233"/>
    </row>
    <row r="34691" spans="4:4" s="232" customFormat="1" ht="15.75" customHeight="1">
      <c r="D34691" s="233"/>
    </row>
    <row r="34693" spans="4:4" s="232" customFormat="1" ht="15.75" customHeight="1">
      <c r="D34693" s="233"/>
    </row>
    <row r="34695" spans="4:4" s="232" customFormat="1" ht="15.75" customHeight="1">
      <c r="D34695" s="233"/>
    </row>
    <row r="34697" spans="4:4" s="232" customFormat="1" ht="15.75" customHeight="1">
      <c r="D34697" s="233"/>
    </row>
    <row r="34699" spans="4:4" s="232" customFormat="1" ht="15.75" customHeight="1">
      <c r="D34699" s="233"/>
    </row>
    <row r="34701" spans="4:4" s="232" customFormat="1" ht="15.75" customHeight="1">
      <c r="D34701" s="233"/>
    </row>
    <row r="34703" spans="4:4" s="232" customFormat="1" ht="15.75" customHeight="1">
      <c r="D34703" s="233"/>
    </row>
    <row r="34705" spans="4:4" s="232" customFormat="1" ht="15.75" customHeight="1">
      <c r="D34705" s="233"/>
    </row>
    <row r="34707" spans="4:4" s="232" customFormat="1" ht="15.75" customHeight="1">
      <c r="D34707" s="233"/>
    </row>
    <row r="34709" spans="4:4" s="232" customFormat="1" ht="15.75" customHeight="1">
      <c r="D34709" s="233"/>
    </row>
    <row r="34711" spans="4:4" s="232" customFormat="1" ht="15.75" customHeight="1">
      <c r="D34711" s="233"/>
    </row>
    <row r="34713" spans="4:4" s="232" customFormat="1" ht="15.75" customHeight="1">
      <c r="D34713" s="233"/>
    </row>
    <row r="34715" spans="4:4" s="232" customFormat="1" ht="15.75" customHeight="1">
      <c r="D34715" s="233"/>
    </row>
    <row r="34717" spans="4:4" s="232" customFormat="1" ht="15.75" customHeight="1">
      <c r="D34717" s="233"/>
    </row>
    <row r="34719" spans="4:4" s="232" customFormat="1" ht="15.75" customHeight="1">
      <c r="D34719" s="233"/>
    </row>
    <row r="34721" spans="4:4" s="232" customFormat="1" ht="15.75" customHeight="1">
      <c r="D34721" s="233"/>
    </row>
    <row r="34723" spans="4:4" s="232" customFormat="1" ht="15.75" customHeight="1">
      <c r="D34723" s="233"/>
    </row>
    <row r="34725" spans="4:4" s="232" customFormat="1" ht="15.75" customHeight="1">
      <c r="D34725" s="233"/>
    </row>
    <row r="34727" spans="4:4" s="232" customFormat="1" ht="15.75" customHeight="1">
      <c r="D34727" s="233"/>
    </row>
    <row r="34729" spans="4:4" s="232" customFormat="1" ht="15.75" customHeight="1">
      <c r="D34729" s="233"/>
    </row>
    <row r="34731" spans="4:4" s="232" customFormat="1" ht="15.75" customHeight="1">
      <c r="D34731" s="233"/>
    </row>
    <row r="34733" spans="4:4" s="232" customFormat="1" ht="15.75" customHeight="1">
      <c r="D34733" s="233"/>
    </row>
    <row r="34735" spans="4:4" s="232" customFormat="1" ht="15.75" customHeight="1">
      <c r="D34735" s="233"/>
    </row>
    <row r="34737" spans="4:4" s="232" customFormat="1" ht="15.75" customHeight="1">
      <c r="D34737" s="233"/>
    </row>
    <row r="34739" spans="4:4" s="232" customFormat="1" ht="15.75" customHeight="1">
      <c r="D34739" s="233"/>
    </row>
    <row r="34741" spans="4:4" s="232" customFormat="1" ht="15.75" customHeight="1">
      <c r="D34741" s="233"/>
    </row>
    <row r="34743" spans="4:4" s="232" customFormat="1" ht="15.75" customHeight="1">
      <c r="D34743" s="233"/>
    </row>
    <row r="34745" spans="4:4" s="232" customFormat="1" ht="15.75" customHeight="1">
      <c r="D34745" s="233"/>
    </row>
    <row r="34747" spans="4:4" s="232" customFormat="1" ht="15.75" customHeight="1">
      <c r="D34747" s="233"/>
    </row>
    <row r="34749" spans="4:4" s="232" customFormat="1" ht="15.75" customHeight="1">
      <c r="D34749" s="233"/>
    </row>
    <row r="34751" spans="4:4" s="232" customFormat="1" ht="15.75" customHeight="1">
      <c r="D34751" s="233"/>
    </row>
    <row r="34753" spans="4:4" s="232" customFormat="1" ht="15.75" customHeight="1">
      <c r="D34753" s="233"/>
    </row>
    <row r="34755" spans="4:4" s="232" customFormat="1" ht="15.75" customHeight="1">
      <c r="D34755" s="233"/>
    </row>
    <row r="34757" spans="4:4" s="232" customFormat="1" ht="15.75" customHeight="1">
      <c r="D34757" s="233"/>
    </row>
    <row r="34759" spans="4:4" s="232" customFormat="1" ht="15.75" customHeight="1">
      <c r="D34759" s="233"/>
    </row>
    <row r="34761" spans="4:4" s="232" customFormat="1" ht="15.75" customHeight="1">
      <c r="D34761" s="233"/>
    </row>
    <row r="34763" spans="4:4" s="232" customFormat="1" ht="15.75" customHeight="1">
      <c r="D34763" s="233"/>
    </row>
    <row r="34765" spans="4:4" s="232" customFormat="1" ht="15.75" customHeight="1">
      <c r="D34765" s="233"/>
    </row>
    <row r="34767" spans="4:4" s="232" customFormat="1" ht="15.75" customHeight="1">
      <c r="D34767" s="233"/>
    </row>
    <row r="34769" spans="4:4" s="232" customFormat="1" ht="15.75" customHeight="1">
      <c r="D34769" s="233"/>
    </row>
    <row r="34771" spans="4:4" s="232" customFormat="1" ht="15.75" customHeight="1">
      <c r="D34771" s="233"/>
    </row>
    <row r="34773" spans="4:4" s="232" customFormat="1" ht="15.75" customHeight="1">
      <c r="D34773" s="233"/>
    </row>
    <row r="34775" spans="4:4" s="232" customFormat="1" ht="15.75" customHeight="1">
      <c r="D34775" s="233"/>
    </row>
    <row r="34777" spans="4:4" s="232" customFormat="1" ht="15.75" customHeight="1">
      <c r="D34777" s="233"/>
    </row>
    <row r="34779" spans="4:4" s="232" customFormat="1" ht="15.75" customHeight="1">
      <c r="D34779" s="233"/>
    </row>
    <row r="34781" spans="4:4" s="232" customFormat="1" ht="15.75" customHeight="1">
      <c r="D34781" s="233"/>
    </row>
    <row r="34783" spans="4:4" s="232" customFormat="1" ht="15.75" customHeight="1">
      <c r="D34783" s="233"/>
    </row>
    <row r="34785" spans="4:4" s="232" customFormat="1" ht="15.75" customHeight="1">
      <c r="D34785" s="233"/>
    </row>
    <row r="34787" spans="4:4" s="232" customFormat="1" ht="15.75" customHeight="1">
      <c r="D34787" s="233"/>
    </row>
    <row r="34789" spans="4:4" s="232" customFormat="1" ht="15.75" customHeight="1">
      <c r="D34789" s="233"/>
    </row>
    <row r="34791" spans="4:4" s="232" customFormat="1" ht="15.75" customHeight="1">
      <c r="D34791" s="233"/>
    </row>
    <row r="34793" spans="4:4" s="232" customFormat="1" ht="15.75" customHeight="1">
      <c r="D34793" s="233"/>
    </row>
    <row r="34795" spans="4:4" s="232" customFormat="1" ht="15.75" customHeight="1">
      <c r="D34795" s="233"/>
    </row>
    <row r="34797" spans="4:4" s="232" customFormat="1" ht="15.75" customHeight="1">
      <c r="D34797" s="233"/>
    </row>
    <row r="34799" spans="4:4" s="232" customFormat="1" ht="15.75" customHeight="1">
      <c r="D34799" s="233"/>
    </row>
    <row r="34801" spans="4:4" s="232" customFormat="1" ht="15.75" customHeight="1">
      <c r="D34801" s="233"/>
    </row>
    <row r="34803" spans="4:4" s="232" customFormat="1" ht="15.75" customHeight="1">
      <c r="D34803" s="233"/>
    </row>
    <row r="34805" spans="4:4" s="232" customFormat="1" ht="15.75" customHeight="1">
      <c r="D34805" s="233"/>
    </row>
    <row r="34807" spans="4:4" s="232" customFormat="1" ht="15.75" customHeight="1">
      <c r="D34807" s="233"/>
    </row>
    <row r="34809" spans="4:4" s="232" customFormat="1" ht="15.75" customHeight="1">
      <c r="D34809" s="233"/>
    </row>
    <row r="34811" spans="4:4" s="232" customFormat="1" ht="15.75" customHeight="1">
      <c r="D34811" s="233"/>
    </row>
    <row r="34813" spans="4:4" s="232" customFormat="1" ht="15.75" customHeight="1">
      <c r="D34813" s="233"/>
    </row>
    <row r="34815" spans="4:4" s="232" customFormat="1" ht="15.75" customHeight="1">
      <c r="D34815" s="233"/>
    </row>
    <row r="34817" spans="4:4" s="232" customFormat="1" ht="15.75" customHeight="1">
      <c r="D34817" s="233"/>
    </row>
    <row r="34819" spans="4:4" s="232" customFormat="1" ht="15.75" customHeight="1">
      <c r="D34819" s="233"/>
    </row>
    <row r="34821" spans="4:4" s="232" customFormat="1" ht="15.75" customHeight="1">
      <c r="D34821" s="233"/>
    </row>
    <row r="34823" spans="4:4" s="232" customFormat="1" ht="15.75" customHeight="1">
      <c r="D34823" s="233"/>
    </row>
    <row r="34825" spans="4:4" s="232" customFormat="1" ht="15.75" customHeight="1">
      <c r="D34825" s="233"/>
    </row>
    <row r="34827" spans="4:4" s="232" customFormat="1" ht="15.75" customHeight="1">
      <c r="D34827" s="233"/>
    </row>
    <row r="34829" spans="4:4" s="232" customFormat="1" ht="15.75" customHeight="1">
      <c r="D34829" s="233"/>
    </row>
    <row r="34831" spans="4:4" s="232" customFormat="1" ht="15.75" customHeight="1">
      <c r="D34831" s="233"/>
    </row>
    <row r="34833" spans="4:4" s="232" customFormat="1" ht="15.75" customHeight="1">
      <c r="D34833" s="233"/>
    </row>
    <row r="34835" spans="4:4" s="232" customFormat="1" ht="15.75" customHeight="1">
      <c r="D34835" s="233"/>
    </row>
    <row r="34837" spans="4:4" s="232" customFormat="1" ht="15.75" customHeight="1">
      <c r="D34837" s="233"/>
    </row>
    <row r="34839" spans="4:4" s="232" customFormat="1" ht="15.75" customHeight="1">
      <c r="D34839" s="233"/>
    </row>
    <row r="34841" spans="4:4" s="232" customFormat="1" ht="15.75" customHeight="1">
      <c r="D34841" s="233"/>
    </row>
    <row r="34843" spans="4:4" s="232" customFormat="1" ht="15.75" customHeight="1">
      <c r="D34843" s="233"/>
    </row>
    <row r="34845" spans="4:4" s="232" customFormat="1" ht="15.75" customHeight="1">
      <c r="D34845" s="233"/>
    </row>
    <row r="34847" spans="4:4" s="232" customFormat="1" ht="15.75" customHeight="1">
      <c r="D34847" s="233"/>
    </row>
    <row r="34849" spans="4:4" s="232" customFormat="1" ht="15.75" customHeight="1">
      <c r="D34849" s="233"/>
    </row>
    <row r="34851" spans="4:4" s="232" customFormat="1" ht="15.75" customHeight="1">
      <c r="D34851" s="233"/>
    </row>
    <row r="34853" spans="4:4" s="232" customFormat="1" ht="15.75" customHeight="1">
      <c r="D34853" s="233"/>
    </row>
    <row r="34855" spans="4:4" s="232" customFormat="1" ht="15.75" customHeight="1">
      <c r="D34855" s="233"/>
    </row>
    <row r="34857" spans="4:4" s="232" customFormat="1" ht="15.75" customHeight="1">
      <c r="D34857" s="233"/>
    </row>
    <row r="34859" spans="4:4" s="232" customFormat="1" ht="15.75" customHeight="1">
      <c r="D34859" s="233"/>
    </row>
    <row r="34861" spans="4:4" s="232" customFormat="1" ht="15.75" customHeight="1">
      <c r="D34861" s="233"/>
    </row>
    <row r="34863" spans="4:4" s="232" customFormat="1" ht="15.75" customHeight="1">
      <c r="D34863" s="233"/>
    </row>
    <row r="34865" spans="4:4" s="232" customFormat="1" ht="15.75" customHeight="1">
      <c r="D34865" s="233"/>
    </row>
    <row r="34867" spans="4:4" s="232" customFormat="1" ht="15.75" customHeight="1">
      <c r="D34867" s="233"/>
    </row>
    <row r="34869" spans="4:4" s="232" customFormat="1" ht="15.75" customHeight="1">
      <c r="D34869" s="233"/>
    </row>
    <row r="34871" spans="4:4" s="232" customFormat="1" ht="15.75" customHeight="1">
      <c r="D34871" s="233"/>
    </row>
    <row r="34873" spans="4:4" s="232" customFormat="1" ht="15.75" customHeight="1">
      <c r="D34873" s="233"/>
    </row>
    <row r="34875" spans="4:4" s="232" customFormat="1" ht="15.75" customHeight="1">
      <c r="D34875" s="233"/>
    </row>
    <row r="34877" spans="4:4" s="232" customFormat="1" ht="15.75" customHeight="1">
      <c r="D34877" s="233"/>
    </row>
    <row r="34879" spans="4:4" s="232" customFormat="1" ht="15.75" customHeight="1">
      <c r="D34879" s="233"/>
    </row>
    <row r="34881" spans="4:4" s="232" customFormat="1" ht="15.75" customHeight="1">
      <c r="D34881" s="233"/>
    </row>
    <row r="34883" spans="4:4" s="232" customFormat="1" ht="15.75" customHeight="1">
      <c r="D34883" s="233"/>
    </row>
    <row r="34885" spans="4:4" s="232" customFormat="1" ht="15.75" customHeight="1">
      <c r="D34885" s="233"/>
    </row>
    <row r="34887" spans="4:4" s="232" customFormat="1" ht="15.75" customHeight="1">
      <c r="D34887" s="233"/>
    </row>
    <row r="34889" spans="4:4" s="232" customFormat="1" ht="15.75" customHeight="1">
      <c r="D34889" s="233"/>
    </row>
    <row r="34891" spans="4:4" s="232" customFormat="1" ht="15.75" customHeight="1">
      <c r="D34891" s="233"/>
    </row>
    <row r="34893" spans="4:4" s="232" customFormat="1" ht="15.75" customHeight="1">
      <c r="D34893" s="233"/>
    </row>
    <row r="34895" spans="4:4" s="232" customFormat="1" ht="15.75" customHeight="1">
      <c r="D34895" s="233"/>
    </row>
    <row r="34897" spans="4:4" s="232" customFormat="1" ht="15.75" customHeight="1">
      <c r="D34897" s="233"/>
    </row>
    <row r="34899" spans="4:4" s="232" customFormat="1" ht="15.75" customHeight="1">
      <c r="D34899" s="233"/>
    </row>
    <row r="34901" spans="4:4" s="232" customFormat="1" ht="15.75" customHeight="1">
      <c r="D34901" s="233"/>
    </row>
    <row r="34903" spans="4:4" s="232" customFormat="1" ht="15.75" customHeight="1">
      <c r="D34903" s="233"/>
    </row>
    <row r="34905" spans="4:4" s="232" customFormat="1" ht="15.75" customHeight="1">
      <c r="D34905" s="233"/>
    </row>
    <row r="34907" spans="4:4" s="232" customFormat="1" ht="15.75" customHeight="1">
      <c r="D34907" s="233"/>
    </row>
    <row r="34909" spans="4:4" s="232" customFormat="1" ht="15.75" customHeight="1">
      <c r="D34909" s="233"/>
    </row>
    <row r="34911" spans="4:4" s="232" customFormat="1" ht="15.75" customHeight="1">
      <c r="D34911" s="233"/>
    </row>
    <row r="34913" spans="4:4" s="232" customFormat="1" ht="15.75" customHeight="1">
      <c r="D34913" s="233"/>
    </row>
    <row r="34915" spans="4:4" s="232" customFormat="1" ht="15.75" customHeight="1">
      <c r="D34915" s="233"/>
    </row>
    <row r="34917" spans="4:4" s="232" customFormat="1" ht="15.75" customHeight="1">
      <c r="D34917" s="233"/>
    </row>
    <row r="34919" spans="4:4" s="232" customFormat="1" ht="15.75" customHeight="1">
      <c r="D34919" s="233"/>
    </row>
    <row r="34921" spans="4:4" s="232" customFormat="1" ht="15.75" customHeight="1">
      <c r="D34921" s="233"/>
    </row>
    <row r="34923" spans="4:4" s="232" customFormat="1" ht="15.75" customHeight="1">
      <c r="D34923" s="233"/>
    </row>
    <row r="34925" spans="4:4" s="232" customFormat="1" ht="15.75" customHeight="1">
      <c r="D34925" s="233"/>
    </row>
    <row r="34927" spans="4:4" s="232" customFormat="1" ht="15.75" customHeight="1">
      <c r="D34927" s="233"/>
    </row>
    <row r="34929" spans="4:4" s="232" customFormat="1" ht="15.75" customHeight="1">
      <c r="D34929" s="233"/>
    </row>
    <row r="34931" spans="4:4" s="232" customFormat="1" ht="15.75" customHeight="1">
      <c r="D34931" s="233"/>
    </row>
    <row r="34933" spans="4:4" s="232" customFormat="1" ht="15.75" customHeight="1">
      <c r="D34933" s="233"/>
    </row>
    <row r="34935" spans="4:4" s="232" customFormat="1" ht="15.75" customHeight="1">
      <c r="D34935" s="233"/>
    </row>
    <row r="34937" spans="4:4" s="232" customFormat="1" ht="15.75" customHeight="1">
      <c r="D34937" s="233"/>
    </row>
    <row r="34939" spans="4:4" s="232" customFormat="1" ht="15.75" customHeight="1">
      <c r="D34939" s="233"/>
    </row>
    <row r="34941" spans="4:4" s="232" customFormat="1" ht="15.75" customHeight="1">
      <c r="D34941" s="233"/>
    </row>
    <row r="34943" spans="4:4" s="232" customFormat="1" ht="15.75" customHeight="1">
      <c r="D34943" s="233"/>
    </row>
    <row r="34945" spans="4:4" s="232" customFormat="1" ht="15.75" customHeight="1">
      <c r="D34945" s="233"/>
    </row>
    <row r="34947" spans="4:4" s="232" customFormat="1" ht="15.75" customHeight="1">
      <c r="D34947" s="233"/>
    </row>
    <row r="34949" spans="4:4" s="232" customFormat="1" ht="15.75" customHeight="1">
      <c r="D34949" s="233"/>
    </row>
    <row r="34951" spans="4:4" s="232" customFormat="1" ht="15.75" customHeight="1">
      <c r="D34951" s="233"/>
    </row>
    <row r="34953" spans="4:4" s="232" customFormat="1" ht="15.75" customHeight="1">
      <c r="D34953" s="233"/>
    </row>
    <row r="34955" spans="4:4" s="232" customFormat="1" ht="15.75" customHeight="1">
      <c r="D34955" s="233"/>
    </row>
    <row r="34957" spans="4:4" s="232" customFormat="1" ht="15.75" customHeight="1">
      <c r="D34957" s="233"/>
    </row>
    <row r="34959" spans="4:4" s="232" customFormat="1" ht="15.75" customHeight="1">
      <c r="D34959" s="233"/>
    </row>
    <row r="34961" spans="4:4" s="232" customFormat="1" ht="15.75" customHeight="1">
      <c r="D34961" s="233"/>
    </row>
    <row r="34963" spans="4:4" s="232" customFormat="1" ht="15.75" customHeight="1">
      <c r="D34963" s="233"/>
    </row>
    <row r="34965" spans="4:4" s="232" customFormat="1" ht="15.75" customHeight="1">
      <c r="D34965" s="233"/>
    </row>
    <row r="34967" spans="4:4" s="232" customFormat="1" ht="15.75" customHeight="1">
      <c r="D34967" s="233"/>
    </row>
    <row r="34969" spans="4:4" s="232" customFormat="1" ht="15.75" customHeight="1">
      <c r="D34969" s="233"/>
    </row>
    <row r="34971" spans="4:4" s="232" customFormat="1" ht="15.75" customHeight="1">
      <c r="D34971" s="233"/>
    </row>
    <row r="34973" spans="4:4" s="232" customFormat="1" ht="15.75" customHeight="1">
      <c r="D34973" s="233"/>
    </row>
    <row r="34975" spans="4:4" s="232" customFormat="1" ht="15.75" customHeight="1">
      <c r="D34975" s="233"/>
    </row>
    <row r="34977" spans="4:4" s="232" customFormat="1" ht="15.75" customHeight="1">
      <c r="D34977" s="233"/>
    </row>
    <row r="34979" spans="4:4" s="232" customFormat="1" ht="15.75" customHeight="1">
      <c r="D34979" s="233"/>
    </row>
    <row r="34981" spans="4:4" s="232" customFormat="1" ht="15.75" customHeight="1">
      <c r="D34981" s="233"/>
    </row>
    <row r="34983" spans="4:4" s="232" customFormat="1" ht="15.75" customHeight="1">
      <c r="D34983" s="233"/>
    </row>
    <row r="34985" spans="4:4" s="232" customFormat="1" ht="15.75" customHeight="1">
      <c r="D34985" s="233"/>
    </row>
    <row r="34987" spans="4:4" s="232" customFormat="1" ht="15.75" customHeight="1">
      <c r="D34987" s="233"/>
    </row>
    <row r="34989" spans="4:4" s="232" customFormat="1" ht="15.75" customHeight="1">
      <c r="D34989" s="233"/>
    </row>
    <row r="34991" spans="4:4" s="232" customFormat="1" ht="15.75" customHeight="1">
      <c r="D34991" s="233"/>
    </row>
    <row r="34993" spans="4:4" s="232" customFormat="1" ht="15.75" customHeight="1">
      <c r="D34993" s="233"/>
    </row>
    <row r="34995" spans="4:4" s="232" customFormat="1" ht="15.75" customHeight="1">
      <c r="D34995" s="233"/>
    </row>
    <row r="34997" spans="4:4" s="232" customFormat="1" ht="15.75" customHeight="1">
      <c r="D34997" s="233"/>
    </row>
    <row r="34999" spans="4:4" s="232" customFormat="1" ht="15.75" customHeight="1">
      <c r="D34999" s="233"/>
    </row>
    <row r="35001" spans="4:4" s="232" customFormat="1" ht="15.75" customHeight="1">
      <c r="D35001" s="233"/>
    </row>
    <row r="35003" spans="4:4" s="232" customFormat="1" ht="15.75" customHeight="1">
      <c r="D35003" s="233"/>
    </row>
    <row r="35005" spans="4:4" s="232" customFormat="1" ht="15.75" customHeight="1">
      <c r="D35005" s="233"/>
    </row>
    <row r="35007" spans="4:4" s="232" customFormat="1" ht="15.75" customHeight="1">
      <c r="D35007" s="233"/>
    </row>
    <row r="35009" spans="4:4" s="232" customFormat="1" ht="15.75" customHeight="1">
      <c r="D35009" s="233"/>
    </row>
    <row r="35011" spans="4:4" s="232" customFormat="1" ht="15.75" customHeight="1">
      <c r="D35011" s="233"/>
    </row>
    <row r="35013" spans="4:4" s="232" customFormat="1" ht="15.75" customHeight="1">
      <c r="D35013" s="233"/>
    </row>
    <row r="35015" spans="4:4" s="232" customFormat="1" ht="15.75" customHeight="1">
      <c r="D35015" s="233"/>
    </row>
    <row r="35017" spans="4:4" s="232" customFormat="1" ht="15.75" customHeight="1">
      <c r="D35017" s="233"/>
    </row>
    <row r="35019" spans="4:4" s="232" customFormat="1" ht="15.75" customHeight="1">
      <c r="D35019" s="233"/>
    </row>
    <row r="35021" spans="4:4" s="232" customFormat="1" ht="15.75" customHeight="1">
      <c r="D35021" s="233"/>
    </row>
    <row r="35023" spans="4:4" s="232" customFormat="1" ht="15.75" customHeight="1">
      <c r="D35023" s="233"/>
    </row>
    <row r="35025" spans="4:4" s="232" customFormat="1" ht="15.75" customHeight="1">
      <c r="D35025" s="233"/>
    </row>
    <row r="35027" spans="4:4" s="232" customFormat="1" ht="15.75" customHeight="1">
      <c r="D35027" s="233"/>
    </row>
    <row r="35029" spans="4:4" s="232" customFormat="1" ht="15.75" customHeight="1">
      <c r="D35029" s="233"/>
    </row>
    <row r="35031" spans="4:4" s="232" customFormat="1" ht="15.75" customHeight="1">
      <c r="D35031" s="233"/>
    </row>
    <row r="35033" spans="4:4" s="232" customFormat="1" ht="15.75" customHeight="1">
      <c r="D35033" s="233"/>
    </row>
    <row r="35035" spans="4:4" s="232" customFormat="1" ht="15.75" customHeight="1">
      <c r="D35035" s="233"/>
    </row>
    <row r="35037" spans="4:4" s="232" customFormat="1" ht="15.75" customHeight="1">
      <c r="D35037" s="233"/>
    </row>
    <row r="35039" spans="4:4" s="232" customFormat="1" ht="15.75" customHeight="1">
      <c r="D35039" s="233"/>
    </row>
    <row r="35041" spans="4:4" s="232" customFormat="1" ht="15.75" customHeight="1">
      <c r="D35041" s="233"/>
    </row>
    <row r="35043" spans="4:4" s="232" customFormat="1" ht="15.75" customHeight="1">
      <c r="D35043" s="233"/>
    </row>
    <row r="35045" spans="4:4" s="232" customFormat="1" ht="15.75" customHeight="1">
      <c r="D35045" s="233"/>
    </row>
    <row r="35047" spans="4:4" s="232" customFormat="1" ht="15.75" customHeight="1">
      <c r="D35047" s="233"/>
    </row>
    <row r="35049" spans="4:4" s="232" customFormat="1" ht="15.75" customHeight="1">
      <c r="D35049" s="233"/>
    </row>
    <row r="35051" spans="4:4" s="232" customFormat="1" ht="15.75" customHeight="1">
      <c r="D35051" s="233"/>
    </row>
    <row r="35053" spans="4:4" s="232" customFormat="1" ht="15.75" customHeight="1">
      <c r="D35053" s="233"/>
    </row>
    <row r="35055" spans="4:4" s="232" customFormat="1" ht="15.75" customHeight="1">
      <c r="D35055" s="233"/>
    </row>
    <row r="35057" spans="4:4" s="232" customFormat="1" ht="15.75" customHeight="1">
      <c r="D35057" s="233"/>
    </row>
    <row r="35059" spans="4:4" s="232" customFormat="1" ht="15.75" customHeight="1">
      <c r="D35059" s="233"/>
    </row>
    <row r="35061" spans="4:4" s="232" customFormat="1" ht="15.75" customHeight="1">
      <c r="D35061" s="233"/>
    </row>
    <row r="35063" spans="4:4" s="232" customFormat="1" ht="15.75" customHeight="1">
      <c r="D35063" s="233"/>
    </row>
    <row r="35065" spans="4:4" s="232" customFormat="1" ht="15.75" customHeight="1">
      <c r="D35065" s="233"/>
    </row>
    <row r="35067" spans="4:4" s="232" customFormat="1" ht="15.75" customHeight="1">
      <c r="D35067" s="233"/>
    </row>
    <row r="35069" spans="4:4" s="232" customFormat="1" ht="15.75" customHeight="1">
      <c r="D35069" s="233"/>
    </row>
    <row r="35071" spans="4:4" s="232" customFormat="1" ht="15.75" customHeight="1">
      <c r="D35071" s="233"/>
    </row>
    <row r="35073" spans="4:4" s="232" customFormat="1" ht="15.75" customHeight="1">
      <c r="D35073" s="233"/>
    </row>
    <row r="35075" spans="4:4" s="232" customFormat="1" ht="15.75" customHeight="1">
      <c r="D35075" s="233"/>
    </row>
    <row r="35077" spans="4:4" s="232" customFormat="1" ht="15.75" customHeight="1">
      <c r="D35077" s="233"/>
    </row>
    <row r="35079" spans="4:4" s="232" customFormat="1" ht="15.75" customHeight="1">
      <c r="D35079" s="233"/>
    </row>
    <row r="35081" spans="4:4" s="232" customFormat="1" ht="15.75" customHeight="1">
      <c r="D35081" s="233"/>
    </row>
    <row r="35083" spans="4:4" s="232" customFormat="1" ht="15.75" customHeight="1">
      <c r="D35083" s="233"/>
    </row>
    <row r="35085" spans="4:4" s="232" customFormat="1" ht="15.75" customHeight="1">
      <c r="D35085" s="233"/>
    </row>
    <row r="35087" spans="4:4" s="232" customFormat="1" ht="15.75" customHeight="1">
      <c r="D35087" s="233"/>
    </row>
    <row r="35089" spans="4:4" s="232" customFormat="1" ht="15.75" customHeight="1">
      <c r="D35089" s="233"/>
    </row>
    <row r="35091" spans="4:4" s="232" customFormat="1" ht="15.75" customHeight="1">
      <c r="D35091" s="233"/>
    </row>
    <row r="35093" spans="4:4" s="232" customFormat="1" ht="15.75" customHeight="1">
      <c r="D35093" s="233"/>
    </row>
    <row r="35095" spans="4:4" s="232" customFormat="1" ht="15.75" customHeight="1">
      <c r="D35095" s="233"/>
    </row>
    <row r="35097" spans="4:4" s="232" customFormat="1" ht="15.75" customHeight="1">
      <c r="D35097" s="233"/>
    </row>
    <row r="35099" spans="4:4" s="232" customFormat="1" ht="15.75" customHeight="1">
      <c r="D35099" s="233"/>
    </row>
    <row r="35101" spans="4:4" s="232" customFormat="1" ht="15.75" customHeight="1">
      <c r="D35101" s="233"/>
    </row>
    <row r="35103" spans="4:4" s="232" customFormat="1" ht="15.75" customHeight="1">
      <c r="D35103" s="233"/>
    </row>
    <row r="35105" spans="4:4" s="232" customFormat="1" ht="15.75" customHeight="1">
      <c r="D35105" s="233"/>
    </row>
    <row r="35107" spans="4:4" s="232" customFormat="1" ht="15.75" customHeight="1">
      <c r="D35107" s="233"/>
    </row>
    <row r="35109" spans="4:4" s="232" customFormat="1" ht="15.75" customHeight="1">
      <c r="D35109" s="233"/>
    </row>
    <row r="35111" spans="4:4" s="232" customFormat="1" ht="15.75" customHeight="1">
      <c r="D35111" s="233"/>
    </row>
    <row r="35113" spans="4:4" s="232" customFormat="1" ht="15.75" customHeight="1">
      <c r="D35113" s="233"/>
    </row>
    <row r="35115" spans="4:4" s="232" customFormat="1" ht="15.75" customHeight="1">
      <c r="D35115" s="233"/>
    </row>
    <row r="35117" spans="4:4" s="232" customFormat="1" ht="15.75" customHeight="1">
      <c r="D35117" s="233"/>
    </row>
    <row r="35119" spans="4:4" s="232" customFormat="1" ht="15.75" customHeight="1">
      <c r="D35119" s="233"/>
    </row>
    <row r="35121" spans="4:4" s="232" customFormat="1" ht="15.75" customHeight="1">
      <c r="D35121" s="233"/>
    </row>
    <row r="35123" spans="4:4" s="232" customFormat="1" ht="15.75" customHeight="1">
      <c r="D35123" s="233"/>
    </row>
    <row r="35125" spans="4:4" s="232" customFormat="1" ht="15.75" customHeight="1">
      <c r="D35125" s="233"/>
    </row>
    <row r="35127" spans="4:4" s="232" customFormat="1" ht="15.75" customHeight="1">
      <c r="D35127" s="233"/>
    </row>
    <row r="35129" spans="4:4" s="232" customFormat="1" ht="15.75" customHeight="1">
      <c r="D35129" s="233"/>
    </row>
    <row r="35131" spans="4:4" s="232" customFormat="1" ht="15.75" customHeight="1">
      <c r="D35131" s="233"/>
    </row>
    <row r="35133" spans="4:4" s="232" customFormat="1" ht="15.75" customHeight="1">
      <c r="D35133" s="233"/>
    </row>
    <row r="35135" spans="4:4" s="232" customFormat="1" ht="15.75" customHeight="1">
      <c r="D35135" s="233"/>
    </row>
    <row r="35137" spans="4:4" s="232" customFormat="1" ht="15.75" customHeight="1">
      <c r="D35137" s="233"/>
    </row>
    <row r="35139" spans="4:4" s="232" customFormat="1" ht="15.75" customHeight="1">
      <c r="D35139" s="233"/>
    </row>
    <row r="35141" spans="4:4" s="232" customFormat="1" ht="15.75" customHeight="1">
      <c r="D35141" s="233"/>
    </row>
    <row r="35143" spans="4:4" s="232" customFormat="1" ht="15.75" customHeight="1">
      <c r="D35143" s="233"/>
    </row>
    <row r="35145" spans="4:4" s="232" customFormat="1" ht="15.75" customHeight="1">
      <c r="D35145" s="233"/>
    </row>
    <row r="35147" spans="4:4" s="232" customFormat="1" ht="15.75" customHeight="1">
      <c r="D35147" s="233"/>
    </row>
    <row r="35149" spans="4:4" s="232" customFormat="1" ht="15.75" customHeight="1">
      <c r="D35149" s="233"/>
    </row>
    <row r="35151" spans="4:4" s="232" customFormat="1" ht="15.75" customHeight="1">
      <c r="D35151" s="233"/>
    </row>
    <row r="35153" spans="4:4" s="232" customFormat="1" ht="15.75" customHeight="1">
      <c r="D35153" s="233"/>
    </row>
    <row r="35155" spans="4:4" s="232" customFormat="1" ht="15.75" customHeight="1">
      <c r="D35155" s="233"/>
    </row>
    <row r="35157" spans="4:4" s="232" customFormat="1" ht="15.75" customHeight="1">
      <c r="D35157" s="233"/>
    </row>
    <row r="35159" spans="4:4" s="232" customFormat="1" ht="15.75" customHeight="1">
      <c r="D35159" s="233"/>
    </row>
    <row r="35161" spans="4:4" s="232" customFormat="1" ht="15.75" customHeight="1">
      <c r="D35161" s="233"/>
    </row>
    <row r="35163" spans="4:4" s="232" customFormat="1" ht="15.75" customHeight="1">
      <c r="D35163" s="233"/>
    </row>
    <row r="35165" spans="4:4" s="232" customFormat="1" ht="15.75" customHeight="1">
      <c r="D35165" s="233"/>
    </row>
    <row r="35167" spans="4:4" s="232" customFormat="1" ht="15.75" customHeight="1">
      <c r="D35167" s="233"/>
    </row>
    <row r="35169" spans="4:4" s="232" customFormat="1" ht="15.75" customHeight="1">
      <c r="D35169" s="233"/>
    </row>
    <row r="35171" spans="4:4" s="232" customFormat="1" ht="15.75" customHeight="1">
      <c r="D35171" s="233"/>
    </row>
    <row r="35173" spans="4:4" s="232" customFormat="1" ht="15.75" customHeight="1">
      <c r="D35173" s="233"/>
    </row>
    <row r="35175" spans="4:4" s="232" customFormat="1" ht="15.75" customHeight="1">
      <c r="D35175" s="233"/>
    </row>
    <row r="35177" spans="4:4" s="232" customFormat="1" ht="15.75" customHeight="1">
      <c r="D35177" s="233"/>
    </row>
    <row r="35179" spans="4:4" s="232" customFormat="1" ht="15.75" customHeight="1">
      <c r="D35179" s="233"/>
    </row>
    <row r="35181" spans="4:4" s="232" customFormat="1" ht="15.75" customHeight="1">
      <c r="D35181" s="233"/>
    </row>
    <row r="35183" spans="4:4" s="232" customFormat="1" ht="15.75" customHeight="1">
      <c r="D35183" s="233"/>
    </row>
    <row r="35185" spans="4:4" s="232" customFormat="1" ht="15.75" customHeight="1">
      <c r="D35185" s="233"/>
    </row>
    <row r="35187" spans="4:4" s="232" customFormat="1" ht="15.75" customHeight="1">
      <c r="D35187" s="233"/>
    </row>
    <row r="35189" spans="4:4" s="232" customFormat="1" ht="15.75" customHeight="1">
      <c r="D35189" s="233"/>
    </row>
    <row r="35191" spans="4:4" s="232" customFormat="1" ht="15.75" customHeight="1">
      <c r="D35191" s="233"/>
    </row>
    <row r="35193" spans="4:4" s="232" customFormat="1" ht="15.75" customHeight="1">
      <c r="D35193" s="233"/>
    </row>
    <row r="35195" spans="4:4" s="232" customFormat="1" ht="15.75" customHeight="1">
      <c r="D35195" s="233"/>
    </row>
    <row r="35197" spans="4:4" s="232" customFormat="1" ht="15.75" customHeight="1">
      <c r="D35197" s="233"/>
    </row>
    <row r="35199" spans="4:4" s="232" customFormat="1" ht="15.75" customHeight="1">
      <c r="D35199" s="233"/>
    </row>
    <row r="35201" spans="4:4" s="232" customFormat="1" ht="15.75" customHeight="1">
      <c r="D35201" s="233"/>
    </row>
    <row r="35203" spans="4:4" s="232" customFormat="1" ht="15.75" customHeight="1">
      <c r="D35203" s="233"/>
    </row>
    <row r="35205" spans="4:4" s="232" customFormat="1" ht="15.75" customHeight="1">
      <c r="D35205" s="233"/>
    </row>
    <row r="35207" spans="4:4" s="232" customFormat="1" ht="15.75" customHeight="1">
      <c r="D35207" s="233"/>
    </row>
    <row r="35209" spans="4:4" s="232" customFormat="1" ht="15.75" customHeight="1">
      <c r="D35209" s="233"/>
    </row>
    <row r="35211" spans="4:4" s="232" customFormat="1" ht="15.75" customHeight="1">
      <c r="D35211" s="233"/>
    </row>
    <row r="35213" spans="4:4" s="232" customFormat="1" ht="15.75" customHeight="1">
      <c r="D35213" s="233"/>
    </row>
    <row r="35215" spans="4:4" s="232" customFormat="1" ht="15.75" customHeight="1">
      <c r="D35215" s="233"/>
    </row>
    <row r="35217" spans="4:4" s="232" customFormat="1" ht="15.75" customHeight="1">
      <c r="D35217" s="233"/>
    </row>
    <row r="35219" spans="4:4" s="232" customFormat="1" ht="15.75" customHeight="1">
      <c r="D35219" s="233"/>
    </row>
    <row r="35221" spans="4:4" s="232" customFormat="1" ht="15.75" customHeight="1">
      <c r="D35221" s="233"/>
    </row>
    <row r="35223" spans="4:4" s="232" customFormat="1" ht="15.75" customHeight="1">
      <c r="D35223" s="233"/>
    </row>
    <row r="35225" spans="4:4" s="232" customFormat="1" ht="15.75" customHeight="1">
      <c r="D35225" s="233"/>
    </row>
    <row r="35227" spans="4:4" s="232" customFormat="1" ht="15.75" customHeight="1">
      <c r="D35227" s="233"/>
    </row>
    <row r="35229" spans="4:4" s="232" customFormat="1" ht="15.75" customHeight="1">
      <c r="D35229" s="233"/>
    </row>
    <row r="35231" spans="4:4" s="232" customFormat="1" ht="15.75" customHeight="1">
      <c r="D35231" s="233"/>
    </row>
    <row r="35233" spans="4:4" s="232" customFormat="1" ht="15.75" customHeight="1">
      <c r="D35233" s="233"/>
    </row>
    <row r="35235" spans="4:4" s="232" customFormat="1" ht="15.75" customHeight="1">
      <c r="D35235" s="233"/>
    </row>
    <row r="35237" spans="4:4" s="232" customFormat="1" ht="15.75" customHeight="1">
      <c r="D35237" s="233"/>
    </row>
    <row r="35239" spans="4:4" s="232" customFormat="1" ht="15.75" customHeight="1">
      <c r="D35239" s="233"/>
    </row>
    <row r="35241" spans="4:4" s="232" customFormat="1" ht="15.75" customHeight="1">
      <c r="D35241" s="233"/>
    </row>
    <row r="35243" spans="4:4" s="232" customFormat="1" ht="15.75" customHeight="1">
      <c r="D35243" s="233"/>
    </row>
    <row r="35245" spans="4:4" s="232" customFormat="1" ht="15.75" customHeight="1">
      <c r="D35245" s="233"/>
    </row>
    <row r="35247" spans="4:4" s="232" customFormat="1" ht="15.75" customHeight="1">
      <c r="D35247" s="233"/>
    </row>
    <row r="35249" spans="4:4" s="232" customFormat="1" ht="15.75" customHeight="1">
      <c r="D35249" s="233"/>
    </row>
    <row r="35251" spans="4:4" s="232" customFormat="1" ht="15.75" customHeight="1">
      <c r="D35251" s="233"/>
    </row>
    <row r="35253" spans="4:4" s="232" customFormat="1" ht="15.75" customHeight="1">
      <c r="D35253" s="233"/>
    </row>
    <row r="35255" spans="4:4" s="232" customFormat="1" ht="15.75" customHeight="1">
      <c r="D35255" s="233"/>
    </row>
    <row r="35257" spans="4:4" s="232" customFormat="1" ht="15.75" customHeight="1">
      <c r="D35257" s="233"/>
    </row>
    <row r="35259" spans="4:4" s="232" customFormat="1" ht="15.75" customHeight="1">
      <c r="D35259" s="233"/>
    </row>
    <row r="35261" spans="4:4" s="232" customFormat="1" ht="15.75" customHeight="1">
      <c r="D35261" s="233"/>
    </row>
    <row r="35263" spans="4:4" s="232" customFormat="1" ht="15.75" customHeight="1">
      <c r="D35263" s="233"/>
    </row>
    <row r="35265" spans="4:4" s="232" customFormat="1" ht="15.75" customHeight="1">
      <c r="D35265" s="233"/>
    </row>
    <row r="35267" spans="4:4" s="232" customFormat="1" ht="15.75" customHeight="1">
      <c r="D35267" s="233"/>
    </row>
    <row r="35269" spans="4:4" s="232" customFormat="1" ht="15.75" customHeight="1">
      <c r="D35269" s="233"/>
    </row>
    <row r="35271" spans="4:4" s="232" customFormat="1" ht="15.75" customHeight="1">
      <c r="D35271" s="233"/>
    </row>
    <row r="35273" spans="4:4" s="232" customFormat="1" ht="15.75" customHeight="1">
      <c r="D35273" s="233"/>
    </row>
    <row r="35275" spans="4:4" s="232" customFormat="1" ht="15.75" customHeight="1">
      <c r="D35275" s="233"/>
    </row>
    <row r="35277" spans="4:4" s="232" customFormat="1" ht="15.75" customHeight="1">
      <c r="D35277" s="233"/>
    </row>
    <row r="35279" spans="4:4" s="232" customFormat="1" ht="15.75" customHeight="1">
      <c r="D35279" s="233"/>
    </row>
    <row r="35281" spans="4:4" s="232" customFormat="1" ht="15.75" customHeight="1">
      <c r="D35281" s="233"/>
    </row>
    <row r="35283" spans="4:4" s="232" customFormat="1" ht="15.75" customHeight="1">
      <c r="D35283" s="233"/>
    </row>
    <row r="35285" spans="4:4" s="232" customFormat="1" ht="15.75" customHeight="1">
      <c r="D35285" s="233"/>
    </row>
    <row r="35287" spans="4:4" s="232" customFormat="1" ht="15.75" customHeight="1">
      <c r="D35287" s="233"/>
    </row>
    <row r="35289" spans="4:4" s="232" customFormat="1" ht="15.75" customHeight="1">
      <c r="D35289" s="233"/>
    </row>
    <row r="35291" spans="4:4" s="232" customFormat="1" ht="15.75" customHeight="1">
      <c r="D35291" s="233"/>
    </row>
    <row r="35293" spans="4:4" s="232" customFormat="1" ht="15.75" customHeight="1">
      <c r="D35293" s="233"/>
    </row>
    <row r="35295" spans="4:4" s="232" customFormat="1" ht="15.75" customHeight="1">
      <c r="D35295" s="233"/>
    </row>
    <row r="35297" spans="4:4" s="232" customFormat="1" ht="15.75" customHeight="1">
      <c r="D35297" s="233"/>
    </row>
    <row r="35299" spans="4:4" s="232" customFormat="1" ht="15.75" customHeight="1">
      <c r="D35299" s="233"/>
    </row>
    <row r="35301" spans="4:4" s="232" customFormat="1" ht="15.75" customHeight="1">
      <c r="D35301" s="233"/>
    </row>
    <row r="35303" spans="4:4" s="232" customFormat="1" ht="15.75" customHeight="1">
      <c r="D35303" s="233"/>
    </row>
    <row r="35305" spans="4:4" s="232" customFormat="1" ht="15.75" customHeight="1">
      <c r="D35305" s="233"/>
    </row>
    <row r="35307" spans="4:4" s="232" customFormat="1" ht="15.75" customHeight="1">
      <c r="D35307" s="233"/>
    </row>
    <row r="35309" spans="4:4" s="232" customFormat="1" ht="15.75" customHeight="1">
      <c r="D35309" s="233"/>
    </row>
    <row r="35311" spans="4:4" s="232" customFormat="1" ht="15.75" customHeight="1">
      <c r="D35311" s="233"/>
    </row>
    <row r="35313" spans="4:4" s="232" customFormat="1" ht="15.75" customHeight="1">
      <c r="D35313" s="233"/>
    </row>
    <row r="35315" spans="4:4" s="232" customFormat="1" ht="15.75" customHeight="1">
      <c r="D35315" s="233"/>
    </row>
    <row r="35317" spans="4:4" s="232" customFormat="1" ht="15.75" customHeight="1">
      <c r="D35317" s="233"/>
    </row>
    <row r="35319" spans="4:4" s="232" customFormat="1" ht="15.75" customHeight="1">
      <c r="D35319" s="233"/>
    </row>
    <row r="35321" spans="4:4" s="232" customFormat="1" ht="15.75" customHeight="1">
      <c r="D35321" s="233"/>
    </row>
    <row r="35323" spans="4:4" s="232" customFormat="1" ht="15.75" customHeight="1">
      <c r="D35323" s="233"/>
    </row>
    <row r="35325" spans="4:4" s="232" customFormat="1" ht="15.75" customHeight="1">
      <c r="D35325" s="233"/>
    </row>
    <row r="35327" spans="4:4" s="232" customFormat="1" ht="15.75" customHeight="1">
      <c r="D35327" s="233"/>
    </row>
    <row r="35329" spans="4:4" s="232" customFormat="1" ht="15.75" customHeight="1">
      <c r="D35329" s="233"/>
    </row>
    <row r="35331" spans="4:4" s="232" customFormat="1" ht="15.75" customHeight="1">
      <c r="D35331" s="233"/>
    </row>
    <row r="35333" spans="4:4" s="232" customFormat="1" ht="15.75" customHeight="1">
      <c r="D35333" s="233"/>
    </row>
    <row r="35335" spans="4:4" s="232" customFormat="1" ht="15.75" customHeight="1">
      <c r="D35335" s="233"/>
    </row>
    <row r="35337" spans="4:4" s="232" customFormat="1" ht="15.75" customHeight="1">
      <c r="D35337" s="233"/>
    </row>
    <row r="35339" spans="4:4" s="232" customFormat="1" ht="15.75" customHeight="1">
      <c r="D35339" s="233"/>
    </row>
    <row r="35341" spans="4:4" s="232" customFormat="1" ht="15.75" customHeight="1">
      <c r="D35341" s="233"/>
    </row>
    <row r="35343" spans="4:4" s="232" customFormat="1" ht="15.75" customHeight="1">
      <c r="D35343" s="233"/>
    </row>
    <row r="35345" spans="4:4" s="232" customFormat="1" ht="15.75" customHeight="1">
      <c r="D35345" s="233"/>
    </row>
    <row r="35347" spans="4:4" s="232" customFormat="1" ht="15.75" customHeight="1">
      <c r="D35347" s="233"/>
    </row>
    <row r="35349" spans="4:4" s="232" customFormat="1" ht="15.75" customHeight="1">
      <c r="D35349" s="233"/>
    </row>
    <row r="35351" spans="4:4" s="232" customFormat="1" ht="15.75" customHeight="1">
      <c r="D35351" s="233"/>
    </row>
    <row r="35353" spans="4:4" s="232" customFormat="1" ht="15.75" customHeight="1">
      <c r="D35353" s="233"/>
    </row>
    <row r="35355" spans="4:4" s="232" customFormat="1" ht="15.75" customHeight="1">
      <c r="D35355" s="233"/>
    </row>
    <row r="35357" spans="4:4" s="232" customFormat="1" ht="15.75" customHeight="1">
      <c r="D35357" s="233"/>
    </row>
    <row r="35359" spans="4:4" s="232" customFormat="1" ht="15.75" customHeight="1">
      <c r="D35359" s="233"/>
    </row>
    <row r="35361" spans="4:4" s="232" customFormat="1" ht="15.75" customHeight="1">
      <c r="D35361" s="233"/>
    </row>
    <row r="35363" spans="4:4" s="232" customFormat="1" ht="15.75" customHeight="1">
      <c r="D35363" s="233"/>
    </row>
    <row r="35365" spans="4:4" s="232" customFormat="1" ht="15.75" customHeight="1">
      <c r="D35365" s="233"/>
    </row>
    <row r="35367" spans="4:4" s="232" customFormat="1" ht="15.75" customHeight="1">
      <c r="D35367" s="233"/>
    </row>
    <row r="35369" spans="4:4" s="232" customFormat="1" ht="15.75" customHeight="1">
      <c r="D35369" s="233"/>
    </row>
    <row r="35371" spans="4:4" s="232" customFormat="1" ht="15.75" customHeight="1">
      <c r="D35371" s="233"/>
    </row>
    <row r="35373" spans="4:4" s="232" customFormat="1" ht="15.75" customHeight="1">
      <c r="D35373" s="233"/>
    </row>
    <row r="35375" spans="4:4" s="232" customFormat="1" ht="15.75" customHeight="1">
      <c r="D35375" s="233"/>
    </row>
    <row r="35377" spans="4:4" s="232" customFormat="1" ht="15.75" customHeight="1">
      <c r="D35377" s="233"/>
    </row>
    <row r="35379" spans="4:4" s="232" customFormat="1" ht="15.75" customHeight="1">
      <c r="D35379" s="233"/>
    </row>
    <row r="35381" spans="4:4" s="232" customFormat="1" ht="15.75" customHeight="1">
      <c r="D35381" s="233"/>
    </row>
    <row r="35383" spans="4:4" s="232" customFormat="1" ht="15.75" customHeight="1">
      <c r="D35383" s="233"/>
    </row>
    <row r="35385" spans="4:4" s="232" customFormat="1" ht="15.75" customHeight="1">
      <c r="D35385" s="233"/>
    </row>
    <row r="35387" spans="4:4" s="232" customFormat="1" ht="15.75" customHeight="1">
      <c r="D35387" s="233"/>
    </row>
    <row r="35389" spans="4:4" s="232" customFormat="1" ht="15.75" customHeight="1">
      <c r="D35389" s="233"/>
    </row>
    <row r="35391" spans="4:4" s="232" customFormat="1" ht="15.75" customHeight="1">
      <c r="D35391" s="233"/>
    </row>
    <row r="35393" spans="4:4" s="232" customFormat="1" ht="15.75" customHeight="1">
      <c r="D35393" s="233"/>
    </row>
    <row r="35395" spans="4:4" s="232" customFormat="1" ht="15.75" customHeight="1">
      <c r="D35395" s="233"/>
    </row>
    <row r="35397" spans="4:4" s="232" customFormat="1" ht="15.75" customHeight="1">
      <c r="D35397" s="233"/>
    </row>
    <row r="35399" spans="4:4" s="232" customFormat="1" ht="15.75" customHeight="1">
      <c r="D35399" s="233"/>
    </row>
    <row r="35401" spans="4:4" s="232" customFormat="1" ht="15.75" customHeight="1">
      <c r="D35401" s="233"/>
    </row>
    <row r="35403" spans="4:4" s="232" customFormat="1" ht="15.75" customHeight="1">
      <c r="D35403" s="233"/>
    </row>
    <row r="35405" spans="4:4" s="232" customFormat="1" ht="15.75" customHeight="1">
      <c r="D35405" s="233"/>
    </row>
    <row r="35407" spans="4:4" s="232" customFormat="1" ht="15.75" customHeight="1">
      <c r="D35407" s="233"/>
    </row>
    <row r="35409" spans="4:4" s="232" customFormat="1" ht="15.75" customHeight="1">
      <c r="D35409" s="233"/>
    </row>
    <row r="35411" spans="4:4" s="232" customFormat="1" ht="15.75" customHeight="1">
      <c r="D35411" s="233"/>
    </row>
    <row r="35413" spans="4:4" s="232" customFormat="1" ht="15.75" customHeight="1">
      <c r="D35413" s="233"/>
    </row>
    <row r="35415" spans="4:4" s="232" customFormat="1" ht="15.75" customHeight="1">
      <c r="D35415" s="233"/>
    </row>
    <row r="35417" spans="4:4" s="232" customFormat="1" ht="15.75" customHeight="1">
      <c r="D35417" s="233"/>
    </row>
    <row r="35419" spans="4:4" s="232" customFormat="1" ht="15.75" customHeight="1">
      <c r="D35419" s="233"/>
    </row>
    <row r="35421" spans="4:4" s="232" customFormat="1" ht="15.75" customHeight="1">
      <c r="D35421" s="233"/>
    </row>
    <row r="35423" spans="4:4" s="232" customFormat="1" ht="15.75" customHeight="1">
      <c r="D35423" s="233"/>
    </row>
    <row r="35425" spans="4:4" s="232" customFormat="1" ht="15.75" customHeight="1">
      <c r="D35425" s="233"/>
    </row>
    <row r="35427" spans="4:4" s="232" customFormat="1" ht="15.75" customHeight="1">
      <c r="D35427" s="233"/>
    </row>
    <row r="35429" spans="4:4" s="232" customFormat="1" ht="15.75" customHeight="1">
      <c r="D35429" s="233"/>
    </row>
    <row r="35431" spans="4:4" s="232" customFormat="1" ht="15.75" customHeight="1">
      <c r="D35431" s="233"/>
    </row>
    <row r="35433" spans="4:4" s="232" customFormat="1" ht="15.75" customHeight="1">
      <c r="D35433" s="233"/>
    </row>
    <row r="35435" spans="4:4" s="232" customFormat="1" ht="15.75" customHeight="1">
      <c r="D35435" s="233"/>
    </row>
    <row r="35437" spans="4:4" s="232" customFormat="1" ht="15.75" customHeight="1">
      <c r="D35437" s="233"/>
    </row>
    <row r="35439" spans="4:4" s="232" customFormat="1" ht="15.75" customHeight="1">
      <c r="D35439" s="233"/>
    </row>
    <row r="35441" spans="4:4" s="232" customFormat="1" ht="15.75" customHeight="1">
      <c r="D35441" s="233"/>
    </row>
    <row r="35443" spans="4:4" s="232" customFormat="1" ht="15.75" customHeight="1">
      <c r="D35443" s="233"/>
    </row>
    <row r="35445" spans="4:4" s="232" customFormat="1" ht="15.75" customHeight="1">
      <c r="D35445" s="233"/>
    </row>
    <row r="35447" spans="4:4" s="232" customFormat="1" ht="15.75" customHeight="1">
      <c r="D35447" s="233"/>
    </row>
    <row r="35449" spans="4:4" s="232" customFormat="1" ht="15.75" customHeight="1">
      <c r="D35449" s="233"/>
    </row>
    <row r="35451" spans="4:4" s="232" customFormat="1" ht="15.75" customHeight="1">
      <c r="D35451" s="233"/>
    </row>
    <row r="35453" spans="4:4" s="232" customFormat="1" ht="15.75" customHeight="1">
      <c r="D35453" s="233"/>
    </row>
    <row r="35455" spans="4:4" s="232" customFormat="1" ht="15.75" customHeight="1">
      <c r="D35455" s="233"/>
    </row>
    <row r="35457" spans="4:4" s="232" customFormat="1" ht="15.75" customHeight="1">
      <c r="D35457" s="233"/>
    </row>
    <row r="35459" spans="4:4" s="232" customFormat="1" ht="15.75" customHeight="1">
      <c r="D35459" s="233"/>
    </row>
    <row r="35461" spans="4:4" s="232" customFormat="1" ht="15.75" customHeight="1">
      <c r="D35461" s="233"/>
    </row>
    <row r="35463" spans="4:4" s="232" customFormat="1" ht="15.75" customHeight="1">
      <c r="D35463" s="233"/>
    </row>
    <row r="35465" spans="4:4" s="232" customFormat="1" ht="15.75" customHeight="1">
      <c r="D35465" s="233"/>
    </row>
    <row r="35467" spans="4:4" s="232" customFormat="1" ht="15.75" customHeight="1">
      <c r="D35467" s="233"/>
    </row>
    <row r="35469" spans="4:4" s="232" customFormat="1" ht="15.75" customHeight="1">
      <c r="D35469" s="233"/>
    </row>
    <row r="35471" spans="4:4" s="232" customFormat="1" ht="15.75" customHeight="1">
      <c r="D35471" s="233"/>
    </row>
    <row r="35473" spans="4:4" s="232" customFormat="1" ht="15.75" customHeight="1">
      <c r="D35473" s="233"/>
    </row>
    <row r="35475" spans="4:4" s="232" customFormat="1" ht="15.75" customHeight="1">
      <c r="D35475" s="233"/>
    </row>
    <row r="35477" spans="4:4" s="232" customFormat="1" ht="15.75" customHeight="1">
      <c r="D35477" s="233"/>
    </row>
    <row r="35479" spans="4:4" s="232" customFormat="1" ht="15.75" customHeight="1">
      <c r="D35479" s="233"/>
    </row>
    <row r="35481" spans="4:4" s="232" customFormat="1" ht="15.75" customHeight="1">
      <c r="D35481" s="233"/>
    </row>
    <row r="35483" spans="4:4" s="232" customFormat="1" ht="15.75" customHeight="1">
      <c r="D35483" s="233"/>
    </row>
    <row r="35485" spans="4:4" s="232" customFormat="1" ht="15.75" customHeight="1">
      <c r="D35485" s="233"/>
    </row>
    <row r="35487" spans="4:4" s="232" customFormat="1" ht="15.75" customHeight="1">
      <c r="D35487" s="233"/>
    </row>
    <row r="35489" spans="4:4" s="232" customFormat="1" ht="15.75" customHeight="1">
      <c r="D35489" s="233"/>
    </row>
    <row r="35491" spans="4:4" s="232" customFormat="1" ht="15.75" customHeight="1">
      <c r="D35491" s="233"/>
    </row>
    <row r="35493" spans="4:4" s="232" customFormat="1" ht="15.75" customHeight="1">
      <c r="D35493" s="233"/>
    </row>
    <row r="35495" spans="4:4" s="232" customFormat="1" ht="15.75" customHeight="1">
      <c r="D35495" s="233"/>
    </row>
    <row r="35497" spans="4:4" s="232" customFormat="1" ht="15.75" customHeight="1">
      <c r="D35497" s="233"/>
    </row>
    <row r="35499" spans="4:4" s="232" customFormat="1" ht="15.75" customHeight="1">
      <c r="D35499" s="233"/>
    </row>
    <row r="35501" spans="4:4" s="232" customFormat="1" ht="15.75" customHeight="1">
      <c r="D35501" s="233"/>
    </row>
    <row r="35503" spans="4:4" s="232" customFormat="1" ht="15.75" customHeight="1">
      <c r="D35503" s="233"/>
    </row>
    <row r="35505" spans="4:4" s="232" customFormat="1" ht="15.75" customHeight="1">
      <c r="D35505" s="233"/>
    </row>
    <row r="35507" spans="4:4" s="232" customFormat="1" ht="15.75" customHeight="1">
      <c r="D35507" s="233"/>
    </row>
    <row r="35509" spans="4:4" s="232" customFormat="1" ht="15.75" customHeight="1">
      <c r="D35509" s="233"/>
    </row>
    <row r="35511" spans="4:4" s="232" customFormat="1" ht="15.75" customHeight="1">
      <c r="D35511" s="233"/>
    </row>
    <row r="35513" spans="4:4" s="232" customFormat="1" ht="15.75" customHeight="1">
      <c r="D35513" s="233"/>
    </row>
    <row r="35515" spans="4:4" s="232" customFormat="1" ht="15.75" customHeight="1">
      <c r="D35515" s="233"/>
    </row>
    <row r="35517" spans="4:4" s="232" customFormat="1" ht="15.75" customHeight="1">
      <c r="D35517" s="233"/>
    </row>
    <row r="35519" spans="4:4" s="232" customFormat="1" ht="15.75" customHeight="1">
      <c r="D35519" s="233"/>
    </row>
    <row r="35521" spans="4:4" s="232" customFormat="1" ht="15.75" customHeight="1">
      <c r="D35521" s="233"/>
    </row>
    <row r="35523" spans="4:4" s="232" customFormat="1" ht="15.75" customHeight="1">
      <c r="D35523" s="233"/>
    </row>
    <row r="35525" spans="4:4" s="232" customFormat="1" ht="15.75" customHeight="1">
      <c r="D35525" s="233"/>
    </row>
    <row r="35527" spans="4:4" s="232" customFormat="1" ht="15.75" customHeight="1">
      <c r="D35527" s="233"/>
    </row>
    <row r="35529" spans="4:4" s="232" customFormat="1" ht="15.75" customHeight="1">
      <c r="D35529" s="233"/>
    </row>
    <row r="35531" spans="4:4" s="232" customFormat="1" ht="15.75" customHeight="1">
      <c r="D35531" s="233"/>
    </row>
    <row r="35533" spans="4:4" s="232" customFormat="1" ht="15.75" customHeight="1">
      <c r="D35533" s="233"/>
    </row>
    <row r="35535" spans="4:4" s="232" customFormat="1" ht="15.75" customHeight="1">
      <c r="D35535" s="233"/>
    </row>
    <row r="35537" spans="4:4" s="232" customFormat="1" ht="15.75" customHeight="1">
      <c r="D35537" s="233"/>
    </row>
    <row r="35539" spans="4:4" s="232" customFormat="1" ht="15.75" customHeight="1">
      <c r="D35539" s="233"/>
    </row>
    <row r="35541" spans="4:4" s="232" customFormat="1" ht="15.75" customHeight="1">
      <c r="D35541" s="233"/>
    </row>
    <row r="35543" spans="4:4" s="232" customFormat="1" ht="15.75" customHeight="1">
      <c r="D35543" s="233"/>
    </row>
    <row r="35545" spans="4:4" s="232" customFormat="1" ht="15.75" customHeight="1">
      <c r="D35545" s="233"/>
    </row>
    <row r="35547" spans="4:4" s="232" customFormat="1" ht="15.75" customHeight="1">
      <c r="D35547" s="233"/>
    </row>
    <row r="35549" spans="4:4" s="232" customFormat="1" ht="15.75" customHeight="1">
      <c r="D35549" s="233"/>
    </row>
    <row r="35551" spans="4:4" s="232" customFormat="1" ht="15.75" customHeight="1">
      <c r="D35551" s="233"/>
    </row>
    <row r="35553" spans="4:4" s="232" customFormat="1" ht="15.75" customHeight="1">
      <c r="D35553" s="233"/>
    </row>
    <row r="35555" spans="4:4" s="232" customFormat="1" ht="15.75" customHeight="1">
      <c r="D35555" s="233"/>
    </row>
    <row r="35557" spans="4:4" s="232" customFormat="1" ht="15.75" customHeight="1">
      <c r="D35557" s="233"/>
    </row>
    <row r="35559" spans="4:4" s="232" customFormat="1" ht="15.75" customHeight="1">
      <c r="D35559" s="233"/>
    </row>
    <row r="35561" spans="4:4" s="232" customFormat="1" ht="15.75" customHeight="1">
      <c r="D35561" s="233"/>
    </row>
    <row r="35563" spans="4:4" s="232" customFormat="1" ht="15.75" customHeight="1">
      <c r="D35563" s="233"/>
    </row>
    <row r="35565" spans="4:4" s="232" customFormat="1" ht="15.75" customHeight="1">
      <c r="D35565" s="233"/>
    </row>
    <row r="35567" spans="4:4" s="232" customFormat="1" ht="15.75" customHeight="1">
      <c r="D35567" s="233"/>
    </row>
    <row r="35569" spans="4:4" s="232" customFormat="1" ht="15.75" customHeight="1">
      <c r="D35569" s="233"/>
    </row>
    <row r="35571" spans="4:4" s="232" customFormat="1" ht="15.75" customHeight="1">
      <c r="D35571" s="233"/>
    </row>
    <row r="35573" spans="4:4" s="232" customFormat="1" ht="15.75" customHeight="1">
      <c r="D35573" s="233"/>
    </row>
    <row r="35575" spans="4:4" s="232" customFormat="1" ht="15.75" customHeight="1">
      <c r="D35575" s="233"/>
    </row>
    <row r="35577" spans="4:4" s="232" customFormat="1" ht="15.75" customHeight="1">
      <c r="D35577" s="233"/>
    </row>
    <row r="35579" spans="4:4" s="232" customFormat="1" ht="15.75" customHeight="1">
      <c r="D35579" s="233"/>
    </row>
    <row r="35581" spans="4:4" s="232" customFormat="1" ht="15.75" customHeight="1">
      <c r="D35581" s="233"/>
    </row>
    <row r="35583" spans="4:4" s="232" customFormat="1" ht="15.75" customHeight="1">
      <c r="D35583" s="233"/>
    </row>
    <row r="35585" spans="4:4" s="232" customFormat="1" ht="15.75" customHeight="1">
      <c r="D35585" s="233"/>
    </row>
    <row r="35587" spans="4:4" s="232" customFormat="1" ht="15.75" customHeight="1">
      <c r="D35587" s="233"/>
    </row>
    <row r="35589" spans="4:4" s="232" customFormat="1" ht="15.75" customHeight="1">
      <c r="D35589" s="233"/>
    </row>
    <row r="35591" spans="4:4" s="232" customFormat="1" ht="15.75" customHeight="1">
      <c r="D35591" s="233"/>
    </row>
    <row r="35593" spans="4:4" s="232" customFormat="1" ht="15.75" customHeight="1">
      <c r="D35593" s="233"/>
    </row>
    <row r="35595" spans="4:4" s="232" customFormat="1" ht="15.75" customHeight="1">
      <c r="D35595" s="233"/>
    </row>
    <row r="35597" spans="4:4" s="232" customFormat="1" ht="15.75" customHeight="1">
      <c r="D35597" s="233"/>
    </row>
    <row r="35599" spans="4:4" s="232" customFormat="1" ht="15.75" customHeight="1">
      <c r="D35599" s="233"/>
    </row>
    <row r="35601" spans="4:4" s="232" customFormat="1" ht="15.75" customHeight="1">
      <c r="D35601" s="233"/>
    </row>
    <row r="35603" spans="4:4" s="232" customFormat="1" ht="15.75" customHeight="1">
      <c r="D35603" s="233"/>
    </row>
    <row r="35605" spans="4:4" s="232" customFormat="1" ht="15.75" customHeight="1">
      <c r="D35605" s="233"/>
    </row>
    <row r="35607" spans="4:4" s="232" customFormat="1" ht="15.75" customHeight="1">
      <c r="D35607" s="233"/>
    </row>
    <row r="35609" spans="4:4" s="232" customFormat="1" ht="15.75" customHeight="1">
      <c r="D35609" s="233"/>
    </row>
    <row r="35611" spans="4:4" s="232" customFormat="1" ht="15.75" customHeight="1">
      <c r="D35611" s="233"/>
    </row>
    <row r="35613" spans="4:4" s="232" customFormat="1" ht="15.75" customHeight="1">
      <c r="D35613" s="233"/>
    </row>
    <row r="35615" spans="4:4" s="232" customFormat="1" ht="15.75" customHeight="1">
      <c r="D35615" s="233"/>
    </row>
    <row r="35617" spans="4:4" s="232" customFormat="1" ht="15.75" customHeight="1">
      <c r="D35617" s="233"/>
    </row>
    <row r="35619" spans="4:4" s="232" customFormat="1" ht="15.75" customHeight="1">
      <c r="D35619" s="233"/>
    </row>
    <row r="35621" spans="4:4" s="232" customFormat="1" ht="15.75" customHeight="1">
      <c r="D35621" s="233"/>
    </row>
    <row r="35623" spans="4:4" s="232" customFormat="1" ht="15.75" customHeight="1">
      <c r="D35623" s="233"/>
    </row>
    <row r="35625" spans="4:4" s="232" customFormat="1" ht="15.75" customHeight="1">
      <c r="D35625" s="233"/>
    </row>
    <row r="35627" spans="4:4" s="232" customFormat="1" ht="15.75" customHeight="1">
      <c r="D35627" s="233"/>
    </row>
    <row r="35629" spans="4:4" s="232" customFormat="1" ht="15.75" customHeight="1">
      <c r="D35629" s="233"/>
    </row>
    <row r="35631" spans="4:4" s="232" customFormat="1" ht="15.75" customHeight="1">
      <c r="D35631" s="233"/>
    </row>
    <row r="35633" spans="4:4" s="232" customFormat="1" ht="15.75" customHeight="1">
      <c r="D35633" s="233"/>
    </row>
    <row r="35635" spans="4:4" s="232" customFormat="1" ht="15.75" customHeight="1">
      <c r="D35635" s="233"/>
    </row>
    <row r="35637" spans="4:4" s="232" customFormat="1" ht="15.75" customHeight="1">
      <c r="D35637" s="233"/>
    </row>
    <row r="35639" spans="4:4" s="232" customFormat="1" ht="15.75" customHeight="1">
      <c r="D35639" s="233"/>
    </row>
    <row r="35641" spans="4:4" s="232" customFormat="1" ht="15.75" customHeight="1">
      <c r="D35641" s="233"/>
    </row>
    <row r="35643" spans="4:4" s="232" customFormat="1" ht="15.75" customHeight="1">
      <c r="D35643" s="233"/>
    </row>
    <row r="35645" spans="4:4" s="232" customFormat="1" ht="15.75" customHeight="1">
      <c r="D35645" s="233"/>
    </row>
    <row r="35647" spans="4:4" s="232" customFormat="1" ht="15.75" customHeight="1">
      <c r="D35647" s="233"/>
    </row>
    <row r="35649" spans="4:4" s="232" customFormat="1" ht="15.75" customHeight="1">
      <c r="D35649" s="233"/>
    </row>
    <row r="35651" spans="4:4" s="232" customFormat="1" ht="15.75" customHeight="1">
      <c r="D35651" s="233"/>
    </row>
    <row r="35653" spans="4:4" s="232" customFormat="1" ht="15.75" customHeight="1">
      <c r="D35653" s="233"/>
    </row>
    <row r="35655" spans="4:4" s="232" customFormat="1" ht="15.75" customHeight="1">
      <c r="D35655" s="233"/>
    </row>
    <row r="35657" spans="4:4" s="232" customFormat="1" ht="15.75" customHeight="1">
      <c r="D35657" s="233"/>
    </row>
    <row r="35659" spans="4:4" s="232" customFormat="1" ht="15.75" customHeight="1">
      <c r="D35659" s="233"/>
    </row>
    <row r="35661" spans="4:4" s="232" customFormat="1" ht="15.75" customHeight="1">
      <c r="D35661" s="233"/>
    </row>
    <row r="35663" spans="4:4" s="232" customFormat="1" ht="15.75" customHeight="1">
      <c r="D35663" s="233"/>
    </row>
    <row r="35665" spans="4:4" s="232" customFormat="1" ht="15.75" customHeight="1">
      <c r="D35665" s="233"/>
    </row>
    <row r="35667" spans="4:4" s="232" customFormat="1" ht="15.75" customHeight="1">
      <c r="D35667" s="233"/>
    </row>
    <row r="35669" spans="4:4" s="232" customFormat="1" ht="15.75" customHeight="1">
      <c r="D35669" s="233"/>
    </row>
    <row r="35671" spans="4:4" s="232" customFormat="1" ht="15.75" customHeight="1">
      <c r="D35671" s="233"/>
    </row>
    <row r="35673" spans="4:4" s="232" customFormat="1" ht="15.75" customHeight="1">
      <c r="D35673" s="233"/>
    </row>
    <row r="35675" spans="4:4" s="232" customFormat="1" ht="15.75" customHeight="1">
      <c r="D35675" s="233"/>
    </row>
    <row r="35677" spans="4:4" s="232" customFormat="1" ht="15.75" customHeight="1">
      <c r="D35677" s="233"/>
    </row>
    <row r="35679" spans="4:4" s="232" customFormat="1" ht="15.75" customHeight="1">
      <c r="D35679" s="233"/>
    </row>
    <row r="35681" spans="4:4" s="232" customFormat="1" ht="15.75" customHeight="1">
      <c r="D35681" s="233"/>
    </row>
    <row r="35683" spans="4:4" s="232" customFormat="1" ht="15.75" customHeight="1">
      <c r="D35683" s="233"/>
    </row>
    <row r="35685" spans="4:4" s="232" customFormat="1" ht="15.75" customHeight="1">
      <c r="D35685" s="233"/>
    </row>
    <row r="35687" spans="4:4" s="232" customFormat="1" ht="15.75" customHeight="1">
      <c r="D35687" s="233"/>
    </row>
    <row r="35689" spans="4:4" s="232" customFormat="1" ht="15.75" customHeight="1">
      <c r="D35689" s="233"/>
    </row>
    <row r="35691" spans="4:4" s="232" customFormat="1" ht="15.75" customHeight="1">
      <c r="D35691" s="233"/>
    </row>
    <row r="35693" spans="4:4" s="232" customFormat="1" ht="15.75" customHeight="1">
      <c r="D35693" s="233"/>
    </row>
    <row r="35695" spans="4:4" s="232" customFormat="1" ht="15.75" customHeight="1">
      <c r="D35695" s="233"/>
    </row>
    <row r="35697" spans="4:4" s="232" customFormat="1" ht="15.75" customHeight="1">
      <c r="D35697" s="233"/>
    </row>
    <row r="35699" spans="4:4" s="232" customFormat="1" ht="15.75" customHeight="1">
      <c r="D35699" s="233"/>
    </row>
    <row r="35701" spans="4:4" s="232" customFormat="1" ht="15.75" customHeight="1">
      <c r="D35701" s="233"/>
    </row>
    <row r="35703" spans="4:4" s="232" customFormat="1" ht="15.75" customHeight="1">
      <c r="D35703" s="233"/>
    </row>
    <row r="35705" spans="4:4" s="232" customFormat="1" ht="15.75" customHeight="1">
      <c r="D35705" s="233"/>
    </row>
    <row r="35707" spans="4:4" s="232" customFormat="1" ht="15.75" customHeight="1">
      <c r="D35707" s="233"/>
    </row>
    <row r="35709" spans="4:4" s="232" customFormat="1" ht="15.75" customHeight="1">
      <c r="D35709" s="233"/>
    </row>
    <row r="35711" spans="4:4" s="232" customFormat="1" ht="15.75" customHeight="1">
      <c r="D35711" s="233"/>
    </row>
    <row r="35713" spans="4:4" s="232" customFormat="1" ht="15.75" customHeight="1">
      <c r="D35713" s="233"/>
    </row>
    <row r="35715" spans="4:4" s="232" customFormat="1" ht="15.75" customHeight="1">
      <c r="D35715" s="233"/>
    </row>
    <row r="35717" spans="4:4" s="232" customFormat="1" ht="15.75" customHeight="1">
      <c r="D35717" s="233"/>
    </row>
    <row r="35719" spans="4:4" s="232" customFormat="1" ht="15.75" customHeight="1">
      <c r="D35719" s="233"/>
    </row>
    <row r="35721" spans="4:4" s="232" customFormat="1" ht="15.75" customHeight="1">
      <c r="D35721" s="233"/>
    </row>
    <row r="35723" spans="4:4" s="232" customFormat="1" ht="15.75" customHeight="1">
      <c r="D35723" s="233"/>
    </row>
    <row r="35725" spans="4:4" s="232" customFormat="1" ht="15.75" customHeight="1">
      <c r="D35725" s="233"/>
    </row>
    <row r="35727" spans="4:4" s="232" customFormat="1" ht="15.75" customHeight="1">
      <c r="D35727" s="233"/>
    </row>
    <row r="35729" spans="4:4" s="232" customFormat="1" ht="15.75" customHeight="1">
      <c r="D35729" s="233"/>
    </row>
    <row r="35731" spans="4:4" s="232" customFormat="1" ht="15.75" customHeight="1">
      <c r="D35731" s="233"/>
    </row>
    <row r="35733" spans="4:4" s="232" customFormat="1" ht="15.75" customHeight="1">
      <c r="D35733" s="233"/>
    </row>
    <row r="35735" spans="4:4" s="232" customFormat="1" ht="15.75" customHeight="1">
      <c r="D35735" s="233"/>
    </row>
    <row r="35737" spans="4:4" s="232" customFormat="1" ht="15.75" customHeight="1">
      <c r="D35737" s="233"/>
    </row>
    <row r="35739" spans="4:4" s="232" customFormat="1" ht="15.75" customHeight="1">
      <c r="D35739" s="233"/>
    </row>
    <row r="35741" spans="4:4" s="232" customFormat="1" ht="15.75" customHeight="1">
      <c r="D35741" s="233"/>
    </row>
    <row r="35743" spans="4:4" s="232" customFormat="1" ht="15.75" customHeight="1">
      <c r="D35743" s="233"/>
    </row>
    <row r="35745" spans="4:4" s="232" customFormat="1" ht="15.75" customHeight="1">
      <c r="D35745" s="233"/>
    </row>
    <row r="35747" spans="4:4" s="232" customFormat="1" ht="15.75" customHeight="1">
      <c r="D35747" s="233"/>
    </row>
    <row r="35749" spans="4:4" s="232" customFormat="1" ht="15.75" customHeight="1">
      <c r="D35749" s="233"/>
    </row>
    <row r="35751" spans="4:4" s="232" customFormat="1" ht="15.75" customHeight="1">
      <c r="D35751" s="233"/>
    </row>
    <row r="35753" spans="4:4" s="232" customFormat="1" ht="15.75" customHeight="1">
      <c r="D35753" s="233"/>
    </row>
    <row r="35755" spans="4:4" s="232" customFormat="1" ht="15.75" customHeight="1">
      <c r="D35755" s="233"/>
    </row>
    <row r="35757" spans="4:4" s="232" customFormat="1" ht="15.75" customHeight="1">
      <c r="D35757" s="233"/>
    </row>
    <row r="35759" spans="4:4" s="232" customFormat="1" ht="15.75" customHeight="1">
      <c r="D35759" s="233"/>
    </row>
    <row r="35761" spans="4:4" s="232" customFormat="1" ht="15.75" customHeight="1">
      <c r="D35761" s="233"/>
    </row>
    <row r="35763" spans="4:4" s="232" customFormat="1" ht="15.75" customHeight="1">
      <c r="D35763" s="233"/>
    </row>
    <row r="35765" spans="4:4" s="232" customFormat="1" ht="15.75" customHeight="1">
      <c r="D35765" s="233"/>
    </row>
    <row r="35767" spans="4:4" s="232" customFormat="1" ht="15.75" customHeight="1">
      <c r="D35767" s="233"/>
    </row>
    <row r="35769" spans="4:4" s="232" customFormat="1" ht="15.75" customHeight="1">
      <c r="D35769" s="233"/>
    </row>
    <row r="35771" spans="4:4" s="232" customFormat="1" ht="15.75" customHeight="1">
      <c r="D35771" s="233"/>
    </row>
    <row r="35773" spans="4:4" s="232" customFormat="1" ht="15.75" customHeight="1">
      <c r="D35773" s="233"/>
    </row>
    <row r="35775" spans="4:4" s="232" customFormat="1" ht="15.75" customHeight="1">
      <c r="D35775" s="233"/>
    </row>
    <row r="35777" spans="4:4" s="232" customFormat="1" ht="15.75" customHeight="1">
      <c r="D35777" s="233"/>
    </row>
    <row r="35779" spans="4:4" s="232" customFormat="1" ht="15.75" customHeight="1">
      <c r="D35779" s="233"/>
    </row>
    <row r="35781" spans="4:4" s="232" customFormat="1" ht="15.75" customHeight="1">
      <c r="D35781" s="233"/>
    </row>
    <row r="35783" spans="4:4" s="232" customFormat="1" ht="15.75" customHeight="1">
      <c r="D35783" s="233"/>
    </row>
    <row r="35785" spans="4:4" s="232" customFormat="1" ht="15.75" customHeight="1">
      <c r="D35785" s="233"/>
    </row>
    <row r="35787" spans="4:4" s="232" customFormat="1" ht="15.75" customHeight="1">
      <c r="D35787" s="233"/>
    </row>
    <row r="35789" spans="4:4" s="232" customFormat="1" ht="15.75" customHeight="1">
      <c r="D35789" s="233"/>
    </row>
    <row r="35791" spans="4:4" s="232" customFormat="1" ht="15.75" customHeight="1">
      <c r="D35791" s="233"/>
    </row>
    <row r="35793" spans="4:4" s="232" customFormat="1" ht="15.75" customHeight="1">
      <c r="D35793" s="233"/>
    </row>
    <row r="35795" spans="4:4" s="232" customFormat="1" ht="15.75" customHeight="1">
      <c r="D35795" s="233"/>
    </row>
    <row r="35797" spans="4:4" s="232" customFormat="1" ht="15.75" customHeight="1">
      <c r="D35797" s="233"/>
    </row>
    <row r="35799" spans="4:4" s="232" customFormat="1" ht="15.75" customHeight="1">
      <c r="D35799" s="233"/>
    </row>
    <row r="35801" spans="4:4" s="232" customFormat="1" ht="15.75" customHeight="1">
      <c r="D35801" s="233"/>
    </row>
    <row r="35803" spans="4:4" s="232" customFormat="1" ht="15.75" customHeight="1">
      <c r="D35803" s="233"/>
    </row>
    <row r="35805" spans="4:4" s="232" customFormat="1" ht="15.75" customHeight="1">
      <c r="D35805" s="233"/>
    </row>
    <row r="35807" spans="4:4" s="232" customFormat="1" ht="15.75" customHeight="1">
      <c r="D35807" s="233"/>
    </row>
    <row r="35809" spans="4:4" s="232" customFormat="1" ht="15.75" customHeight="1">
      <c r="D35809" s="233"/>
    </row>
    <row r="35811" spans="4:4" s="232" customFormat="1" ht="15.75" customHeight="1">
      <c r="D35811" s="233"/>
    </row>
    <row r="35813" spans="4:4" s="232" customFormat="1" ht="15.75" customHeight="1">
      <c r="D35813" s="233"/>
    </row>
    <row r="35815" spans="4:4" s="232" customFormat="1" ht="15.75" customHeight="1">
      <c r="D35815" s="233"/>
    </row>
    <row r="35817" spans="4:4" s="232" customFormat="1" ht="15.75" customHeight="1">
      <c r="D35817" s="233"/>
    </row>
    <row r="35819" spans="4:4" s="232" customFormat="1" ht="15.75" customHeight="1">
      <c r="D35819" s="233"/>
    </row>
    <row r="35821" spans="4:4" s="232" customFormat="1" ht="15.75" customHeight="1">
      <c r="D35821" s="233"/>
    </row>
    <row r="35823" spans="4:4" s="232" customFormat="1" ht="15.75" customHeight="1">
      <c r="D35823" s="233"/>
    </row>
    <row r="35825" spans="4:4" s="232" customFormat="1" ht="15.75" customHeight="1">
      <c r="D35825" s="233"/>
    </row>
    <row r="35827" spans="4:4" s="232" customFormat="1" ht="15.75" customHeight="1">
      <c r="D35827" s="233"/>
    </row>
    <row r="35829" spans="4:4" s="232" customFormat="1" ht="15.75" customHeight="1">
      <c r="D35829" s="233"/>
    </row>
    <row r="35831" spans="4:4" s="232" customFormat="1" ht="15.75" customHeight="1">
      <c r="D35831" s="233"/>
    </row>
    <row r="35833" spans="4:4" s="232" customFormat="1" ht="15.75" customHeight="1">
      <c r="D35833" s="233"/>
    </row>
    <row r="35835" spans="4:4" s="232" customFormat="1" ht="15.75" customHeight="1">
      <c r="D35835" s="233"/>
    </row>
    <row r="35837" spans="4:4" s="232" customFormat="1" ht="15.75" customHeight="1">
      <c r="D35837" s="233"/>
    </row>
    <row r="35839" spans="4:4" s="232" customFormat="1" ht="15.75" customHeight="1">
      <c r="D35839" s="233"/>
    </row>
    <row r="35841" spans="4:4" s="232" customFormat="1" ht="15.75" customHeight="1">
      <c r="D35841" s="233"/>
    </row>
    <row r="35843" spans="4:4" s="232" customFormat="1" ht="15.75" customHeight="1">
      <c r="D35843" s="233"/>
    </row>
    <row r="35845" spans="4:4" s="232" customFormat="1" ht="15.75" customHeight="1">
      <c r="D35845" s="233"/>
    </row>
    <row r="35847" spans="4:4" s="232" customFormat="1" ht="15.75" customHeight="1">
      <c r="D35847" s="233"/>
    </row>
    <row r="35849" spans="4:4" s="232" customFormat="1" ht="15.75" customHeight="1">
      <c r="D35849" s="233"/>
    </row>
    <row r="35851" spans="4:4" s="232" customFormat="1" ht="15.75" customHeight="1">
      <c r="D35851" s="233"/>
    </row>
    <row r="35853" spans="4:4" s="232" customFormat="1" ht="15.75" customHeight="1">
      <c r="D35853" s="233"/>
    </row>
    <row r="35855" spans="4:4" s="232" customFormat="1" ht="15.75" customHeight="1">
      <c r="D35855" s="233"/>
    </row>
    <row r="35857" spans="4:4" s="232" customFormat="1" ht="15.75" customHeight="1">
      <c r="D35857" s="233"/>
    </row>
    <row r="35859" spans="4:4" s="232" customFormat="1" ht="15.75" customHeight="1">
      <c r="D35859" s="233"/>
    </row>
    <row r="35861" spans="4:4" s="232" customFormat="1" ht="15.75" customHeight="1">
      <c r="D35861" s="233"/>
    </row>
    <row r="35863" spans="4:4" s="232" customFormat="1" ht="15.75" customHeight="1">
      <c r="D35863" s="233"/>
    </row>
    <row r="35865" spans="4:4" s="232" customFormat="1" ht="15.75" customHeight="1">
      <c r="D35865" s="233"/>
    </row>
    <row r="35867" spans="4:4" s="232" customFormat="1" ht="15.75" customHeight="1">
      <c r="D35867" s="233"/>
    </row>
    <row r="35869" spans="4:4" s="232" customFormat="1" ht="15.75" customHeight="1">
      <c r="D35869" s="233"/>
    </row>
    <row r="35871" spans="4:4" s="232" customFormat="1" ht="15.75" customHeight="1">
      <c r="D35871" s="233"/>
    </row>
    <row r="35873" spans="4:4" s="232" customFormat="1" ht="15.75" customHeight="1">
      <c r="D35873" s="233"/>
    </row>
    <row r="35875" spans="4:4" s="232" customFormat="1" ht="15.75" customHeight="1">
      <c r="D35875" s="233"/>
    </row>
    <row r="35877" spans="4:4" s="232" customFormat="1" ht="15.75" customHeight="1">
      <c r="D35877" s="233"/>
    </row>
    <row r="35879" spans="4:4" s="232" customFormat="1" ht="15.75" customHeight="1">
      <c r="D35879" s="233"/>
    </row>
    <row r="35881" spans="4:4" s="232" customFormat="1" ht="15.75" customHeight="1">
      <c r="D35881" s="233"/>
    </row>
    <row r="35883" spans="4:4" s="232" customFormat="1" ht="15.75" customHeight="1">
      <c r="D35883" s="233"/>
    </row>
    <row r="35885" spans="4:4" s="232" customFormat="1" ht="15.75" customHeight="1">
      <c r="D35885" s="233"/>
    </row>
    <row r="35887" spans="4:4" s="232" customFormat="1" ht="15.75" customHeight="1">
      <c r="D35887" s="233"/>
    </row>
    <row r="35889" spans="4:4" s="232" customFormat="1" ht="15.75" customHeight="1">
      <c r="D35889" s="233"/>
    </row>
    <row r="35891" spans="4:4" s="232" customFormat="1" ht="15.75" customHeight="1">
      <c r="D35891" s="233"/>
    </row>
    <row r="35893" spans="4:4" s="232" customFormat="1" ht="15.75" customHeight="1">
      <c r="D35893" s="233"/>
    </row>
    <row r="35895" spans="4:4" s="232" customFormat="1" ht="15.75" customHeight="1">
      <c r="D35895" s="233"/>
    </row>
    <row r="35897" spans="4:4" s="232" customFormat="1" ht="15.75" customHeight="1">
      <c r="D35897" s="233"/>
    </row>
    <row r="35899" spans="4:4" s="232" customFormat="1" ht="15.75" customHeight="1">
      <c r="D35899" s="233"/>
    </row>
    <row r="35901" spans="4:4" s="232" customFormat="1" ht="15.75" customHeight="1">
      <c r="D35901" s="233"/>
    </row>
    <row r="35903" spans="4:4" s="232" customFormat="1" ht="15.75" customHeight="1">
      <c r="D35903" s="233"/>
    </row>
    <row r="35905" spans="4:4" s="232" customFormat="1" ht="15.75" customHeight="1">
      <c r="D35905" s="233"/>
    </row>
    <row r="35907" spans="4:4" s="232" customFormat="1" ht="15.75" customHeight="1">
      <c r="D35907" s="233"/>
    </row>
    <row r="35909" spans="4:4" s="232" customFormat="1" ht="15.75" customHeight="1">
      <c r="D35909" s="233"/>
    </row>
    <row r="35911" spans="4:4" s="232" customFormat="1" ht="15.75" customHeight="1">
      <c r="D35911" s="233"/>
    </row>
    <row r="35913" spans="4:4" s="232" customFormat="1" ht="15.75" customHeight="1">
      <c r="D35913" s="233"/>
    </row>
    <row r="35915" spans="4:4" s="232" customFormat="1" ht="15.75" customHeight="1">
      <c r="D35915" s="233"/>
    </row>
    <row r="35917" spans="4:4" s="232" customFormat="1" ht="15.75" customHeight="1">
      <c r="D35917" s="233"/>
    </row>
    <row r="35919" spans="4:4" s="232" customFormat="1" ht="15.75" customHeight="1">
      <c r="D35919" s="233"/>
    </row>
    <row r="35921" spans="4:4" s="232" customFormat="1" ht="15.75" customHeight="1">
      <c r="D35921" s="233"/>
    </row>
    <row r="35923" spans="4:4" s="232" customFormat="1" ht="15.75" customHeight="1">
      <c r="D35923" s="233"/>
    </row>
    <row r="35925" spans="4:4" s="232" customFormat="1" ht="15.75" customHeight="1">
      <c r="D35925" s="233"/>
    </row>
    <row r="35927" spans="4:4" s="232" customFormat="1" ht="15.75" customHeight="1">
      <c r="D35927" s="233"/>
    </row>
    <row r="35929" spans="4:4" s="232" customFormat="1" ht="15.75" customHeight="1">
      <c r="D35929" s="233"/>
    </row>
    <row r="35931" spans="4:4" s="232" customFormat="1" ht="15.75" customHeight="1">
      <c r="D35931" s="233"/>
    </row>
    <row r="35933" spans="4:4" s="232" customFormat="1" ht="15.75" customHeight="1">
      <c r="D35933" s="233"/>
    </row>
    <row r="35935" spans="4:4" s="232" customFormat="1" ht="15.75" customHeight="1">
      <c r="D35935" s="233"/>
    </row>
    <row r="35937" spans="4:4" s="232" customFormat="1" ht="15.75" customHeight="1">
      <c r="D35937" s="233"/>
    </row>
    <row r="35939" spans="4:4" s="232" customFormat="1" ht="15.75" customHeight="1">
      <c r="D35939" s="233"/>
    </row>
    <row r="35941" spans="4:4" s="232" customFormat="1" ht="15.75" customHeight="1">
      <c r="D35941" s="233"/>
    </row>
    <row r="35943" spans="4:4" s="232" customFormat="1" ht="15.75" customHeight="1">
      <c r="D35943" s="233"/>
    </row>
    <row r="35945" spans="4:4" s="232" customFormat="1" ht="15.75" customHeight="1">
      <c r="D35945" s="233"/>
    </row>
    <row r="35947" spans="4:4" s="232" customFormat="1" ht="15.75" customHeight="1">
      <c r="D35947" s="233"/>
    </row>
    <row r="35949" spans="4:4" s="232" customFormat="1" ht="15.75" customHeight="1">
      <c r="D35949" s="233"/>
    </row>
    <row r="35951" spans="4:4" s="232" customFormat="1" ht="15.75" customHeight="1">
      <c r="D35951" s="233"/>
    </row>
    <row r="35953" spans="4:4" s="232" customFormat="1" ht="15.75" customHeight="1">
      <c r="D35953" s="233"/>
    </row>
    <row r="35955" spans="4:4" s="232" customFormat="1" ht="15.75" customHeight="1">
      <c r="D35955" s="233"/>
    </row>
    <row r="35957" spans="4:4" s="232" customFormat="1" ht="15.75" customHeight="1">
      <c r="D35957" s="233"/>
    </row>
    <row r="35959" spans="4:4" s="232" customFormat="1" ht="15.75" customHeight="1">
      <c r="D35959" s="233"/>
    </row>
    <row r="35961" spans="4:4" s="232" customFormat="1" ht="15.75" customHeight="1">
      <c r="D35961" s="233"/>
    </row>
    <row r="35963" spans="4:4" s="232" customFormat="1" ht="15.75" customHeight="1">
      <c r="D35963" s="233"/>
    </row>
    <row r="35965" spans="4:4" s="232" customFormat="1" ht="15.75" customHeight="1">
      <c r="D35965" s="233"/>
    </row>
    <row r="35967" spans="4:4" s="232" customFormat="1" ht="15.75" customHeight="1">
      <c r="D35967" s="233"/>
    </row>
    <row r="35969" spans="4:4" s="232" customFormat="1" ht="15.75" customHeight="1">
      <c r="D35969" s="233"/>
    </row>
    <row r="35971" spans="4:4" s="232" customFormat="1" ht="15.75" customHeight="1">
      <c r="D35971" s="233"/>
    </row>
    <row r="35973" spans="4:4" s="232" customFormat="1" ht="15.75" customHeight="1">
      <c r="D35973" s="233"/>
    </row>
    <row r="35975" spans="4:4" s="232" customFormat="1" ht="15.75" customHeight="1">
      <c r="D35975" s="233"/>
    </row>
    <row r="35977" spans="4:4" s="232" customFormat="1" ht="15.75" customHeight="1">
      <c r="D35977" s="233"/>
    </row>
    <row r="35979" spans="4:4" s="232" customFormat="1" ht="15.75" customHeight="1">
      <c r="D35979" s="233"/>
    </row>
    <row r="35981" spans="4:4" s="232" customFormat="1" ht="15.75" customHeight="1">
      <c r="D35981" s="233"/>
    </row>
    <row r="35983" spans="4:4" s="232" customFormat="1" ht="15.75" customHeight="1">
      <c r="D35983" s="233"/>
    </row>
    <row r="35985" spans="4:4" s="232" customFormat="1" ht="15.75" customHeight="1">
      <c r="D35985" s="233"/>
    </row>
    <row r="35987" spans="4:4" s="232" customFormat="1" ht="15.75" customHeight="1">
      <c r="D35987" s="233"/>
    </row>
    <row r="35989" spans="4:4" s="232" customFormat="1" ht="15.75" customHeight="1">
      <c r="D35989" s="233"/>
    </row>
    <row r="35991" spans="4:4" s="232" customFormat="1" ht="15.75" customHeight="1">
      <c r="D35991" s="233"/>
    </row>
    <row r="35993" spans="4:4" s="232" customFormat="1" ht="15.75" customHeight="1">
      <c r="D35993" s="233"/>
    </row>
    <row r="35995" spans="4:4" s="232" customFormat="1" ht="15.75" customHeight="1">
      <c r="D35995" s="233"/>
    </row>
    <row r="35997" spans="4:4" s="232" customFormat="1" ht="15.75" customHeight="1">
      <c r="D35997" s="233"/>
    </row>
    <row r="35999" spans="4:4" s="232" customFormat="1" ht="15.75" customHeight="1">
      <c r="D35999" s="233"/>
    </row>
    <row r="36001" spans="4:4" s="232" customFormat="1" ht="15.75" customHeight="1">
      <c r="D36001" s="233"/>
    </row>
    <row r="36003" spans="4:4" s="232" customFormat="1" ht="15.75" customHeight="1">
      <c r="D36003" s="233"/>
    </row>
    <row r="36005" spans="4:4" s="232" customFormat="1" ht="15.75" customHeight="1">
      <c r="D36005" s="233"/>
    </row>
    <row r="36007" spans="4:4" s="232" customFormat="1" ht="15.75" customHeight="1">
      <c r="D36007" s="233"/>
    </row>
    <row r="36009" spans="4:4" s="232" customFormat="1" ht="15.75" customHeight="1">
      <c r="D36009" s="233"/>
    </row>
    <row r="36011" spans="4:4" s="232" customFormat="1" ht="15.75" customHeight="1">
      <c r="D36011" s="233"/>
    </row>
    <row r="36013" spans="4:4" s="232" customFormat="1" ht="15.75" customHeight="1">
      <c r="D36013" s="233"/>
    </row>
    <row r="36015" spans="4:4" s="232" customFormat="1" ht="15.75" customHeight="1">
      <c r="D36015" s="233"/>
    </row>
    <row r="36017" spans="4:4" s="232" customFormat="1" ht="15.75" customHeight="1">
      <c r="D36017" s="233"/>
    </row>
    <row r="36019" spans="4:4" s="232" customFormat="1" ht="15.75" customHeight="1">
      <c r="D36019" s="233"/>
    </row>
    <row r="36021" spans="4:4" s="232" customFormat="1" ht="15.75" customHeight="1">
      <c r="D36021" s="233"/>
    </row>
    <row r="36023" spans="4:4" s="232" customFormat="1" ht="15.75" customHeight="1">
      <c r="D36023" s="233"/>
    </row>
    <row r="36025" spans="4:4" s="232" customFormat="1" ht="15.75" customHeight="1">
      <c r="D36025" s="233"/>
    </row>
    <row r="36027" spans="4:4" s="232" customFormat="1" ht="15.75" customHeight="1">
      <c r="D36027" s="233"/>
    </row>
    <row r="36029" spans="4:4" s="232" customFormat="1" ht="15.75" customHeight="1">
      <c r="D36029" s="233"/>
    </row>
    <row r="36031" spans="4:4" s="232" customFormat="1" ht="15.75" customHeight="1">
      <c r="D36031" s="233"/>
    </row>
    <row r="36033" spans="4:4" s="232" customFormat="1" ht="15.75" customHeight="1">
      <c r="D36033" s="233"/>
    </row>
    <row r="36035" spans="4:4" s="232" customFormat="1" ht="15.75" customHeight="1">
      <c r="D36035" s="233"/>
    </row>
    <row r="36037" spans="4:4" s="232" customFormat="1" ht="15.75" customHeight="1">
      <c r="D36037" s="233"/>
    </row>
    <row r="36039" spans="4:4" s="232" customFormat="1" ht="15.75" customHeight="1">
      <c r="D36039" s="233"/>
    </row>
    <row r="36041" spans="4:4" s="232" customFormat="1" ht="15.75" customHeight="1">
      <c r="D36041" s="233"/>
    </row>
    <row r="36043" spans="4:4" s="232" customFormat="1" ht="15.75" customHeight="1">
      <c r="D36043" s="233"/>
    </row>
    <row r="36045" spans="4:4" s="232" customFormat="1" ht="15.75" customHeight="1">
      <c r="D36045" s="233"/>
    </row>
    <row r="36047" spans="4:4" s="232" customFormat="1" ht="15.75" customHeight="1">
      <c r="D36047" s="233"/>
    </row>
    <row r="36049" spans="4:4" s="232" customFormat="1" ht="15.75" customHeight="1">
      <c r="D36049" s="233"/>
    </row>
    <row r="36051" spans="4:4" s="232" customFormat="1" ht="15.75" customHeight="1">
      <c r="D36051" s="233"/>
    </row>
    <row r="36053" spans="4:4" s="232" customFormat="1" ht="15.75" customHeight="1">
      <c r="D36053" s="233"/>
    </row>
    <row r="36055" spans="4:4" s="232" customFormat="1" ht="15.75" customHeight="1">
      <c r="D36055" s="233"/>
    </row>
    <row r="36057" spans="4:4" s="232" customFormat="1" ht="15.75" customHeight="1">
      <c r="D36057" s="233"/>
    </row>
    <row r="36059" spans="4:4" s="232" customFormat="1" ht="15.75" customHeight="1">
      <c r="D36059" s="233"/>
    </row>
    <row r="36061" spans="4:4" s="232" customFormat="1" ht="15.75" customHeight="1">
      <c r="D36061" s="233"/>
    </row>
    <row r="36063" spans="4:4" s="232" customFormat="1" ht="15.75" customHeight="1">
      <c r="D36063" s="233"/>
    </row>
    <row r="36065" spans="4:4" s="232" customFormat="1" ht="15.75" customHeight="1">
      <c r="D36065" s="233"/>
    </row>
    <row r="36067" spans="4:4" s="232" customFormat="1" ht="15.75" customHeight="1">
      <c r="D36067" s="233"/>
    </row>
    <row r="36069" spans="4:4" s="232" customFormat="1" ht="15.75" customHeight="1">
      <c r="D36069" s="233"/>
    </row>
    <row r="36071" spans="4:4" s="232" customFormat="1" ht="15.75" customHeight="1">
      <c r="D36071" s="233"/>
    </row>
    <row r="36073" spans="4:4" s="232" customFormat="1" ht="15.75" customHeight="1">
      <c r="D36073" s="233"/>
    </row>
    <row r="36075" spans="4:4" s="232" customFormat="1" ht="15.75" customHeight="1">
      <c r="D36075" s="233"/>
    </row>
    <row r="36077" spans="4:4" s="232" customFormat="1" ht="15.75" customHeight="1">
      <c r="D36077" s="233"/>
    </row>
    <row r="36079" spans="4:4" s="232" customFormat="1" ht="15.75" customHeight="1">
      <c r="D36079" s="233"/>
    </row>
    <row r="36081" spans="4:4" s="232" customFormat="1" ht="15.75" customHeight="1">
      <c r="D36081" s="233"/>
    </row>
    <row r="36083" spans="4:4" s="232" customFormat="1" ht="15.75" customHeight="1">
      <c r="D36083" s="233"/>
    </row>
    <row r="36085" spans="4:4" s="232" customFormat="1" ht="15.75" customHeight="1">
      <c r="D36085" s="233"/>
    </row>
    <row r="36087" spans="4:4" s="232" customFormat="1" ht="15.75" customHeight="1">
      <c r="D36087" s="233"/>
    </row>
    <row r="36089" spans="4:4" s="232" customFormat="1" ht="15.75" customHeight="1">
      <c r="D36089" s="233"/>
    </row>
    <row r="36091" spans="4:4" s="232" customFormat="1" ht="15.75" customHeight="1">
      <c r="D36091" s="233"/>
    </row>
    <row r="36093" spans="4:4" s="232" customFormat="1" ht="15.75" customHeight="1">
      <c r="D36093" s="233"/>
    </row>
    <row r="36095" spans="4:4" s="232" customFormat="1" ht="15.75" customHeight="1">
      <c r="D36095" s="233"/>
    </row>
    <row r="36097" spans="4:4" s="232" customFormat="1" ht="15.75" customHeight="1">
      <c r="D36097" s="233"/>
    </row>
    <row r="36099" spans="4:4" s="232" customFormat="1" ht="15.75" customHeight="1">
      <c r="D36099" s="233"/>
    </row>
    <row r="36101" spans="4:4" s="232" customFormat="1" ht="15.75" customHeight="1">
      <c r="D36101" s="233"/>
    </row>
    <row r="36103" spans="4:4" s="232" customFormat="1" ht="15.75" customHeight="1">
      <c r="D36103" s="233"/>
    </row>
    <row r="36105" spans="4:4" s="232" customFormat="1" ht="15.75" customHeight="1">
      <c r="D36105" s="233"/>
    </row>
    <row r="36107" spans="4:4" s="232" customFormat="1" ht="15.75" customHeight="1">
      <c r="D36107" s="233"/>
    </row>
    <row r="36109" spans="4:4" s="232" customFormat="1" ht="15.75" customHeight="1">
      <c r="D36109" s="233"/>
    </row>
    <row r="36111" spans="4:4" s="232" customFormat="1" ht="15.75" customHeight="1">
      <c r="D36111" s="233"/>
    </row>
    <row r="36113" spans="4:4" s="232" customFormat="1" ht="15.75" customHeight="1">
      <c r="D36113" s="233"/>
    </row>
    <row r="36115" spans="4:4" s="232" customFormat="1" ht="15.75" customHeight="1">
      <c r="D36115" s="233"/>
    </row>
    <row r="36117" spans="4:4" s="232" customFormat="1" ht="15.75" customHeight="1">
      <c r="D36117" s="233"/>
    </row>
    <row r="36119" spans="4:4" s="232" customFormat="1" ht="15.75" customHeight="1">
      <c r="D36119" s="233"/>
    </row>
    <row r="36121" spans="4:4" s="232" customFormat="1" ht="15.75" customHeight="1">
      <c r="D36121" s="233"/>
    </row>
    <row r="36123" spans="4:4" s="232" customFormat="1" ht="15.75" customHeight="1">
      <c r="D36123" s="233"/>
    </row>
    <row r="36125" spans="4:4" s="232" customFormat="1" ht="15.75" customHeight="1">
      <c r="D36125" s="233"/>
    </row>
    <row r="36127" spans="4:4" s="232" customFormat="1" ht="15.75" customHeight="1">
      <c r="D36127" s="233"/>
    </row>
    <row r="36129" spans="4:4" s="232" customFormat="1" ht="15.75" customHeight="1">
      <c r="D36129" s="233"/>
    </row>
    <row r="36131" spans="4:4" s="232" customFormat="1" ht="15.75" customHeight="1">
      <c r="D36131" s="233"/>
    </row>
    <row r="36133" spans="4:4" s="232" customFormat="1" ht="15.75" customHeight="1">
      <c r="D36133" s="233"/>
    </row>
    <row r="36135" spans="4:4" s="232" customFormat="1" ht="15.75" customHeight="1">
      <c r="D36135" s="233"/>
    </row>
    <row r="36137" spans="4:4" s="232" customFormat="1" ht="15.75" customHeight="1">
      <c r="D36137" s="233"/>
    </row>
    <row r="36139" spans="4:4" s="232" customFormat="1" ht="15.75" customHeight="1">
      <c r="D36139" s="233"/>
    </row>
    <row r="36141" spans="4:4" s="232" customFormat="1" ht="15.75" customHeight="1">
      <c r="D36141" s="233"/>
    </row>
    <row r="36143" spans="4:4" s="232" customFormat="1" ht="15.75" customHeight="1">
      <c r="D36143" s="233"/>
    </row>
    <row r="36145" spans="4:4" s="232" customFormat="1" ht="15.75" customHeight="1">
      <c r="D36145" s="233"/>
    </row>
    <row r="36147" spans="4:4" s="232" customFormat="1" ht="15.75" customHeight="1">
      <c r="D36147" s="233"/>
    </row>
    <row r="36149" spans="4:4" s="232" customFormat="1" ht="15.75" customHeight="1">
      <c r="D36149" s="233"/>
    </row>
    <row r="36151" spans="4:4" s="232" customFormat="1" ht="15.75" customHeight="1">
      <c r="D36151" s="233"/>
    </row>
    <row r="36153" spans="4:4" s="232" customFormat="1" ht="15.75" customHeight="1">
      <c r="D36153" s="233"/>
    </row>
    <row r="36155" spans="4:4" s="232" customFormat="1" ht="15.75" customHeight="1">
      <c r="D36155" s="233"/>
    </row>
    <row r="36157" spans="4:4" s="232" customFormat="1" ht="15.75" customHeight="1">
      <c r="D36157" s="233"/>
    </row>
    <row r="36159" spans="4:4" s="232" customFormat="1" ht="15.75" customHeight="1">
      <c r="D36159" s="233"/>
    </row>
    <row r="36161" spans="4:4" s="232" customFormat="1" ht="15.75" customHeight="1">
      <c r="D36161" s="233"/>
    </row>
    <row r="36163" spans="4:4" s="232" customFormat="1" ht="15.75" customHeight="1">
      <c r="D36163" s="233"/>
    </row>
    <row r="36165" spans="4:4" s="232" customFormat="1" ht="15.75" customHeight="1">
      <c r="D36165" s="233"/>
    </row>
    <row r="36167" spans="4:4" s="232" customFormat="1" ht="15.75" customHeight="1">
      <c r="D36167" s="233"/>
    </row>
    <row r="36169" spans="4:4" s="232" customFormat="1" ht="15.75" customHeight="1">
      <c r="D36169" s="233"/>
    </row>
    <row r="36171" spans="4:4" s="232" customFormat="1" ht="15.75" customHeight="1">
      <c r="D36171" s="233"/>
    </row>
    <row r="36173" spans="4:4" s="232" customFormat="1" ht="15.75" customHeight="1">
      <c r="D36173" s="233"/>
    </row>
    <row r="36175" spans="4:4" s="232" customFormat="1" ht="15.75" customHeight="1">
      <c r="D36175" s="233"/>
    </row>
    <row r="36177" spans="4:4" s="232" customFormat="1" ht="15.75" customHeight="1">
      <c r="D36177" s="233"/>
    </row>
    <row r="36179" spans="4:4" s="232" customFormat="1" ht="15.75" customHeight="1">
      <c r="D36179" s="233"/>
    </row>
    <row r="36181" spans="4:4" s="232" customFormat="1" ht="15.75" customHeight="1">
      <c r="D36181" s="233"/>
    </row>
    <row r="36183" spans="4:4" s="232" customFormat="1" ht="15.75" customHeight="1">
      <c r="D36183" s="233"/>
    </row>
    <row r="36185" spans="4:4" s="232" customFormat="1" ht="15.75" customHeight="1">
      <c r="D36185" s="233"/>
    </row>
    <row r="36187" spans="4:4" s="232" customFormat="1" ht="15.75" customHeight="1">
      <c r="D36187" s="233"/>
    </row>
    <row r="36189" spans="4:4" s="232" customFormat="1" ht="15.75" customHeight="1">
      <c r="D36189" s="233"/>
    </row>
    <row r="36191" spans="4:4" s="232" customFormat="1" ht="15.75" customHeight="1">
      <c r="D36191" s="233"/>
    </row>
    <row r="36193" spans="4:4" s="232" customFormat="1" ht="15.75" customHeight="1">
      <c r="D36193" s="233"/>
    </row>
    <row r="36195" spans="4:4" s="232" customFormat="1" ht="15.75" customHeight="1">
      <c r="D36195" s="233"/>
    </row>
    <row r="36197" spans="4:4" s="232" customFormat="1" ht="15.75" customHeight="1">
      <c r="D36197" s="233"/>
    </row>
    <row r="36199" spans="4:4" s="232" customFormat="1" ht="15.75" customHeight="1">
      <c r="D36199" s="233"/>
    </row>
    <row r="36201" spans="4:4" s="232" customFormat="1" ht="15.75" customHeight="1">
      <c r="D36201" s="233"/>
    </row>
    <row r="36203" spans="4:4" s="232" customFormat="1" ht="15.75" customHeight="1">
      <c r="D36203" s="233"/>
    </row>
    <row r="36205" spans="4:4" s="232" customFormat="1" ht="15.75" customHeight="1">
      <c r="D36205" s="233"/>
    </row>
    <row r="36207" spans="4:4" s="232" customFormat="1" ht="15.75" customHeight="1">
      <c r="D36207" s="233"/>
    </row>
    <row r="36209" spans="4:4" s="232" customFormat="1" ht="15.75" customHeight="1">
      <c r="D36209" s="233"/>
    </row>
    <row r="36211" spans="4:4" s="232" customFormat="1" ht="15.75" customHeight="1">
      <c r="D36211" s="233"/>
    </row>
    <row r="36213" spans="4:4" s="232" customFormat="1" ht="15.75" customHeight="1">
      <c r="D36213" s="233"/>
    </row>
    <row r="36215" spans="4:4" s="232" customFormat="1" ht="15.75" customHeight="1">
      <c r="D36215" s="233"/>
    </row>
    <row r="36217" spans="4:4" s="232" customFormat="1" ht="15.75" customHeight="1">
      <c r="D36217" s="233"/>
    </row>
    <row r="36219" spans="4:4" s="232" customFormat="1" ht="15.75" customHeight="1">
      <c r="D36219" s="233"/>
    </row>
    <row r="36221" spans="4:4" s="232" customFormat="1" ht="15.75" customHeight="1">
      <c r="D36221" s="233"/>
    </row>
    <row r="36223" spans="4:4" s="232" customFormat="1" ht="15.75" customHeight="1">
      <c r="D36223" s="233"/>
    </row>
    <row r="36225" spans="4:4" s="232" customFormat="1" ht="15.75" customHeight="1">
      <c r="D36225" s="233"/>
    </row>
    <row r="36227" spans="4:4" s="232" customFormat="1" ht="15.75" customHeight="1">
      <c r="D36227" s="233"/>
    </row>
    <row r="36229" spans="4:4" s="232" customFormat="1" ht="15.75" customHeight="1">
      <c r="D36229" s="233"/>
    </row>
    <row r="36231" spans="4:4" s="232" customFormat="1" ht="15.75" customHeight="1">
      <c r="D36231" s="233"/>
    </row>
    <row r="36233" spans="4:4" s="232" customFormat="1" ht="15.75" customHeight="1">
      <c r="D36233" s="233"/>
    </row>
    <row r="36235" spans="4:4" s="232" customFormat="1" ht="15.75" customHeight="1">
      <c r="D36235" s="233"/>
    </row>
    <row r="36237" spans="4:4" s="232" customFormat="1" ht="15.75" customHeight="1">
      <c r="D36237" s="233"/>
    </row>
    <row r="36239" spans="4:4" s="232" customFormat="1" ht="15.75" customHeight="1">
      <c r="D36239" s="233"/>
    </row>
    <row r="36241" spans="4:4" s="232" customFormat="1" ht="15.75" customHeight="1">
      <c r="D36241" s="233"/>
    </row>
    <row r="36243" spans="4:4" s="232" customFormat="1" ht="15.75" customHeight="1">
      <c r="D36243" s="233"/>
    </row>
    <row r="36245" spans="4:4" s="232" customFormat="1" ht="15.75" customHeight="1">
      <c r="D36245" s="233"/>
    </row>
    <row r="36247" spans="4:4" s="232" customFormat="1" ht="15.75" customHeight="1">
      <c r="D36247" s="233"/>
    </row>
    <row r="36249" spans="4:4" s="232" customFormat="1" ht="15.75" customHeight="1">
      <c r="D36249" s="233"/>
    </row>
    <row r="36251" spans="4:4" s="232" customFormat="1" ht="15.75" customHeight="1">
      <c r="D36251" s="233"/>
    </row>
    <row r="36253" spans="4:4" s="232" customFormat="1" ht="15.75" customHeight="1">
      <c r="D36253" s="233"/>
    </row>
    <row r="36255" spans="4:4" s="232" customFormat="1" ht="15.75" customHeight="1">
      <c r="D36255" s="233"/>
    </row>
    <row r="36257" spans="4:4" s="232" customFormat="1" ht="15.75" customHeight="1">
      <c r="D36257" s="233"/>
    </row>
    <row r="36259" spans="4:4" s="232" customFormat="1" ht="15.75" customHeight="1">
      <c r="D36259" s="233"/>
    </row>
    <row r="36261" spans="4:4" s="232" customFormat="1" ht="15.75" customHeight="1">
      <c r="D36261" s="233"/>
    </row>
    <row r="36263" spans="4:4" s="232" customFormat="1" ht="15.75" customHeight="1">
      <c r="D36263" s="233"/>
    </row>
    <row r="36265" spans="4:4" s="232" customFormat="1" ht="15.75" customHeight="1">
      <c r="D36265" s="233"/>
    </row>
    <row r="36267" spans="4:4" s="232" customFormat="1" ht="15.75" customHeight="1">
      <c r="D36267" s="233"/>
    </row>
    <row r="36269" spans="4:4" s="232" customFormat="1" ht="15.75" customHeight="1">
      <c r="D36269" s="233"/>
    </row>
    <row r="36271" spans="4:4" s="232" customFormat="1" ht="15.75" customHeight="1">
      <c r="D36271" s="233"/>
    </row>
    <row r="36273" spans="4:4" s="232" customFormat="1" ht="15.75" customHeight="1">
      <c r="D36273" s="233"/>
    </row>
    <row r="36275" spans="4:4" s="232" customFormat="1" ht="15.75" customHeight="1">
      <c r="D36275" s="233"/>
    </row>
    <row r="36277" spans="4:4" s="232" customFormat="1" ht="15.75" customHeight="1">
      <c r="D36277" s="233"/>
    </row>
    <row r="36279" spans="4:4" s="232" customFormat="1" ht="15.75" customHeight="1">
      <c r="D36279" s="233"/>
    </row>
    <row r="36281" spans="4:4" s="232" customFormat="1" ht="15.75" customHeight="1">
      <c r="D36281" s="233"/>
    </row>
    <row r="36283" spans="4:4" s="232" customFormat="1" ht="15.75" customHeight="1">
      <c r="D36283" s="233"/>
    </row>
    <row r="36285" spans="4:4" s="232" customFormat="1" ht="15.75" customHeight="1">
      <c r="D36285" s="233"/>
    </row>
    <row r="36287" spans="4:4" s="232" customFormat="1" ht="15.75" customHeight="1">
      <c r="D36287" s="233"/>
    </row>
    <row r="36289" spans="4:4" s="232" customFormat="1" ht="15.75" customHeight="1">
      <c r="D36289" s="233"/>
    </row>
    <row r="36291" spans="4:4" s="232" customFormat="1" ht="15.75" customHeight="1">
      <c r="D36291" s="233"/>
    </row>
    <row r="36293" spans="4:4" s="232" customFormat="1" ht="15.75" customHeight="1">
      <c r="D36293" s="233"/>
    </row>
    <row r="36295" spans="4:4" s="232" customFormat="1" ht="15.75" customHeight="1">
      <c r="D36295" s="233"/>
    </row>
    <row r="36297" spans="4:4" s="232" customFormat="1" ht="15.75" customHeight="1">
      <c r="D36297" s="233"/>
    </row>
    <row r="36299" spans="4:4" s="232" customFormat="1" ht="15.75" customHeight="1">
      <c r="D36299" s="233"/>
    </row>
    <row r="36301" spans="4:4" s="232" customFormat="1" ht="15.75" customHeight="1">
      <c r="D36301" s="233"/>
    </row>
    <row r="36303" spans="4:4" s="232" customFormat="1" ht="15.75" customHeight="1">
      <c r="D36303" s="233"/>
    </row>
    <row r="36305" spans="4:4" s="232" customFormat="1" ht="15.75" customHeight="1">
      <c r="D36305" s="233"/>
    </row>
    <row r="36307" spans="4:4" s="232" customFormat="1" ht="15.75" customHeight="1">
      <c r="D36307" s="233"/>
    </row>
    <row r="36309" spans="4:4" s="232" customFormat="1" ht="15.75" customHeight="1">
      <c r="D36309" s="233"/>
    </row>
    <row r="36311" spans="4:4" s="232" customFormat="1" ht="15.75" customHeight="1">
      <c r="D36311" s="233"/>
    </row>
    <row r="36313" spans="4:4" s="232" customFormat="1" ht="15.75" customHeight="1">
      <c r="D36313" s="233"/>
    </row>
    <row r="36315" spans="4:4" s="232" customFormat="1" ht="15.75" customHeight="1">
      <c r="D36315" s="233"/>
    </row>
    <row r="36317" spans="4:4" s="232" customFormat="1" ht="15.75" customHeight="1">
      <c r="D36317" s="233"/>
    </row>
    <row r="36319" spans="4:4" s="232" customFormat="1" ht="15.75" customHeight="1">
      <c r="D36319" s="233"/>
    </row>
    <row r="36321" spans="4:4" s="232" customFormat="1" ht="15.75" customHeight="1">
      <c r="D36321" s="233"/>
    </row>
    <row r="36323" spans="4:4" s="232" customFormat="1" ht="15.75" customHeight="1">
      <c r="D36323" s="233"/>
    </row>
    <row r="36325" spans="4:4" s="232" customFormat="1" ht="15.75" customHeight="1">
      <c r="D36325" s="233"/>
    </row>
    <row r="36327" spans="4:4" s="232" customFormat="1" ht="15.75" customHeight="1">
      <c r="D36327" s="233"/>
    </row>
    <row r="36329" spans="4:4" s="232" customFormat="1" ht="15.75" customHeight="1">
      <c r="D36329" s="233"/>
    </row>
    <row r="36331" spans="4:4" s="232" customFormat="1" ht="15.75" customHeight="1">
      <c r="D36331" s="233"/>
    </row>
    <row r="36333" spans="4:4" s="232" customFormat="1" ht="15.75" customHeight="1">
      <c r="D36333" s="233"/>
    </row>
    <row r="36335" spans="4:4" s="232" customFormat="1" ht="15.75" customHeight="1">
      <c r="D36335" s="233"/>
    </row>
    <row r="36337" spans="4:4" s="232" customFormat="1" ht="15.75" customHeight="1">
      <c r="D36337" s="233"/>
    </row>
    <row r="36339" spans="4:4" s="232" customFormat="1" ht="15.75" customHeight="1">
      <c r="D36339" s="233"/>
    </row>
    <row r="36341" spans="4:4" s="232" customFormat="1" ht="15.75" customHeight="1">
      <c r="D36341" s="233"/>
    </row>
    <row r="36343" spans="4:4" s="232" customFormat="1" ht="15.75" customHeight="1">
      <c r="D36343" s="233"/>
    </row>
    <row r="36345" spans="4:4" s="232" customFormat="1" ht="15.75" customHeight="1">
      <c r="D36345" s="233"/>
    </row>
    <row r="36347" spans="4:4" s="232" customFormat="1" ht="15.75" customHeight="1">
      <c r="D36347" s="233"/>
    </row>
    <row r="36349" spans="4:4" s="232" customFormat="1" ht="15.75" customHeight="1">
      <c r="D36349" s="233"/>
    </row>
    <row r="36351" spans="4:4" s="232" customFormat="1" ht="15.75" customHeight="1">
      <c r="D36351" s="233"/>
    </row>
    <row r="36353" spans="4:4" s="232" customFormat="1" ht="15.75" customHeight="1">
      <c r="D36353" s="233"/>
    </row>
    <row r="36355" spans="4:4" s="232" customFormat="1" ht="15.75" customHeight="1">
      <c r="D36355" s="233"/>
    </row>
    <row r="36357" spans="4:4" s="232" customFormat="1" ht="15.75" customHeight="1">
      <c r="D36357" s="233"/>
    </row>
    <row r="36359" spans="4:4" s="232" customFormat="1" ht="15.75" customHeight="1">
      <c r="D36359" s="233"/>
    </row>
    <row r="36361" spans="4:4" s="232" customFormat="1" ht="15.75" customHeight="1">
      <c r="D36361" s="233"/>
    </row>
    <row r="36363" spans="4:4" s="232" customFormat="1" ht="15.75" customHeight="1">
      <c r="D36363" s="233"/>
    </row>
    <row r="36365" spans="4:4" s="232" customFormat="1" ht="15.75" customHeight="1">
      <c r="D36365" s="233"/>
    </row>
    <row r="36367" spans="4:4" s="232" customFormat="1" ht="15.75" customHeight="1">
      <c r="D36367" s="233"/>
    </row>
    <row r="36369" spans="4:4" s="232" customFormat="1" ht="15.75" customHeight="1">
      <c r="D36369" s="233"/>
    </row>
    <row r="36371" spans="4:4" s="232" customFormat="1" ht="15.75" customHeight="1">
      <c r="D36371" s="233"/>
    </row>
    <row r="36373" spans="4:4" s="232" customFormat="1" ht="15.75" customHeight="1">
      <c r="D36373" s="233"/>
    </row>
    <row r="36375" spans="4:4" s="232" customFormat="1" ht="15.75" customHeight="1">
      <c r="D36375" s="233"/>
    </row>
    <row r="36377" spans="4:4" s="232" customFormat="1" ht="15.75" customHeight="1">
      <c r="D36377" s="233"/>
    </row>
    <row r="36379" spans="4:4" s="232" customFormat="1" ht="15.75" customHeight="1">
      <c r="D36379" s="233"/>
    </row>
    <row r="36381" spans="4:4" s="232" customFormat="1" ht="15.75" customHeight="1">
      <c r="D36381" s="233"/>
    </row>
    <row r="36383" spans="4:4" s="232" customFormat="1" ht="15.75" customHeight="1">
      <c r="D36383" s="233"/>
    </row>
    <row r="36385" spans="4:4" s="232" customFormat="1" ht="15.75" customHeight="1">
      <c r="D36385" s="233"/>
    </row>
    <row r="36387" spans="4:4" s="232" customFormat="1" ht="15.75" customHeight="1">
      <c r="D36387" s="233"/>
    </row>
    <row r="36389" spans="4:4" s="232" customFormat="1" ht="15.75" customHeight="1">
      <c r="D36389" s="233"/>
    </row>
    <row r="36391" spans="4:4" s="232" customFormat="1" ht="15.75" customHeight="1">
      <c r="D36391" s="233"/>
    </row>
    <row r="36393" spans="4:4" s="232" customFormat="1" ht="15.75" customHeight="1">
      <c r="D36393" s="233"/>
    </row>
    <row r="36395" spans="4:4" s="232" customFormat="1" ht="15.75" customHeight="1">
      <c r="D36395" s="233"/>
    </row>
    <row r="36397" spans="4:4" s="232" customFormat="1" ht="15.75" customHeight="1">
      <c r="D36397" s="233"/>
    </row>
    <row r="36399" spans="4:4" s="232" customFormat="1" ht="15.75" customHeight="1">
      <c r="D36399" s="233"/>
    </row>
    <row r="36401" spans="4:4" s="232" customFormat="1" ht="15.75" customHeight="1">
      <c r="D36401" s="233"/>
    </row>
    <row r="36403" spans="4:4" s="232" customFormat="1" ht="15.75" customHeight="1">
      <c r="D36403" s="233"/>
    </row>
    <row r="36405" spans="4:4" s="232" customFormat="1" ht="15.75" customHeight="1">
      <c r="D36405" s="233"/>
    </row>
    <row r="36407" spans="4:4" s="232" customFormat="1" ht="15.75" customHeight="1">
      <c r="D36407" s="233"/>
    </row>
    <row r="36409" spans="4:4" s="232" customFormat="1" ht="15.75" customHeight="1">
      <c r="D36409" s="233"/>
    </row>
    <row r="36411" spans="4:4" s="232" customFormat="1" ht="15.75" customHeight="1">
      <c r="D36411" s="233"/>
    </row>
    <row r="36413" spans="4:4" s="232" customFormat="1" ht="15.75" customHeight="1">
      <c r="D36413" s="233"/>
    </row>
    <row r="36415" spans="4:4" s="232" customFormat="1" ht="15.75" customHeight="1">
      <c r="D36415" s="233"/>
    </row>
    <row r="36417" spans="4:4" s="232" customFormat="1" ht="15.75" customHeight="1">
      <c r="D36417" s="233"/>
    </row>
    <row r="36419" spans="4:4" s="232" customFormat="1" ht="15.75" customHeight="1">
      <c r="D36419" s="233"/>
    </row>
    <row r="36421" spans="4:4" s="232" customFormat="1" ht="15.75" customHeight="1">
      <c r="D36421" s="233"/>
    </row>
    <row r="36423" spans="4:4" s="232" customFormat="1" ht="15.75" customHeight="1">
      <c r="D36423" s="233"/>
    </row>
    <row r="36425" spans="4:4" s="232" customFormat="1" ht="15.75" customHeight="1">
      <c r="D36425" s="233"/>
    </row>
    <row r="36427" spans="4:4" s="232" customFormat="1" ht="15.75" customHeight="1">
      <c r="D36427" s="233"/>
    </row>
    <row r="36429" spans="4:4" s="232" customFormat="1" ht="15.75" customHeight="1">
      <c r="D36429" s="233"/>
    </row>
    <row r="36431" spans="4:4" s="232" customFormat="1" ht="15.75" customHeight="1">
      <c r="D36431" s="233"/>
    </row>
    <row r="36433" spans="4:4" s="232" customFormat="1" ht="15.75" customHeight="1">
      <c r="D36433" s="233"/>
    </row>
    <row r="36435" spans="4:4" s="232" customFormat="1" ht="15.75" customHeight="1">
      <c r="D36435" s="233"/>
    </row>
    <row r="36437" spans="4:4" s="232" customFormat="1" ht="15.75" customHeight="1">
      <c r="D36437" s="233"/>
    </row>
    <row r="36439" spans="4:4" s="232" customFormat="1" ht="15.75" customHeight="1">
      <c r="D36439" s="233"/>
    </row>
    <row r="36441" spans="4:4" s="232" customFormat="1" ht="15.75" customHeight="1">
      <c r="D36441" s="233"/>
    </row>
    <row r="36443" spans="4:4" s="232" customFormat="1" ht="15.75" customHeight="1">
      <c r="D36443" s="233"/>
    </row>
    <row r="36445" spans="4:4" s="232" customFormat="1" ht="15.75" customHeight="1">
      <c r="D36445" s="233"/>
    </row>
    <row r="36447" spans="4:4" s="232" customFormat="1" ht="15.75" customHeight="1">
      <c r="D36447" s="233"/>
    </row>
    <row r="36449" spans="4:4" s="232" customFormat="1" ht="15.75" customHeight="1">
      <c r="D36449" s="233"/>
    </row>
    <row r="36451" spans="4:4" s="232" customFormat="1" ht="15.75" customHeight="1">
      <c r="D36451" s="233"/>
    </row>
    <row r="36453" spans="4:4" s="232" customFormat="1" ht="15.75" customHeight="1">
      <c r="D36453" s="233"/>
    </row>
    <row r="36455" spans="4:4" s="232" customFormat="1" ht="15.75" customHeight="1">
      <c r="D36455" s="233"/>
    </row>
    <row r="36457" spans="4:4" s="232" customFormat="1" ht="15.75" customHeight="1">
      <c r="D36457" s="233"/>
    </row>
    <row r="36459" spans="4:4" s="232" customFormat="1" ht="15.75" customHeight="1">
      <c r="D36459" s="233"/>
    </row>
    <row r="36461" spans="4:4" s="232" customFormat="1" ht="15.75" customHeight="1">
      <c r="D36461" s="233"/>
    </row>
    <row r="36463" spans="4:4" s="232" customFormat="1" ht="15.75" customHeight="1">
      <c r="D36463" s="233"/>
    </row>
    <row r="36465" spans="4:4" s="232" customFormat="1" ht="15.75" customHeight="1">
      <c r="D36465" s="233"/>
    </row>
    <row r="36467" spans="4:4" s="232" customFormat="1" ht="15.75" customHeight="1">
      <c r="D36467" s="233"/>
    </row>
    <row r="36469" spans="4:4" s="232" customFormat="1" ht="15.75" customHeight="1">
      <c r="D36469" s="233"/>
    </row>
    <row r="36471" spans="4:4" s="232" customFormat="1" ht="15.75" customHeight="1">
      <c r="D36471" s="233"/>
    </row>
    <row r="36473" spans="4:4" s="232" customFormat="1" ht="15.75" customHeight="1">
      <c r="D36473" s="233"/>
    </row>
    <row r="36475" spans="4:4" s="232" customFormat="1" ht="15.75" customHeight="1">
      <c r="D36475" s="233"/>
    </row>
    <row r="36477" spans="4:4" s="232" customFormat="1" ht="15.75" customHeight="1">
      <c r="D36477" s="233"/>
    </row>
    <row r="36479" spans="4:4" s="232" customFormat="1" ht="15.75" customHeight="1">
      <c r="D36479" s="233"/>
    </row>
    <row r="36481" spans="4:4" s="232" customFormat="1" ht="15.75" customHeight="1">
      <c r="D36481" s="233"/>
    </row>
    <row r="36483" spans="4:4" s="232" customFormat="1" ht="15.75" customHeight="1">
      <c r="D36483" s="233"/>
    </row>
    <row r="36485" spans="4:4" s="232" customFormat="1" ht="15.75" customHeight="1">
      <c r="D36485" s="233"/>
    </row>
    <row r="36487" spans="4:4" s="232" customFormat="1" ht="15.75" customHeight="1">
      <c r="D36487" s="233"/>
    </row>
    <row r="36489" spans="4:4" s="232" customFormat="1" ht="15.75" customHeight="1">
      <c r="D36489" s="233"/>
    </row>
    <row r="36491" spans="4:4" s="232" customFormat="1" ht="15.75" customHeight="1">
      <c r="D36491" s="233"/>
    </row>
    <row r="36493" spans="4:4" s="232" customFormat="1" ht="15.75" customHeight="1">
      <c r="D36493" s="233"/>
    </row>
    <row r="36495" spans="4:4" s="232" customFormat="1" ht="15.75" customHeight="1">
      <c r="D36495" s="233"/>
    </row>
    <row r="36497" spans="4:4" s="232" customFormat="1" ht="15.75" customHeight="1">
      <c r="D36497" s="233"/>
    </row>
    <row r="36499" spans="4:4" s="232" customFormat="1" ht="15.75" customHeight="1">
      <c r="D36499" s="233"/>
    </row>
    <row r="36501" spans="4:4" s="232" customFormat="1" ht="15.75" customHeight="1">
      <c r="D36501" s="233"/>
    </row>
    <row r="36503" spans="4:4" s="232" customFormat="1" ht="15.75" customHeight="1">
      <c r="D36503" s="233"/>
    </row>
    <row r="36505" spans="4:4" s="232" customFormat="1" ht="15.75" customHeight="1">
      <c r="D36505" s="233"/>
    </row>
    <row r="36507" spans="4:4" s="232" customFormat="1" ht="15.75" customHeight="1">
      <c r="D36507" s="233"/>
    </row>
    <row r="36509" spans="4:4" s="232" customFormat="1" ht="15.75" customHeight="1">
      <c r="D36509" s="233"/>
    </row>
    <row r="36511" spans="4:4" s="232" customFormat="1" ht="15.75" customHeight="1">
      <c r="D36511" s="233"/>
    </row>
    <row r="36513" spans="4:4" s="232" customFormat="1" ht="15.75" customHeight="1">
      <c r="D36513" s="233"/>
    </row>
    <row r="36515" spans="4:4" s="232" customFormat="1" ht="15.75" customHeight="1">
      <c r="D36515" s="233"/>
    </row>
    <row r="36517" spans="4:4" s="232" customFormat="1" ht="15.75" customHeight="1">
      <c r="D36517" s="233"/>
    </row>
    <row r="36519" spans="4:4" s="232" customFormat="1" ht="15.75" customHeight="1">
      <c r="D36519" s="233"/>
    </row>
    <row r="36521" spans="4:4" s="232" customFormat="1" ht="15.75" customHeight="1">
      <c r="D36521" s="233"/>
    </row>
    <row r="36523" spans="4:4" s="232" customFormat="1" ht="15.75" customHeight="1">
      <c r="D36523" s="233"/>
    </row>
    <row r="36525" spans="4:4" s="232" customFormat="1" ht="15.75" customHeight="1">
      <c r="D36525" s="233"/>
    </row>
    <row r="36527" spans="4:4" s="232" customFormat="1" ht="15.75" customHeight="1">
      <c r="D36527" s="233"/>
    </row>
    <row r="36529" spans="4:4" s="232" customFormat="1" ht="15.75" customHeight="1">
      <c r="D36529" s="233"/>
    </row>
    <row r="36531" spans="4:4" s="232" customFormat="1" ht="15.75" customHeight="1">
      <c r="D36531" s="233"/>
    </row>
    <row r="36533" spans="4:4" s="232" customFormat="1" ht="15.75" customHeight="1">
      <c r="D36533" s="233"/>
    </row>
    <row r="36535" spans="4:4" s="232" customFormat="1" ht="15.75" customHeight="1">
      <c r="D36535" s="233"/>
    </row>
    <row r="36537" spans="4:4" s="232" customFormat="1" ht="15.75" customHeight="1">
      <c r="D36537" s="233"/>
    </row>
    <row r="36539" spans="4:4" s="232" customFormat="1" ht="15.75" customHeight="1">
      <c r="D36539" s="233"/>
    </row>
    <row r="36541" spans="4:4" s="232" customFormat="1" ht="15.75" customHeight="1">
      <c r="D36541" s="233"/>
    </row>
    <row r="36543" spans="4:4" s="232" customFormat="1" ht="15.75" customHeight="1">
      <c r="D36543" s="233"/>
    </row>
    <row r="36545" spans="4:4" s="232" customFormat="1" ht="15.75" customHeight="1">
      <c r="D36545" s="233"/>
    </row>
    <row r="36547" spans="4:4" s="232" customFormat="1" ht="15.75" customHeight="1">
      <c r="D36547" s="233"/>
    </row>
    <row r="36549" spans="4:4" s="232" customFormat="1" ht="15.75" customHeight="1">
      <c r="D36549" s="233"/>
    </row>
    <row r="36551" spans="4:4" s="232" customFormat="1" ht="15.75" customHeight="1">
      <c r="D36551" s="233"/>
    </row>
    <row r="36553" spans="4:4" s="232" customFormat="1" ht="15.75" customHeight="1">
      <c r="D36553" s="233"/>
    </row>
    <row r="36555" spans="4:4" s="232" customFormat="1" ht="15.75" customHeight="1">
      <c r="D36555" s="233"/>
    </row>
    <row r="36557" spans="4:4" s="232" customFormat="1" ht="15.75" customHeight="1">
      <c r="D36557" s="233"/>
    </row>
    <row r="36559" spans="4:4" s="232" customFormat="1" ht="15.75" customHeight="1">
      <c r="D36559" s="233"/>
    </row>
    <row r="36561" spans="4:4" s="232" customFormat="1" ht="15.75" customHeight="1">
      <c r="D36561" s="233"/>
    </row>
    <row r="36563" spans="4:4" s="232" customFormat="1" ht="15.75" customHeight="1">
      <c r="D36563" s="233"/>
    </row>
    <row r="36565" spans="4:4" s="232" customFormat="1" ht="15.75" customHeight="1">
      <c r="D36565" s="233"/>
    </row>
    <row r="36567" spans="4:4" s="232" customFormat="1" ht="15.75" customHeight="1">
      <c r="D36567" s="233"/>
    </row>
    <row r="36569" spans="4:4" s="232" customFormat="1" ht="15.75" customHeight="1">
      <c r="D36569" s="233"/>
    </row>
    <row r="36571" spans="4:4" s="232" customFormat="1" ht="15.75" customHeight="1">
      <c r="D36571" s="233"/>
    </row>
    <row r="36573" spans="4:4" s="232" customFormat="1" ht="15.75" customHeight="1">
      <c r="D36573" s="233"/>
    </row>
    <row r="36575" spans="4:4" s="232" customFormat="1" ht="15.75" customHeight="1">
      <c r="D36575" s="233"/>
    </row>
    <row r="36577" spans="4:4" s="232" customFormat="1" ht="15.75" customHeight="1">
      <c r="D36577" s="233"/>
    </row>
    <row r="36579" spans="4:4" s="232" customFormat="1" ht="15.75" customHeight="1">
      <c r="D36579" s="233"/>
    </row>
    <row r="36581" spans="4:4" s="232" customFormat="1" ht="15.75" customHeight="1">
      <c r="D36581" s="233"/>
    </row>
    <row r="36583" spans="4:4" s="232" customFormat="1" ht="15.75" customHeight="1">
      <c r="D36583" s="233"/>
    </row>
    <row r="36585" spans="4:4" s="232" customFormat="1" ht="15.75" customHeight="1">
      <c r="D36585" s="233"/>
    </row>
    <row r="36587" spans="4:4" s="232" customFormat="1" ht="15.75" customHeight="1">
      <c r="D36587" s="233"/>
    </row>
    <row r="36589" spans="4:4" s="232" customFormat="1" ht="15.75" customHeight="1">
      <c r="D36589" s="233"/>
    </row>
    <row r="36591" spans="4:4" s="232" customFormat="1" ht="15.75" customHeight="1">
      <c r="D36591" s="233"/>
    </row>
    <row r="36593" spans="4:4" s="232" customFormat="1" ht="15.75" customHeight="1">
      <c r="D36593" s="233"/>
    </row>
    <row r="36595" spans="4:4" s="232" customFormat="1" ht="15.75" customHeight="1">
      <c r="D36595" s="233"/>
    </row>
    <row r="36597" spans="4:4" s="232" customFormat="1" ht="15.75" customHeight="1">
      <c r="D36597" s="233"/>
    </row>
    <row r="36599" spans="4:4" s="232" customFormat="1" ht="15.75" customHeight="1">
      <c r="D36599" s="233"/>
    </row>
    <row r="36601" spans="4:4" s="232" customFormat="1" ht="15.75" customHeight="1">
      <c r="D36601" s="233"/>
    </row>
    <row r="36603" spans="4:4" s="232" customFormat="1" ht="15.75" customHeight="1">
      <c r="D36603" s="233"/>
    </row>
    <row r="36605" spans="4:4" s="232" customFormat="1" ht="15.75" customHeight="1">
      <c r="D36605" s="233"/>
    </row>
    <row r="36607" spans="4:4" s="232" customFormat="1" ht="15.75" customHeight="1">
      <c r="D36607" s="233"/>
    </row>
    <row r="36609" spans="4:4" s="232" customFormat="1" ht="15.75" customHeight="1">
      <c r="D36609" s="233"/>
    </row>
    <row r="36611" spans="4:4" s="232" customFormat="1" ht="15.75" customHeight="1">
      <c r="D36611" s="233"/>
    </row>
    <row r="36613" spans="4:4" s="232" customFormat="1" ht="15.75" customHeight="1">
      <c r="D36613" s="233"/>
    </row>
    <row r="36615" spans="4:4" s="232" customFormat="1" ht="15.75" customHeight="1">
      <c r="D36615" s="233"/>
    </row>
    <row r="36617" spans="4:4" s="232" customFormat="1" ht="15.75" customHeight="1">
      <c r="D36617" s="233"/>
    </row>
    <row r="36619" spans="4:4" s="232" customFormat="1" ht="15.75" customHeight="1">
      <c r="D36619" s="233"/>
    </row>
    <row r="36621" spans="4:4" s="232" customFormat="1" ht="15.75" customHeight="1">
      <c r="D36621" s="233"/>
    </row>
    <row r="36623" spans="4:4" s="232" customFormat="1" ht="15.75" customHeight="1">
      <c r="D36623" s="233"/>
    </row>
    <row r="36625" spans="4:4" s="232" customFormat="1" ht="15.75" customHeight="1">
      <c r="D36625" s="233"/>
    </row>
    <row r="36627" spans="4:4" s="232" customFormat="1" ht="15.75" customHeight="1">
      <c r="D36627" s="233"/>
    </row>
    <row r="36629" spans="4:4" s="232" customFormat="1" ht="15.75" customHeight="1">
      <c r="D36629" s="233"/>
    </row>
    <row r="36631" spans="4:4" s="232" customFormat="1" ht="15.75" customHeight="1">
      <c r="D36631" s="233"/>
    </row>
    <row r="36633" spans="4:4" s="232" customFormat="1" ht="15.75" customHeight="1">
      <c r="D36633" s="233"/>
    </row>
    <row r="36635" spans="4:4" s="232" customFormat="1" ht="15.75" customHeight="1">
      <c r="D36635" s="233"/>
    </row>
    <row r="36637" spans="4:4" s="232" customFormat="1" ht="15.75" customHeight="1">
      <c r="D36637" s="233"/>
    </row>
    <row r="36639" spans="4:4" s="232" customFormat="1" ht="15.75" customHeight="1">
      <c r="D36639" s="233"/>
    </row>
    <row r="36641" spans="4:4" s="232" customFormat="1" ht="15.75" customHeight="1">
      <c r="D36641" s="233"/>
    </row>
    <row r="36643" spans="4:4" s="232" customFormat="1" ht="15.75" customHeight="1">
      <c r="D36643" s="233"/>
    </row>
    <row r="36645" spans="4:4" s="232" customFormat="1" ht="15.75" customHeight="1">
      <c r="D36645" s="233"/>
    </row>
    <row r="36647" spans="4:4" s="232" customFormat="1" ht="15.75" customHeight="1">
      <c r="D36647" s="233"/>
    </row>
    <row r="36649" spans="4:4" s="232" customFormat="1" ht="15.75" customHeight="1">
      <c r="D36649" s="233"/>
    </row>
    <row r="36651" spans="4:4" s="232" customFormat="1" ht="15.75" customHeight="1">
      <c r="D36651" s="233"/>
    </row>
    <row r="36653" spans="4:4" s="232" customFormat="1" ht="15.75" customHeight="1">
      <c r="D36653" s="233"/>
    </row>
    <row r="36655" spans="4:4" s="232" customFormat="1" ht="15.75" customHeight="1">
      <c r="D36655" s="233"/>
    </row>
    <row r="36657" spans="4:4" s="232" customFormat="1" ht="15.75" customHeight="1">
      <c r="D36657" s="233"/>
    </row>
    <row r="36659" spans="4:4" s="232" customFormat="1" ht="15.75" customHeight="1">
      <c r="D36659" s="233"/>
    </row>
    <row r="36661" spans="4:4" s="232" customFormat="1" ht="15.75" customHeight="1">
      <c r="D36661" s="233"/>
    </row>
    <row r="36663" spans="4:4" s="232" customFormat="1" ht="15.75" customHeight="1">
      <c r="D36663" s="233"/>
    </row>
    <row r="36665" spans="4:4" s="232" customFormat="1" ht="15.75" customHeight="1">
      <c r="D36665" s="233"/>
    </row>
    <row r="36667" spans="4:4" s="232" customFormat="1" ht="15.75" customHeight="1">
      <c r="D36667" s="233"/>
    </row>
    <row r="36669" spans="4:4" s="232" customFormat="1" ht="15.75" customHeight="1">
      <c r="D36669" s="233"/>
    </row>
    <row r="36671" spans="4:4" s="232" customFormat="1" ht="15.75" customHeight="1">
      <c r="D36671" s="233"/>
    </row>
    <row r="36673" spans="4:4" s="232" customFormat="1" ht="15.75" customHeight="1">
      <c r="D36673" s="233"/>
    </row>
    <row r="36675" spans="4:4" s="232" customFormat="1" ht="15.75" customHeight="1">
      <c r="D36675" s="233"/>
    </row>
    <row r="36677" spans="4:4" s="232" customFormat="1" ht="15.75" customHeight="1">
      <c r="D36677" s="233"/>
    </row>
    <row r="36679" spans="4:4" s="232" customFormat="1" ht="15.75" customHeight="1">
      <c r="D36679" s="233"/>
    </row>
    <row r="36681" spans="4:4" s="232" customFormat="1" ht="15.75" customHeight="1">
      <c r="D36681" s="233"/>
    </row>
    <row r="36683" spans="4:4" s="232" customFormat="1" ht="15.75" customHeight="1">
      <c r="D36683" s="233"/>
    </row>
    <row r="36685" spans="4:4" s="232" customFormat="1" ht="15.75" customHeight="1">
      <c r="D36685" s="233"/>
    </row>
    <row r="36687" spans="4:4" s="232" customFormat="1" ht="15.75" customHeight="1">
      <c r="D36687" s="233"/>
    </row>
    <row r="36689" spans="4:4" s="232" customFormat="1" ht="15.75" customHeight="1">
      <c r="D36689" s="233"/>
    </row>
    <row r="36691" spans="4:4" s="232" customFormat="1" ht="15.75" customHeight="1">
      <c r="D36691" s="233"/>
    </row>
    <row r="36693" spans="4:4" s="232" customFormat="1" ht="15.75" customHeight="1">
      <c r="D36693" s="233"/>
    </row>
    <row r="36695" spans="4:4" s="232" customFormat="1" ht="15.75" customHeight="1">
      <c r="D36695" s="233"/>
    </row>
    <row r="36697" spans="4:4" s="232" customFormat="1" ht="15.75" customHeight="1">
      <c r="D36697" s="233"/>
    </row>
    <row r="36699" spans="4:4" s="232" customFormat="1" ht="15.75" customHeight="1">
      <c r="D36699" s="233"/>
    </row>
    <row r="36701" spans="4:4" s="232" customFormat="1" ht="15.75" customHeight="1">
      <c r="D36701" s="233"/>
    </row>
    <row r="36703" spans="4:4" s="232" customFormat="1" ht="15.75" customHeight="1">
      <c r="D36703" s="233"/>
    </row>
    <row r="36705" spans="4:4" s="232" customFormat="1" ht="15.75" customHeight="1">
      <c r="D36705" s="233"/>
    </row>
    <row r="36707" spans="4:4" s="232" customFormat="1" ht="15.75" customHeight="1">
      <c r="D36707" s="233"/>
    </row>
    <row r="36709" spans="4:4" s="232" customFormat="1" ht="15.75" customHeight="1">
      <c r="D36709" s="233"/>
    </row>
    <row r="36711" spans="4:4" s="232" customFormat="1" ht="15.75" customHeight="1">
      <c r="D36711" s="233"/>
    </row>
    <row r="36713" spans="4:4" s="232" customFormat="1" ht="15.75" customHeight="1">
      <c r="D36713" s="233"/>
    </row>
    <row r="36715" spans="4:4" s="232" customFormat="1" ht="15.75" customHeight="1">
      <c r="D36715" s="233"/>
    </row>
    <row r="36717" spans="4:4" s="232" customFormat="1" ht="15.75" customHeight="1">
      <c r="D36717" s="233"/>
    </row>
    <row r="36719" spans="4:4" s="232" customFormat="1" ht="15.75" customHeight="1">
      <c r="D36719" s="233"/>
    </row>
    <row r="36721" spans="4:4" s="232" customFormat="1" ht="15.75" customHeight="1">
      <c r="D36721" s="233"/>
    </row>
    <row r="36723" spans="4:4" s="232" customFormat="1" ht="15.75" customHeight="1">
      <c r="D36723" s="233"/>
    </row>
    <row r="36725" spans="4:4" s="232" customFormat="1" ht="15.75" customHeight="1">
      <c r="D36725" s="233"/>
    </row>
    <row r="36727" spans="4:4" s="232" customFormat="1" ht="15.75" customHeight="1">
      <c r="D36727" s="233"/>
    </row>
    <row r="36729" spans="4:4" s="232" customFormat="1" ht="15.75" customHeight="1">
      <c r="D36729" s="233"/>
    </row>
    <row r="36731" spans="4:4" s="232" customFormat="1" ht="15.75" customHeight="1">
      <c r="D36731" s="233"/>
    </row>
    <row r="36733" spans="4:4" s="232" customFormat="1" ht="15.75" customHeight="1">
      <c r="D36733" s="233"/>
    </row>
    <row r="36735" spans="4:4" s="232" customFormat="1" ht="15.75" customHeight="1">
      <c r="D36735" s="233"/>
    </row>
    <row r="36737" spans="4:4" s="232" customFormat="1" ht="15.75" customHeight="1">
      <c r="D36737" s="233"/>
    </row>
    <row r="36739" spans="4:4" s="232" customFormat="1" ht="15.75" customHeight="1">
      <c r="D36739" s="233"/>
    </row>
    <row r="36741" spans="4:4" s="232" customFormat="1" ht="15.75" customHeight="1">
      <c r="D36741" s="233"/>
    </row>
    <row r="36743" spans="4:4" s="232" customFormat="1" ht="15.75" customHeight="1">
      <c r="D36743" s="233"/>
    </row>
    <row r="36745" spans="4:4" s="232" customFormat="1" ht="15.75" customHeight="1">
      <c r="D36745" s="233"/>
    </row>
    <row r="36747" spans="4:4" s="232" customFormat="1" ht="15.75" customHeight="1">
      <c r="D36747" s="233"/>
    </row>
    <row r="36749" spans="4:4" s="232" customFormat="1" ht="15.75" customHeight="1">
      <c r="D36749" s="233"/>
    </row>
    <row r="36751" spans="4:4" s="232" customFormat="1" ht="15.75" customHeight="1">
      <c r="D36751" s="233"/>
    </row>
    <row r="36753" spans="4:4" s="232" customFormat="1" ht="15.75" customHeight="1">
      <c r="D36753" s="233"/>
    </row>
    <row r="36755" spans="4:4" s="232" customFormat="1" ht="15.75" customHeight="1">
      <c r="D36755" s="233"/>
    </row>
    <row r="36757" spans="4:4" s="232" customFormat="1" ht="15.75" customHeight="1">
      <c r="D36757" s="233"/>
    </row>
    <row r="36759" spans="4:4" s="232" customFormat="1" ht="15.75" customHeight="1">
      <c r="D36759" s="233"/>
    </row>
    <row r="36761" spans="4:4" s="232" customFormat="1" ht="15.75" customHeight="1">
      <c r="D36761" s="233"/>
    </row>
    <row r="36763" spans="4:4" s="232" customFormat="1" ht="15.75" customHeight="1">
      <c r="D36763" s="233"/>
    </row>
    <row r="36765" spans="4:4" s="232" customFormat="1" ht="15.75" customHeight="1">
      <c r="D36765" s="233"/>
    </row>
    <row r="36767" spans="4:4" s="232" customFormat="1" ht="15.75" customHeight="1">
      <c r="D36767" s="233"/>
    </row>
    <row r="36769" spans="4:4" s="232" customFormat="1" ht="15.75" customHeight="1">
      <c r="D36769" s="233"/>
    </row>
    <row r="36771" spans="4:4" s="232" customFormat="1" ht="15.75" customHeight="1">
      <c r="D36771" s="233"/>
    </row>
    <row r="36773" spans="4:4" s="232" customFormat="1" ht="15.75" customHeight="1">
      <c r="D36773" s="233"/>
    </row>
    <row r="36775" spans="4:4" s="232" customFormat="1" ht="15.75" customHeight="1">
      <c r="D36775" s="233"/>
    </row>
    <row r="36777" spans="4:4" s="232" customFormat="1" ht="15.75" customHeight="1">
      <c r="D36777" s="233"/>
    </row>
    <row r="36779" spans="4:4" s="232" customFormat="1" ht="15.75" customHeight="1">
      <c r="D36779" s="233"/>
    </row>
    <row r="36781" spans="4:4" s="232" customFormat="1" ht="15.75" customHeight="1">
      <c r="D36781" s="233"/>
    </row>
    <row r="36783" spans="4:4" s="232" customFormat="1" ht="15.75" customHeight="1">
      <c r="D36783" s="233"/>
    </row>
    <row r="36785" spans="4:4" s="232" customFormat="1" ht="15.75" customHeight="1">
      <c r="D36785" s="233"/>
    </row>
    <row r="36787" spans="4:4" s="232" customFormat="1" ht="15.75" customHeight="1">
      <c r="D36787" s="233"/>
    </row>
    <row r="36789" spans="4:4" s="232" customFormat="1" ht="15.75" customHeight="1">
      <c r="D36789" s="233"/>
    </row>
    <row r="36791" spans="4:4" s="232" customFormat="1" ht="15.75" customHeight="1">
      <c r="D36791" s="233"/>
    </row>
    <row r="36793" spans="4:4" s="232" customFormat="1" ht="15.75" customHeight="1">
      <c r="D36793" s="233"/>
    </row>
    <row r="36795" spans="4:4" s="232" customFormat="1" ht="15.75" customHeight="1">
      <c r="D36795" s="233"/>
    </row>
    <row r="36797" spans="4:4" s="232" customFormat="1" ht="15.75" customHeight="1">
      <c r="D36797" s="233"/>
    </row>
    <row r="36799" spans="4:4" s="232" customFormat="1" ht="15.75" customHeight="1">
      <c r="D36799" s="233"/>
    </row>
    <row r="36801" spans="4:4" s="232" customFormat="1" ht="15.75" customHeight="1">
      <c r="D36801" s="233"/>
    </row>
    <row r="36803" spans="4:4" s="232" customFormat="1" ht="15.75" customHeight="1">
      <c r="D36803" s="233"/>
    </row>
    <row r="36805" spans="4:4" s="232" customFormat="1" ht="15.75" customHeight="1">
      <c r="D36805" s="233"/>
    </row>
    <row r="36807" spans="4:4" s="232" customFormat="1" ht="15.75" customHeight="1">
      <c r="D36807" s="233"/>
    </row>
    <row r="36809" spans="4:4" s="232" customFormat="1" ht="15.75" customHeight="1">
      <c r="D36809" s="233"/>
    </row>
    <row r="36811" spans="4:4" s="232" customFormat="1" ht="15.75" customHeight="1">
      <c r="D36811" s="233"/>
    </row>
    <row r="36813" spans="4:4" s="232" customFormat="1" ht="15.75" customHeight="1">
      <c r="D36813" s="233"/>
    </row>
    <row r="36815" spans="4:4" s="232" customFormat="1" ht="15.75" customHeight="1">
      <c r="D36815" s="233"/>
    </row>
    <row r="36817" spans="4:4" s="232" customFormat="1" ht="15.75" customHeight="1">
      <c r="D36817" s="233"/>
    </row>
    <row r="36819" spans="4:4" s="232" customFormat="1" ht="15.75" customHeight="1">
      <c r="D36819" s="233"/>
    </row>
    <row r="36821" spans="4:4" s="232" customFormat="1" ht="15.75" customHeight="1">
      <c r="D36821" s="233"/>
    </row>
    <row r="36823" spans="4:4" s="232" customFormat="1" ht="15.75" customHeight="1">
      <c r="D36823" s="233"/>
    </row>
    <row r="36825" spans="4:4" s="232" customFormat="1" ht="15.75" customHeight="1">
      <c r="D36825" s="233"/>
    </row>
    <row r="36827" spans="4:4" s="232" customFormat="1" ht="15.75" customHeight="1">
      <c r="D36827" s="233"/>
    </row>
    <row r="36829" spans="4:4" s="232" customFormat="1" ht="15.75" customHeight="1">
      <c r="D36829" s="233"/>
    </row>
    <row r="36831" spans="4:4" s="232" customFormat="1" ht="15.75" customHeight="1">
      <c r="D36831" s="233"/>
    </row>
    <row r="36833" spans="4:4" s="232" customFormat="1" ht="15.75" customHeight="1">
      <c r="D36833" s="233"/>
    </row>
    <row r="36835" spans="4:4" s="232" customFormat="1" ht="15.75" customHeight="1">
      <c r="D36835" s="233"/>
    </row>
    <row r="36837" spans="4:4" s="232" customFormat="1" ht="15.75" customHeight="1">
      <c r="D36837" s="233"/>
    </row>
    <row r="36839" spans="4:4" s="232" customFormat="1" ht="15.75" customHeight="1">
      <c r="D36839" s="233"/>
    </row>
    <row r="36841" spans="4:4" s="232" customFormat="1" ht="15.75" customHeight="1">
      <c r="D36841" s="233"/>
    </row>
    <row r="36843" spans="4:4" s="232" customFormat="1" ht="15.75" customHeight="1">
      <c r="D36843" s="233"/>
    </row>
    <row r="36845" spans="4:4" s="232" customFormat="1" ht="15.75" customHeight="1">
      <c r="D36845" s="233"/>
    </row>
    <row r="36847" spans="4:4" s="232" customFormat="1" ht="15.75" customHeight="1">
      <c r="D36847" s="233"/>
    </row>
    <row r="36849" spans="4:4" s="232" customFormat="1" ht="15.75" customHeight="1">
      <c r="D36849" s="233"/>
    </row>
    <row r="36851" spans="4:4" s="232" customFormat="1" ht="15.75" customHeight="1">
      <c r="D36851" s="233"/>
    </row>
    <row r="36853" spans="4:4" s="232" customFormat="1" ht="15.75" customHeight="1">
      <c r="D36853" s="233"/>
    </row>
    <row r="36855" spans="4:4" s="232" customFormat="1" ht="15.75" customHeight="1">
      <c r="D36855" s="233"/>
    </row>
    <row r="36857" spans="4:4" s="232" customFormat="1" ht="15.75" customHeight="1">
      <c r="D36857" s="233"/>
    </row>
    <row r="36859" spans="4:4" s="232" customFormat="1" ht="15.75" customHeight="1">
      <c r="D36859" s="233"/>
    </row>
    <row r="36861" spans="4:4" s="232" customFormat="1" ht="15.75" customHeight="1">
      <c r="D36861" s="233"/>
    </row>
    <row r="36863" spans="4:4" s="232" customFormat="1" ht="15.75" customHeight="1">
      <c r="D36863" s="233"/>
    </row>
    <row r="36865" spans="4:4" s="232" customFormat="1" ht="15.75" customHeight="1">
      <c r="D36865" s="233"/>
    </row>
    <row r="36867" spans="4:4" s="232" customFormat="1" ht="15.75" customHeight="1">
      <c r="D36867" s="233"/>
    </row>
    <row r="36869" spans="4:4" s="232" customFormat="1" ht="15.75" customHeight="1">
      <c r="D36869" s="233"/>
    </row>
    <row r="36871" spans="4:4" s="232" customFormat="1" ht="15.75" customHeight="1">
      <c r="D36871" s="233"/>
    </row>
    <row r="36873" spans="4:4" s="232" customFormat="1" ht="15.75" customHeight="1">
      <c r="D36873" s="233"/>
    </row>
    <row r="36875" spans="4:4" s="232" customFormat="1" ht="15.75" customHeight="1">
      <c r="D36875" s="233"/>
    </row>
    <row r="36877" spans="4:4" s="232" customFormat="1" ht="15.75" customHeight="1">
      <c r="D36877" s="233"/>
    </row>
    <row r="36879" spans="4:4" s="232" customFormat="1" ht="15.75" customHeight="1">
      <c r="D36879" s="233"/>
    </row>
    <row r="36881" spans="4:4" s="232" customFormat="1" ht="15.75" customHeight="1">
      <c r="D36881" s="233"/>
    </row>
    <row r="36883" spans="4:4" s="232" customFormat="1" ht="15.75" customHeight="1">
      <c r="D36883" s="233"/>
    </row>
    <row r="36885" spans="4:4" s="232" customFormat="1" ht="15.75" customHeight="1">
      <c r="D36885" s="233"/>
    </row>
    <row r="36887" spans="4:4" s="232" customFormat="1" ht="15.75" customHeight="1">
      <c r="D36887" s="233"/>
    </row>
    <row r="36889" spans="4:4" s="232" customFormat="1" ht="15.75" customHeight="1">
      <c r="D36889" s="233"/>
    </row>
    <row r="36891" spans="4:4" s="232" customFormat="1" ht="15.75" customHeight="1">
      <c r="D36891" s="233"/>
    </row>
    <row r="36893" spans="4:4" s="232" customFormat="1" ht="15.75" customHeight="1">
      <c r="D36893" s="233"/>
    </row>
    <row r="36895" spans="4:4" s="232" customFormat="1" ht="15.75" customHeight="1">
      <c r="D36895" s="233"/>
    </row>
    <row r="36897" spans="4:4" s="232" customFormat="1" ht="15.75" customHeight="1">
      <c r="D36897" s="233"/>
    </row>
    <row r="36899" spans="4:4" s="232" customFormat="1" ht="15.75" customHeight="1">
      <c r="D36899" s="233"/>
    </row>
    <row r="36901" spans="4:4" s="232" customFormat="1" ht="15.75" customHeight="1">
      <c r="D36901" s="233"/>
    </row>
    <row r="36903" spans="4:4" s="232" customFormat="1" ht="15.75" customHeight="1">
      <c r="D36903" s="233"/>
    </row>
    <row r="36905" spans="4:4" s="232" customFormat="1" ht="15.75" customHeight="1">
      <c r="D36905" s="233"/>
    </row>
    <row r="36907" spans="4:4" s="232" customFormat="1" ht="15.75" customHeight="1">
      <c r="D36907" s="233"/>
    </row>
    <row r="36909" spans="4:4" s="232" customFormat="1" ht="15.75" customHeight="1">
      <c r="D36909" s="233"/>
    </row>
    <row r="36911" spans="4:4" s="232" customFormat="1" ht="15.75" customHeight="1">
      <c r="D36911" s="233"/>
    </row>
    <row r="36913" spans="4:4" s="232" customFormat="1" ht="15.75" customHeight="1">
      <c r="D36913" s="233"/>
    </row>
    <row r="36915" spans="4:4" s="232" customFormat="1" ht="15.75" customHeight="1">
      <c r="D36915" s="233"/>
    </row>
    <row r="36917" spans="4:4" s="232" customFormat="1" ht="15.75" customHeight="1">
      <c r="D36917" s="233"/>
    </row>
    <row r="36919" spans="4:4" s="232" customFormat="1" ht="15.75" customHeight="1">
      <c r="D36919" s="233"/>
    </row>
    <row r="36921" spans="4:4" s="232" customFormat="1" ht="15.75" customHeight="1">
      <c r="D36921" s="233"/>
    </row>
    <row r="36923" spans="4:4" s="232" customFormat="1" ht="15.75" customHeight="1">
      <c r="D36923" s="233"/>
    </row>
    <row r="36925" spans="4:4" s="232" customFormat="1" ht="15.75" customHeight="1">
      <c r="D36925" s="233"/>
    </row>
    <row r="36927" spans="4:4" s="232" customFormat="1" ht="15.75" customHeight="1">
      <c r="D36927" s="233"/>
    </row>
    <row r="36929" spans="4:4" s="232" customFormat="1" ht="15.75" customHeight="1">
      <c r="D36929" s="233"/>
    </row>
    <row r="36931" spans="4:4" s="232" customFormat="1" ht="15.75" customHeight="1">
      <c r="D36931" s="233"/>
    </row>
    <row r="36933" spans="4:4" s="232" customFormat="1" ht="15.75" customHeight="1">
      <c r="D36933" s="233"/>
    </row>
    <row r="36935" spans="4:4" s="232" customFormat="1" ht="15.75" customHeight="1">
      <c r="D36935" s="233"/>
    </row>
    <row r="36937" spans="4:4" s="232" customFormat="1" ht="15.75" customHeight="1">
      <c r="D36937" s="233"/>
    </row>
    <row r="36939" spans="4:4" s="232" customFormat="1" ht="15.75" customHeight="1">
      <c r="D36939" s="233"/>
    </row>
    <row r="36941" spans="4:4" s="232" customFormat="1" ht="15.75" customHeight="1">
      <c r="D36941" s="233"/>
    </row>
    <row r="36943" spans="4:4" s="232" customFormat="1" ht="15.75" customHeight="1">
      <c r="D36943" s="233"/>
    </row>
    <row r="36945" spans="4:4" s="232" customFormat="1" ht="15.75" customHeight="1">
      <c r="D36945" s="233"/>
    </row>
    <row r="36947" spans="4:4" s="232" customFormat="1" ht="15.75" customHeight="1">
      <c r="D36947" s="233"/>
    </row>
    <row r="36949" spans="4:4" s="232" customFormat="1" ht="15.75" customHeight="1">
      <c r="D36949" s="233"/>
    </row>
    <row r="36951" spans="4:4" s="232" customFormat="1" ht="15.75" customHeight="1">
      <c r="D36951" s="233"/>
    </row>
    <row r="36953" spans="4:4" s="232" customFormat="1" ht="15.75" customHeight="1">
      <c r="D36953" s="233"/>
    </row>
    <row r="36955" spans="4:4" s="232" customFormat="1" ht="15.75" customHeight="1">
      <c r="D36955" s="233"/>
    </row>
    <row r="36957" spans="4:4" s="232" customFormat="1" ht="15.75" customHeight="1">
      <c r="D36957" s="233"/>
    </row>
    <row r="36959" spans="4:4" s="232" customFormat="1" ht="15.75" customHeight="1">
      <c r="D36959" s="233"/>
    </row>
    <row r="36961" spans="4:4" s="232" customFormat="1" ht="15.75" customHeight="1">
      <c r="D36961" s="233"/>
    </row>
    <row r="36963" spans="4:4" s="232" customFormat="1" ht="15.75" customHeight="1">
      <c r="D36963" s="233"/>
    </row>
    <row r="36965" spans="4:4" s="232" customFormat="1" ht="15.75" customHeight="1">
      <c r="D36965" s="233"/>
    </row>
    <row r="36967" spans="4:4" s="232" customFormat="1" ht="15.75" customHeight="1">
      <c r="D36967" s="233"/>
    </row>
    <row r="36969" spans="4:4" s="232" customFormat="1" ht="15.75" customHeight="1">
      <c r="D36969" s="233"/>
    </row>
    <row r="36971" spans="4:4" s="232" customFormat="1" ht="15.75" customHeight="1">
      <c r="D36971" s="233"/>
    </row>
    <row r="36973" spans="4:4" s="232" customFormat="1" ht="15.75" customHeight="1">
      <c r="D36973" s="233"/>
    </row>
    <row r="36975" spans="4:4" s="232" customFormat="1" ht="15.75" customHeight="1">
      <c r="D36975" s="233"/>
    </row>
    <row r="36977" spans="4:4" s="232" customFormat="1" ht="15.75" customHeight="1">
      <c r="D36977" s="233"/>
    </row>
    <row r="36979" spans="4:4" s="232" customFormat="1" ht="15.75" customHeight="1">
      <c r="D36979" s="233"/>
    </row>
    <row r="36981" spans="4:4" s="232" customFormat="1" ht="15.75" customHeight="1">
      <c r="D36981" s="233"/>
    </row>
    <row r="36983" spans="4:4" s="232" customFormat="1" ht="15.75" customHeight="1">
      <c r="D36983" s="233"/>
    </row>
    <row r="36985" spans="4:4" s="232" customFormat="1" ht="15.75" customHeight="1">
      <c r="D36985" s="233"/>
    </row>
    <row r="36987" spans="4:4" s="232" customFormat="1" ht="15.75" customHeight="1">
      <c r="D36987" s="233"/>
    </row>
    <row r="36989" spans="4:4" s="232" customFormat="1" ht="15.75" customHeight="1">
      <c r="D36989" s="233"/>
    </row>
    <row r="36991" spans="4:4" s="232" customFormat="1" ht="15.75" customHeight="1">
      <c r="D36991" s="233"/>
    </row>
    <row r="36993" spans="4:4" s="232" customFormat="1" ht="15.75" customHeight="1">
      <c r="D36993" s="233"/>
    </row>
    <row r="36995" spans="4:4" s="232" customFormat="1" ht="15.75" customHeight="1">
      <c r="D36995" s="233"/>
    </row>
    <row r="36997" spans="4:4" s="232" customFormat="1" ht="15.75" customHeight="1">
      <c r="D36997" s="233"/>
    </row>
    <row r="36999" spans="4:4" s="232" customFormat="1" ht="15.75" customHeight="1">
      <c r="D36999" s="233"/>
    </row>
    <row r="37001" spans="4:4" s="232" customFormat="1" ht="15.75" customHeight="1">
      <c r="D37001" s="233"/>
    </row>
    <row r="37003" spans="4:4" s="232" customFormat="1" ht="15.75" customHeight="1">
      <c r="D37003" s="233"/>
    </row>
    <row r="37005" spans="4:4" s="232" customFormat="1" ht="15.75" customHeight="1">
      <c r="D37005" s="233"/>
    </row>
    <row r="37007" spans="4:4" s="232" customFormat="1" ht="15.75" customHeight="1">
      <c r="D37007" s="233"/>
    </row>
    <row r="37009" spans="4:4" s="232" customFormat="1" ht="15.75" customHeight="1">
      <c r="D37009" s="233"/>
    </row>
    <row r="37011" spans="4:4" s="232" customFormat="1" ht="15.75" customHeight="1">
      <c r="D37011" s="233"/>
    </row>
    <row r="37013" spans="4:4" s="232" customFormat="1" ht="15.75" customHeight="1">
      <c r="D37013" s="233"/>
    </row>
    <row r="37015" spans="4:4" s="232" customFormat="1" ht="15.75" customHeight="1">
      <c r="D37015" s="233"/>
    </row>
    <row r="37017" spans="4:4" s="232" customFormat="1" ht="15.75" customHeight="1">
      <c r="D37017" s="233"/>
    </row>
    <row r="37019" spans="4:4" s="232" customFormat="1" ht="15.75" customHeight="1">
      <c r="D37019" s="233"/>
    </row>
    <row r="37021" spans="4:4" s="232" customFormat="1" ht="15.75" customHeight="1">
      <c r="D37021" s="233"/>
    </row>
    <row r="37023" spans="4:4" s="232" customFormat="1" ht="15.75" customHeight="1">
      <c r="D37023" s="233"/>
    </row>
    <row r="37025" spans="4:4" s="232" customFormat="1" ht="15.75" customHeight="1">
      <c r="D37025" s="233"/>
    </row>
    <row r="37027" spans="4:4" s="232" customFormat="1" ht="15.75" customHeight="1">
      <c r="D37027" s="233"/>
    </row>
    <row r="37029" spans="4:4" s="232" customFormat="1" ht="15.75" customHeight="1">
      <c r="D37029" s="233"/>
    </row>
    <row r="37031" spans="4:4" s="232" customFormat="1" ht="15.75" customHeight="1">
      <c r="D37031" s="233"/>
    </row>
    <row r="37033" spans="4:4" s="232" customFormat="1" ht="15.75" customHeight="1">
      <c r="D37033" s="233"/>
    </row>
    <row r="37035" spans="4:4" s="232" customFormat="1" ht="15.75" customHeight="1">
      <c r="D37035" s="233"/>
    </row>
    <row r="37037" spans="4:4" s="232" customFormat="1" ht="15.75" customHeight="1">
      <c r="D37037" s="233"/>
    </row>
    <row r="37039" spans="4:4" s="232" customFormat="1" ht="15.75" customHeight="1">
      <c r="D37039" s="233"/>
    </row>
    <row r="37041" spans="4:4" s="232" customFormat="1" ht="15.75" customHeight="1">
      <c r="D37041" s="233"/>
    </row>
    <row r="37043" spans="4:4" s="232" customFormat="1" ht="15.75" customHeight="1">
      <c r="D37043" s="233"/>
    </row>
    <row r="37045" spans="4:4" s="232" customFormat="1" ht="15.75" customHeight="1">
      <c r="D37045" s="233"/>
    </row>
    <row r="37047" spans="4:4" s="232" customFormat="1" ht="15.75" customHeight="1">
      <c r="D37047" s="233"/>
    </row>
    <row r="37049" spans="4:4" s="232" customFormat="1" ht="15.75" customHeight="1">
      <c r="D37049" s="233"/>
    </row>
    <row r="37051" spans="4:4" s="232" customFormat="1" ht="15.75" customHeight="1">
      <c r="D37051" s="233"/>
    </row>
    <row r="37053" spans="4:4" s="232" customFormat="1" ht="15.75" customHeight="1">
      <c r="D37053" s="233"/>
    </row>
    <row r="37055" spans="4:4" s="232" customFormat="1" ht="15.75" customHeight="1">
      <c r="D37055" s="233"/>
    </row>
    <row r="37057" spans="4:4" s="232" customFormat="1" ht="15.75" customHeight="1">
      <c r="D37057" s="233"/>
    </row>
    <row r="37059" spans="4:4" s="232" customFormat="1" ht="15.75" customHeight="1">
      <c r="D37059" s="233"/>
    </row>
    <row r="37061" spans="4:4" s="232" customFormat="1" ht="15.75" customHeight="1">
      <c r="D37061" s="233"/>
    </row>
    <row r="37063" spans="4:4" s="232" customFormat="1" ht="15.75" customHeight="1">
      <c r="D37063" s="233"/>
    </row>
    <row r="37065" spans="4:4" s="232" customFormat="1" ht="15.75" customHeight="1">
      <c r="D37065" s="233"/>
    </row>
    <row r="37067" spans="4:4" s="232" customFormat="1" ht="15.75" customHeight="1">
      <c r="D37067" s="233"/>
    </row>
    <row r="37069" spans="4:4" s="232" customFormat="1" ht="15.75" customHeight="1">
      <c r="D37069" s="233"/>
    </row>
    <row r="37071" spans="4:4" s="232" customFormat="1" ht="15.75" customHeight="1">
      <c r="D37071" s="233"/>
    </row>
    <row r="37073" spans="4:4" s="232" customFormat="1" ht="15.75" customHeight="1">
      <c r="D37073" s="233"/>
    </row>
    <row r="37075" spans="4:4" s="232" customFormat="1" ht="15.75" customHeight="1">
      <c r="D37075" s="233"/>
    </row>
    <row r="37077" spans="4:4" s="232" customFormat="1" ht="15.75" customHeight="1">
      <c r="D37077" s="233"/>
    </row>
    <row r="37079" spans="4:4" s="232" customFormat="1" ht="15.75" customHeight="1">
      <c r="D37079" s="233"/>
    </row>
    <row r="37081" spans="4:4" s="232" customFormat="1" ht="15.75" customHeight="1">
      <c r="D37081" s="233"/>
    </row>
    <row r="37083" spans="4:4" s="232" customFormat="1" ht="15.75" customHeight="1">
      <c r="D37083" s="233"/>
    </row>
    <row r="37085" spans="4:4" s="232" customFormat="1" ht="15.75" customHeight="1">
      <c r="D37085" s="233"/>
    </row>
    <row r="37087" spans="4:4" s="232" customFormat="1" ht="15.75" customHeight="1">
      <c r="D37087" s="233"/>
    </row>
    <row r="37089" spans="4:4" s="232" customFormat="1" ht="15.75" customHeight="1">
      <c r="D37089" s="233"/>
    </row>
    <row r="37091" spans="4:4" s="232" customFormat="1" ht="15.75" customHeight="1">
      <c r="D37091" s="233"/>
    </row>
    <row r="37093" spans="4:4" s="232" customFormat="1" ht="15.75" customHeight="1">
      <c r="D37093" s="233"/>
    </row>
    <row r="37095" spans="4:4" s="232" customFormat="1" ht="15.75" customHeight="1">
      <c r="D37095" s="233"/>
    </row>
    <row r="37097" spans="4:4" s="232" customFormat="1" ht="15.75" customHeight="1">
      <c r="D37097" s="233"/>
    </row>
    <row r="37099" spans="4:4" s="232" customFormat="1" ht="15.75" customHeight="1">
      <c r="D37099" s="233"/>
    </row>
    <row r="37101" spans="4:4" s="232" customFormat="1" ht="15.75" customHeight="1">
      <c r="D37101" s="233"/>
    </row>
    <row r="37103" spans="4:4" s="232" customFormat="1" ht="15.75" customHeight="1">
      <c r="D37103" s="233"/>
    </row>
    <row r="37105" spans="4:4" s="232" customFormat="1" ht="15.75" customHeight="1">
      <c r="D37105" s="233"/>
    </row>
    <row r="37107" spans="4:4" s="232" customFormat="1" ht="15.75" customHeight="1">
      <c r="D37107" s="233"/>
    </row>
    <row r="37109" spans="4:4" s="232" customFormat="1" ht="15.75" customHeight="1">
      <c r="D37109" s="233"/>
    </row>
    <row r="37111" spans="4:4" s="232" customFormat="1" ht="15.75" customHeight="1">
      <c r="D37111" s="233"/>
    </row>
    <row r="37113" spans="4:4" s="232" customFormat="1" ht="15.75" customHeight="1">
      <c r="D37113" s="233"/>
    </row>
    <row r="37115" spans="4:4" s="232" customFormat="1" ht="15.75" customHeight="1">
      <c r="D37115" s="233"/>
    </row>
    <row r="37117" spans="4:4" s="232" customFormat="1" ht="15.75" customHeight="1">
      <c r="D37117" s="233"/>
    </row>
    <row r="37119" spans="4:4" s="232" customFormat="1" ht="15.75" customHeight="1">
      <c r="D37119" s="233"/>
    </row>
    <row r="37121" spans="4:4" s="232" customFormat="1" ht="15.75" customHeight="1">
      <c r="D37121" s="233"/>
    </row>
    <row r="37123" spans="4:4" s="232" customFormat="1" ht="15.75" customHeight="1">
      <c r="D37123" s="233"/>
    </row>
    <row r="37125" spans="4:4" s="232" customFormat="1" ht="15.75" customHeight="1">
      <c r="D37125" s="233"/>
    </row>
    <row r="37127" spans="4:4" s="232" customFormat="1" ht="15.75" customHeight="1">
      <c r="D37127" s="233"/>
    </row>
    <row r="37129" spans="4:4" s="232" customFormat="1" ht="15.75" customHeight="1">
      <c r="D37129" s="233"/>
    </row>
    <row r="37131" spans="4:4" s="232" customFormat="1" ht="15.75" customHeight="1">
      <c r="D37131" s="233"/>
    </row>
    <row r="37133" spans="4:4" s="232" customFormat="1" ht="15.75" customHeight="1">
      <c r="D37133" s="233"/>
    </row>
    <row r="37135" spans="4:4" s="232" customFormat="1" ht="15.75" customHeight="1">
      <c r="D37135" s="233"/>
    </row>
    <row r="37137" spans="4:4" s="232" customFormat="1" ht="15.75" customHeight="1">
      <c r="D37137" s="233"/>
    </row>
    <row r="37139" spans="4:4" s="232" customFormat="1" ht="15.75" customHeight="1">
      <c r="D37139" s="233"/>
    </row>
    <row r="37141" spans="4:4" s="232" customFormat="1" ht="15.75" customHeight="1">
      <c r="D37141" s="233"/>
    </row>
    <row r="37143" spans="4:4" s="232" customFormat="1" ht="15.75" customHeight="1">
      <c r="D37143" s="233"/>
    </row>
    <row r="37145" spans="4:4" s="232" customFormat="1" ht="15.75" customHeight="1">
      <c r="D37145" s="233"/>
    </row>
    <row r="37147" spans="4:4" s="232" customFormat="1" ht="15.75" customHeight="1">
      <c r="D37147" s="233"/>
    </row>
    <row r="37149" spans="4:4" s="232" customFormat="1" ht="15.75" customHeight="1">
      <c r="D37149" s="233"/>
    </row>
    <row r="37151" spans="4:4" s="232" customFormat="1" ht="15.75" customHeight="1">
      <c r="D37151" s="233"/>
    </row>
    <row r="37153" spans="4:4" s="232" customFormat="1" ht="15.75" customHeight="1">
      <c r="D37153" s="233"/>
    </row>
    <row r="37155" spans="4:4" s="232" customFormat="1" ht="15.75" customHeight="1">
      <c r="D37155" s="233"/>
    </row>
    <row r="37157" spans="4:4" s="232" customFormat="1" ht="15.75" customHeight="1">
      <c r="D37157" s="233"/>
    </row>
    <row r="37159" spans="4:4" s="232" customFormat="1" ht="15.75" customHeight="1">
      <c r="D37159" s="233"/>
    </row>
    <row r="37161" spans="4:4" s="232" customFormat="1" ht="15.75" customHeight="1">
      <c r="D37161" s="233"/>
    </row>
    <row r="37163" spans="4:4" s="232" customFormat="1" ht="15.75" customHeight="1">
      <c r="D37163" s="233"/>
    </row>
    <row r="37165" spans="4:4" s="232" customFormat="1" ht="15.75" customHeight="1">
      <c r="D37165" s="233"/>
    </row>
    <row r="37167" spans="4:4" s="232" customFormat="1" ht="15.75" customHeight="1">
      <c r="D37167" s="233"/>
    </row>
    <row r="37169" spans="4:4" s="232" customFormat="1" ht="15.75" customHeight="1">
      <c r="D37169" s="233"/>
    </row>
    <row r="37171" spans="4:4" s="232" customFormat="1" ht="15.75" customHeight="1">
      <c r="D37171" s="233"/>
    </row>
    <row r="37173" spans="4:4" s="232" customFormat="1" ht="15.75" customHeight="1">
      <c r="D37173" s="233"/>
    </row>
    <row r="37175" spans="4:4" s="232" customFormat="1" ht="15.75" customHeight="1">
      <c r="D37175" s="233"/>
    </row>
    <row r="37177" spans="4:4" s="232" customFormat="1" ht="15.75" customHeight="1">
      <c r="D37177" s="233"/>
    </row>
    <row r="37179" spans="4:4" s="232" customFormat="1" ht="15.75" customHeight="1">
      <c r="D37179" s="233"/>
    </row>
    <row r="37181" spans="4:4" s="232" customFormat="1" ht="15.75" customHeight="1">
      <c r="D37181" s="233"/>
    </row>
    <row r="37183" spans="4:4" s="232" customFormat="1" ht="15.75" customHeight="1">
      <c r="D37183" s="233"/>
    </row>
    <row r="37185" spans="4:4" s="232" customFormat="1" ht="15.75" customHeight="1">
      <c r="D37185" s="233"/>
    </row>
    <row r="37187" spans="4:4" s="232" customFormat="1" ht="15.75" customHeight="1">
      <c r="D37187" s="233"/>
    </row>
    <row r="37189" spans="4:4" s="232" customFormat="1" ht="15.75" customHeight="1">
      <c r="D37189" s="233"/>
    </row>
    <row r="37191" spans="4:4" s="232" customFormat="1" ht="15.75" customHeight="1">
      <c r="D37191" s="233"/>
    </row>
    <row r="37193" spans="4:4" s="232" customFormat="1" ht="15.75" customHeight="1">
      <c r="D37193" s="233"/>
    </row>
    <row r="37195" spans="4:4" s="232" customFormat="1" ht="15.75" customHeight="1">
      <c r="D37195" s="233"/>
    </row>
    <row r="37197" spans="4:4" s="232" customFormat="1" ht="15.75" customHeight="1">
      <c r="D37197" s="233"/>
    </row>
    <row r="37199" spans="4:4" s="232" customFormat="1" ht="15.75" customHeight="1">
      <c r="D37199" s="233"/>
    </row>
    <row r="37201" spans="4:4" s="232" customFormat="1" ht="15.75" customHeight="1">
      <c r="D37201" s="233"/>
    </row>
    <row r="37203" spans="4:4" s="232" customFormat="1" ht="15.75" customHeight="1">
      <c r="D37203" s="233"/>
    </row>
    <row r="37205" spans="4:4" s="232" customFormat="1" ht="15.75" customHeight="1">
      <c r="D37205" s="233"/>
    </row>
    <row r="37207" spans="4:4" s="232" customFormat="1" ht="15.75" customHeight="1">
      <c r="D37207" s="233"/>
    </row>
    <row r="37209" spans="4:4" s="232" customFormat="1" ht="15.75" customHeight="1">
      <c r="D37209" s="233"/>
    </row>
    <row r="37211" spans="4:4" s="232" customFormat="1" ht="15.75" customHeight="1">
      <c r="D37211" s="233"/>
    </row>
    <row r="37213" spans="4:4" s="232" customFormat="1" ht="15.75" customHeight="1">
      <c r="D37213" s="233"/>
    </row>
    <row r="37215" spans="4:4" s="232" customFormat="1" ht="15.75" customHeight="1">
      <c r="D37215" s="233"/>
    </row>
    <row r="37217" spans="4:4" s="232" customFormat="1" ht="15.75" customHeight="1">
      <c r="D37217" s="233"/>
    </row>
    <row r="37219" spans="4:4" s="232" customFormat="1" ht="15.75" customHeight="1">
      <c r="D37219" s="233"/>
    </row>
    <row r="37221" spans="4:4" s="232" customFormat="1" ht="15.75" customHeight="1">
      <c r="D37221" s="233"/>
    </row>
    <row r="37223" spans="4:4" s="232" customFormat="1" ht="15.75" customHeight="1">
      <c r="D37223" s="233"/>
    </row>
    <row r="37225" spans="4:4" s="232" customFormat="1" ht="15.75" customHeight="1">
      <c r="D37225" s="233"/>
    </row>
    <row r="37227" spans="4:4" s="232" customFormat="1" ht="15.75" customHeight="1">
      <c r="D37227" s="233"/>
    </row>
    <row r="37229" spans="4:4" s="232" customFormat="1" ht="15.75" customHeight="1">
      <c r="D37229" s="233"/>
    </row>
    <row r="37231" spans="4:4" s="232" customFormat="1" ht="15.75" customHeight="1">
      <c r="D37231" s="233"/>
    </row>
    <row r="37233" spans="4:4" s="232" customFormat="1" ht="15.75" customHeight="1">
      <c r="D37233" s="233"/>
    </row>
    <row r="37235" spans="4:4" s="232" customFormat="1" ht="15.75" customHeight="1">
      <c r="D37235" s="233"/>
    </row>
    <row r="37237" spans="4:4" s="232" customFormat="1" ht="15.75" customHeight="1">
      <c r="D37237" s="233"/>
    </row>
    <row r="37239" spans="4:4" s="232" customFormat="1" ht="15.75" customHeight="1">
      <c r="D37239" s="233"/>
    </row>
    <row r="37241" spans="4:4" s="232" customFormat="1" ht="15.75" customHeight="1">
      <c r="D37241" s="233"/>
    </row>
    <row r="37243" spans="4:4" s="232" customFormat="1" ht="15.75" customHeight="1">
      <c r="D37243" s="233"/>
    </row>
    <row r="37245" spans="4:4" s="232" customFormat="1" ht="15.75" customHeight="1">
      <c r="D37245" s="233"/>
    </row>
    <row r="37247" spans="4:4" s="232" customFormat="1" ht="15.75" customHeight="1">
      <c r="D37247" s="233"/>
    </row>
    <row r="37249" spans="4:4" s="232" customFormat="1" ht="15.75" customHeight="1">
      <c r="D37249" s="233"/>
    </row>
    <row r="37251" spans="4:4" s="232" customFormat="1" ht="15.75" customHeight="1">
      <c r="D37251" s="233"/>
    </row>
    <row r="37253" spans="4:4" s="232" customFormat="1" ht="15.75" customHeight="1">
      <c r="D37253" s="233"/>
    </row>
    <row r="37255" spans="4:4" s="232" customFormat="1" ht="15.75" customHeight="1">
      <c r="D37255" s="233"/>
    </row>
    <row r="37257" spans="4:4" s="232" customFormat="1" ht="15.75" customHeight="1">
      <c r="D37257" s="233"/>
    </row>
    <row r="37259" spans="4:4" s="232" customFormat="1" ht="15.75" customHeight="1">
      <c r="D37259" s="233"/>
    </row>
    <row r="37261" spans="4:4" s="232" customFormat="1" ht="15.75" customHeight="1">
      <c r="D37261" s="233"/>
    </row>
    <row r="37263" spans="4:4" s="232" customFormat="1" ht="15.75" customHeight="1">
      <c r="D37263" s="233"/>
    </row>
    <row r="37265" spans="4:4" s="232" customFormat="1" ht="15.75" customHeight="1">
      <c r="D37265" s="233"/>
    </row>
    <row r="37267" spans="4:4" s="232" customFormat="1" ht="15.75" customHeight="1">
      <c r="D37267" s="233"/>
    </row>
    <row r="37269" spans="4:4" s="232" customFormat="1" ht="15.75" customHeight="1">
      <c r="D37269" s="233"/>
    </row>
    <row r="37271" spans="4:4" s="232" customFormat="1" ht="15.75" customHeight="1">
      <c r="D37271" s="233"/>
    </row>
    <row r="37273" spans="4:4" s="232" customFormat="1" ht="15.75" customHeight="1">
      <c r="D37273" s="233"/>
    </row>
    <row r="37275" spans="4:4" s="232" customFormat="1" ht="15.75" customHeight="1">
      <c r="D37275" s="233"/>
    </row>
    <row r="37277" spans="4:4" s="232" customFormat="1" ht="15.75" customHeight="1">
      <c r="D37277" s="233"/>
    </row>
    <row r="37279" spans="4:4" s="232" customFormat="1" ht="15.75" customHeight="1">
      <c r="D37279" s="233"/>
    </row>
    <row r="37281" spans="4:4" s="232" customFormat="1" ht="15.75" customHeight="1">
      <c r="D37281" s="233"/>
    </row>
    <row r="37283" spans="4:4" s="232" customFormat="1" ht="15.75" customHeight="1">
      <c r="D37283" s="233"/>
    </row>
    <row r="37285" spans="4:4" s="232" customFormat="1" ht="15.75" customHeight="1">
      <c r="D37285" s="233"/>
    </row>
    <row r="37287" spans="4:4" s="232" customFormat="1" ht="15.75" customHeight="1">
      <c r="D37287" s="233"/>
    </row>
    <row r="37289" spans="4:4" s="232" customFormat="1" ht="15.75" customHeight="1">
      <c r="D37289" s="233"/>
    </row>
    <row r="37291" spans="4:4" s="232" customFormat="1" ht="15.75" customHeight="1">
      <c r="D37291" s="233"/>
    </row>
    <row r="37293" spans="4:4" s="232" customFormat="1" ht="15.75" customHeight="1">
      <c r="D37293" s="233"/>
    </row>
    <row r="37295" spans="4:4" s="232" customFormat="1" ht="15.75" customHeight="1">
      <c r="D37295" s="233"/>
    </row>
    <row r="37297" spans="4:4" s="232" customFormat="1" ht="15.75" customHeight="1">
      <c r="D37297" s="233"/>
    </row>
    <row r="37299" spans="4:4" s="232" customFormat="1" ht="15.75" customHeight="1">
      <c r="D37299" s="233"/>
    </row>
    <row r="37301" spans="4:4" s="232" customFormat="1" ht="15.75" customHeight="1">
      <c r="D37301" s="233"/>
    </row>
    <row r="37303" spans="4:4" s="232" customFormat="1" ht="15.75" customHeight="1">
      <c r="D37303" s="233"/>
    </row>
    <row r="37305" spans="4:4" s="232" customFormat="1" ht="15.75" customHeight="1">
      <c r="D37305" s="233"/>
    </row>
    <row r="37307" spans="4:4" s="232" customFormat="1" ht="15.75" customHeight="1">
      <c r="D37307" s="233"/>
    </row>
    <row r="37309" spans="4:4" s="232" customFormat="1" ht="15.75" customHeight="1">
      <c r="D37309" s="233"/>
    </row>
    <row r="37311" spans="4:4" s="232" customFormat="1" ht="15.75" customHeight="1">
      <c r="D37311" s="233"/>
    </row>
    <row r="37313" spans="4:4" s="232" customFormat="1" ht="15.75" customHeight="1">
      <c r="D37313" s="233"/>
    </row>
    <row r="37315" spans="4:4" s="232" customFormat="1" ht="15.75" customHeight="1">
      <c r="D37315" s="233"/>
    </row>
    <row r="37317" spans="4:4" s="232" customFormat="1" ht="15.75" customHeight="1">
      <c r="D37317" s="233"/>
    </row>
    <row r="37319" spans="4:4" s="232" customFormat="1" ht="15.75" customHeight="1">
      <c r="D37319" s="233"/>
    </row>
    <row r="37321" spans="4:4" s="232" customFormat="1" ht="15.75" customHeight="1">
      <c r="D37321" s="233"/>
    </row>
    <row r="37323" spans="4:4" s="232" customFormat="1" ht="15.75" customHeight="1">
      <c r="D37323" s="233"/>
    </row>
    <row r="37325" spans="4:4" s="232" customFormat="1" ht="15.75" customHeight="1">
      <c r="D37325" s="233"/>
    </row>
    <row r="37327" spans="4:4" s="232" customFormat="1" ht="15.75" customHeight="1">
      <c r="D37327" s="233"/>
    </row>
    <row r="37329" spans="4:4" s="232" customFormat="1" ht="15.75" customHeight="1">
      <c r="D37329" s="233"/>
    </row>
    <row r="37331" spans="4:4" s="232" customFormat="1" ht="15.75" customHeight="1">
      <c r="D37331" s="233"/>
    </row>
    <row r="37333" spans="4:4" s="232" customFormat="1" ht="15.75" customHeight="1">
      <c r="D37333" s="233"/>
    </row>
    <row r="37335" spans="4:4" s="232" customFormat="1" ht="15.75" customHeight="1">
      <c r="D37335" s="233"/>
    </row>
    <row r="37337" spans="4:4" s="232" customFormat="1" ht="15.75" customHeight="1">
      <c r="D37337" s="233"/>
    </row>
    <row r="37339" spans="4:4" s="232" customFormat="1" ht="15.75" customHeight="1">
      <c r="D37339" s="233"/>
    </row>
    <row r="37341" spans="4:4" s="232" customFormat="1" ht="15.75" customHeight="1">
      <c r="D37341" s="233"/>
    </row>
    <row r="37343" spans="4:4" s="232" customFormat="1" ht="15.75" customHeight="1">
      <c r="D37343" s="233"/>
    </row>
    <row r="37345" spans="4:4" s="232" customFormat="1" ht="15.75" customHeight="1">
      <c r="D37345" s="233"/>
    </row>
    <row r="37347" spans="4:4" s="232" customFormat="1" ht="15.75" customHeight="1">
      <c r="D37347" s="233"/>
    </row>
    <row r="37349" spans="4:4" s="232" customFormat="1" ht="15.75" customHeight="1">
      <c r="D37349" s="233"/>
    </row>
    <row r="37351" spans="4:4" s="232" customFormat="1" ht="15.75" customHeight="1">
      <c r="D37351" s="233"/>
    </row>
    <row r="37353" spans="4:4" s="232" customFormat="1" ht="15.75" customHeight="1">
      <c r="D37353" s="233"/>
    </row>
    <row r="37355" spans="4:4" s="232" customFormat="1" ht="15.75" customHeight="1">
      <c r="D37355" s="233"/>
    </row>
    <row r="37357" spans="4:4" s="232" customFormat="1" ht="15.75" customHeight="1">
      <c r="D37357" s="233"/>
    </row>
    <row r="37359" spans="4:4" s="232" customFormat="1" ht="15.75" customHeight="1">
      <c r="D37359" s="233"/>
    </row>
    <row r="37361" spans="4:4" s="232" customFormat="1" ht="15.75" customHeight="1">
      <c r="D37361" s="233"/>
    </row>
    <row r="37363" spans="4:4" s="232" customFormat="1" ht="15.75" customHeight="1">
      <c r="D37363" s="233"/>
    </row>
    <row r="37365" spans="4:4" s="232" customFormat="1" ht="15.75" customHeight="1">
      <c r="D37365" s="233"/>
    </row>
    <row r="37367" spans="4:4" s="232" customFormat="1" ht="15.75" customHeight="1">
      <c r="D37367" s="233"/>
    </row>
    <row r="37369" spans="4:4" s="232" customFormat="1" ht="15.75" customHeight="1">
      <c r="D37369" s="233"/>
    </row>
    <row r="37371" spans="4:4" s="232" customFormat="1" ht="15.75" customHeight="1">
      <c r="D37371" s="233"/>
    </row>
    <row r="37373" spans="4:4" s="232" customFormat="1" ht="15.75" customHeight="1">
      <c r="D37373" s="233"/>
    </row>
    <row r="37375" spans="4:4" s="232" customFormat="1" ht="15.75" customHeight="1">
      <c r="D37375" s="233"/>
    </row>
    <row r="37377" spans="4:4" s="232" customFormat="1" ht="15.75" customHeight="1">
      <c r="D37377" s="233"/>
    </row>
    <row r="37379" spans="4:4" s="232" customFormat="1" ht="15.75" customHeight="1">
      <c r="D37379" s="233"/>
    </row>
    <row r="37381" spans="4:4" s="232" customFormat="1" ht="15.75" customHeight="1">
      <c r="D37381" s="233"/>
    </row>
    <row r="37383" spans="4:4" s="232" customFormat="1" ht="15.75" customHeight="1">
      <c r="D37383" s="233"/>
    </row>
    <row r="37385" spans="4:4" s="232" customFormat="1" ht="15.75" customHeight="1">
      <c r="D37385" s="233"/>
    </row>
    <row r="37387" spans="4:4" s="232" customFormat="1" ht="15.75" customHeight="1">
      <c r="D37387" s="233"/>
    </row>
    <row r="37389" spans="4:4" s="232" customFormat="1" ht="15.75" customHeight="1">
      <c r="D37389" s="233"/>
    </row>
    <row r="37391" spans="4:4" s="232" customFormat="1" ht="15.75" customHeight="1">
      <c r="D37391" s="233"/>
    </row>
    <row r="37393" spans="4:4" s="232" customFormat="1" ht="15.75" customHeight="1">
      <c r="D37393" s="233"/>
    </row>
    <row r="37395" spans="4:4" s="232" customFormat="1" ht="15.75" customHeight="1">
      <c r="D37395" s="233"/>
    </row>
    <row r="37397" spans="4:4" s="232" customFormat="1" ht="15.75" customHeight="1">
      <c r="D37397" s="233"/>
    </row>
    <row r="37399" spans="4:4" s="232" customFormat="1" ht="15.75" customHeight="1">
      <c r="D37399" s="233"/>
    </row>
    <row r="37401" spans="4:4" s="232" customFormat="1" ht="15.75" customHeight="1">
      <c r="D37401" s="233"/>
    </row>
    <row r="37403" spans="4:4" s="232" customFormat="1" ht="15.75" customHeight="1">
      <c r="D37403" s="233"/>
    </row>
    <row r="37405" spans="4:4" s="232" customFormat="1" ht="15.75" customHeight="1">
      <c r="D37405" s="233"/>
    </row>
    <row r="37407" spans="4:4" s="232" customFormat="1" ht="15.75" customHeight="1">
      <c r="D37407" s="233"/>
    </row>
    <row r="37409" spans="4:4" s="232" customFormat="1" ht="15.75" customHeight="1">
      <c r="D37409" s="233"/>
    </row>
    <row r="37411" spans="4:4" s="232" customFormat="1" ht="15.75" customHeight="1">
      <c r="D37411" s="233"/>
    </row>
    <row r="37413" spans="4:4" s="232" customFormat="1" ht="15.75" customHeight="1">
      <c r="D37413" s="233"/>
    </row>
    <row r="37415" spans="4:4" s="232" customFormat="1" ht="15.75" customHeight="1">
      <c r="D37415" s="233"/>
    </row>
    <row r="37417" spans="4:4" s="232" customFormat="1" ht="15.75" customHeight="1">
      <c r="D37417" s="233"/>
    </row>
    <row r="37419" spans="4:4" s="232" customFormat="1" ht="15.75" customHeight="1">
      <c r="D37419" s="233"/>
    </row>
    <row r="37421" spans="4:4" s="232" customFormat="1" ht="15.75" customHeight="1">
      <c r="D37421" s="233"/>
    </row>
    <row r="37423" spans="4:4" s="232" customFormat="1" ht="15.75" customHeight="1">
      <c r="D37423" s="233"/>
    </row>
    <row r="37425" spans="4:4" s="232" customFormat="1" ht="15.75" customHeight="1">
      <c r="D37425" s="233"/>
    </row>
    <row r="37427" spans="4:4" s="232" customFormat="1" ht="15.75" customHeight="1">
      <c r="D37427" s="233"/>
    </row>
    <row r="37429" spans="4:4" s="232" customFormat="1" ht="15.75" customHeight="1">
      <c r="D37429" s="233"/>
    </row>
    <row r="37431" spans="4:4" s="232" customFormat="1" ht="15.75" customHeight="1">
      <c r="D37431" s="233"/>
    </row>
    <row r="37433" spans="4:4" s="232" customFormat="1" ht="15.75" customHeight="1">
      <c r="D37433" s="233"/>
    </row>
    <row r="37435" spans="4:4" s="232" customFormat="1" ht="15.75" customHeight="1">
      <c r="D37435" s="233"/>
    </row>
    <row r="37437" spans="4:4" s="232" customFormat="1" ht="15.75" customHeight="1">
      <c r="D37437" s="233"/>
    </row>
    <row r="37439" spans="4:4" s="232" customFormat="1" ht="15.75" customHeight="1">
      <c r="D37439" s="233"/>
    </row>
    <row r="37441" spans="4:4" s="232" customFormat="1" ht="15.75" customHeight="1">
      <c r="D37441" s="233"/>
    </row>
    <row r="37443" spans="4:4" s="232" customFormat="1" ht="15.75" customHeight="1">
      <c r="D37443" s="233"/>
    </row>
    <row r="37445" spans="4:4" s="232" customFormat="1" ht="15.75" customHeight="1">
      <c r="D37445" s="233"/>
    </row>
    <row r="37447" spans="4:4" s="232" customFormat="1" ht="15.75" customHeight="1">
      <c r="D37447" s="233"/>
    </row>
    <row r="37449" spans="4:4" s="232" customFormat="1" ht="15.75" customHeight="1">
      <c r="D37449" s="233"/>
    </row>
    <row r="37451" spans="4:4" s="232" customFormat="1" ht="15.75" customHeight="1">
      <c r="D37451" s="233"/>
    </row>
    <row r="37453" spans="4:4" s="232" customFormat="1" ht="15.75" customHeight="1">
      <c r="D37453" s="233"/>
    </row>
    <row r="37455" spans="4:4" s="232" customFormat="1" ht="15.75" customHeight="1">
      <c r="D37455" s="233"/>
    </row>
    <row r="37457" spans="4:4" s="232" customFormat="1" ht="15.75" customHeight="1">
      <c r="D37457" s="233"/>
    </row>
    <row r="37459" spans="4:4" s="232" customFormat="1" ht="15.75" customHeight="1">
      <c r="D37459" s="233"/>
    </row>
    <row r="37461" spans="4:4" s="232" customFormat="1" ht="15.75" customHeight="1">
      <c r="D37461" s="233"/>
    </row>
    <row r="37463" spans="4:4" s="232" customFormat="1" ht="15.75" customHeight="1">
      <c r="D37463" s="233"/>
    </row>
    <row r="37465" spans="4:4" s="232" customFormat="1" ht="15.75" customHeight="1">
      <c r="D37465" s="233"/>
    </row>
    <row r="37467" spans="4:4" s="232" customFormat="1" ht="15.75" customHeight="1">
      <c r="D37467" s="233"/>
    </row>
    <row r="37469" spans="4:4" s="232" customFormat="1" ht="15.75" customHeight="1">
      <c r="D37469" s="233"/>
    </row>
    <row r="37471" spans="4:4" s="232" customFormat="1" ht="15.75" customHeight="1">
      <c r="D37471" s="233"/>
    </row>
    <row r="37473" spans="4:4" s="232" customFormat="1" ht="15.75" customHeight="1">
      <c r="D37473" s="233"/>
    </row>
    <row r="37475" spans="4:4" s="232" customFormat="1" ht="15.75" customHeight="1">
      <c r="D37475" s="233"/>
    </row>
    <row r="37477" spans="4:4" s="232" customFormat="1" ht="15.75" customHeight="1">
      <c r="D37477" s="233"/>
    </row>
    <row r="37479" spans="4:4" s="232" customFormat="1" ht="15.75" customHeight="1">
      <c r="D37479" s="233"/>
    </row>
    <row r="37481" spans="4:4" s="232" customFormat="1" ht="15.75" customHeight="1">
      <c r="D37481" s="233"/>
    </row>
    <row r="37483" spans="4:4" s="232" customFormat="1" ht="15.75" customHeight="1">
      <c r="D37483" s="233"/>
    </row>
    <row r="37485" spans="4:4" s="232" customFormat="1" ht="15.75" customHeight="1">
      <c r="D37485" s="233"/>
    </row>
    <row r="37487" spans="4:4" s="232" customFormat="1" ht="15.75" customHeight="1">
      <c r="D37487" s="233"/>
    </row>
    <row r="37489" spans="4:4" s="232" customFormat="1" ht="15.75" customHeight="1">
      <c r="D37489" s="233"/>
    </row>
    <row r="37491" spans="4:4" s="232" customFormat="1" ht="15.75" customHeight="1">
      <c r="D37491" s="233"/>
    </row>
    <row r="37493" spans="4:4" s="232" customFormat="1" ht="15.75" customHeight="1">
      <c r="D37493" s="233"/>
    </row>
    <row r="37495" spans="4:4" s="232" customFormat="1" ht="15.75" customHeight="1">
      <c r="D37495" s="233"/>
    </row>
    <row r="37497" spans="4:4" s="232" customFormat="1" ht="15.75" customHeight="1">
      <c r="D37497" s="233"/>
    </row>
    <row r="37499" spans="4:4" s="232" customFormat="1" ht="15.75" customHeight="1">
      <c r="D37499" s="233"/>
    </row>
    <row r="37501" spans="4:4" s="232" customFormat="1" ht="15.75" customHeight="1">
      <c r="D37501" s="233"/>
    </row>
    <row r="37503" spans="4:4" s="232" customFormat="1" ht="15.75" customHeight="1">
      <c r="D37503" s="233"/>
    </row>
    <row r="37505" spans="4:4" s="232" customFormat="1" ht="15.75" customHeight="1">
      <c r="D37505" s="233"/>
    </row>
    <row r="37507" spans="4:4" s="232" customFormat="1" ht="15.75" customHeight="1">
      <c r="D37507" s="233"/>
    </row>
    <row r="37509" spans="4:4" s="232" customFormat="1" ht="15.75" customHeight="1">
      <c r="D37509" s="233"/>
    </row>
    <row r="37511" spans="4:4" s="232" customFormat="1" ht="15.75" customHeight="1">
      <c r="D37511" s="233"/>
    </row>
    <row r="37513" spans="4:4" s="232" customFormat="1" ht="15.75" customHeight="1">
      <c r="D37513" s="233"/>
    </row>
    <row r="37515" spans="4:4" s="232" customFormat="1" ht="15.75" customHeight="1">
      <c r="D37515" s="233"/>
    </row>
    <row r="37517" spans="4:4" s="232" customFormat="1" ht="15.75" customHeight="1">
      <c r="D37517" s="233"/>
    </row>
    <row r="37519" spans="4:4" s="232" customFormat="1" ht="15.75" customHeight="1">
      <c r="D37519" s="233"/>
    </row>
    <row r="37521" spans="4:4" s="232" customFormat="1" ht="15.75" customHeight="1">
      <c r="D37521" s="233"/>
    </row>
    <row r="37523" spans="4:4" s="232" customFormat="1" ht="15.75" customHeight="1">
      <c r="D37523" s="233"/>
    </row>
    <row r="37525" spans="4:4" s="232" customFormat="1" ht="15.75" customHeight="1">
      <c r="D37525" s="233"/>
    </row>
    <row r="37527" spans="4:4" s="232" customFormat="1" ht="15.75" customHeight="1">
      <c r="D37527" s="233"/>
    </row>
    <row r="37529" spans="4:4" s="232" customFormat="1" ht="15.75" customHeight="1">
      <c r="D37529" s="233"/>
    </row>
    <row r="37531" spans="4:4" s="232" customFormat="1" ht="15.75" customHeight="1">
      <c r="D37531" s="233"/>
    </row>
    <row r="37533" spans="4:4" s="232" customFormat="1" ht="15.75" customHeight="1">
      <c r="D37533" s="233"/>
    </row>
    <row r="37535" spans="4:4" s="232" customFormat="1" ht="15.75" customHeight="1">
      <c r="D37535" s="233"/>
    </row>
    <row r="37537" spans="4:4" s="232" customFormat="1" ht="15.75" customHeight="1">
      <c r="D37537" s="233"/>
    </row>
    <row r="37539" spans="4:4" s="232" customFormat="1" ht="15.75" customHeight="1">
      <c r="D37539" s="233"/>
    </row>
    <row r="37541" spans="4:4" s="232" customFormat="1" ht="15.75" customHeight="1">
      <c r="D37541" s="233"/>
    </row>
    <row r="37543" spans="4:4" s="232" customFormat="1" ht="15.75" customHeight="1">
      <c r="D37543" s="233"/>
    </row>
    <row r="37545" spans="4:4" s="232" customFormat="1" ht="15.75" customHeight="1">
      <c r="D37545" s="233"/>
    </row>
    <row r="37547" spans="4:4" s="232" customFormat="1" ht="15.75" customHeight="1">
      <c r="D37547" s="233"/>
    </row>
    <row r="37549" spans="4:4" s="232" customFormat="1" ht="15.75" customHeight="1">
      <c r="D37549" s="233"/>
    </row>
    <row r="37551" spans="4:4" s="232" customFormat="1" ht="15.75" customHeight="1">
      <c r="D37551" s="233"/>
    </row>
    <row r="37553" spans="4:4" s="232" customFormat="1" ht="15.75" customHeight="1">
      <c r="D37553" s="233"/>
    </row>
    <row r="37555" spans="4:4" s="232" customFormat="1" ht="15.75" customHeight="1">
      <c r="D37555" s="233"/>
    </row>
    <row r="37557" spans="4:4" s="232" customFormat="1" ht="15.75" customHeight="1">
      <c r="D37557" s="233"/>
    </row>
    <row r="37559" spans="4:4" s="232" customFormat="1" ht="15.75" customHeight="1">
      <c r="D37559" s="233"/>
    </row>
    <row r="37561" spans="4:4" s="232" customFormat="1" ht="15.75" customHeight="1">
      <c r="D37561" s="233"/>
    </row>
    <row r="37563" spans="4:4" s="232" customFormat="1" ht="15.75" customHeight="1">
      <c r="D37563" s="233"/>
    </row>
    <row r="37565" spans="4:4" s="232" customFormat="1" ht="15.75" customHeight="1">
      <c r="D37565" s="233"/>
    </row>
    <row r="37567" spans="4:4" s="232" customFormat="1" ht="15.75" customHeight="1">
      <c r="D37567" s="233"/>
    </row>
    <row r="37569" spans="4:4" s="232" customFormat="1" ht="15.75" customHeight="1">
      <c r="D37569" s="233"/>
    </row>
    <row r="37571" spans="4:4" s="232" customFormat="1" ht="15.75" customHeight="1">
      <c r="D37571" s="233"/>
    </row>
    <row r="37573" spans="4:4" s="232" customFormat="1" ht="15.75" customHeight="1">
      <c r="D37573" s="233"/>
    </row>
    <row r="37575" spans="4:4" s="232" customFormat="1" ht="15.75" customHeight="1">
      <c r="D37575" s="233"/>
    </row>
    <row r="37577" spans="4:4" s="232" customFormat="1" ht="15.75" customHeight="1">
      <c r="D37577" s="233"/>
    </row>
    <row r="37579" spans="4:4" s="232" customFormat="1" ht="15.75" customHeight="1">
      <c r="D37579" s="233"/>
    </row>
    <row r="37581" spans="4:4" s="232" customFormat="1" ht="15.75" customHeight="1">
      <c r="D37581" s="233"/>
    </row>
    <row r="37583" spans="4:4" s="232" customFormat="1" ht="15.75" customHeight="1">
      <c r="D37583" s="233"/>
    </row>
    <row r="37585" spans="4:4" s="232" customFormat="1" ht="15.75" customHeight="1">
      <c r="D37585" s="233"/>
    </row>
    <row r="37587" spans="4:4" s="232" customFormat="1" ht="15.75" customHeight="1">
      <c r="D37587" s="233"/>
    </row>
    <row r="37589" spans="4:4" s="232" customFormat="1" ht="15.75" customHeight="1">
      <c r="D37589" s="233"/>
    </row>
    <row r="37591" spans="4:4" s="232" customFormat="1" ht="15.75" customHeight="1">
      <c r="D37591" s="233"/>
    </row>
    <row r="37593" spans="4:4" s="232" customFormat="1" ht="15.75" customHeight="1">
      <c r="D37593" s="233"/>
    </row>
    <row r="37595" spans="4:4" s="232" customFormat="1" ht="15.75" customHeight="1">
      <c r="D37595" s="233"/>
    </row>
    <row r="37597" spans="4:4" s="232" customFormat="1" ht="15.75" customHeight="1">
      <c r="D37597" s="233"/>
    </row>
    <row r="37599" spans="4:4" s="232" customFormat="1" ht="15.75" customHeight="1">
      <c r="D37599" s="233"/>
    </row>
    <row r="37601" spans="4:4" s="232" customFormat="1" ht="15.75" customHeight="1">
      <c r="D37601" s="233"/>
    </row>
    <row r="37603" spans="4:4" s="232" customFormat="1" ht="15.75" customHeight="1">
      <c r="D37603" s="233"/>
    </row>
    <row r="37605" spans="4:4" s="232" customFormat="1" ht="15.75" customHeight="1">
      <c r="D37605" s="233"/>
    </row>
    <row r="37607" spans="4:4" s="232" customFormat="1" ht="15.75" customHeight="1">
      <c r="D37607" s="233"/>
    </row>
    <row r="37609" spans="4:4" s="232" customFormat="1" ht="15.75" customHeight="1">
      <c r="D37609" s="233"/>
    </row>
    <row r="37611" spans="4:4" s="232" customFormat="1" ht="15.75" customHeight="1">
      <c r="D37611" s="233"/>
    </row>
    <row r="37613" spans="4:4" s="232" customFormat="1" ht="15.75" customHeight="1">
      <c r="D37613" s="233"/>
    </row>
    <row r="37615" spans="4:4" s="232" customFormat="1" ht="15.75" customHeight="1">
      <c r="D37615" s="233"/>
    </row>
    <row r="37617" spans="4:4" s="232" customFormat="1" ht="15.75" customHeight="1">
      <c r="D37617" s="233"/>
    </row>
    <row r="37619" spans="4:4" s="232" customFormat="1" ht="15.75" customHeight="1">
      <c r="D37619" s="233"/>
    </row>
    <row r="37621" spans="4:4" s="232" customFormat="1" ht="15.75" customHeight="1">
      <c r="D37621" s="233"/>
    </row>
    <row r="37623" spans="4:4" s="232" customFormat="1" ht="15.75" customHeight="1">
      <c r="D37623" s="233"/>
    </row>
    <row r="37625" spans="4:4" s="232" customFormat="1" ht="15.75" customHeight="1">
      <c r="D37625" s="233"/>
    </row>
    <row r="37627" spans="4:4" s="232" customFormat="1" ht="15.75" customHeight="1">
      <c r="D37627" s="233"/>
    </row>
    <row r="37629" spans="4:4" s="232" customFormat="1" ht="15.75" customHeight="1">
      <c r="D37629" s="233"/>
    </row>
    <row r="37631" spans="4:4" s="232" customFormat="1" ht="15.75" customHeight="1">
      <c r="D37631" s="233"/>
    </row>
    <row r="37633" spans="4:4" s="232" customFormat="1" ht="15.75" customHeight="1">
      <c r="D37633" s="233"/>
    </row>
    <row r="37635" spans="4:4" s="232" customFormat="1" ht="15.75" customHeight="1">
      <c r="D37635" s="233"/>
    </row>
    <row r="37637" spans="4:4" s="232" customFormat="1" ht="15.75" customHeight="1">
      <c r="D37637" s="233"/>
    </row>
    <row r="37639" spans="4:4" s="232" customFormat="1" ht="15.75" customHeight="1">
      <c r="D37639" s="233"/>
    </row>
    <row r="37641" spans="4:4" s="232" customFormat="1" ht="15.75" customHeight="1">
      <c r="D37641" s="233"/>
    </row>
    <row r="37643" spans="4:4" s="232" customFormat="1" ht="15.75" customHeight="1">
      <c r="D37643" s="233"/>
    </row>
    <row r="37645" spans="4:4" s="232" customFormat="1" ht="15.75" customHeight="1">
      <c r="D37645" s="233"/>
    </row>
    <row r="37647" spans="4:4" s="232" customFormat="1" ht="15.75" customHeight="1">
      <c r="D37647" s="233"/>
    </row>
    <row r="37649" spans="4:4" s="232" customFormat="1" ht="15.75" customHeight="1">
      <c r="D37649" s="233"/>
    </row>
    <row r="37651" spans="4:4" s="232" customFormat="1" ht="15.75" customHeight="1">
      <c r="D37651" s="233"/>
    </row>
    <row r="37653" spans="4:4" s="232" customFormat="1" ht="15.75" customHeight="1">
      <c r="D37653" s="233"/>
    </row>
    <row r="37655" spans="4:4" s="232" customFormat="1" ht="15.75" customHeight="1">
      <c r="D37655" s="233"/>
    </row>
    <row r="37657" spans="4:4" s="232" customFormat="1" ht="15.75" customHeight="1">
      <c r="D37657" s="233"/>
    </row>
    <row r="37659" spans="4:4" s="232" customFormat="1" ht="15.75" customHeight="1">
      <c r="D37659" s="233"/>
    </row>
    <row r="37661" spans="4:4" s="232" customFormat="1" ht="15.75" customHeight="1">
      <c r="D37661" s="233"/>
    </row>
    <row r="37663" spans="4:4" s="232" customFormat="1" ht="15.75" customHeight="1">
      <c r="D37663" s="233"/>
    </row>
    <row r="37665" spans="4:4" s="232" customFormat="1" ht="15.75" customHeight="1">
      <c r="D37665" s="233"/>
    </row>
    <row r="37667" spans="4:4" s="232" customFormat="1" ht="15.75" customHeight="1">
      <c r="D37667" s="233"/>
    </row>
    <row r="37669" spans="4:4" s="232" customFormat="1" ht="15.75" customHeight="1">
      <c r="D37669" s="233"/>
    </row>
    <row r="37671" spans="4:4" s="232" customFormat="1" ht="15.75" customHeight="1">
      <c r="D37671" s="233"/>
    </row>
    <row r="37673" spans="4:4" s="232" customFormat="1" ht="15.75" customHeight="1">
      <c r="D37673" s="233"/>
    </row>
    <row r="37675" spans="4:4" s="232" customFormat="1" ht="15.75" customHeight="1">
      <c r="D37675" s="233"/>
    </row>
    <row r="37677" spans="4:4" s="232" customFormat="1" ht="15.75" customHeight="1">
      <c r="D37677" s="233"/>
    </row>
    <row r="37679" spans="4:4" s="232" customFormat="1" ht="15.75" customHeight="1">
      <c r="D37679" s="233"/>
    </row>
    <row r="37681" spans="4:4" s="232" customFormat="1" ht="15.75" customHeight="1">
      <c r="D37681" s="233"/>
    </row>
    <row r="37683" spans="4:4" s="232" customFormat="1" ht="15.75" customHeight="1">
      <c r="D37683" s="233"/>
    </row>
    <row r="37685" spans="4:4" s="232" customFormat="1" ht="15.75" customHeight="1">
      <c r="D37685" s="233"/>
    </row>
    <row r="37687" spans="4:4" s="232" customFormat="1" ht="15.75" customHeight="1">
      <c r="D37687" s="233"/>
    </row>
    <row r="37689" spans="4:4" s="232" customFormat="1" ht="15.75" customHeight="1">
      <c r="D37689" s="233"/>
    </row>
    <row r="37691" spans="4:4" s="232" customFormat="1" ht="15.75" customHeight="1">
      <c r="D37691" s="233"/>
    </row>
    <row r="37693" spans="4:4" s="232" customFormat="1" ht="15.75" customHeight="1">
      <c r="D37693" s="233"/>
    </row>
    <row r="37695" spans="4:4" s="232" customFormat="1" ht="15.75" customHeight="1">
      <c r="D37695" s="233"/>
    </row>
    <row r="37697" spans="4:4" s="232" customFormat="1" ht="15.75" customHeight="1">
      <c r="D37697" s="233"/>
    </row>
    <row r="37699" spans="4:4" s="232" customFormat="1" ht="15.75" customHeight="1">
      <c r="D37699" s="233"/>
    </row>
    <row r="37701" spans="4:4" s="232" customFormat="1" ht="15.75" customHeight="1">
      <c r="D37701" s="233"/>
    </row>
    <row r="37703" spans="4:4" s="232" customFormat="1" ht="15.75" customHeight="1">
      <c r="D37703" s="233"/>
    </row>
    <row r="37705" spans="4:4" s="232" customFormat="1" ht="15.75" customHeight="1">
      <c r="D37705" s="233"/>
    </row>
    <row r="37707" spans="4:4" s="232" customFormat="1" ht="15.75" customHeight="1">
      <c r="D37707" s="233"/>
    </row>
    <row r="37709" spans="4:4" s="232" customFormat="1" ht="15.75" customHeight="1">
      <c r="D37709" s="233"/>
    </row>
    <row r="37711" spans="4:4" s="232" customFormat="1" ht="15.75" customHeight="1">
      <c r="D37711" s="233"/>
    </row>
    <row r="37713" spans="4:4" s="232" customFormat="1" ht="15.75" customHeight="1">
      <c r="D37713" s="233"/>
    </row>
    <row r="37715" spans="4:4" s="232" customFormat="1" ht="15.75" customHeight="1">
      <c r="D37715" s="233"/>
    </row>
    <row r="37717" spans="4:4" s="232" customFormat="1" ht="15.75" customHeight="1">
      <c r="D37717" s="233"/>
    </row>
    <row r="37719" spans="4:4" s="232" customFormat="1" ht="15.75" customHeight="1">
      <c r="D37719" s="233"/>
    </row>
    <row r="37721" spans="4:4" s="232" customFormat="1" ht="15.75" customHeight="1">
      <c r="D37721" s="233"/>
    </row>
    <row r="37723" spans="4:4" s="232" customFormat="1" ht="15.75" customHeight="1">
      <c r="D37723" s="233"/>
    </row>
    <row r="37725" spans="4:4" s="232" customFormat="1" ht="15.75" customHeight="1">
      <c r="D37725" s="233"/>
    </row>
    <row r="37727" spans="4:4" s="232" customFormat="1" ht="15.75" customHeight="1">
      <c r="D37727" s="233"/>
    </row>
    <row r="37729" spans="4:4" s="232" customFormat="1" ht="15.75" customHeight="1">
      <c r="D37729" s="233"/>
    </row>
    <row r="37731" spans="4:4" s="232" customFormat="1" ht="15.75" customHeight="1">
      <c r="D37731" s="233"/>
    </row>
    <row r="37733" spans="4:4" s="232" customFormat="1" ht="15.75" customHeight="1">
      <c r="D37733" s="233"/>
    </row>
    <row r="37735" spans="4:4" s="232" customFormat="1" ht="15.75" customHeight="1">
      <c r="D37735" s="233"/>
    </row>
    <row r="37737" spans="4:4" s="232" customFormat="1" ht="15.75" customHeight="1">
      <c r="D37737" s="233"/>
    </row>
    <row r="37739" spans="4:4" s="232" customFormat="1" ht="15.75" customHeight="1">
      <c r="D37739" s="233"/>
    </row>
    <row r="37741" spans="4:4" s="232" customFormat="1" ht="15.75" customHeight="1">
      <c r="D37741" s="233"/>
    </row>
    <row r="37743" spans="4:4" s="232" customFormat="1" ht="15.75" customHeight="1">
      <c r="D37743" s="233"/>
    </row>
    <row r="37745" spans="4:4" s="232" customFormat="1" ht="15.75" customHeight="1">
      <c r="D37745" s="233"/>
    </row>
    <row r="37747" spans="4:4" s="232" customFormat="1" ht="15.75" customHeight="1">
      <c r="D37747" s="233"/>
    </row>
    <row r="37749" spans="4:4" s="232" customFormat="1" ht="15.75" customHeight="1">
      <c r="D37749" s="233"/>
    </row>
    <row r="37751" spans="4:4" s="232" customFormat="1" ht="15.75" customHeight="1">
      <c r="D37751" s="233"/>
    </row>
    <row r="37753" spans="4:4" s="232" customFormat="1" ht="15.75" customHeight="1">
      <c r="D37753" s="233"/>
    </row>
    <row r="37755" spans="4:4" s="232" customFormat="1" ht="15.75" customHeight="1">
      <c r="D37755" s="233"/>
    </row>
    <row r="37757" spans="4:4" s="232" customFormat="1" ht="15.75" customHeight="1">
      <c r="D37757" s="233"/>
    </row>
    <row r="37759" spans="4:4" s="232" customFormat="1" ht="15.75" customHeight="1">
      <c r="D37759" s="233"/>
    </row>
    <row r="37761" spans="4:4" s="232" customFormat="1" ht="15.75" customHeight="1">
      <c r="D37761" s="233"/>
    </row>
    <row r="37763" spans="4:4" s="232" customFormat="1" ht="15.75" customHeight="1">
      <c r="D37763" s="233"/>
    </row>
    <row r="37765" spans="4:4" s="232" customFormat="1" ht="15.75" customHeight="1">
      <c r="D37765" s="233"/>
    </row>
    <row r="37767" spans="4:4" s="232" customFormat="1" ht="15.75" customHeight="1">
      <c r="D37767" s="233"/>
    </row>
    <row r="37769" spans="4:4" s="232" customFormat="1" ht="15.75" customHeight="1">
      <c r="D37769" s="233"/>
    </row>
    <row r="37771" spans="4:4" s="232" customFormat="1" ht="15.75" customHeight="1">
      <c r="D37771" s="233"/>
    </row>
    <row r="37773" spans="4:4" s="232" customFormat="1" ht="15.75" customHeight="1">
      <c r="D37773" s="233"/>
    </row>
    <row r="37775" spans="4:4" s="232" customFormat="1" ht="15.75" customHeight="1">
      <c r="D37775" s="233"/>
    </row>
    <row r="37777" spans="4:4" s="232" customFormat="1" ht="15.75" customHeight="1">
      <c r="D37777" s="233"/>
    </row>
    <row r="37779" spans="4:4" s="232" customFormat="1" ht="15.75" customHeight="1">
      <c r="D37779" s="233"/>
    </row>
    <row r="37781" spans="4:4" s="232" customFormat="1" ht="15.75" customHeight="1">
      <c r="D37781" s="233"/>
    </row>
    <row r="37783" spans="4:4" s="232" customFormat="1" ht="15.75" customHeight="1">
      <c r="D37783" s="233"/>
    </row>
    <row r="37785" spans="4:4" s="232" customFormat="1" ht="15.75" customHeight="1">
      <c r="D37785" s="233"/>
    </row>
    <row r="37787" spans="4:4" s="232" customFormat="1" ht="15.75" customHeight="1">
      <c r="D37787" s="233"/>
    </row>
    <row r="37789" spans="4:4" s="232" customFormat="1" ht="15.75" customHeight="1">
      <c r="D37789" s="233"/>
    </row>
    <row r="37791" spans="4:4" s="232" customFormat="1" ht="15.75" customHeight="1">
      <c r="D37791" s="233"/>
    </row>
    <row r="37793" spans="4:4" s="232" customFormat="1" ht="15.75" customHeight="1">
      <c r="D37793" s="233"/>
    </row>
    <row r="37795" spans="4:4" s="232" customFormat="1" ht="15.75" customHeight="1">
      <c r="D37795" s="233"/>
    </row>
    <row r="37797" spans="4:4" s="232" customFormat="1" ht="15.75" customHeight="1">
      <c r="D37797" s="233"/>
    </row>
    <row r="37799" spans="4:4" s="232" customFormat="1" ht="15.75" customHeight="1">
      <c r="D37799" s="233"/>
    </row>
    <row r="37801" spans="4:4" s="232" customFormat="1" ht="15.75" customHeight="1">
      <c r="D37801" s="233"/>
    </row>
    <row r="37803" spans="4:4" s="232" customFormat="1" ht="15.75" customHeight="1">
      <c r="D37803" s="233"/>
    </row>
    <row r="37805" spans="4:4" s="232" customFormat="1" ht="15.75" customHeight="1">
      <c r="D37805" s="233"/>
    </row>
    <row r="37807" spans="4:4" s="232" customFormat="1" ht="15.75" customHeight="1">
      <c r="D37807" s="233"/>
    </row>
    <row r="37809" spans="4:4" s="232" customFormat="1" ht="15.75" customHeight="1">
      <c r="D37809" s="233"/>
    </row>
    <row r="37811" spans="4:4" s="232" customFormat="1" ht="15.75" customHeight="1">
      <c r="D37811" s="233"/>
    </row>
    <row r="37813" spans="4:4" s="232" customFormat="1" ht="15.75" customHeight="1">
      <c r="D37813" s="233"/>
    </row>
    <row r="37815" spans="4:4" s="232" customFormat="1" ht="15.75" customHeight="1">
      <c r="D37815" s="233"/>
    </row>
    <row r="37817" spans="4:4" s="232" customFormat="1" ht="15.75" customHeight="1">
      <c r="D37817" s="233"/>
    </row>
    <row r="37819" spans="4:4" s="232" customFormat="1" ht="15.75" customHeight="1">
      <c r="D37819" s="233"/>
    </row>
    <row r="37821" spans="4:4" s="232" customFormat="1" ht="15.75" customHeight="1">
      <c r="D37821" s="233"/>
    </row>
    <row r="37823" spans="4:4" s="232" customFormat="1" ht="15.75" customHeight="1">
      <c r="D37823" s="233"/>
    </row>
    <row r="37825" spans="4:4" s="232" customFormat="1" ht="15.75" customHeight="1">
      <c r="D37825" s="233"/>
    </row>
    <row r="37827" spans="4:4" s="232" customFormat="1" ht="15.75" customHeight="1">
      <c r="D37827" s="233"/>
    </row>
    <row r="37829" spans="4:4" s="232" customFormat="1" ht="15.75" customHeight="1">
      <c r="D37829" s="233"/>
    </row>
    <row r="37831" spans="4:4" s="232" customFormat="1" ht="15.75" customHeight="1">
      <c r="D37831" s="233"/>
    </row>
    <row r="37833" spans="4:4" s="232" customFormat="1" ht="15.75" customHeight="1">
      <c r="D37833" s="233"/>
    </row>
    <row r="37835" spans="4:4" s="232" customFormat="1" ht="15.75" customHeight="1">
      <c r="D37835" s="233"/>
    </row>
    <row r="37837" spans="4:4" s="232" customFormat="1" ht="15.75" customHeight="1">
      <c r="D37837" s="233"/>
    </row>
    <row r="37839" spans="4:4" s="232" customFormat="1" ht="15.75" customHeight="1">
      <c r="D37839" s="233"/>
    </row>
    <row r="37841" spans="4:4" s="232" customFormat="1" ht="15.75" customHeight="1">
      <c r="D37841" s="233"/>
    </row>
    <row r="37843" spans="4:4" s="232" customFormat="1" ht="15.75" customHeight="1">
      <c r="D37843" s="233"/>
    </row>
    <row r="37845" spans="4:4" s="232" customFormat="1" ht="15.75" customHeight="1">
      <c r="D37845" s="233"/>
    </row>
    <row r="37847" spans="4:4" s="232" customFormat="1" ht="15.75" customHeight="1">
      <c r="D37847" s="233"/>
    </row>
    <row r="37849" spans="4:4" s="232" customFormat="1" ht="15.75" customHeight="1">
      <c r="D37849" s="233"/>
    </row>
    <row r="37851" spans="4:4" s="232" customFormat="1" ht="15.75" customHeight="1">
      <c r="D37851" s="233"/>
    </row>
    <row r="37853" spans="4:4" s="232" customFormat="1" ht="15.75" customHeight="1">
      <c r="D37853" s="233"/>
    </row>
    <row r="37855" spans="4:4" s="232" customFormat="1" ht="15.75" customHeight="1">
      <c r="D37855" s="233"/>
    </row>
    <row r="37857" spans="4:4" s="232" customFormat="1" ht="15.75" customHeight="1">
      <c r="D37857" s="233"/>
    </row>
    <row r="37859" spans="4:4" s="232" customFormat="1" ht="15.75" customHeight="1">
      <c r="D37859" s="233"/>
    </row>
    <row r="37861" spans="4:4" s="232" customFormat="1" ht="15.75" customHeight="1">
      <c r="D37861" s="233"/>
    </row>
    <row r="37863" spans="4:4" s="232" customFormat="1" ht="15.75" customHeight="1">
      <c r="D37863" s="233"/>
    </row>
    <row r="37865" spans="4:4" s="232" customFormat="1" ht="15.75" customHeight="1">
      <c r="D37865" s="233"/>
    </row>
    <row r="37867" spans="4:4" s="232" customFormat="1" ht="15.75" customHeight="1">
      <c r="D37867" s="233"/>
    </row>
    <row r="37869" spans="4:4" s="232" customFormat="1" ht="15.75" customHeight="1">
      <c r="D37869" s="233"/>
    </row>
    <row r="37871" spans="4:4" s="232" customFormat="1" ht="15.75" customHeight="1">
      <c r="D37871" s="233"/>
    </row>
    <row r="37873" spans="4:4" s="232" customFormat="1" ht="15.75" customHeight="1">
      <c r="D37873" s="233"/>
    </row>
    <row r="37875" spans="4:4" s="232" customFormat="1" ht="15.75" customHeight="1">
      <c r="D37875" s="233"/>
    </row>
    <row r="37877" spans="4:4" s="232" customFormat="1" ht="15.75" customHeight="1">
      <c r="D37877" s="233"/>
    </row>
    <row r="37879" spans="4:4" s="232" customFormat="1" ht="15.75" customHeight="1">
      <c r="D37879" s="233"/>
    </row>
    <row r="37881" spans="4:4" s="232" customFormat="1" ht="15.75" customHeight="1">
      <c r="D37881" s="233"/>
    </row>
    <row r="37883" spans="4:4" s="232" customFormat="1" ht="15.75" customHeight="1">
      <c r="D37883" s="233"/>
    </row>
    <row r="37885" spans="4:4" s="232" customFormat="1" ht="15.75" customHeight="1">
      <c r="D37885" s="233"/>
    </row>
    <row r="37887" spans="4:4" s="232" customFormat="1" ht="15.75" customHeight="1">
      <c r="D37887" s="233"/>
    </row>
    <row r="37889" spans="4:4" s="232" customFormat="1" ht="15.75" customHeight="1">
      <c r="D37889" s="233"/>
    </row>
    <row r="37891" spans="4:4" s="232" customFormat="1" ht="15.75" customHeight="1">
      <c r="D37891" s="233"/>
    </row>
    <row r="37893" spans="4:4" s="232" customFormat="1" ht="15.75" customHeight="1">
      <c r="D37893" s="233"/>
    </row>
    <row r="37895" spans="4:4" s="232" customFormat="1" ht="15.75" customHeight="1">
      <c r="D37895" s="233"/>
    </row>
    <row r="37897" spans="4:4" s="232" customFormat="1" ht="15.75" customHeight="1">
      <c r="D37897" s="233"/>
    </row>
    <row r="37899" spans="4:4" s="232" customFormat="1" ht="15.75" customHeight="1">
      <c r="D37899" s="233"/>
    </row>
    <row r="37901" spans="4:4" s="232" customFormat="1" ht="15.75" customHeight="1">
      <c r="D37901" s="233"/>
    </row>
    <row r="37903" spans="4:4" s="232" customFormat="1" ht="15.75" customHeight="1">
      <c r="D37903" s="233"/>
    </row>
    <row r="37905" spans="4:4" s="232" customFormat="1" ht="15.75" customHeight="1">
      <c r="D37905" s="233"/>
    </row>
    <row r="37907" spans="4:4" s="232" customFormat="1" ht="15.75" customHeight="1">
      <c r="D37907" s="233"/>
    </row>
    <row r="37909" spans="4:4" s="232" customFormat="1" ht="15.75" customHeight="1">
      <c r="D37909" s="233"/>
    </row>
    <row r="37911" spans="4:4" s="232" customFormat="1" ht="15.75" customHeight="1">
      <c r="D37911" s="233"/>
    </row>
    <row r="37913" spans="4:4" s="232" customFormat="1" ht="15.75" customHeight="1">
      <c r="D37913" s="233"/>
    </row>
    <row r="37915" spans="4:4" s="232" customFormat="1" ht="15.75" customHeight="1">
      <c r="D37915" s="233"/>
    </row>
    <row r="37917" spans="4:4" s="232" customFormat="1" ht="15.75" customHeight="1">
      <c r="D37917" s="233"/>
    </row>
    <row r="37919" spans="4:4" s="232" customFormat="1" ht="15.75" customHeight="1">
      <c r="D37919" s="233"/>
    </row>
    <row r="37921" spans="4:4" s="232" customFormat="1" ht="15.75" customHeight="1">
      <c r="D37921" s="233"/>
    </row>
    <row r="37923" spans="4:4" s="232" customFormat="1" ht="15.75" customHeight="1">
      <c r="D37923" s="233"/>
    </row>
    <row r="37925" spans="4:4" s="232" customFormat="1" ht="15.75" customHeight="1">
      <c r="D37925" s="233"/>
    </row>
    <row r="37927" spans="4:4" s="232" customFormat="1" ht="15.75" customHeight="1">
      <c r="D37927" s="233"/>
    </row>
    <row r="37929" spans="4:4" s="232" customFormat="1" ht="15.75" customHeight="1">
      <c r="D37929" s="233"/>
    </row>
    <row r="37931" spans="4:4" s="232" customFormat="1" ht="15.75" customHeight="1">
      <c r="D37931" s="233"/>
    </row>
    <row r="37933" spans="4:4" s="232" customFormat="1" ht="15.75" customHeight="1">
      <c r="D37933" s="233"/>
    </row>
    <row r="37935" spans="4:4" s="232" customFormat="1" ht="15.75" customHeight="1">
      <c r="D37935" s="233"/>
    </row>
    <row r="37937" spans="4:4" s="232" customFormat="1" ht="15.75" customHeight="1">
      <c r="D37937" s="233"/>
    </row>
    <row r="37939" spans="4:4" s="232" customFormat="1" ht="15.75" customHeight="1">
      <c r="D37939" s="233"/>
    </row>
    <row r="37941" spans="4:4" s="232" customFormat="1" ht="15.75" customHeight="1">
      <c r="D37941" s="233"/>
    </row>
    <row r="37943" spans="4:4" s="232" customFormat="1" ht="15.75" customHeight="1">
      <c r="D37943" s="233"/>
    </row>
    <row r="37945" spans="4:4" s="232" customFormat="1" ht="15.75" customHeight="1">
      <c r="D37945" s="233"/>
    </row>
    <row r="37947" spans="4:4" s="232" customFormat="1" ht="15.75" customHeight="1">
      <c r="D37947" s="233"/>
    </row>
    <row r="37949" spans="4:4" s="232" customFormat="1" ht="15.75" customHeight="1">
      <c r="D37949" s="233"/>
    </row>
    <row r="37951" spans="4:4" s="232" customFormat="1" ht="15.75" customHeight="1">
      <c r="D37951" s="233"/>
    </row>
    <row r="37953" spans="4:4" s="232" customFormat="1" ht="15.75" customHeight="1">
      <c r="D37953" s="233"/>
    </row>
    <row r="37955" spans="4:4" s="232" customFormat="1" ht="15.75" customHeight="1">
      <c r="D37955" s="233"/>
    </row>
    <row r="37957" spans="4:4" s="232" customFormat="1" ht="15.75" customHeight="1">
      <c r="D37957" s="233"/>
    </row>
    <row r="37959" spans="4:4" s="232" customFormat="1" ht="15.75" customHeight="1">
      <c r="D37959" s="233"/>
    </row>
    <row r="37961" spans="4:4" s="232" customFormat="1" ht="15.75" customHeight="1">
      <c r="D37961" s="233"/>
    </row>
    <row r="37963" spans="4:4" s="232" customFormat="1" ht="15.75" customHeight="1">
      <c r="D37963" s="233"/>
    </row>
    <row r="37965" spans="4:4" s="232" customFormat="1" ht="15.75" customHeight="1">
      <c r="D37965" s="233"/>
    </row>
    <row r="37967" spans="4:4" s="232" customFormat="1" ht="15.75" customHeight="1">
      <c r="D37967" s="233"/>
    </row>
    <row r="37969" spans="4:4" s="232" customFormat="1" ht="15.75" customHeight="1">
      <c r="D37969" s="233"/>
    </row>
    <row r="37971" spans="4:4" s="232" customFormat="1" ht="15.75" customHeight="1">
      <c r="D37971" s="233"/>
    </row>
    <row r="37973" spans="4:4" s="232" customFormat="1" ht="15.75" customHeight="1">
      <c r="D37973" s="233"/>
    </row>
    <row r="37975" spans="4:4" s="232" customFormat="1" ht="15.75" customHeight="1">
      <c r="D37975" s="233"/>
    </row>
    <row r="37977" spans="4:4" s="232" customFormat="1" ht="15.75" customHeight="1">
      <c r="D37977" s="233"/>
    </row>
    <row r="37979" spans="4:4" s="232" customFormat="1" ht="15.75" customHeight="1">
      <c r="D37979" s="233"/>
    </row>
    <row r="37981" spans="4:4" s="232" customFormat="1" ht="15.75" customHeight="1">
      <c r="D37981" s="233"/>
    </row>
    <row r="37983" spans="4:4" s="232" customFormat="1" ht="15.75" customHeight="1">
      <c r="D37983" s="233"/>
    </row>
    <row r="37985" spans="4:4" s="232" customFormat="1" ht="15.75" customHeight="1">
      <c r="D37985" s="233"/>
    </row>
    <row r="37987" spans="4:4" s="232" customFormat="1" ht="15.75" customHeight="1">
      <c r="D37987" s="233"/>
    </row>
    <row r="37989" spans="4:4" s="232" customFormat="1" ht="15.75" customHeight="1">
      <c r="D37989" s="233"/>
    </row>
    <row r="37991" spans="4:4" s="232" customFormat="1" ht="15.75" customHeight="1">
      <c r="D37991" s="233"/>
    </row>
    <row r="37993" spans="4:4" s="232" customFormat="1" ht="15.75" customHeight="1">
      <c r="D37993" s="233"/>
    </row>
    <row r="37995" spans="4:4" s="232" customFormat="1" ht="15.75" customHeight="1">
      <c r="D37995" s="233"/>
    </row>
    <row r="37997" spans="4:4" s="232" customFormat="1" ht="15.75" customHeight="1">
      <c r="D37997" s="233"/>
    </row>
    <row r="37999" spans="4:4" s="232" customFormat="1" ht="15.75" customHeight="1">
      <c r="D37999" s="233"/>
    </row>
    <row r="38001" spans="4:4" s="232" customFormat="1" ht="15.75" customHeight="1">
      <c r="D38001" s="233"/>
    </row>
    <row r="38003" spans="4:4" s="232" customFormat="1" ht="15.75" customHeight="1">
      <c r="D38003" s="233"/>
    </row>
    <row r="38005" spans="4:4" s="232" customFormat="1" ht="15.75" customHeight="1">
      <c r="D38005" s="233"/>
    </row>
    <row r="38007" spans="4:4" s="232" customFormat="1" ht="15.75" customHeight="1">
      <c r="D38007" s="233"/>
    </row>
    <row r="38009" spans="4:4" s="232" customFormat="1" ht="15.75" customHeight="1">
      <c r="D38009" s="233"/>
    </row>
    <row r="38011" spans="4:4" s="232" customFormat="1" ht="15.75" customHeight="1">
      <c r="D38011" s="233"/>
    </row>
    <row r="38013" spans="4:4" s="232" customFormat="1" ht="15.75" customHeight="1">
      <c r="D38013" s="233"/>
    </row>
    <row r="38015" spans="4:4" s="232" customFormat="1" ht="15.75" customHeight="1">
      <c r="D38015" s="233"/>
    </row>
    <row r="38017" spans="4:4" s="232" customFormat="1" ht="15.75" customHeight="1">
      <c r="D38017" s="233"/>
    </row>
    <row r="38019" spans="4:4" s="232" customFormat="1" ht="15.75" customHeight="1">
      <c r="D38019" s="233"/>
    </row>
    <row r="38021" spans="4:4" s="232" customFormat="1" ht="15.75" customHeight="1">
      <c r="D38021" s="233"/>
    </row>
    <row r="38023" spans="4:4" s="232" customFormat="1" ht="15.75" customHeight="1">
      <c r="D38023" s="233"/>
    </row>
    <row r="38025" spans="4:4" s="232" customFormat="1" ht="15.75" customHeight="1">
      <c r="D38025" s="233"/>
    </row>
    <row r="38027" spans="4:4" s="232" customFormat="1" ht="15.75" customHeight="1">
      <c r="D38027" s="233"/>
    </row>
    <row r="38029" spans="4:4" s="232" customFormat="1" ht="15.75" customHeight="1">
      <c r="D38029" s="233"/>
    </row>
    <row r="38031" spans="4:4" s="232" customFormat="1" ht="15.75" customHeight="1">
      <c r="D38031" s="233"/>
    </row>
    <row r="38033" spans="4:4" s="232" customFormat="1" ht="15.75" customHeight="1">
      <c r="D38033" s="233"/>
    </row>
    <row r="38035" spans="4:4" s="232" customFormat="1" ht="15.75" customHeight="1">
      <c r="D38035" s="233"/>
    </row>
    <row r="38037" spans="4:4" s="232" customFormat="1" ht="15.75" customHeight="1">
      <c r="D38037" s="233"/>
    </row>
    <row r="38039" spans="4:4" s="232" customFormat="1" ht="15.75" customHeight="1">
      <c r="D38039" s="233"/>
    </row>
    <row r="38041" spans="4:4" s="232" customFormat="1" ht="15.75" customHeight="1">
      <c r="D38041" s="233"/>
    </row>
    <row r="38043" spans="4:4" s="232" customFormat="1" ht="15.75" customHeight="1">
      <c r="D38043" s="233"/>
    </row>
    <row r="38045" spans="4:4" s="232" customFormat="1" ht="15.75" customHeight="1">
      <c r="D38045" s="233"/>
    </row>
    <row r="38047" spans="4:4" s="232" customFormat="1" ht="15.75" customHeight="1">
      <c r="D38047" s="233"/>
    </row>
    <row r="38049" spans="4:4" s="232" customFormat="1" ht="15.75" customHeight="1">
      <c r="D38049" s="233"/>
    </row>
    <row r="38051" spans="4:4" s="232" customFormat="1" ht="15.75" customHeight="1">
      <c r="D38051" s="233"/>
    </row>
    <row r="38053" spans="4:4" s="232" customFormat="1" ht="15.75" customHeight="1">
      <c r="D38053" s="233"/>
    </row>
    <row r="38055" spans="4:4" s="232" customFormat="1" ht="15.75" customHeight="1">
      <c r="D38055" s="233"/>
    </row>
    <row r="38057" spans="4:4" s="232" customFormat="1" ht="15.75" customHeight="1">
      <c r="D38057" s="233"/>
    </row>
    <row r="38059" spans="4:4" s="232" customFormat="1" ht="15.75" customHeight="1">
      <c r="D38059" s="233"/>
    </row>
    <row r="38061" spans="4:4" s="232" customFormat="1" ht="15.75" customHeight="1">
      <c r="D38061" s="233"/>
    </row>
    <row r="38063" spans="4:4" s="232" customFormat="1" ht="15.75" customHeight="1">
      <c r="D38063" s="233"/>
    </row>
    <row r="38065" spans="4:4" s="232" customFormat="1" ht="15.75" customHeight="1">
      <c r="D38065" s="233"/>
    </row>
    <row r="38067" spans="4:4" s="232" customFormat="1" ht="15.75" customHeight="1">
      <c r="D38067" s="233"/>
    </row>
    <row r="38069" spans="4:4" s="232" customFormat="1" ht="15.75" customHeight="1">
      <c r="D38069" s="233"/>
    </row>
    <row r="38071" spans="4:4" s="232" customFormat="1" ht="15.75" customHeight="1">
      <c r="D38071" s="233"/>
    </row>
    <row r="38073" spans="4:4" s="232" customFormat="1" ht="15.75" customHeight="1">
      <c r="D38073" s="233"/>
    </row>
    <row r="38075" spans="4:4" s="232" customFormat="1" ht="15.75" customHeight="1">
      <c r="D38075" s="233"/>
    </row>
    <row r="38077" spans="4:4" s="232" customFormat="1" ht="15.75" customHeight="1">
      <c r="D38077" s="233"/>
    </row>
    <row r="38079" spans="4:4" s="232" customFormat="1" ht="15.75" customHeight="1">
      <c r="D38079" s="233"/>
    </row>
    <row r="38081" spans="4:4" s="232" customFormat="1" ht="15.75" customHeight="1">
      <c r="D38081" s="233"/>
    </row>
    <row r="38083" spans="4:4" s="232" customFormat="1" ht="15.75" customHeight="1">
      <c r="D38083" s="233"/>
    </row>
    <row r="38085" spans="4:4" s="232" customFormat="1" ht="15.75" customHeight="1">
      <c r="D38085" s="233"/>
    </row>
    <row r="38087" spans="4:4" s="232" customFormat="1" ht="15.75" customHeight="1">
      <c r="D38087" s="233"/>
    </row>
    <row r="38089" spans="4:4" s="232" customFormat="1" ht="15.75" customHeight="1">
      <c r="D38089" s="233"/>
    </row>
    <row r="38091" spans="4:4" s="232" customFormat="1" ht="15.75" customHeight="1">
      <c r="D38091" s="233"/>
    </row>
    <row r="38093" spans="4:4" s="232" customFormat="1" ht="15.75" customHeight="1">
      <c r="D38093" s="233"/>
    </row>
    <row r="38095" spans="4:4" s="232" customFormat="1" ht="15.75" customHeight="1">
      <c r="D38095" s="233"/>
    </row>
    <row r="38097" spans="4:4" s="232" customFormat="1" ht="15.75" customHeight="1">
      <c r="D38097" s="233"/>
    </row>
    <row r="38099" spans="4:4" s="232" customFormat="1" ht="15.75" customHeight="1">
      <c r="D38099" s="233"/>
    </row>
    <row r="38101" spans="4:4" s="232" customFormat="1" ht="15.75" customHeight="1">
      <c r="D38101" s="233"/>
    </row>
    <row r="38103" spans="4:4" s="232" customFormat="1" ht="15.75" customHeight="1">
      <c r="D38103" s="233"/>
    </row>
    <row r="38105" spans="4:4" s="232" customFormat="1" ht="15.75" customHeight="1">
      <c r="D38105" s="233"/>
    </row>
    <row r="38107" spans="4:4" s="232" customFormat="1" ht="15.75" customHeight="1">
      <c r="D38107" s="233"/>
    </row>
    <row r="38109" spans="4:4" s="232" customFormat="1" ht="15.75" customHeight="1">
      <c r="D38109" s="233"/>
    </row>
    <row r="38111" spans="4:4" s="232" customFormat="1" ht="15.75" customHeight="1">
      <c r="D38111" s="233"/>
    </row>
    <row r="38113" spans="4:4" s="232" customFormat="1" ht="15.75" customHeight="1">
      <c r="D38113" s="233"/>
    </row>
    <row r="38115" spans="4:4" s="232" customFormat="1" ht="15.75" customHeight="1">
      <c r="D38115" s="233"/>
    </row>
    <row r="38117" spans="4:4" s="232" customFormat="1" ht="15.75" customHeight="1">
      <c r="D38117" s="233"/>
    </row>
    <row r="38119" spans="4:4" s="232" customFormat="1" ht="15.75" customHeight="1">
      <c r="D38119" s="233"/>
    </row>
    <row r="38121" spans="4:4" s="232" customFormat="1" ht="15.75" customHeight="1">
      <c r="D38121" s="233"/>
    </row>
    <row r="38123" spans="4:4" s="232" customFormat="1" ht="15.75" customHeight="1">
      <c r="D38123" s="233"/>
    </row>
    <row r="38125" spans="4:4" s="232" customFormat="1" ht="15.75" customHeight="1">
      <c r="D38125" s="233"/>
    </row>
    <row r="38127" spans="4:4" s="232" customFormat="1" ht="15.75" customHeight="1">
      <c r="D38127" s="233"/>
    </row>
    <row r="38129" spans="4:4" s="232" customFormat="1" ht="15.75" customHeight="1">
      <c r="D38129" s="233"/>
    </row>
    <row r="38131" spans="4:4" s="232" customFormat="1" ht="15.75" customHeight="1">
      <c r="D38131" s="233"/>
    </row>
    <row r="38133" spans="4:4" s="232" customFormat="1" ht="15.75" customHeight="1">
      <c r="D38133" s="233"/>
    </row>
    <row r="38135" spans="4:4" s="232" customFormat="1" ht="15.75" customHeight="1">
      <c r="D38135" s="233"/>
    </row>
    <row r="38137" spans="4:4" s="232" customFormat="1" ht="15.75" customHeight="1">
      <c r="D38137" s="233"/>
    </row>
    <row r="38139" spans="4:4" s="232" customFormat="1" ht="15.75" customHeight="1">
      <c r="D38139" s="233"/>
    </row>
    <row r="38141" spans="4:4" s="232" customFormat="1" ht="15.75" customHeight="1">
      <c r="D38141" s="233"/>
    </row>
    <row r="38143" spans="4:4" s="232" customFormat="1" ht="15.75" customHeight="1">
      <c r="D38143" s="233"/>
    </row>
    <row r="38145" spans="4:4" s="232" customFormat="1" ht="15.75" customHeight="1">
      <c r="D38145" s="233"/>
    </row>
    <row r="38147" spans="4:4" s="232" customFormat="1" ht="15.75" customHeight="1">
      <c r="D38147" s="233"/>
    </row>
    <row r="38149" spans="4:4" s="232" customFormat="1" ht="15.75" customHeight="1">
      <c r="D38149" s="233"/>
    </row>
    <row r="38151" spans="4:4" s="232" customFormat="1" ht="15.75" customHeight="1">
      <c r="D38151" s="233"/>
    </row>
    <row r="38153" spans="4:4" s="232" customFormat="1" ht="15.75" customHeight="1">
      <c r="D38153" s="233"/>
    </row>
    <row r="38155" spans="4:4" s="232" customFormat="1" ht="15.75" customHeight="1">
      <c r="D38155" s="233"/>
    </row>
    <row r="38157" spans="4:4" s="232" customFormat="1" ht="15.75" customHeight="1">
      <c r="D38157" s="233"/>
    </row>
    <row r="38159" spans="4:4" s="232" customFormat="1" ht="15.75" customHeight="1">
      <c r="D38159" s="233"/>
    </row>
    <row r="38161" spans="4:4" s="232" customFormat="1" ht="15.75" customHeight="1">
      <c r="D38161" s="233"/>
    </row>
    <row r="38163" spans="4:4" s="232" customFormat="1" ht="15.75" customHeight="1">
      <c r="D38163" s="233"/>
    </row>
    <row r="38165" spans="4:4" s="232" customFormat="1" ht="15.75" customHeight="1">
      <c r="D38165" s="233"/>
    </row>
    <row r="38167" spans="4:4" s="232" customFormat="1" ht="15.75" customHeight="1">
      <c r="D38167" s="233"/>
    </row>
    <row r="38169" spans="4:4" s="232" customFormat="1" ht="15.75" customHeight="1">
      <c r="D38169" s="233"/>
    </row>
    <row r="38171" spans="4:4" s="232" customFormat="1" ht="15.75" customHeight="1">
      <c r="D38171" s="233"/>
    </row>
    <row r="38173" spans="4:4" s="232" customFormat="1" ht="15.75" customHeight="1">
      <c r="D38173" s="233"/>
    </row>
    <row r="38175" spans="4:4" s="232" customFormat="1" ht="15.75" customHeight="1">
      <c r="D38175" s="233"/>
    </row>
    <row r="38177" spans="4:4" s="232" customFormat="1" ht="15.75" customHeight="1">
      <c r="D38177" s="233"/>
    </row>
    <row r="38179" spans="4:4" s="232" customFormat="1" ht="15.75" customHeight="1">
      <c r="D38179" s="233"/>
    </row>
    <row r="38181" spans="4:4" s="232" customFormat="1" ht="15.75" customHeight="1">
      <c r="D38181" s="233"/>
    </row>
    <row r="38183" spans="4:4" s="232" customFormat="1" ht="15.75" customHeight="1">
      <c r="D38183" s="233"/>
    </row>
    <row r="38185" spans="4:4" s="232" customFormat="1" ht="15.75" customHeight="1">
      <c r="D38185" s="233"/>
    </row>
    <row r="38187" spans="4:4" s="232" customFormat="1" ht="15.75" customHeight="1">
      <c r="D38187" s="233"/>
    </row>
    <row r="38189" spans="4:4" s="232" customFormat="1" ht="15.75" customHeight="1">
      <c r="D38189" s="233"/>
    </row>
    <row r="38191" spans="4:4" s="232" customFormat="1" ht="15.75" customHeight="1">
      <c r="D38191" s="233"/>
    </row>
    <row r="38193" spans="4:4" s="232" customFormat="1" ht="15.75" customHeight="1">
      <c r="D38193" s="233"/>
    </row>
    <row r="38195" spans="4:4" s="232" customFormat="1" ht="15.75" customHeight="1">
      <c r="D38195" s="233"/>
    </row>
    <row r="38197" spans="4:4" s="232" customFormat="1" ht="15.75" customHeight="1">
      <c r="D38197" s="233"/>
    </row>
    <row r="38199" spans="4:4" s="232" customFormat="1" ht="15.75" customHeight="1">
      <c r="D38199" s="233"/>
    </row>
    <row r="38201" spans="4:4" s="232" customFormat="1" ht="15.75" customHeight="1">
      <c r="D38201" s="233"/>
    </row>
    <row r="38203" spans="4:4" s="232" customFormat="1" ht="15.75" customHeight="1">
      <c r="D38203" s="233"/>
    </row>
    <row r="38205" spans="4:4" s="232" customFormat="1" ht="15.75" customHeight="1">
      <c r="D38205" s="233"/>
    </row>
    <row r="38207" spans="4:4" s="232" customFormat="1" ht="15.75" customHeight="1">
      <c r="D38207" s="233"/>
    </row>
    <row r="38209" spans="4:4" s="232" customFormat="1" ht="15.75" customHeight="1">
      <c r="D38209" s="233"/>
    </row>
    <row r="38211" spans="4:4" s="232" customFormat="1" ht="15.75" customHeight="1">
      <c r="D38211" s="233"/>
    </row>
    <row r="38213" spans="4:4" s="232" customFormat="1" ht="15.75" customHeight="1">
      <c r="D38213" s="233"/>
    </row>
    <row r="38215" spans="4:4" s="232" customFormat="1" ht="15.75" customHeight="1">
      <c r="D38215" s="233"/>
    </row>
    <row r="38217" spans="4:4" s="232" customFormat="1" ht="15.75" customHeight="1">
      <c r="D38217" s="233"/>
    </row>
    <row r="38219" spans="4:4" s="232" customFormat="1" ht="15.75" customHeight="1">
      <c r="D38219" s="233"/>
    </row>
    <row r="38221" spans="4:4" s="232" customFormat="1" ht="15.75" customHeight="1">
      <c r="D38221" s="233"/>
    </row>
    <row r="38223" spans="4:4" s="232" customFormat="1" ht="15.75" customHeight="1">
      <c r="D38223" s="233"/>
    </row>
    <row r="38225" spans="4:4" s="232" customFormat="1" ht="15.75" customHeight="1">
      <c r="D38225" s="233"/>
    </row>
    <row r="38227" spans="4:4" s="232" customFormat="1" ht="15.75" customHeight="1">
      <c r="D38227" s="233"/>
    </row>
    <row r="38229" spans="4:4" s="232" customFormat="1" ht="15.75" customHeight="1">
      <c r="D38229" s="233"/>
    </row>
    <row r="38231" spans="4:4" s="232" customFormat="1" ht="15.75" customHeight="1">
      <c r="D38231" s="233"/>
    </row>
    <row r="38233" spans="4:4" s="232" customFormat="1" ht="15.75" customHeight="1">
      <c r="D38233" s="233"/>
    </row>
    <row r="38235" spans="4:4" s="232" customFormat="1" ht="15.75" customHeight="1">
      <c r="D38235" s="233"/>
    </row>
    <row r="38237" spans="4:4" s="232" customFormat="1" ht="15.75" customHeight="1">
      <c r="D38237" s="233"/>
    </row>
    <row r="38239" spans="4:4" s="232" customFormat="1" ht="15.75" customHeight="1">
      <c r="D38239" s="233"/>
    </row>
    <row r="38241" spans="4:4" s="232" customFormat="1" ht="15.75" customHeight="1">
      <c r="D38241" s="233"/>
    </row>
    <row r="38243" spans="4:4" s="232" customFormat="1" ht="15.75" customHeight="1">
      <c r="D38243" s="233"/>
    </row>
    <row r="38245" spans="4:4" s="232" customFormat="1" ht="15.75" customHeight="1">
      <c r="D38245" s="233"/>
    </row>
    <row r="38247" spans="4:4" s="232" customFormat="1" ht="15.75" customHeight="1">
      <c r="D38247" s="233"/>
    </row>
    <row r="38249" spans="4:4" s="232" customFormat="1" ht="15.75" customHeight="1">
      <c r="D38249" s="233"/>
    </row>
    <row r="38251" spans="4:4" s="232" customFormat="1" ht="15.75" customHeight="1">
      <c r="D38251" s="233"/>
    </row>
    <row r="38253" spans="4:4" s="232" customFormat="1" ht="15.75" customHeight="1">
      <c r="D38253" s="233"/>
    </row>
    <row r="38255" spans="4:4" s="232" customFormat="1" ht="15.75" customHeight="1">
      <c r="D38255" s="233"/>
    </row>
    <row r="38257" spans="4:4" s="232" customFormat="1" ht="15.75" customHeight="1">
      <c r="D38257" s="233"/>
    </row>
    <row r="38259" spans="4:4" s="232" customFormat="1" ht="15.75" customHeight="1">
      <c r="D38259" s="233"/>
    </row>
    <row r="38261" spans="4:4" s="232" customFormat="1" ht="15.75" customHeight="1">
      <c r="D38261" s="233"/>
    </row>
    <row r="38263" spans="4:4" s="232" customFormat="1" ht="15.75" customHeight="1">
      <c r="D38263" s="233"/>
    </row>
    <row r="38265" spans="4:4" s="232" customFormat="1" ht="15.75" customHeight="1">
      <c r="D38265" s="233"/>
    </row>
    <row r="38267" spans="4:4" s="232" customFormat="1" ht="15.75" customHeight="1">
      <c r="D38267" s="233"/>
    </row>
    <row r="38269" spans="4:4" s="232" customFormat="1" ht="15.75" customHeight="1">
      <c r="D38269" s="233"/>
    </row>
    <row r="38271" spans="4:4" s="232" customFormat="1" ht="15.75" customHeight="1">
      <c r="D38271" s="233"/>
    </row>
    <row r="38273" spans="4:4" s="232" customFormat="1" ht="15.75" customHeight="1">
      <c r="D38273" s="233"/>
    </row>
    <row r="38275" spans="4:4" s="232" customFormat="1" ht="15.75" customHeight="1">
      <c r="D38275" s="233"/>
    </row>
    <row r="38277" spans="4:4" s="232" customFormat="1" ht="15.75" customHeight="1">
      <c r="D38277" s="233"/>
    </row>
    <row r="38279" spans="4:4" s="232" customFormat="1" ht="15.75" customHeight="1">
      <c r="D38279" s="233"/>
    </row>
    <row r="38281" spans="4:4" s="232" customFormat="1" ht="15.75" customHeight="1">
      <c r="D38281" s="233"/>
    </row>
    <row r="38283" spans="4:4" s="232" customFormat="1" ht="15.75" customHeight="1">
      <c r="D38283" s="233"/>
    </row>
    <row r="38285" spans="4:4" s="232" customFormat="1" ht="15.75" customHeight="1">
      <c r="D38285" s="233"/>
    </row>
    <row r="38287" spans="4:4" s="232" customFormat="1" ht="15.75" customHeight="1">
      <c r="D38287" s="233"/>
    </row>
    <row r="38289" spans="4:4" s="232" customFormat="1" ht="15.75" customHeight="1">
      <c r="D38289" s="233"/>
    </row>
    <row r="38291" spans="4:4" s="232" customFormat="1" ht="15.75" customHeight="1">
      <c r="D38291" s="233"/>
    </row>
    <row r="38293" spans="4:4" s="232" customFormat="1" ht="15.75" customHeight="1">
      <c r="D38293" s="233"/>
    </row>
    <row r="38295" spans="4:4" s="232" customFormat="1" ht="15.75" customHeight="1">
      <c r="D38295" s="233"/>
    </row>
    <row r="38297" spans="4:4" s="232" customFormat="1" ht="15.75" customHeight="1">
      <c r="D38297" s="233"/>
    </row>
    <row r="38299" spans="4:4" s="232" customFormat="1" ht="15.75" customHeight="1">
      <c r="D38299" s="233"/>
    </row>
    <row r="38301" spans="4:4" s="232" customFormat="1" ht="15.75" customHeight="1">
      <c r="D38301" s="233"/>
    </row>
    <row r="38303" spans="4:4" s="232" customFormat="1" ht="15.75" customHeight="1">
      <c r="D38303" s="233"/>
    </row>
    <row r="38305" spans="4:4" s="232" customFormat="1" ht="15.75" customHeight="1">
      <c r="D38305" s="233"/>
    </row>
    <row r="38307" spans="4:4" s="232" customFormat="1" ht="15.75" customHeight="1">
      <c r="D38307" s="233"/>
    </row>
    <row r="38309" spans="4:4" s="232" customFormat="1" ht="15.75" customHeight="1">
      <c r="D38309" s="233"/>
    </row>
    <row r="38311" spans="4:4" s="232" customFormat="1" ht="15.75" customHeight="1">
      <c r="D38311" s="233"/>
    </row>
    <row r="38313" spans="4:4" s="232" customFormat="1" ht="15.75" customHeight="1">
      <c r="D38313" s="233"/>
    </row>
    <row r="38315" spans="4:4" s="232" customFormat="1" ht="15.75" customHeight="1">
      <c r="D38315" s="233"/>
    </row>
    <row r="38317" spans="4:4" s="232" customFormat="1" ht="15.75" customHeight="1">
      <c r="D38317" s="233"/>
    </row>
    <row r="38319" spans="4:4" s="232" customFormat="1" ht="15.75" customHeight="1">
      <c r="D38319" s="233"/>
    </row>
    <row r="38321" spans="4:4" s="232" customFormat="1" ht="15.75" customHeight="1">
      <c r="D38321" s="233"/>
    </row>
    <row r="38323" spans="4:4" s="232" customFormat="1" ht="15.75" customHeight="1">
      <c r="D38323" s="233"/>
    </row>
    <row r="38325" spans="4:4" s="232" customFormat="1" ht="15.75" customHeight="1">
      <c r="D38325" s="233"/>
    </row>
    <row r="38327" spans="4:4" s="232" customFormat="1" ht="15.75" customHeight="1">
      <c r="D38327" s="233"/>
    </row>
    <row r="38329" spans="4:4" s="232" customFormat="1" ht="15.75" customHeight="1">
      <c r="D38329" s="233"/>
    </row>
    <row r="38331" spans="4:4" s="232" customFormat="1" ht="15.75" customHeight="1">
      <c r="D38331" s="233"/>
    </row>
    <row r="38333" spans="4:4" s="232" customFormat="1" ht="15.75" customHeight="1">
      <c r="D38333" s="233"/>
    </row>
    <row r="38335" spans="4:4" s="232" customFormat="1" ht="15.75" customHeight="1">
      <c r="D38335" s="233"/>
    </row>
    <row r="38337" spans="4:4" s="232" customFormat="1" ht="15.75" customHeight="1">
      <c r="D38337" s="233"/>
    </row>
    <row r="38339" spans="4:4" s="232" customFormat="1" ht="15.75" customHeight="1">
      <c r="D38339" s="233"/>
    </row>
    <row r="38341" spans="4:4" s="232" customFormat="1" ht="15.75" customHeight="1">
      <c r="D38341" s="233"/>
    </row>
    <row r="38343" spans="4:4" s="232" customFormat="1" ht="15.75" customHeight="1">
      <c r="D38343" s="233"/>
    </row>
    <row r="38345" spans="4:4" s="232" customFormat="1" ht="15.75" customHeight="1">
      <c r="D38345" s="233"/>
    </row>
    <row r="38347" spans="4:4" s="232" customFormat="1" ht="15.75" customHeight="1">
      <c r="D38347" s="233"/>
    </row>
    <row r="38349" spans="4:4" s="232" customFormat="1" ht="15.75" customHeight="1">
      <c r="D38349" s="233"/>
    </row>
    <row r="38351" spans="4:4" s="232" customFormat="1" ht="15.75" customHeight="1">
      <c r="D38351" s="233"/>
    </row>
    <row r="38353" spans="4:4" s="232" customFormat="1" ht="15.75" customHeight="1">
      <c r="D38353" s="233"/>
    </row>
    <row r="38355" spans="4:4" s="232" customFormat="1" ht="15.75" customHeight="1">
      <c r="D38355" s="233"/>
    </row>
    <row r="38357" spans="4:4" s="232" customFormat="1" ht="15.75" customHeight="1">
      <c r="D38357" s="233"/>
    </row>
    <row r="38359" spans="4:4" s="232" customFormat="1" ht="15.75" customHeight="1">
      <c r="D38359" s="233"/>
    </row>
    <row r="38361" spans="4:4" s="232" customFormat="1" ht="15.75" customHeight="1">
      <c r="D38361" s="233"/>
    </row>
    <row r="38363" spans="4:4" s="232" customFormat="1" ht="15.75" customHeight="1">
      <c r="D38363" s="233"/>
    </row>
    <row r="38365" spans="4:4" s="232" customFormat="1" ht="15.75" customHeight="1">
      <c r="D38365" s="233"/>
    </row>
    <row r="38367" spans="4:4" s="232" customFormat="1" ht="15.75" customHeight="1">
      <c r="D38367" s="233"/>
    </row>
    <row r="38369" spans="4:4" s="232" customFormat="1" ht="15.75" customHeight="1">
      <c r="D38369" s="233"/>
    </row>
    <row r="38371" spans="4:4" s="232" customFormat="1" ht="15.75" customHeight="1">
      <c r="D38371" s="233"/>
    </row>
    <row r="38373" spans="4:4" s="232" customFormat="1" ht="15.75" customHeight="1">
      <c r="D38373" s="233"/>
    </row>
    <row r="38375" spans="4:4" s="232" customFormat="1" ht="15.75" customHeight="1">
      <c r="D38375" s="233"/>
    </row>
    <row r="38377" spans="4:4" s="232" customFormat="1" ht="15.75" customHeight="1">
      <c r="D38377" s="233"/>
    </row>
    <row r="38379" spans="4:4" s="232" customFormat="1" ht="15.75" customHeight="1">
      <c r="D38379" s="233"/>
    </row>
    <row r="38381" spans="4:4" s="232" customFormat="1" ht="15.75" customHeight="1">
      <c r="D38381" s="233"/>
    </row>
    <row r="38383" spans="4:4" s="232" customFormat="1" ht="15.75" customHeight="1">
      <c r="D38383" s="233"/>
    </row>
    <row r="38385" spans="4:4" s="232" customFormat="1" ht="15.75" customHeight="1">
      <c r="D38385" s="233"/>
    </row>
    <row r="38387" spans="4:4" s="232" customFormat="1" ht="15.75" customHeight="1">
      <c r="D38387" s="233"/>
    </row>
    <row r="38389" spans="4:4" s="232" customFormat="1" ht="15.75" customHeight="1">
      <c r="D38389" s="233"/>
    </row>
    <row r="38391" spans="4:4" s="232" customFormat="1" ht="15.75" customHeight="1">
      <c r="D38391" s="233"/>
    </row>
    <row r="38393" spans="4:4" s="232" customFormat="1" ht="15.75" customHeight="1">
      <c r="D38393" s="233"/>
    </row>
    <row r="38395" spans="4:4" s="232" customFormat="1" ht="15.75" customHeight="1">
      <c r="D38395" s="233"/>
    </row>
    <row r="38397" spans="4:4" s="232" customFormat="1" ht="15.75" customHeight="1">
      <c r="D38397" s="233"/>
    </row>
    <row r="38399" spans="4:4" s="232" customFormat="1" ht="15.75" customHeight="1">
      <c r="D38399" s="233"/>
    </row>
    <row r="38401" spans="4:4" s="232" customFormat="1" ht="15.75" customHeight="1">
      <c r="D38401" s="233"/>
    </row>
    <row r="38403" spans="4:4" s="232" customFormat="1" ht="15.75" customHeight="1">
      <c r="D38403" s="233"/>
    </row>
    <row r="38405" spans="4:4" s="232" customFormat="1" ht="15.75" customHeight="1">
      <c r="D38405" s="233"/>
    </row>
    <row r="38407" spans="4:4" s="232" customFormat="1" ht="15.75" customHeight="1">
      <c r="D38407" s="233"/>
    </row>
    <row r="38409" spans="4:4" s="232" customFormat="1" ht="15.75" customHeight="1">
      <c r="D38409" s="233"/>
    </row>
    <row r="38411" spans="4:4" s="232" customFormat="1" ht="15.75" customHeight="1">
      <c r="D38411" s="233"/>
    </row>
    <row r="38413" spans="4:4" s="232" customFormat="1" ht="15.75" customHeight="1">
      <c r="D38413" s="233"/>
    </row>
    <row r="38415" spans="4:4" s="232" customFormat="1" ht="15.75" customHeight="1">
      <c r="D38415" s="233"/>
    </row>
    <row r="38417" spans="4:4" s="232" customFormat="1" ht="15.75" customHeight="1">
      <c r="D38417" s="233"/>
    </row>
    <row r="38419" spans="4:4" s="232" customFormat="1" ht="15.75" customHeight="1">
      <c r="D38419" s="233"/>
    </row>
    <row r="38421" spans="4:4" s="232" customFormat="1" ht="15.75" customHeight="1">
      <c r="D38421" s="233"/>
    </row>
    <row r="38423" spans="4:4" s="232" customFormat="1" ht="15.75" customHeight="1">
      <c r="D38423" s="233"/>
    </row>
    <row r="38425" spans="4:4" s="232" customFormat="1" ht="15.75" customHeight="1">
      <c r="D38425" s="233"/>
    </row>
    <row r="38427" spans="4:4" s="232" customFormat="1" ht="15.75" customHeight="1">
      <c r="D38427" s="233"/>
    </row>
    <row r="38429" spans="4:4" s="232" customFormat="1" ht="15.75" customHeight="1">
      <c r="D38429" s="233"/>
    </row>
    <row r="38431" spans="4:4" s="232" customFormat="1" ht="15.75" customHeight="1">
      <c r="D38431" s="233"/>
    </row>
    <row r="38433" spans="4:4" s="232" customFormat="1" ht="15.75" customHeight="1">
      <c r="D38433" s="233"/>
    </row>
    <row r="38435" spans="4:4" s="232" customFormat="1" ht="15.75" customHeight="1">
      <c r="D38435" s="233"/>
    </row>
    <row r="38437" spans="4:4" s="232" customFormat="1" ht="15.75" customHeight="1">
      <c r="D38437" s="233"/>
    </row>
    <row r="38439" spans="4:4" s="232" customFormat="1" ht="15.75" customHeight="1">
      <c r="D38439" s="233"/>
    </row>
    <row r="38441" spans="4:4" s="232" customFormat="1" ht="15.75" customHeight="1">
      <c r="D38441" s="233"/>
    </row>
    <row r="38443" spans="4:4" s="232" customFormat="1" ht="15.75" customHeight="1">
      <c r="D38443" s="233"/>
    </row>
    <row r="38445" spans="4:4" s="232" customFormat="1" ht="15.75" customHeight="1">
      <c r="D38445" s="233"/>
    </row>
    <row r="38447" spans="4:4" s="232" customFormat="1" ht="15.75" customHeight="1">
      <c r="D38447" s="233"/>
    </row>
    <row r="38449" spans="4:4" s="232" customFormat="1" ht="15.75" customHeight="1">
      <c r="D38449" s="233"/>
    </row>
    <row r="38451" spans="4:4" s="232" customFormat="1" ht="15.75" customHeight="1">
      <c r="D38451" s="233"/>
    </row>
    <row r="38453" spans="4:4" s="232" customFormat="1" ht="15.75" customHeight="1">
      <c r="D38453" s="233"/>
    </row>
    <row r="38455" spans="4:4" s="232" customFormat="1" ht="15.75" customHeight="1">
      <c r="D38455" s="233"/>
    </row>
    <row r="38457" spans="4:4" s="232" customFormat="1" ht="15.75" customHeight="1">
      <c r="D38457" s="233"/>
    </row>
    <row r="38459" spans="4:4" s="232" customFormat="1" ht="15.75" customHeight="1">
      <c r="D38459" s="233"/>
    </row>
    <row r="38461" spans="4:4" s="232" customFormat="1" ht="15.75" customHeight="1">
      <c r="D38461" s="233"/>
    </row>
    <row r="38463" spans="4:4" s="232" customFormat="1" ht="15.75" customHeight="1">
      <c r="D38463" s="233"/>
    </row>
    <row r="38465" spans="4:4" s="232" customFormat="1" ht="15.75" customHeight="1">
      <c r="D38465" s="233"/>
    </row>
    <row r="38467" spans="4:4" s="232" customFormat="1" ht="15.75" customHeight="1">
      <c r="D38467" s="233"/>
    </row>
    <row r="38469" spans="4:4" s="232" customFormat="1" ht="15.75" customHeight="1">
      <c r="D38469" s="233"/>
    </row>
    <row r="38471" spans="4:4" s="232" customFormat="1" ht="15.75" customHeight="1">
      <c r="D38471" s="233"/>
    </row>
    <row r="38473" spans="4:4" s="232" customFormat="1" ht="15.75" customHeight="1">
      <c r="D38473" s="233"/>
    </row>
    <row r="38475" spans="4:4" s="232" customFormat="1" ht="15.75" customHeight="1">
      <c r="D38475" s="233"/>
    </row>
    <row r="38477" spans="4:4" s="232" customFormat="1" ht="15.75" customHeight="1">
      <c r="D38477" s="233"/>
    </row>
    <row r="38479" spans="4:4" s="232" customFormat="1" ht="15.75" customHeight="1">
      <c r="D38479" s="233"/>
    </row>
    <row r="38481" spans="4:4" s="232" customFormat="1" ht="15.75" customHeight="1">
      <c r="D38481" s="233"/>
    </row>
    <row r="38483" spans="4:4" s="232" customFormat="1" ht="15.75" customHeight="1">
      <c r="D38483" s="233"/>
    </row>
    <row r="38485" spans="4:4" s="232" customFormat="1" ht="15.75" customHeight="1">
      <c r="D38485" s="233"/>
    </row>
    <row r="38487" spans="4:4" s="232" customFormat="1" ht="15.75" customHeight="1">
      <c r="D38487" s="233"/>
    </row>
    <row r="38489" spans="4:4" s="232" customFormat="1" ht="15.75" customHeight="1">
      <c r="D38489" s="233"/>
    </row>
    <row r="38491" spans="4:4" s="232" customFormat="1" ht="15.75" customHeight="1">
      <c r="D38491" s="233"/>
    </row>
    <row r="38493" spans="4:4" s="232" customFormat="1" ht="15.75" customHeight="1">
      <c r="D38493" s="233"/>
    </row>
    <row r="38495" spans="4:4" s="232" customFormat="1" ht="15.75" customHeight="1">
      <c r="D38495" s="233"/>
    </row>
    <row r="38497" spans="4:4" s="232" customFormat="1" ht="15.75" customHeight="1">
      <c r="D38497" s="233"/>
    </row>
    <row r="38499" spans="4:4" s="232" customFormat="1" ht="15.75" customHeight="1">
      <c r="D38499" s="233"/>
    </row>
    <row r="38501" spans="4:4" s="232" customFormat="1" ht="15.75" customHeight="1">
      <c r="D38501" s="233"/>
    </row>
    <row r="38503" spans="4:4" s="232" customFormat="1" ht="15.75" customHeight="1">
      <c r="D38503" s="233"/>
    </row>
    <row r="38505" spans="4:4" s="232" customFormat="1" ht="15.75" customHeight="1">
      <c r="D38505" s="233"/>
    </row>
    <row r="38507" spans="4:4" s="232" customFormat="1" ht="15.75" customHeight="1">
      <c r="D38507" s="233"/>
    </row>
    <row r="38509" spans="4:4" s="232" customFormat="1" ht="15.75" customHeight="1">
      <c r="D38509" s="233"/>
    </row>
    <row r="38511" spans="4:4" s="232" customFormat="1" ht="15.75" customHeight="1">
      <c r="D38511" s="233"/>
    </row>
    <row r="38513" spans="4:4" s="232" customFormat="1" ht="15.75" customHeight="1">
      <c r="D38513" s="233"/>
    </row>
    <row r="38515" spans="4:4" s="232" customFormat="1" ht="15.75" customHeight="1">
      <c r="D38515" s="233"/>
    </row>
    <row r="38517" spans="4:4" s="232" customFormat="1" ht="15.75" customHeight="1">
      <c r="D38517" s="233"/>
    </row>
    <row r="38519" spans="4:4" s="232" customFormat="1" ht="15.75" customHeight="1">
      <c r="D38519" s="233"/>
    </row>
    <row r="38521" spans="4:4" s="232" customFormat="1" ht="15.75" customHeight="1">
      <c r="D38521" s="233"/>
    </row>
    <row r="38523" spans="4:4" s="232" customFormat="1" ht="15.75" customHeight="1">
      <c r="D38523" s="233"/>
    </row>
    <row r="38525" spans="4:4" s="232" customFormat="1" ht="15.75" customHeight="1">
      <c r="D38525" s="233"/>
    </row>
    <row r="38527" spans="4:4" s="232" customFormat="1" ht="15.75" customHeight="1">
      <c r="D38527" s="233"/>
    </row>
    <row r="38529" spans="4:4" s="232" customFormat="1" ht="15.75" customHeight="1">
      <c r="D38529" s="233"/>
    </row>
    <row r="38531" spans="4:4" s="232" customFormat="1" ht="15.75" customHeight="1">
      <c r="D38531" s="233"/>
    </row>
    <row r="38533" spans="4:4" s="232" customFormat="1" ht="15.75" customHeight="1">
      <c r="D38533" s="233"/>
    </row>
    <row r="38535" spans="4:4" s="232" customFormat="1" ht="15.75" customHeight="1">
      <c r="D38535" s="233"/>
    </row>
    <row r="38537" spans="4:4" s="232" customFormat="1" ht="15.75" customHeight="1">
      <c r="D38537" s="233"/>
    </row>
    <row r="38539" spans="4:4" s="232" customFormat="1" ht="15.75" customHeight="1">
      <c r="D38539" s="233"/>
    </row>
    <row r="38541" spans="4:4" s="232" customFormat="1" ht="15.75" customHeight="1">
      <c r="D38541" s="233"/>
    </row>
    <row r="38543" spans="4:4" s="232" customFormat="1" ht="15.75" customHeight="1">
      <c r="D38543" s="233"/>
    </row>
    <row r="38545" spans="4:4" s="232" customFormat="1" ht="15.75" customHeight="1">
      <c r="D38545" s="233"/>
    </row>
    <row r="38547" spans="4:4" s="232" customFormat="1" ht="15.75" customHeight="1">
      <c r="D38547" s="233"/>
    </row>
    <row r="38549" spans="4:4" s="232" customFormat="1" ht="15.75" customHeight="1">
      <c r="D38549" s="233"/>
    </row>
    <row r="38551" spans="4:4" s="232" customFormat="1" ht="15.75" customHeight="1">
      <c r="D38551" s="233"/>
    </row>
    <row r="38553" spans="4:4" s="232" customFormat="1" ht="15.75" customHeight="1">
      <c r="D38553" s="233"/>
    </row>
    <row r="38555" spans="4:4" s="232" customFormat="1" ht="15.75" customHeight="1">
      <c r="D38555" s="233"/>
    </row>
    <row r="38557" spans="4:4" s="232" customFormat="1" ht="15.75" customHeight="1">
      <c r="D38557" s="233"/>
    </row>
    <row r="38559" spans="4:4" s="232" customFormat="1" ht="15.75" customHeight="1">
      <c r="D38559" s="233"/>
    </row>
    <row r="38561" spans="4:4" s="232" customFormat="1" ht="15.75" customHeight="1">
      <c r="D38561" s="233"/>
    </row>
    <row r="38563" spans="4:4" s="232" customFormat="1" ht="15.75" customHeight="1">
      <c r="D38563" s="233"/>
    </row>
    <row r="38565" spans="4:4" s="232" customFormat="1" ht="15.75" customHeight="1">
      <c r="D38565" s="233"/>
    </row>
    <row r="38567" spans="4:4" s="232" customFormat="1" ht="15.75" customHeight="1">
      <c r="D38567" s="233"/>
    </row>
    <row r="38569" spans="4:4" s="232" customFormat="1" ht="15.75" customHeight="1">
      <c r="D38569" s="233"/>
    </row>
    <row r="38571" spans="4:4" s="232" customFormat="1" ht="15.75" customHeight="1">
      <c r="D38571" s="233"/>
    </row>
    <row r="38573" spans="4:4" s="232" customFormat="1" ht="15.75" customHeight="1">
      <c r="D38573" s="233"/>
    </row>
    <row r="38575" spans="4:4" s="232" customFormat="1" ht="15.75" customHeight="1">
      <c r="D38575" s="233"/>
    </row>
    <row r="38577" spans="4:4" s="232" customFormat="1" ht="15.75" customHeight="1">
      <c r="D38577" s="233"/>
    </row>
    <row r="38579" spans="4:4" s="232" customFormat="1" ht="15.75" customHeight="1">
      <c r="D38579" s="233"/>
    </row>
    <row r="38581" spans="4:4" s="232" customFormat="1" ht="15.75" customHeight="1">
      <c r="D38581" s="233"/>
    </row>
    <row r="38583" spans="4:4" s="232" customFormat="1" ht="15.75" customHeight="1">
      <c r="D38583" s="233"/>
    </row>
    <row r="38585" spans="4:4" s="232" customFormat="1" ht="15.75" customHeight="1">
      <c r="D38585" s="233"/>
    </row>
    <row r="38587" spans="4:4" s="232" customFormat="1" ht="15.75" customHeight="1">
      <c r="D38587" s="233"/>
    </row>
    <row r="38589" spans="4:4" s="232" customFormat="1" ht="15.75" customHeight="1">
      <c r="D38589" s="233"/>
    </row>
    <row r="38591" spans="4:4" s="232" customFormat="1" ht="15.75" customHeight="1">
      <c r="D38591" s="233"/>
    </row>
    <row r="38593" spans="4:4" s="232" customFormat="1" ht="15.75" customHeight="1">
      <c r="D38593" s="233"/>
    </row>
    <row r="38595" spans="4:4" s="232" customFormat="1" ht="15.75" customHeight="1">
      <c r="D38595" s="233"/>
    </row>
    <row r="38597" spans="4:4" s="232" customFormat="1" ht="15.75" customHeight="1">
      <c r="D38597" s="233"/>
    </row>
    <row r="38599" spans="4:4" s="232" customFormat="1" ht="15.75" customHeight="1">
      <c r="D38599" s="233"/>
    </row>
    <row r="38601" spans="4:4" s="232" customFormat="1" ht="15.75" customHeight="1">
      <c r="D38601" s="233"/>
    </row>
    <row r="38603" spans="4:4" s="232" customFormat="1" ht="15.75" customHeight="1">
      <c r="D38603" s="233"/>
    </row>
    <row r="38605" spans="4:4" s="232" customFormat="1" ht="15.75" customHeight="1">
      <c r="D38605" s="233"/>
    </row>
    <row r="38607" spans="4:4" s="232" customFormat="1" ht="15.75" customHeight="1">
      <c r="D38607" s="233"/>
    </row>
    <row r="38609" spans="4:4" s="232" customFormat="1" ht="15.75" customHeight="1">
      <c r="D38609" s="233"/>
    </row>
    <row r="38611" spans="4:4" s="232" customFormat="1" ht="15.75" customHeight="1">
      <c r="D38611" s="233"/>
    </row>
    <row r="38613" spans="4:4" s="232" customFormat="1" ht="15.75" customHeight="1">
      <c r="D38613" s="233"/>
    </row>
    <row r="38615" spans="4:4" s="232" customFormat="1" ht="15.75" customHeight="1">
      <c r="D38615" s="233"/>
    </row>
    <row r="38617" spans="4:4" s="232" customFormat="1" ht="15.75" customHeight="1">
      <c r="D38617" s="233"/>
    </row>
    <row r="38619" spans="4:4" s="232" customFormat="1" ht="15.75" customHeight="1">
      <c r="D38619" s="233"/>
    </row>
    <row r="38621" spans="4:4" s="232" customFormat="1" ht="15.75" customHeight="1">
      <c r="D38621" s="233"/>
    </row>
    <row r="38623" spans="4:4" s="232" customFormat="1" ht="15.75" customHeight="1">
      <c r="D38623" s="233"/>
    </row>
    <row r="38625" spans="4:4" s="232" customFormat="1" ht="15.75" customHeight="1">
      <c r="D38625" s="233"/>
    </row>
    <row r="38627" spans="4:4" s="232" customFormat="1" ht="15.75" customHeight="1">
      <c r="D38627" s="233"/>
    </row>
    <row r="38629" spans="4:4" s="232" customFormat="1" ht="15.75" customHeight="1">
      <c r="D38629" s="233"/>
    </row>
    <row r="38631" spans="4:4" s="232" customFormat="1" ht="15.75" customHeight="1">
      <c r="D38631" s="233"/>
    </row>
    <row r="38633" spans="4:4" s="232" customFormat="1" ht="15.75" customHeight="1">
      <c r="D38633" s="233"/>
    </row>
    <row r="38635" spans="4:4" s="232" customFormat="1" ht="15.75" customHeight="1">
      <c r="D38635" s="233"/>
    </row>
    <row r="38637" spans="4:4" s="232" customFormat="1" ht="15.75" customHeight="1">
      <c r="D38637" s="233"/>
    </row>
    <row r="38639" spans="4:4" s="232" customFormat="1" ht="15.75" customHeight="1">
      <c r="D38639" s="233"/>
    </row>
    <row r="38641" spans="4:4" s="232" customFormat="1" ht="15.75" customHeight="1">
      <c r="D38641" s="233"/>
    </row>
    <row r="38643" spans="4:4" s="232" customFormat="1" ht="15.75" customHeight="1">
      <c r="D38643" s="233"/>
    </row>
    <row r="38645" spans="4:4" s="232" customFormat="1" ht="15.75" customHeight="1">
      <c r="D38645" s="233"/>
    </row>
    <row r="38647" spans="4:4" s="232" customFormat="1" ht="15.75" customHeight="1">
      <c r="D38647" s="233"/>
    </row>
    <row r="38649" spans="4:4" s="232" customFormat="1" ht="15.75" customHeight="1">
      <c r="D38649" s="233"/>
    </row>
    <row r="38651" spans="4:4" s="232" customFormat="1" ht="15.75" customHeight="1">
      <c r="D38651" s="233"/>
    </row>
    <row r="38653" spans="4:4" s="232" customFormat="1" ht="15.75" customHeight="1">
      <c r="D38653" s="233"/>
    </row>
    <row r="38655" spans="4:4" s="232" customFormat="1" ht="15.75" customHeight="1">
      <c r="D38655" s="233"/>
    </row>
    <row r="38657" spans="4:4" s="232" customFormat="1" ht="15.75" customHeight="1">
      <c r="D38657" s="233"/>
    </row>
    <row r="38659" spans="4:4" s="232" customFormat="1" ht="15.75" customHeight="1">
      <c r="D38659" s="233"/>
    </row>
    <row r="38661" spans="4:4" s="232" customFormat="1" ht="15.75" customHeight="1">
      <c r="D38661" s="233"/>
    </row>
    <row r="38663" spans="4:4" s="232" customFormat="1" ht="15.75" customHeight="1">
      <c r="D38663" s="233"/>
    </row>
    <row r="38665" spans="4:4" s="232" customFormat="1" ht="15.75" customHeight="1">
      <c r="D38665" s="233"/>
    </row>
    <row r="38667" spans="4:4" s="232" customFormat="1" ht="15.75" customHeight="1">
      <c r="D38667" s="233"/>
    </row>
    <row r="38669" spans="4:4" s="232" customFormat="1" ht="15.75" customHeight="1">
      <c r="D38669" s="233"/>
    </row>
    <row r="38671" spans="4:4" s="232" customFormat="1" ht="15.75" customHeight="1">
      <c r="D38671" s="233"/>
    </row>
    <row r="38673" spans="4:4" s="232" customFormat="1" ht="15.75" customHeight="1">
      <c r="D38673" s="233"/>
    </row>
    <row r="38675" spans="4:4" s="232" customFormat="1" ht="15.75" customHeight="1">
      <c r="D38675" s="233"/>
    </row>
    <row r="38677" spans="4:4" s="232" customFormat="1" ht="15.75" customHeight="1">
      <c r="D38677" s="233"/>
    </row>
    <row r="38679" spans="4:4" s="232" customFormat="1" ht="15.75" customHeight="1">
      <c r="D38679" s="233"/>
    </row>
    <row r="38681" spans="4:4" s="232" customFormat="1" ht="15.75" customHeight="1">
      <c r="D38681" s="233"/>
    </row>
    <row r="38683" spans="4:4" s="232" customFormat="1" ht="15.75" customHeight="1">
      <c r="D38683" s="233"/>
    </row>
    <row r="38685" spans="4:4" s="232" customFormat="1" ht="15.75" customHeight="1">
      <c r="D38685" s="233"/>
    </row>
    <row r="38687" spans="4:4" s="232" customFormat="1" ht="15.75" customHeight="1">
      <c r="D38687" s="233"/>
    </row>
    <row r="38689" spans="4:4" s="232" customFormat="1" ht="15.75" customHeight="1">
      <c r="D38689" s="233"/>
    </row>
    <row r="38691" spans="4:4" s="232" customFormat="1" ht="15.75" customHeight="1">
      <c r="D38691" s="233"/>
    </row>
    <row r="38693" spans="4:4" s="232" customFormat="1" ht="15.75" customHeight="1">
      <c r="D38693" s="233"/>
    </row>
    <row r="38695" spans="4:4" s="232" customFormat="1" ht="15.75" customHeight="1">
      <c r="D38695" s="233"/>
    </row>
    <row r="38697" spans="4:4" s="232" customFormat="1" ht="15.75" customHeight="1">
      <c r="D38697" s="233"/>
    </row>
    <row r="38699" spans="4:4" s="232" customFormat="1" ht="15.75" customHeight="1">
      <c r="D38699" s="233"/>
    </row>
    <row r="38701" spans="4:4" s="232" customFormat="1" ht="15.75" customHeight="1">
      <c r="D38701" s="233"/>
    </row>
    <row r="38703" spans="4:4" s="232" customFormat="1" ht="15.75" customHeight="1">
      <c r="D38703" s="233"/>
    </row>
    <row r="38705" spans="4:4" s="232" customFormat="1" ht="15.75" customHeight="1">
      <c r="D38705" s="233"/>
    </row>
    <row r="38707" spans="4:4" s="232" customFormat="1" ht="15.75" customHeight="1">
      <c r="D38707" s="233"/>
    </row>
    <row r="38709" spans="4:4" s="232" customFormat="1" ht="15.75" customHeight="1">
      <c r="D38709" s="233"/>
    </row>
    <row r="38711" spans="4:4" s="232" customFormat="1" ht="15.75" customHeight="1">
      <c r="D38711" s="233"/>
    </row>
    <row r="38713" spans="4:4" s="232" customFormat="1" ht="15.75" customHeight="1">
      <c r="D38713" s="233"/>
    </row>
    <row r="38715" spans="4:4" s="232" customFormat="1" ht="15.75" customHeight="1">
      <c r="D38715" s="233"/>
    </row>
    <row r="38717" spans="4:4" s="232" customFormat="1" ht="15.75" customHeight="1">
      <c r="D38717" s="233"/>
    </row>
    <row r="38719" spans="4:4" s="232" customFormat="1" ht="15.75" customHeight="1">
      <c r="D38719" s="233"/>
    </row>
    <row r="38721" spans="4:4" s="232" customFormat="1" ht="15.75" customHeight="1">
      <c r="D38721" s="233"/>
    </row>
    <row r="38723" spans="4:4" s="232" customFormat="1" ht="15.75" customHeight="1">
      <c r="D38723" s="233"/>
    </row>
    <row r="38725" spans="4:4" s="232" customFormat="1" ht="15.75" customHeight="1">
      <c r="D38725" s="233"/>
    </row>
    <row r="38727" spans="4:4" s="232" customFormat="1" ht="15.75" customHeight="1">
      <c r="D38727" s="233"/>
    </row>
    <row r="38729" spans="4:4" s="232" customFormat="1" ht="15.75" customHeight="1">
      <c r="D38729" s="233"/>
    </row>
    <row r="38731" spans="4:4" s="232" customFormat="1" ht="15.75" customHeight="1">
      <c r="D38731" s="233"/>
    </row>
    <row r="38733" spans="4:4" s="232" customFormat="1" ht="15.75" customHeight="1">
      <c r="D38733" s="233"/>
    </row>
    <row r="38735" spans="4:4" s="232" customFormat="1" ht="15.75" customHeight="1">
      <c r="D38735" s="233"/>
    </row>
    <row r="38737" spans="4:4" s="232" customFormat="1" ht="15.75" customHeight="1">
      <c r="D38737" s="233"/>
    </row>
    <row r="38739" spans="4:4" s="232" customFormat="1" ht="15.75" customHeight="1">
      <c r="D38739" s="233"/>
    </row>
    <row r="38741" spans="4:4" s="232" customFormat="1" ht="15.75" customHeight="1">
      <c r="D38741" s="233"/>
    </row>
    <row r="38743" spans="4:4" s="232" customFormat="1" ht="15.75" customHeight="1">
      <c r="D38743" s="233"/>
    </row>
    <row r="38745" spans="4:4" s="232" customFormat="1" ht="15.75" customHeight="1">
      <c r="D38745" s="233"/>
    </row>
    <row r="38747" spans="4:4" s="232" customFormat="1" ht="15.75" customHeight="1">
      <c r="D38747" s="233"/>
    </row>
    <row r="38749" spans="4:4" s="232" customFormat="1" ht="15.75" customHeight="1">
      <c r="D38749" s="233"/>
    </row>
    <row r="38751" spans="4:4" s="232" customFormat="1" ht="15.75" customHeight="1">
      <c r="D38751" s="233"/>
    </row>
    <row r="38753" spans="4:4" s="232" customFormat="1" ht="15.75" customHeight="1">
      <c r="D38753" s="233"/>
    </row>
    <row r="38755" spans="4:4" s="232" customFormat="1" ht="15.75" customHeight="1">
      <c r="D38755" s="233"/>
    </row>
    <row r="38757" spans="4:4" s="232" customFormat="1" ht="15.75" customHeight="1">
      <c r="D38757" s="233"/>
    </row>
    <row r="38759" spans="4:4" s="232" customFormat="1" ht="15.75" customHeight="1">
      <c r="D38759" s="233"/>
    </row>
    <row r="38761" spans="4:4" s="232" customFormat="1" ht="15.75" customHeight="1">
      <c r="D38761" s="233"/>
    </row>
    <row r="38763" spans="4:4" s="232" customFormat="1" ht="15.75" customHeight="1">
      <c r="D38763" s="233"/>
    </row>
    <row r="38765" spans="4:4" s="232" customFormat="1" ht="15.75" customHeight="1">
      <c r="D38765" s="233"/>
    </row>
    <row r="38767" spans="4:4" s="232" customFormat="1" ht="15.75" customHeight="1">
      <c r="D38767" s="233"/>
    </row>
    <row r="38769" spans="4:4" s="232" customFormat="1" ht="15.75" customHeight="1">
      <c r="D38769" s="233"/>
    </row>
    <row r="38771" spans="4:4" s="232" customFormat="1" ht="15.75" customHeight="1">
      <c r="D38771" s="233"/>
    </row>
    <row r="38773" spans="4:4" s="232" customFormat="1" ht="15.75" customHeight="1">
      <c r="D38773" s="233"/>
    </row>
    <row r="38775" spans="4:4" s="232" customFormat="1" ht="15.75" customHeight="1">
      <c r="D38775" s="233"/>
    </row>
    <row r="38777" spans="4:4" s="232" customFormat="1" ht="15.75" customHeight="1">
      <c r="D38777" s="233"/>
    </row>
    <row r="38779" spans="4:4" s="232" customFormat="1" ht="15.75" customHeight="1">
      <c r="D38779" s="233"/>
    </row>
    <row r="38781" spans="4:4" s="232" customFormat="1" ht="15.75" customHeight="1">
      <c r="D38781" s="233"/>
    </row>
    <row r="38783" spans="4:4" s="232" customFormat="1" ht="15.75" customHeight="1">
      <c r="D38783" s="233"/>
    </row>
    <row r="38785" spans="4:4" s="232" customFormat="1" ht="15.75" customHeight="1">
      <c r="D38785" s="233"/>
    </row>
    <row r="38787" spans="4:4" s="232" customFormat="1" ht="15.75" customHeight="1">
      <c r="D38787" s="233"/>
    </row>
    <row r="38789" spans="4:4" s="232" customFormat="1" ht="15.75" customHeight="1">
      <c r="D38789" s="233"/>
    </row>
    <row r="38791" spans="4:4" s="232" customFormat="1" ht="15.75" customHeight="1">
      <c r="D38791" s="233"/>
    </row>
    <row r="38793" spans="4:4" s="232" customFormat="1" ht="15.75" customHeight="1">
      <c r="D38793" s="233"/>
    </row>
    <row r="38795" spans="4:4" s="232" customFormat="1" ht="15.75" customHeight="1">
      <c r="D38795" s="233"/>
    </row>
    <row r="38797" spans="4:4" s="232" customFormat="1" ht="15.75" customHeight="1">
      <c r="D38797" s="233"/>
    </row>
    <row r="38799" spans="4:4" s="232" customFormat="1" ht="15.75" customHeight="1">
      <c r="D38799" s="233"/>
    </row>
    <row r="38801" spans="4:4" s="232" customFormat="1" ht="15.75" customHeight="1">
      <c r="D38801" s="233"/>
    </row>
    <row r="38803" spans="4:4" s="232" customFormat="1" ht="15.75" customHeight="1">
      <c r="D38803" s="233"/>
    </row>
    <row r="38805" spans="4:4" s="232" customFormat="1" ht="15.75" customHeight="1">
      <c r="D38805" s="233"/>
    </row>
    <row r="38807" spans="4:4" s="232" customFormat="1" ht="15.75" customHeight="1">
      <c r="D38807" s="233"/>
    </row>
    <row r="38809" spans="4:4" s="232" customFormat="1" ht="15.75" customHeight="1">
      <c r="D38809" s="233"/>
    </row>
    <row r="38811" spans="4:4" s="232" customFormat="1" ht="15.75" customHeight="1">
      <c r="D38811" s="233"/>
    </row>
    <row r="38813" spans="4:4" s="232" customFormat="1" ht="15.75" customHeight="1">
      <c r="D38813" s="233"/>
    </row>
    <row r="38815" spans="4:4" s="232" customFormat="1" ht="15.75" customHeight="1">
      <c r="D38815" s="233"/>
    </row>
    <row r="38817" spans="4:4" s="232" customFormat="1" ht="15.75" customHeight="1">
      <c r="D38817" s="233"/>
    </row>
    <row r="38819" spans="4:4" s="232" customFormat="1" ht="15.75" customHeight="1">
      <c r="D38819" s="233"/>
    </row>
    <row r="38821" spans="4:4" s="232" customFormat="1" ht="15.75" customHeight="1">
      <c r="D38821" s="233"/>
    </row>
    <row r="38823" spans="4:4" s="232" customFormat="1" ht="15.75" customHeight="1">
      <c r="D38823" s="233"/>
    </row>
    <row r="38825" spans="4:4" s="232" customFormat="1" ht="15.75" customHeight="1">
      <c r="D38825" s="233"/>
    </row>
    <row r="38827" spans="4:4" s="232" customFormat="1" ht="15.75" customHeight="1">
      <c r="D38827" s="233"/>
    </row>
    <row r="38829" spans="4:4" s="232" customFormat="1" ht="15.75" customHeight="1">
      <c r="D38829" s="233"/>
    </row>
    <row r="38831" spans="4:4" s="232" customFormat="1" ht="15.75" customHeight="1">
      <c r="D38831" s="233"/>
    </row>
    <row r="38833" spans="4:4" s="232" customFormat="1" ht="15.75" customHeight="1">
      <c r="D38833" s="233"/>
    </row>
    <row r="38835" spans="4:4" s="232" customFormat="1" ht="15.75" customHeight="1">
      <c r="D38835" s="233"/>
    </row>
    <row r="38837" spans="4:4" s="232" customFormat="1" ht="15.75" customHeight="1">
      <c r="D38837" s="233"/>
    </row>
    <row r="38839" spans="4:4" s="232" customFormat="1" ht="15.75" customHeight="1">
      <c r="D38839" s="233"/>
    </row>
    <row r="38841" spans="4:4" s="232" customFormat="1" ht="15.75" customHeight="1">
      <c r="D38841" s="233"/>
    </row>
    <row r="38843" spans="4:4" s="232" customFormat="1" ht="15.75" customHeight="1">
      <c r="D38843" s="233"/>
    </row>
    <row r="38845" spans="4:4" s="232" customFormat="1" ht="15.75" customHeight="1">
      <c r="D38845" s="233"/>
    </row>
    <row r="38847" spans="4:4" s="232" customFormat="1" ht="15.75" customHeight="1">
      <c r="D38847" s="233"/>
    </row>
    <row r="38849" spans="4:4" s="232" customFormat="1" ht="15.75" customHeight="1">
      <c r="D38849" s="233"/>
    </row>
    <row r="38851" spans="4:4" s="232" customFormat="1" ht="15.75" customHeight="1">
      <c r="D38851" s="233"/>
    </row>
    <row r="38853" spans="4:4" s="232" customFormat="1" ht="15.75" customHeight="1">
      <c r="D38853" s="233"/>
    </row>
    <row r="38855" spans="4:4" s="232" customFormat="1" ht="15.75" customHeight="1">
      <c r="D38855" s="233"/>
    </row>
    <row r="38857" spans="4:4" s="232" customFormat="1" ht="15.75" customHeight="1">
      <c r="D38857" s="233"/>
    </row>
    <row r="38859" spans="4:4" s="232" customFormat="1" ht="15.75" customHeight="1">
      <c r="D38859" s="233"/>
    </row>
    <row r="38861" spans="4:4" s="232" customFormat="1" ht="15.75" customHeight="1">
      <c r="D38861" s="233"/>
    </row>
    <row r="38863" spans="4:4" s="232" customFormat="1" ht="15.75" customHeight="1">
      <c r="D38863" s="233"/>
    </row>
    <row r="38865" spans="4:4" s="232" customFormat="1" ht="15.75" customHeight="1">
      <c r="D38865" s="233"/>
    </row>
    <row r="38867" spans="4:4" s="232" customFormat="1" ht="15.75" customHeight="1">
      <c r="D38867" s="233"/>
    </row>
    <row r="38869" spans="4:4" s="232" customFormat="1" ht="15.75" customHeight="1">
      <c r="D38869" s="233"/>
    </row>
    <row r="38871" spans="4:4" s="232" customFormat="1" ht="15.75" customHeight="1">
      <c r="D38871" s="233"/>
    </row>
    <row r="38873" spans="4:4" s="232" customFormat="1" ht="15.75" customHeight="1">
      <c r="D38873" s="233"/>
    </row>
    <row r="38875" spans="4:4" s="232" customFormat="1" ht="15.75" customHeight="1">
      <c r="D38875" s="233"/>
    </row>
    <row r="38877" spans="4:4" s="232" customFormat="1" ht="15.75" customHeight="1">
      <c r="D38877" s="233"/>
    </row>
    <row r="38879" spans="4:4" s="232" customFormat="1" ht="15.75" customHeight="1">
      <c r="D38879" s="233"/>
    </row>
    <row r="38881" spans="4:4" s="232" customFormat="1" ht="15.75" customHeight="1">
      <c r="D38881" s="233"/>
    </row>
    <row r="38883" spans="4:4" s="232" customFormat="1" ht="15.75" customHeight="1">
      <c r="D38883" s="233"/>
    </row>
    <row r="38885" spans="4:4" s="232" customFormat="1" ht="15.75" customHeight="1">
      <c r="D38885" s="233"/>
    </row>
    <row r="38887" spans="4:4" s="232" customFormat="1" ht="15.75" customHeight="1">
      <c r="D38887" s="233"/>
    </row>
    <row r="38889" spans="4:4" s="232" customFormat="1" ht="15.75" customHeight="1">
      <c r="D38889" s="233"/>
    </row>
    <row r="38891" spans="4:4" s="232" customFormat="1" ht="15.75" customHeight="1">
      <c r="D38891" s="233"/>
    </row>
    <row r="38893" spans="4:4" s="232" customFormat="1" ht="15.75" customHeight="1">
      <c r="D38893" s="233"/>
    </row>
    <row r="38895" spans="4:4" s="232" customFormat="1" ht="15.75" customHeight="1">
      <c r="D38895" s="233"/>
    </row>
    <row r="38897" spans="4:4" s="232" customFormat="1" ht="15.75" customHeight="1">
      <c r="D38897" s="233"/>
    </row>
    <row r="38899" spans="4:4" s="232" customFormat="1" ht="15.75" customHeight="1">
      <c r="D38899" s="233"/>
    </row>
    <row r="38901" spans="4:4" s="232" customFormat="1" ht="15.75" customHeight="1">
      <c r="D38901" s="233"/>
    </row>
    <row r="38903" spans="4:4" s="232" customFormat="1" ht="15.75" customHeight="1">
      <c r="D38903" s="233"/>
    </row>
    <row r="38905" spans="4:4" s="232" customFormat="1" ht="15.75" customHeight="1">
      <c r="D38905" s="233"/>
    </row>
    <row r="38907" spans="4:4" s="232" customFormat="1" ht="15.75" customHeight="1">
      <c r="D38907" s="233"/>
    </row>
    <row r="38909" spans="4:4" s="232" customFormat="1" ht="15.75" customHeight="1">
      <c r="D38909" s="233"/>
    </row>
    <row r="38911" spans="4:4" s="232" customFormat="1" ht="15.75" customHeight="1">
      <c r="D38911" s="233"/>
    </row>
    <row r="38913" spans="4:4" s="232" customFormat="1" ht="15.75" customHeight="1">
      <c r="D38913" s="233"/>
    </row>
    <row r="38915" spans="4:4" s="232" customFormat="1" ht="15.75" customHeight="1">
      <c r="D38915" s="233"/>
    </row>
    <row r="38917" spans="4:4" s="232" customFormat="1" ht="15.75" customHeight="1">
      <c r="D38917" s="233"/>
    </row>
    <row r="38919" spans="4:4" s="232" customFormat="1" ht="15.75" customHeight="1">
      <c r="D38919" s="233"/>
    </row>
    <row r="38921" spans="4:4" s="232" customFormat="1" ht="15.75" customHeight="1">
      <c r="D38921" s="233"/>
    </row>
    <row r="38923" spans="4:4" s="232" customFormat="1" ht="15.75" customHeight="1">
      <c r="D38923" s="233"/>
    </row>
    <row r="38925" spans="4:4" s="232" customFormat="1" ht="15.75" customHeight="1">
      <c r="D38925" s="233"/>
    </row>
    <row r="38927" spans="4:4" s="232" customFormat="1" ht="15.75" customHeight="1">
      <c r="D38927" s="233"/>
    </row>
    <row r="38929" spans="4:4" s="232" customFormat="1" ht="15.75" customHeight="1">
      <c r="D38929" s="233"/>
    </row>
    <row r="38931" spans="4:4" s="232" customFormat="1" ht="15.75" customHeight="1">
      <c r="D38931" s="233"/>
    </row>
    <row r="38933" spans="4:4" s="232" customFormat="1" ht="15.75" customHeight="1">
      <c r="D38933" s="233"/>
    </row>
    <row r="38935" spans="4:4" s="232" customFormat="1" ht="15.75" customHeight="1">
      <c r="D38935" s="233"/>
    </row>
    <row r="38937" spans="4:4" s="232" customFormat="1" ht="15.75" customHeight="1">
      <c r="D38937" s="233"/>
    </row>
    <row r="38939" spans="4:4" s="232" customFormat="1" ht="15.75" customHeight="1">
      <c r="D38939" s="233"/>
    </row>
    <row r="38941" spans="4:4" s="232" customFormat="1" ht="15.75" customHeight="1">
      <c r="D38941" s="233"/>
    </row>
    <row r="38943" spans="4:4" s="232" customFormat="1" ht="15.75" customHeight="1">
      <c r="D38943" s="233"/>
    </row>
    <row r="38945" spans="4:4" s="232" customFormat="1" ht="15.75" customHeight="1">
      <c r="D38945" s="233"/>
    </row>
    <row r="38947" spans="4:4" s="232" customFormat="1" ht="15.75" customHeight="1">
      <c r="D38947" s="233"/>
    </row>
    <row r="38949" spans="4:4" s="232" customFormat="1" ht="15.75" customHeight="1">
      <c r="D38949" s="233"/>
    </row>
    <row r="38951" spans="4:4" s="232" customFormat="1" ht="15.75" customHeight="1">
      <c r="D38951" s="233"/>
    </row>
    <row r="38953" spans="4:4" s="232" customFormat="1" ht="15.75" customHeight="1">
      <c r="D38953" s="233"/>
    </row>
    <row r="38955" spans="4:4" s="232" customFormat="1" ht="15.75" customHeight="1">
      <c r="D38955" s="233"/>
    </row>
    <row r="38957" spans="4:4" s="232" customFormat="1" ht="15.75" customHeight="1">
      <c r="D38957" s="233"/>
    </row>
    <row r="38959" spans="4:4" s="232" customFormat="1" ht="15.75" customHeight="1">
      <c r="D38959" s="233"/>
    </row>
    <row r="38961" spans="4:4" s="232" customFormat="1" ht="15.75" customHeight="1">
      <c r="D38961" s="233"/>
    </row>
    <row r="38963" spans="4:4" s="232" customFormat="1" ht="15.75" customHeight="1">
      <c r="D38963" s="233"/>
    </row>
    <row r="38965" spans="4:4" s="232" customFormat="1" ht="15.75" customHeight="1">
      <c r="D38965" s="233"/>
    </row>
    <row r="38967" spans="4:4" s="232" customFormat="1" ht="15.75" customHeight="1">
      <c r="D38967" s="233"/>
    </row>
    <row r="38969" spans="4:4" s="232" customFormat="1" ht="15.75" customHeight="1">
      <c r="D38969" s="233"/>
    </row>
    <row r="38971" spans="4:4" s="232" customFormat="1" ht="15.75" customHeight="1">
      <c r="D38971" s="233"/>
    </row>
    <row r="38973" spans="4:4" s="232" customFormat="1" ht="15.75" customHeight="1">
      <c r="D38973" s="233"/>
    </row>
    <row r="38975" spans="4:4" s="232" customFormat="1" ht="15.75" customHeight="1">
      <c r="D38975" s="233"/>
    </row>
    <row r="38977" spans="4:4" s="232" customFormat="1" ht="15.75" customHeight="1">
      <c r="D38977" s="233"/>
    </row>
    <row r="38979" spans="4:4" s="232" customFormat="1" ht="15.75" customHeight="1">
      <c r="D38979" s="233"/>
    </row>
    <row r="38981" spans="4:4" s="232" customFormat="1" ht="15.75" customHeight="1">
      <c r="D38981" s="233"/>
    </row>
    <row r="38983" spans="4:4" s="232" customFormat="1" ht="15.75" customHeight="1">
      <c r="D38983" s="233"/>
    </row>
    <row r="38985" spans="4:4" s="232" customFormat="1" ht="15.75" customHeight="1">
      <c r="D38985" s="233"/>
    </row>
    <row r="38987" spans="4:4" s="232" customFormat="1" ht="15.75" customHeight="1">
      <c r="D38987" s="233"/>
    </row>
    <row r="38989" spans="4:4" s="232" customFormat="1" ht="15.75" customHeight="1">
      <c r="D38989" s="233"/>
    </row>
    <row r="38991" spans="4:4" s="232" customFormat="1" ht="15.75" customHeight="1">
      <c r="D38991" s="233"/>
    </row>
    <row r="38993" spans="4:4" s="232" customFormat="1" ht="15.75" customHeight="1">
      <c r="D38993" s="233"/>
    </row>
    <row r="38995" spans="4:4" s="232" customFormat="1" ht="15.75" customHeight="1">
      <c r="D38995" s="233"/>
    </row>
    <row r="38997" spans="4:4" s="232" customFormat="1" ht="15.75" customHeight="1">
      <c r="D38997" s="233"/>
    </row>
    <row r="38999" spans="4:4" s="232" customFormat="1" ht="15.75" customHeight="1">
      <c r="D38999" s="233"/>
    </row>
    <row r="39001" spans="4:4" s="232" customFormat="1" ht="15.75" customHeight="1">
      <c r="D39001" s="233"/>
    </row>
    <row r="39003" spans="4:4" s="232" customFormat="1" ht="15.75" customHeight="1">
      <c r="D39003" s="233"/>
    </row>
    <row r="39005" spans="4:4" s="232" customFormat="1" ht="15.75" customHeight="1">
      <c r="D39005" s="233"/>
    </row>
    <row r="39007" spans="4:4" s="232" customFormat="1" ht="15.75" customHeight="1">
      <c r="D39007" s="233"/>
    </row>
    <row r="39009" spans="4:4" s="232" customFormat="1" ht="15.75" customHeight="1">
      <c r="D39009" s="233"/>
    </row>
    <row r="39011" spans="4:4" s="232" customFormat="1" ht="15.75" customHeight="1">
      <c r="D39011" s="233"/>
    </row>
    <row r="39013" spans="4:4" s="232" customFormat="1" ht="15.75" customHeight="1">
      <c r="D39013" s="233"/>
    </row>
    <row r="39015" spans="4:4" s="232" customFormat="1" ht="15.75" customHeight="1">
      <c r="D39015" s="233"/>
    </row>
    <row r="39017" spans="4:4" s="232" customFormat="1" ht="15.75" customHeight="1">
      <c r="D39017" s="233"/>
    </row>
    <row r="39019" spans="4:4" s="232" customFormat="1" ht="15.75" customHeight="1">
      <c r="D39019" s="233"/>
    </row>
    <row r="39021" spans="4:4" s="232" customFormat="1" ht="15.75" customHeight="1">
      <c r="D39021" s="233"/>
    </row>
    <row r="39023" spans="4:4" s="232" customFormat="1" ht="15.75" customHeight="1">
      <c r="D39023" s="233"/>
    </row>
    <row r="39025" spans="4:4" s="232" customFormat="1" ht="15.75" customHeight="1">
      <c r="D39025" s="233"/>
    </row>
    <row r="39027" spans="4:4" s="232" customFormat="1" ht="15.75" customHeight="1">
      <c r="D39027" s="233"/>
    </row>
    <row r="39029" spans="4:4" s="232" customFormat="1" ht="15.75" customHeight="1">
      <c r="D39029" s="233"/>
    </row>
    <row r="39031" spans="4:4" s="232" customFormat="1" ht="15.75" customHeight="1">
      <c r="D39031" s="233"/>
    </row>
    <row r="39033" spans="4:4" s="232" customFormat="1" ht="15.75" customHeight="1">
      <c r="D39033" s="233"/>
    </row>
    <row r="39035" spans="4:4" s="232" customFormat="1" ht="15.75" customHeight="1">
      <c r="D39035" s="233"/>
    </row>
    <row r="39037" spans="4:4" s="232" customFormat="1" ht="15.75" customHeight="1">
      <c r="D39037" s="233"/>
    </row>
    <row r="39039" spans="4:4" s="232" customFormat="1" ht="15.75" customHeight="1">
      <c r="D39039" s="233"/>
    </row>
    <row r="39041" spans="4:4" s="232" customFormat="1" ht="15.75" customHeight="1">
      <c r="D39041" s="233"/>
    </row>
    <row r="39043" spans="4:4" s="232" customFormat="1" ht="15.75" customHeight="1">
      <c r="D39043" s="233"/>
    </row>
    <row r="39045" spans="4:4" s="232" customFormat="1" ht="15.75" customHeight="1">
      <c r="D39045" s="233"/>
    </row>
    <row r="39047" spans="4:4" s="232" customFormat="1" ht="15.75" customHeight="1">
      <c r="D39047" s="233"/>
    </row>
    <row r="39049" spans="4:4" s="232" customFormat="1" ht="15.75" customHeight="1">
      <c r="D39049" s="233"/>
    </row>
    <row r="39051" spans="4:4" s="232" customFormat="1" ht="15.75" customHeight="1">
      <c r="D39051" s="233"/>
    </row>
    <row r="39053" spans="4:4" s="232" customFormat="1" ht="15.75" customHeight="1">
      <c r="D39053" s="233"/>
    </row>
    <row r="39055" spans="4:4" s="232" customFormat="1" ht="15.75" customHeight="1">
      <c r="D39055" s="233"/>
    </row>
    <row r="39057" spans="4:4" s="232" customFormat="1" ht="15.75" customHeight="1">
      <c r="D39057" s="233"/>
    </row>
    <row r="39059" spans="4:4" s="232" customFormat="1" ht="15.75" customHeight="1">
      <c r="D39059" s="233"/>
    </row>
    <row r="39061" spans="4:4" s="232" customFormat="1" ht="15.75" customHeight="1">
      <c r="D39061" s="233"/>
    </row>
    <row r="39063" spans="4:4" s="232" customFormat="1" ht="15.75" customHeight="1">
      <c r="D39063" s="233"/>
    </row>
    <row r="39065" spans="4:4" s="232" customFormat="1" ht="15.75" customHeight="1">
      <c r="D39065" s="233"/>
    </row>
    <row r="39067" spans="4:4" s="232" customFormat="1" ht="15.75" customHeight="1">
      <c r="D39067" s="233"/>
    </row>
    <row r="39069" spans="4:4" s="232" customFormat="1" ht="15.75" customHeight="1">
      <c r="D39069" s="233"/>
    </row>
    <row r="39071" spans="4:4" s="232" customFormat="1" ht="15.75" customHeight="1">
      <c r="D39071" s="233"/>
    </row>
    <row r="39073" spans="4:4" s="232" customFormat="1" ht="15.75" customHeight="1">
      <c r="D39073" s="233"/>
    </row>
    <row r="39075" spans="4:4" s="232" customFormat="1" ht="15.75" customHeight="1">
      <c r="D39075" s="233"/>
    </row>
    <row r="39077" spans="4:4" s="232" customFormat="1" ht="15.75" customHeight="1">
      <c r="D39077" s="233"/>
    </row>
    <row r="39079" spans="4:4" s="232" customFormat="1" ht="15.75" customHeight="1">
      <c r="D39079" s="233"/>
    </row>
    <row r="39081" spans="4:4" s="232" customFormat="1" ht="15.75" customHeight="1">
      <c r="D39081" s="233"/>
    </row>
    <row r="39083" spans="4:4" s="232" customFormat="1" ht="15.75" customHeight="1">
      <c r="D39083" s="233"/>
    </row>
    <row r="39085" spans="4:4" s="232" customFormat="1" ht="15.75" customHeight="1">
      <c r="D39085" s="233"/>
    </row>
    <row r="39087" spans="4:4" s="232" customFormat="1" ht="15.75" customHeight="1">
      <c r="D39087" s="233"/>
    </row>
    <row r="39089" spans="4:4" s="232" customFormat="1" ht="15.75" customHeight="1">
      <c r="D39089" s="233"/>
    </row>
    <row r="39091" spans="4:4" s="232" customFormat="1" ht="15.75" customHeight="1">
      <c r="D39091" s="233"/>
    </row>
    <row r="39093" spans="4:4" s="232" customFormat="1" ht="15.75" customHeight="1">
      <c r="D39093" s="233"/>
    </row>
    <row r="39095" spans="4:4" s="232" customFormat="1" ht="15.75" customHeight="1">
      <c r="D39095" s="233"/>
    </row>
    <row r="39097" spans="4:4" s="232" customFormat="1" ht="15.75" customHeight="1">
      <c r="D39097" s="233"/>
    </row>
    <row r="39099" spans="4:4" s="232" customFormat="1" ht="15.75" customHeight="1">
      <c r="D39099" s="233"/>
    </row>
    <row r="39101" spans="4:4" s="232" customFormat="1" ht="15.75" customHeight="1">
      <c r="D39101" s="233"/>
    </row>
    <row r="39103" spans="4:4" s="232" customFormat="1" ht="15.75" customHeight="1">
      <c r="D39103" s="233"/>
    </row>
    <row r="39105" spans="4:4" s="232" customFormat="1" ht="15.75" customHeight="1">
      <c r="D39105" s="233"/>
    </row>
    <row r="39107" spans="4:4" s="232" customFormat="1" ht="15.75" customHeight="1">
      <c r="D39107" s="233"/>
    </row>
    <row r="39109" spans="4:4" s="232" customFormat="1" ht="15.75" customHeight="1">
      <c r="D39109" s="233"/>
    </row>
    <row r="39111" spans="4:4" s="232" customFormat="1" ht="15.75" customHeight="1">
      <c r="D39111" s="233"/>
    </row>
    <row r="39113" spans="4:4" s="232" customFormat="1" ht="15.75" customHeight="1">
      <c r="D39113" s="233"/>
    </row>
    <row r="39115" spans="4:4" s="232" customFormat="1" ht="15.75" customHeight="1">
      <c r="D39115" s="233"/>
    </row>
    <row r="39117" spans="4:4" s="232" customFormat="1" ht="15.75" customHeight="1">
      <c r="D39117" s="233"/>
    </row>
    <row r="39119" spans="4:4" s="232" customFormat="1" ht="15.75" customHeight="1">
      <c r="D39119" s="233"/>
    </row>
    <row r="39121" spans="4:4" s="232" customFormat="1" ht="15.75" customHeight="1">
      <c r="D39121" s="233"/>
    </row>
    <row r="39123" spans="4:4" s="232" customFormat="1" ht="15.75" customHeight="1">
      <c r="D39123" s="233"/>
    </row>
    <row r="39125" spans="4:4" s="232" customFormat="1" ht="15.75" customHeight="1">
      <c r="D39125" s="233"/>
    </row>
    <row r="39127" spans="4:4" s="232" customFormat="1" ht="15.75" customHeight="1">
      <c r="D39127" s="233"/>
    </row>
    <row r="39129" spans="4:4" s="232" customFormat="1" ht="15.75" customHeight="1">
      <c r="D39129" s="233"/>
    </row>
    <row r="39131" spans="4:4" s="232" customFormat="1" ht="15.75" customHeight="1">
      <c r="D39131" s="233"/>
    </row>
    <row r="39133" spans="4:4" s="232" customFormat="1" ht="15.75" customHeight="1">
      <c r="D39133" s="233"/>
    </row>
    <row r="39135" spans="4:4" s="232" customFormat="1" ht="15.75" customHeight="1">
      <c r="D39135" s="233"/>
    </row>
    <row r="39137" spans="4:4" s="232" customFormat="1" ht="15.75" customHeight="1">
      <c r="D39137" s="233"/>
    </row>
    <row r="39139" spans="4:4" s="232" customFormat="1" ht="15.75" customHeight="1">
      <c r="D39139" s="233"/>
    </row>
    <row r="39141" spans="4:4" s="232" customFormat="1" ht="15.75" customHeight="1">
      <c r="D39141" s="233"/>
    </row>
    <row r="39143" spans="4:4" s="232" customFormat="1" ht="15.75" customHeight="1">
      <c r="D39143" s="233"/>
    </row>
    <row r="39145" spans="4:4" s="232" customFormat="1" ht="15.75" customHeight="1">
      <c r="D39145" s="233"/>
    </row>
    <row r="39147" spans="4:4" s="232" customFormat="1" ht="15.75" customHeight="1">
      <c r="D39147" s="233"/>
    </row>
    <row r="39149" spans="4:4" s="232" customFormat="1" ht="15.75" customHeight="1">
      <c r="D39149" s="233"/>
    </row>
    <row r="39151" spans="4:4" s="232" customFormat="1" ht="15.75" customHeight="1">
      <c r="D39151" s="233"/>
    </row>
    <row r="39153" spans="4:4" s="232" customFormat="1" ht="15.75" customHeight="1">
      <c r="D39153" s="233"/>
    </row>
    <row r="39155" spans="4:4" s="232" customFormat="1" ht="15.75" customHeight="1">
      <c r="D39155" s="233"/>
    </row>
    <row r="39157" spans="4:4" s="232" customFormat="1" ht="15.75" customHeight="1">
      <c r="D39157" s="233"/>
    </row>
    <row r="39159" spans="4:4" s="232" customFormat="1" ht="15.75" customHeight="1">
      <c r="D39159" s="233"/>
    </row>
    <row r="39161" spans="4:4" s="232" customFormat="1" ht="15.75" customHeight="1">
      <c r="D39161" s="233"/>
    </row>
    <row r="39163" spans="4:4" s="232" customFormat="1" ht="15.75" customHeight="1">
      <c r="D39163" s="233"/>
    </row>
    <row r="39165" spans="4:4" s="232" customFormat="1" ht="15.75" customHeight="1">
      <c r="D39165" s="233"/>
    </row>
    <row r="39167" spans="4:4" s="232" customFormat="1" ht="15.75" customHeight="1">
      <c r="D39167" s="233"/>
    </row>
    <row r="39169" spans="4:4" s="232" customFormat="1" ht="15.75" customHeight="1">
      <c r="D39169" s="233"/>
    </row>
    <row r="39171" spans="4:4" s="232" customFormat="1" ht="15.75" customHeight="1">
      <c r="D39171" s="233"/>
    </row>
    <row r="39173" spans="4:4" s="232" customFormat="1" ht="15.75" customHeight="1">
      <c r="D39173" s="233"/>
    </row>
    <row r="39175" spans="4:4" s="232" customFormat="1" ht="15.75" customHeight="1">
      <c r="D39175" s="233"/>
    </row>
    <row r="39177" spans="4:4" s="232" customFormat="1" ht="15.75" customHeight="1">
      <c r="D39177" s="233"/>
    </row>
    <row r="39179" spans="4:4" s="232" customFormat="1" ht="15.75" customHeight="1">
      <c r="D39179" s="233"/>
    </row>
    <row r="39181" spans="4:4" s="232" customFormat="1" ht="15.75" customHeight="1">
      <c r="D39181" s="233"/>
    </row>
    <row r="39183" spans="4:4" s="232" customFormat="1" ht="15.75" customHeight="1">
      <c r="D39183" s="233"/>
    </row>
    <row r="39185" spans="4:4" s="232" customFormat="1" ht="15.75" customHeight="1">
      <c r="D39185" s="233"/>
    </row>
    <row r="39187" spans="4:4" s="232" customFormat="1" ht="15.75" customHeight="1">
      <c r="D39187" s="233"/>
    </row>
    <row r="39189" spans="4:4" s="232" customFormat="1" ht="15.75" customHeight="1">
      <c r="D39189" s="233"/>
    </row>
    <row r="39191" spans="4:4" s="232" customFormat="1" ht="15.75" customHeight="1">
      <c r="D39191" s="233"/>
    </row>
    <row r="39193" spans="4:4" s="232" customFormat="1" ht="15.75" customHeight="1">
      <c r="D39193" s="233"/>
    </row>
    <row r="39195" spans="4:4" s="232" customFormat="1" ht="15.75" customHeight="1">
      <c r="D39195" s="233"/>
    </row>
    <row r="39197" spans="4:4" s="232" customFormat="1" ht="15.75" customHeight="1">
      <c r="D39197" s="233"/>
    </row>
    <row r="39199" spans="4:4" s="232" customFormat="1" ht="15.75" customHeight="1">
      <c r="D39199" s="233"/>
    </row>
    <row r="39201" spans="4:4" s="232" customFormat="1" ht="15.75" customHeight="1">
      <c r="D39201" s="233"/>
    </row>
    <row r="39203" spans="4:4" s="232" customFormat="1" ht="15.75" customHeight="1">
      <c r="D39203" s="233"/>
    </row>
    <row r="39205" spans="4:4" s="232" customFormat="1" ht="15.75" customHeight="1">
      <c r="D39205" s="233"/>
    </row>
    <row r="39207" spans="4:4" s="232" customFormat="1" ht="15.75" customHeight="1">
      <c r="D39207" s="233"/>
    </row>
    <row r="39209" spans="4:4" s="232" customFormat="1" ht="15.75" customHeight="1">
      <c r="D39209" s="233"/>
    </row>
    <row r="39211" spans="4:4" s="232" customFormat="1" ht="15.75" customHeight="1">
      <c r="D39211" s="233"/>
    </row>
    <row r="39213" spans="4:4" s="232" customFormat="1" ht="15.75" customHeight="1">
      <c r="D39213" s="233"/>
    </row>
    <row r="39215" spans="4:4" s="232" customFormat="1" ht="15.75" customHeight="1">
      <c r="D39215" s="233"/>
    </row>
    <row r="39217" spans="4:4" s="232" customFormat="1" ht="15.75" customHeight="1">
      <c r="D39217" s="233"/>
    </row>
    <row r="39219" spans="4:4" s="232" customFormat="1" ht="15.75" customHeight="1">
      <c r="D39219" s="233"/>
    </row>
    <row r="39221" spans="4:4" s="232" customFormat="1" ht="15.75" customHeight="1">
      <c r="D39221" s="233"/>
    </row>
    <row r="39223" spans="4:4" s="232" customFormat="1" ht="15.75" customHeight="1">
      <c r="D39223" s="233"/>
    </row>
    <row r="39225" spans="4:4" s="232" customFormat="1" ht="15.75" customHeight="1">
      <c r="D39225" s="233"/>
    </row>
    <row r="39227" spans="4:4" s="232" customFormat="1" ht="15.75" customHeight="1">
      <c r="D39227" s="233"/>
    </row>
    <row r="39229" spans="4:4" s="232" customFormat="1" ht="15.75" customHeight="1">
      <c r="D39229" s="233"/>
    </row>
    <row r="39231" spans="4:4" s="232" customFormat="1" ht="15.75" customHeight="1">
      <c r="D39231" s="233"/>
    </row>
    <row r="39233" spans="4:4" s="232" customFormat="1" ht="15.75" customHeight="1">
      <c r="D39233" s="233"/>
    </row>
    <row r="39235" spans="4:4" s="232" customFormat="1" ht="15.75" customHeight="1">
      <c r="D39235" s="233"/>
    </row>
    <row r="39237" spans="4:4" s="232" customFormat="1" ht="15.75" customHeight="1">
      <c r="D39237" s="233"/>
    </row>
    <row r="39239" spans="4:4" s="232" customFormat="1" ht="15.75" customHeight="1">
      <c r="D39239" s="233"/>
    </row>
    <row r="39241" spans="4:4" s="232" customFormat="1" ht="15.75" customHeight="1">
      <c r="D39241" s="233"/>
    </row>
    <row r="39243" spans="4:4" s="232" customFormat="1" ht="15.75" customHeight="1">
      <c r="D39243" s="233"/>
    </row>
    <row r="39245" spans="4:4" s="232" customFormat="1" ht="15.75" customHeight="1">
      <c r="D39245" s="233"/>
    </row>
    <row r="39247" spans="4:4" s="232" customFormat="1" ht="15.75" customHeight="1">
      <c r="D39247" s="233"/>
    </row>
    <row r="39249" spans="4:4" s="232" customFormat="1" ht="15.75" customHeight="1">
      <c r="D39249" s="233"/>
    </row>
    <row r="39251" spans="4:4" s="232" customFormat="1" ht="15.75" customHeight="1">
      <c r="D39251" s="233"/>
    </row>
    <row r="39253" spans="4:4" s="232" customFormat="1" ht="15.75" customHeight="1">
      <c r="D39253" s="233"/>
    </row>
    <row r="39255" spans="4:4" s="232" customFormat="1" ht="15.75" customHeight="1">
      <c r="D39255" s="233"/>
    </row>
    <row r="39257" spans="4:4" s="232" customFormat="1" ht="15.75" customHeight="1">
      <c r="D39257" s="233"/>
    </row>
    <row r="39259" spans="4:4" s="232" customFormat="1" ht="15.75" customHeight="1">
      <c r="D39259" s="233"/>
    </row>
    <row r="39261" spans="4:4" s="232" customFormat="1" ht="15.75" customHeight="1">
      <c r="D39261" s="233"/>
    </row>
    <row r="39263" spans="4:4" s="232" customFormat="1" ht="15.75" customHeight="1">
      <c r="D39263" s="233"/>
    </row>
    <row r="39265" spans="4:4" s="232" customFormat="1" ht="15.75" customHeight="1">
      <c r="D39265" s="233"/>
    </row>
    <row r="39267" spans="4:4" s="232" customFormat="1" ht="15.75" customHeight="1">
      <c r="D39267" s="233"/>
    </row>
    <row r="39269" spans="4:4" s="232" customFormat="1" ht="15.75" customHeight="1">
      <c r="D39269" s="233"/>
    </row>
    <row r="39271" spans="4:4" s="232" customFormat="1" ht="15.75" customHeight="1">
      <c r="D39271" s="233"/>
    </row>
    <row r="39273" spans="4:4" s="232" customFormat="1" ht="15.75" customHeight="1">
      <c r="D39273" s="233"/>
    </row>
    <row r="39275" spans="4:4" s="232" customFormat="1" ht="15.75" customHeight="1">
      <c r="D39275" s="233"/>
    </row>
    <row r="39277" spans="4:4" s="232" customFormat="1" ht="15.75" customHeight="1">
      <c r="D39277" s="233"/>
    </row>
    <row r="39279" spans="4:4" s="232" customFormat="1" ht="15.75" customHeight="1">
      <c r="D39279" s="233"/>
    </row>
    <row r="39281" spans="4:4" s="232" customFormat="1" ht="15.75" customHeight="1">
      <c r="D39281" s="233"/>
    </row>
    <row r="39283" spans="4:4" s="232" customFormat="1" ht="15.75" customHeight="1">
      <c r="D39283" s="233"/>
    </row>
    <row r="39285" spans="4:4" s="232" customFormat="1" ht="15.75" customHeight="1">
      <c r="D39285" s="233"/>
    </row>
    <row r="39287" spans="4:4" s="232" customFormat="1" ht="15.75" customHeight="1">
      <c r="D39287" s="233"/>
    </row>
    <row r="39289" spans="4:4" s="232" customFormat="1" ht="15.75" customHeight="1">
      <c r="D39289" s="233"/>
    </row>
    <row r="39291" spans="4:4" s="232" customFormat="1" ht="15.75" customHeight="1">
      <c r="D39291" s="233"/>
    </row>
    <row r="39293" spans="4:4" s="232" customFormat="1" ht="15.75" customHeight="1">
      <c r="D39293" s="233"/>
    </row>
    <row r="39295" spans="4:4" s="232" customFormat="1" ht="15.75" customHeight="1">
      <c r="D39295" s="233"/>
    </row>
    <row r="39297" spans="4:4" s="232" customFormat="1" ht="15.75" customHeight="1">
      <c r="D39297" s="233"/>
    </row>
    <row r="39299" spans="4:4" s="232" customFormat="1" ht="15.75" customHeight="1">
      <c r="D39299" s="233"/>
    </row>
    <row r="39301" spans="4:4" s="232" customFormat="1" ht="15.75" customHeight="1">
      <c r="D39301" s="233"/>
    </row>
    <row r="39303" spans="4:4" s="232" customFormat="1" ht="15.75" customHeight="1">
      <c r="D39303" s="233"/>
    </row>
    <row r="39305" spans="4:4" s="232" customFormat="1" ht="15.75" customHeight="1">
      <c r="D39305" s="233"/>
    </row>
    <row r="39307" spans="4:4" s="232" customFormat="1" ht="15.75" customHeight="1">
      <c r="D39307" s="233"/>
    </row>
    <row r="39309" spans="4:4" s="232" customFormat="1" ht="15.75" customHeight="1">
      <c r="D39309" s="233"/>
    </row>
    <row r="39311" spans="4:4" s="232" customFormat="1" ht="15.75" customHeight="1">
      <c r="D39311" s="233"/>
    </row>
    <row r="39313" spans="4:4" s="232" customFormat="1" ht="15.75" customHeight="1">
      <c r="D39313" s="233"/>
    </row>
    <row r="39315" spans="4:4" s="232" customFormat="1" ht="15.75" customHeight="1">
      <c r="D39315" s="233"/>
    </row>
    <row r="39317" spans="4:4" s="232" customFormat="1" ht="15.75" customHeight="1">
      <c r="D39317" s="233"/>
    </row>
    <row r="39319" spans="4:4" s="232" customFormat="1" ht="15.75" customHeight="1">
      <c r="D39319" s="233"/>
    </row>
    <row r="39321" spans="4:4" s="232" customFormat="1" ht="15.75" customHeight="1">
      <c r="D39321" s="233"/>
    </row>
    <row r="39323" spans="4:4" s="232" customFormat="1" ht="15.75" customHeight="1">
      <c r="D39323" s="233"/>
    </row>
    <row r="39325" spans="4:4" s="232" customFormat="1" ht="15.75" customHeight="1">
      <c r="D39325" s="233"/>
    </row>
    <row r="39327" spans="4:4" s="232" customFormat="1" ht="15.75" customHeight="1">
      <c r="D39327" s="233"/>
    </row>
    <row r="39329" spans="4:4" s="232" customFormat="1" ht="15.75" customHeight="1">
      <c r="D39329" s="233"/>
    </row>
    <row r="39331" spans="4:4" s="232" customFormat="1" ht="15.75" customHeight="1">
      <c r="D39331" s="233"/>
    </row>
    <row r="39333" spans="4:4" s="232" customFormat="1" ht="15.75" customHeight="1">
      <c r="D39333" s="233"/>
    </row>
    <row r="39335" spans="4:4" s="232" customFormat="1" ht="15.75" customHeight="1">
      <c r="D39335" s="233"/>
    </row>
    <row r="39337" spans="4:4" s="232" customFormat="1" ht="15.75" customHeight="1">
      <c r="D39337" s="233"/>
    </row>
    <row r="39339" spans="4:4" s="232" customFormat="1" ht="15.75" customHeight="1">
      <c r="D39339" s="233"/>
    </row>
    <row r="39341" spans="4:4" s="232" customFormat="1" ht="15.75" customHeight="1">
      <c r="D39341" s="233"/>
    </row>
    <row r="39343" spans="4:4" s="232" customFormat="1" ht="15.75" customHeight="1">
      <c r="D39343" s="233"/>
    </row>
    <row r="39345" spans="4:4" s="232" customFormat="1" ht="15.75" customHeight="1">
      <c r="D39345" s="233"/>
    </row>
    <row r="39347" spans="4:4" s="232" customFormat="1" ht="15.75" customHeight="1">
      <c r="D39347" s="233"/>
    </row>
    <row r="39349" spans="4:4" s="232" customFormat="1" ht="15.75" customHeight="1">
      <c r="D39349" s="233"/>
    </row>
    <row r="39351" spans="4:4" s="232" customFormat="1" ht="15.75" customHeight="1">
      <c r="D39351" s="233"/>
    </row>
    <row r="39353" spans="4:4" s="232" customFormat="1" ht="15.75" customHeight="1">
      <c r="D39353" s="233"/>
    </row>
    <row r="39355" spans="4:4" s="232" customFormat="1" ht="15.75" customHeight="1">
      <c r="D39355" s="233"/>
    </row>
    <row r="39357" spans="4:4" s="232" customFormat="1" ht="15.75" customHeight="1">
      <c r="D39357" s="233"/>
    </row>
    <row r="39359" spans="4:4" s="232" customFormat="1" ht="15.75" customHeight="1">
      <c r="D39359" s="233"/>
    </row>
    <row r="39361" spans="4:4" s="232" customFormat="1" ht="15.75" customHeight="1">
      <c r="D39361" s="233"/>
    </row>
    <row r="39363" spans="4:4" s="232" customFormat="1" ht="15.75" customHeight="1">
      <c r="D39363" s="233"/>
    </row>
    <row r="39365" spans="4:4" s="232" customFormat="1" ht="15.75" customHeight="1">
      <c r="D39365" s="233"/>
    </row>
    <row r="39367" spans="4:4" s="232" customFormat="1" ht="15.75" customHeight="1">
      <c r="D39367" s="233"/>
    </row>
    <row r="39369" spans="4:4" s="232" customFormat="1" ht="15.75" customHeight="1">
      <c r="D39369" s="233"/>
    </row>
    <row r="39371" spans="4:4" s="232" customFormat="1" ht="15.75" customHeight="1">
      <c r="D39371" s="233"/>
    </row>
    <row r="39373" spans="4:4" s="232" customFormat="1" ht="15.75" customHeight="1">
      <c r="D39373" s="233"/>
    </row>
    <row r="39375" spans="4:4" s="232" customFormat="1" ht="15.75" customHeight="1">
      <c r="D39375" s="233"/>
    </row>
    <row r="39377" spans="4:4" s="232" customFormat="1" ht="15.75" customHeight="1">
      <c r="D39377" s="233"/>
    </row>
    <row r="39379" spans="4:4" s="232" customFormat="1" ht="15.75" customHeight="1">
      <c r="D39379" s="233"/>
    </row>
    <row r="39381" spans="4:4" s="232" customFormat="1" ht="15.75" customHeight="1">
      <c r="D39381" s="233"/>
    </row>
    <row r="39383" spans="4:4" s="232" customFormat="1" ht="15.75" customHeight="1">
      <c r="D39383" s="233"/>
    </row>
    <row r="39385" spans="4:4" s="232" customFormat="1" ht="15.75" customHeight="1">
      <c r="D39385" s="233"/>
    </row>
    <row r="39387" spans="4:4" s="232" customFormat="1" ht="15.75" customHeight="1">
      <c r="D39387" s="233"/>
    </row>
    <row r="39389" spans="4:4" s="232" customFormat="1" ht="15.75" customHeight="1">
      <c r="D39389" s="233"/>
    </row>
    <row r="39391" spans="4:4" s="232" customFormat="1" ht="15.75" customHeight="1">
      <c r="D39391" s="233"/>
    </row>
    <row r="39393" spans="4:4" s="232" customFormat="1" ht="15.75" customHeight="1">
      <c r="D39393" s="233"/>
    </row>
    <row r="39395" spans="4:4" s="232" customFormat="1" ht="15.75" customHeight="1">
      <c r="D39395" s="233"/>
    </row>
    <row r="39397" spans="4:4" s="232" customFormat="1" ht="15.75" customHeight="1">
      <c r="D39397" s="233"/>
    </row>
    <row r="39399" spans="4:4" s="232" customFormat="1" ht="15.75" customHeight="1">
      <c r="D39399" s="233"/>
    </row>
    <row r="39401" spans="4:4" s="232" customFormat="1" ht="15.75" customHeight="1">
      <c r="D39401" s="233"/>
    </row>
    <row r="39403" spans="4:4" s="232" customFormat="1" ht="15.75" customHeight="1">
      <c r="D39403" s="233"/>
    </row>
    <row r="39405" spans="4:4" s="232" customFormat="1" ht="15.75" customHeight="1">
      <c r="D39405" s="233"/>
    </row>
    <row r="39407" spans="4:4" s="232" customFormat="1" ht="15.75" customHeight="1">
      <c r="D39407" s="233"/>
    </row>
    <row r="39409" spans="4:4" s="232" customFormat="1" ht="15.75" customHeight="1">
      <c r="D39409" s="233"/>
    </row>
    <row r="39411" spans="4:4" s="232" customFormat="1" ht="15.75" customHeight="1">
      <c r="D39411" s="233"/>
    </row>
    <row r="39413" spans="4:4" s="232" customFormat="1" ht="15.75" customHeight="1">
      <c r="D39413" s="233"/>
    </row>
    <row r="39415" spans="4:4" s="232" customFormat="1" ht="15.75" customHeight="1">
      <c r="D39415" s="233"/>
    </row>
    <row r="39417" spans="4:4" s="232" customFormat="1" ht="15.75" customHeight="1">
      <c r="D39417" s="233"/>
    </row>
    <row r="39419" spans="4:4" s="232" customFormat="1" ht="15.75" customHeight="1">
      <c r="D39419" s="233"/>
    </row>
    <row r="39421" spans="4:4" s="232" customFormat="1" ht="15.75" customHeight="1">
      <c r="D39421" s="233"/>
    </row>
    <row r="39423" spans="4:4" s="232" customFormat="1" ht="15.75" customHeight="1">
      <c r="D39423" s="233"/>
    </row>
    <row r="39425" spans="4:4" s="232" customFormat="1" ht="15.75" customHeight="1">
      <c r="D39425" s="233"/>
    </row>
    <row r="39427" spans="4:4" s="232" customFormat="1" ht="15.75" customHeight="1">
      <c r="D39427" s="233"/>
    </row>
    <row r="39429" spans="4:4" s="232" customFormat="1" ht="15.75" customHeight="1">
      <c r="D39429" s="233"/>
    </row>
    <row r="39431" spans="4:4" s="232" customFormat="1" ht="15.75" customHeight="1">
      <c r="D39431" s="233"/>
    </row>
    <row r="39433" spans="4:4" s="232" customFormat="1" ht="15.75" customHeight="1">
      <c r="D39433" s="233"/>
    </row>
    <row r="39435" spans="4:4" s="232" customFormat="1" ht="15.75" customHeight="1">
      <c r="D39435" s="233"/>
    </row>
    <row r="39437" spans="4:4" s="232" customFormat="1" ht="15.75" customHeight="1">
      <c r="D39437" s="233"/>
    </row>
    <row r="39439" spans="4:4" s="232" customFormat="1" ht="15.75" customHeight="1">
      <c r="D39439" s="233"/>
    </row>
    <row r="39441" spans="4:4" s="232" customFormat="1" ht="15.75" customHeight="1">
      <c r="D39441" s="233"/>
    </row>
    <row r="39443" spans="4:4" s="232" customFormat="1" ht="15.75" customHeight="1">
      <c r="D39443" s="233"/>
    </row>
    <row r="39445" spans="4:4" s="232" customFormat="1" ht="15.75" customHeight="1">
      <c r="D39445" s="233"/>
    </row>
    <row r="39447" spans="4:4" s="232" customFormat="1" ht="15.75" customHeight="1">
      <c r="D39447" s="233"/>
    </row>
    <row r="39449" spans="4:4" s="232" customFormat="1" ht="15.75" customHeight="1">
      <c r="D39449" s="233"/>
    </row>
    <row r="39451" spans="4:4" s="232" customFormat="1" ht="15.75" customHeight="1">
      <c r="D39451" s="233"/>
    </row>
    <row r="39453" spans="4:4" s="232" customFormat="1" ht="15.75" customHeight="1">
      <c r="D39453" s="233"/>
    </row>
    <row r="39455" spans="4:4" s="232" customFormat="1" ht="15.75" customHeight="1">
      <c r="D39455" s="233"/>
    </row>
    <row r="39457" spans="4:4" s="232" customFormat="1" ht="15.75" customHeight="1">
      <c r="D39457" s="233"/>
    </row>
    <row r="39459" spans="4:4" s="232" customFormat="1" ht="15.75" customHeight="1">
      <c r="D39459" s="233"/>
    </row>
    <row r="39461" spans="4:4" s="232" customFormat="1" ht="15.75" customHeight="1">
      <c r="D39461" s="233"/>
    </row>
    <row r="39463" spans="4:4" s="232" customFormat="1" ht="15.75" customHeight="1">
      <c r="D39463" s="233"/>
    </row>
    <row r="39465" spans="4:4" s="232" customFormat="1" ht="15.75" customHeight="1">
      <c r="D39465" s="233"/>
    </row>
    <row r="39467" spans="4:4" s="232" customFormat="1" ht="15.75" customHeight="1">
      <c r="D39467" s="233"/>
    </row>
    <row r="39469" spans="4:4" s="232" customFormat="1" ht="15.75" customHeight="1">
      <c r="D39469" s="233"/>
    </row>
    <row r="39471" spans="4:4" s="232" customFormat="1" ht="15.75" customHeight="1">
      <c r="D39471" s="233"/>
    </row>
    <row r="39473" spans="4:4" s="232" customFormat="1" ht="15.75" customHeight="1">
      <c r="D39473" s="233"/>
    </row>
    <row r="39475" spans="4:4" s="232" customFormat="1" ht="15.75" customHeight="1">
      <c r="D39475" s="233"/>
    </row>
    <row r="39477" spans="4:4" s="232" customFormat="1" ht="15.75" customHeight="1">
      <c r="D39477" s="233"/>
    </row>
    <row r="39479" spans="4:4" s="232" customFormat="1" ht="15.75" customHeight="1">
      <c r="D39479" s="233"/>
    </row>
    <row r="39481" spans="4:4" s="232" customFormat="1" ht="15.75" customHeight="1">
      <c r="D39481" s="233"/>
    </row>
    <row r="39483" spans="4:4" s="232" customFormat="1" ht="15.75" customHeight="1">
      <c r="D39483" s="233"/>
    </row>
    <row r="39485" spans="4:4" s="232" customFormat="1" ht="15.75" customHeight="1">
      <c r="D39485" s="233"/>
    </row>
    <row r="39487" spans="4:4" s="232" customFormat="1" ht="15.75" customHeight="1">
      <c r="D39487" s="233"/>
    </row>
    <row r="39489" spans="4:4" s="232" customFormat="1" ht="15.75" customHeight="1">
      <c r="D39489" s="233"/>
    </row>
    <row r="39491" spans="4:4" s="232" customFormat="1" ht="15.75" customHeight="1">
      <c r="D39491" s="233"/>
    </row>
    <row r="39493" spans="4:4" s="232" customFormat="1" ht="15.75" customHeight="1">
      <c r="D39493" s="233"/>
    </row>
    <row r="39495" spans="4:4" s="232" customFormat="1" ht="15.75" customHeight="1">
      <c r="D39495" s="233"/>
    </row>
    <row r="39497" spans="4:4" s="232" customFormat="1" ht="15.75" customHeight="1">
      <c r="D39497" s="233"/>
    </row>
    <row r="39499" spans="4:4" s="232" customFormat="1" ht="15.75" customHeight="1">
      <c r="D39499" s="233"/>
    </row>
    <row r="39501" spans="4:4" s="232" customFormat="1" ht="15.75" customHeight="1">
      <c r="D39501" s="233"/>
    </row>
    <row r="39503" spans="4:4" s="232" customFormat="1" ht="15.75" customHeight="1">
      <c r="D39503" s="233"/>
    </row>
    <row r="39505" spans="4:4" s="232" customFormat="1" ht="15.75" customHeight="1">
      <c r="D39505" s="233"/>
    </row>
    <row r="39507" spans="4:4" s="232" customFormat="1" ht="15.75" customHeight="1">
      <c r="D39507" s="233"/>
    </row>
    <row r="39509" spans="4:4" s="232" customFormat="1" ht="15.75" customHeight="1">
      <c r="D39509" s="233"/>
    </row>
    <row r="39511" spans="4:4" s="232" customFormat="1" ht="15.75" customHeight="1">
      <c r="D39511" s="233"/>
    </row>
    <row r="39513" spans="4:4" s="232" customFormat="1" ht="15.75" customHeight="1">
      <c r="D39513" s="233"/>
    </row>
    <row r="39515" spans="4:4" s="232" customFormat="1" ht="15.75" customHeight="1">
      <c r="D39515" s="233"/>
    </row>
    <row r="39517" spans="4:4" s="232" customFormat="1" ht="15.75" customHeight="1">
      <c r="D39517" s="233"/>
    </row>
    <row r="39519" spans="4:4" s="232" customFormat="1" ht="15.75" customHeight="1">
      <c r="D39519" s="233"/>
    </row>
    <row r="39521" spans="4:4" s="232" customFormat="1" ht="15.75" customHeight="1">
      <c r="D39521" s="233"/>
    </row>
    <row r="39523" spans="4:4" s="232" customFormat="1" ht="15.75" customHeight="1">
      <c r="D39523" s="233"/>
    </row>
    <row r="39525" spans="4:4" s="232" customFormat="1" ht="15.75" customHeight="1">
      <c r="D39525" s="233"/>
    </row>
    <row r="39527" spans="4:4" s="232" customFormat="1" ht="15.75" customHeight="1">
      <c r="D39527" s="233"/>
    </row>
    <row r="39529" spans="4:4" s="232" customFormat="1" ht="15.75" customHeight="1">
      <c r="D39529" s="233"/>
    </row>
    <row r="39531" spans="4:4" s="232" customFormat="1" ht="15.75" customHeight="1">
      <c r="D39531" s="233"/>
    </row>
    <row r="39533" spans="4:4" s="232" customFormat="1" ht="15.75" customHeight="1">
      <c r="D39533" s="233"/>
    </row>
    <row r="39535" spans="4:4" s="232" customFormat="1" ht="15.75" customHeight="1">
      <c r="D39535" s="233"/>
    </row>
    <row r="39537" spans="4:4" s="232" customFormat="1" ht="15.75" customHeight="1">
      <c r="D39537" s="233"/>
    </row>
    <row r="39539" spans="4:4" s="232" customFormat="1" ht="15.75" customHeight="1">
      <c r="D39539" s="233"/>
    </row>
    <row r="39541" spans="4:4" s="232" customFormat="1" ht="15.75" customHeight="1">
      <c r="D39541" s="233"/>
    </row>
    <row r="39543" spans="4:4" s="232" customFormat="1" ht="15.75" customHeight="1">
      <c r="D39543" s="233"/>
    </row>
    <row r="39545" spans="4:4" s="232" customFormat="1" ht="15.75" customHeight="1">
      <c r="D39545" s="233"/>
    </row>
    <row r="39547" spans="4:4" s="232" customFormat="1" ht="15.75" customHeight="1">
      <c r="D39547" s="233"/>
    </row>
    <row r="39549" spans="4:4" s="232" customFormat="1" ht="15.75" customHeight="1">
      <c r="D39549" s="233"/>
    </row>
    <row r="39551" spans="4:4" s="232" customFormat="1" ht="15.75" customHeight="1">
      <c r="D39551" s="233"/>
    </row>
    <row r="39553" spans="4:4" s="232" customFormat="1" ht="15.75" customHeight="1">
      <c r="D39553" s="233"/>
    </row>
    <row r="39555" spans="4:4" s="232" customFormat="1" ht="15.75" customHeight="1">
      <c r="D39555" s="233"/>
    </row>
    <row r="39557" spans="4:4" s="232" customFormat="1" ht="15.75" customHeight="1">
      <c r="D39557" s="233"/>
    </row>
    <row r="39559" spans="4:4" s="232" customFormat="1" ht="15.75" customHeight="1">
      <c r="D39559" s="233"/>
    </row>
    <row r="39561" spans="4:4" s="232" customFormat="1" ht="15.75" customHeight="1">
      <c r="D39561" s="233"/>
    </row>
    <row r="39563" spans="4:4" s="232" customFormat="1" ht="15.75" customHeight="1">
      <c r="D39563" s="233"/>
    </row>
    <row r="39565" spans="4:4" s="232" customFormat="1" ht="15.75" customHeight="1">
      <c r="D39565" s="233"/>
    </row>
    <row r="39567" spans="4:4" s="232" customFormat="1" ht="15.75" customHeight="1">
      <c r="D39567" s="233"/>
    </row>
    <row r="39569" spans="4:4" s="232" customFormat="1" ht="15.75" customHeight="1">
      <c r="D39569" s="233"/>
    </row>
    <row r="39571" spans="4:4" s="232" customFormat="1" ht="15.75" customHeight="1">
      <c r="D39571" s="233"/>
    </row>
    <row r="39573" spans="4:4" s="232" customFormat="1" ht="15.75" customHeight="1">
      <c r="D39573" s="233"/>
    </row>
    <row r="39575" spans="4:4" s="232" customFormat="1" ht="15.75" customHeight="1">
      <c r="D39575" s="233"/>
    </row>
    <row r="39577" spans="4:4" s="232" customFormat="1" ht="15.75" customHeight="1">
      <c r="D39577" s="233"/>
    </row>
    <row r="39579" spans="4:4" s="232" customFormat="1" ht="15.75" customHeight="1">
      <c r="D39579" s="233"/>
    </row>
    <row r="39581" spans="4:4" s="232" customFormat="1" ht="15.75" customHeight="1">
      <c r="D39581" s="233"/>
    </row>
    <row r="39583" spans="4:4" s="232" customFormat="1" ht="15.75" customHeight="1">
      <c r="D39583" s="233"/>
    </row>
    <row r="39585" spans="4:4" s="232" customFormat="1" ht="15.75" customHeight="1">
      <c r="D39585" s="233"/>
    </row>
    <row r="39587" spans="4:4" s="232" customFormat="1" ht="15.75" customHeight="1">
      <c r="D39587" s="233"/>
    </row>
    <row r="39589" spans="4:4" s="232" customFormat="1" ht="15.75" customHeight="1">
      <c r="D39589" s="233"/>
    </row>
    <row r="39591" spans="4:4" s="232" customFormat="1" ht="15.75" customHeight="1">
      <c r="D39591" s="233"/>
    </row>
    <row r="39593" spans="4:4" s="232" customFormat="1" ht="15.75" customHeight="1">
      <c r="D39593" s="233"/>
    </row>
    <row r="39595" spans="4:4" s="232" customFormat="1" ht="15.75" customHeight="1">
      <c r="D39595" s="233"/>
    </row>
    <row r="39597" spans="4:4" s="232" customFormat="1" ht="15.75" customHeight="1">
      <c r="D39597" s="233"/>
    </row>
    <row r="39599" spans="4:4" s="232" customFormat="1" ht="15.75" customHeight="1">
      <c r="D39599" s="233"/>
    </row>
    <row r="39601" spans="4:4" s="232" customFormat="1" ht="15.75" customHeight="1">
      <c r="D39601" s="233"/>
    </row>
    <row r="39603" spans="4:4" s="232" customFormat="1" ht="15.75" customHeight="1">
      <c r="D39603" s="233"/>
    </row>
    <row r="39605" spans="4:4" s="232" customFormat="1" ht="15.75" customHeight="1">
      <c r="D39605" s="233"/>
    </row>
    <row r="39607" spans="4:4" s="232" customFormat="1" ht="15.75" customHeight="1">
      <c r="D39607" s="233"/>
    </row>
    <row r="39609" spans="4:4" s="232" customFormat="1" ht="15.75" customHeight="1">
      <c r="D39609" s="233"/>
    </row>
    <row r="39611" spans="4:4" s="232" customFormat="1" ht="15.75" customHeight="1">
      <c r="D39611" s="233"/>
    </row>
    <row r="39613" spans="4:4" s="232" customFormat="1" ht="15.75" customHeight="1">
      <c r="D39613" s="233"/>
    </row>
    <row r="39615" spans="4:4" s="232" customFormat="1" ht="15.75" customHeight="1">
      <c r="D39615" s="233"/>
    </row>
    <row r="39617" spans="4:4" s="232" customFormat="1" ht="15.75" customHeight="1">
      <c r="D39617" s="233"/>
    </row>
    <row r="39619" spans="4:4" s="232" customFormat="1" ht="15.75" customHeight="1">
      <c r="D39619" s="233"/>
    </row>
    <row r="39621" spans="4:4" s="232" customFormat="1" ht="15.75" customHeight="1">
      <c r="D39621" s="233"/>
    </row>
    <row r="39623" spans="4:4" s="232" customFormat="1" ht="15.75" customHeight="1">
      <c r="D39623" s="233"/>
    </row>
    <row r="39625" spans="4:4" s="232" customFormat="1" ht="15.75" customHeight="1">
      <c r="D39625" s="233"/>
    </row>
    <row r="39627" spans="4:4" s="232" customFormat="1" ht="15.75" customHeight="1">
      <c r="D39627" s="233"/>
    </row>
    <row r="39629" spans="4:4" s="232" customFormat="1" ht="15.75" customHeight="1">
      <c r="D39629" s="233"/>
    </row>
    <row r="39631" spans="4:4" s="232" customFormat="1" ht="15.75" customHeight="1">
      <c r="D39631" s="233"/>
    </row>
    <row r="39633" spans="4:4" s="232" customFormat="1" ht="15.75" customHeight="1">
      <c r="D39633" s="233"/>
    </row>
    <row r="39635" spans="4:4" s="232" customFormat="1" ht="15.75" customHeight="1">
      <c r="D39635" s="233"/>
    </row>
    <row r="39637" spans="4:4" s="232" customFormat="1" ht="15.75" customHeight="1">
      <c r="D39637" s="233"/>
    </row>
    <row r="39639" spans="4:4" s="232" customFormat="1" ht="15.75" customHeight="1">
      <c r="D39639" s="233"/>
    </row>
    <row r="39641" spans="4:4" s="232" customFormat="1" ht="15.75" customHeight="1">
      <c r="D39641" s="233"/>
    </row>
    <row r="39643" spans="4:4" s="232" customFormat="1" ht="15.75" customHeight="1">
      <c r="D39643" s="233"/>
    </row>
    <row r="39645" spans="4:4" s="232" customFormat="1" ht="15.75" customHeight="1">
      <c r="D39645" s="233"/>
    </row>
    <row r="39647" spans="4:4" s="232" customFormat="1" ht="15.75" customHeight="1">
      <c r="D39647" s="233"/>
    </row>
    <row r="39649" spans="4:4" s="232" customFormat="1" ht="15.75" customHeight="1">
      <c r="D39649" s="233"/>
    </row>
    <row r="39651" spans="4:4" s="232" customFormat="1" ht="15.75" customHeight="1">
      <c r="D39651" s="233"/>
    </row>
    <row r="39653" spans="4:4" s="232" customFormat="1" ht="15.75" customHeight="1">
      <c r="D39653" s="233"/>
    </row>
    <row r="39655" spans="4:4" s="232" customFormat="1" ht="15.75" customHeight="1">
      <c r="D39655" s="233"/>
    </row>
    <row r="39657" spans="4:4" s="232" customFormat="1" ht="15.75" customHeight="1">
      <c r="D39657" s="233"/>
    </row>
    <row r="39659" spans="4:4" s="232" customFormat="1" ht="15.75" customHeight="1">
      <c r="D39659" s="233"/>
    </row>
    <row r="39661" spans="4:4" s="232" customFormat="1" ht="15.75" customHeight="1">
      <c r="D39661" s="233"/>
    </row>
    <row r="39663" spans="4:4" s="232" customFormat="1" ht="15.75" customHeight="1">
      <c r="D39663" s="233"/>
    </row>
    <row r="39665" spans="4:4" s="232" customFormat="1" ht="15.75" customHeight="1">
      <c r="D39665" s="233"/>
    </row>
    <row r="39667" spans="4:4" s="232" customFormat="1" ht="15.75" customHeight="1">
      <c r="D39667" s="233"/>
    </row>
    <row r="39669" spans="4:4" s="232" customFormat="1" ht="15.75" customHeight="1">
      <c r="D39669" s="233"/>
    </row>
    <row r="39671" spans="4:4" s="232" customFormat="1" ht="15.75" customHeight="1">
      <c r="D39671" s="233"/>
    </row>
    <row r="39673" spans="4:4" s="232" customFormat="1" ht="15.75" customHeight="1">
      <c r="D39673" s="233"/>
    </row>
    <row r="39675" spans="4:4" s="232" customFormat="1" ht="15.75" customHeight="1">
      <c r="D39675" s="233"/>
    </row>
    <row r="39677" spans="4:4" s="232" customFormat="1" ht="15.75" customHeight="1">
      <c r="D39677" s="233"/>
    </row>
    <row r="39679" spans="4:4" s="232" customFormat="1" ht="15.75" customHeight="1">
      <c r="D39679" s="233"/>
    </row>
    <row r="39681" spans="4:4" s="232" customFormat="1" ht="15.75" customHeight="1">
      <c r="D39681" s="233"/>
    </row>
    <row r="39683" spans="4:4" s="232" customFormat="1" ht="15.75" customHeight="1">
      <c r="D39683" s="233"/>
    </row>
    <row r="39685" spans="4:4" s="232" customFormat="1" ht="15.75" customHeight="1">
      <c r="D39685" s="233"/>
    </row>
    <row r="39687" spans="4:4" s="232" customFormat="1" ht="15.75" customHeight="1">
      <c r="D39687" s="233"/>
    </row>
    <row r="39689" spans="4:4" s="232" customFormat="1" ht="15.75" customHeight="1">
      <c r="D39689" s="233"/>
    </row>
    <row r="39691" spans="4:4" s="232" customFormat="1" ht="15.75" customHeight="1">
      <c r="D39691" s="233"/>
    </row>
    <row r="39693" spans="4:4" s="232" customFormat="1" ht="15.75" customHeight="1">
      <c r="D39693" s="233"/>
    </row>
    <row r="39695" spans="4:4" s="232" customFormat="1" ht="15.75" customHeight="1">
      <c r="D39695" s="233"/>
    </row>
    <row r="39697" spans="4:4" s="232" customFormat="1" ht="15.75" customHeight="1">
      <c r="D39697" s="233"/>
    </row>
    <row r="39699" spans="4:4" s="232" customFormat="1" ht="15.75" customHeight="1">
      <c r="D39699" s="233"/>
    </row>
    <row r="39701" spans="4:4" s="232" customFormat="1" ht="15.75" customHeight="1">
      <c r="D39701" s="233"/>
    </row>
    <row r="39703" spans="4:4" s="232" customFormat="1" ht="15.75" customHeight="1">
      <c r="D39703" s="233"/>
    </row>
    <row r="39705" spans="4:4" s="232" customFormat="1" ht="15.75" customHeight="1">
      <c r="D39705" s="233"/>
    </row>
    <row r="39707" spans="4:4" s="232" customFormat="1" ht="15.75" customHeight="1">
      <c r="D39707" s="233"/>
    </row>
    <row r="39709" spans="4:4" s="232" customFormat="1" ht="15.75" customHeight="1">
      <c r="D39709" s="233"/>
    </row>
    <row r="39711" spans="4:4" s="232" customFormat="1" ht="15.75" customHeight="1">
      <c r="D39711" s="233"/>
    </row>
    <row r="39713" spans="4:4" s="232" customFormat="1" ht="15.75" customHeight="1">
      <c r="D39713" s="233"/>
    </row>
    <row r="39715" spans="4:4" s="232" customFormat="1" ht="15.75" customHeight="1">
      <c r="D39715" s="233"/>
    </row>
    <row r="39717" spans="4:4" s="232" customFormat="1" ht="15.75" customHeight="1">
      <c r="D39717" s="233"/>
    </row>
    <row r="39719" spans="4:4" s="232" customFormat="1" ht="15.75" customHeight="1">
      <c r="D39719" s="233"/>
    </row>
    <row r="39721" spans="4:4" s="232" customFormat="1" ht="15.75" customHeight="1">
      <c r="D39721" s="233"/>
    </row>
    <row r="39723" spans="4:4" s="232" customFormat="1" ht="15.75" customHeight="1">
      <c r="D39723" s="233"/>
    </row>
    <row r="39725" spans="4:4" s="232" customFormat="1" ht="15.75" customHeight="1">
      <c r="D39725" s="233"/>
    </row>
    <row r="39727" spans="4:4" s="232" customFormat="1" ht="15.75" customHeight="1">
      <c r="D39727" s="233"/>
    </row>
    <row r="39729" spans="4:4" s="232" customFormat="1" ht="15.75" customHeight="1">
      <c r="D39729" s="233"/>
    </row>
    <row r="39731" spans="4:4" s="232" customFormat="1" ht="15.75" customHeight="1">
      <c r="D39731" s="233"/>
    </row>
    <row r="39733" spans="4:4" s="232" customFormat="1" ht="15.75" customHeight="1">
      <c r="D39733" s="233"/>
    </row>
    <row r="39735" spans="4:4" s="232" customFormat="1" ht="15.75" customHeight="1">
      <c r="D39735" s="233"/>
    </row>
    <row r="39737" spans="4:4" s="232" customFormat="1" ht="15.75" customHeight="1">
      <c r="D39737" s="233"/>
    </row>
    <row r="39739" spans="4:4" s="232" customFormat="1" ht="15.75" customHeight="1">
      <c r="D39739" s="233"/>
    </row>
    <row r="39741" spans="4:4" s="232" customFormat="1" ht="15.75" customHeight="1">
      <c r="D39741" s="233"/>
    </row>
    <row r="39743" spans="4:4" s="232" customFormat="1" ht="15.75" customHeight="1">
      <c r="D39743" s="233"/>
    </row>
    <row r="39745" spans="4:4" s="232" customFormat="1" ht="15.75" customHeight="1">
      <c r="D39745" s="233"/>
    </row>
    <row r="39747" spans="4:4" s="232" customFormat="1" ht="15.75" customHeight="1">
      <c r="D39747" s="233"/>
    </row>
    <row r="39749" spans="4:4" s="232" customFormat="1" ht="15.75" customHeight="1">
      <c r="D39749" s="233"/>
    </row>
    <row r="39751" spans="4:4" s="232" customFormat="1" ht="15.75" customHeight="1">
      <c r="D39751" s="233"/>
    </row>
    <row r="39753" spans="4:4" s="232" customFormat="1" ht="15.75" customHeight="1">
      <c r="D39753" s="233"/>
    </row>
    <row r="39755" spans="4:4" s="232" customFormat="1" ht="15.75" customHeight="1">
      <c r="D39755" s="233"/>
    </row>
    <row r="39757" spans="4:4" s="232" customFormat="1" ht="15.75" customHeight="1">
      <c r="D39757" s="233"/>
    </row>
    <row r="39759" spans="4:4" s="232" customFormat="1" ht="15.75" customHeight="1">
      <c r="D39759" s="233"/>
    </row>
    <row r="39761" spans="4:4" s="232" customFormat="1" ht="15.75" customHeight="1">
      <c r="D39761" s="233"/>
    </row>
    <row r="39763" spans="4:4" s="232" customFormat="1" ht="15.75" customHeight="1">
      <c r="D39763" s="233"/>
    </row>
    <row r="39765" spans="4:4" s="232" customFormat="1" ht="15.75" customHeight="1">
      <c r="D39765" s="233"/>
    </row>
    <row r="39767" spans="4:4" s="232" customFormat="1" ht="15.75" customHeight="1">
      <c r="D39767" s="233"/>
    </row>
    <row r="39769" spans="4:4" s="232" customFormat="1" ht="15.75" customHeight="1">
      <c r="D39769" s="233"/>
    </row>
    <row r="39771" spans="4:4" s="232" customFormat="1" ht="15.75" customHeight="1">
      <c r="D39771" s="233"/>
    </row>
    <row r="39773" spans="4:4" s="232" customFormat="1" ht="15.75" customHeight="1">
      <c r="D39773" s="233"/>
    </row>
    <row r="39775" spans="4:4" s="232" customFormat="1" ht="15.75" customHeight="1">
      <c r="D39775" s="233"/>
    </row>
    <row r="39777" spans="4:4" s="232" customFormat="1" ht="15.75" customHeight="1">
      <c r="D39777" s="233"/>
    </row>
    <row r="39779" spans="4:4" s="232" customFormat="1" ht="15.75" customHeight="1">
      <c r="D39779" s="233"/>
    </row>
    <row r="39781" spans="4:4" s="232" customFormat="1" ht="15.75" customHeight="1">
      <c r="D39781" s="233"/>
    </row>
    <row r="39783" spans="4:4" s="232" customFormat="1" ht="15.75" customHeight="1">
      <c r="D39783" s="233"/>
    </row>
    <row r="39785" spans="4:4" s="232" customFormat="1" ht="15.75" customHeight="1">
      <c r="D39785" s="233"/>
    </row>
    <row r="39787" spans="4:4" s="232" customFormat="1" ht="15.75" customHeight="1">
      <c r="D39787" s="233"/>
    </row>
    <row r="39789" spans="4:4" s="232" customFormat="1" ht="15.75" customHeight="1">
      <c r="D39789" s="233"/>
    </row>
    <row r="39791" spans="4:4" s="232" customFormat="1" ht="15.75" customHeight="1">
      <c r="D39791" s="233"/>
    </row>
    <row r="39793" spans="4:4" s="232" customFormat="1" ht="15.75" customHeight="1">
      <c r="D39793" s="233"/>
    </row>
    <row r="39795" spans="4:4" s="232" customFormat="1" ht="15.75" customHeight="1">
      <c r="D39795" s="233"/>
    </row>
    <row r="39797" spans="4:4" s="232" customFormat="1" ht="15.75" customHeight="1">
      <c r="D39797" s="233"/>
    </row>
    <row r="39799" spans="4:4" s="232" customFormat="1" ht="15.75" customHeight="1">
      <c r="D39799" s="233"/>
    </row>
    <row r="39801" spans="4:4" s="232" customFormat="1" ht="15.75" customHeight="1">
      <c r="D39801" s="233"/>
    </row>
    <row r="39803" spans="4:4" s="232" customFormat="1" ht="15.75" customHeight="1">
      <c r="D39803" s="233"/>
    </row>
    <row r="39805" spans="4:4" s="232" customFormat="1" ht="15.75" customHeight="1">
      <c r="D39805" s="233"/>
    </row>
    <row r="39807" spans="4:4" s="232" customFormat="1" ht="15.75" customHeight="1">
      <c r="D39807" s="233"/>
    </row>
    <row r="39809" spans="4:4" s="232" customFormat="1" ht="15.75" customHeight="1">
      <c r="D39809" s="233"/>
    </row>
    <row r="39811" spans="4:4" s="232" customFormat="1" ht="15.75" customHeight="1">
      <c r="D39811" s="233"/>
    </row>
    <row r="39813" spans="4:4" s="232" customFormat="1" ht="15.75" customHeight="1">
      <c r="D39813" s="233"/>
    </row>
    <row r="39815" spans="4:4" s="232" customFormat="1" ht="15.75" customHeight="1">
      <c r="D39815" s="233"/>
    </row>
    <row r="39817" spans="4:4" s="232" customFormat="1" ht="15.75" customHeight="1">
      <c r="D39817" s="233"/>
    </row>
    <row r="39819" spans="4:4" s="232" customFormat="1" ht="15.75" customHeight="1">
      <c r="D39819" s="233"/>
    </row>
    <row r="39821" spans="4:4" s="232" customFormat="1" ht="15.75" customHeight="1">
      <c r="D39821" s="233"/>
    </row>
    <row r="39823" spans="4:4" s="232" customFormat="1" ht="15.75" customHeight="1">
      <c r="D39823" s="233"/>
    </row>
    <row r="39825" spans="4:4" s="232" customFormat="1" ht="15.75" customHeight="1">
      <c r="D39825" s="233"/>
    </row>
    <row r="39827" spans="4:4" s="232" customFormat="1" ht="15.75" customHeight="1">
      <c r="D39827" s="233"/>
    </row>
    <row r="39829" spans="4:4" s="232" customFormat="1" ht="15.75" customHeight="1">
      <c r="D39829" s="233"/>
    </row>
    <row r="39831" spans="4:4" s="232" customFormat="1" ht="15.75" customHeight="1">
      <c r="D39831" s="233"/>
    </row>
    <row r="39833" spans="4:4" s="232" customFormat="1" ht="15.75" customHeight="1">
      <c r="D39833" s="233"/>
    </row>
    <row r="39835" spans="4:4" s="232" customFormat="1" ht="15.75" customHeight="1">
      <c r="D39835" s="233"/>
    </row>
    <row r="39837" spans="4:4" s="232" customFormat="1" ht="15.75" customHeight="1">
      <c r="D39837" s="233"/>
    </row>
    <row r="39839" spans="4:4" s="232" customFormat="1" ht="15.75" customHeight="1">
      <c r="D39839" s="233"/>
    </row>
    <row r="39841" spans="4:4" s="232" customFormat="1" ht="15.75" customHeight="1">
      <c r="D39841" s="233"/>
    </row>
    <row r="39843" spans="4:4" s="232" customFormat="1" ht="15.75" customHeight="1">
      <c r="D39843" s="233"/>
    </row>
    <row r="39845" spans="4:4" s="232" customFormat="1" ht="15.75" customHeight="1">
      <c r="D39845" s="233"/>
    </row>
    <row r="39847" spans="4:4" s="232" customFormat="1" ht="15.75" customHeight="1">
      <c r="D39847" s="233"/>
    </row>
    <row r="39849" spans="4:4" s="232" customFormat="1" ht="15.75" customHeight="1">
      <c r="D39849" s="233"/>
    </row>
    <row r="39851" spans="4:4" s="232" customFormat="1" ht="15.75" customHeight="1">
      <c r="D39851" s="233"/>
    </row>
    <row r="39853" spans="4:4" s="232" customFormat="1" ht="15.75" customHeight="1">
      <c r="D39853" s="233"/>
    </row>
    <row r="39855" spans="4:4" s="232" customFormat="1" ht="15.75" customHeight="1">
      <c r="D39855" s="233"/>
    </row>
    <row r="39857" spans="4:4" s="232" customFormat="1" ht="15.75" customHeight="1">
      <c r="D39857" s="233"/>
    </row>
    <row r="39859" spans="4:4" s="232" customFormat="1" ht="15.75" customHeight="1">
      <c r="D39859" s="233"/>
    </row>
    <row r="39861" spans="4:4" s="232" customFormat="1" ht="15.75" customHeight="1">
      <c r="D39861" s="233"/>
    </row>
    <row r="39863" spans="4:4" s="232" customFormat="1" ht="15.75" customHeight="1">
      <c r="D39863" s="233"/>
    </row>
    <row r="39865" spans="4:4" s="232" customFormat="1" ht="15.75" customHeight="1">
      <c r="D39865" s="233"/>
    </row>
    <row r="39867" spans="4:4" s="232" customFormat="1" ht="15.75" customHeight="1">
      <c r="D39867" s="233"/>
    </row>
    <row r="39869" spans="4:4" s="232" customFormat="1" ht="15.75" customHeight="1">
      <c r="D39869" s="233"/>
    </row>
    <row r="39871" spans="4:4" s="232" customFormat="1" ht="15.75" customHeight="1">
      <c r="D39871" s="233"/>
    </row>
    <row r="39873" spans="4:4" s="232" customFormat="1" ht="15.75" customHeight="1">
      <c r="D39873" s="233"/>
    </row>
    <row r="39875" spans="4:4" s="232" customFormat="1" ht="15.75" customHeight="1">
      <c r="D39875" s="233"/>
    </row>
    <row r="39877" spans="4:4" s="232" customFormat="1" ht="15.75" customHeight="1">
      <c r="D39877" s="233"/>
    </row>
    <row r="39879" spans="4:4" s="232" customFormat="1" ht="15.75" customHeight="1">
      <c r="D39879" s="233"/>
    </row>
    <row r="39881" spans="4:4" s="232" customFormat="1" ht="15.75" customHeight="1">
      <c r="D39881" s="233"/>
    </row>
    <row r="39883" spans="4:4" s="232" customFormat="1" ht="15.75" customHeight="1">
      <c r="D39883" s="233"/>
    </row>
    <row r="39885" spans="4:4" s="232" customFormat="1" ht="15.75" customHeight="1">
      <c r="D39885" s="233"/>
    </row>
    <row r="39887" spans="4:4" s="232" customFormat="1" ht="15.75" customHeight="1">
      <c r="D39887" s="233"/>
    </row>
    <row r="39889" spans="4:4" s="232" customFormat="1" ht="15.75" customHeight="1">
      <c r="D39889" s="233"/>
    </row>
    <row r="39891" spans="4:4" s="232" customFormat="1" ht="15.75" customHeight="1">
      <c r="D39891" s="233"/>
    </row>
    <row r="39893" spans="4:4" s="232" customFormat="1" ht="15.75" customHeight="1">
      <c r="D39893" s="233"/>
    </row>
    <row r="39895" spans="4:4" s="232" customFormat="1" ht="15.75" customHeight="1">
      <c r="D39895" s="233"/>
    </row>
    <row r="39897" spans="4:4" s="232" customFormat="1" ht="15.75" customHeight="1">
      <c r="D39897" s="233"/>
    </row>
    <row r="39899" spans="4:4" s="232" customFormat="1" ht="15.75" customHeight="1">
      <c r="D39899" s="233"/>
    </row>
    <row r="39901" spans="4:4" s="232" customFormat="1" ht="15.75" customHeight="1">
      <c r="D39901" s="233"/>
    </row>
    <row r="39903" spans="4:4" s="232" customFormat="1" ht="15.75" customHeight="1">
      <c r="D39903" s="233"/>
    </row>
    <row r="39905" spans="4:4" s="232" customFormat="1" ht="15.75" customHeight="1">
      <c r="D39905" s="233"/>
    </row>
    <row r="39907" spans="4:4" s="232" customFormat="1" ht="15.75" customHeight="1">
      <c r="D39907" s="233"/>
    </row>
    <row r="39909" spans="4:4" s="232" customFormat="1" ht="15.75" customHeight="1">
      <c r="D39909" s="233"/>
    </row>
    <row r="39911" spans="4:4" s="232" customFormat="1" ht="15.75" customHeight="1">
      <c r="D39911" s="233"/>
    </row>
    <row r="39913" spans="4:4" s="232" customFormat="1" ht="15.75" customHeight="1">
      <c r="D39913" s="233"/>
    </row>
    <row r="39915" spans="4:4" s="232" customFormat="1" ht="15.75" customHeight="1">
      <c r="D39915" s="233"/>
    </row>
    <row r="39917" spans="4:4" s="232" customFormat="1" ht="15.75" customHeight="1">
      <c r="D39917" s="233"/>
    </row>
    <row r="39919" spans="4:4" s="232" customFormat="1" ht="15.75" customHeight="1">
      <c r="D39919" s="233"/>
    </row>
    <row r="39921" spans="4:4" s="232" customFormat="1" ht="15.75" customHeight="1">
      <c r="D39921" s="233"/>
    </row>
    <row r="39923" spans="4:4" s="232" customFormat="1" ht="15.75" customHeight="1">
      <c r="D39923" s="233"/>
    </row>
    <row r="39925" spans="4:4" s="232" customFormat="1" ht="15.75" customHeight="1">
      <c r="D39925" s="233"/>
    </row>
    <row r="39927" spans="4:4" s="232" customFormat="1" ht="15.75" customHeight="1">
      <c r="D39927" s="233"/>
    </row>
    <row r="39929" spans="4:4" s="232" customFormat="1" ht="15.75" customHeight="1">
      <c r="D39929" s="233"/>
    </row>
    <row r="39931" spans="4:4" s="232" customFormat="1" ht="15.75" customHeight="1">
      <c r="D39931" s="233"/>
    </row>
    <row r="39933" spans="4:4" s="232" customFormat="1" ht="15.75" customHeight="1">
      <c r="D39933" s="233"/>
    </row>
    <row r="39935" spans="4:4" s="232" customFormat="1" ht="15.75" customHeight="1">
      <c r="D39935" s="233"/>
    </row>
    <row r="39937" spans="4:4" s="232" customFormat="1" ht="15.75" customHeight="1">
      <c r="D39937" s="233"/>
    </row>
    <row r="39939" spans="4:4" s="232" customFormat="1" ht="15.75" customHeight="1">
      <c r="D39939" s="233"/>
    </row>
    <row r="39941" spans="4:4" s="232" customFormat="1" ht="15.75" customHeight="1">
      <c r="D39941" s="233"/>
    </row>
    <row r="39943" spans="4:4" s="232" customFormat="1" ht="15.75" customHeight="1">
      <c r="D39943" s="233"/>
    </row>
    <row r="39945" spans="4:4" s="232" customFormat="1" ht="15.75" customHeight="1">
      <c r="D39945" s="233"/>
    </row>
    <row r="39947" spans="4:4" s="232" customFormat="1" ht="15.75" customHeight="1">
      <c r="D39947" s="233"/>
    </row>
    <row r="39949" spans="4:4" s="232" customFormat="1" ht="15.75" customHeight="1">
      <c r="D39949" s="233"/>
    </row>
    <row r="39951" spans="4:4" s="232" customFormat="1" ht="15.75" customHeight="1">
      <c r="D39951" s="233"/>
    </row>
    <row r="39953" spans="4:4" s="232" customFormat="1" ht="15.75" customHeight="1">
      <c r="D39953" s="233"/>
    </row>
    <row r="39955" spans="4:4" s="232" customFormat="1" ht="15.75" customHeight="1">
      <c r="D39955" s="233"/>
    </row>
    <row r="39957" spans="4:4" s="232" customFormat="1" ht="15.75" customHeight="1">
      <c r="D39957" s="233"/>
    </row>
    <row r="39959" spans="4:4" s="232" customFormat="1" ht="15.75" customHeight="1">
      <c r="D39959" s="233"/>
    </row>
    <row r="39961" spans="4:4" s="232" customFormat="1" ht="15.75" customHeight="1">
      <c r="D39961" s="233"/>
    </row>
    <row r="39963" spans="4:4" s="232" customFormat="1" ht="15.75" customHeight="1">
      <c r="D39963" s="233"/>
    </row>
    <row r="39965" spans="4:4" s="232" customFormat="1" ht="15.75" customHeight="1">
      <c r="D39965" s="233"/>
    </row>
    <row r="39967" spans="4:4" s="232" customFormat="1" ht="15.75" customHeight="1">
      <c r="D39967" s="233"/>
    </row>
    <row r="39969" spans="4:4" s="232" customFormat="1" ht="15.75" customHeight="1">
      <c r="D39969" s="233"/>
    </row>
    <row r="39971" spans="4:4" s="232" customFormat="1" ht="15.75" customHeight="1">
      <c r="D39971" s="233"/>
    </row>
    <row r="39973" spans="4:4" s="232" customFormat="1" ht="15.75" customHeight="1">
      <c r="D39973" s="233"/>
    </row>
    <row r="39975" spans="4:4" s="232" customFormat="1" ht="15.75" customHeight="1">
      <c r="D39975" s="233"/>
    </row>
    <row r="39977" spans="4:4" s="232" customFormat="1" ht="15.75" customHeight="1">
      <c r="D39977" s="233"/>
    </row>
    <row r="39979" spans="4:4" s="232" customFormat="1" ht="15.75" customHeight="1">
      <c r="D39979" s="233"/>
    </row>
    <row r="39981" spans="4:4" s="232" customFormat="1" ht="15.75" customHeight="1">
      <c r="D39981" s="233"/>
    </row>
    <row r="39983" spans="4:4" s="232" customFormat="1" ht="15.75" customHeight="1">
      <c r="D39983" s="233"/>
    </row>
    <row r="39985" spans="4:4" s="232" customFormat="1" ht="15.75" customHeight="1">
      <c r="D39985" s="233"/>
    </row>
    <row r="39987" spans="4:4" s="232" customFormat="1" ht="15.75" customHeight="1">
      <c r="D39987" s="233"/>
    </row>
    <row r="39989" spans="4:4" s="232" customFormat="1" ht="15.75" customHeight="1">
      <c r="D39989" s="233"/>
    </row>
    <row r="39991" spans="4:4" s="232" customFormat="1" ht="15.75" customHeight="1">
      <c r="D39991" s="233"/>
    </row>
    <row r="39993" spans="4:4" s="232" customFormat="1" ht="15.75" customHeight="1">
      <c r="D39993" s="233"/>
    </row>
    <row r="39995" spans="4:4" s="232" customFormat="1" ht="15.75" customHeight="1">
      <c r="D39995" s="233"/>
    </row>
    <row r="39997" spans="4:4" s="232" customFormat="1" ht="15.75" customHeight="1">
      <c r="D39997" s="233"/>
    </row>
    <row r="39999" spans="4:4" s="232" customFormat="1" ht="15.75" customHeight="1">
      <c r="D39999" s="233"/>
    </row>
    <row r="40001" spans="4:4" s="232" customFormat="1" ht="15.75" customHeight="1">
      <c r="D40001" s="233"/>
    </row>
    <row r="40003" spans="4:4" s="232" customFormat="1" ht="15.75" customHeight="1">
      <c r="D40003" s="233"/>
    </row>
    <row r="40005" spans="4:4" s="232" customFormat="1" ht="15.75" customHeight="1">
      <c r="D40005" s="233"/>
    </row>
    <row r="40007" spans="4:4" s="232" customFormat="1" ht="15.75" customHeight="1">
      <c r="D40007" s="233"/>
    </row>
    <row r="40009" spans="4:4" s="232" customFormat="1" ht="15.75" customHeight="1">
      <c r="D40009" s="233"/>
    </row>
    <row r="40011" spans="4:4" s="232" customFormat="1" ht="15.75" customHeight="1">
      <c r="D40011" s="233"/>
    </row>
    <row r="40013" spans="4:4" s="232" customFormat="1" ht="15.75" customHeight="1">
      <c r="D40013" s="233"/>
    </row>
    <row r="40015" spans="4:4" s="232" customFormat="1" ht="15.75" customHeight="1">
      <c r="D40015" s="233"/>
    </row>
    <row r="40017" spans="4:4" s="232" customFormat="1" ht="15.75" customHeight="1">
      <c r="D40017" s="233"/>
    </row>
    <row r="40019" spans="4:4" s="232" customFormat="1" ht="15.75" customHeight="1">
      <c r="D40019" s="233"/>
    </row>
    <row r="40021" spans="4:4" s="232" customFormat="1" ht="15.75" customHeight="1">
      <c r="D40021" s="233"/>
    </row>
    <row r="40023" spans="4:4" s="232" customFormat="1" ht="15.75" customHeight="1">
      <c r="D40023" s="233"/>
    </row>
    <row r="40025" spans="4:4" s="232" customFormat="1" ht="15.75" customHeight="1">
      <c r="D40025" s="233"/>
    </row>
    <row r="40027" spans="4:4" s="232" customFormat="1" ht="15.75" customHeight="1">
      <c r="D40027" s="233"/>
    </row>
    <row r="40029" spans="4:4" s="232" customFormat="1" ht="15.75" customHeight="1">
      <c r="D40029" s="233"/>
    </row>
    <row r="40031" spans="4:4" s="232" customFormat="1" ht="15.75" customHeight="1">
      <c r="D40031" s="233"/>
    </row>
    <row r="40033" spans="4:4" s="232" customFormat="1" ht="15.75" customHeight="1">
      <c r="D40033" s="233"/>
    </row>
    <row r="40035" spans="4:4" s="232" customFormat="1" ht="15.75" customHeight="1">
      <c r="D40035" s="233"/>
    </row>
    <row r="40037" spans="4:4" s="232" customFormat="1" ht="15.75" customHeight="1">
      <c r="D40037" s="233"/>
    </row>
    <row r="40039" spans="4:4" s="232" customFormat="1" ht="15.75" customHeight="1">
      <c r="D40039" s="233"/>
    </row>
    <row r="40041" spans="4:4" s="232" customFormat="1" ht="15.75" customHeight="1">
      <c r="D40041" s="233"/>
    </row>
    <row r="40043" spans="4:4" s="232" customFormat="1" ht="15.75" customHeight="1">
      <c r="D40043" s="233"/>
    </row>
    <row r="40045" spans="4:4" s="232" customFormat="1" ht="15.75" customHeight="1">
      <c r="D40045" s="233"/>
    </row>
    <row r="40047" spans="4:4" s="232" customFormat="1" ht="15.75" customHeight="1">
      <c r="D40047" s="233"/>
    </row>
    <row r="40049" spans="4:4" s="232" customFormat="1" ht="15.75" customHeight="1">
      <c r="D40049" s="233"/>
    </row>
    <row r="40051" spans="4:4" s="232" customFormat="1" ht="15.75" customHeight="1">
      <c r="D40051" s="233"/>
    </row>
    <row r="40053" spans="4:4" s="232" customFormat="1" ht="15.75" customHeight="1">
      <c r="D40053" s="233"/>
    </row>
    <row r="40055" spans="4:4" s="232" customFormat="1" ht="15.75" customHeight="1">
      <c r="D40055" s="233"/>
    </row>
    <row r="40057" spans="4:4" s="232" customFormat="1" ht="15.75" customHeight="1">
      <c r="D40057" s="233"/>
    </row>
    <row r="40059" spans="4:4" s="232" customFormat="1" ht="15.75" customHeight="1">
      <c r="D40059" s="233"/>
    </row>
    <row r="40061" spans="4:4" s="232" customFormat="1" ht="15.75" customHeight="1">
      <c r="D40061" s="233"/>
    </row>
    <row r="40063" spans="4:4" s="232" customFormat="1" ht="15.75" customHeight="1">
      <c r="D40063" s="233"/>
    </row>
    <row r="40065" spans="4:4" s="232" customFormat="1" ht="15.75" customHeight="1">
      <c r="D40065" s="233"/>
    </row>
    <row r="40067" spans="4:4" s="232" customFormat="1" ht="15.75" customHeight="1">
      <c r="D40067" s="233"/>
    </row>
    <row r="40069" spans="4:4" s="232" customFormat="1" ht="15.75" customHeight="1">
      <c r="D40069" s="233"/>
    </row>
    <row r="40071" spans="4:4" s="232" customFormat="1" ht="15.75" customHeight="1">
      <c r="D40071" s="233"/>
    </row>
    <row r="40073" spans="4:4" s="232" customFormat="1" ht="15.75" customHeight="1">
      <c r="D40073" s="233"/>
    </row>
    <row r="40075" spans="4:4" s="232" customFormat="1" ht="15.75" customHeight="1">
      <c r="D40075" s="233"/>
    </row>
    <row r="40077" spans="4:4" s="232" customFormat="1" ht="15.75" customHeight="1">
      <c r="D40077" s="233"/>
    </row>
    <row r="40079" spans="4:4" s="232" customFormat="1" ht="15.75" customHeight="1">
      <c r="D40079" s="233"/>
    </row>
    <row r="40081" spans="4:4" s="232" customFormat="1" ht="15.75" customHeight="1">
      <c r="D40081" s="233"/>
    </row>
    <row r="40083" spans="4:4" s="232" customFormat="1" ht="15.75" customHeight="1">
      <c r="D40083" s="233"/>
    </row>
    <row r="40085" spans="4:4" s="232" customFormat="1" ht="15.75" customHeight="1">
      <c r="D40085" s="233"/>
    </row>
    <row r="40087" spans="4:4" s="232" customFormat="1" ht="15.75" customHeight="1">
      <c r="D40087" s="233"/>
    </row>
    <row r="40089" spans="4:4" s="232" customFormat="1" ht="15.75" customHeight="1">
      <c r="D40089" s="233"/>
    </row>
    <row r="40091" spans="4:4" s="232" customFormat="1" ht="15.75" customHeight="1">
      <c r="D40091" s="233"/>
    </row>
    <row r="40093" spans="4:4" s="232" customFormat="1" ht="15.75" customHeight="1">
      <c r="D40093" s="233"/>
    </row>
    <row r="40095" spans="4:4" s="232" customFormat="1" ht="15.75" customHeight="1">
      <c r="D40095" s="233"/>
    </row>
    <row r="40097" spans="4:4" s="232" customFormat="1" ht="15.75" customHeight="1">
      <c r="D40097" s="233"/>
    </row>
    <row r="40099" spans="4:4" s="232" customFormat="1" ht="15.75" customHeight="1">
      <c r="D40099" s="233"/>
    </row>
    <row r="40101" spans="4:4" s="232" customFormat="1" ht="15.75" customHeight="1">
      <c r="D40101" s="233"/>
    </row>
    <row r="40103" spans="4:4" s="232" customFormat="1" ht="15.75" customHeight="1">
      <c r="D40103" s="233"/>
    </row>
    <row r="40105" spans="4:4" s="232" customFormat="1" ht="15.75" customHeight="1">
      <c r="D40105" s="233"/>
    </row>
    <row r="40107" spans="4:4" s="232" customFormat="1" ht="15.75" customHeight="1">
      <c r="D40107" s="233"/>
    </row>
    <row r="40109" spans="4:4" s="232" customFormat="1" ht="15.75" customHeight="1">
      <c r="D40109" s="233"/>
    </row>
    <row r="40111" spans="4:4" s="232" customFormat="1" ht="15.75" customHeight="1">
      <c r="D40111" s="233"/>
    </row>
    <row r="40113" spans="4:4" s="232" customFormat="1" ht="15.75" customHeight="1">
      <c r="D40113" s="233"/>
    </row>
    <row r="40115" spans="4:4" s="232" customFormat="1" ht="15.75" customHeight="1">
      <c r="D40115" s="233"/>
    </row>
    <row r="40117" spans="4:4" s="232" customFormat="1" ht="15.75" customHeight="1">
      <c r="D40117" s="233"/>
    </row>
    <row r="40119" spans="4:4" s="232" customFormat="1" ht="15.75" customHeight="1">
      <c r="D40119" s="233"/>
    </row>
    <row r="40121" spans="4:4" s="232" customFormat="1" ht="15.75" customHeight="1">
      <c r="D40121" s="233"/>
    </row>
    <row r="40123" spans="4:4" s="232" customFormat="1" ht="15.75" customHeight="1">
      <c r="D40123" s="233"/>
    </row>
    <row r="40125" spans="4:4" s="232" customFormat="1" ht="15.75" customHeight="1">
      <c r="D40125" s="233"/>
    </row>
    <row r="40127" spans="4:4" s="232" customFormat="1" ht="15.75" customHeight="1">
      <c r="D40127" s="233"/>
    </row>
    <row r="40129" spans="4:4" s="232" customFormat="1" ht="15.75" customHeight="1">
      <c r="D40129" s="233"/>
    </row>
    <row r="40131" spans="4:4" s="232" customFormat="1" ht="15.75" customHeight="1">
      <c r="D40131" s="233"/>
    </row>
    <row r="40133" spans="4:4" s="232" customFormat="1" ht="15.75" customHeight="1">
      <c r="D40133" s="233"/>
    </row>
    <row r="40135" spans="4:4" s="232" customFormat="1" ht="15.75" customHeight="1">
      <c r="D40135" s="233"/>
    </row>
    <row r="40137" spans="4:4" s="232" customFormat="1" ht="15.75" customHeight="1">
      <c r="D40137" s="233"/>
    </row>
    <row r="40139" spans="4:4" s="232" customFormat="1" ht="15.75" customHeight="1">
      <c r="D40139" s="233"/>
    </row>
    <row r="40141" spans="4:4" s="232" customFormat="1" ht="15.75" customHeight="1">
      <c r="D40141" s="233"/>
    </row>
    <row r="40143" spans="4:4" s="232" customFormat="1" ht="15.75" customHeight="1">
      <c r="D40143" s="233"/>
    </row>
    <row r="40145" spans="4:4" s="232" customFormat="1" ht="15.75" customHeight="1">
      <c r="D40145" s="233"/>
    </row>
    <row r="40147" spans="4:4" s="232" customFormat="1" ht="15.75" customHeight="1">
      <c r="D40147" s="233"/>
    </row>
    <row r="40149" spans="4:4" s="232" customFormat="1" ht="15.75" customHeight="1">
      <c r="D40149" s="233"/>
    </row>
    <row r="40151" spans="4:4" s="232" customFormat="1" ht="15.75" customHeight="1">
      <c r="D40151" s="233"/>
    </row>
    <row r="40153" spans="4:4" s="232" customFormat="1" ht="15.75" customHeight="1">
      <c r="D40153" s="233"/>
    </row>
    <row r="40155" spans="4:4" s="232" customFormat="1" ht="15.75" customHeight="1">
      <c r="D40155" s="233"/>
    </row>
    <row r="40157" spans="4:4" s="232" customFormat="1" ht="15.75" customHeight="1">
      <c r="D40157" s="233"/>
    </row>
    <row r="40159" spans="4:4" s="232" customFormat="1" ht="15.75" customHeight="1">
      <c r="D40159" s="233"/>
    </row>
    <row r="40161" spans="4:4" s="232" customFormat="1" ht="15.75" customHeight="1">
      <c r="D40161" s="233"/>
    </row>
    <row r="40163" spans="4:4" s="232" customFormat="1" ht="15.75" customHeight="1">
      <c r="D40163" s="233"/>
    </row>
    <row r="40165" spans="4:4" s="232" customFormat="1" ht="15.75" customHeight="1">
      <c r="D40165" s="233"/>
    </row>
    <row r="40167" spans="4:4" s="232" customFormat="1" ht="15.75" customHeight="1">
      <c r="D40167" s="233"/>
    </row>
    <row r="40169" spans="4:4" s="232" customFormat="1" ht="15.75" customHeight="1">
      <c r="D40169" s="233"/>
    </row>
    <row r="40171" spans="4:4" s="232" customFormat="1" ht="15.75" customHeight="1">
      <c r="D40171" s="233"/>
    </row>
    <row r="40173" spans="4:4" s="232" customFormat="1" ht="15.75" customHeight="1">
      <c r="D40173" s="233"/>
    </row>
    <row r="40175" spans="4:4" s="232" customFormat="1" ht="15.75" customHeight="1">
      <c r="D40175" s="233"/>
    </row>
    <row r="40177" spans="4:4" s="232" customFormat="1" ht="15.75" customHeight="1">
      <c r="D40177" s="233"/>
    </row>
    <row r="40179" spans="4:4" s="232" customFormat="1" ht="15.75" customHeight="1">
      <c r="D40179" s="233"/>
    </row>
    <row r="40181" spans="4:4" s="232" customFormat="1" ht="15.75" customHeight="1">
      <c r="D40181" s="233"/>
    </row>
    <row r="40183" spans="4:4" s="232" customFormat="1" ht="15.75" customHeight="1">
      <c r="D40183" s="233"/>
    </row>
    <row r="40185" spans="4:4" s="232" customFormat="1" ht="15.75" customHeight="1">
      <c r="D40185" s="233"/>
    </row>
    <row r="40187" spans="4:4" s="232" customFormat="1" ht="15.75" customHeight="1">
      <c r="D40187" s="233"/>
    </row>
    <row r="40189" spans="4:4" s="232" customFormat="1" ht="15.75" customHeight="1">
      <c r="D40189" s="233"/>
    </row>
    <row r="40191" spans="4:4" s="232" customFormat="1" ht="15.75" customHeight="1">
      <c r="D40191" s="233"/>
    </row>
    <row r="40193" spans="4:4" s="232" customFormat="1" ht="15.75" customHeight="1">
      <c r="D40193" s="233"/>
    </row>
    <row r="40195" spans="4:4" s="232" customFormat="1" ht="15.75" customHeight="1">
      <c r="D40195" s="233"/>
    </row>
    <row r="40197" spans="4:4" s="232" customFormat="1" ht="15.75" customHeight="1">
      <c r="D40197" s="233"/>
    </row>
    <row r="40199" spans="4:4" s="232" customFormat="1" ht="15.75" customHeight="1">
      <c r="D40199" s="233"/>
    </row>
    <row r="40201" spans="4:4" s="232" customFormat="1" ht="15.75" customHeight="1">
      <c r="D40201" s="233"/>
    </row>
    <row r="40203" spans="4:4" s="232" customFormat="1" ht="15.75" customHeight="1">
      <c r="D40203" s="233"/>
    </row>
    <row r="40205" spans="4:4" s="232" customFormat="1" ht="15.75" customHeight="1">
      <c r="D40205" s="233"/>
    </row>
    <row r="40207" spans="4:4" s="232" customFormat="1" ht="15.75" customHeight="1">
      <c r="D40207" s="233"/>
    </row>
    <row r="40209" spans="4:4" s="232" customFormat="1" ht="15.75" customHeight="1">
      <c r="D40209" s="233"/>
    </row>
    <row r="40211" spans="4:4" s="232" customFormat="1" ht="15.75" customHeight="1">
      <c r="D40211" s="233"/>
    </row>
    <row r="40213" spans="4:4" s="232" customFormat="1" ht="15.75" customHeight="1">
      <c r="D40213" s="233"/>
    </row>
    <row r="40215" spans="4:4" s="232" customFormat="1" ht="15.75" customHeight="1">
      <c r="D40215" s="233"/>
    </row>
    <row r="40217" spans="4:4" s="232" customFormat="1" ht="15.75" customHeight="1">
      <c r="D40217" s="233"/>
    </row>
    <row r="40219" spans="4:4" s="232" customFormat="1" ht="15.75" customHeight="1">
      <c r="D40219" s="233"/>
    </row>
    <row r="40221" spans="4:4" s="232" customFormat="1" ht="15.75" customHeight="1">
      <c r="D40221" s="233"/>
    </row>
    <row r="40223" spans="4:4" s="232" customFormat="1" ht="15.75" customHeight="1">
      <c r="D40223" s="233"/>
    </row>
    <row r="40225" spans="4:4" s="232" customFormat="1" ht="15.75" customHeight="1">
      <c r="D40225" s="233"/>
    </row>
    <row r="40227" spans="4:4" s="232" customFormat="1" ht="15.75" customHeight="1">
      <c r="D40227" s="233"/>
    </row>
    <row r="40229" spans="4:4" s="232" customFormat="1" ht="15.75" customHeight="1">
      <c r="D40229" s="233"/>
    </row>
    <row r="40231" spans="4:4" s="232" customFormat="1" ht="15.75" customHeight="1">
      <c r="D40231" s="233"/>
    </row>
    <row r="40233" spans="4:4" s="232" customFormat="1" ht="15.75" customHeight="1">
      <c r="D40233" s="233"/>
    </row>
    <row r="40235" spans="4:4" s="232" customFormat="1" ht="15.75" customHeight="1">
      <c r="D40235" s="233"/>
    </row>
    <row r="40237" spans="4:4" s="232" customFormat="1" ht="15.75" customHeight="1">
      <c r="D40237" s="233"/>
    </row>
    <row r="40239" spans="4:4" s="232" customFormat="1" ht="15.75" customHeight="1">
      <c r="D40239" s="233"/>
    </row>
    <row r="40241" spans="4:4" s="232" customFormat="1" ht="15.75" customHeight="1">
      <c r="D40241" s="233"/>
    </row>
    <row r="40243" spans="4:4" s="232" customFormat="1" ht="15.75" customHeight="1">
      <c r="D40243" s="233"/>
    </row>
    <row r="40245" spans="4:4" s="232" customFormat="1" ht="15.75" customHeight="1">
      <c r="D40245" s="233"/>
    </row>
    <row r="40247" spans="4:4" s="232" customFormat="1" ht="15.75" customHeight="1">
      <c r="D40247" s="233"/>
    </row>
    <row r="40249" spans="4:4" s="232" customFormat="1" ht="15.75" customHeight="1">
      <c r="D40249" s="233"/>
    </row>
    <row r="40251" spans="4:4" s="232" customFormat="1" ht="15.75" customHeight="1">
      <c r="D40251" s="233"/>
    </row>
    <row r="40253" spans="4:4" s="232" customFormat="1" ht="15.75" customHeight="1">
      <c r="D40253" s="233"/>
    </row>
    <row r="40255" spans="4:4" s="232" customFormat="1" ht="15.75" customHeight="1">
      <c r="D40255" s="233"/>
    </row>
    <row r="40257" spans="4:4" s="232" customFormat="1" ht="15.75" customHeight="1">
      <c r="D40257" s="233"/>
    </row>
    <row r="40259" spans="4:4" s="232" customFormat="1" ht="15.75" customHeight="1">
      <c r="D40259" s="233"/>
    </row>
    <row r="40261" spans="4:4" s="232" customFormat="1" ht="15.75" customHeight="1">
      <c r="D40261" s="233"/>
    </row>
    <row r="40263" spans="4:4" s="232" customFormat="1" ht="15.75" customHeight="1">
      <c r="D40263" s="233"/>
    </row>
    <row r="40265" spans="4:4" s="232" customFormat="1" ht="15.75" customHeight="1">
      <c r="D40265" s="233"/>
    </row>
    <row r="40267" spans="4:4" s="232" customFormat="1" ht="15.75" customHeight="1">
      <c r="D40267" s="233"/>
    </row>
    <row r="40269" spans="4:4" s="232" customFormat="1" ht="15.75" customHeight="1">
      <c r="D40269" s="233"/>
    </row>
    <row r="40271" spans="4:4" s="232" customFormat="1" ht="15.75" customHeight="1">
      <c r="D40271" s="233"/>
    </row>
    <row r="40273" spans="4:4" s="232" customFormat="1" ht="15.75" customHeight="1">
      <c r="D40273" s="233"/>
    </row>
    <row r="40275" spans="4:4" s="232" customFormat="1" ht="15.75" customHeight="1">
      <c r="D40275" s="233"/>
    </row>
    <row r="40277" spans="4:4" s="232" customFormat="1" ht="15.75" customHeight="1">
      <c r="D40277" s="233"/>
    </row>
    <row r="40279" spans="4:4" s="232" customFormat="1" ht="15.75" customHeight="1">
      <c r="D40279" s="233"/>
    </row>
    <row r="40281" spans="4:4" s="232" customFormat="1" ht="15.75" customHeight="1">
      <c r="D40281" s="233"/>
    </row>
    <row r="40283" spans="4:4" s="232" customFormat="1" ht="15.75" customHeight="1">
      <c r="D40283" s="233"/>
    </row>
    <row r="40285" spans="4:4" s="232" customFormat="1" ht="15.75" customHeight="1">
      <c r="D40285" s="233"/>
    </row>
    <row r="40287" spans="4:4" s="232" customFormat="1" ht="15.75" customHeight="1">
      <c r="D40287" s="233"/>
    </row>
    <row r="40289" spans="4:4" s="232" customFormat="1" ht="15.75" customHeight="1">
      <c r="D40289" s="233"/>
    </row>
    <row r="40291" spans="4:4" s="232" customFormat="1" ht="15.75" customHeight="1">
      <c r="D40291" s="233"/>
    </row>
    <row r="40293" spans="4:4" s="232" customFormat="1" ht="15.75" customHeight="1">
      <c r="D40293" s="233"/>
    </row>
    <row r="40295" spans="4:4" s="232" customFormat="1" ht="15.75" customHeight="1">
      <c r="D40295" s="233"/>
    </row>
    <row r="40297" spans="4:4" s="232" customFormat="1" ht="15.75" customHeight="1">
      <c r="D40297" s="233"/>
    </row>
    <row r="40299" spans="4:4" s="232" customFormat="1" ht="15.75" customHeight="1">
      <c r="D40299" s="233"/>
    </row>
    <row r="40301" spans="4:4" s="232" customFormat="1" ht="15.75" customHeight="1">
      <c r="D40301" s="233"/>
    </row>
    <row r="40303" spans="4:4" s="232" customFormat="1" ht="15.75" customHeight="1">
      <c r="D40303" s="233"/>
    </row>
    <row r="40305" spans="4:4" s="232" customFormat="1" ht="15.75" customHeight="1">
      <c r="D40305" s="233"/>
    </row>
    <row r="40307" spans="4:4" s="232" customFormat="1" ht="15.75" customHeight="1">
      <c r="D40307" s="233"/>
    </row>
    <row r="40309" spans="4:4" s="232" customFormat="1" ht="15.75" customHeight="1">
      <c r="D40309" s="233"/>
    </row>
    <row r="40311" spans="4:4" s="232" customFormat="1" ht="15.75" customHeight="1">
      <c r="D40311" s="233"/>
    </row>
    <row r="40313" spans="4:4" s="232" customFormat="1" ht="15.75" customHeight="1">
      <c r="D40313" s="233"/>
    </row>
    <row r="40315" spans="4:4" s="232" customFormat="1" ht="15.75" customHeight="1">
      <c r="D40315" s="233"/>
    </row>
    <row r="40317" spans="4:4" s="232" customFormat="1" ht="15.75" customHeight="1">
      <c r="D40317" s="233"/>
    </row>
    <row r="40319" spans="4:4" s="232" customFormat="1" ht="15.75" customHeight="1">
      <c r="D40319" s="233"/>
    </row>
    <row r="40321" spans="4:4" s="232" customFormat="1" ht="15.75" customHeight="1">
      <c r="D40321" s="233"/>
    </row>
    <row r="40323" spans="4:4" s="232" customFormat="1" ht="15.75" customHeight="1">
      <c r="D40323" s="233"/>
    </row>
    <row r="40325" spans="4:4" s="232" customFormat="1" ht="15.75" customHeight="1">
      <c r="D40325" s="233"/>
    </row>
    <row r="40327" spans="4:4" s="232" customFormat="1" ht="15.75" customHeight="1">
      <c r="D40327" s="233"/>
    </row>
    <row r="40329" spans="4:4" s="232" customFormat="1" ht="15.75" customHeight="1">
      <c r="D40329" s="233"/>
    </row>
    <row r="40331" spans="4:4" s="232" customFormat="1" ht="15.75" customHeight="1">
      <c r="D40331" s="233"/>
    </row>
    <row r="40333" spans="4:4" s="232" customFormat="1" ht="15.75" customHeight="1">
      <c r="D40333" s="233"/>
    </row>
    <row r="40335" spans="4:4" s="232" customFormat="1" ht="15.75" customHeight="1">
      <c r="D40335" s="233"/>
    </row>
    <row r="40337" spans="4:4" s="232" customFormat="1" ht="15.75" customHeight="1">
      <c r="D40337" s="233"/>
    </row>
    <row r="40339" spans="4:4" s="232" customFormat="1" ht="15.75" customHeight="1">
      <c r="D40339" s="233"/>
    </row>
    <row r="40341" spans="4:4" s="232" customFormat="1" ht="15.75" customHeight="1">
      <c r="D40341" s="233"/>
    </row>
    <row r="40343" spans="4:4" s="232" customFormat="1" ht="15.75" customHeight="1">
      <c r="D40343" s="233"/>
    </row>
    <row r="40345" spans="4:4" s="232" customFormat="1" ht="15.75" customHeight="1">
      <c r="D40345" s="233"/>
    </row>
    <row r="40347" spans="4:4" s="232" customFormat="1" ht="15.75" customHeight="1">
      <c r="D40347" s="233"/>
    </row>
    <row r="40349" spans="4:4" s="232" customFormat="1" ht="15.75" customHeight="1">
      <c r="D40349" s="233"/>
    </row>
    <row r="40351" spans="4:4" s="232" customFormat="1" ht="15.75" customHeight="1">
      <c r="D40351" s="233"/>
    </row>
    <row r="40353" spans="4:4" s="232" customFormat="1" ht="15.75" customHeight="1">
      <c r="D40353" s="233"/>
    </row>
    <row r="40355" spans="4:4" s="232" customFormat="1" ht="15.75" customHeight="1">
      <c r="D40355" s="233"/>
    </row>
    <row r="40357" spans="4:4" s="232" customFormat="1" ht="15.75" customHeight="1">
      <c r="D40357" s="233"/>
    </row>
    <row r="40359" spans="4:4" s="232" customFormat="1" ht="15.75" customHeight="1">
      <c r="D40359" s="233"/>
    </row>
    <row r="40361" spans="4:4" s="232" customFormat="1" ht="15.75" customHeight="1">
      <c r="D40361" s="233"/>
    </row>
    <row r="40363" spans="4:4" s="232" customFormat="1" ht="15.75" customHeight="1">
      <c r="D40363" s="233"/>
    </row>
    <row r="40365" spans="4:4" s="232" customFormat="1" ht="15.75" customHeight="1">
      <c r="D40365" s="233"/>
    </row>
    <row r="40367" spans="4:4" s="232" customFormat="1" ht="15.75" customHeight="1">
      <c r="D40367" s="233"/>
    </row>
    <row r="40369" spans="4:4" s="232" customFormat="1" ht="15.75" customHeight="1">
      <c r="D40369" s="233"/>
    </row>
    <row r="40371" spans="4:4" s="232" customFormat="1" ht="15.75" customHeight="1">
      <c r="D40371" s="233"/>
    </row>
    <row r="40373" spans="4:4" s="232" customFormat="1" ht="15.75" customHeight="1">
      <c r="D40373" s="233"/>
    </row>
    <row r="40375" spans="4:4" s="232" customFormat="1" ht="15.75" customHeight="1">
      <c r="D40375" s="233"/>
    </row>
    <row r="40377" spans="4:4" s="232" customFormat="1" ht="15.75" customHeight="1">
      <c r="D40377" s="233"/>
    </row>
    <row r="40379" spans="4:4" s="232" customFormat="1" ht="15.75" customHeight="1">
      <c r="D40379" s="233"/>
    </row>
    <row r="40381" spans="4:4" s="232" customFormat="1" ht="15.75" customHeight="1">
      <c r="D40381" s="233"/>
    </row>
    <row r="40383" spans="4:4" s="232" customFormat="1" ht="15.75" customHeight="1">
      <c r="D40383" s="233"/>
    </row>
    <row r="40385" spans="4:4" s="232" customFormat="1" ht="15.75" customHeight="1">
      <c r="D40385" s="233"/>
    </row>
    <row r="40387" spans="4:4" s="232" customFormat="1" ht="15.75" customHeight="1">
      <c r="D40387" s="233"/>
    </row>
    <row r="40389" spans="4:4" s="232" customFormat="1" ht="15.75" customHeight="1">
      <c r="D40389" s="233"/>
    </row>
    <row r="40391" spans="4:4" s="232" customFormat="1" ht="15.75" customHeight="1">
      <c r="D40391" s="233"/>
    </row>
    <row r="40393" spans="4:4" s="232" customFormat="1" ht="15.75" customHeight="1">
      <c r="D40393" s="233"/>
    </row>
    <row r="40395" spans="4:4" s="232" customFormat="1" ht="15.75" customHeight="1">
      <c r="D40395" s="233"/>
    </row>
    <row r="40397" spans="4:4" s="232" customFormat="1" ht="15.75" customHeight="1">
      <c r="D40397" s="233"/>
    </row>
    <row r="40399" spans="4:4" s="232" customFormat="1" ht="15.75" customHeight="1">
      <c r="D40399" s="233"/>
    </row>
    <row r="40401" spans="4:4" s="232" customFormat="1" ht="15.75" customHeight="1">
      <c r="D40401" s="233"/>
    </row>
    <row r="40403" spans="4:4" s="232" customFormat="1" ht="15.75" customHeight="1">
      <c r="D40403" s="233"/>
    </row>
    <row r="40405" spans="4:4" s="232" customFormat="1" ht="15.75" customHeight="1">
      <c r="D40405" s="233"/>
    </row>
    <row r="40407" spans="4:4" s="232" customFormat="1" ht="15.75" customHeight="1">
      <c r="D40407" s="233"/>
    </row>
    <row r="40409" spans="4:4" s="232" customFormat="1" ht="15.75" customHeight="1">
      <c r="D40409" s="233"/>
    </row>
    <row r="40411" spans="4:4" s="232" customFormat="1" ht="15.75" customHeight="1">
      <c r="D40411" s="233"/>
    </row>
    <row r="40413" spans="4:4" s="232" customFormat="1" ht="15.75" customHeight="1">
      <c r="D40413" s="233"/>
    </row>
    <row r="40415" spans="4:4" s="232" customFormat="1" ht="15.75" customHeight="1">
      <c r="D40415" s="233"/>
    </row>
    <row r="40417" spans="4:4" s="232" customFormat="1" ht="15.75" customHeight="1">
      <c r="D40417" s="233"/>
    </row>
    <row r="40419" spans="4:4" s="232" customFormat="1" ht="15.75" customHeight="1">
      <c r="D40419" s="233"/>
    </row>
    <row r="40421" spans="4:4" s="232" customFormat="1" ht="15.75" customHeight="1">
      <c r="D40421" s="233"/>
    </row>
    <row r="40423" spans="4:4" s="232" customFormat="1" ht="15.75" customHeight="1">
      <c r="D40423" s="233"/>
    </row>
    <row r="40425" spans="4:4" s="232" customFormat="1" ht="15.75" customHeight="1">
      <c r="D40425" s="233"/>
    </row>
    <row r="40427" spans="4:4" s="232" customFormat="1" ht="15.75" customHeight="1">
      <c r="D40427" s="233"/>
    </row>
    <row r="40429" spans="4:4" s="232" customFormat="1" ht="15.75" customHeight="1">
      <c r="D40429" s="233"/>
    </row>
    <row r="40431" spans="4:4" s="232" customFormat="1" ht="15.75" customHeight="1">
      <c r="D40431" s="233"/>
    </row>
    <row r="40433" spans="4:4" s="232" customFormat="1" ht="15.75" customHeight="1">
      <c r="D40433" s="233"/>
    </row>
    <row r="40435" spans="4:4" s="232" customFormat="1" ht="15.75" customHeight="1">
      <c r="D40435" s="233"/>
    </row>
    <row r="40437" spans="4:4" s="232" customFormat="1" ht="15.75" customHeight="1">
      <c r="D40437" s="233"/>
    </row>
    <row r="40439" spans="4:4" s="232" customFormat="1" ht="15.75" customHeight="1">
      <c r="D40439" s="233"/>
    </row>
    <row r="40441" spans="4:4" s="232" customFormat="1" ht="15.75" customHeight="1">
      <c r="D40441" s="233"/>
    </row>
    <row r="40443" spans="4:4" s="232" customFormat="1" ht="15.75" customHeight="1">
      <c r="D40443" s="233"/>
    </row>
    <row r="40445" spans="4:4" s="232" customFormat="1" ht="15.75" customHeight="1">
      <c r="D40445" s="233"/>
    </row>
    <row r="40447" spans="4:4" s="232" customFormat="1" ht="15.75" customHeight="1">
      <c r="D40447" s="233"/>
    </row>
    <row r="40449" spans="4:4" s="232" customFormat="1" ht="15.75" customHeight="1">
      <c r="D40449" s="233"/>
    </row>
    <row r="40451" spans="4:4" s="232" customFormat="1" ht="15.75" customHeight="1">
      <c r="D40451" s="233"/>
    </row>
    <row r="40453" spans="4:4" s="232" customFormat="1" ht="15.75" customHeight="1">
      <c r="D40453" s="233"/>
    </row>
    <row r="40455" spans="4:4" s="232" customFormat="1" ht="15.75" customHeight="1">
      <c r="D40455" s="233"/>
    </row>
    <row r="40457" spans="4:4" s="232" customFormat="1" ht="15.75" customHeight="1">
      <c r="D40457" s="233"/>
    </row>
    <row r="40459" spans="4:4" s="232" customFormat="1" ht="15.75" customHeight="1">
      <c r="D40459" s="233"/>
    </row>
    <row r="40461" spans="4:4" s="232" customFormat="1" ht="15.75" customHeight="1">
      <c r="D40461" s="233"/>
    </row>
    <row r="40463" spans="4:4" s="232" customFormat="1" ht="15.75" customHeight="1">
      <c r="D40463" s="233"/>
    </row>
    <row r="40465" spans="4:4" s="232" customFormat="1" ht="15.75" customHeight="1">
      <c r="D40465" s="233"/>
    </row>
    <row r="40467" spans="4:4" s="232" customFormat="1" ht="15.75" customHeight="1">
      <c r="D40467" s="233"/>
    </row>
    <row r="40469" spans="4:4" s="232" customFormat="1" ht="15.75" customHeight="1">
      <c r="D40469" s="233"/>
    </row>
    <row r="40471" spans="4:4" s="232" customFormat="1" ht="15.75" customHeight="1">
      <c r="D40471" s="233"/>
    </row>
    <row r="40473" spans="4:4" s="232" customFormat="1" ht="15.75" customHeight="1">
      <c r="D40473" s="233"/>
    </row>
    <row r="40475" spans="4:4" s="232" customFormat="1" ht="15.75" customHeight="1">
      <c r="D40475" s="233"/>
    </row>
    <row r="40477" spans="4:4" s="232" customFormat="1" ht="15.75" customHeight="1">
      <c r="D40477" s="233"/>
    </row>
    <row r="40479" spans="4:4" s="232" customFormat="1" ht="15.75" customHeight="1">
      <c r="D40479" s="233"/>
    </row>
    <row r="40481" spans="4:4" s="232" customFormat="1" ht="15.75" customHeight="1">
      <c r="D40481" s="233"/>
    </row>
    <row r="40483" spans="4:4" s="232" customFormat="1" ht="15.75" customHeight="1">
      <c r="D40483" s="233"/>
    </row>
    <row r="40485" spans="4:4" s="232" customFormat="1" ht="15.75" customHeight="1">
      <c r="D40485" s="233"/>
    </row>
    <row r="40487" spans="4:4" s="232" customFormat="1" ht="15.75" customHeight="1">
      <c r="D40487" s="233"/>
    </row>
    <row r="40489" spans="4:4" s="232" customFormat="1" ht="15.75" customHeight="1">
      <c r="D40489" s="233"/>
    </row>
    <row r="40491" spans="4:4" s="232" customFormat="1" ht="15.75" customHeight="1">
      <c r="D40491" s="233"/>
    </row>
    <row r="40493" spans="4:4" s="232" customFormat="1" ht="15.75" customHeight="1">
      <c r="D40493" s="233"/>
    </row>
    <row r="40495" spans="4:4" s="232" customFormat="1" ht="15.75" customHeight="1">
      <c r="D40495" s="233"/>
    </row>
    <row r="40497" spans="4:4" s="232" customFormat="1" ht="15.75" customHeight="1">
      <c r="D40497" s="233"/>
    </row>
    <row r="40499" spans="4:4" s="232" customFormat="1" ht="15.75" customHeight="1">
      <c r="D40499" s="233"/>
    </row>
    <row r="40501" spans="4:4" s="232" customFormat="1" ht="15.75" customHeight="1">
      <c r="D40501" s="233"/>
    </row>
    <row r="40503" spans="4:4" s="232" customFormat="1" ht="15.75" customHeight="1">
      <c r="D40503" s="233"/>
    </row>
    <row r="40505" spans="4:4" s="232" customFormat="1" ht="15.75" customHeight="1">
      <c r="D40505" s="233"/>
    </row>
    <row r="40507" spans="4:4" s="232" customFormat="1" ht="15.75" customHeight="1">
      <c r="D40507" s="233"/>
    </row>
    <row r="40509" spans="4:4" s="232" customFormat="1" ht="15.75" customHeight="1">
      <c r="D40509" s="233"/>
    </row>
    <row r="40511" spans="4:4" s="232" customFormat="1" ht="15.75" customHeight="1">
      <c r="D40511" s="233"/>
    </row>
    <row r="40513" spans="4:4" s="232" customFormat="1" ht="15.75" customHeight="1">
      <c r="D40513" s="233"/>
    </row>
    <row r="40515" spans="4:4" s="232" customFormat="1" ht="15.75" customHeight="1">
      <c r="D40515" s="233"/>
    </row>
    <row r="40517" spans="4:4" s="232" customFormat="1" ht="15.75" customHeight="1">
      <c r="D40517" s="233"/>
    </row>
    <row r="40519" spans="4:4" s="232" customFormat="1" ht="15.75" customHeight="1">
      <c r="D40519" s="233"/>
    </row>
    <row r="40521" spans="4:4" s="232" customFormat="1" ht="15.75" customHeight="1">
      <c r="D40521" s="233"/>
    </row>
    <row r="40523" spans="4:4" s="232" customFormat="1" ht="15.75" customHeight="1">
      <c r="D40523" s="233"/>
    </row>
    <row r="40525" spans="4:4" s="232" customFormat="1" ht="15.75" customHeight="1">
      <c r="D40525" s="233"/>
    </row>
    <row r="40527" spans="4:4" s="232" customFormat="1" ht="15.75" customHeight="1">
      <c r="D40527" s="233"/>
    </row>
    <row r="40529" spans="4:4" s="232" customFormat="1" ht="15.75" customHeight="1">
      <c r="D40529" s="233"/>
    </row>
    <row r="40531" spans="4:4" s="232" customFormat="1" ht="15.75" customHeight="1">
      <c r="D40531" s="233"/>
    </row>
    <row r="40533" spans="4:4" s="232" customFormat="1" ht="15.75" customHeight="1">
      <c r="D40533" s="233"/>
    </row>
    <row r="40535" spans="4:4" s="232" customFormat="1" ht="15.75" customHeight="1">
      <c r="D40535" s="233"/>
    </row>
    <row r="40537" spans="4:4" s="232" customFormat="1" ht="15.75" customHeight="1">
      <c r="D40537" s="233"/>
    </row>
    <row r="40539" spans="4:4" s="232" customFormat="1" ht="15.75" customHeight="1">
      <c r="D40539" s="233"/>
    </row>
    <row r="40541" spans="4:4" s="232" customFormat="1" ht="15.75" customHeight="1">
      <c r="D40541" s="233"/>
    </row>
    <row r="40543" spans="4:4" s="232" customFormat="1" ht="15.75" customHeight="1">
      <c r="D40543" s="233"/>
    </row>
    <row r="40545" spans="4:4" s="232" customFormat="1" ht="15.75" customHeight="1">
      <c r="D40545" s="233"/>
    </row>
    <row r="40547" spans="4:4" s="232" customFormat="1" ht="15.75" customHeight="1">
      <c r="D40547" s="233"/>
    </row>
    <row r="40549" spans="4:4" s="232" customFormat="1" ht="15.75" customHeight="1">
      <c r="D40549" s="233"/>
    </row>
    <row r="40551" spans="4:4" s="232" customFormat="1" ht="15.75" customHeight="1">
      <c r="D40551" s="233"/>
    </row>
    <row r="40553" spans="4:4" s="232" customFormat="1" ht="15.75" customHeight="1">
      <c r="D40553" s="233"/>
    </row>
    <row r="40555" spans="4:4" s="232" customFormat="1" ht="15.75" customHeight="1">
      <c r="D40555" s="233"/>
    </row>
    <row r="40557" spans="4:4" s="232" customFormat="1" ht="15.75" customHeight="1">
      <c r="D40557" s="233"/>
    </row>
    <row r="40559" spans="4:4" s="232" customFormat="1" ht="15.75" customHeight="1">
      <c r="D40559" s="233"/>
    </row>
    <row r="40561" spans="4:4" s="232" customFormat="1" ht="15.75" customHeight="1">
      <c r="D40561" s="233"/>
    </row>
    <row r="40563" spans="4:4" s="232" customFormat="1" ht="15.75" customHeight="1">
      <c r="D40563" s="233"/>
    </row>
    <row r="40565" spans="4:4" s="232" customFormat="1" ht="15.75" customHeight="1">
      <c r="D40565" s="233"/>
    </row>
    <row r="40567" spans="4:4" s="232" customFormat="1" ht="15.75" customHeight="1">
      <c r="D40567" s="233"/>
    </row>
    <row r="40569" spans="4:4" s="232" customFormat="1" ht="15.75" customHeight="1">
      <c r="D40569" s="233"/>
    </row>
    <row r="40571" spans="4:4" s="232" customFormat="1" ht="15.75" customHeight="1">
      <c r="D40571" s="233"/>
    </row>
    <row r="40573" spans="4:4" s="232" customFormat="1" ht="15.75" customHeight="1">
      <c r="D40573" s="233"/>
    </row>
    <row r="40575" spans="4:4" s="232" customFormat="1" ht="15.75" customHeight="1">
      <c r="D40575" s="233"/>
    </row>
    <row r="40577" spans="4:4" s="232" customFormat="1" ht="15.75" customHeight="1">
      <c r="D40577" s="233"/>
    </row>
    <row r="40579" spans="4:4" s="232" customFormat="1" ht="15.75" customHeight="1">
      <c r="D40579" s="233"/>
    </row>
    <row r="40581" spans="4:4" s="232" customFormat="1" ht="15.75" customHeight="1">
      <c r="D40581" s="233"/>
    </row>
    <row r="40583" spans="4:4" s="232" customFormat="1" ht="15.75" customHeight="1">
      <c r="D40583" s="233"/>
    </row>
    <row r="40585" spans="4:4" s="232" customFormat="1" ht="15.75" customHeight="1">
      <c r="D40585" s="233"/>
    </row>
    <row r="40587" spans="4:4" s="232" customFormat="1" ht="15.75" customHeight="1">
      <c r="D40587" s="233"/>
    </row>
    <row r="40589" spans="4:4" s="232" customFormat="1" ht="15.75" customHeight="1">
      <c r="D40589" s="233"/>
    </row>
    <row r="40591" spans="4:4" s="232" customFormat="1" ht="15.75" customHeight="1">
      <c r="D40591" s="233"/>
    </row>
    <row r="40593" spans="4:4" s="232" customFormat="1" ht="15.75" customHeight="1">
      <c r="D40593" s="233"/>
    </row>
    <row r="40595" spans="4:4" s="232" customFormat="1" ht="15.75" customHeight="1">
      <c r="D40595" s="233"/>
    </row>
    <row r="40597" spans="4:4" s="232" customFormat="1" ht="15.75" customHeight="1">
      <c r="D40597" s="233"/>
    </row>
    <row r="40599" spans="4:4" s="232" customFormat="1" ht="15.75" customHeight="1">
      <c r="D40599" s="233"/>
    </row>
    <row r="40601" spans="4:4" s="232" customFormat="1" ht="15.75" customHeight="1">
      <c r="D40601" s="233"/>
    </row>
    <row r="40603" spans="4:4" s="232" customFormat="1" ht="15.75" customHeight="1">
      <c r="D40603" s="233"/>
    </row>
    <row r="40605" spans="4:4" s="232" customFormat="1" ht="15.75" customHeight="1">
      <c r="D40605" s="233"/>
    </row>
    <row r="40607" spans="4:4" s="232" customFormat="1" ht="15.75" customHeight="1">
      <c r="D40607" s="233"/>
    </row>
    <row r="40609" spans="4:4" s="232" customFormat="1" ht="15.75" customHeight="1">
      <c r="D40609" s="233"/>
    </row>
    <row r="40611" spans="4:4" s="232" customFormat="1" ht="15.75" customHeight="1">
      <c r="D40611" s="233"/>
    </row>
    <row r="40613" spans="4:4" s="232" customFormat="1" ht="15.75" customHeight="1">
      <c r="D40613" s="233"/>
    </row>
    <row r="40615" spans="4:4" s="232" customFormat="1" ht="15.75" customHeight="1">
      <c r="D40615" s="233"/>
    </row>
    <row r="40617" spans="4:4" s="232" customFormat="1" ht="15.75" customHeight="1">
      <c r="D40617" s="233"/>
    </row>
    <row r="40619" spans="4:4" s="232" customFormat="1" ht="15.75" customHeight="1">
      <c r="D40619" s="233"/>
    </row>
    <row r="40621" spans="4:4" s="232" customFormat="1" ht="15.75" customHeight="1">
      <c r="D40621" s="233"/>
    </row>
    <row r="40623" spans="4:4" s="232" customFormat="1" ht="15.75" customHeight="1">
      <c r="D40623" s="233"/>
    </row>
    <row r="40625" spans="4:4" s="232" customFormat="1" ht="15.75" customHeight="1">
      <c r="D40625" s="233"/>
    </row>
    <row r="40627" spans="4:4" s="232" customFormat="1" ht="15.75" customHeight="1">
      <c r="D40627" s="233"/>
    </row>
    <row r="40629" spans="4:4" s="232" customFormat="1" ht="15.75" customHeight="1">
      <c r="D40629" s="233"/>
    </row>
    <row r="40631" spans="4:4" s="232" customFormat="1" ht="15.75" customHeight="1">
      <c r="D40631" s="233"/>
    </row>
    <row r="40633" spans="4:4" s="232" customFormat="1" ht="15.75" customHeight="1">
      <c r="D40633" s="233"/>
    </row>
    <row r="40635" spans="4:4" s="232" customFormat="1" ht="15.75" customHeight="1">
      <c r="D40635" s="233"/>
    </row>
    <row r="40637" spans="4:4" s="232" customFormat="1" ht="15.75" customHeight="1">
      <c r="D40637" s="233"/>
    </row>
    <row r="40639" spans="4:4" s="232" customFormat="1" ht="15.75" customHeight="1">
      <c r="D40639" s="233"/>
    </row>
    <row r="40641" spans="4:4" s="232" customFormat="1" ht="15.75" customHeight="1">
      <c r="D40641" s="233"/>
    </row>
    <row r="40643" spans="4:4" s="232" customFormat="1" ht="15.75" customHeight="1">
      <c r="D40643" s="233"/>
    </row>
    <row r="40645" spans="4:4" s="232" customFormat="1" ht="15.75" customHeight="1">
      <c r="D40645" s="233"/>
    </row>
    <row r="40647" spans="4:4" s="232" customFormat="1" ht="15.75" customHeight="1">
      <c r="D40647" s="233"/>
    </row>
    <row r="40649" spans="4:4" s="232" customFormat="1" ht="15.75" customHeight="1">
      <c r="D40649" s="233"/>
    </row>
    <row r="40651" spans="4:4" s="232" customFormat="1" ht="15.75" customHeight="1">
      <c r="D40651" s="233"/>
    </row>
    <row r="40653" spans="4:4" s="232" customFormat="1" ht="15.75" customHeight="1">
      <c r="D40653" s="233"/>
    </row>
    <row r="40655" spans="4:4" s="232" customFormat="1" ht="15.75" customHeight="1">
      <c r="D40655" s="233"/>
    </row>
    <row r="40657" spans="4:4" s="232" customFormat="1" ht="15.75" customHeight="1">
      <c r="D40657" s="233"/>
    </row>
    <row r="40659" spans="4:4" s="232" customFormat="1" ht="15.75" customHeight="1">
      <c r="D40659" s="233"/>
    </row>
    <row r="40661" spans="4:4" s="232" customFormat="1" ht="15.75" customHeight="1">
      <c r="D40661" s="233"/>
    </row>
    <row r="40663" spans="4:4" s="232" customFormat="1" ht="15.75" customHeight="1">
      <c r="D40663" s="233"/>
    </row>
    <row r="40665" spans="4:4" s="232" customFormat="1" ht="15.75" customHeight="1">
      <c r="D40665" s="233"/>
    </row>
    <row r="40667" spans="4:4" s="232" customFormat="1" ht="15.75" customHeight="1">
      <c r="D40667" s="233"/>
    </row>
    <row r="40669" spans="4:4" s="232" customFormat="1" ht="15.75" customHeight="1">
      <c r="D40669" s="233"/>
    </row>
    <row r="40671" spans="4:4" s="232" customFormat="1" ht="15.75" customHeight="1">
      <c r="D40671" s="233"/>
    </row>
    <row r="40673" spans="4:4" s="232" customFormat="1" ht="15.75" customHeight="1">
      <c r="D40673" s="233"/>
    </row>
    <row r="40675" spans="4:4" s="232" customFormat="1" ht="15.75" customHeight="1">
      <c r="D40675" s="233"/>
    </row>
    <row r="40677" spans="4:4" s="232" customFormat="1" ht="15.75" customHeight="1">
      <c r="D40677" s="233"/>
    </row>
    <row r="40679" spans="4:4" s="232" customFormat="1" ht="15.75" customHeight="1">
      <c r="D40679" s="233"/>
    </row>
    <row r="40681" spans="4:4" s="232" customFormat="1" ht="15.75" customHeight="1">
      <c r="D40681" s="233"/>
    </row>
    <row r="40683" spans="4:4" s="232" customFormat="1" ht="15.75" customHeight="1">
      <c r="D40683" s="233"/>
    </row>
    <row r="40685" spans="4:4" s="232" customFormat="1" ht="15.75" customHeight="1">
      <c r="D40685" s="233"/>
    </row>
    <row r="40687" spans="4:4" s="232" customFormat="1" ht="15.75" customHeight="1">
      <c r="D40687" s="233"/>
    </row>
    <row r="40689" spans="4:4" s="232" customFormat="1" ht="15.75" customHeight="1">
      <c r="D40689" s="233"/>
    </row>
    <row r="40691" spans="4:4" s="232" customFormat="1" ht="15.75" customHeight="1">
      <c r="D40691" s="233"/>
    </row>
    <row r="40693" spans="4:4" s="232" customFormat="1" ht="15.75" customHeight="1">
      <c r="D40693" s="233"/>
    </row>
    <row r="40695" spans="4:4" s="232" customFormat="1" ht="15.75" customHeight="1">
      <c r="D40695" s="233"/>
    </row>
    <row r="40697" spans="4:4" s="232" customFormat="1" ht="15.75" customHeight="1">
      <c r="D40697" s="233"/>
    </row>
    <row r="40699" spans="4:4" s="232" customFormat="1" ht="15.75" customHeight="1">
      <c r="D40699" s="233"/>
    </row>
    <row r="40701" spans="4:4" s="232" customFormat="1" ht="15.75" customHeight="1">
      <c r="D40701" s="233"/>
    </row>
    <row r="40703" spans="4:4" s="232" customFormat="1" ht="15.75" customHeight="1">
      <c r="D40703" s="233"/>
    </row>
    <row r="40705" spans="4:4" s="232" customFormat="1" ht="15.75" customHeight="1">
      <c r="D40705" s="233"/>
    </row>
    <row r="40707" spans="4:4" s="232" customFormat="1" ht="15.75" customHeight="1">
      <c r="D40707" s="233"/>
    </row>
    <row r="40709" spans="4:4" s="232" customFormat="1" ht="15.75" customHeight="1">
      <c r="D40709" s="233"/>
    </row>
    <row r="40711" spans="4:4" s="232" customFormat="1" ht="15.75" customHeight="1">
      <c r="D40711" s="233"/>
    </row>
    <row r="40713" spans="4:4" s="232" customFormat="1" ht="15.75" customHeight="1">
      <c r="D40713" s="233"/>
    </row>
    <row r="40715" spans="4:4" s="232" customFormat="1" ht="15.75" customHeight="1">
      <c r="D40715" s="233"/>
    </row>
    <row r="40717" spans="4:4" s="232" customFormat="1" ht="15.75" customHeight="1">
      <c r="D40717" s="233"/>
    </row>
    <row r="40719" spans="4:4" s="232" customFormat="1" ht="15.75" customHeight="1">
      <c r="D40719" s="233"/>
    </row>
    <row r="40721" spans="4:4" s="232" customFormat="1" ht="15.75" customHeight="1">
      <c r="D40721" s="233"/>
    </row>
    <row r="40723" spans="4:4" s="232" customFormat="1" ht="15.75" customHeight="1">
      <c r="D40723" s="233"/>
    </row>
    <row r="40725" spans="4:4" s="232" customFormat="1" ht="15.75" customHeight="1">
      <c r="D40725" s="233"/>
    </row>
    <row r="40727" spans="4:4" s="232" customFormat="1" ht="15.75" customHeight="1">
      <c r="D40727" s="233"/>
    </row>
    <row r="40729" spans="4:4" s="232" customFormat="1" ht="15.75" customHeight="1">
      <c r="D40729" s="233"/>
    </row>
    <row r="40731" spans="4:4" s="232" customFormat="1" ht="15.75" customHeight="1">
      <c r="D40731" s="233"/>
    </row>
    <row r="40733" spans="4:4" s="232" customFormat="1" ht="15.75" customHeight="1">
      <c r="D40733" s="233"/>
    </row>
    <row r="40735" spans="4:4" s="232" customFormat="1" ht="15.75" customHeight="1">
      <c r="D40735" s="233"/>
    </row>
    <row r="40737" spans="4:4" s="232" customFormat="1" ht="15.75" customHeight="1">
      <c r="D40737" s="233"/>
    </row>
    <row r="40739" spans="4:4" s="232" customFormat="1" ht="15.75" customHeight="1">
      <c r="D40739" s="233"/>
    </row>
    <row r="40741" spans="4:4" s="232" customFormat="1" ht="15.75" customHeight="1">
      <c r="D40741" s="233"/>
    </row>
    <row r="40743" spans="4:4" s="232" customFormat="1" ht="15.75" customHeight="1">
      <c r="D40743" s="233"/>
    </row>
    <row r="40745" spans="4:4" s="232" customFormat="1" ht="15.75" customHeight="1">
      <c r="D40745" s="233"/>
    </row>
    <row r="40747" spans="4:4" s="232" customFormat="1" ht="15.75" customHeight="1">
      <c r="D40747" s="233"/>
    </row>
    <row r="40749" spans="4:4" s="232" customFormat="1" ht="15.75" customHeight="1">
      <c r="D40749" s="233"/>
    </row>
    <row r="40751" spans="4:4" s="232" customFormat="1" ht="15.75" customHeight="1">
      <c r="D40751" s="233"/>
    </row>
    <row r="40753" spans="4:4" s="232" customFormat="1" ht="15.75" customHeight="1">
      <c r="D40753" s="233"/>
    </row>
    <row r="40755" spans="4:4" s="232" customFormat="1" ht="15.75" customHeight="1">
      <c r="D40755" s="233"/>
    </row>
    <row r="40757" spans="4:4" s="232" customFormat="1" ht="15.75" customHeight="1">
      <c r="D40757" s="233"/>
    </row>
    <row r="40759" spans="4:4" s="232" customFormat="1" ht="15.75" customHeight="1">
      <c r="D40759" s="233"/>
    </row>
    <row r="40761" spans="4:4" s="232" customFormat="1" ht="15.75" customHeight="1">
      <c r="D40761" s="233"/>
    </row>
    <row r="40763" spans="4:4" s="232" customFormat="1" ht="15.75" customHeight="1">
      <c r="D40763" s="233"/>
    </row>
    <row r="40765" spans="4:4" s="232" customFormat="1" ht="15.75" customHeight="1">
      <c r="D40765" s="233"/>
    </row>
    <row r="40767" spans="4:4" s="232" customFormat="1" ht="15.75" customHeight="1">
      <c r="D40767" s="233"/>
    </row>
    <row r="40769" spans="4:4" s="232" customFormat="1" ht="15.75" customHeight="1">
      <c r="D40769" s="233"/>
    </row>
    <row r="40771" spans="4:4" s="232" customFormat="1" ht="15.75" customHeight="1">
      <c r="D40771" s="233"/>
    </row>
    <row r="40773" spans="4:4" s="232" customFormat="1" ht="15.75" customHeight="1">
      <c r="D40773" s="233"/>
    </row>
    <row r="40775" spans="4:4" s="232" customFormat="1" ht="15.75" customHeight="1">
      <c r="D40775" s="233"/>
    </row>
    <row r="40777" spans="4:4" s="232" customFormat="1" ht="15.75" customHeight="1">
      <c r="D40777" s="233"/>
    </row>
    <row r="40779" spans="4:4" s="232" customFormat="1" ht="15.75" customHeight="1">
      <c r="D40779" s="233"/>
    </row>
    <row r="40781" spans="4:4" s="232" customFormat="1" ht="15.75" customHeight="1">
      <c r="D40781" s="233"/>
    </row>
    <row r="40783" spans="4:4" s="232" customFormat="1" ht="15.75" customHeight="1">
      <c r="D40783" s="233"/>
    </row>
    <row r="40785" spans="4:4" s="232" customFormat="1" ht="15.75" customHeight="1">
      <c r="D40785" s="233"/>
    </row>
    <row r="40787" spans="4:4" s="232" customFormat="1" ht="15.75" customHeight="1">
      <c r="D40787" s="233"/>
    </row>
    <row r="40789" spans="4:4" s="232" customFormat="1" ht="15.75" customHeight="1">
      <c r="D40789" s="233"/>
    </row>
    <row r="40791" spans="4:4" s="232" customFormat="1" ht="15.75" customHeight="1">
      <c r="D40791" s="233"/>
    </row>
    <row r="40793" spans="4:4" s="232" customFormat="1" ht="15.75" customHeight="1">
      <c r="D40793" s="233"/>
    </row>
    <row r="40795" spans="4:4" s="232" customFormat="1" ht="15.75" customHeight="1">
      <c r="D40795" s="233"/>
    </row>
    <row r="40797" spans="4:4" s="232" customFormat="1" ht="15.75" customHeight="1">
      <c r="D40797" s="233"/>
    </row>
    <row r="40799" spans="4:4" s="232" customFormat="1" ht="15.75" customHeight="1">
      <c r="D40799" s="233"/>
    </row>
    <row r="40801" spans="4:4" s="232" customFormat="1" ht="15.75" customHeight="1">
      <c r="D40801" s="233"/>
    </row>
    <row r="40803" spans="4:4" s="232" customFormat="1" ht="15.75" customHeight="1">
      <c r="D40803" s="233"/>
    </row>
    <row r="40805" spans="4:4" s="232" customFormat="1" ht="15.75" customHeight="1">
      <c r="D40805" s="233"/>
    </row>
    <row r="40807" spans="4:4" s="232" customFormat="1" ht="15.75" customHeight="1">
      <c r="D40807" s="233"/>
    </row>
    <row r="40809" spans="4:4" s="232" customFormat="1" ht="15.75" customHeight="1">
      <c r="D40809" s="233"/>
    </row>
    <row r="40811" spans="4:4" s="232" customFormat="1" ht="15.75" customHeight="1">
      <c r="D40811" s="233"/>
    </row>
    <row r="40813" spans="4:4" s="232" customFormat="1" ht="15.75" customHeight="1">
      <c r="D40813" s="233"/>
    </row>
    <row r="40815" spans="4:4" s="232" customFormat="1" ht="15.75" customHeight="1">
      <c r="D40815" s="233"/>
    </row>
    <row r="40817" spans="4:4" s="232" customFormat="1" ht="15.75" customHeight="1">
      <c r="D40817" s="233"/>
    </row>
    <row r="40819" spans="4:4" s="232" customFormat="1" ht="15.75" customHeight="1">
      <c r="D40819" s="233"/>
    </row>
    <row r="40821" spans="4:4" s="232" customFormat="1" ht="15.75" customHeight="1">
      <c r="D40821" s="233"/>
    </row>
    <row r="40823" spans="4:4" s="232" customFormat="1" ht="15.75" customHeight="1">
      <c r="D40823" s="233"/>
    </row>
    <row r="40825" spans="4:4" s="232" customFormat="1" ht="15.75" customHeight="1">
      <c r="D40825" s="233"/>
    </row>
    <row r="40827" spans="4:4" s="232" customFormat="1" ht="15.75" customHeight="1">
      <c r="D40827" s="233"/>
    </row>
    <row r="40829" spans="4:4" s="232" customFormat="1" ht="15.75" customHeight="1">
      <c r="D40829" s="233"/>
    </row>
    <row r="40831" spans="4:4" s="232" customFormat="1" ht="15.75" customHeight="1">
      <c r="D40831" s="233"/>
    </row>
    <row r="40833" spans="4:4" s="232" customFormat="1" ht="15.75" customHeight="1">
      <c r="D40833" s="233"/>
    </row>
    <row r="40835" spans="4:4" s="232" customFormat="1" ht="15.75" customHeight="1">
      <c r="D40835" s="233"/>
    </row>
    <row r="40837" spans="4:4" s="232" customFormat="1" ht="15.75" customHeight="1">
      <c r="D40837" s="233"/>
    </row>
    <row r="40839" spans="4:4" s="232" customFormat="1" ht="15.75" customHeight="1">
      <c r="D40839" s="233"/>
    </row>
    <row r="40841" spans="4:4" s="232" customFormat="1" ht="15.75" customHeight="1">
      <c r="D40841" s="233"/>
    </row>
    <row r="40843" spans="4:4" s="232" customFormat="1" ht="15.75" customHeight="1">
      <c r="D40843" s="233"/>
    </row>
    <row r="40845" spans="4:4" s="232" customFormat="1" ht="15.75" customHeight="1">
      <c r="D40845" s="233"/>
    </row>
    <row r="40847" spans="4:4" s="232" customFormat="1" ht="15.75" customHeight="1">
      <c r="D40847" s="233"/>
    </row>
    <row r="40849" spans="4:4" s="232" customFormat="1" ht="15.75" customHeight="1">
      <c r="D40849" s="233"/>
    </row>
    <row r="40851" spans="4:4" s="232" customFormat="1" ht="15.75" customHeight="1">
      <c r="D40851" s="233"/>
    </row>
    <row r="40853" spans="4:4" s="232" customFormat="1" ht="15.75" customHeight="1">
      <c r="D40853" s="233"/>
    </row>
    <row r="40855" spans="4:4" s="232" customFormat="1" ht="15.75" customHeight="1">
      <c r="D40855" s="233"/>
    </row>
    <row r="40857" spans="4:4" s="232" customFormat="1" ht="15.75" customHeight="1">
      <c r="D40857" s="233"/>
    </row>
    <row r="40859" spans="4:4" s="232" customFormat="1" ht="15.75" customHeight="1">
      <c r="D40859" s="233"/>
    </row>
    <row r="40861" spans="4:4" s="232" customFormat="1" ht="15.75" customHeight="1">
      <c r="D40861" s="233"/>
    </row>
    <row r="40863" spans="4:4" s="232" customFormat="1" ht="15.75" customHeight="1">
      <c r="D40863" s="233"/>
    </row>
    <row r="40865" spans="4:4" s="232" customFormat="1" ht="15.75" customHeight="1">
      <c r="D40865" s="233"/>
    </row>
    <row r="40867" spans="4:4" s="232" customFormat="1" ht="15.75" customHeight="1">
      <c r="D40867" s="233"/>
    </row>
    <row r="40869" spans="4:4" s="232" customFormat="1" ht="15.75" customHeight="1">
      <c r="D40869" s="233"/>
    </row>
    <row r="40871" spans="4:4" s="232" customFormat="1" ht="15.75" customHeight="1">
      <c r="D40871" s="233"/>
    </row>
    <row r="40873" spans="4:4" s="232" customFormat="1" ht="15.75" customHeight="1">
      <c r="D40873" s="233"/>
    </row>
    <row r="40875" spans="4:4" s="232" customFormat="1" ht="15.75" customHeight="1">
      <c r="D40875" s="233"/>
    </row>
    <row r="40877" spans="4:4" s="232" customFormat="1" ht="15.75" customHeight="1">
      <c r="D40877" s="233"/>
    </row>
    <row r="40879" spans="4:4" s="232" customFormat="1" ht="15.75" customHeight="1">
      <c r="D40879" s="233"/>
    </row>
    <row r="40881" spans="4:4" s="232" customFormat="1" ht="15.75" customHeight="1">
      <c r="D40881" s="233"/>
    </row>
    <row r="40883" spans="4:4" s="232" customFormat="1" ht="15.75" customHeight="1">
      <c r="D40883" s="233"/>
    </row>
    <row r="40885" spans="4:4" s="232" customFormat="1" ht="15.75" customHeight="1">
      <c r="D40885" s="233"/>
    </row>
    <row r="40887" spans="4:4" s="232" customFormat="1" ht="15.75" customHeight="1">
      <c r="D40887" s="233"/>
    </row>
    <row r="40889" spans="4:4" s="232" customFormat="1" ht="15.75" customHeight="1">
      <c r="D40889" s="233"/>
    </row>
    <row r="40891" spans="4:4" s="232" customFormat="1" ht="15.75" customHeight="1">
      <c r="D40891" s="233"/>
    </row>
    <row r="40893" spans="4:4" s="232" customFormat="1" ht="15.75" customHeight="1">
      <c r="D40893" s="233"/>
    </row>
    <row r="40895" spans="4:4" s="232" customFormat="1" ht="15.75" customHeight="1">
      <c r="D40895" s="233"/>
    </row>
    <row r="40897" spans="4:4" s="232" customFormat="1" ht="15.75" customHeight="1">
      <c r="D40897" s="233"/>
    </row>
    <row r="40899" spans="4:4" s="232" customFormat="1" ht="15.75" customHeight="1">
      <c r="D40899" s="233"/>
    </row>
    <row r="40901" spans="4:4" s="232" customFormat="1" ht="15.75" customHeight="1">
      <c r="D40901" s="233"/>
    </row>
    <row r="40903" spans="4:4" s="232" customFormat="1" ht="15.75" customHeight="1">
      <c r="D40903" s="233"/>
    </row>
    <row r="40905" spans="4:4" s="232" customFormat="1" ht="15.75" customHeight="1">
      <c r="D40905" s="233"/>
    </row>
    <row r="40907" spans="4:4" s="232" customFormat="1" ht="15.75" customHeight="1">
      <c r="D40907" s="233"/>
    </row>
    <row r="40909" spans="4:4" s="232" customFormat="1" ht="15.75" customHeight="1">
      <c r="D40909" s="233"/>
    </row>
    <row r="40911" spans="4:4" s="232" customFormat="1" ht="15.75" customHeight="1">
      <c r="D40911" s="233"/>
    </row>
    <row r="40913" spans="4:4" s="232" customFormat="1" ht="15.75" customHeight="1">
      <c r="D40913" s="233"/>
    </row>
    <row r="40915" spans="4:4" s="232" customFormat="1" ht="15.75" customHeight="1">
      <c r="D40915" s="233"/>
    </row>
    <row r="40917" spans="4:4" s="232" customFormat="1" ht="15.75" customHeight="1">
      <c r="D40917" s="233"/>
    </row>
    <row r="40919" spans="4:4" s="232" customFormat="1" ht="15.75" customHeight="1">
      <c r="D40919" s="233"/>
    </row>
    <row r="40921" spans="4:4" s="232" customFormat="1" ht="15.75" customHeight="1">
      <c r="D40921" s="233"/>
    </row>
    <row r="40923" spans="4:4" s="232" customFormat="1" ht="15.75" customHeight="1">
      <c r="D40923" s="233"/>
    </row>
    <row r="40925" spans="4:4" s="232" customFormat="1" ht="15.75" customHeight="1">
      <c r="D40925" s="233"/>
    </row>
    <row r="40927" spans="4:4" s="232" customFormat="1" ht="15.75" customHeight="1">
      <c r="D40927" s="233"/>
    </row>
    <row r="40929" spans="4:4" s="232" customFormat="1" ht="15.75" customHeight="1">
      <c r="D40929" s="233"/>
    </row>
    <row r="40931" spans="4:4" s="232" customFormat="1" ht="15.75" customHeight="1">
      <c r="D40931" s="233"/>
    </row>
    <row r="40933" spans="4:4" s="232" customFormat="1" ht="15.75" customHeight="1">
      <c r="D40933" s="233"/>
    </row>
    <row r="40935" spans="4:4" s="232" customFormat="1" ht="15.75" customHeight="1">
      <c r="D40935" s="233"/>
    </row>
    <row r="40937" spans="4:4" s="232" customFormat="1" ht="15.75" customHeight="1">
      <c r="D40937" s="233"/>
    </row>
    <row r="40939" spans="4:4" s="232" customFormat="1" ht="15.75" customHeight="1">
      <c r="D40939" s="233"/>
    </row>
    <row r="40941" spans="4:4" s="232" customFormat="1" ht="15.75" customHeight="1">
      <c r="D40941" s="233"/>
    </row>
    <row r="40943" spans="4:4" s="232" customFormat="1" ht="15.75" customHeight="1">
      <c r="D40943" s="233"/>
    </row>
    <row r="40945" spans="4:4" s="232" customFormat="1" ht="15.75" customHeight="1">
      <c r="D40945" s="233"/>
    </row>
    <row r="40947" spans="4:4" s="232" customFormat="1" ht="15.75" customHeight="1">
      <c r="D40947" s="233"/>
    </row>
    <row r="40949" spans="4:4" s="232" customFormat="1" ht="15.75" customHeight="1">
      <c r="D40949" s="233"/>
    </row>
    <row r="40951" spans="4:4" s="232" customFormat="1" ht="15.75" customHeight="1">
      <c r="D40951" s="233"/>
    </row>
    <row r="40953" spans="4:4" s="232" customFormat="1" ht="15.75" customHeight="1">
      <c r="D40953" s="233"/>
    </row>
    <row r="40955" spans="4:4" s="232" customFormat="1" ht="15.75" customHeight="1">
      <c r="D40955" s="233"/>
    </row>
    <row r="40957" spans="4:4" s="232" customFormat="1" ht="15.75" customHeight="1">
      <c r="D40957" s="233"/>
    </row>
    <row r="40959" spans="4:4" s="232" customFormat="1" ht="15.75" customHeight="1">
      <c r="D40959" s="233"/>
    </row>
    <row r="40961" spans="4:4" s="232" customFormat="1" ht="15.75" customHeight="1">
      <c r="D40961" s="233"/>
    </row>
    <row r="40963" spans="4:4" s="232" customFormat="1" ht="15.75" customHeight="1">
      <c r="D40963" s="233"/>
    </row>
    <row r="40965" spans="4:4" s="232" customFormat="1" ht="15.75" customHeight="1">
      <c r="D40965" s="233"/>
    </row>
    <row r="40967" spans="4:4" s="232" customFormat="1" ht="15.75" customHeight="1">
      <c r="D40967" s="233"/>
    </row>
    <row r="40969" spans="4:4" s="232" customFormat="1" ht="15.75" customHeight="1">
      <c r="D40969" s="233"/>
    </row>
    <row r="40971" spans="4:4" s="232" customFormat="1" ht="15.75" customHeight="1">
      <c r="D40971" s="233"/>
    </row>
    <row r="40973" spans="4:4" s="232" customFormat="1" ht="15.75" customHeight="1">
      <c r="D40973" s="233"/>
    </row>
    <row r="40975" spans="4:4" s="232" customFormat="1" ht="15.75" customHeight="1">
      <c r="D40975" s="233"/>
    </row>
    <row r="40977" spans="4:4" s="232" customFormat="1" ht="15.75" customHeight="1">
      <c r="D40977" s="233"/>
    </row>
    <row r="40979" spans="4:4" s="232" customFormat="1" ht="15.75" customHeight="1">
      <c r="D40979" s="233"/>
    </row>
    <row r="40981" spans="4:4" s="232" customFormat="1" ht="15.75" customHeight="1">
      <c r="D40981" s="233"/>
    </row>
    <row r="40983" spans="4:4" s="232" customFormat="1" ht="15.75" customHeight="1">
      <c r="D40983" s="233"/>
    </row>
    <row r="40985" spans="4:4" s="232" customFormat="1" ht="15.75" customHeight="1">
      <c r="D40985" s="233"/>
    </row>
    <row r="40987" spans="4:4" s="232" customFormat="1" ht="15.75" customHeight="1">
      <c r="D40987" s="233"/>
    </row>
    <row r="40989" spans="4:4" s="232" customFormat="1" ht="15.75" customHeight="1">
      <c r="D40989" s="233"/>
    </row>
    <row r="40991" spans="4:4" s="232" customFormat="1" ht="15.75" customHeight="1">
      <c r="D40991" s="233"/>
    </row>
    <row r="40993" spans="4:4" s="232" customFormat="1" ht="15.75" customHeight="1">
      <c r="D40993" s="233"/>
    </row>
    <row r="40995" spans="4:4" s="232" customFormat="1" ht="15.75" customHeight="1">
      <c r="D40995" s="233"/>
    </row>
    <row r="40997" spans="4:4" s="232" customFormat="1" ht="15.75" customHeight="1">
      <c r="D40997" s="233"/>
    </row>
    <row r="40999" spans="4:4" s="232" customFormat="1" ht="15.75" customHeight="1">
      <c r="D40999" s="233"/>
    </row>
    <row r="41001" spans="4:4" s="232" customFormat="1" ht="15.75" customHeight="1">
      <c r="D41001" s="233"/>
    </row>
    <row r="41003" spans="4:4" s="232" customFormat="1" ht="15.75" customHeight="1">
      <c r="D41003" s="233"/>
    </row>
    <row r="41005" spans="4:4" s="232" customFormat="1" ht="15.75" customHeight="1">
      <c r="D41005" s="233"/>
    </row>
    <row r="41007" spans="4:4" s="232" customFormat="1" ht="15.75" customHeight="1">
      <c r="D41007" s="233"/>
    </row>
    <row r="41009" spans="4:4" s="232" customFormat="1" ht="15.75" customHeight="1">
      <c r="D41009" s="233"/>
    </row>
    <row r="41011" spans="4:4" s="232" customFormat="1" ht="15.75" customHeight="1">
      <c r="D41011" s="233"/>
    </row>
    <row r="41013" spans="4:4" s="232" customFormat="1" ht="15.75" customHeight="1">
      <c r="D41013" s="233"/>
    </row>
    <row r="41015" spans="4:4" s="232" customFormat="1" ht="15.75" customHeight="1">
      <c r="D41015" s="233"/>
    </row>
    <row r="41017" spans="4:4" s="232" customFormat="1" ht="15.75" customHeight="1">
      <c r="D41017" s="233"/>
    </row>
    <row r="41019" spans="4:4" s="232" customFormat="1" ht="15.75" customHeight="1">
      <c r="D41019" s="233"/>
    </row>
    <row r="41021" spans="4:4" s="232" customFormat="1" ht="15.75" customHeight="1">
      <c r="D41021" s="233"/>
    </row>
    <row r="41023" spans="4:4" s="232" customFormat="1" ht="15.75" customHeight="1">
      <c r="D41023" s="233"/>
    </row>
    <row r="41025" spans="4:4" s="232" customFormat="1" ht="15.75" customHeight="1">
      <c r="D41025" s="233"/>
    </row>
    <row r="41027" spans="4:4" s="232" customFormat="1" ht="15.75" customHeight="1">
      <c r="D41027" s="233"/>
    </row>
    <row r="41029" spans="4:4" s="232" customFormat="1" ht="15.75" customHeight="1">
      <c r="D41029" s="233"/>
    </row>
    <row r="41031" spans="4:4" s="232" customFormat="1" ht="15.75" customHeight="1">
      <c r="D41031" s="233"/>
    </row>
    <row r="41033" spans="4:4" s="232" customFormat="1" ht="15.75" customHeight="1">
      <c r="D41033" s="233"/>
    </row>
    <row r="41035" spans="4:4" s="232" customFormat="1" ht="15.75" customHeight="1">
      <c r="D41035" s="233"/>
    </row>
    <row r="41037" spans="4:4" s="232" customFormat="1" ht="15.75" customHeight="1">
      <c r="D41037" s="233"/>
    </row>
    <row r="41039" spans="4:4" s="232" customFormat="1" ht="15.75" customHeight="1">
      <c r="D41039" s="233"/>
    </row>
    <row r="41041" spans="4:4" s="232" customFormat="1" ht="15.75" customHeight="1">
      <c r="D41041" s="233"/>
    </row>
    <row r="41043" spans="4:4" s="232" customFormat="1" ht="15.75" customHeight="1">
      <c r="D41043" s="233"/>
    </row>
    <row r="41045" spans="4:4" s="232" customFormat="1" ht="15.75" customHeight="1">
      <c r="D41045" s="233"/>
    </row>
    <row r="41047" spans="4:4" s="232" customFormat="1" ht="15.75" customHeight="1">
      <c r="D41047" s="233"/>
    </row>
    <row r="41049" spans="4:4" s="232" customFormat="1" ht="15.75" customHeight="1">
      <c r="D41049" s="233"/>
    </row>
    <row r="41051" spans="4:4" s="232" customFormat="1" ht="15.75" customHeight="1">
      <c r="D41051" s="233"/>
    </row>
    <row r="41053" spans="4:4" s="232" customFormat="1" ht="15.75" customHeight="1">
      <c r="D41053" s="233"/>
    </row>
    <row r="41055" spans="4:4" s="232" customFormat="1" ht="15.75" customHeight="1">
      <c r="D41055" s="233"/>
    </row>
    <row r="41057" spans="4:4" s="232" customFormat="1" ht="15.75" customHeight="1">
      <c r="D41057" s="233"/>
    </row>
    <row r="41059" spans="4:4" s="232" customFormat="1" ht="15.75" customHeight="1">
      <c r="D41059" s="233"/>
    </row>
    <row r="41061" spans="4:4" s="232" customFormat="1" ht="15.75" customHeight="1">
      <c r="D41061" s="233"/>
    </row>
    <row r="41063" spans="4:4" s="232" customFormat="1" ht="15.75" customHeight="1">
      <c r="D41063" s="233"/>
    </row>
    <row r="41065" spans="4:4" s="232" customFormat="1" ht="15.75" customHeight="1">
      <c r="D41065" s="233"/>
    </row>
    <row r="41067" spans="4:4" s="232" customFormat="1" ht="15.75" customHeight="1">
      <c r="D41067" s="233"/>
    </row>
    <row r="41069" spans="4:4" s="232" customFormat="1" ht="15.75" customHeight="1">
      <c r="D41069" s="233"/>
    </row>
    <row r="41071" spans="4:4" s="232" customFormat="1" ht="15.75" customHeight="1">
      <c r="D41071" s="233"/>
    </row>
    <row r="41073" spans="4:4" s="232" customFormat="1" ht="15.75" customHeight="1">
      <c r="D41073" s="233"/>
    </row>
    <row r="41075" spans="4:4" s="232" customFormat="1" ht="15.75" customHeight="1">
      <c r="D41075" s="233"/>
    </row>
    <row r="41077" spans="4:4" s="232" customFormat="1" ht="15.75" customHeight="1">
      <c r="D41077" s="233"/>
    </row>
    <row r="41079" spans="4:4" s="232" customFormat="1" ht="15.75" customHeight="1">
      <c r="D41079" s="233"/>
    </row>
    <row r="41081" spans="4:4" s="232" customFormat="1" ht="15.75" customHeight="1">
      <c r="D41081" s="233"/>
    </row>
    <row r="41083" spans="4:4" s="232" customFormat="1" ht="15.75" customHeight="1">
      <c r="D41083" s="233"/>
    </row>
    <row r="41085" spans="4:4" s="232" customFormat="1" ht="15.75" customHeight="1">
      <c r="D41085" s="233"/>
    </row>
    <row r="41087" spans="4:4" s="232" customFormat="1" ht="15.75" customHeight="1">
      <c r="D41087" s="233"/>
    </row>
    <row r="41089" spans="4:4" s="232" customFormat="1" ht="15.75" customHeight="1">
      <c r="D41089" s="233"/>
    </row>
    <row r="41091" spans="4:4" s="232" customFormat="1" ht="15.75" customHeight="1">
      <c r="D41091" s="233"/>
    </row>
    <row r="41093" spans="4:4" s="232" customFormat="1" ht="15.75" customHeight="1">
      <c r="D41093" s="233"/>
    </row>
    <row r="41095" spans="4:4" s="232" customFormat="1" ht="15.75" customHeight="1">
      <c r="D41095" s="233"/>
    </row>
    <row r="41097" spans="4:4" s="232" customFormat="1" ht="15.75" customHeight="1">
      <c r="D41097" s="233"/>
    </row>
    <row r="41099" spans="4:4" s="232" customFormat="1" ht="15.75" customHeight="1">
      <c r="D41099" s="233"/>
    </row>
    <row r="41101" spans="4:4" s="232" customFormat="1" ht="15.75" customHeight="1">
      <c r="D41101" s="233"/>
    </row>
    <row r="41103" spans="4:4" s="232" customFormat="1" ht="15.75" customHeight="1">
      <c r="D41103" s="233"/>
    </row>
    <row r="41105" spans="4:4" s="232" customFormat="1" ht="15.75" customHeight="1">
      <c r="D41105" s="233"/>
    </row>
    <row r="41107" spans="4:4" s="232" customFormat="1" ht="15.75" customHeight="1">
      <c r="D41107" s="233"/>
    </row>
    <row r="41109" spans="4:4" s="232" customFormat="1" ht="15.75" customHeight="1">
      <c r="D41109" s="233"/>
    </row>
    <row r="41111" spans="4:4" s="232" customFormat="1" ht="15.75" customHeight="1">
      <c r="D41111" s="233"/>
    </row>
    <row r="41113" spans="4:4" s="232" customFormat="1" ht="15.75" customHeight="1">
      <c r="D41113" s="233"/>
    </row>
    <row r="41115" spans="4:4" s="232" customFormat="1" ht="15.75" customHeight="1">
      <c r="D41115" s="233"/>
    </row>
    <row r="41117" spans="4:4" s="232" customFormat="1" ht="15.75" customHeight="1">
      <c r="D41117" s="233"/>
    </row>
    <row r="41119" spans="4:4" s="232" customFormat="1" ht="15.75" customHeight="1">
      <c r="D41119" s="233"/>
    </row>
    <row r="41121" spans="4:4" s="232" customFormat="1" ht="15.75" customHeight="1">
      <c r="D41121" s="233"/>
    </row>
    <row r="41123" spans="4:4" s="232" customFormat="1" ht="15.75" customHeight="1">
      <c r="D41123" s="233"/>
    </row>
    <row r="41125" spans="4:4" s="232" customFormat="1" ht="15.75" customHeight="1">
      <c r="D41125" s="233"/>
    </row>
    <row r="41127" spans="4:4" s="232" customFormat="1" ht="15.75" customHeight="1">
      <c r="D41127" s="233"/>
    </row>
    <row r="41129" spans="4:4" s="232" customFormat="1" ht="15.75" customHeight="1">
      <c r="D41129" s="233"/>
    </row>
    <row r="41131" spans="4:4" s="232" customFormat="1" ht="15.75" customHeight="1">
      <c r="D41131" s="233"/>
    </row>
    <row r="41133" spans="4:4" s="232" customFormat="1" ht="15.75" customHeight="1">
      <c r="D41133" s="233"/>
    </row>
    <row r="41135" spans="4:4" s="232" customFormat="1" ht="15.75" customHeight="1">
      <c r="D41135" s="233"/>
    </row>
    <row r="41137" spans="4:4" s="232" customFormat="1" ht="15.75" customHeight="1">
      <c r="D41137" s="233"/>
    </row>
    <row r="41139" spans="4:4" s="232" customFormat="1" ht="15.75" customHeight="1">
      <c r="D41139" s="233"/>
    </row>
    <row r="41141" spans="4:4" s="232" customFormat="1" ht="15.75" customHeight="1">
      <c r="D41141" s="233"/>
    </row>
    <row r="41143" spans="4:4" s="232" customFormat="1" ht="15.75" customHeight="1">
      <c r="D41143" s="233"/>
    </row>
    <row r="41145" spans="4:4" s="232" customFormat="1" ht="15.75" customHeight="1">
      <c r="D41145" s="233"/>
    </row>
    <row r="41147" spans="4:4" s="232" customFormat="1" ht="15.75" customHeight="1">
      <c r="D41147" s="233"/>
    </row>
    <row r="41149" spans="4:4" s="232" customFormat="1" ht="15.75" customHeight="1">
      <c r="D41149" s="233"/>
    </row>
    <row r="41151" spans="4:4" s="232" customFormat="1" ht="15.75" customHeight="1">
      <c r="D41151" s="233"/>
    </row>
    <row r="41153" spans="4:4" s="232" customFormat="1" ht="15.75" customHeight="1">
      <c r="D41153" s="233"/>
    </row>
    <row r="41155" spans="4:4" s="232" customFormat="1" ht="15.75" customHeight="1">
      <c r="D41155" s="233"/>
    </row>
    <row r="41157" spans="4:4" s="232" customFormat="1" ht="15.75" customHeight="1">
      <c r="D41157" s="233"/>
    </row>
    <row r="41159" spans="4:4" s="232" customFormat="1" ht="15.75" customHeight="1">
      <c r="D41159" s="233"/>
    </row>
    <row r="41161" spans="4:4" s="232" customFormat="1" ht="15.75" customHeight="1">
      <c r="D41161" s="233"/>
    </row>
    <row r="41163" spans="4:4" s="232" customFormat="1" ht="15.75" customHeight="1">
      <c r="D41163" s="233"/>
    </row>
    <row r="41165" spans="4:4" s="232" customFormat="1" ht="15.75" customHeight="1">
      <c r="D41165" s="233"/>
    </row>
    <row r="41167" spans="4:4" s="232" customFormat="1" ht="15.75" customHeight="1">
      <c r="D41167" s="233"/>
    </row>
    <row r="41169" spans="4:4" s="232" customFormat="1" ht="15.75" customHeight="1">
      <c r="D41169" s="233"/>
    </row>
    <row r="41171" spans="4:4" s="232" customFormat="1" ht="15.75" customHeight="1">
      <c r="D41171" s="233"/>
    </row>
    <row r="41173" spans="4:4" s="232" customFormat="1" ht="15.75" customHeight="1">
      <c r="D41173" s="233"/>
    </row>
    <row r="41175" spans="4:4" s="232" customFormat="1" ht="15.75" customHeight="1">
      <c r="D41175" s="233"/>
    </row>
    <row r="41177" spans="4:4" s="232" customFormat="1" ht="15.75" customHeight="1">
      <c r="D41177" s="233"/>
    </row>
    <row r="41179" spans="4:4" s="232" customFormat="1" ht="15.75" customHeight="1">
      <c r="D41179" s="233"/>
    </row>
    <row r="41181" spans="4:4" s="232" customFormat="1" ht="15.75" customHeight="1">
      <c r="D41181" s="233"/>
    </row>
    <row r="41183" spans="4:4" s="232" customFormat="1" ht="15.75" customHeight="1">
      <c r="D41183" s="233"/>
    </row>
    <row r="41185" spans="4:4" s="232" customFormat="1" ht="15.75" customHeight="1">
      <c r="D41185" s="233"/>
    </row>
    <row r="41187" spans="4:4" s="232" customFormat="1" ht="15.75" customHeight="1">
      <c r="D41187" s="233"/>
    </row>
    <row r="41189" spans="4:4" s="232" customFormat="1" ht="15.75" customHeight="1">
      <c r="D41189" s="233"/>
    </row>
    <row r="41191" spans="4:4" s="232" customFormat="1" ht="15.75" customHeight="1">
      <c r="D41191" s="233"/>
    </row>
    <row r="41193" spans="4:4" s="232" customFormat="1" ht="15.75" customHeight="1">
      <c r="D41193" s="233"/>
    </row>
    <row r="41195" spans="4:4" s="232" customFormat="1" ht="15.75" customHeight="1">
      <c r="D41195" s="233"/>
    </row>
    <row r="41197" spans="4:4" s="232" customFormat="1" ht="15.75" customHeight="1">
      <c r="D41197" s="233"/>
    </row>
    <row r="41199" spans="4:4" s="232" customFormat="1" ht="15.75" customHeight="1">
      <c r="D41199" s="233"/>
    </row>
    <row r="41201" spans="4:4" s="232" customFormat="1" ht="15.75" customHeight="1">
      <c r="D41201" s="233"/>
    </row>
    <row r="41203" spans="4:4" s="232" customFormat="1" ht="15.75" customHeight="1">
      <c r="D41203" s="233"/>
    </row>
    <row r="41205" spans="4:4" s="232" customFormat="1" ht="15.75" customHeight="1">
      <c r="D41205" s="233"/>
    </row>
    <row r="41207" spans="4:4" s="232" customFormat="1" ht="15.75" customHeight="1">
      <c r="D41207" s="233"/>
    </row>
    <row r="41209" spans="4:4" s="232" customFormat="1" ht="15.75" customHeight="1">
      <c r="D41209" s="233"/>
    </row>
    <row r="41211" spans="4:4" s="232" customFormat="1" ht="15.75" customHeight="1">
      <c r="D41211" s="233"/>
    </row>
    <row r="41213" spans="4:4" s="232" customFormat="1" ht="15.75" customHeight="1">
      <c r="D41213" s="233"/>
    </row>
    <row r="41215" spans="4:4" s="232" customFormat="1" ht="15.75" customHeight="1">
      <c r="D41215" s="233"/>
    </row>
    <row r="41217" spans="4:4" s="232" customFormat="1" ht="15.75" customHeight="1">
      <c r="D41217" s="233"/>
    </row>
    <row r="41219" spans="4:4" s="232" customFormat="1" ht="15.75" customHeight="1">
      <c r="D41219" s="233"/>
    </row>
    <row r="41221" spans="4:4" s="232" customFormat="1" ht="15.75" customHeight="1">
      <c r="D41221" s="233"/>
    </row>
    <row r="41223" spans="4:4" s="232" customFormat="1" ht="15.75" customHeight="1">
      <c r="D41223" s="233"/>
    </row>
    <row r="41225" spans="4:4" s="232" customFormat="1" ht="15.75" customHeight="1">
      <c r="D41225" s="233"/>
    </row>
    <row r="41227" spans="4:4" s="232" customFormat="1" ht="15.75" customHeight="1">
      <c r="D41227" s="233"/>
    </row>
    <row r="41229" spans="4:4" s="232" customFormat="1" ht="15.75" customHeight="1">
      <c r="D41229" s="233"/>
    </row>
    <row r="41231" spans="4:4" s="232" customFormat="1" ht="15.75" customHeight="1">
      <c r="D41231" s="233"/>
    </row>
    <row r="41233" spans="4:4" s="232" customFormat="1" ht="15.75" customHeight="1">
      <c r="D41233" s="233"/>
    </row>
    <row r="41235" spans="4:4" s="232" customFormat="1" ht="15.75" customHeight="1">
      <c r="D41235" s="233"/>
    </row>
    <row r="41237" spans="4:4" s="232" customFormat="1" ht="15.75" customHeight="1">
      <c r="D41237" s="233"/>
    </row>
    <row r="41239" spans="4:4" s="232" customFormat="1" ht="15.75" customHeight="1">
      <c r="D41239" s="233"/>
    </row>
    <row r="41241" spans="4:4" s="232" customFormat="1" ht="15.75" customHeight="1">
      <c r="D41241" s="233"/>
    </row>
    <row r="41243" spans="4:4" s="232" customFormat="1" ht="15.75" customHeight="1">
      <c r="D41243" s="233"/>
    </row>
    <row r="41245" spans="4:4" s="232" customFormat="1" ht="15.75" customHeight="1">
      <c r="D41245" s="233"/>
    </row>
    <row r="41247" spans="4:4" s="232" customFormat="1" ht="15.75" customHeight="1">
      <c r="D41247" s="233"/>
    </row>
    <row r="41249" spans="4:4" s="232" customFormat="1" ht="15.75" customHeight="1">
      <c r="D41249" s="233"/>
    </row>
    <row r="41251" spans="4:4" s="232" customFormat="1" ht="15.75" customHeight="1">
      <c r="D41251" s="233"/>
    </row>
    <row r="41253" spans="4:4" s="232" customFormat="1" ht="15.75" customHeight="1">
      <c r="D41253" s="233"/>
    </row>
    <row r="41255" spans="4:4" s="232" customFormat="1" ht="15.75" customHeight="1">
      <c r="D41255" s="233"/>
    </row>
    <row r="41257" spans="4:4" s="232" customFormat="1" ht="15.75" customHeight="1">
      <c r="D41257" s="233"/>
    </row>
    <row r="41259" spans="4:4" s="232" customFormat="1" ht="15.75" customHeight="1">
      <c r="D41259" s="233"/>
    </row>
    <row r="41261" spans="4:4" s="232" customFormat="1" ht="15.75" customHeight="1">
      <c r="D41261" s="233"/>
    </row>
    <row r="41263" spans="4:4" s="232" customFormat="1" ht="15.75" customHeight="1">
      <c r="D41263" s="233"/>
    </row>
    <row r="41265" spans="4:4" s="232" customFormat="1" ht="15.75" customHeight="1">
      <c r="D41265" s="233"/>
    </row>
    <row r="41267" spans="4:4" s="232" customFormat="1" ht="15.75" customHeight="1">
      <c r="D41267" s="233"/>
    </row>
    <row r="41269" spans="4:4" s="232" customFormat="1" ht="15.75" customHeight="1">
      <c r="D41269" s="233"/>
    </row>
    <row r="41271" spans="4:4" s="232" customFormat="1" ht="15.75" customHeight="1">
      <c r="D41271" s="233"/>
    </row>
    <row r="41273" spans="4:4" s="232" customFormat="1" ht="15.75" customHeight="1">
      <c r="D41273" s="233"/>
    </row>
    <row r="41275" spans="4:4" s="232" customFormat="1" ht="15.75" customHeight="1">
      <c r="D41275" s="233"/>
    </row>
    <row r="41277" spans="4:4" s="232" customFormat="1" ht="15.75" customHeight="1">
      <c r="D41277" s="233"/>
    </row>
    <row r="41279" spans="4:4" s="232" customFormat="1" ht="15.75" customHeight="1">
      <c r="D41279" s="233"/>
    </row>
    <row r="41281" spans="4:4" s="232" customFormat="1" ht="15.75" customHeight="1">
      <c r="D41281" s="233"/>
    </row>
    <row r="41283" spans="4:4" s="232" customFormat="1" ht="15.75" customHeight="1">
      <c r="D41283" s="233"/>
    </row>
    <row r="41285" spans="4:4" s="232" customFormat="1" ht="15.75" customHeight="1">
      <c r="D41285" s="233"/>
    </row>
    <row r="41287" spans="4:4" s="232" customFormat="1" ht="15.75" customHeight="1">
      <c r="D41287" s="233"/>
    </row>
    <row r="41289" spans="4:4" s="232" customFormat="1" ht="15.75" customHeight="1">
      <c r="D41289" s="233"/>
    </row>
    <row r="41291" spans="4:4" s="232" customFormat="1" ht="15.75" customHeight="1">
      <c r="D41291" s="233"/>
    </row>
    <row r="41293" spans="4:4" s="232" customFormat="1" ht="15.75" customHeight="1">
      <c r="D41293" s="233"/>
    </row>
    <row r="41295" spans="4:4" s="232" customFormat="1" ht="15.75" customHeight="1">
      <c r="D41295" s="233"/>
    </row>
    <row r="41297" spans="4:4" s="232" customFormat="1" ht="15.75" customHeight="1">
      <c r="D41297" s="233"/>
    </row>
    <row r="41299" spans="4:4" s="232" customFormat="1" ht="15.75" customHeight="1">
      <c r="D41299" s="233"/>
    </row>
    <row r="41301" spans="4:4" s="232" customFormat="1" ht="15.75" customHeight="1">
      <c r="D41301" s="233"/>
    </row>
    <row r="41303" spans="4:4" s="232" customFormat="1" ht="15.75" customHeight="1">
      <c r="D41303" s="233"/>
    </row>
    <row r="41305" spans="4:4" s="232" customFormat="1" ht="15.75" customHeight="1">
      <c r="D41305" s="233"/>
    </row>
    <row r="41307" spans="4:4" s="232" customFormat="1" ht="15.75" customHeight="1">
      <c r="D41307" s="233"/>
    </row>
    <row r="41309" spans="4:4" s="232" customFormat="1" ht="15.75" customHeight="1">
      <c r="D41309" s="233"/>
    </row>
    <row r="41311" spans="4:4" s="232" customFormat="1" ht="15.75" customHeight="1">
      <c r="D41311" s="233"/>
    </row>
    <row r="41313" spans="4:4" s="232" customFormat="1" ht="15.75" customHeight="1">
      <c r="D41313" s="233"/>
    </row>
    <row r="41315" spans="4:4" s="232" customFormat="1" ht="15.75" customHeight="1">
      <c r="D41315" s="233"/>
    </row>
    <row r="41317" spans="4:4" s="232" customFormat="1" ht="15.75" customHeight="1">
      <c r="D41317" s="233"/>
    </row>
    <row r="41319" spans="4:4" s="232" customFormat="1" ht="15.75" customHeight="1">
      <c r="D41319" s="233"/>
    </row>
    <row r="41321" spans="4:4" s="232" customFormat="1" ht="15.75" customHeight="1">
      <c r="D41321" s="233"/>
    </row>
    <row r="41323" spans="4:4" s="232" customFormat="1" ht="15.75" customHeight="1">
      <c r="D41323" s="233"/>
    </row>
    <row r="41325" spans="4:4" s="232" customFormat="1" ht="15.75" customHeight="1">
      <c r="D41325" s="233"/>
    </row>
    <row r="41327" spans="4:4" s="232" customFormat="1" ht="15.75" customHeight="1">
      <c r="D41327" s="233"/>
    </row>
    <row r="41329" spans="4:4" s="232" customFormat="1" ht="15.75" customHeight="1">
      <c r="D41329" s="233"/>
    </row>
    <row r="41331" spans="4:4" s="232" customFormat="1" ht="15.75" customHeight="1">
      <c r="D41331" s="233"/>
    </row>
    <row r="41333" spans="4:4" s="232" customFormat="1" ht="15.75" customHeight="1">
      <c r="D41333" s="233"/>
    </row>
    <row r="41335" spans="4:4" s="232" customFormat="1" ht="15.75" customHeight="1">
      <c r="D41335" s="233"/>
    </row>
    <row r="41337" spans="4:4" s="232" customFormat="1" ht="15.75" customHeight="1">
      <c r="D41337" s="233"/>
    </row>
    <row r="41339" spans="4:4" s="232" customFormat="1" ht="15.75" customHeight="1">
      <c r="D41339" s="233"/>
    </row>
    <row r="41341" spans="4:4" s="232" customFormat="1" ht="15.75" customHeight="1">
      <c r="D41341" s="233"/>
    </row>
    <row r="41343" spans="4:4" s="232" customFormat="1" ht="15.75" customHeight="1">
      <c r="D41343" s="233"/>
    </row>
    <row r="41345" spans="4:4" s="232" customFormat="1" ht="15.75" customHeight="1">
      <c r="D41345" s="233"/>
    </row>
    <row r="41347" spans="4:4" s="232" customFormat="1" ht="15.75" customHeight="1">
      <c r="D41347" s="233"/>
    </row>
    <row r="41349" spans="4:4" s="232" customFormat="1" ht="15.75" customHeight="1">
      <c r="D41349" s="233"/>
    </row>
    <row r="41351" spans="4:4" s="232" customFormat="1" ht="15.75" customHeight="1">
      <c r="D41351" s="233"/>
    </row>
    <row r="41353" spans="4:4" s="232" customFormat="1" ht="15.75" customHeight="1">
      <c r="D41353" s="233"/>
    </row>
    <row r="41355" spans="4:4" s="232" customFormat="1" ht="15.75" customHeight="1">
      <c r="D41355" s="233"/>
    </row>
    <row r="41357" spans="4:4" s="232" customFormat="1" ht="15.75" customHeight="1">
      <c r="D41357" s="233"/>
    </row>
    <row r="41359" spans="4:4" s="232" customFormat="1" ht="15.75" customHeight="1">
      <c r="D41359" s="233"/>
    </row>
    <row r="41361" spans="4:4" s="232" customFormat="1" ht="15.75" customHeight="1">
      <c r="D41361" s="233"/>
    </row>
    <row r="41363" spans="4:4" s="232" customFormat="1" ht="15.75" customHeight="1">
      <c r="D41363" s="233"/>
    </row>
    <row r="41365" spans="4:4" s="232" customFormat="1" ht="15.75" customHeight="1">
      <c r="D41365" s="233"/>
    </row>
    <row r="41367" spans="4:4" s="232" customFormat="1" ht="15.75" customHeight="1">
      <c r="D41367" s="233"/>
    </row>
    <row r="41369" spans="4:4" s="232" customFormat="1" ht="15.75" customHeight="1">
      <c r="D41369" s="233"/>
    </row>
    <row r="41371" spans="4:4" s="232" customFormat="1" ht="15.75" customHeight="1">
      <c r="D41371" s="233"/>
    </row>
    <row r="41373" spans="4:4" s="232" customFormat="1" ht="15.75" customHeight="1">
      <c r="D41373" s="233"/>
    </row>
    <row r="41375" spans="4:4" s="232" customFormat="1" ht="15.75" customHeight="1">
      <c r="D41375" s="233"/>
    </row>
    <row r="41377" spans="4:4" s="232" customFormat="1" ht="15.75" customHeight="1">
      <c r="D41377" s="233"/>
    </row>
    <row r="41379" spans="4:4" s="232" customFormat="1" ht="15.75" customHeight="1">
      <c r="D41379" s="233"/>
    </row>
    <row r="41381" spans="4:4" s="232" customFormat="1" ht="15.75" customHeight="1">
      <c r="D41381" s="233"/>
    </row>
    <row r="41383" spans="4:4" s="232" customFormat="1" ht="15.75" customHeight="1">
      <c r="D41383" s="233"/>
    </row>
    <row r="41385" spans="4:4" s="232" customFormat="1" ht="15.75" customHeight="1">
      <c r="D41385" s="233"/>
    </row>
    <row r="41387" spans="4:4" s="232" customFormat="1" ht="15.75" customHeight="1">
      <c r="D41387" s="233"/>
    </row>
    <row r="41389" spans="4:4" s="232" customFormat="1" ht="15.75" customHeight="1">
      <c r="D41389" s="233"/>
    </row>
    <row r="41391" spans="4:4" s="232" customFormat="1" ht="15.75" customHeight="1">
      <c r="D41391" s="233"/>
    </row>
    <row r="41393" spans="4:4" s="232" customFormat="1" ht="15.75" customHeight="1">
      <c r="D41393" s="233"/>
    </row>
    <row r="41395" spans="4:4" s="232" customFormat="1" ht="15.75" customHeight="1">
      <c r="D41395" s="233"/>
    </row>
    <row r="41397" spans="4:4" s="232" customFormat="1" ht="15.75" customHeight="1">
      <c r="D41397" s="233"/>
    </row>
    <row r="41399" spans="4:4" s="232" customFormat="1" ht="15.75" customHeight="1">
      <c r="D41399" s="233"/>
    </row>
    <row r="41401" spans="4:4" s="232" customFormat="1" ht="15.75" customHeight="1">
      <c r="D41401" s="233"/>
    </row>
    <row r="41403" spans="4:4" s="232" customFormat="1" ht="15.75" customHeight="1">
      <c r="D41403" s="233"/>
    </row>
    <row r="41405" spans="4:4" s="232" customFormat="1" ht="15.75" customHeight="1">
      <c r="D41405" s="233"/>
    </row>
    <row r="41407" spans="4:4" s="232" customFormat="1" ht="15.75" customHeight="1">
      <c r="D41407" s="233"/>
    </row>
    <row r="41409" spans="4:4" s="232" customFormat="1" ht="15.75" customHeight="1">
      <c r="D41409" s="233"/>
    </row>
    <row r="41411" spans="4:4" s="232" customFormat="1" ht="15.75" customHeight="1">
      <c r="D41411" s="233"/>
    </row>
    <row r="41413" spans="4:4" s="232" customFormat="1" ht="15.75" customHeight="1">
      <c r="D41413" s="233"/>
    </row>
    <row r="41415" spans="4:4" s="232" customFormat="1" ht="15.75" customHeight="1">
      <c r="D41415" s="233"/>
    </row>
    <row r="41417" spans="4:4" s="232" customFormat="1" ht="15.75" customHeight="1">
      <c r="D41417" s="233"/>
    </row>
    <row r="41419" spans="4:4" s="232" customFormat="1" ht="15.75" customHeight="1">
      <c r="D41419" s="233"/>
    </row>
    <row r="41421" spans="4:4" s="232" customFormat="1" ht="15.75" customHeight="1">
      <c r="D41421" s="233"/>
    </row>
    <row r="41423" spans="4:4" s="232" customFormat="1" ht="15.75" customHeight="1">
      <c r="D41423" s="233"/>
    </row>
    <row r="41425" spans="4:4" s="232" customFormat="1" ht="15.75" customHeight="1">
      <c r="D41425" s="233"/>
    </row>
    <row r="41427" spans="4:4" s="232" customFormat="1" ht="15.75" customHeight="1">
      <c r="D41427" s="233"/>
    </row>
    <row r="41429" spans="4:4" s="232" customFormat="1" ht="15.75" customHeight="1">
      <c r="D41429" s="233"/>
    </row>
    <row r="41431" spans="4:4" s="232" customFormat="1" ht="15.75" customHeight="1">
      <c r="D41431" s="233"/>
    </row>
    <row r="41433" spans="4:4" s="232" customFormat="1" ht="15.75" customHeight="1">
      <c r="D41433" s="233"/>
    </row>
    <row r="41435" spans="4:4" s="232" customFormat="1" ht="15.75" customHeight="1">
      <c r="D41435" s="233"/>
    </row>
    <row r="41437" spans="4:4" s="232" customFormat="1" ht="15.75" customHeight="1">
      <c r="D41437" s="233"/>
    </row>
    <row r="41439" spans="4:4" s="232" customFormat="1" ht="15.75" customHeight="1">
      <c r="D41439" s="233"/>
    </row>
    <row r="41441" spans="4:4" s="232" customFormat="1" ht="15.75" customHeight="1">
      <c r="D41441" s="233"/>
    </row>
    <row r="41443" spans="4:4" s="232" customFormat="1" ht="15.75" customHeight="1">
      <c r="D41443" s="233"/>
    </row>
    <row r="41445" spans="4:4" s="232" customFormat="1" ht="15.75" customHeight="1">
      <c r="D41445" s="233"/>
    </row>
    <row r="41447" spans="4:4" s="232" customFormat="1" ht="15.75" customHeight="1">
      <c r="D41447" s="233"/>
    </row>
    <row r="41449" spans="4:4" s="232" customFormat="1" ht="15.75" customHeight="1">
      <c r="D41449" s="233"/>
    </row>
    <row r="41451" spans="4:4" s="232" customFormat="1" ht="15.75" customHeight="1">
      <c r="D41451" s="233"/>
    </row>
    <row r="41453" spans="4:4" s="232" customFormat="1" ht="15.75" customHeight="1">
      <c r="D41453" s="233"/>
    </row>
    <row r="41455" spans="4:4" s="232" customFormat="1" ht="15.75" customHeight="1">
      <c r="D41455" s="233"/>
    </row>
    <row r="41457" spans="4:4" s="232" customFormat="1" ht="15.75" customHeight="1">
      <c r="D41457" s="233"/>
    </row>
    <row r="41459" spans="4:4" s="232" customFormat="1" ht="15.75" customHeight="1">
      <c r="D41459" s="233"/>
    </row>
    <row r="41461" spans="4:4" s="232" customFormat="1" ht="15.75" customHeight="1">
      <c r="D41461" s="233"/>
    </row>
    <row r="41463" spans="4:4" s="232" customFormat="1" ht="15.75" customHeight="1">
      <c r="D41463" s="233"/>
    </row>
    <row r="41465" spans="4:4" s="232" customFormat="1" ht="15.75" customHeight="1">
      <c r="D41465" s="233"/>
    </row>
    <row r="41467" spans="4:4" s="232" customFormat="1" ht="15.75" customHeight="1">
      <c r="D41467" s="233"/>
    </row>
    <row r="41469" spans="4:4" s="232" customFormat="1" ht="15.75" customHeight="1">
      <c r="D41469" s="233"/>
    </row>
    <row r="41471" spans="4:4" s="232" customFormat="1" ht="15.75" customHeight="1">
      <c r="D41471" s="233"/>
    </row>
    <row r="41473" spans="4:4" s="232" customFormat="1" ht="15.75" customHeight="1">
      <c r="D41473" s="233"/>
    </row>
    <row r="41475" spans="4:4" s="232" customFormat="1" ht="15.75" customHeight="1">
      <c r="D41475" s="233"/>
    </row>
    <row r="41477" spans="4:4" s="232" customFormat="1" ht="15.75" customHeight="1">
      <c r="D41477" s="233"/>
    </row>
    <row r="41479" spans="4:4" s="232" customFormat="1" ht="15.75" customHeight="1">
      <c r="D41479" s="233"/>
    </row>
    <row r="41481" spans="4:4" s="232" customFormat="1" ht="15.75" customHeight="1">
      <c r="D41481" s="233"/>
    </row>
    <row r="41483" spans="4:4" s="232" customFormat="1" ht="15.75" customHeight="1">
      <c r="D41483" s="233"/>
    </row>
    <row r="41485" spans="4:4" s="232" customFormat="1" ht="15.75" customHeight="1">
      <c r="D41485" s="233"/>
    </row>
    <row r="41487" spans="4:4" s="232" customFormat="1" ht="15.75" customHeight="1">
      <c r="D41487" s="233"/>
    </row>
    <row r="41489" spans="4:4" s="232" customFormat="1" ht="15.75" customHeight="1">
      <c r="D41489" s="233"/>
    </row>
    <row r="41491" spans="4:4" s="232" customFormat="1" ht="15.75" customHeight="1">
      <c r="D41491" s="233"/>
    </row>
    <row r="41493" spans="4:4" s="232" customFormat="1" ht="15.75" customHeight="1">
      <c r="D41493" s="233"/>
    </row>
    <row r="41495" spans="4:4" s="232" customFormat="1" ht="15.75" customHeight="1">
      <c r="D41495" s="233"/>
    </row>
    <row r="41497" spans="4:4" s="232" customFormat="1" ht="15.75" customHeight="1">
      <c r="D41497" s="233"/>
    </row>
    <row r="41499" spans="4:4" s="232" customFormat="1" ht="15.75" customHeight="1">
      <c r="D41499" s="233"/>
    </row>
    <row r="41501" spans="4:4" s="232" customFormat="1" ht="15.75" customHeight="1">
      <c r="D41501" s="233"/>
    </row>
    <row r="41503" spans="4:4" s="232" customFormat="1" ht="15.75" customHeight="1">
      <c r="D41503" s="233"/>
    </row>
    <row r="41505" spans="4:4" s="232" customFormat="1" ht="15.75" customHeight="1">
      <c r="D41505" s="233"/>
    </row>
    <row r="41507" spans="4:4" s="232" customFormat="1" ht="15.75" customHeight="1">
      <c r="D41507" s="233"/>
    </row>
    <row r="41509" spans="4:4" s="232" customFormat="1" ht="15.75" customHeight="1">
      <c r="D41509" s="233"/>
    </row>
    <row r="41511" spans="4:4" s="232" customFormat="1" ht="15.75" customHeight="1">
      <c r="D41511" s="233"/>
    </row>
    <row r="41513" spans="4:4" s="232" customFormat="1" ht="15.75" customHeight="1">
      <c r="D41513" s="233"/>
    </row>
    <row r="41515" spans="4:4" s="232" customFormat="1" ht="15.75" customHeight="1">
      <c r="D41515" s="233"/>
    </row>
    <row r="41517" spans="4:4" s="232" customFormat="1" ht="15.75" customHeight="1">
      <c r="D41517" s="233"/>
    </row>
    <row r="41519" spans="4:4" s="232" customFormat="1" ht="15.75" customHeight="1">
      <c r="D41519" s="233"/>
    </row>
    <row r="41521" spans="4:4" s="232" customFormat="1" ht="15.75" customHeight="1">
      <c r="D41521" s="233"/>
    </row>
    <row r="41523" spans="4:4" s="232" customFormat="1" ht="15.75" customHeight="1">
      <c r="D41523" s="233"/>
    </row>
    <row r="41525" spans="4:4" s="232" customFormat="1" ht="15.75" customHeight="1">
      <c r="D41525" s="233"/>
    </row>
    <row r="41527" spans="4:4" s="232" customFormat="1" ht="15.75" customHeight="1">
      <c r="D41527" s="233"/>
    </row>
    <row r="41529" spans="4:4" s="232" customFormat="1" ht="15.75" customHeight="1">
      <c r="D41529" s="233"/>
    </row>
    <row r="41531" spans="4:4" s="232" customFormat="1" ht="15.75" customHeight="1">
      <c r="D41531" s="233"/>
    </row>
    <row r="41533" spans="4:4" s="232" customFormat="1" ht="15.75" customHeight="1">
      <c r="D41533" s="233"/>
    </row>
    <row r="41535" spans="4:4" s="232" customFormat="1" ht="15.75" customHeight="1">
      <c r="D41535" s="233"/>
    </row>
    <row r="41537" spans="4:4" s="232" customFormat="1" ht="15.75" customHeight="1">
      <c r="D41537" s="233"/>
    </row>
    <row r="41539" spans="4:4" s="232" customFormat="1" ht="15.75" customHeight="1">
      <c r="D41539" s="233"/>
    </row>
    <row r="41541" spans="4:4" s="232" customFormat="1" ht="15.75" customHeight="1">
      <c r="D41541" s="233"/>
    </row>
    <row r="41543" spans="4:4" s="232" customFormat="1" ht="15.75" customHeight="1">
      <c r="D41543" s="233"/>
    </row>
    <row r="41545" spans="4:4" s="232" customFormat="1" ht="15.75" customHeight="1">
      <c r="D41545" s="233"/>
    </row>
    <row r="41547" spans="4:4" s="232" customFormat="1" ht="15.75" customHeight="1">
      <c r="D41547" s="233"/>
    </row>
    <row r="41549" spans="4:4" s="232" customFormat="1" ht="15.75" customHeight="1">
      <c r="D41549" s="233"/>
    </row>
    <row r="41551" spans="4:4" s="232" customFormat="1" ht="15.75" customHeight="1">
      <c r="D41551" s="233"/>
    </row>
    <row r="41553" spans="4:4" s="232" customFormat="1" ht="15.75" customHeight="1">
      <c r="D41553" s="233"/>
    </row>
    <row r="41555" spans="4:4" s="232" customFormat="1" ht="15.75" customHeight="1">
      <c r="D41555" s="233"/>
    </row>
    <row r="41557" spans="4:4" s="232" customFormat="1" ht="15.75" customHeight="1">
      <c r="D41557" s="233"/>
    </row>
    <row r="41559" spans="4:4" s="232" customFormat="1" ht="15.75" customHeight="1">
      <c r="D41559" s="233"/>
    </row>
    <row r="41561" spans="4:4" s="232" customFormat="1" ht="15.75" customHeight="1">
      <c r="D41561" s="233"/>
    </row>
    <row r="41563" spans="4:4" s="232" customFormat="1" ht="15.75" customHeight="1">
      <c r="D41563" s="233"/>
    </row>
    <row r="41565" spans="4:4" s="232" customFormat="1" ht="15.75" customHeight="1">
      <c r="D41565" s="233"/>
    </row>
    <row r="41567" spans="4:4" s="232" customFormat="1" ht="15.75" customHeight="1">
      <c r="D41567" s="233"/>
    </row>
    <row r="41569" spans="4:4" s="232" customFormat="1" ht="15.75" customHeight="1">
      <c r="D41569" s="233"/>
    </row>
    <row r="41571" spans="4:4" s="232" customFormat="1" ht="15.75" customHeight="1">
      <c r="D41571" s="233"/>
    </row>
    <row r="41573" spans="4:4" s="232" customFormat="1" ht="15.75" customHeight="1">
      <c r="D41573" s="233"/>
    </row>
    <row r="41575" spans="4:4" s="232" customFormat="1" ht="15.75" customHeight="1">
      <c r="D41575" s="233"/>
    </row>
    <row r="41577" spans="4:4" s="232" customFormat="1" ht="15.75" customHeight="1">
      <c r="D41577" s="233"/>
    </row>
    <row r="41579" spans="4:4" s="232" customFormat="1" ht="15.75" customHeight="1">
      <c r="D41579" s="233"/>
    </row>
    <row r="41581" spans="4:4" s="232" customFormat="1" ht="15.75" customHeight="1">
      <c r="D41581" s="233"/>
    </row>
    <row r="41583" spans="4:4" s="232" customFormat="1" ht="15.75" customHeight="1">
      <c r="D41583" s="233"/>
    </row>
    <row r="41585" spans="4:4" s="232" customFormat="1" ht="15.75" customHeight="1">
      <c r="D41585" s="233"/>
    </row>
    <row r="41587" spans="4:4" s="232" customFormat="1" ht="15.75" customHeight="1">
      <c r="D41587" s="233"/>
    </row>
    <row r="41589" spans="4:4" s="232" customFormat="1" ht="15.75" customHeight="1">
      <c r="D41589" s="233"/>
    </row>
    <row r="41591" spans="4:4" s="232" customFormat="1" ht="15.75" customHeight="1">
      <c r="D41591" s="233"/>
    </row>
    <row r="41593" spans="4:4" s="232" customFormat="1" ht="15.75" customHeight="1">
      <c r="D41593" s="233"/>
    </row>
    <row r="41595" spans="4:4" s="232" customFormat="1" ht="15.75" customHeight="1">
      <c r="D41595" s="233"/>
    </row>
    <row r="41597" spans="4:4" s="232" customFormat="1" ht="15.75" customHeight="1">
      <c r="D41597" s="233"/>
    </row>
    <row r="41599" spans="4:4" s="232" customFormat="1" ht="15.75" customHeight="1">
      <c r="D41599" s="233"/>
    </row>
    <row r="41601" spans="4:4" s="232" customFormat="1" ht="15.75" customHeight="1">
      <c r="D41601" s="233"/>
    </row>
    <row r="41603" spans="4:4" s="232" customFormat="1" ht="15.75" customHeight="1">
      <c r="D41603" s="233"/>
    </row>
    <row r="41605" spans="4:4" s="232" customFormat="1" ht="15.75" customHeight="1">
      <c r="D41605" s="233"/>
    </row>
    <row r="41607" spans="4:4" s="232" customFormat="1" ht="15.75" customHeight="1">
      <c r="D41607" s="233"/>
    </row>
    <row r="41609" spans="4:4" s="232" customFormat="1" ht="15.75" customHeight="1">
      <c r="D41609" s="233"/>
    </row>
    <row r="41611" spans="4:4" s="232" customFormat="1" ht="15.75" customHeight="1">
      <c r="D41611" s="233"/>
    </row>
    <row r="41613" spans="4:4" s="232" customFormat="1" ht="15.75" customHeight="1">
      <c r="D41613" s="233"/>
    </row>
    <row r="41615" spans="4:4" s="232" customFormat="1" ht="15.75" customHeight="1">
      <c r="D41615" s="233"/>
    </row>
    <row r="41617" spans="4:4" s="232" customFormat="1" ht="15.75" customHeight="1">
      <c r="D41617" s="233"/>
    </row>
    <row r="41619" spans="4:4" s="232" customFormat="1" ht="15.75" customHeight="1">
      <c r="D41619" s="233"/>
    </row>
    <row r="41621" spans="4:4" s="232" customFormat="1" ht="15.75" customHeight="1">
      <c r="D41621" s="233"/>
    </row>
    <row r="41623" spans="4:4" s="232" customFormat="1" ht="15.75" customHeight="1">
      <c r="D41623" s="233"/>
    </row>
    <row r="41625" spans="4:4" s="232" customFormat="1" ht="15.75" customHeight="1">
      <c r="D41625" s="233"/>
    </row>
    <row r="41627" spans="4:4" s="232" customFormat="1" ht="15.75" customHeight="1">
      <c r="D41627" s="233"/>
    </row>
    <row r="41629" spans="4:4" s="232" customFormat="1" ht="15.75" customHeight="1">
      <c r="D41629" s="233"/>
    </row>
    <row r="41631" spans="4:4" s="232" customFormat="1" ht="15.75" customHeight="1">
      <c r="D41631" s="233"/>
    </row>
    <row r="41633" spans="4:4" s="232" customFormat="1" ht="15.75" customHeight="1">
      <c r="D41633" s="233"/>
    </row>
    <row r="41635" spans="4:4" s="232" customFormat="1" ht="15.75" customHeight="1">
      <c r="D41635" s="233"/>
    </row>
    <row r="41637" spans="4:4" s="232" customFormat="1" ht="15.75" customHeight="1">
      <c r="D41637" s="233"/>
    </row>
    <row r="41639" spans="4:4" s="232" customFormat="1" ht="15.75" customHeight="1">
      <c r="D41639" s="233"/>
    </row>
    <row r="41641" spans="4:4" s="232" customFormat="1" ht="15.75" customHeight="1">
      <c r="D41641" s="233"/>
    </row>
    <row r="41643" spans="4:4" s="232" customFormat="1" ht="15.75" customHeight="1">
      <c r="D41643" s="233"/>
    </row>
    <row r="41645" spans="4:4" s="232" customFormat="1" ht="15.75" customHeight="1">
      <c r="D41645" s="233"/>
    </row>
    <row r="41647" spans="4:4" s="232" customFormat="1" ht="15.75" customHeight="1">
      <c r="D41647" s="233"/>
    </row>
    <row r="41649" spans="4:4" s="232" customFormat="1" ht="15.75" customHeight="1">
      <c r="D41649" s="233"/>
    </row>
    <row r="41651" spans="4:4" s="232" customFormat="1" ht="15.75" customHeight="1">
      <c r="D41651" s="233"/>
    </row>
    <row r="41653" spans="4:4" s="232" customFormat="1" ht="15.75" customHeight="1">
      <c r="D41653" s="233"/>
    </row>
    <row r="41655" spans="4:4" s="232" customFormat="1" ht="15.75" customHeight="1">
      <c r="D41655" s="233"/>
    </row>
    <row r="41657" spans="4:4" s="232" customFormat="1" ht="15.75" customHeight="1">
      <c r="D41657" s="233"/>
    </row>
    <row r="41659" spans="4:4" s="232" customFormat="1" ht="15.75" customHeight="1">
      <c r="D41659" s="233"/>
    </row>
    <row r="41661" spans="4:4" s="232" customFormat="1" ht="15.75" customHeight="1">
      <c r="D41661" s="233"/>
    </row>
    <row r="41663" spans="4:4" s="232" customFormat="1" ht="15.75" customHeight="1">
      <c r="D41663" s="233"/>
    </row>
    <row r="41665" spans="4:4" s="232" customFormat="1" ht="15.75" customHeight="1">
      <c r="D41665" s="233"/>
    </row>
    <row r="41667" spans="4:4" s="232" customFormat="1" ht="15.75" customHeight="1">
      <c r="D41667" s="233"/>
    </row>
    <row r="41669" spans="4:4" s="232" customFormat="1" ht="15.75" customHeight="1">
      <c r="D41669" s="233"/>
    </row>
    <row r="41671" spans="4:4" s="232" customFormat="1" ht="15.75" customHeight="1">
      <c r="D41671" s="233"/>
    </row>
    <row r="41673" spans="4:4" s="232" customFormat="1" ht="15.75" customHeight="1">
      <c r="D41673" s="233"/>
    </row>
    <row r="41675" spans="4:4" s="232" customFormat="1" ht="15.75" customHeight="1">
      <c r="D41675" s="233"/>
    </row>
    <row r="41677" spans="4:4" s="232" customFormat="1" ht="15.75" customHeight="1">
      <c r="D41677" s="233"/>
    </row>
    <row r="41679" spans="4:4" s="232" customFormat="1" ht="15.75" customHeight="1">
      <c r="D41679" s="233"/>
    </row>
    <row r="41681" spans="4:4" s="232" customFormat="1" ht="15.75" customHeight="1">
      <c r="D41681" s="233"/>
    </row>
    <row r="41683" spans="4:4" s="232" customFormat="1" ht="15.75" customHeight="1">
      <c r="D41683" s="233"/>
    </row>
    <row r="41685" spans="4:4" s="232" customFormat="1" ht="15.75" customHeight="1">
      <c r="D41685" s="233"/>
    </row>
    <row r="41687" spans="4:4" s="232" customFormat="1" ht="15.75" customHeight="1">
      <c r="D41687" s="233"/>
    </row>
    <row r="41689" spans="4:4" s="232" customFormat="1" ht="15.75" customHeight="1">
      <c r="D41689" s="233"/>
    </row>
    <row r="41691" spans="4:4" s="232" customFormat="1" ht="15.75" customHeight="1">
      <c r="D41691" s="233"/>
    </row>
    <row r="41693" spans="4:4" s="232" customFormat="1" ht="15.75" customHeight="1">
      <c r="D41693" s="233"/>
    </row>
    <row r="41695" spans="4:4" s="232" customFormat="1" ht="15.75" customHeight="1">
      <c r="D41695" s="233"/>
    </row>
    <row r="41697" spans="4:4" s="232" customFormat="1" ht="15.75" customHeight="1">
      <c r="D41697" s="233"/>
    </row>
    <row r="41699" spans="4:4" s="232" customFormat="1" ht="15.75" customHeight="1">
      <c r="D41699" s="233"/>
    </row>
    <row r="41701" spans="4:4" s="232" customFormat="1" ht="15.75" customHeight="1">
      <c r="D41701" s="233"/>
    </row>
    <row r="41703" spans="4:4" s="232" customFormat="1" ht="15.75" customHeight="1">
      <c r="D41703" s="233"/>
    </row>
    <row r="41705" spans="4:4" s="232" customFormat="1" ht="15.75" customHeight="1">
      <c r="D41705" s="233"/>
    </row>
    <row r="41707" spans="4:4" s="232" customFormat="1" ht="15.75" customHeight="1">
      <c r="D41707" s="233"/>
    </row>
    <row r="41709" spans="4:4" s="232" customFormat="1" ht="15.75" customHeight="1">
      <c r="D41709" s="233"/>
    </row>
    <row r="41711" spans="4:4" s="232" customFormat="1" ht="15.75" customHeight="1">
      <c r="D41711" s="233"/>
    </row>
    <row r="41713" spans="4:4" s="232" customFormat="1" ht="15.75" customHeight="1">
      <c r="D41713" s="233"/>
    </row>
    <row r="41715" spans="4:4" s="232" customFormat="1" ht="15.75" customHeight="1">
      <c r="D41715" s="233"/>
    </row>
    <row r="41717" spans="4:4" s="232" customFormat="1" ht="15.75" customHeight="1">
      <c r="D41717" s="233"/>
    </row>
    <row r="41719" spans="4:4" s="232" customFormat="1" ht="15.75" customHeight="1">
      <c r="D41719" s="233"/>
    </row>
    <row r="41721" spans="4:4" s="232" customFormat="1" ht="15.75" customHeight="1">
      <c r="D41721" s="233"/>
    </row>
    <row r="41723" spans="4:4" s="232" customFormat="1" ht="15.75" customHeight="1">
      <c r="D41723" s="233"/>
    </row>
    <row r="41725" spans="4:4" s="232" customFormat="1" ht="15.75" customHeight="1">
      <c r="D41725" s="233"/>
    </row>
    <row r="41727" spans="4:4" s="232" customFormat="1" ht="15.75" customHeight="1">
      <c r="D41727" s="233"/>
    </row>
    <row r="41729" spans="4:4" s="232" customFormat="1" ht="15.75" customHeight="1">
      <c r="D41729" s="233"/>
    </row>
    <row r="41731" spans="4:4" s="232" customFormat="1" ht="15.75" customHeight="1">
      <c r="D41731" s="233"/>
    </row>
    <row r="41733" spans="4:4" s="232" customFormat="1" ht="15.75" customHeight="1">
      <c r="D41733" s="233"/>
    </row>
    <row r="41735" spans="4:4" s="232" customFormat="1" ht="15.75" customHeight="1">
      <c r="D41735" s="233"/>
    </row>
    <row r="41737" spans="4:4" s="232" customFormat="1" ht="15.75" customHeight="1">
      <c r="D41737" s="233"/>
    </row>
    <row r="41739" spans="4:4" s="232" customFormat="1" ht="15.75" customHeight="1">
      <c r="D41739" s="233"/>
    </row>
    <row r="41741" spans="4:4" s="232" customFormat="1" ht="15.75" customHeight="1">
      <c r="D41741" s="233"/>
    </row>
    <row r="41743" spans="4:4" s="232" customFormat="1" ht="15.75" customHeight="1">
      <c r="D41743" s="233"/>
    </row>
    <row r="41745" spans="4:4" s="232" customFormat="1" ht="15.75" customHeight="1">
      <c r="D41745" s="233"/>
    </row>
    <row r="41747" spans="4:4" s="232" customFormat="1" ht="15.75" customHeight="1">
      <c r="D41747" s="233"/>
    </row>
    <row r="41749" spans="4:4" s="232" customFormat="1" ht="15.75" customHeight="1">
      <c r="D41749" s="233"/>
    </row>
    <row r="41751" spans="4:4" s="232" customFormat="1" ht="15.75" customHeight="1">
      <c r="D41751" s="233"/>
    </row>
    <row r="41753" spans="4:4" s="232" customFormat="1" ht="15.75" customHeight="1">
      <c r="D41753" s="233"/>
    </row>
    <row r="41755" spans="4:4" s="232" customFormat="1" ht="15.75" customHeight="1">
      <c r="D41755" s="233"/>
    </row>
    <row r="41757" spans="4:4" s="232" customFormat="1" ht="15.75" customHeight="1">
      <c r="D41757" s="233"/>
    </row>
    <row r="41759" spans="4:4" s="232" customFormat="1" ht="15.75" customHeight="1">
      <c r="D41759" s="233"/>
    </row>
    <row r="41761" spans="4:4" s="232" customFormat="1" ht="15.75" customHeight="1">
      <c r="D41761" s="233"/>
    </row>
    <row r="41763" spans="4:4" s="232" customFormat="1" ht="15.75" customHeight="1">
      <c r="D41763" s="233"/>
    </row>
    <row r="41765" spans="4:4" s="232" customFormat="1" ht="15.75" customHeight="1">
      <c r="D41765" s="233"/>
    </row>
    <row r="41767" spans="4:4" s="232" customFormat="1" ht="15.75" customHeight="1">
      <c r="D41767" s="233"/>
    </row>
    <row r="41769" spans="4:4" s="232" customFormat="1" ht="15.75" customHeight="1">
      <c r="D41769" s="233"/>
    </row>
    <row r="41771" spans="4:4" s="232" customFormat="1" ht="15.75" customHeight="1">
      <c r="D41771" s="233"/>
    </row>
    <row r="41773" spans="4:4" s="232" customFormat="1" ht="15.75" customHeight="1">
      <c r="D41773" s="233"/>
    </row>
    <row r="41775" spans="4:4" s="232" customFormat="1" ht="15.75" customHeight="1">
      <c r="D41775" s="233"/>
    </row>
    <row r="41777" spans="4:4" s="232" customFormat="1" ht="15.75" customHeight="1">
      <c r="D41777" s="233"/>
    </row>
    <row r="41779" spans="4:4" s="232" customFormat="1" ht="15.75" customHeight="1">
      <c r="D41779" s="233"/>
    </row>
    <row r="41781" spans="4:4" s="232" customFormat="1" ht="15.75" customHeight="1">
      <c r="D41781" s="233"/>
    </row>
    <row r="41783" spans="4:4" s="232" customFormat="1" ht="15.75" customHeight="1">
      <c r="D41783" s="233"/>
    </row>
    <row r="41785" spans="4:4" s="232" customFormat="1" ht="15.75" customHeight="1">
      <c r="D41785" s="233"/>
    </row>
    <row r="41787" spans="4:4" s="232" customFormat="1" ht="15.75" customHeight="1">
      <c r="D41787" s="233"/>
    </row>
    <row r="41789" spans="4:4" s="232" customFormat="1" ht="15.75" customHeight="1">
      <c r="D41789" s="233"/>
    </row>
    <row r="41791" spans="4:4" s="232" customFormat="1" ht="15.75" customHeight="1">
      <c r="D41791" s="233"/>
    </row>
    <row r="41793" spans="4:4" s="232" customFormat="1" ht="15.75" customHeight="1">
      <c r="D41793" s="233"/>
    </row>
    <row r="41795" spans="4:4" s="232" customFormat="1" ht="15.75" customHeight="1">
      <c r="D41795" s="233"/>
    </row>
    <row r="41797" spans="4:4" s="232" customFormat="1" ht="15.75" customHeight="1">
      <c r="D41797" s="233"/>
    </row>
    <row r="41799" spans="4:4" s="232" customFormat="1" ht="15.75" customHeight="1">
      <c r="D41799" s="233"/>
    </row>
    <row r="41801" spans="4:4" s="232" customFormat="1" ht="15.75" customHeight="1">
      <c r="D41801" s="233"/>
    </row>
    <row r="41803" spans="4:4" s="232" customFormat="1" ht="15.75" customHeight="1">
      <c r="D41803" s="233"/>
    </row>
    <row r="41805" spans="4:4" s="232" customFormat="1" ht="15.75" customHeight="1">
      <c r="D41805" s="233"/>
    </row>
    <row r="41807" spans="4:4" s="232" customFormat="1" ht="15.75" customHeight="1">
      <c r="D41807" s="233"/>
    </row>
    <row r="41809" spans="4:4" s="232" customFormat="1" ht="15.75" customHeight="1">
      <c r="D41809" s="233"/>
    </row>
    <row r="41811" spans="4:4" s="232" customFormat="1" ht="15.75" customHeight="1">
      <c r="D41811" s="233"/>
    </row>
    <row r="41813" spans="4:4" s="232" customFormat="1" ht="15.75" customHeight="1">
      <c r="D41813" s="233"/>
    </row>
    <row r="41815" spans="4:4" s="232" customFormat="1" ht="15.75" customHeight="1">
      <c r="D41815" s="233"/>
    </row>
    <row r="41817" spans="4:4" s="232" customFormat="1" ht="15.75" customHeight="1">
      <c r="D41817" s="233"/>
    </row>
    <row r="41819" spans="4:4" s="232" customFormat="1" ht="15.75" customHeight="1">
      <c r="D41819" s="233"/>
    </row>
    <row r="41821" spans="4:4" s="232" customFormat="1" ht="15.75" customHeight="1">
      <c r="D41821" s="233"/>
    </row>
    <row r="41823" spans="4:4" s="232" customFormat="1" ht="15.75" customHeight="1">
      <c r="D41823" s="233"/>
    </row>
    <row r="41825" spans="4:4" s="232" customFormat="1" ht="15.75" customHeight="1">
      <c r="D41825" s="233"/>
    </row>
    <row r="41827" spans="4:4" s="232" customFormat="1" ht="15.75" customHeight="1">
      <c r="D41827" s="233"/>
    </row>
    <row r="41829" spans="4:4" s="232" customFormat="1" ht="15.75" customHeight="1">
      <c r="D41829" s="233"/>
    </row>
    <row r="41831" spans="4:4" s="232" customFormat="1" ht="15.75" customHeight="1">
      <c r="D41831" s="233"/>
    </row>
    <row r="41833" spans="4:4" s="232" customFormat="1" ht="15.75" customHeight="1">
      <c r="D41833" s="233"/>
    </row>
    <row r="41835" spans="4:4" s="232" customFormat="1" ht="15.75" customHeight="1">
      <c r="D41835" s="233"/>
    </row>
    <row r="41837" spans="4:4" s="232" customFormat="1" ht="15.75" customHeight="1">
      <c r="D41837" s="233"/>
    </row>
    <row r="41839" spans="4:4" s="232" customFormat="1" ht="15.75" customHeight="1">
      <c r="D41839" s="233"/>
    </row>
    <row r="41841" spans="4:4" s="232" customFormat="1" ht="15.75" customHeight="1">
      <c r="D41841" s="233"/>
    </row>
    <row r="41843" spans="4:4" s="232" customFormat="1" ht="15.75" customHeight="1">
      <c r="D41843" s="233"/>
    </row>
    <row r="41845" spans="4:4" s="232" customFormat="1" ht="15.75" customHeight="1">
      <c r="D41845" s="233"/>
    </row>
    <row r="41847" spans="4:4" s="232" customFormat="1" ht="15.75" customHeight="1">
      <c r="D41847" s="233"/>
    </row>
    <row r="41849" spans="4:4" s="232" customFormat="1" ht="15.75" customHeight="1">
      <c r="D41849" s="233"/>
    </row>
    <row r="41851" spans="4:4" s="232" customFormat="1" ht="15.75" customHeight="1">
      <c r="D41851" s="233"/>
    </row>
    <row r="41853" spans="4:4" s="232" customFormat="1" ht="15.75" customHeight="1">
      <c r="D41853" s="233"/>
    </row>
    <row r="41855" spans="4:4" s="232" customFormat="1" ht="15.75" customHeight="1">
      <c r="D41855" s="233"/>
    </row>
    <row r="41857" spans="4:4" s="232" customFormat="1" ht="15.75" customHeight="1">
      <c r="D41857" s="233"/>
    </row>
    <row r="41859" spans="4:4" s="232" customFormat="1" ht="15.75" customHeight="1">
      <c r="D41859" s="233"/>
    </row>
    <row r="41861" spans="4:4" s="232" customFormat="1" ht="15.75" customHeight="1">
      <c r="D41861" s="233"/>
    </row>
    <row r="41863" spans="4:4" s="232" customFormat="1" ht="15.75" customHeight="1">
      <c r="D41863" s="233"/>
    </row>
    <row r="41865" spans="4:4" s="232" customFormat="1" ht="15.75" customHeight="1">
      <c r="D41865" s="233"/>
    </row>
    <row r="41867" spans="4:4" s="232" customFormat="1" ht="15.75" customHeight="1">
      <c r="D41867" s="233"/>
    </row>
    <row r="41869" spans="4:4" s="232" customFormat="1" ht="15.75" customHeight="1">
      <c r="D41869" s="233"/>
    </row>
    <row r="41871" spans="4:4" s="232" customFormat="1" ht="15.75" customHeight="1">
      <c r="D41871" s="233"/>
    </row>
    <row r="41873" spans="4:4" s="232" customFormat="1" ht="15.75" customHeight="1">
      <c r="D41873" s="233"/>
    </row>
    <row r="41875" spans="4:4" s="232" customFormat="1" ht="15.75" customHeight="1">
      <c r="D41875" s="233"/>
    </row>
    <row r="41877" spans="4:4" s="232" customFormat="1" ht="15.75" customHeight="1">
      <c r="D41877" s="233"/>
    </row>
    <row r="41879" spans="4:4" s="232" customFormat="1" ht="15.75" customHeight="1">
      <c r="D41879" s="233"/>
    </row>
    <row r="41881" spans="4:4" s="232" customFormat="1" ht="15.75" customHeight="1">
      <c r="D41881" s="233"/>
    </row>
    <row r="41883" spans="4:4" s="232" customFormat="1" ht="15.75" customHeight="1">
      <c r="D41883" s="233"/>
    </row>
    <row r="41885" spans="4:4" s="232" customFormat="1" ht="15.75" customHeight="1">
      <c r="D41885" s="233"/>
    </row>
    <row r="41887" spans="4:4" s="232" customFormat="1" ht="15.75" customHeight="1">
      <c r="D41887" s="233"/>
    </row>
    <row r="41889" spans="4:4" s="232" customFormat="1" ht="15.75" customHeight="1">
      <c r="D41889" s="233"/>
    </row>
    <row r="41891" spans="4:4" s="232" customFormat="1" ht="15.75" customHeight="1">
      <c r="D41891" s="233"/>
    </row>
    <row r="41893" spans="4:4" s="232" customFormat="1" ht="15.75" customHeight="1">
      <c r="D41893" s="233"/>
    </row>
    <row r="41895" spans="4:4" s="232" customFormat="1" ht="15.75" customHeight="1">
      <c r="D41895" s="233"/>
    </row>
    <row r="41897" spans="4:4" s="232" customFormat="1" ht="15.75" customHeight="1">
      <c r="D41897" s="233"/>
    </row>
    <row r="41899" spans="4:4" s="232" customFormat="1" ht="15.75" customHeight="1">
      <c r="D41899" s="233"/>
    </row>
    <row r="41901" spans="4:4" s="232" customFormat="1" ht="15.75" customHeight="1">
      <c r="D41901" s="233"/>
    </row>
    <row r="41903" spans="4:4" s="232" customFormat="1" ht="15.75" customHeight="1">
      <c r="D41903" s="233"/>
    </row>
    <row r="41905" spans="4:4" s="232" customFormat="1" ht="15.75" customHeight="1">
      <c r="D41905" s="233"/>
    </row>
    <row r="41907" spans="4:4" s="232" customFormat="1" ht="15.75" customHeight="1">
      <c r="D41907" s="233"/>
    </row>
    <row r="41909" spans="4:4" s="232" customFormat="1" ht="15.75" customHeight="1">
      <c r="D41909" s="233"/>
    </row>
    <row r="41911" spans="4:4" s="232" customFormat="1" ht="15.75" customHeight="1">
      <c r="D41911" s="233"/>
    </row>
    <row r="41913" spans="4:4" s="232" customFormat="1" ht="15.75" customHeight="1">
      <c r="D41913" s="233"/>
    </row>
    <row r="41915" spans="4:4" s="232" customFormat="1" ht="15.75" customHeight="1">
      <c r="D41915" s="233"/>
    </row>
    <row r="41917" spans="4:4" s="232" customFormat="1" ht="15.75" customHeight="1">
      <c r="D41917" s="233"/>
    </row>
    <row r="41919" spans="4:4" s="232" customFormat="1" ht="15.75" customHeight="1">
      <c r="D41919" s="233"/>
    </row>
    <row r="41921" spans="4:4" s="232" customFormat="1" ht="15.75" customHeight="1">
      <c r="D41921" s="233"/>
    </row>
    <row r="41923" spans="4:4" s="232" customFormat="1" ht="15.75" customHeight="1">
      <c r="D41923" s="233"/>
    </row>
    <row r="41925" spans="4:4" s="232" customFormat="1" ht="15.75" customHeight="1">
      <c r="D41925" s="233"/>
    </row>
    <row r="41927" spans="4:4" s="232" customFormat="1" ht="15.75" customHeight="1">
      <c r="D41927" s="233"/>
    </row>
    <row r="41929" spans="4:4" s="232" customFormat="1" ht="15.75" customHeight="1">
      <c r="D41929" s="233"/>
    </row>
    <row r="41931" spans="4:4" s="232" customFormat="1" ht="15.75" customHeight="1">
      <c r="D41931" s="233"/>
    </row>
    <row r="41933" spans="4:4" s="232" customFormat="1" ht="15.75" customHeight="1">
      <c r="D41933" s="233"/>
    </row>
    <row r="41935" spans="4:4" s="232" customFormat="1" ht="15.75" customHeight="1">
      <c r="D41935" s="233"/>
    </row>
    <row r="41937" spans="4:4" s="232" customFormat="1" ht="15.75" customHeight="1">
      <c r="D41937" s="233"/>
    </row>
    <row r="41939" spans="4:4" s="232" customFormat="1" ht="15.75" customHeight="1">
      <c r="D41939" s="233"/>
    </row>
    <row r="41941" spans="4:4" s="232" customFormat="1" ht="15.75" customHeight="1">
      <c r="D41941" s="233"/>
    </row>
    <row r="41943" spans="4:4" s="232" customFormat="1" ht="15.75" customHeight="1">
      <c r="D41943" s="233"/>
    </row>
    <row r="41945" spans="4:4" s="232" customFormat="1" ht="15.75" customHeight="1">
      <c r="D41945" s="233"/>
    </row>
    <row r="41947" spans="4:4" s="232" customFormat="1" ht="15.75" customHeight="1">
      <c r="D41947" s="233"/>
    </row>
    <row r="41949" spans="4:4" s="232" customFormat="1" ht="15.75" customHeight="1">
      <c r="D41949" s="233"/>
    </row>
    <row r="41951" spans="4:4" s="232" customFormat="1" ht="15.75" customHeight="1">
      <c r="D41951" s="233"/>
    </row>
    <row r="41953" spans="4:4" s="232" customFormat="1" ht="15.75" customHeight="1">
      <c r="D41953" s="233"/>
    </row>
    <row r="41955" spans="4:4" s="232" customFormat="1" ht="15.75" customHeight="1">
      <c r="D41955" s="233"/>
    </row>
    <row r="41957" spans="4:4" s="232" customFormat="1" ht="15.75" customHeight="1">
      <c r="D41957" s="233"/>
    </row>
    <row r="41959" spans="4:4" s="232" customFormat="1" ht="15.75" customHeight="1">
      <c r="D41959" s="233"/>
    </row>
    <row r="41961" spans="4:4" s="232" customFormat="1" ht="15.75" customHeight="1">
      <c r="D41961" s="233"/>
    </row>
    <row r="41963" spans="4:4" s="232" customFormat="1" ht="15.75" customHeight="1">
      <c r="D41963" s="233"/>
    </row>
    <row r="41965" spans="4:4" s="232" customFormat="1" ht="15.75" customHeight="1">
      <c r="D41965" s="233"/>
    </row>
    <row r="41967" spans="4:4" s="232" customFormat="1" ht="15.75" customHeight="1">
      <c r="D41967" s="233"/>
    </row>
    <row r="41969" spans="4:4" s="232" customFormat="1" ht="15.75" customHeight="1">
      <c r="D41969" s="233"/>
    </row>
    <row r="41971" spans="4:4" s="232" customFormat="1" ht="15.75" customHeight="1">
      <c r="D41971" s="233"/>
    </row>
    <row r="41973" spans="4:4" s="232" customFormat="1" ht="15.75" customHeight="1">
      <c r="D41973" s="233"/>
    </row>
    <row r="41975" spans="4:4" s="232" customFormat="1" ht="15.75" customHeight="1">
      <c r="D41975" s="233"/>
    </row>
    <row r="41977" spans="4:4" s="232" customFormat="1" ht="15.75" customHeight="1">
      <c r="D41977" s="233"/>
    </row>
    <row r="41979" spans="4:4" s="232" customFormat="1" ht="15.75" customHeight="1">
      <c r="D41979" s="233"/>
    </row>
    <row r="41981" spans="4:4" s="232" customFormat="1" ht="15.75" customHeight="1">
      <c r="D41981" s="233"/>
    </row>
    <row r="41983" spans="4:4" s="232" customFormat="1" ht="15.75" customHeight="1">
      <c r="D41983" s="233"/>
    </row>
    <row r="41985" spans="4:4" s="232" customFormat="1" ht="15.75" customHeight="1">
      <c r="D41985" s="233"/>
    </row>
    <row r="41987" spans="4:4" s="232" customFormat="1" ht="15.75" customHeight="1">
      <c r="D41987" s="233"/>
    </row>
    <row r="41989" spans="4:4" s="232" customFormat="1" ht="15.75" customHeight="1">
      <c r="D41989" s="233"/>
    </row>
    <row r="41991" spans="4:4" s="232" customFormat="1" ht="15.75" customHeight="1">
      <c r="D41991" s="233"/>
    </row>
    <row r="41993" spans="4:4" s="232" customFormat="1" ht="15.75" customHeight="1">
      <c r="D41993" s="233"/>
    </row>
    <row r="41995" spans="4:4" s="232" customFormat="1" ht="15.75" customHeight="1">
      <c r="D41995" s="233"/>
    </row>
    <row r="41997" spans="4:4" s="232" customFormat="1" ht="15.75" customHeight="1">
      <c r="D41997" s="233"/>
    </row>
    <row r="41999" spans="4:4" s="232" customFormat="1" ht="15.75" customHeight="1">
      <c r="D41999" s="233"/>
    </row>
    <row r="42001" spans="4:4" s="232" customFormat="1" ht="15.75" customHeight="1">
      <c r="D42001" s="233"/>
    </row>
    <row r="42003" spans="4:4" s="232" customFormat="1" ht="15.75" customHeight="1">
      <c r="D42003" s="233"/>
    </row>
    <row r="42005" spans="4:4" s="232" customFormat="1" ht="15.75" customHeight="1">
      <c r="D42005" s="233"/>
    </row>
    <row r="42007" spans="4:4" s="232" customFormat="1" ht="15.75" customHeight="1">
      <c r="D42007" s="233"/>
    </row>
    <row r="42009" spans="4:4" s="232" customFormat="1" ht="15.75" customHeight="1">
      <c r="D42009" s="233"/>
    </row>
    <row r="42011" spans="4:4" s="232" customFormat="1" ht="15.75" customHeight="1">
      <c r="D42011" s="233"/>
    </row>
    <row r="42013" spans="4:4" s="232" customFormat="1" ht="15.75" customHeight="1">
      <c r="D42013" s="233"/>
    </row>
    <row r="42015" spans="4:4" s="232" customFormat="1" ht="15.75" customHeight="1">
      <c r="D42015" s="233"/>
    </row>
    <row r="42017" spans="4:4" s="232" customFormat="1" ht="15.75" customHeight="1">
      <c r="D42017" s="233"/>
    </row>
    <row r="42019" spans="4:4" s="232" customFormat="1" ht="15.75" customHeight="1">
      <c r="D42019" s="233"/>
    </row>
    <row r="42021" spans="4:4" s="232" customFormat="1" ht="15.75" customHeight="1">
      <c r="D42021" s="233"/>
    </row>
    <row r="42023" spans="4:4" s="232" customFormat="1" ht="15.75" customHeight="1">
      <c r="D42023" s="233"/>
    </row>
    <row r="42025" spans="4:4" s="232" customFormat="1" ht="15.75" customHeight="1">
      <c r="D42025" s="233"/>
    </row>
    <row r="42027" spans="4:4" s="232" customFormat="1" ht="15.75" customHeight="1">
      <c r="D42027" s="233"/>
    </row>
    <row r="42029" spans="4:4" s="232" customFormat="1" ht="15.75" customHeight="1">
      <c r="D42029" s="233"/>
    </row>
    <row r="42031" spans="4:4" s="232" customFormat="1" ht="15.75" customHeight="1">
      <c r="D42031" s="233"/>
    </row>
    <row r="42033" spans="4:4" s="232" customFormat="1" ht="15.75" customHeight="1">
      <c r="D42033" s="233"/>
    </row>
    <row r="42035" spans="4:4" s="232" customFormat="1" ht="15.75" customHeight="1">
      <c r="D42035" s="233"/>
    </row>
    <row r="42037" spans="4:4" s="232" customFormat="1" ht="15.75" customHeight="1">
      <c r="D42037" s="233"/>
    </row>
    <row r="42039" spans="4:4" s="232" customFormat="1" ht="15.75" customHeight="1">
      <c r="D42039" s="233"/>
    </row>
    <row r="42041" spans="4:4" s="232" customFormat="1" ht="15.75" customHeight="1">
      <c r="D42041" s="233"/>
    </row>
    <row r="42043" spans="4:4" s="232" customFormat="1" ht="15.75" customHeight="1">
      <c r="D42043" s="233"/>
    </row>
    <row r="42045" spans="4:4" s="232" customFormat="1" ht="15.75" customHeight="1">
      <c r="D42045" s="233"/>
    </row>
    <row r="42047" spans="4:4" s="232" customFormat="1" ht="15.75" customHeight="1">
      <c r="D42047" s="233"/>
    </row>
    <row r="42049" spans="4:4" s="232" customFormat="1" ht="15.75" customHeight="1">
      <c r="D42049" s="233"/>
    </row>
    <row r="42051" spans="4:4" s="232" customFormat="1" ht="15.75" customHeight="1">
      <c r="D42051" s="233"/>
    </row>
    <row r="42053" spans="4:4" s="232" customFormat="1" ht="15.75" customHeight="1">
      <c r="D42053" s="233"/>
    </row>
    <row r="42055" spans="4:4" s="232" customFormat="1" ht="15.75" customHeight="1">
      <c r="D42055" s="233"/>
    </row>
    <row r="42057" spans="4:4" s="232" customFormat="1" ht="15.75" customHeight="1">
      <c r="D42057" s="233"/>
    </row>
    <row r="42059" spans="4:4" s="232" customFormat="1" ht="15.75" customHeight="1">
      <c r="D42059" s="233"/>
    </row>
    <row r="42061" spans="4:4" s="232" customFormat="1" ht="15.75" customHeight="1">
      <c r="D42061" s="233"/>
    </row>
    <row r="42063" spans="4:4" s="232" customFormat="1" ht="15.75" customHeight="1">
      <c r="D42063" s="233"/>
    </row>
    <row r="42065" spans="4:4" s="232" customFormat="1" ht="15.75" customHeight="1">
      <c r="D42065" s="233"/>
    </row>
    <row r="42067" spans="4:4" s="232" customFormat="1" ht="15.75" customHeight="1">
      <c r="D42067" s="233"/>
    </row>
    <row r="42069" spans="4:4" s="232" customFormat="1" ht="15.75" customHeight="1">
      <c r="D42069" s="233"/>
    </row>
    <row r="42071" spans="4:4" s="232" customFormat="1" ht="15.75" customHeight="1">
      <c r="D42071" s="233"/>
    </row>
    <row r="42073" spans="4:4" s="232" customFormat="1" ht="15.75" customHeight="1">
      <c r="D42073" s="233"/>
    </row>
    <row r="42075" spans="4:4" s="232" customFormat="1" ht="15.75" customHeight="1">
      <c r="D42075" s="233"/>
    </row>
    <row r="42077" spans="4:4" s="232" customFormat="1" ht="15.75" customHeight="1">
      <c r="D42077" s="233"/>
    </row>
    <row r="42079" spans="4:4" s="232" customFormat="1" ht="15.75" customHeight="1">
      <c r="D42079" s="233"/>
    </row>
    <row r="42081" spans="4:4" s="232" customFormat="1" ht="15.75" customHeight="1">
      <c r="D42081" s="233"/>
    </row>
    <row r="42083" spans="4:4" s="232" customFormat="1" ht="15.75" customHeight="1">
      <c r="D42083" s="233"/>
    </row>
    <row r="42085" spans="4:4" s="232" customFormat="1" ht="15.75" customHeight="1">
      <c r="D42085" s="233"/>
    </row>
    <row r="42087" spans="4:4" s="232" customFormat="1" ht="15.75" customHeight="1">
      <c r="D42087" s="233"/>
    </row>
    <row r="42089" spans="4:4" s="232" customFormat="1" ht="15.75" customHeight="1">
      <c r="D42089" s="233"/>
    </row>
    <row r="42091" spans="4:4" s="232" customFormat="1" ht="15.75" customHeight="1">
      <c r="D42091" s="233"/>
    </row>
    <row r="42093" spans="4:4" s="232" customFormat="1" ht="15.75" customHeight="1">
      <c r="D42093" s="233"/>
    </row>
    <row r="42095" spans="4:4" s="232" customFormat="1" ht="15.75" customHeight="1">
      <c r="D42095" s="233"/>
    </row>
    <row r="42097" spans="4:4" s="232" customFormat="1" ht="15.75" customHeight="1">
      <c r="D42097" s="233"/>
    </row>
    <row r="42099" spans="4:4" s="232" customFormat="1" ht="15.75" customHeight="1">
      <c r="D42099" s="233"/>
    </row>
    <row r="42101" spans="4:4" s="232" customFormat="1" ht="15.75" customHeight="1">
      <c r="D42101" s="233"/>
    </row>
    <row r="42103" spans="4:4" s="232" customFormat="1" ht="15.75" customHeight="1">
      <c r="D42103" s="233"/>
    </row>
    <row r="42105" spans="4:4" s="232" customFormat="1" ht="15.75" customHeight="1">
      <c r="D42105" s="233"/>
    </row>
    <row r="42107" spans="4:4" s="232" customFormat="1" ht="15.75" customHeight="1">
      <c r="D42107" s="233"/>
    </row>
    <row r="42109" spans="4:4" s="232" customFormat="1" ht="15.75" customHeight="1">
      <c r="D42109" s="233"/>
    </row>
    <row r="42111" spans="4:4" s="232" customFormat="1" ht="15.75" customHeight="1">
      <c r="D42111" s="233"/>
    </row>
    <row r="42113" spans="4:4" s="232" customFormat="1" ht="15.75" customHeight="1">
      <c r="D42113" s="233"/>
    </row>
    <row r="42115" spans="4:4" s="232" customFormat="1" ht="15.75" customHeight="1">
      <c r="D42115" s="233"/>
    </row>
    <row r="42117" spans="4:4" s="232" customFormat="1" ht="15.75" customHeight="1">
      <c r="D42117" s="233"/>
    </row>
    <row r="42119" spans="4:4" s="232" customFormat="1" ht="15.75" customHeight="1">
      <c r="D42119" s="233"/>
    </row>
    <row r="42121" spans="4:4" s="232" customFormat="1" ht="15.75" customHeight="1">
      <c r="D42121" s="233"/>
    </row>
    <row r="42123" spans="4:4" s="232" customFormat="1" ht="15.75" customHeight="1">
      <c r="D42123" s="233"/>
    </row>
    <row r="42125" spans="4:4" s="232" customFormat="1" ht="15.75" customHeight="1">
      <c r="D42125" s="233"/>
    </row>
    <row r="42127" spans="4:4" s="232" customFormat="1" ht="15.75" customHeight="1">
      <c r="D42127" s="233"/>
    </row>
    <row r="42129" spans="4:4" s="232" customFormat="1" ht="15.75" customHeight="1">
      <c r="D42129" s="233"/>
    </row>
    <row r="42131" spans="4:4" s="232" customFormat="1" ht="15.75" customHeight="1">
      <c r="D42131" s="233"/>
    </row>
    <row r="42133" spans="4:4" s="232" customFormat="1" ht="15.75" customHeight="1">
      <c r="D42133" s="233"/>
    </row>
    <row r="42135" spans="4:4" s="232" customFormat="1" ht="15.75" customHeight="1">
      <c r="D42135" s="233"/>
    </row>
    <row r="42137" spans="4:4" s="232" customFormat="1" ht="15.75" customHeight="1">
      <c r="D42137" s="233"/>
    </row>
    <row r="42139" spans="4:4" s="232" customFormat="1" ht="15.75" customHeight="1">
      <c r="D42139" s="233"/>
    </row>
    <row r="42141" spans="4:4" s="232" customFormat="1" ht="15.75" customHeight="1">
      <c r="D42141" s="233"/>
    </row>
    <row r="42143" spans="4:4" s="232" customFormat="1" ht="15.75" customHeight="1">
      <c r="D42143" s="233"/>
    </row>
    <row r="42145" spans="4:4" s="232" customFormat="1" ht="15.75" customHeight="1">
      <c r="D42145" s="233"/>
    </row>
    <row r="42147" spans="4:4" s="232" customFormat="1" ht="15.75" customHeight="1">
      <c r="D42147" s="233"/>
    </row>
    <row r="42149" spans="4:4" s="232" customFormat="1" ht="15.75" customHeight="1">
      <c r="D42149" s="233"/>
    </row>
    <row r="42151" spans="4:4" s="232" customFormat="1" ht="15.75" customHeight="1">
      <c r="D42151" s="233"/>
    </row>
    <row r="42153" spans="4:4" s="232" customFormat="1" ht="15.75" customHeight="1">
      <c r="D42153" s="233"/>
    </row>
    <row r="42155" spans="4:4" s="232" customFormat="1" ht="15.75" customHeight="1">
      <c r="D42155" s="233"/>
    </row>
    <row r="42157" spans="4:4" s="232" customFormat="1" ht="15.75" customHeight="1">
      <c r="D42157" s="233"/>
    </row>
    <row r="42159" spans="4:4" s="232" customFormat="1" ht="15.75" customHeight="1">
      <c r="D42159" s="233"/>
    </row>
    <row r="42161" spans="4:4" s="232" customFormat="1" ht="15.75" customHeight="1">
      <c r="D42161" s="233"/>
    </row>
    <row r="42163" spans="4:4" s="232" customFormat="1" ht="15.75" customHeight="1">
      <c r="D42163" s="233"/>
    </row>
    <row r="42165" spans="4:4" s="232" customFormat="1" ht="15.75" customHeight="1">
      <c r="D42165" s="233"/>
    </row>
    <row r="42167" spans="4:4" s="232" customFormat="1" ht="15.75" customHeight="1">
      <c r="D42167" s="233"/>
    </row>
    <row r="42169" spans="4:4" s="232" customFormat="1" ht="15.75" customHeight="1">
      <c r="D42169" s="233"/>
    </row>
    <row r="42171" spans="4:4" s="232" customFormat="1" ht="15.75" customHeight="1">
      <c r="D42171" s="233"/>
    </row>
    <row r="42173" spans="4:4" s="232" customFormat="1" ht="15.75" customHeight="1">
      <c r="D42173" s="233"/>
    </row>
    <row r="42175" spans="4:4" s="232" customFormat="1" ht="15.75" customHeight="1">
      <c r="D42175" s="233"/>
    </row>
    <row r="42177" spans="4:4" s="232" customFormat="1" ht="15.75" customHeight="1">
      <c r="D42177" s="233"/>
    </row>
    <row r="42179" spans="4:4" s="232" customFormat="1" ht="15.75" customHeight="1">
      <c r="D42179" s="233"/>
    </row>
    <row r="42181" spans="4:4" s="232" customFormat="1" ht="15.75" customHeight="1">
      <c r="D42181" s="233"/>
    </row>
    <row r="42183" spans="4:4" s="232" customFormat="1" ht="15.75" customHeight="1">
      <c r="D42183" s="233"/>
    </row>
    <row r="42185" spans="4:4" s="232" customFormat="1" ht="15.75" customHeight="1">
      <c r="D42185" s="233"/>
    </row>
    <row r="42187" spans="4:4" s="232" customFormat="1" ht="15.75" customHeight="1">
      <c r="D42187" s="233"/>
    </row>
    <row r="42189" spans="4:4" s="232" customFormat="1" ht="15.75" customHeight="1">
      <c r="D42189" s="233"/>
    </row>
    <row r="42191" spans="4:4" s="232" customFormat="1" ht="15.75" customHeight="1">
      <c r="D42191" s="233"/>
    </row>
    <row r="42193" spans="4:4" s="232" customFormat="1" ht="15.75" customHeight="1">
      <c r="D42193" s="233"/>
    </row>
    <row r="42195" spans="4:4" s="232" customFormat="1" ht="15.75" customHeight="1">
      <c r="D42195" s="233"/>
    </row>
    <row r="42197" spans="4:4" s="232" customFormat="1" ht="15.75" customHeight="1">
      <c r="D42197" s="233"/>
    </row>
    <row r="42199" spans="4:4" s="232" customFormat="1" ht="15.75" customHeight="1">
      <c r="D42199" s="233"/>
    </row>
    <row r="42201" spans="4:4" s="232" customFormat="1" ht="15.75" customHeight="1">
      <c r="D42201" s="233"/>
    </row>
    <row r="42203" spans="4:4" s="232" customFormat="1" ht="15.75" customHeight="1">
      <c r="D42203" s="233"/>
    </row>
    <row r="42205" spans="4:4" s="232" customFormat="1" ht="15.75" customHeight="1">
      <c r="D42205" s="233"/>
    </row>
    <row r="42207" spans="4:4" s="232" customFormat="1" ht="15.75" customHeight="1">
      <c r="D42207" s="233"/>
    </row>
    <row r="42209" spans="4:4" s="232" customFormat="1" ht="15.75" customHeight="1">
      <c r="D42209" s="233"/>
    </row>
    <row r="42211" spans="4:4" s="232" customFormat="1" ht="15.75" customHeight="1">
      <c r="D42211" s="233"/>
    </row>
    <row r="42213" spans="4:4" s="232" customFormat="1" ht="15.75" customHeight="1">
      <c r="D42213" s="233"/>
    </row>
    <row r="42215" spans="4:4" s="232" customFormat="1" ht="15.75" customHeight="1">
      <c r="D42215" s="233"/>
    </row>
    <row r="42217" spans="4:4" s="232" customFormat="1" ht="15.75" customHeight="1">
      <c r="D42217" s="233"/>
    </row>
    <row r="42219" spans="4:4" s="232" customFormat="1" ht="15.75" customHeight="1">
      <c r="D42219" s="233"/>
    </row>
    <row r="42221" spans="4:4" s="232" customFormat="1" ht="15.75" customHeight="1">
      <c r="D42221" s="233"/>
    </row>
    <row r="42223" spans="4:4" s="232" customFormat="1" ht="15.75" customHeight="1">
      <c r="D42223" s="233"/>
    </row>
    <row r="42225" spans="4:4" s="232" customFormat="1" ht="15.75" customHeight="1">
      <c r="D42225" s="233"/>
    </row>
    <row r="42227" spans="4:4" s="232" customFormat="1" ht="15.75" customHeight="1">
      <c r="D42227" s="233"/>
    </row>
    <row r="42229" spans="4:4" s="232" customFormat="1" ht="15.75" customHeight="1">
      <c r="D42229" s="233"/>
    </row>
    <row r="42231" spans="4:4" s="232" customFormat="1" ht="15.75" customHeight="1">
      <c r="D42231" s="233"/>
    </row>
    <row r="42233" spans="4:4" s="232" customFormat="1" ht="15.75" customHeight="1">
      <c r="D42233" s="233"/>
    </row>
    <row r="42235" spans="4:4" s="232" customFormat="1" ht="15.75" customHeight="1">
      <c r="D42235" s="233"/>
    </row>
    <row r="42237" spans="4:4" s="232" customFormat="1" ht="15.75" customHeight="1">
      <c r="D42237" s="233"/>
    </row>
    <row r="42239" spans="4:4" s="232" customFormat="1" ht="15.75" customHeight="1">
      <c r="D42239" s="233"/>
    </row>
    <row r="42241" spans="4:4" s="232" customFormat="1" ht="15.75" customHeight="1">
      <c r="D42241" s="233"/>
    </row>
    <row r="42243" spans="4:4" s="232" customFormat="1" ht="15.75" customHeight="1">
      <c r="D42243" s="233"/>
    </row>
    <row r="42245" spans="4:4" s="232" customFormat="1" ht="15.75" customHeight="1">
      <c r="D42245" s="233"/>
    </row>
    <row r="42247" spans="4:4" s="232" customFormat="1" ht="15.75" customHeight="1">
      <c r="D42247" s="233"/>
    </row>
    <row r="42249" spans="4:4" s="232" customFormat="1" ht="15.75" customHeight="1">
      <c r="D42249" s="233"/>
    </row>
    <row r="42251" spans="4:4" s="232" customFormat="1" ht="15.75" customHeight="1">
      <c r="D42251" s="233"/>
    </row>
    <row r="42253" spans="4:4" s="232" customFormat="1" ht="15.75" customHeight="1">
      <c r="D42253" s="233"/>
    </row>
    <row r="42255" spans="4:4" s="232" customFormat="1" ht="15.75" customHeight="1">
      <c r="D42255" s="233"/>
    </row>
    <row r="42257" spans="4:4" s="232" customFormat="1" ht="15.75" customHeight="1">
      <c r="D42257" s="233"/>
    </row>
    <row r="42259" spans="4:4" s="232" customFormat="1" ht="15.75" customHeight="1">
      <c r="D42259" s="233"/>
    </row>
    <row r="42261" spans="4:4" s="232" customFormat="1" ht="15.75" customHeight="1">
      <c r="D42261" s="233"/>
    </row>
    <row r="42263" spans="4:4" s="232" customFormat="1" ht="15.75" customHeight="1">
      <c r="D42263" s="233"/>
    </row>
    <row r="42265" spans="4:4" s="232" customFormat="1" ht="15.75" customHeight="1">
      <c r="D42265" s="233"/>
    </row>
    <row r="42267" spans="4:4" s="232" customFormat="1" ht="15.75" customHeight="1">
      <c r="D42267" s="233"/>
    </row>
    <row r="42269" spans="4:4" s="232" customFormat="1" ht="15.75" customHeight="1">
      <c r="D42269" s="233"/>
    </row>
    <row r="42271" spans="4:4" s="232" customFormat="1" ht="15.75" customHeight="1">
      <c r="D42271" s="233"/>
    </row>
    <row r="42273" spans="4:4" s="232" customFormat="1" ht="15.75" customHeight="1">
      <c r="D42273" s="233"/>
    </row>
    <row r="42275" spans="4:4" s="232" customFormat="1" ht="15.75" customHeight="1">
      <c r="D42275" s="233"/>
    </row>
    <row r="42277" spans="4:4" s="232" customFormat="1" ht="15.75" customHeight="1">
      <c r="D42277" s="233"/>
    </row>
    <row r="42279" spans="4:4" s="232" customFormat="1" ht="15.75" customHeight="1">
      <c r="D42279" s="233"/>
    </row>
    <row r="42281" spans="4:4" s="232" customFormat="1" ht="15.75" customHeight="1">
      <c r="D42281" s="233"/>
    </row>
    <row r="42283" spans="4:4" s="232" customFormat="1" ht="15.75" customHeight="1">
      <c r="D42283" s="233"/>
    </row>
    <row r="42285" spans="4:4" s="232" customFormat="1" ht="15.75" customHeight="1">
      <c r="D42285" s="233"/>
    </row>
    <row r="42287" spans="4:4" s="232" customFormat="1" ht="15.75" customHeight="1">
      <c r="D42287" s="233"/>
    </row>
    <row r="42289" spans="4:4" s="232" customFormat="1" ht="15.75" customHeight="1">
      <c r="D42289" s="233"/>
    </row>
    <row r="42291" spans="4:4" s="232" customFormat="1" ht="15.75" customHeight="1">
      <c r="D42291" s="233"/>
    </row>
    <row r="42293" spans="4:4" s="232" customFormat="1" ht="15.75" customHeight="1">
      <c r="D42293" s="233"/>
    </row>
    <row r="42295" spans="4:4" s="232" customFormat="1" ht="15.75" customHeight="1">
      <c r="D42295" s="233"/>
    </row>
    <row r="42297" spans="4:4" s="232" customFormat="1" ht="15.75" customHeight="1">
      <c r="D42297" s="233"/>
    </row>
    <row r="42299" spans="4:4" s="232" customFormat="1" ht="15.75" customHeight="1">
      <c r="D42299" s="233"/>
    </row>
    <row r="42301" spans="4:4" s="232" customFormat="1" ht="15.75" customHeight="1">
      <c r="D42301" s="233"/>
    </row>
    <row r="42303" spans="4:4" s="232" customFormat="1" ht="15.75" customHeight="1">
      <c r="D42303" s="233"/>
    </row>
    <row r="42305" spans="4:4" s="232" customFormat="1" ht="15.75" customHeight="1">
      <c r="D42305" s="233"/>
    </row>
    <row r="42307" spans="4:4" s="232" customFormat="1" ht="15.75" customHeight="1">
      <c r="D42307" s="233"/>
    </row>
    <row r="42309" spans="4:4" s="232" customFormat="1" ht="15.75" customHeight="1">
      <c r="D42309" s="233"/>
    </row>
    <row r="42311" spans="4:4" s="232" customFormat="1" ht="15.75" customHeight="1">
      <c r="D42311" s="233"/>
    </row>
    <row r="42313" spans="4:4" s="232" customFormat="1" ht="15.75" customHeight="1">
      <c r="D42313" s="233"/>
    </row>
    <row r="42315" spans="4:4" s="232" customFormat="1" ht="15.75" customHeight="1">
      <c r="D42315" s="233"/>
    </row>
    <row r="42317" spans="4:4" s="232" customFormat="1" ht="15.75" customHeight="1">
      <c r="D42317" s="233"/>
    </row>
    <row r="42319" spans="4:4" s="232" customFormat="1" ht="15.75" customHeight="1">
      <c r="D42319" s="233"/>
    </row>
    <row r="42321" spans="4:4" s="232" customFormat="1" ht="15.75" customHeight="1">
      <c r="D42321" s="233"/>
    </row>
    <row r="42323" spans="4:4" s="232" customFormat="1" ht="15.75" customHeight="1">
      <c r="D42323" s="233"/>
    </row>
    <row r="42325" spans="4:4" s="232" customFormat="1" ht="15.75" customHeight="1">
      <c r="D42325" s="233"/>
    </row>
    <row r="42327" spans="4:4" s="232" customFormat="1" ht="15.75" customHeight="1">
      <c r="D42327" s="233"/>
    </row>
    <row r="42329" spans="4:4" s="232" customFormat="1" ht="15.75" customHeight="1">
      <c r="D42329" s="233"/>
    </row>
    <row r="42331" spans="4:4" s="232" customFormat="1" ht="15.75" customHeight="1">
      <c r="D42331" s="233"/>
    </row>
    <row r="42333" spans="4:4" s="232" customFormat="1" ht="15.75" customHeight="1">
      <c r="D42333" s="233"/>
    </row>
    <row r="42335" spans="4:4" s="232" customFormat="1" ht="15.75" customHeight="1">
      <c r="D42335" s="233"/>
    </row>
    <row r="42337" spans="4:4" s="232" customFormat="1" ht="15.75" customHeight="1">
      <c r="D42337" s="233"/>
    </row>
    <row r="42339" spans="4:4" s="232" customFormat="1" ht="15.75" customHeight="1">
      <c r="D42339" s="233"/>
    </row>
    <row r="42341" spans="4:4" s="232" customFormat="1" ht="15.75" customHeight="1">
      <c r="D42341" s="233"/>
    </row>
    <row r="42343" spans="4:4" s="232" customFormat="1" ht="15.75" customHeight="1">
      <c r="D42343" s="233"/>
    </row>
    <row r="42345" spans="4:4" s="232" customFormat="1" ht="15.75" customHeight="1">
      <c r="D42345" s="233"/>
    </row>
    <row r="42347" spans="4:4" s="232" customFormat="1" ht="15.75" customHeight="1">
      <c r="D42347" s="233"/>
    </row>
    <row r="42349" spans="4:4" s="232" customFormat="1" ht="15.75" customHeight="1">
      <c r="D42349" s="233"/>
    </row>
    <row r="42351" spans="4:4" s="232" customFormat="1" ht="15.75" customHeight="1">
      <c r="D42351" s="233"/>
    </row>
    <row r="42353" spans="4:4" s="232" customFormat="1" ht="15.75" customHeight="1">
      <c r="D42353" s="233"/>
    </row>
    <row r="42355" spans="4:4" s="232" customFormat="1" ht="15.75" customHeight="1">
      <c r="D42355" s="233"/>
    </row>
    <row r="42357" spans="4:4" s="232" customFormat="1" ht="15.75" customHeight="1">
      <c r="D42357" s="233"/>
    </row>
    <row r="42359" spans="4:4" s="232" customFormat="1" ht="15.75" customHeight="1">
      <c r="D42359" s="233"/>
    </row>
    <row r="42361" spans="4:4" s="232" customFormat="1" ht="15.75" customHeight="1">
      <c r="D42361" s="233"/>
    </row>
    <row r="42363" spans="4:4" s="232" customFormat="1" ht="15.75" customHeight="1">
      <c r="D42363" s="233"/>
    </row>
    <row r="42365" spans="4:4" s="232" customFormat="1" ht="15.75" customHeight="1">
      <c r="D42365" s="233"/>
    </row>
    <row r="42367" spans="4:4" s="232" customFormat="1" ht="15.75" customHeight="1">
      <c r="D42367" s="233"/>
    </row>
    <row r="42369" spans="4:4" s="232" customFormat="1" ht="15.75" customHeight="1">
      <c r="D42369" s="233"/>
    </row>
    <row r="42371" spans="4:4" s="232" customFormat="1" ht="15.75" customHeight="1">
      <c r="D42371" s="233"/>
    </row>
    <row r="42373" spans="4:4" s="232" customFormat="1" ht="15.75" customHeight="1">
      <c r="D42373" s="233"/>
    </row>
    <row r="42375" spans="4:4" s="232" customFormat="1" ht="15.75" customHeight="1">
      <c r="D42375" s="233"/>
    </row>
    <row r="42377" spans="4:4" s="232" customFormat="1" ht="15.75" customHeight="1">
      <c r="D42377" s="233"/>
    </row>
    <row r="42379" spans="4:4" s="232" customFormat="1" ht="15.75" customHeight="1">
      <c r="D42379" s="233"/>
    </row>
    <row r="42381" spans="4:4" s="232" customFormat="1" ht="15.75" customHeight="1">
      <c r="D42381" s="233"/>
    </row>
    <row r="42383" spans="4:4" s="232" customFormat="1" ht="15.75" customHeight="1">
      <c r="D42383" s="233"/>
    </row>
    <row r="42385" spans="4:4" s="232" customFormat="1" ht="15.75" customHeight="1">
      <c r="D42385" s="233"/>
    </row>
    <row r="42387" spans="4:4" s="232" customFormat="1" ht="15.75" customHeight="1">
      <c r="D42387" s="233"/>
    </row>
    <row r="42389" spans="4:4" s="232" customFormat="1" ht="15.75" customHeight="1">
      <c r="D42389" s="233"/>
    </row>
    <row r="42391" spans="4:4" s="232" customFormat="1" ht="15.75" customHeight="1">
      <c r="D42391" s="233"/>
    </row>
    <row r="42393" spans="4:4" s="232" customFormat="1" ht="15.75" customHeight="1">
      <c r="D42393" s="233"/>
    </row>
    <row r="42395" spans="4:4" s="232" customFormat="1" ht="15.75" customHeight="1">
      <c r="D42395" s="233"/>
    </row>
    <row r="42397" spans="4:4" s="232" customFormat="1" ht="15.75" customHeight="1">
      <c r="D42397" s="233"/>
    </row>
    <row r="42399" spans="4:4" s="232" customFormat="1" ht="15.75" customHeight="1">
      <c r="D42399" s="233"/>
    </row>
    <row r="42401" spans="4:4" s="232" customFormat="1" ht="15.75" customHeight="1">
      <c r="D42401" s="233"/>
    </row>
    <row r="42403" spans="4:4" s="232" customFormat="1" ht="15.75" customHeight="1">
      <c r="D42403" s="233"/>
    </row>
    <row r="42405" spans="4:4" s="232" customFormat="1" ht="15.75" customHeight="1">
      <c r="D42405" s="233"/>
    </row>
    <row r="42407" spans="4:4" s="232" customFormat="1" ht="15.75" customHeight="1">
      <c r="D42407" s="233"/>
    </row>
    <row r="42409" spans="4:4" s="232" customFormat="1" ht="15.75" customHeight="1">
      <c r="D42409" s="233"/>
    </row>
    <row r="42411" spans="4:4" s="232" customFormat="1" ht="15.75" customHeight="1">
      <c r="D42411" s="233"/>
    </row>
    <row r="42413" spans="4:4" s="232" customFormat="1" ht="15.75" customHeight="1">
      <c r="D42413" s="233"/>
    </row>
    <row r="42415" spans="4:4" s="232" customFormat="1" ht="15.75" customHeight="1">
      <c r="D42415" s="233"/>
    </row>
    <row r="42417" spans="4:4" s="232" customFormat="1" ht="15.75" customHeight="1">
      <c r="D42417" s="233"/>
    </row>
    <row r="42419" spans="4:4" s="232" customFormat="1" ht="15.75" customHeight="1">
      <c r="D42419" s="233"/>
    </row>
    <row r="42421" spans="4:4" s="232" customFormat="1" ht="15.75" customHeight="1">
      <c r="D42421" s="233"/>
    </row>
    <row r="42423" spans="4:4" s="232" customFormat="1" ht="15.75" customHeight="1">
      <c r="D42423" s="233"/>
    </row>
    <row r="42425" spans="4:4" s="232" customFormat="1" ht="15.75" customHeight="1">
      <c r="D42425" s="233"/>
    </row>
    <row r="42427" spans="4:4" s="232" customFormat="1" ht="15.75" customHeight="1">
      <c r="D42427" s="233"/>
    </row>
    <row r="42429" spans="4:4" s="232" customFormat="1" ht="15.75" customHeight="1">
      <c r="D42429" s="233"/>
    </row>
    <row r="42431" spans="4:4" s="232" customFormat="1" ht="15.75" customHeight="1">
      <c r="D42431" s="233"/>
    </row>
    <row r="42433" spans="4:4" s="232" customFormat="1" ht="15.75" customHeight="1">
      <c r="D42433" s="233"/>
    </row>
    <row r="42435" spans="4:4" s="232" customFormat="1" ht="15.75" customHeight="1">
      <c r="D42435" s="233"/>
    </row>
    <row r="42437" spans="4:4" s="232" customFormat="1" ht="15.75" customHeight="1">
      <c r="D42437" s="233"/>
    </row>
    <row r="42439" spans="4:4" s="232" customFormat="1" ht="15.75" customHeight="1">
      <c r="D42439" s="233"/>
    </row>
    <row r="42441" spans="4:4" s="232" customFormat="1" ht="15.75" customHeight="1">
      <c r="D42441" s="233"/>
    </row>
    <row r="42443" spans="4:4" s="232" customFormat="1" ht="15.75" customHeight="1">
      <c r="D42443" s="233"/>
    </row>
    <row r="42445" spans="4:4" s="232" customFormat="1" ht="15.75" customHeight="1">
      <c r="D42445" s="233"/>
    </row>
    <row r="42447" spans="4:4" s="232" customFormat="1" ht="15.75" customHeight="1">
      <c r="D42447" s="233"/>
    </row>
    <row r="42449" spans="4:4" s="232" customFormat="1" ht="15.75" customHeight="1">
      <c r="D42449" s="233"/>
    </row>
    <row r="42451" spans="4:4" s="232" customFormat="1" ht="15.75" customHeight="1">
      <c r="D42451" s="233"/>
    </row>
    <row r="42453" spans="4:4" s="232" customFormat="1" ht="15.75" customHeight="1">
      <c r="D42453" s="233"/>
    </row>
    <row r="42455" spans="4:4" s="232" customFormat="1" ht="15.75" customHeight="1">
      <c r="D42455" s="233"/>
    </row>
    <row r="42457" spans="4:4" s="232" customFormat="1" ht="15.75" customHeight="1">
      <c r="D42457" s="233"/>
    </row>
    <row r="42459" spans="4:4" s="232" customFormat="1" ht="15.75" customHeight="1">
      <c r="D42459" s="233"/>
    </row>
    <row r="42461" spans="4:4" s="232" customFormat="1" ht="15.75" customHeight="1">
      <c r="D42461" s="233"/>
    </row>
    <row r="42463" spans="4:4" s="232" customFormat="1" ht="15.75" customHeight="1">
      <c r="D42463" s="233"/>
    </row>
    <row r="42465" spans="4:4" s="232" customFormat="1" ht="15.75" customHeight="1">
      <c r="D42465" s="233"/>
    </row>
    <row r="42467" spans="4:4" s="232" customFormat="1" ht="15.75" customHeight="1">
      <c r="D42467" s="233"/>
    </row>
    <row r="42469" spans="4:4" s="232" customFormat="1" ht="15.75" customHeight="1">
      <c r="D42469" s="233"/>
    </row>
    <row r="42471" spans="4:4" s="232" customFormat="1" ht="15.75" customHeight="1">
      <c r="D42471" s="233"/>
    </row>
    <row r="42473" spans="4:4" s="232" customFormat="1" ht="15.75" customHeight="1">
      <c r="D42473" s="233"/>
    </row>
    <row r="42475" spans="4:4" s="232" customFormat="1" ht="15.75" customHeight="1">
      <c r="D42475" s="233"/>
    </row>
    <row r="42477" spans="4:4" s="232" customFormat="1" ht="15.75" customHeight="1">
      <c r="D42477" s="233"/>
    </row>
    <row r="42479" spans="4:4" s="232" customFormat="1" ht="15.75" customHeight="1">
      <c r="D42479" s="233"/>
    </row>
    <row r="42481" spans="4:4" s="232" customFormat="1" ht="15.75" customHeight="1">
      <c r="D42481" s="233"/>
    </row>
    <row r="42483" spans="4:4" s="232" customFormat="1" ht="15.75" customHeight="1">
      <c r="D42483" s="233"/>
    </row>
    <row r="42485" spans="4:4" s="232" customFormat="1" ht="15.75" customHeight="1">
      <c r="D42485" s="233"/>
    </row>
    <row r="42487" spans="4:4" s="232" customFormat="1" ht="15.75" customHeight="1">
      <c r="D42487" s="233"/>
    </row>
    <row r="42489" spans="4:4" s="232" customFormat="1" ht="15.75" customHeight="1">
      <c r="D42489" s="233"/>
    </row>
    <row r="42491" spans="4:4" s="232" customFormat="1" ht="15.75" customHeight="1">
      <c r="D42491" s="233"/>
    </row>
    <row r="42493" spans="4:4" s="232" customFormat="1" ht="15.75" customHeight="1">
      <c r="D42493" s="233"/>
    </row>
    <row r="42495" spans="4:4" s="232" customFormat="1" ht="15.75" customHeight="1">
      <c r="D42495" s="233"/>
    </row>
    <row r="42497" spans="4:4" s="232" customFormat="1" ht="15.75" customHeight="1">
      <c r="D42497" s="233"/>
    </row>
    <row r="42499" spans="4:4" s="232" customFormat="1" ht="15.75" customHeight="1">
      <c r="D42499" s="233"/>
    </row>
    <row r="42501" spans="4:4" s="232" customFormat="1" ht="15.75" customHeight="1">
      <c r="D42501" s="233"/>
    </row>
    <row r="42503" spans="4:4" s="232" customFormat="1" ht="15.75" customHeight="1">
      <c r="D42503" s="233"/>
    </row>
    <row r="42505" spans="4:4" s="232" customFormat="1" ht="15.75" customHeight="1">
      <c r="D42505" s="233"/>
    </row>
    <row r="42507" spans="4:4" s="232" customFormat="1" ht="15.75" customHeight="1">
      <c r="D42507" s="233"/>
    </row>
    <row r="42509" spans="4:4" s="232" customFormat="1" ht="15.75" customHeight="1">
      <c r="D42509" s="233"/>
    </row>
    <row r="42511" spans="4:4" s="232" customFormat="1" ht="15.75" customHeight="1">
      <c r="D42511" s="233"/>
    </row>
    <row r="42513" spans="4:4" s="232" customFormat="1" ht="15.75" customHeight="1">
      <c r="D42513" s="233"/>
    </row>
    <row r="42515" spans="4:4" s="232" customFormat="1" ht="15.75" customHeight="1">
      <c r="D42515" s="233"/>
    </row>
    <row r="42517" spans="4:4" s="232" customFormat="1" ht="15.75" customHeight="1">
      <c r="D42517" s="233"/>
    </row>
    <row r="42519" spans="4:4" s="232" customFormat="1" ht="15.75" customHeight="1">
      <c r="D42519" s="233"/>
    </row>
    <row r="42521" spans="4:4" s="232" customFormat="1" ht="15.75" customHeight="1">
      <c r="D42521" s="233"/>
    </row>
    <row r="42523" spans="4:4" s="232" customFormat="1" ht="15.75" customHeight="1">
      <c r="D42523" s="233"/>
    </row>
    <row r="42525" spans="4:4" s="232" customFormat="1" ht="15.75" customHeight="1">
      <c r="D42525" s="233"/>
    </row>
    <row r="42527" spans="4:4" s="232" customFormat="1" ht="15.75" customHeight="1">
      <c r="D42527" s="233"/>
    </row>
    <row r="42529" spans="4:4" s="232" customFormat="1" ht="15.75" customHeight="1">
      <c r="D42529" s="233"/>
    </row>
    <row r="42531" spans="4:4" s="232" customFormat="1" ht="15.75" customHeight="1">
      <c r="D42531" s="233"/>
    </row>
    <row r="42533" spans="4:4" s="232" customFormat="1" ht="15.75" customHeight="1">
      <c r="D42533" s="233"/>
    </row>
    <row r="42535" spans="4:4" s="232" customFormat="1" ht="15.75" customHeight="1">
      <c r="D42535" s="233"/>
    </row>
    <row r="42537" spans="4:4" s="232" customFormat="1" ht="15.75" customHeight="1">
      <c r="D42537" s="233"/>
    </row>
    <row r="42539" spans="4:4" s="232" customFormat="1" ht="15.75" customHeight="1">
      <c r="D42539" s="233"/>
    </row>
    <row r="42541" spans="4:4" s="232" customFormat="1" ht="15.75" customHeight="1">
      <c r="D42541" s="233"/>
    </row>
    <row r="42543" spans="4:4" s="232" customFormat="1" ht="15.75" customHeight="1">
      <c r="D42543" s="233"/>
    </row>
    <row r="42545" spans="4:4" s="232" customFormat="1" ht="15.75" customHeight="1">
      <c r="D42545" s="233"/>
    </row>
    <row r="42547" spans="4:4" s="232" customFormat="1" ht="15.75" customHeight="1">
      <c r="D42547" s="233"/>
    </row>
    <row r="42549" spans="4:4" s="232" customFormat="1" ht="15.75" customHeight="1">
      <c r="D42549" s="233"/>
    </row>
    <row r="42551" spans="4:4" s="232" customFormat="1" ht="15.75" customHeight="1">
      <c r="D42551" s="233"/>
    </row>
    <row r="42553" spans="4:4" s="232" customFormat="1" ht="15.75" customHeight="1">
      <c r="D42553" s="233"/>
    </row>
    <row r="42555" spans="4:4" s="232" customFormat="1" ht="15.75" customHeight="1">
      <c r="D42555" s="233"/>
    </row>
    <row r="42557" spans="4:4" s="232" customFormat="1" ht="15.75" customHeight="1">
      <c r="D42557" s="233"/>
    </row>
    <row r="42559" spans="4:4" s="232" customFormat="1" ht="15.75" customHeight="1">
      <c r="D42559" s="233"/>
    </row>
    <row r="42561" spans="4:4" s="232" customFormat="1" ht="15.75" customHeight="1">
      <c r="D42561" s="233"/>
    </row>
    <row r="42563" spans="4:4" s="232" customFormat="1" ht="15.75" customHeight="1">
      <c r="D42563" s="233"/>
    </row>
    <row r="42565" spans="4:4" s="232" customFormat="1" ht="15.75" customHeight="1">
      <c r="D42565" s="233"/>
    </row>
    <row r="42567" spans="4:4" s="232" customFormat="1" ht="15.75" customHeight="1">
      <c r="D42567" s="233"/>
    </row>
    <row r="42569" spans="4:4" s="232" customFormat="1" ht="15.75" customHeight="1">
      <c r="D42569" s="233"/>
    </row>
    <row r="42571" spans="4:4" s="232" customFormat="1" ht="15.75" customHeight="1">
      <c r="D42571" s="233"/>
    </row>
    <row r="42573" spans="4:4" s="232" customFormat="1" ht="15.75" customHeight="1">
      <c r="D42573" s="233"/>
    </row>
    <row r="42575" spans="4:4" s="232" customFormat="1" ht="15.75" customHeight="1">
      <c r="D42575" s="233"/>
    </row>
    <row r="42577" spans="4:4" s="232" customFormat="1" ht="15.75" customHeight="1">
      <c r="D42577" s="233"/>
    </row>
    <row r="42579" spans="4:4" s="232" customFormat="1" ht="15.75" customHeight="1">
      <c r="D42579" s="233"/>
    </row>
    <row r="42581" spans="4:4" s="232" customFormat="1" ht="15.75" customHeight="1">
      <c r="D42581" s="233"/>
    </row>
    <row r="42583" spans="4:4" s="232" customFormat="1" ht="15.75" customHeight="1">
      <c r="D42583" s="233"/>
    </row>
    <row r="42585" spans="4:4" s="232" customFormat="1" ht="15.75" customHeight="1">
      <c r="D42585" s="233"/>
    </row>
    <row r="42587" spans="4:4" s="232" customFormat="1" ht="15.75" customHeight="1">
      <c r="D42587" s="233"/>
    </row>
    <row r="42589" spans="4:4" s="232" customFormat="1" ht="15.75" customHeight="1">
      <c r="D42589" s="233"/>
    </row>
    <row r="42591" spans="4:4" s="232" customFormat="1" ht="15.75" customHeight="1">
      <c r="D42591" s="233"/>
    </row>
    <row r="42593" spans="4:4" s="232" customFormat="1" ht="15.75" customHeight="1">
      <c r="D42593" s="233"/>
    </row>
    <row r="42595" spans="4:4" s="232" customFormat="1" ht="15.75" customHeight="1">
      <c r="D42595" s="233"/>
    </row>
    <row r="42597" spans="4:4" s="232" customFormat="1" ht="15.75" customHeight="1">
      <c r="D42597" s="233"/>
    </row>
    <row r="42599" spans="4:4" s="232" customFormat="1" ht="15.75" customHeight="1">
      <c r="D42599" s="233"/>
    </row>
    <row r="42601" spans="4:4" s="232" customFormat="1" ht="15.75" customHeight="1">
      <c r="D42601" s="233"/>
    </row>
    <row r="42603" spans="4:4" s="232" customFormat="1" ht="15.75" customHeight="1">
      <c r="D42603" s="233"/>
    </row>
    <row r="42605" spans="4:4" s="232" customFormat="1" ht="15.75" customHeight="1">
      <c r="D42605" s="233"/>
    </row>
    <row r="42607" spans="4:4" s="232" customFormat="1" ht="15.75" customHeight="1">
      <c r="D42607" s="233"/>
    </row>
    <row r="42609" spans="4:4" s="232" customFormat="1" ht="15.75" customHeight="1">
      <c r="D42609" s="233"/>
    </row>
    <row r="42611" spans="4:4" s="232" customFormat="1" ht="15.75" customHeight="1">
      <c r="D42611" s="233"/>
    </row>
    <row r="42613" spans="4:4" s="232" customFormat="1" ht="15.75" customHeight="1">
      <c r="D42613" s="233"/>
    </row>
    <row r="42615" spans="4:4" s="232" customFormat="1" ht="15.75" customHeight="1">
      <c r="D42615" s="233"/>
    </row>
    <row r="42617" spans="4:4" s="232" customFormat="1" ht="15.75" customHeight="1">
      <c r="D42617" s="233"/>
    </row>
    <row r="42619" spans="4:4" s="232" customFormat="1" ht="15.75" customHeight="1">
      <c r="D42619" s="233"/>
    </row>
    <row r="42621" spans="4:4" s="232" customFormat="1" ht="15.75" customHeight="1">
      <c r="D42621" s="233"/>
    </row>
    <row r="42623" spans="4:4" s="232" customFormat="1" ht="15.75" customHeight="1">
      <c r="D42623" s="233"/>
    </row>
    <row r="42625" spans="4:4" s="232" customFormat="1" ht="15.75" customHeight="1">
      <c r="D42625" s="233"/>
    </row>
    <row r="42627" spans="4:4" s="232" customFormat="1" ht="15.75" customHeight="1">
      <c r="D42627" s="233"/>
    </row>
    <row r="42629" spans="4:4" s="232" customFormat="1" ht="15.75" customHeight="1">
      <c r="D42629" s="233"/>
    </row>
    <row r="42631" spans="4:4" s="232" customFormat="1" ht="15.75" customHeight="1">
      <c r="D42631" s="233"/>
    </row>
    <row r="42633" spans="4:4" s="232" customFormat="1" ht="15.75" customHeight="1">
      <c r="D42633" s="233"/>
    </row>
    <row r="42635" spans="4:4" s="232" customFormat="1" ht="15.75" customHeight="1">
      <c r="D42635" s="233"/>
    </row>
    <row r="42637" spans="4:4" s="232" customFormat="1" ht="15.75" customHeight="1">
      <c r="D42637" s="233"/>
    </row>
    <row r="42639" spans="4:4" s="232" customFormat="1" ht="15.75" customHeight="1">
      <c r="D42639" s="233"/>
    </row>
    <row r="42641" spans="4:4" s="232" customFormat="1" ht="15.75" customHeight="1">
      <c r="D42641" s="233"/>
    </row>
    <row r="42643" spans="4:4" s="232" customFormat="1" ht="15.75" customHeight="1">
      <c r="D42643" s="233"/>
    </row>
    <row r="42645" spans="4:4" s="232" customFormat="1" ht="15.75" customHeight="1">
      <c r="D42645" s="233"/>
    </row>
    <row r="42647" spans="4:4" s="232" customFormat="1" ht="15.75" customHeight="1">
      <c r="D42647" s="233"/>
    </row>
    <row r="42649" spans="4:4" s="232" customFormat="1" ht="15.75" customHeight="1">
      <c r="D42649" s="233"/>
    </row>
    <row r="42651" spans="4:4" s="232" customFormat="1" ht="15.75" customHeight="1">
      <c r="D42651" s="233"/>
    </row>
    <row r="42653" spans="4:4" s="232" customFormat="1" ht="15.75" customHeight="1">
      <c r="D42653" s="233"/>
    </row>
    <row r="42655" spans="4:4" s="232" customFormat="1" ht="15.75" customHeight="1">
      <c r="D42655" s="233"/>
    </row>
    <row r="42657" spans="4:4" s="232" customFormat="1" ht="15.75" customHeight="1">
      <c r="D42657" s="233"/>
    </row>
    <row r="42659" spans="4:4" s="232" customFormat="1" ht="15.75" customHeight="1">
      <c r="D42659" s="233"/>
    </row>
    <row r="42661" spans="4:4" s="232" customFormat="1" ht="15.75" customHeight="1">
      <c r="D42661" s="233"/>
    </row>
    <row r="42663" spans="4:4" s="232" customFormat="1" ht="15.75" customHeight="1">
      <c r="D42663" s="233"/>
    </row>
    <row r="42665" spans="4:4" s="232" customFormat="1" ht="15.75" customHeight="1">
      <c r="D42665" s="233"/>
    </row>
    <row r="42667" spans="4:4" s="232" customFormat="1" ht="15.75" customHeight="1">
      <c r="D42667" s="233"/>
    </row>
    <row r="42669" spans="4:4" s="232" customFormat="1" ht="15.75" customHeight="1">
      <c r="D42669" s="233"/>
    </row>
    <row r="42671" spans="4:4" s="232" customFormat="1" ht="15.75" customHeight="1">
      <c r="D42671" s="233"/>
    </row>
    <row r="42673" spans="4:4" s="232" customFormat="1" ht="15.75" customHeight="1">
      <c r="D42673" s="233"/>
    </row>
    <row r="42675" spans="4:4" s="232" customFormat="1" ht="15.75" customHeight="1">
      <c r="D42675" s="233"/>
    </row>
    <row r="42677" spans="4:4" s="232" customFormat="1" ht="15.75" customHeight="1">
      <c r="D42677" s="233"/>
    </row>
    <row r="42679" spans="4:4" s="232" customFormat="1" ht="15.75" customHeight="1">
      <c r="D42679" s="233"/>
    </row>
    <row r="42681" spans="4:4" s="232" customFormat="1" ht="15.75" customHeight="1">
      <c r="D42681" s="233"/>
    </row>
    <row r="42683" spans="4:4" s="232" customFormat="1" ht="15.75" customHeight="1">
      <c r="D42683" s="233"/>
    </row>
    <row r="42685" spans="4:4" s="232" customFormat="1" ht="15.75" customHeight="1">
      <c r="D42685" s="233"/>
    </row>
    <row r="42687" spans="4:4" s="232" customFormat="1" ht="15.75" customHeight="1">
      <c r="D42687" s="233"/>
    </row>
    <row r="42689" spans="4:4" s="232" customFormat="1" ht="15.75" customHeight="1">
      <c r="D42689" s="233"/>
    </row>
    <row r="42691" spans="4:4" s="232" customFormat="1" ht="15.75" customHeight="1">
      <c r="D42691" s="233"/>
    </row>
    <row r="42693" spans="4:4" s="232" customFormat="1" ht="15.75" customHeight="1">
      <c r="D42693" s="233"/>
    </row>
    <row r="42695" spans="4:4" s="232" customFormat="1" ht="15.75" customHeight="1">
      <c r="D42695" s="233"/>
    </row>
    <row r="42697" spans="4:4" s="232" customFormat="1" ht="15.75" customHeight="1">
      <c r="D42697" s="233"/>
    </row>
    <row r="42699" spans="4:4" s="232" customFormat="1" ht="15.75" customHeight="1">
      <c r="D42699" s="233"/>
    </row>
    <row r="42701" spans="4:4" s="232" customFormat="1" ht="15.75" customHeight="1">
      <c r="D42701" s="233"/>
    </row>
    <row r="42703" spans="4:4" s="232" customFormat="1" ht="15.75" customHeight="1">
      <c r="D42703" s="233"/>
    </row>
    <row r="42705" spans="4:4" s="232" customFormat="1" ht="15.75" customHeight="1">
      <c r="D42705" s="233"/>
    </row>
    <row r="42707" spans="4:4" s="232" customFormat="1" ht="15.75" customHeight="1">
      <c r="D42707" s="233"/>
    </row>
    <row r="42709" spans="4:4" s="232" customFormat="1" ht="15.75" customHeight="1">
      <c r="D42709" s="233"/>
    </row>
    <row r="42711" spans="4:4" s="232" customFormat="1" ht="15.75" customHeight="1">
      <c r="D42711" s="233"/>
    </row>
    <row r="42713" spans="4:4" s="232" customFormat="1" ht="15.75" customHeight="1">
      <c r="D42713" s="233"/>
    </row>
    <row r="42715" spans="4:4" s="232" customFormat="1" ht="15.75" customHeight="1">
      <c r="D42715" s="233"/>
    </row>
    <row r="42717" spans="4:4" s="232" customFormat="1" ht="15.75" customHeight="1">
      <c r="D42717" s="233"/>
    </row>
    <row r="42719" spans="4:4" s="232" customFormat="1" ht="15.75" customHeight="1">
      <c r="D42719" s="233"/>
    </row>
    <row r="42721" spans="4:4" s="232" customFormat="1" ht="15.75" customHeight="1">
      <c r="D42721" s="233"/>
    </row>
    <row r="42723" spans="4:4" s="232" customFormat="1" ht="15.75" customHeight="1">
      <c r="D42723" s="233"/>
    </row>
    <row r="42725" spans="4:4" s="232" customFormat="1" ht="15.75" customHeight="1">
      <c r="D42725" s="233"/>
    </row>
    <row r="42727" spans="4:4" s="232" customFormat="1" ht="15.75" customHeight="1">
      <c r="D42727" s="233"/>
    </row>
    <row r="42729" spans="4:4" s="232" customFormat="1" ht="15.75" customHeight="1">
      <c r="D42729" s="233"/>
    </row>
    <row r="42731" spans="4:4" s="232" customFormat="1" ht="15.75" customHeight="1">
      <c r="D42731" s="233"/>
    </row>
    <row r="42733" spans="4:4" s="232" customFormat="1" ht="15.75" customHeight="1">
      <c r="D42733" s="233"/>
    </row>
    <row r="42735" spans="4:4" s="232" customFormat="1" ht="15.75" customHeight="1">
      <c r="D42735" s="233"/>
    </row>
    <row r="42737" spans="4:4" s="232" customFormat="1" ht="15.75" customHeight="1">
      <c r="D42737" s="233"/>
    </row>
    <row r="42739" spans="4:4" s="232" customFormat="1" ht="15.75" customHeight="1">
      <c r="D42739" s="233"/>
    </row>
    <row r="42741" spans="4:4" s="232" customFormat="1" ht="15.75" customHeight="1">
      <c r="D42741" s="233"/>
    </row>
    <row r="42743" spans="4:4" s="232" customFormat="1" ht="15.75" customHeight="1">
      <c r="D42743" s="233"/>
    </row>
    <row r="42745" spans="4:4" s="232" customFormat="1" ht="15.75" customHeight="1">
      <c r="D42745" s="233"/>
    </row>
    <row r="42747" spans="4:4" s="232" customFormat="1" ht="15.75" customHeight="1">
      <c r="D42747" s="233"/>
    </row>
    <row r="42749" spans="4:4" s="232" customFormat="1" ht="15.75" customHeight="1">
      <c r="D42749" s="233"/>
    </row>
    <row r="42751" spans="4:4" s="232" customFormat="1" ht="15.75" customHeight="1">
      <c r="D42751" s="233"/>
    </row>
    <row r="42753" spans="4:4" s="232" customFormat="1" ht="15.75" customHeight="1">
      <c r="D42753" s="233"/>
    </row>
    <row r="42755" spans="4:4" s="232" customFormat="1" ht="15.75" customHeight="1">
      <c r="D42755" s="233"/>
    </row>
    <row r="42757" spans="4:4" s="232" customFormat="1" ht="15.75" customHeight="1">
      <c r="D42757" s="233"/>
    </row>
    <row r="42759" spans="4:4" s="232" customFormat="1" ht="15.75" customHeight="1">
      <c r="D42759" s="233"/>
    </row>
    <row r="42761" spans="4:4" s="232" customFormat="1" ht="15.75" customHeight="1">
      <c r="D42761" s="233"/>
    </row>
    <row r="42763" spans="4:4" s="232" customFormat="1" ht="15.75" customHeight="1">
      <c r="D42763" s="233"/>
    </row>
    <row r="42765" spans="4:4" s="232" customFormat="1" ht="15.75" customHeight="1">
      <c r="D42765" s="233"/>
    </row>
    <row r="42767" spans="4:4" s="232" customFormat="1" ht="15.75" customHeight="1">
      <c r="D42767" s="233"/>
    </row>
    <row r="42769" spans="4:4" s="232" customFormat="1" ht="15.75" customHeight="1">
      <c r="D42769" s="233"/>
    </row>
    <row r="42771" spans="4:4" s="232" customFormat="1" ht="15.75" customHeight="1">
      <c r="D42771" s="233"/>
    </row>
    <row r="42773" spans="4:4" s="232" customFormat="1" ht="15.75" customHeight="1">
      <c r="D42773" s="233"/>
    </row>
    <row r="42775" spans="4:4" s="232" customFormat="1" ht="15.75" customHeight="1">
      <c r="D42775" s="233"/>
    </row>
    <row r="42777" spans="4:4" s="232" customFormat="1" ht="15.75" customHeight="1">
      <c r="D42777" s="233"/>
    </row>
    <row r="42779" spans="4:4" s="232" customFormat="1" ht="15.75" customHeight="1">
      <c r="D42779" s="233"/>
    </row>
    <row r="42781" spans="4:4" s="232" customFormat="1" ht="15.75" customHeight="1">
      <c r="D42781" s="233"/>
    </row>
    <row r="42783" spans="4:4" s="232" customFormat="1" ht="15.75" customHeight="1">
      <c r="D42783" s="233"/>
    </row>
    <row r="42785" spans="4:4" s="232" customFormat="1" ht="15.75" customHeight="1">
      <c r="D42785" s="233"/>
    </row>
    <row r="42787" spans="4:4" s="232" customFormat="1" ht="15.75" customHeight="1">
      <c r="D42787" s="233"/>
    </row>
    <row r="42789" spans="4:4" s="232" customFormat="1" ht="15.75" customHeight="1">
      <c r="D42789" s="233"/>
    </row>
    <row r="42791" spans="4:4" s="232" customFormat="1" ht="15.75" customHeight="1">
      <c r="D42791" s="233"/>
    </row>
    <row r="42793" spans="4:4" s="232" customFormat="1" ht="15.75" customHeight="1">
      <c r="D42793" s="233"/>
    </row>
    <row r="42795" spans="4:4" s="232" customFormat="1" ht="15.75" customHeight="1">
      <c r="D42795" s="233"/>
    </row>
    <row r="42797" spans="4:4" s="232" customFormat="1" ht="15.75" customHeight="1">
      <c r="D42797" s="233"/>
    </row>
    <row r="42799" spans="4:4" s="232" customFormat="1" ht="15.75" customHeight="1">
      <c r="D42799" s="233"/>
    </row>
    <row r="42801" spans="4:4" s="232" customFormat="1" ht="15.75" customHeight="1">
      <c r="D42801" s="233"/>
    </row>
    <row r="42803" spans="4:4" s="232" customFormat="1" ht="15.75" customHeight="1">
      <c r="D42803" s="233"/>
    </row>
    <row r="42805" spans="4:4" s="232" customFormat="1" ht="15.75" customHeight="1">
      <c r="D42805" s="233"/>
    </row>
    <row r="42807" spans="4:4" s="232" customFormat="1" ht="15.75" customHeight="1">
      <c r="D42807" s="233"/>
    </row>
    <row r="42809" spans="4:4" s="232" customFormat="1" ht="15.75" customHeight="1">
      <c r="D42809" s="233"/>
    </row>
    <row r="42811" spans="4:4" s="232" customFormat="1" ht="15.75" customHeight="1">
      <c r="D42811" s="233"/>
    </row>
    <row r="42813" spans="4:4" s="232" customFormat="1" ht="15.75" customHeight="1">
      <c r="D42813" s="233"/>
    </row>
    <row r="42815" spans="4:4" s="232" customFormat="1" ht="15.75" customHeight="1">
      <c r="D42815" s="233"/>
    </row>
    <row r="42817" spans="4:4" s="232" customFormat="1" ht="15.75" customHeight="1">
      <c r="D42817" s="233"/>
    </row>
    <row r="42819" spans="4:4" s="232" customFormat="1" ht="15.75" customHeight="1">
      <c r="D42819" s="233"/>
    </row>
    <row r="42821" spans="4:4" s="232" customFormat="1" ht="15.75" customHeight="1">
      <c r="D42821" s="233"/>
    </row>
    <row r="42823" spans="4:4" s="232" customFormat="1" ht="15.75" customHeight="1">
      <c r="D42823" s="233"/>
    </row>
    <row r="42825" spans="4:4" s="232" customFormat="1" ht="15.75" customHeight="1">
      <c r="D42825" s="233"/>
    </row>
    <row r="42827" spans="4:4" s="232" customFormat="1" ht="15.75" customHeight="1">
      <c r="D42827" s="233"/>
    </row>
    <row r="42829" spans="4:4" s="232" customFormat="1" ht="15.75" customHeight="1">
      <c r="D42829" s="233"/>
    </row>
    <row r="42831" spans="4:4" s="232" customFormat="1" ht="15.75" customHeight="1">
      <c r="D42831" s="233"/>
    </row>
    <row r="42833" spans="4:4" s="232" customFormat="1" ht="15.75" customHeight="1">
      <c r="D42833" s="233"/>
    </row>
    <row r="42835" spans="4:4" s="232" customFormat="1" ht="15.75" customHeight="1">
      <c r="D42835" s="233"/>
    </row>
    <row r="42837" spans="4:4" s="232" customFormat="1" ht="15.75" customHeight="1">
      <c r="D42837" s="233"/>
    </row>
    <row r="42839" spans="4:4" s="232" customFormat="1" ht="15.75" customHeight="1">
      <c r="D42839" s="233"/>
    </row>
    <row r="42841" spans="4:4" s="232" customFormat="1" ht="15.75" customHeight="1">
      <c r="D42841" s="233"/>
    </row>
    <row r="42843" spans="4:4" s="232" customFormat="1" ht="15.75" customHeight="1">
      <c r="D42843" s="233"/>
    </row>
    <row r="42845" spans="4:4" s="232" customFormat="1" ht="15.75" customHeight="1">
      <c r="D42845" s="233"/>
    </row>
    <row r="42847" spans="4:4" s="232" customFormat="1" ht="15.75" customHeight="1">
      <c r="D42847" s="233"/>
    </row>
    <row r="42849" spans="4:4" s="232" customFormat="1" ht="15.75" customHeight="1">
      <c r="D42849" s="233"/>
    </row>
    <row r="42851" spans="4:4" s="232" customFormat="1" ht="15.75" customHeight="1">
      <c r="D42851" s="233"/>
    </row>
    <row r="42853" spans="4:4" s="232" customFormat="1" ht="15.75" customHeight="1">
      <c r="D42853" s="233"/>
    </row>
    <row r="42855" spans="4:4" s="232" customFormat="1" ht="15.75" customHeight="1">
      <c r="D42855" s="233"/>
    </row>
    <row r="42857" spans="4:4" s="232" customFormat="1" ht="15.75" customHeight="1">
      <c r="D42857" s="233"/>
    </row>
    <row r="42859" spans="4:4" s="232" customFormat="1" ht="15.75" customHeight="1">
      <c r="D42859" s="233"/>
    </row>
    <row r="42861" spans="4:4" s="232" customFormat="1" ht="15.75" customHeight="1">
      <c r="D42861" s="233"/>
    </row>
    <row r="42863" spans="4:4" s="232" customFormat="1" ht="15.75" customHeight="1">
      <c r="D42863" s="233"/>
    </row>
    <row r="42865" spans="4:4" s="232" customFormat="1" ht="15.75" customHeight="1">
      <c r="D42865" s="233"/>
    </row>
    <row r="42867" spans="4:4" s="232" customFormat="1" ht="15.75" customHeight="1">
      <c r="D42867" s="233"/>
    </row>
    <row r="42869" spans="4:4" s="232" customFormat="1" ht="15.75" customHeight="1">
      <c r="D42869" s="233"/>
    </row>
    <row r="42871" spans="4:4" s="232" customFormat="1" ht="15.75" customHeight="1">
      <c r="D42871" s="233"/>
    </row>
    <row r="42873" spans="4:4" s="232" customFormat="1" ht="15.75" customHeight="1">
      <c r="D42873" s="233"/>
    </row>
    <row r="42875" spans="4:4" s="232" customFormat="1" ht="15.75" customHeight="1">
      <c r="D42875" s="233"/>
    </row>
    <row r="42877" spans="4:4" s="232" customFormat="1" ht="15.75" customHeight="1">
      <c r="D42877" s="233"/>
    </row>
    <row r="42879" spans="4:4" s="232" customFormat="1" ht="15.75" customHeight="1">
      <c r="D42879" s="233"/>
    </row>
    <row r="42881" spans="4:4" s="232" customFormat="1" ht="15.75" customHeight="1">
      <c r="D42881" s="233"/>
    </row>
    <row r="42883" spans="4:4" s="232" customFormat="1" ht="15.75" customHeight="1">
      <c r="D42883" s="233"/>
    </row>
    <row r="42885" spans="4:4" s="232" customFormat="1" ht="15.75" customHeight="1">
      <c r="D42885" s="233"/>
    </row>
    <row r="42887" spans="4:4" s="232" customFormat="1" ht="15.75" customHeight="1">
      <c r="D42887" s="233"/>
    </row>
    <row r="42889" spans="4:4" s="232" customFormat="1" ht="15.75" customHeight="1">
      <c r="D42889" s="233"/>
    </row>
    <row r="42891" spans="4:4" s="232" customFormat="1" ht="15.75" customHeight="1">
      <c r="D42891" s="233"/>
    </row>
    <row r="42893" spans="4:4" s="232" customFormat="1" ht="15.75" customHeight="1">
      <c r="D42893" s="233"/>
    </row>
    <row r="42895" spans="4:4" s="232" customFormat="1" ht="15.75" customHeight="1">
      <c r="D42895" s="233"/>
    </row>
    <row r="42897" spans="4:4" s="232" customFormat="1" ht="15.75" customHeight="1">
      <c r="D42897" s="233"/>
    </row>
    <row r="42899" spans="4:4" s="232" customFormat="1" ht="15.75" customHeight="1">
      <c r="D42899" s="233"/>
    </row>
    <row r="42901" spans="4:4" s="232" customFormat="1" ht="15.75" customHeight="1">
      <c r="D42901" s="233"/>
    </row>
    <row r="42903" spans="4:4" s="232" customFormat="1" ht="15.75" customHeight="1">
      <c r="D42903" s="233"/>
    </row>
    <row r="42905" spans="4:4" s="232" customFormat="1" ht="15.75" customHeight="1">
      <c r="D42905" s="233"/>
    </row>
    <row r="42907" spans="4:4" s="232" customFormat="1" ht="15.75" customHeight="1">
      <c r="D42907" s="233"/>
    </row>
    <row r="42909" spans="4:4" s="232" customFormat="1" ht="15.75" customHeight="1">
      <c r="D42909" s="233"/>
    </row>
    <row r="42911" spans="4:4" s="232" customFormat="1" ht="15.75" customHeight="1">
      <c r="D42911" s="233"/>
    </row>
    <row r="42913" spans="4:4" s="232" customFormat="1" ht="15.75" customHeight="1">
      <c r="D42913" s="233"/>
    </row>
    <row r="42915" spans="4:4" s="232" customFormat="1" ht="15.75" customHeight="1">
      <c r="D42915" s="233"/>
    </row>
    <row r="42917" spans="4:4" s="232" customFormat="1" ht="15.75" customHeight="1">
      <c r="D42917" s="233"/>
    </row>
    <row r="42919" spans="4:4" s="232" customFormat="1" ht="15.75" customHeight="1">
      <c r="D42919" s="233"/>
    </row>
    <row r="42921" spans="4:4" s="232" customFormat="1" ht="15.75" customHeight="1">
      <c r="D42921" s="233"/>
    </row>
    <row r="42923" spans="4:4" s="232" customFormat="1" ht="15.75" customHeight="1">
      <c r="D42923" s="233"/>
    </row>
    <row r="42925" spans="4:4" s="232" customFormat="1" ht="15.75" customHeight="1">
      <c r="D42925" s="233"/>
    </row>
    <row r="42927" spans="4:4" s="232" customFormat="1" ht="15.75" customHeight="1">
      <c r="D42927" s="233"/>
    </row>
    <row r="42929" spans="4:4" s="232" customFormat="1" ht="15.75" customHeight="1">
      <c r="D42929" s="233"/>
    </row>
    <row r="42931" spans="4:4" s="232" customFormat="1" ht="15.75" customHeight="1">
      <c r="D42931" s="233"/>
    </row>
    <row r="42933" spans="4:4" s="232" customFormat="1" ht="15.75" customHeight="1">
      <c r="D42933" s="233"/>
    </row>
    <row r="42935" spans="4:4" s="232" customFormat="1" ht="15.75" customHeight="1">
      <c r="D42935" s="233"/>
    </row>
    <row r="42937" spans="4:4" s="232" customFormat="1" ht="15.75" customHeight="1">
      <c r="D42937" s="233"/>
    </row>
    <row r="42939" spans="4:4" s="232" customFormat="1" ht="15.75" customHeight="1">
      <c r="D42939" s="233"/>
    </row>
    <row r="42941" spans="4:4" s="232" customFormat="1" ht="15.75" customHeight="1">
      <c r="D42941" s="233"/>
    </row>
    <row r="42943" spans="4:4" s="232" customFormat="1" ht="15.75" customHeight="1">
      <c r="D42943" s="233"/>
    </row>
    <row r="42945" spans="4:4" s="232" customFormat="1" ht="15.75" customHeight="1">
      <c r="D42945" s="233"/>
    </row>
    <row r="42947" spans="4:4" s="232" customFormat="1" ht="15.75" customHeight="1">
      <c r="D42947" s="233"/>
    </row>
    <row r="42949" spans="4:4" s="232" customFormat="1" ht="15.75" customHeight="1">
      <c r="D42949" s="233"/>
    </row>
    <row r="42951" spans="4:4" s="232" customFormat="1" ht="15.75" customHeight="1">
      <c r="D42951" s="233"/>
    </row>
    <row r="42953" spans="4:4" s="232" customFormat="1" ht="15.75" customHeight="1">
      <c r="D42953" s="233"/>
    </row>
    <row r="42955" spans="4:4" s="232" customFormat="1" ht="15.75" customHeight="1">
      <c r="D42955" s="233"/>
    </row>
    <row r="42957" spans="4:4" s="232" customFormat="1" ht="15.75" customHeight="1">
      <c r="D42957" s="233"/>
    </row>
    <row r="42959" spans="4:4" s="232" customFormat="1" ht="15.75" customHeight="1">
      <c r="D42959" s="233"/>
    </row>
    <row r="42961" spans="4:4" s="232" customFormat="1" ht="15.75" customHeight="1">
      <c r="D42961" s="233"/>
    </row>
    <row r="42963" spans="4:4" s="232" customFormat="1" ht="15.75" customHeight="1">
      <c r="D42963" s="233"/>
    </row>
    <row r="42965" spans="4:4" s="232" customFormat="1" ht="15.75" customHeight="1">
      <c r="D42965" s="233"/>
    </row>
    <row r="42967" spans="4:4" s="232" customFormat="1" ht="15.75" customHeight="1">
      <c r="D42967" s="233"/>
    </row>
    <row r="42969" spans="4:4" s="232" customFormat="1" ht="15.75" customHeight="1">
      <c r="D42969" s="233"/>
    </row>
    <row r="42971" spans="4:4" s="232" customFormat="1" ht="15.75" customHeight="1">
      <c r="D42971" s="233"/>
    </row>
    <row r="42973" spans="4:4" s="232" customFormat="1" ht="15.75" customHeight="1">
      <c r="D42973" s="233"/>
    </row>
    <row r="42975" spans="4:4" s="232" customFormat="1" ht="15.75" customHeight="1">
      <c r="D42975" s="233"/>
    </row>
    <row r="42977" spans="4:4" s="232" customFormat="1" ht="15.75" customHeight="1">
      <c r="D42977" s="233"/>
    </row>
    <row r="42979" spans="4:4" s="232" customFormat="1" ht="15.75" customHeight="1">
      <c r="D42979" s="233"/>
    </row>
    <row r="42981" spans="4:4" s="232" customFormat="1" ht="15.75" customHeight="1">
      <c r="D42981" s="233"/>
    </row>
    <row r="42983" spans="4:4" s="232" customFormat="1" ht="15.75" customHeight="1">
      <c r="D42983" s="233"/>
    </row>
    <row r="42985" spans="4:4" s="232" customFormat="1" ht="15.75" customHeight="1">
      <c r="D42985" s="233"/>
    </row>
    <row r="42987" spans="4:4" s="232" customFormat="1" ht="15.75" customHeight="1">
      <c r="D42987" s="233"/>
    </row>
    <row r="42989" spans="4:4" s="232" customFormat="1" ht="15.75" customHeight="1">
      <c r="D42989" s="233"/>
    </row>
    <row r="42991" spans="4:4" s="232" customFormat="1" ht="15.75" customHeight="1">
      <c r="D42991" s="233"/>
    </row>
    <row r="42993" spans="4:4" s="232" customFormat="1" ht="15.75" customHeight="1">
      <c r="D42993" s="233"/>
    </row>
    <row r="42995" spans="4:4" s="232" customFormat="1" ht="15.75" customHeight="1">
      <c r="D42995" s="233"/>
    </row>
    <row r="42997" spans="4:4" s="232" customFormat="1" ht="15.75" customHeight="1">
      <c r="D42997" s="233"/>
    </row>
    <row r="42999" spans="4:4" s="232" customFormat="1" ht="15.75" customHeight="1">
      <c r="D42999" s="233"/>
    </row>
    <row r="43001" spans="4:4" s="232" customFormat="1" ht="15.75" customHeight="1">
      <c r="D43001" s="233"/>
    </row>
    <row r="43003" spans="4:4" s="232" customFormat="1" ht="15.75" customHeight="1">
      <c r="D43003" s="233"/>
    </row>
    <row r="43005" spans="4:4" s="232" customFormat="1" ht="15.75" customHeight="1">
      <c r="D43005" s="233"/>
    </row>
    <row r="43007" spans="4:4" s="232" customFormat="1" ht="15.75" customHeight="1">
      <c r="D43007" s="233"/>
    </row>
    <row r="43009" spans="4:4" s="232" customFormat="1" ht="15.75" customHeight="1">
      <c r="D43009" s="233"/>
    </row>
    <row r="43011" spans="4:4" s="232" customFormat="1" ht="15.75" customHeight="1">
      <c r="D43011" s="233"/>
    </row>
    <row r="43013" spans="4:4" s="232" customFormat="1" ht="15.75" customHeight="1">
      <c r="D43013" s="233"/>
    </row>
    <row r="43015" spans="4:4" s="232" customFormat="1" ht="15.75" customHeight="1">
      <c r="D43015" s="233"/>
    </row>
    <row r="43017" spans="4:4" s="232" customFormat="1" ht="15.75" customHeight="1">
      <c r="D43017" s="233"/>
    </row>
    <row r="43019" spans="4:4" s="232" customFormat="1" ht="15.75" customHeight="1">
      <c r="D43019" s="233"/>
    </row>
    <row r="43021" spans="4:4" s="232" customFormat="1" ht="15.75" customHeight="1">
      <c r="D43021" s="233"/>
    </row>
    <row r="43023" spans="4:4" s="232" customFormat="1" ht="15.75" customHeight="1">
      <c r="D43023" s="233"/>
    </row>
    <row r="43025" spans="4:4" s="232" customFormat="1" ht="15.75" customHeight="1">
      <c r="D43025" s="233"/>
    </row>
    <row r="43027" spans="4:4" s="232" customFormat="1" ht="15.75" customHeight="1">
      <c r="D43027" s="233"/>
    </row>
    <row r="43029" spans="4:4" s="232" customFormat="1" ht="15.75" customHeight="1">
      <c r="D43029" s="233"/>
    </row>
    <row r="43031" spans="4:4" s="232" customFormat="1" ht="15.75" customHeight="1">
      <c r="D43031" s="233"/>
    </row>
    <row r="43033" spans="4:4" s="232" customFormat="1" ht="15.75" customHeight="1">
      <c r="D43033" s="233"/>
    </row>
    <row r="43035" spans="4:4" s="232" customFormat="1" ht="15.75" customHeight="1">
      <c r="D43035" s="233"/>
    </row>
    <row r="43037" spans="4:4" s="232" customFormat="1" ht="15.75" customHeight="1">
      <c r="D43037" s="233"/>
    </row>
    <row r="43039" spans="4:4" s="232" customFormat="1" ht="15.75" customHeight="1">
      <c r="D43039" s="233"/>
    </row>
    <row r="43041" spans="4:4" s="232" customFormat="1" ht="15.75" customHeight="1">
      <c r="D43041" s="233"/>
    </row>
    <row r="43043" spans="4:4" s="232" customFormat="1" ht="15.75" customHeight="1">
      <c r="D43043" s="233"/>
    </row>
    <row r="43045" spans="4:4" s="232" customFormat="1" ht="15.75" customHeight="1">
      <c r="D43045" s="233"/>
    </row>
    <row r="43047" spans="4:4" s="232" customFormat="1" ht="15.75" customHeight="1">
      <c r="D43047" s="233"/>
    </row>
    <row r="43049" spans="4:4" s="232" customFormat="1" ht="15.75" customHeight="1">
      <c r="D43049" s="233"/>
    </row>
    <row r="43051" spans="4:4" s="232" customFormat="1" ht="15.75" customHeight="1">
      <c r="D43051" s="233"/>
    </row>
    <row r="43053" spans="4:4" s="232" customFormat="1" ht="15.75" customHeight="1">
      <c r="D43053" s="233"/>
    </row>
    <row r="43055" spans="4:4" s="232" customFormat="1" ht="15.75" customHeight="1">
      <c r="D43055" s="233"/>
    </row>
    <row r="43057" spans="4:4" s="232" customFormat="1" ht="15.75" customHeight="1">
      <c r="D43057" s="233"/>
    </row>
    <row r="43059" spans="4:4" s="232" customFormat="1" ht="15.75" customHeight="1">
      <c r="D43059" s="233"/>
    </row>
    <row r="43061" spans="4:4" s="232" customFormat="1" ht="15.75" customHeight="1">
      <c r="D43061" s="233"/>
    </row>
    <row r="43063" spans="4:4" s="232" customFormat="1" ht="15.75" customHeight="1">
      <c r="D43063" s="233"/>
    </row>
    <row r="43065" spans="4:4" s="232" customFormat="1" ht="15.75" customHeight="1">
      <c r="D43065" s="233"/>
    </row>
    <row r="43067" spans="4:4" s="232" customFormat="1" ht="15.75" customHeight="1">
      <c r="D43067" s="233"/>
    </row>
    <row r="43069" spans="4:4" s="232" customFormat="1" ht="15.75" customHeight="1">
      <c r="D43069" s="233"/>
    </row>
    <row r="43071" spans="4:4" s="232" customFormat="1" ht="15.75" customHeight="1">
      <c r="D43071" s="233"/>
    </row>
    <row r="43073" spans="4:4" s="232" customFormat="1" ht="15.75" customHeight="1">
      <c r="D43073" s="233"/>
    </row>
    <row r="43075" spans="4:4" s="232" customFormat="1" ht="15.75" customHeight="1">
      <c r="D43075" s="233"/>
    </row>
    <row r="43077" spans="4:4" s="232" customFormat="1" ht="15.75" customHeight="1">
      <c r="D43077" s="233"/>
    </row>
    <row r="43079" spans="4:4" s="232" customFormat="1" ht="15.75" customHeight="1">
      <c r="D43079" s="233"/>
    </row>
    <row r="43081" spans="4:4" s="232" customFormat="1" ht="15.75" customHeight="1">
      <c r="D43081" s="233"/>
    </row>
    <row r="43083" spans="4:4" s="232" customFormat="1" ht="15.75" customHeight="1">
      <c r="D43083" s="233"/>
    </row>
    <row r="43085" spans="4:4" s="232" customFormat="1" ht="15.75" customHeight="1">
      <c r="D43085" s="233"/>
    </row>
    <row r="43087" spans="4:4" s="232" customFormat="1" ht="15.75" customHeight="1">
      <c r="D43087" s="233"/>
    </row>
    <row r="43089" spans="4:4" s="232" customFormat="1" ht="15.75" customHeight="1">
      <c r="D43089" s="233"/>
    </row>
    <row r="43091" spans="4:4" s="232" customFormat="1" ht="15.75" customHeight="1">
      <c r="D43091" s="233"/>
    </row>
    <row r="43093" spans="4:4" s="232" customFormat="1" ht="15.75" customHeight="1">
      <c r="D43093" s="233"/>
    </row>
    <row r="43095" spans="4:4" s="232" customFormat="1" ht="15.75" customHeight="1">
      <c r="D43095" s="233"/>
    </row>
    <row r="43097" spans="4:4" s="232" customFormat="1" ht="15.75" customHeight="1">
      <c r="D43097" s="233"/>
    </row>
    <row r="43099" spans="4:4" s="232" customFormat="1" ht="15.75" customHeight="1">
      <c r="D43099" s="233"/>
    </row>
    <row r="43101" spans="4:4" s="232" customFormat="1" ht="15.75" customHeight="1">
      <c r="D43101" s="233"/>
    </row>
    <row r="43103" spans="4:4" s="232" customFormat="1" ht="15.75" customHeight="1">
      <c r="D43103" s="233"/>
    </row>
    <row r="43105" spans="4:4" s="232" customFormat="1" ht="15.75" customHeight="1">
      <c r="D43105" s="233"/>
    </row>
    <row r="43107" spans="4:4" s="232" customFormat="1" ht="15.75" customHeight="1">
      <c r="D43107" s="233"/>
    </row>
    <row r="43109" spans="4:4" s="232" customFormat="1" ht="15.75" customHeight="1">
      <c r="D43109" s="233"/>
    </row>
    <row r="43111" spans="4:4" s="232" customFormat="1" ht="15.75" customHeight="1">
      <c r="D43111" s="233"/>
    </row>
    <row r="43113" spans="4:4" s="232" customFormat="1" ht="15.75" customHeight="1">
      <c r="D43113" s="233"/>
    </row>
    <row r="43115" spans="4:4" s="232" customFormat="1" ht="15.75" customHeight="1">
      <c r="D43115" s="233"/>
    </row>
    <row r="43117" spans="4:4" s="232" customFormat="1" ht="15.75" customHeight="1">
      <c r="D43117" s="233"/>
    </row>
    <row r="43119" spans="4:4" s="232" customFormat="1" ht="15.75" customHeight="1">
      <c r="D43119" s="233"/>
    </row>
    <row r="43121" spans="4:4" s="232" customFormat="1" ht="15.75" customHeight="1">
      <c r="D43121" s="233"/>
    </row>
    <row r="43123" spans="4:4" s="232" customFormat="1" ht="15.75" customHeight="1">
      <c r="D43123" s="233"/>
    </row>
    <row r="43125" spans="4:4" s="232" customFormat="1" ht="15.75" customHeight="1">
      <c r="D43125" s="233"/>
    </row>
    <row r="43127" spans="4:4" s="232" customFormat="1" ht="15.75" customHeight="1">
      <c r="D43127" s="233"/>
    </row>
    <row r="43129" spans="4:4" s="232" customFormat="1" ht="15.75" customHeight="1">
      <c r="D43129" s="233"/>
    </row>
    <row r="43131" spans="4:4" s="232" customFormat="1" ht="15.75" customHeight="1">
      <c r="D43131" s="233"/>
    </row>
    <row r="43133" spans="4:4" s="232" customFormat="1" ht="15.75" customHeight="1">
      <c r="D43133" s="233"/>
    </row>
    <row r="43135" spans="4:4" s="232" customFormat="1" ht="15.75" customHeight="1">
      <c r="D43135" s="233"/>
    </row>
    <row r="43137" spans="4:4" s="232" customFormat="1" ht="15.75" customHeight="1">
      <c r="D43137" s="233"/>
    </row>
    <row r="43139" spans="4:4" s="232" customFormat="1" ht="15.75" customHeight="1">
      <c r="D43139" s="233"/>
    </row>
    <row r="43141" spans="4:4" s="232" customFormat="1" ht="15.75" customHeight="1">
      <c r="D43141" s="233"/>
    </row>
    <row r="43143" spans="4:4" s="232" customFormat="1" ht="15.75" customHeight="1">
      <c r="D43143" s="233"/>
    </row>
    <row r="43145" spans="4:4" s="232" customFormat="1" ht="15.75" customHeight="1">
      <c r="D43145" s="233"/>
    </row>
    <row r="43147" spans="4:4" s="232" customFormat="1" ht="15.75" customHeight="1">
      <c r="D43147" s="233"/>
    </row>
    <row r="43149" spans="4:4" s="232" customFormat="1" ht="15.75" customHeight="1">
      <c r="D43149" s="233"/>
    </row>
    <row r="43151" spans="4:4" s="232" customFormat="1" ht="15.75" customHeight="1">
      <c r="D43151" s="233"/>
    </row>
    <row r="43153" spans="4:4" s="232" customFormat="1" ht="15.75" customHeight="1">
      <c r="D43153" s="233"/>
    </row>
    <row r="43155" spans="4:4" s="232" customFormat="1" ht="15.75" customHeight="1">
      <c r="D43155" s="233"/>
    </row>
    <row r="43157" spans="4:4" s="232" customFormat="1" ht="15.75" customHeight="1">
      <c r="D43157" s="233"/>
    </row>
    <row r="43159" spans="4:4" s="232" customFormat="1" ht="15.75" customHeight="1">
      <c r="D43159" s="233"/>
    </row>
    <row r="43161" spans="4:4" s="232" customFormat="1" ht="15.75" customHeight="1">
      <c r="D43161" s="233"/>
    </row>
    <row r="43163" spans="4:4" s="232" customFormat="1" ht="15.75" customHeight="1">
      <c r="D43163" s="233"/>
    </row>
    <row r="43165" spans="4:4" s="232" customFormat="1" ht="15.75" customHeight="1">
      <c r="D43165" s="233"/>
    </row>
    <row r="43167" spans="4:4" s="232" customFormat="1" ht="15.75" customHeight="1">
      <c r="D43167" s="233"/>
    </row>
    <row r="43169" spans="4:4" s="232" customFormat="1" ht="15.75" customHeight="1">
      <c r="D43169" s="233"/>
    </row>
    <row r="43171" spans="4:4" s="232" customFormat="1" ht="15.75" customHeight="1">
      <c r="D43171" s="233"/>
    </row>
    <row r="43173" spans="4:4" s="232" customFormat="1" ht="15.75" customHeight="1">
      <c r="D43173" s="233"/>
    </row>
    <row r="43175" spans="4:4" s="232" customFormat="1" ht="15.75" customHeight="1">
      <c r="D43175" s="233"/>
    </row>
    <row r="43177" spans="4:4" s="232" customFormat="1" ht="15.75" customHeight="1">
      <c r="D43177" s="233"/>
    </row>
    <row r="43179" spans="4:4" s="232" customFormat="1" ht="15.75" customHeight="1">
      <c r="D43179" s="233"/>
    </row>
    <row r="43181" spans="4:4" s="232" customFormat="1" ht="15.75" customHeight="1">
      <c r="D43181" s="233"/>
    </row>
    <row r="43183" spans="4:4" s="232" customFormat="1" ht="15.75" customHeight="1">
      <c r="D43183" s="233"/>
    </row>
    <row r="43185" spans="4:4" s="232" customFormat="1" ht="15.75" customHeight="1">
      <c r="D43185" s="233"/>
    </row>
    <row r="43187" spans="4:4" s="232" customFormat="1" ht="15.75" customHeight="1">
      <c r="D43187" s="233"/>
    </row>
    <row r="43189" spans="4:4" s="232" customFormat="1" ht="15.75" customHeight="1">
      <c r="D43189" s="233"/>
    </row>
    <row r="43191" spans="4:4" s="232" customFormat="1" ht="15.75" customHeight="1">
      <c r="D43191" s="233"/>
    </row>
    <row r="43193" spans="4:4" s="232" customFormat="1" ht="15.75" customHeight="1">
      <c r="D43193" s="233"/>
    </row>
    <row r="43195" spans="4:4" s="232" customFormat="1" ht="15.75" customHeight="1">
      <c r="D43195" s="233"/>
    </row>
    <row r="43197" spans="4:4" s="232" customFormat="1" ht="15.75" customHeight="1">
      <c r="D43197" s="233"/>
    </row>
    <row r="43199" spans="4:4" s="232" customFormat="1" ht="15.75" customHeight="1">
      <c r="D43199" s="233"/>
    </row>
    <row r="43201" spans="4:4" s="232" customFormat="1" ht="15.75" customHeight="1">
      <c r="D43201" s="233"/>
    </row>
    <row r="43203" spans="4:4" s="232" customFormat="1" ht="15.75" customHeight="1">
      <c r="D43203" s="233"/>
    </row>
    <row r="43205" spans="4:4" s="232" customFormat="1" ht="15.75" customHeight="1">
      <c r="D43205" s="233"/>
    </row>
    <row r="43207" spans="4:4" s="232" customFormat="1" ht="15.75" customHeight="1">
      <c r="D43207" s="233"/>
    </row>
    <row r="43209" spans="4:4" s="232" customFormat="1" ht="15.75" customHeight="1">
      <c r="D43209" s="233"/>
    </row>
    <row r="43211" spans="4:4" s="232" customFormat="1" ht="15.75" customHeight="1">
      <c r="D43211" s="233"/>
    </row>
    <row r="43213" spans="4:4" s="232" customFormat="1" ht="15.75" customHeight="1">
      <c r="D43213" s="233"/>
    </row>
    <row r="43215" spans="4:4" s="232" customFormat="1" ht="15.75" customHeight="1">
      <c r="D43215" s="233"/>
    </row>
    <row r="43217" spans="4:4" s="232" customFormat="1" ht="15.75" customHeight="1">
      <c r="D43217" s="233"/>
    </row>
    <row r="43219" spans="4:4" s="232" customFormat="1" ht="15.75" customHeight="1">
      <c r="D43219" s="233"/>
    </row>
    <row r="43221" spans="4:4" s="232" customFormat="1" ht="15.75" customHeight="1">
      <c r="D43221" s="233"/>
    </row>
    <row r="43223" spans="4:4" s="232" customFormat="1" ht="15.75" customHeight="1">
      <c r="D43223" s="233"/>
    </row>
    <row r="43225" spans="4:4" s="232" customFormat="1" ht="15.75" customHeight="1">
      <c r="D43225" s="233"/>
    </row>
    <row r="43227" spans="4:4" s="232" customFormat="1" ht="15.75" customHeight="1">
      <c r="D43227" s="233"/>
    </row>
    <row r="43229" spans="4:4" s="232" customFormat="1" ht="15.75" customHeight="1">
      <c r="D43229" s="233"/>
    </row>
    <row r="43231" spans="4:4" s="232" customFormat="1" ht="15.75" customHeight="1">
      <c r="D43231" s="233"/>
    </row>
    <row r="43233" spans="4:4" s="232" customFormat="1" ht="15.75" customHeight="1">
      <c r="D43233" s="233"/>
    </row>
    <row r="43235" spans="4:4" s="232" customFormat="1" ht="15.75" customHeight="1">
      <c r="D43235" s="233"/>
    </row>
    <row r="43237" spans="4:4" s="232" customFormat="1" ht="15.75" customHeight="1">
      <c r="D43237" s="233"/>
    </row>
    <row r="43239" spans="4:4" s="232" customFormat="1" ht="15.75" customHeight="1">
      <c r="D43239" s="233"/>
    </row>
    <row r="43241" spans="4:4" s="232" customFormat="1" ht="15.75" customHeight="1">
      <c r="D43241" s="233"/>
    </row>
    <row r="43243" spans="4:4" s="232" customFormat="1" ht="15.75" customHeight="1">
      <c r="D43243" s="233"/>
    </row>
    <row r="43245" spans="4:4" s="232" customFormat="1" ht="15.75" customHeight="1">
      <c r="D43245" s="233"/>
    </row>
    <row r="43247" spans="4:4" s="232" customFormat="1" ht="15.75" customHeight="1">
      <c r="D43247" s="233"/>
    </row>
    <row r="43249" spans="4:4" s="232" customFormat="1" ht="15.75" customHeight="1">
      <c r="D43249" s="233"/>
    </row>
    <row r="43251" spans="4:4" s="232" customFormat="1" ht="15.75" customHeight="1">
      <c r="D43251" s="233"/>
    </row>
    <row r="43253" spans="4:4" s="232" customFormat="1" ht="15.75" customHeight="1">
      <c r="D43253" s="233"/>
    </row>
    <row r="43255" spans="4:4" s="232" customFormat="1" ht="15.75" customHeight="1">
      <c r="D43255" s="233"/>
    </row>
    <row r="43257" spans="4:4" s="232" customFormat="1" ht="15.75" customHeight="1">
      <c r="D43257" s="233"/>
    </row>
    <row r="43259" spans="4:4" s="232" customFormat="1" ht="15.75" customHeight="1">
      <c r="D43259" s="233"/>
    </row>
    <row r="43261" spans="4:4" s="232" customFormat="1" ht="15.75" customHeight="1">
      <c r="D43261" s="233"/>
    </row>
    <row r="43263" spans="4:4" s="232" customFormat="1" ht="15.75" customHeight="1">
      <c r="D43263" s="233"/>
    </row>
    <row r="43265" spans="4:4" s="232" customFormat="1" ht="15.75" customHeight="1">
      <c r="D43265" s="233"/>
    </row>
    <row r="43267" spans="4:4" s="232" customFormat="1" ht="15.75" customHeight="1">
      <c r="D43267" s="233"/>
    </row>
    <row r="43269" spans="4:4" s="232" customFormat="1" ht="15.75" customHeight="1">
      <c r="D43269" s="233"/>
    </row>
    <row r="43271" spans="4:4" s="232" customFormat="1" ht="15.75" customHeight="1">
      <c r="D43271" s="233"/>
    </row>
    <row r="43273" spans="4:4" s="232" customFormat="1" ht="15.75" customHeight="1">
      <c r="D43273" s="233"/>
    </row>
    <row r="43275" spans="4:4" s="232" customFormat="1" ht="15.75" customHeight="1">
      <c r="D43275" s="233"/>
    </row>
    <row r="43277" spans="4:4" s="232" customFormat="1" ht="15.75" customHeight="1">
      <c r="D43277" s="233"/>
    </row>
    <row r="43279" spans="4:4" s="232" customFormat="1" ht="15.75" customHeight="1">
      <c r="D43279" s="233"/>
    </row>
    <row r="43281" spans="4:4" s="232" customFormat="1" ht="15.75" customHeight="1">
      <c r="D43281" s="233"/>
    </row>
    <row r="43283" spans="4:4" s="232" customFormat="1" ht="15.75" customHeight="1">
      <c r="D43283" s="233"/>
    </row>
    <row r="43285" spans="4:4" s="232" customFormat="1" ht="15.75" customHeight="1">
      <c r="D43285" s="233"/>
    </row>
    <row r="43287" spans="4:4" s="232" customFormat="1" ht="15.75" customHeight="1">
      <c r="D43287" s="233"/>
    </row>
    <row r="43289" spans="4:4" s="232" customFormat="1" ht="15.75" customHeight="1">
      <c r="D43289" s="233"/>
    </row>
    <row r="43291" spans="4:4" s="232" customFormat="1" ht="15.75" customHeight="1">
      <c r="D43291" s="233"/>
    </row>
    <row r="43293" spans="4:4" s="232" customFormat="1" ht="15.75" customHeight="1">
      <c r="D43293" s="233"/>
    </row>
    <row r="43295" spans="4:4" s="232" customFormat="1" ht="15.75" customHeight="1">
      <c r="D43295" s="233"/>
    </row>
    <row r="43297" spans="4:4" s="232" customFormat="1" ht="15.75" customHeight="1">
      <c r="D43297" s="233"/>
    </row>
    <row r="43299" spans="4:4" s="232" customFormat="1" ht="15.75" customHeight="1">
      <c r="D43299" s="233"/>
    </row>
    <row r="43301" spans="4:4" s="232" customFormat="1" ht="15.75" customHeight="1">
      <c r="D43301" s="233"/>
    </row>
    <row r="43303" spans="4:4" s="232" customFormat="1" ht="15.75" customHeight="1">
      <c r="D43303" s="233"/>
    </row>
    <row r="43305" spans="4:4" s="232" customFormat="1" ht="15.75" customHeight="1">
      <c r="D43305" s="233"/>
    </row>
    <row r="43307" spans="4:4" s="232" customFormat="1" ht="15.75" customHeight="1">
      <c r="D43307" s="233"/>
    </row>
    <row r="43309" spans="4:4" s="232" customFormat="1" ht="15.75" customHeight="1">
      <c r="D43309" s="233"/>
    </row>
    <row r="43311" spans="4:4" s="232" customFormat="1" ht="15.75" customHeight="1">
      <c r="D43311" s="233"/>
    </row>
    <row r="43313" spans="4:4" s="232" customFormat="1" ht="15.75" customHeight="1">
      <c r="D43313" s="233"/>
    </row>
    <row r="43315" spans="4:4" s="232" customFormat="1" ht="15.75" customHeight="1">
      <c r="D43315" s="233"/>
    </row>
    <row r="43317" spans="4:4" s="232" customFormat="1" ht="15.75" customHeight="1">
      <c r="D43317" s="233"/>
    </row>
    <row r="43319" spans="4:4" s="232" customFormat="1" ht="15.75" customHeight="1">
      <c r="D43319" s="233"/>
    </row>
    <row r="43321" spans="4:4" s="232" customFormat="1" ht="15.75" customHeight="1">
      <c r="D43321" s="233"/>
    </row>
    <row r="43323" spans="4:4" s="232" customFormat="1" ht="15.75" customHeight="1">
      <c r="D43323" s="233"/>
    </row>
    <row r="43325" spans="4:4" s="232" customFormat="1" ht="15.75" customHeight="1">
      <c r="D43325" s="233"/>
    </row>
    <row r="43327" spans="4:4" s="232" customFormat="1" ht="15.75" customHeight="1">
      <c r="D43327" s="233"/>
    </row>
    <row r="43329" spans="4:4" s="232" customFormat="1" ht="15.75" customHeight="1">
      <c r="D43329" s="233"/>
    </row>
    <row r="43331" spans="4:4" s="232" customFormat="1" ht="15.75" customHeight="1">
      <c r="D43331" s="233"/>
    </row>
    <row r="43333" spans="4:4" s="232" customFormat="1" ht="15.75" customHeight="1">
      <c r="D43333" s="233"/>
    </row>
    <row r="43335" spans="4:4" s="232" customFormat="1" ht="15.75" customHeight="1">
      <c r="D43335" s="233"/>
    </row>
    <row r="43337" spans="4:4" s="232" customFormat="1" ht="15.75" customHeight="1">
      <c r="D43337" s="233"/>
    </row>
    <row r="43339" spans="4:4" s="232" customFormat="1" ht="15.75" customHeight="1">
      <c r="D43339" s="233"/>
    </row>
    <row r="43341" spans="4:4" s="232" customFormat="1" ht="15.75" customHeight="1">
      <c r="D43341" s="233"/>
    </row>
    <row r="43343" spans="4:4" s="232" customFormat="1" ht="15.75" customHeight="1">
      <c r="D43343" s="233"/>
    </row>
    <row r="43345" spans="4:4" s="232" customFormat="1" ht="15.75" customHeight="1">
      <c r="D43345" s="233"/>
    </row>
    <row r="43347" spans="4:4" s="232" customFormat="1" ht="15.75" customHeight="1">
      <c r="D43347" s="233"/>
    </row>
    <row r="43349" spans="4:4" s="232" customFormat="1" ht="15.75" customHeight="1">
      <c r="D43349" s="233"/>
    </row>
    <row r="43351" spans="4:4" s="232" customFormat="1" ht="15.75" customHeight="1">
      <c r="D43351" s="233"/>
    </row>
    <row r="43353" spans="4:4" s="232" customFormat="1" ht="15.75" customHeight="1">
      <c r="D43353" s="233"/>
    </row>
    <row r="43355" spans="4:4" s="232" customFormat="1" ht="15.75" customHeight="1">
      <c r="D43355" s="233"/>
    </row>
    <row r="43357" spans="4:4" s="232" customFormat="1" ht="15.75" customHeight="1">
      <c r="D43357" s="233"/>
    </row>
    <row r="43359" spans="4:4" s="232" customFormat="1" ht="15.75" customHeight="1">
      <c r="D43359" s="233"/>
    </row>
    <row r="43361" spans="4:4" s="232" customFormat="1" ht="15.75" customHeight="1">
      <c r="D43361" s="233"/>
    </row>
    <row r="43363" spans="4:4" s="232" customFormat="1" ht="15.75" customHeight="1">
      <c r="D43363" s="233"/>
    </row>
    <row r="43365" spans="4:4" s="232" customFormat="1" ht="15.75" customHeight="1">
      <c r="D43365" s="233"/>
    </row>
    <row r="43367" spans="4:4" s="232" customFormat="1" ht="15.75" customHeight="1">
      <c r="D43367" s="233"/>
    </row>
    <row r="43369" spans="4:4" s="232" customFormat="1" ht="15.75" customHeight="1">
      <c r="D43369" s="233"/>
    </row>
    <row r="43371" spans="4:4" s="232" customFormat="1" ht="15.75" customHeight="1">
      <c r="D43371" s="233"/>
    </row>
    <row r="43373" spans="4:4" s="232" customFormat="1" ht="15.75" customHeight="1">
      <c r="D43373" s="233"/>
    </row>
    <row r="43375" spans="4:4" s="232" customFormat="1" ht="15.75" customHeight="1">
      <c r="D43375" s="233"/>
    </row>
    <row r="43377" spans="4:4" s="232" customFormat="1" ht="15.75" customHeight="1">
      <c r="D43377" s="233"/>
    </row>
    <row r="43379" spans="4:4" s="232" customFormat="1" ht="15.75" customHeight="1">
      <c r="D43379" s="233"/>
    </row>
    <row r="43381" spans="4:4" s="232" customFormat="1" ht="15.75" customHeight="1">
      <c r="D43381" s="233"/>
    </row>
    <row r="43383" spans="4:4" s="232" customFormat="1" ht="15.75" customHeight="1">
      <c r="D43383" s="233"/>
    </row>
    <row r="43385" spans="4:4" s="232" customFormat="1" ht="15.75" customHeight="1">
      <c r="D43385" s="233"/>
    </row>
    <row r="43387" spans="4:4" s="232" customFormat="1" ht="15.75" customHeight="1">
      <c r="D43387" s="233"/>
    </row>
    <row r="43389" spans="4:4" s="232" customFormat="1" ht="15.75" customHeight="1">
      <c r="D43389" s="233"/>
    </row>
    <row r="43391" spans="4:4" s="232" customFormat="1" ht="15.75" customHeight="1">
      <c r="D43391" s="233"/>
    </row>
    <row r="43393" spans="4:4" s="232" customFormat="1" ht="15.75" customHeight="1">
      <c r="D43393" s="233"/>
    </row>
    <row r="43395" spans="4:4" s="232" customFormat="1" ht="15.75" customHeight="1">
      <c r="D43395" s="233"/>
    </row>
    <row r="43397" spans="4:4" s="232" customFormat="1" ht="15.75" customHeight="1">
      <c r="D43397" s="233"/>
    </row>
    <row r="43399" spans="4:4" s="232" customFormat="1" ht="15.75" customHeight="1">
      <c r="D43399" s="233"/>
    </row>
    <row r="43401" spans="4:4" s="232" customFormat="1" ht="15.75" customHeight="1">
      <c r="D43401" s="233"/>
    </row>
    <row r="43403" spans="4:4" s="232" customFormat="1" ht="15.75" customHeight="1">
      <c r="D43403" s="233"/>
    </row>
    <row r="43405" spans="4:4" s="232" customFormat="1" ht="15.75" customHeight="1">
      <c r="D43405" s="233"/>
    </row>
    <row r="43407" spans="4:4" s="232" customFormat="1" ht="15.75" customHeight="1">
      <c r="D43407" s="233"/>
    </row>
    <row r="43409" spans="4:4" s="232" customFormat="1" ht="15.75" customHeight="1">
      <c r="D43409" s="233"/>
    </row>
    <row r="43411" spans="4:4" s="232" customFormat="1" ht="15.75" customHeight="1">
      <c r="D43411" s="233"/>
    </row>
    <row r="43413" spans="4:4" s="232" customFormat="1" ht="15.75" customHeight="1">
      <c r="D43413" s="233"/>
    </row>
    <row r="43415" spans="4:4" s="232" customFormat="1" ht="15.75" customHeight="1">
      <c r="D43415" s="233"/>
    </row>
    <row r="43417" spans="4:4" s="232" customFormat="1" ht="15.75" customHeight="1">
      <c r="D43417" s="233"/>
    </row>
    <row r="43419" spans="4:4" s="232" customFormat="1" ht="15.75" customHeight="1">
      <c r="D43419" s="233"/>
    </row>
    <row r="43421" spans="4:4" s="232" customFormat="1" ht="15.75" customHeight="1">
      <c r="D43421" s="233"/>
    </row>
    <row r="43423" spans="4:4" s="232" customFormat="1" ht="15.75" customHeight="1">
      <c r="D43423" s="233"/>
    </row>
    <row r="43425" spans="4:4" s="232" customFormat="1" ht="15.75" customHeight="1">
      <c r="D43425" s="233"/>
    </row>
    <row r="43427" spans="4:4" s="232" customFormat="1" ht="15.75" customHeight="1">
      <c r="D43427" s="233"/>
    </row>
    <row r="43429" spans="4:4" s="232" customFormat="1" ht="15.75" customHeight="1">
      <c r="D43429" s="233"/>
    </row>
    <row r="43431" spans="4:4" s="232" customFormat="1" ht="15.75" customHeight="1">
      <c r="D43431" s="233"/>
    </row>
    <row r="43433" spans="4:4" s="232" customFormat="1" ht="15.75" customHeight="1">
      <c r="D43433" s="233"/>
    </row>
    <row r="43435" spans="4:4" s="232" customFormat="1" ht="15.75" customHeight="1">
      <c r="D43435" s="233"/>
    </row>
    <row r="43437" spans="4:4" s="232" customFormat="1" ht="15.75" customHeight="1">
      <c r="D43437" s="233"/>
    </row>
    <row r="43439" spans="4:4" s="232" customFormat="1" ht="15.75" customHeight="1">
      <c r="D43439" s="233"/>
    </row>
    <row r="43441" spans="4:4" s="232" customFormat="1" ht="15.75" customHeight="1">
      <c r="D43441" s="233"/>
    </row>
    <row r="43443" spans="4:4" s="232" customFormat="1" ht="15.75" customHeight="1">
      <c r="D43443" s="233"/>
    </row>
    <row r="43445" spans="4:4" s="232" customFormat="1" ht="15.75" customHeight="1">
      <c r="D43445" s="233"/>
    </row>
    <row r="43447" spans="4:4" s="232" customFormat="1" ht="15.75" customHeight="1">
      <c r="D43447" s="233"/>
    </row>
    <row r="43449" spans="4:4" s="232" customFormat="1" ht="15.75" customHeight="1">
      <c r="D43449" s="233"/>
    </row>
    <row r="43451" spans="4:4" s="232" customFormat="1" ht="15.75" customHeight="1">
      <c r="D43451" s="233"/>
    </row>
    <row r="43453" spans="4:4" s="232" customFormat="1" ht="15.75" customHeight="1">
      <c r="D43453" s="233"/>
    </row>
    <row r="43455" spans="4:4" s="232" customFormat="1" ht="15.75" customHeight="1">
      <c r="D43455" s="233"/>
    </row>
    <row r="43457" spans="4:4" s="232" customFormat="1" ht="15.75" customHeight="1">
      <c r="D43457" s="233"/>
    </row>
    <row r="43459" spans="4:4" s="232" customFormat="1" ht="15.75" customHeight="1">
      <c r="D43459" s="233"/>
    </row>
    <row r="43461" spans="4:4" s="232" customFormat="1" ht="15.75" customHeight="1">
      <c r="D43461" s="233"/>
    </row>
    <row r="43463" spans="4:4" s="232" customFormat="1" ht="15.75" customHeight="1">
      <c r="D43463" s="233"/>
    </row>
    <row r="43465" spans="4:4" s="232" customFormat="1" ht="15.75" customHeight="1">
      <c r="D43465" s="233"/>
    </row>
    <row r="43467" spans="4:4" s="232" customFormat="1" ht="15.75" customHeight="1">
      <c r="D43467" s="233"/>
    </row>
    <row r="43469" spans="4:4" s="232" customFormat="1" ht="15.75" customHeight="1">
      <c r="D43469" s="233"/>
    </row>
    <row r="43471" spans="4:4" s="232" customFormat="1" ht="15.75" customHeight="1">
      <c r="D43471" s="233"/>
    </row>
    <row r="43473" spans="4:4" s="232" customFormat="1" ht="15.75" customHeight="1">
      <c r="D43473" s="233"/>
    </row>
    <row r="43475" spans="4:4" s="232" customFormat="1" ht="15.75" customHeight="1">
      <c r="D43475" s="233"/>
    </row>
    <row r="43477" spans="4:4" s="232" customFormat="1" ht="15.75" customHeight="1">
      <c r="D43477" s="233"/>
    </row>
    <row r="43479" spans="4:4" s="232" customFormat="1" ht="15.75" customHeight="1">
      <c r="D43479" s="233"/>
    </row>
    <row r="43481" spans="4:4" s="232" customFormat="1" ht="15.75" customHeight="1">
      <c r="D43481" s="233"/>
    </row>
    <row r="43483" spans="4:4" s="232" customFormat="1" ht="15.75" customHeight="1">
      <c r="D43483" s="233"/>
    </row>
    <row r="43485" spans="4:4" s="232" customFormat="1" ht="15.75" customHeight="1">
      <c r="D43485" s="233"/>
    </row>
    <row r="43487" spans="4:4" s="232" customFormat="1" ht="15.75" customHeight="1">
      <c r="D43487" s="233"/>
    </row>
    <row r="43489" spans="4:4" s="232" customFormat="1" ht="15.75" customHeight="1">
      <c r="D43489" s="233"/>
    </row>
    <row r="43491" spans="4:4" s="232" customFormat="1" ht="15.75" customHeight="1">
      <c r="D43491" s="233"/>
    </row>
    <row r="43493" spans="4:4" s="232" customFormat="1" ht="15.75" customHeight="1">
      <c r="D43493" s="233"/>
    </row>
    <row r="43495" spans="4:4" s="232" customFormat="1" ht="15.75" customHeight="1">
      <c r="D43495" s="233"/>
    </row>
    <row r="43497" spans="4:4" s="232" customFormat="1" ht="15.75" customHeight="1">
      <c r="D43497" s="233"/>
    </row>
    <row r="43499" spans="4:4" s="232" customFormat="1" ht="15.75" customHeight="1">
      <c r="D43499" s="233"/>
    </row>
    <row r="43501" spans="4:4" s="232" customFormat="1" ht="15.75" customHeight="1">
      <c r="D43501" s="233"/>
    </row>
    <row r="43503" spans="4:4" s="232" customFormat="1" ht="15.75" customHeight="1">
      <c r="D43503" s="233"/>
    </row>
    <row r="43505" spans="4:4" s="232" customFormat="1" ht="15.75" customHeight="1">
      <c r="D43505" s="233"/>
    </row>
    <row r="43507" spans="4:4" s="232" customFormat="1" ht="15.75" customHeight="1">
      <c r="D43507" s="233"/>
    </row>
    <row r="43509" spans="4:4" s="232" customFormat="1" ht="15.75" customHeight="1">
      <c r="D43509" s="233"/>
    </row>
    <row r="43511" spans="4:4" s="232" customFormat="1" ht="15.75" customHeight="1">
      <c r="D43511" s="233"/>
    </row>
    <row r="43513" spans="4:4" s="232" customFormat="1" ht="15.75" customHeight="1">
      <c r="D43513" s="233"/>
    </row>
    <row r="43515" spans="4:4" s="232" customFormat="1" ht="15.75" customHeight="1">
      <c r="D43515" s="233"/>
    </row>
    <row r="43517" spans="4:4" s="232" customFormat="1" ht="15.75" customHeight="1">
      <c r="D43517" s="233"/>
    </row>
    <row r="43519" spans="4:4" s="232" customFormat="1" ht="15.75" customHeight="1">
      <c r="D43519" s="233"/>
    </row>
    <row r="43521" spans="4:4" s="232" customFormat="1" ht="15.75" customHeight="1">
      <c r="D43521" s="233"/>
    </row>
    <row r="43523" spans="4:4" s="232" customFormat="1" ht="15.75" customHeight="1">
      <c r="D43523" s="233"/>
    </row>
    <row r="43525" spans="4:4" s="232" customFormat="1" ht="15.75" customHeight="1">
      <c r="D43525" s="233"/>
    </row>
    <row r="43527" spans="4:4" s="232" customFormat="1" ht="15.75" customHeight="1">
      <c r="D43527" s="233"/>
    </row>
    <row r="43529" spans="4:4" s="232" customFormat="1" ht="15.75" customHeight="1">
      <c r="D43529" s="233"/>
    </row>
    <row r="43531" spans="4:4" s="232" customFormat="1" ht="15.75" customHeight="1">
      <c r="D43531" s="233"/>
    </row>
    <row r="43533" spans="4:4" s="232" customFormat="1" ht="15.75" customHeight="1">
      <c r="D43533" s="233"/>
    </row>
    <row r="43535" spans="4:4" s="232" customFormat="1" ht="15.75" customHeight="1">
      <c r="D43535" s="233"/>
    </row>
    <row r="43537" spans="4:4" s="232" customFormat="1" ht="15.75" customHeight="1">
      <c r="D43537" s="233"/>
    </row>
    <row r="43539" spans="4:4" s="232" customFormat="1" ht="15.75" customHeight="1">
      <c r="D43539" s="233"/>
    </row>
    <row r="43541" spans="4:4" s="232" customFormat="1" ht="15.75" customHeight="1">
      <c r="D43541" s="233"/>
    </row>
    <row r="43543" spans="4:4" s="232" customFormat="1" ht="15.75" customHeight="1">
      <c r="D43543" s="233"/>
    </row>
    <row r="43545" spans="4:4" s="232" customFormat="1" ht="15.75" customHeight="1">
      <c r="D43545" s="233"/>
    </row>
    <row r="43547" spans="4:4" s="232" customFormat="1" ht="15.75" customHeight="1">
      <c r="D43547" s="233"/>
    </row>
    <row r="43549" spans="4:4" s="232" customFormat="1" ht="15.75" customHeight="1">
      <c r="D43549" s="233"/>
    </row>
    <row r="43551" spans="4:4" s="232" customFormat="1" ht="15.75" customHeight="1">
      <c r="D43551" s="233"/>
    </row>
    <row r="43553" spans="4:4" s="232" customFormat="1" ht="15.75" customHeight="1">
      <c r="D43553" s="233"/>
    </row>
    <row r="43555" spans="4:4" s="232" customFormat="1" ht="15.75" customHeight="1">
      <c r="D43555" s="233"/>
    </row>
    <row r="43557" spans="4:4" s="232" customFormat="1" ht="15.75" customHeight="1">
      <c r="D43557" s="233"/>
    </row>
    <row r="43559" spans="4:4" s="232" customFormat="1" ht="15.75" customHeight="1">
      <c r="D43559" s="233"/>
    </row>
    <row r="43561" spans="4:4" s="232" customFormat="1" ht="15.75" customHeight="1">
      <c r="D43561" s="233"/>
    </row>
    <row r="43563" spans="4:4" s="232" customFormat="1" ht="15.75" customHeight="1">
      <c r="D43563" s="233"/>
    </row>
    <row r="43565" spans="4:4" s="232" customFormat="1" ht="15.75" customHeight="1">
      <c r="D43565" s="233"/>
    </row>
    <row r="43567" spans="4:4" s="232" customFormat="1" ht="15.75" customHeight="1">
      <c r="D43567" s="233"/>
    </row>
    <row r="43569" spans="4:4" s="232" customFormat="1" ht="15.75" customHeight="1">
      <c r="D43569" s="233"/>
    </row>
    <row r="43571" spans="4:4" s="232" customFormat="1" ht="15.75" customHeight="1">
      <c r="D43571" s="233"/>
    </row>
    <row r="43573" spans="4:4" s="232" customFormat="1" ht="15.75" customHeight="1">
      <c r="D43573" s="233"/>
    </row>
    <row r="43575" spans="4:4" s="232" customFormat="1" ht="15.75" customHeight="1">
      <c r="D43575" s="233"/>
    </row>
    <row r="43577" spans="4:4" s="232" customFormat="1" ht="15.75" customHeight="1">
      <c r="D43577" s="233"/>
    </row>
    <row r="43579" spans="4:4" s="232" customFormat="1" ht="15.75" customHeight="1">
      <c r="D43579" s="233"/>
    </row>
    <row r="43581" spans="4:4" s="232" customFormat="1" ht="15.75" customHeight="1">
      <c r="D43581" s="233"/>
    </row>
    <row r="43583" spans="4:4" s="232" customFormat="1" ht="15.75" customHeight="1">
      <c r="D43583" s="233"/>
    </row>
    <row r="43585" spans="4:4" s="232" customFormat="1" ht="15.75" customHeight="1">
      <c r="D43585" s="233"/>
    </row>
    <row r="43587" spans="4:4" s="232" customFormat="1" ht="15.75" customHeight="1">
      <c r="D43587" s="233"/>
    </row>
    <row r="43589" spans="4:4" s="232" customFormat="1" ht="15.75" customHeight="1">
      <c r="D43589" s="233"/>
    </row>
    <row r="43591" spans="4:4" s="232" customFormat="1" ht="15.75" customHeight="1">
      <c r="D43591" s="233"/>
    </row>
    <row r="43593" spans="4:4" s="232" customFormat="1" ht="15.75" customHeight="1">
      <c r="D43593" s="233"/>
    </row>
    <row r="43595" spans="4:4" s="232" customFormat="1" ht="15.75" customHeight="1">
      <c r="D43595" s="233"/>
    </row>
    <row r="43597" spans="4:4" s="232" customFormat="1" ht="15.75" customHeight="1">
      <c r="D43597" s="233"/>
    </row>
    <row r="43599" spans="4:4" s="232" customFormat="1" ht="15.75" customHeight="1">
      <c r="D43599" s="233"/>
    </row>
    <row r="43601" spans="4:4" s="232" customFormat="1" ht="15.75" customHeight="1">
      <c r="D43601" s="233"/>
    </row>
    <row r="43603" spans="4:4" s="232" customFormat="1" ht="15.75" customHeight="1">
      <c r="D43603" s="233"/>
    </row>
    <row r="43605" spans="4:4" s="232" customFormat="1" ht="15.75" customHeight="1">
      <c r="D43605" s="233"/>
    </row>
    <row r="43607" spans="4:4" s="232" customFormat="1" ht="15.75" customHeight="1">
      <c r="D43607" s="233"/>
    </row>
    <row r="43609" spans="4:4" s="232" customFormat="1" ht="15.75" customHeight="1">
      <c r="D43609" s="233"/>
    </row>
    <row r="43611" spans="4:4" s="232" customFormat="1" ht="15.75" customHeight="1">
      <c r="D43611" s="233"/>
    </row>
    <row r="43613" spans="4:4" s="232" customFormat="1" ht="15.75" customHeight="1">
      <c r="D43613" s="233"/>
    </row>
    <row r="43615" spans="4:4" s="232" customFormat="1" ht="15.75" customHeight="1">
      <c r="D43615" s="233"/>
    </row>
    <row r="43617" spans="4:4" s="232" customFormat="1" ht="15.75" customHeight="1">
      <c r="D43617" s="233"/>
    </row>
    <row r="43619" spans="4:4" s="232" customFormat="1" ht="15.75" customHeight="1">
      <c r="D43619" s="233"/>
    </row>
    <row r="43621" spans="4:4" s="232" customFormat="1" ht="15.75" customHeight="1">
      <c r="D43621" s="233"/>
    </row>
    <row r="43623" spans="4:4" s="232" customFormat="1" ht="15.75" customHeight="1">
      <c r="D43623" s="233"/>
    </row>
    <row r="43625" spans="4:4" s="232" customFormat="1" ht="15.75" customHeight="1">
      <c r="D43625" s="233"/>
    </row>
    <row r="43627" spans="4:4" s="232" customFormat="1" ht="15.75" customHeight="1">
      <c r="D43627" s="233"/>
    </row>
    <row r="43629" spans="4:4" s="232" customFormat="1" ht="15.75" customHeight="1">
      <c r="D43629" s="233"/>
    </row>
    <row r="43631" spans="4:4" s="232" customFormat="1" ht="15.75" customHeight="1">
      <c r="D43631" s="233"/>
    </row>
    <row r="43633" spans="4:4" s="232" customFormat="1" ht="15.75" customHeight="1">
      <c r="D43633" s="233"/>
    </row>
    <row r="43635" spans="4:4" s="232" customFormat="1" ht="15.75" customHeight="1">
      <c r="D43635" s="233"/>
    </row>
    <row r="43637" spans="4:4" s="232" customFormat="1" ht="15.75" customHeight="1">
      <c r="D43637" s="233"/>
    </row>
    <row r="43639" spans="4:4" s="232" customFormat="1" ht="15.75" customHeight="1">
      <c r="D43639" s="233"/>
    </row>
    <row r="43641" spans="4:4" s="232" customFormat="1" ht="15.75" customHeight="1">
      <c r="D43641" s="233"/>
    </row>
    <row r="43643" spans="4:4" s="232" customFormat="1" ht="15.75" customHeight="1">
      <c r="D43643" s="233"/>
    </row>
    <row r="43645" spans="4:4" s="232" customFormat="1" ht="15.75" customHeight="1">
      <c r="D43645" s="233"/>
    </row>
    <row r="43647" spans="4:4" s="232" customFormat="1" ht="15.75" customHeight="1">
      <c r="D43647" s="233"/>
    </row>
    <row r="43649" spans="4:4" s="232" customFormat="1" ht="15.75" customHeight="1">
      <c r="D43649" s="233"/>
    </row>
    <row r="43651" spans="4:4" s="232" customFormat="1" ht="15.75" customHeight="1">
      <c r="D43651" s="233"/>
    </row>
    <row r="43653" spans="4:4" s="232" customFormat="1" ht="15.75" customHeight="1">
      <c r="D43653" s="233"/>
    </row>
    <row r="43655" spans="4:4" s="232" customFormat="1" ht="15.75" customHeight="1">
      <c r="D43655" s="233"/>
    </row>
    <row r="43657" spans="4:4" s="232" customFormat="1" ht="15.75" customHeight="1">
      <c r="D43657" s="233"/>
    </row>
    <row r="43659" spans="4:4" s="232" customFormat="1" ht="15.75" customHeight="1">
      <c r="D43659" s="233"/>
    </row>
    <row r="43661" spans="4:4" s="232" customFormat="1" ht="15.75" customHeight="1">
      <c r="D43661" s="233"/>
    </row>
    <row r="43663" spans="4:4" s="232" customFormat="1" ht="15.75" customHeight="1">
      <c r="D43663" s="233"/>
    </row>
    <row r="43665" spans="4:4" s="232" customFormat="1" ht="15.75" customHeight="1">
      <c r="D43665" s="233"/>
    </row>
    <row r="43667" spans="4:4" s="232" customFormat="1" ht="15.75" customHeight="1">
      <c r="D43667" s="233"/>
    </row>
    <row r="43669" spans="4:4" s="232" customFormat="1" ht="15.75" customHeight="1">
      <c r="D43669" s="233"/>
    </row>
    <row r="43671" spans="4:4" s="232" customFormat="1" ht="15.75" customHeight="1">
      <c r="D43671" s="233"/>
    </row>
    <row r="43673" spans="4:4" s="232" customFormat="1" ht="15.75" customHeight="1">
      <c r="D43673" s="233"/>
    </row>
    <row r="43675" spans="4:4" s="232" customFormat="1" ht="15.75" customHeight="1">
      <c r="D43675" s="233"/>
    </row>
    <row r="43677" spans="4:4" s="232" customFormat="1" ht="15.75" customHeight="1">
      <c r="D43677" s="233"/>
    </row>
    <row r="43679" spans="4:4" s="232" customFormat="1" ht="15.75" customHeight="1">
      <c r="D43679" s="233"/>
    </row>
    <row r="43681" spans="4:4" s="232" customFormat="1" ht="15.75" customHeight="1">
      <c r="D43681" s="233"/>
    </row>
    <row r="43683" spans="4:4" s="232" customFormat="1" ht="15.75" customHeight="1">
      <c r="D43683" s="233"/>
    </row>
    <row r="43685" spans="4:4" s="232" customFormat="1" ht="15.75" customHeight="1">
      <c r="D43685" s="233"/>
    </row>
    <row r="43687" spans="4:4" s="232" customFormat="1" ht="15.75" customHeight="1">
      <c r="D43687" s="233"/>
    </row>
    <row r="43689" spans="4:4" s="232" customFormat="1" ht="15.75" customHeight="1">
      <c r="D43689" s="233"/>
    </row>
    <row r="43691" spans="4:4" s="232" customFormat="1" ht="15.75" customHeight="1">
      <c r="D43691" s="233"/>
    </row>
    <row r="43693" spans="4:4" s="232" customFormat="1" ht="15.75" customHeight="1">
      <c r="D43693" s="233"/>
    </row>
    <row r="43695" spans="4:4" s="232" customFormat="1" ht="15.75" customHeight="1">
      <c r="D43695" s="233"/>
    </row>
    <row r="43697" spans="4:4" s="232" customFormat="1" ht="15.75" customHeight="1">
      <c r="D43697" s="233"/>
    </row>
    <row r="43699" spans="4:4" s="232" customFormat="1" ht="15.75" customHeight="1">
      <c r="D43699" s="233"/>
    </row>
    <row r="43701" spans="4:4" s="232" customFormat="1" ht="15.75" customHeight="1">
      <c r="D43701" s="233"/>
    </row>
    <row r="43703" spans="4:4" s="232" customFormat="1" ht="15.75" customHeight="1">
      <c r="D43703" s="233"/>
    </row>
    <row r="43705" spans="4:4" s="232" customFormat="1" ht="15.75" customHeight="1">
      <c r="D43705" s="233"/>
    </row>
    <row r="43707" spans="4:4" s="232" customFormat="1" ht="15.75" customHeight="1">
      <c r="D43707" s="233"/>
    </row>
    <row r="43709" spans="4:4" s="232" customFormat="1" ht="15.75" customHeight="1">
      <c r="D43709" s="233"/>
    </row>
    <row r="43711" spans="4:4" s="232" customFormat="1" ht="15.75" customHeight="1">
      <c r="D43711" s="233"/>
    </row>
    <row r="43713" spans="4:4" s="232" customFormat="1" ht="15.75" customHeight="1">
      <c r="D43713" s="233"/>
    </row>
    <row r="43715" spans="4:4" s="232" customFormat="1" ht="15.75" customHeight="1">
      <c r="D43715" s="233"/>
    </row>
    <row r="43717" spans="4:4" s="232" customFormat="1" ht="15.75" customHeight="1">
      <c r="D43717" s="233"/>
    </row>
    <row r="43719" spans="4:4" s="232" customFormat="1" ht="15.75" customHeight="1">
      <c r="D43719" s="233"/>
    </row>
    <row r="43721" spans="4:4" s="232" customFormat="1" ht="15.75" customHeight="1">
      <c r="D43721" s="233"/>
    </row>
    <row r="43723" spans="4:4" s="232" customFormat="1" ht="15.75" customHeight="1">
      <c r="D43723" s="233"/>
    </row>
    <row r="43725" spans="4:4" s="232" customFormat="1" ht="15.75" customHeight="1">
      <c r="D43725" s="233"/>
    </row>
    <row r="43727" spans="4:4" s="232" customFormat="1" ht="15.75" customHeight="1">
      <c r="D43727" s="233"/>
    </row>
    <row r="43729" spans="4:4" s="232" customFormat="1" ht="15.75" customHeight="1">
      <c r="D43729" s="233"/>
    </row>
    <row r="43731" spans="4:4" s="232" customFormat="1" ht="15.75" customHeight="1">
      <c r="D43731" s="233"/>
    </row>
    <row r="43733" spans="4:4" s="232" customFormat="1" ht="15.75" customHeight="1">
      <c r="D43733" s="233"/>
    </row>
    <row r="43735" spans="4:4" s="232" customFormat="1" ht="15.75" customHeight="1">
      <c r="D43735" s="233"/>
    </row>
    <row r="43737" spans="4:4" s="232" customFormat="1" ht="15.75" customHeight="1">
      <c r="D43737" s="233"/>
    </row>
    <row r="43739" spans="4:4" s="232" customFormat="1" ht="15.75" customHeight="1">
      <c r="D43739" s="233"/>
    </row>
    <row r="43741" spans="4:4" s="232" customFormat="1" ht="15.75" customHeight="1">
      <c r="D43741" s="233"/>
    </row>
    <row r="43743" spans="4:4" s="232" customFormat="1" ht="15.75" customHeight="1">
      <c r="D43743" s="233"/>
    </row>
    <row r="43745" spans="4:4" s="232" customFormat="1" ht="15.75" customHeight="1">
      <c r="D43745" s="233"/>
    </row>
    <row r="43747" spans="4:4" s="232" customFormat="1" ht="15.75" customHeight="1">
      <c r="D43747" s="233"/>
    </row>
    <row r="43749" spans="4:4" s="232" customFormat="1" ht="15.75" customHeight="1">
      <c r="D43749" s="233"/>
    </row>
    <row r="43751" spans="4:4" s="232" customFormat="1" ht="15.75" customHeight="1">
      <c r="D43751" s="233"/>
    </row>
    <row r="43753" spans="4:4" s="232" customFormat="1" ht="15.75" customHeight="1">
      <c r="D43753" s="233"/>
    </row>
    <row r="43755" spans="4:4" s="232" customFormat="1" ht="15.75" customHeight="1">
      <c r="D43755" s="233"/>
    </row>
    <row r="43757" spans="4:4" s="232" customFormat="1" ht="15.75" customHeight="1">
      <c r="D43757" s="233"/>
    </row>
    <row r="43759" spans="4:4" s="232" customFormat="1" ht="15.75" customHeight="1">
      <c r="D43759" s="233"/>
    </row>
    <row r="43761" spans="4:4" s="232" customFormat="1" ht="15.75" customHeight="1">
      <c r="D43761" s="233"/>
    </row>
    <row r="43763" spans="4:4" s="232" customFormat="1" ht="15.75" customHeight="1">
      <c r="D43763" s="233"/>
    </row>
    <row r="43765" spans="4:4" s="232" customFormat="1" ht="15.75" customHeight="1">
      <c r="D43765" s="233"/>
    </row>
    <row r="43767" spans="4:4" s="232" customFormat="1" ht="15.75" customHeight="1">
      <c r="D43767" s="233"/>
    </row>
    <row r="43769" spans="4:4" s="232" customFormat="1" ht="15.75" customHeight="1">
      <c r="D43769" s="233"/>
    </row>
    <row r="43771" spans="4:4" s="232" customFormat="1" ht="15.75" customHeight="1">
      <c r="D43771" s="233"/>
    </row>
    <row r="43773" spans="4:4" s="232" customFormat="1" ht="15.75" customHeight="1">
      <c r="D43773" s="233"/>
    </row>
    <row r="43775" spans="4:4" s="232" customFormat="1" ht="15.75" customHeight="1">
      <c r="D43775" s="233"/>
    </row>
    <row r="43777" spans="4:4" s="232" customFormat="1" ht="15.75" customHeight="1">
      <c r="D43777" s="233"/>
    </row>
    <row r="43779" spans="4:4" s="232" customFormat="1" ht="15.75" customHeight="1">
      <c r="D43779" s="233"/>
    </row>
    <row r="43781" spans="4:4" s="232" customFormat="1" ht="15.75" customHeight="1">
      <c r="D43781" s="233"/>
    </row>
    <row r="43783" spans="4:4" s="232" customFormat="1" ht="15.75" customHeight="1">
      <c r="D43783" s="233"/>
    </row>
    <row r="43785" spans="4:4" s="232" customFormat="1" ht="15.75" customHeight="1">
      <c r="D43785" s="233"/>
    </row>
    <row r="43787" spans="4:4" s="232" customFormat="1" ht="15.75" customHeight="1">
      <c r="D43787" s="233"/>
    </row>
    <row r="43789" spans="4:4" s="232" customFormat="1" ht="15.75" customHeight="1">
      <c r="D43789" s="233"/>
    </row>
    <row r="43791" spans="4:4" s="232" customFormat="1" ht="15.75" customHeight="1">
      <c r="D43791" s="233"/>
    </row>
    <row r="43793" spans="4:4" s="232" customFormat="1" ht="15.75" customHeight="1">
      <c r="D43793" s="233"/>
    </row>
    <row r="43795" spans="4:4" s="232" customFormat="1" ht="15.75" customHeight="1">
      <c r="D43795" s="233"/>
    </row>
    <row r="43797" spans="4:4" s="232" customFormat="1" ht="15.75" customHeight="1">
      <c r="D43797" s="233"/>
    </row>
    <row r="43799" spans="4:4" s="232" customFormat="1" ht="15.75" customHeight="1">
      <c r="D43799" s="233"/>
    </row>
    <row r="43801" spans="4:4" s="232" customFormat="1" ht="15.75" customHeight="1">
      <c r="D43801" s="233"/>
    </row>
    <row r="43803" spans="4:4" s="232" customFormat="1" ht="15.75" customHeight="1">
      <c r="D43803" s="233"/>
    </row>
    <row r="43805" spans="4:4" s="232" customFormat="1" ht="15.75" customHeight="1">
      <c r="D43805" s="233"/>
    </row>
    <row r="43807" spans="4:4" s="232" customFormat="1" ht="15.75" customHeight="1">
      <c r="D43807" s="233"/>
    </row>
    <row r="43809" spans="4:4" s="232" customFormat="1" ht="15.75" customHeight="1">
      <c r="D43809" s="233"/>
    </row>
    <row r="43811" spans="4:4" s="232" customFormat="1" ht="15.75" customHeight="1">
      <c r="D43811" s="233"/>
    </row>
    <row r="43813" spans="4:4" s="232" customFormat="1" ht="15.75" customHeight="1">
      <c r="D43813" s="233"/>
    </row>
    <row r="43815" spans="4:4" s="232" customFormat="1" ht="15.75" customHeight="1">
      <c r="D43815" s="233"/>
    </row>
    <row r="43817" spans="4:4" s="232" customFormat="1" ht="15.75" customHeight="1">
      <c r="D43817" s="233"/>
    </row>
    <row r="43819" spans="4:4" s="232" customFormat="1" ht="15.75" customHeight="1">
      <c r="D43819" s="233"/>
    </row>
    <row r="43821" spans="4:4" s="232" customFormat="1" ht="15.75" customHeight="1">
      <c r="D43821" s="233"/>
    </row>
    <row r="43823" spans="4:4" s="232" customFormat="1" ht="15.75" customHeight="1">
      <c r="D43823" s="233"/>
    </row>
    <row r="43825" spans="4:4" s="232" customFormat="1" ht="15.75" customHeight="1">
      <c r="D43825" s="233"/>
    </row>
    <row r="43827" spans="4:4" s="232" customFormat="1" ht="15.75" customHeight="1">
      <c r="D43827" s="233"/>
    </row>
    <row r="43829" spans="4:4" s="232" customFormat="1" ht="15.75" customHeight="1">
      <c r="D43829" s="233"/>
    </row>
    <row r="43831" spans="4:4" s="232" customFormat="1" ht="15.75" customHeight="1">
      <c r="D43831" s="233"/>
    </row>
    <row r="43833" spans="4:4" s="232" customFormat="1" ht="15.75" customHeight="1">
      <c r="D43833" s="233"/>
    </row>
    <row r="43835" spans="4:4" s="232" customFormat="1" ht="15.75" customHeight="1">
      <c r="D43835" s="233"/>
    </row>
    <row r="43837" spans="4:4" s="232" customFormat="1" ht="15.75" customHeight="1">
      <c r="D43837" s="233"/>
    </row>
    <row r="43839" spans="4:4" s="232" customFormat="1" ht="15.75" customHeight="1">
      <c r="D43839" s="233"/>
    </row>
    <row r="43841" spans="4:4" s="232" customFormat="1" ht="15.75" customHeight="1">
      <c r="D43841" s="233"/>
    </row>
    <row r="43843" spans="4:4" s="232" customFormat="1" ht="15.75" customHeight="1">
      <c r="D43843" s="233"/>
    </row>
    <row r="43845" spans="4:4" s="232" customFormat="1" ht="15.75" customHeight="1">
      <c r="D43845" s="233"/>
    </row>
    <row r="43847" spans="4:4" s="232" customFormat="1" ht="15.75" customHeight="1">
      <c r="D43847" s="233"/>
    </row>
    <row r="43849" spans="4:4" s="232" customFormat="1" ht="15.75" customHeight="1">
      <c r="D43849" s="233"/>
    </row>
    <row r="43851" spans="4:4" s="232" customFormat="1" ht="15.75" customHeight="1">
      <c r="D43851" s="233"/>
    </row>
    <row r="43853" spans="4:4" s="232" customFormat="1" ht="15.75" customHeight="1">
      <c r="D43853" s="233"/>
    </row>
    <row r="43855" spans="4:4" s="232" customFormat="1" ht="15.75" customHeight="1">
      <c r="D43855" s="233"/>
    </row>
    <row r="43857" spans="4:4" s="232" customFormat="1" ht="15.75" customHeight="1">
      <c r="D43857" s="233"/>
    </row>
    <row r="43859" spans="4:4" s="232" customFormat="1" ht="15.75" customHeight="1">
      <c r="D43859" s="233"/>
    </row>
    <row r="43861" spans="4:4" s="232" customFormat="1" ht="15.75" customHeight="1">
      <c r="D43861" s="233"/>
    </row>
    <row r="43863" spans="4:4" s="232" customFormat="1" ht="15.75" customHeight="1">
      <c r="D43863" s="233"/>
    </row>
    <row r="43865" spans="4:4" s="232" customFormat="1" ht="15.75" customHeight="1">
      <c r="D43865" s="233"/>
    </row>
    <row r="43867" spans="4:4" s="232" customFormat="1" ht="15.75" customHeight="1">
      <c r="D43867" s="233"/>
    </row>
    <row r="43869" spans="4:4" s="232" customFormat="1" ht="15.75" customHeight="1">
      <c r="D43869" s="233"/>
    </row>
    <row r="43871" spans="4:4" s="232" customFormat="1" ht="15.75" customHeight="1">
      <c r="D43871" s="233"/>
    </row>
    <row r="43873" spans="4:4" s="232" customFormat="1" ht="15.75" customHeight="1">
      <c r="D43873" s="233"/>
    </row>
    <row r="43875" spans="4:4" s="232" customFormat="1" ht="15.75" customHeight="1">
      <c r="D43875" s="233"/>
    </row>
    <row r="43877" spans="4:4" s="232" customFormat="1" ht="15.75" customHeight="1">
      <c r="D43877" s="233"/>
    </row>
    <row r="43879" spans="4:4" s="232" customFormat="1" ht="15.75" customHeight="1">
      <c r="D43879" s="233"/>
    </row>
    <row r="43881" spans="4:4" s="232" customFormat="1" ht="15.75" customHeight="1">
      <c r="D43881" s="233"/>
    </row>
    <row r="43883" spans="4:4" s="232" customFormat="1" ht="15.75" customHeight="1">
      <c r="D43883" s="233"/>
    </row>
    <row r="43885" spans="4:4" s="232" customFormat="1" ht="15.75" customHeight="1">
      <c r="D43885" s="233"/>
    </row>
    <row r="43887" spans="4:4" s="232" customFormat="1" ht="15.75" customHeight="1">
      <c r="D43887" s="233"/>
    </row>
    <row r="43889" spans="4:4" s="232" customFormat="1" ht="15.75" customHeight="1">
      <c r="D43889" s="233"/>
    </row>
    <row r="43891" spans="4:4" s="232" customFormat="1" ht="15.75" customHeight="1">
      <c r="D43891" s="233"/>
    </row>
    <row r="43893" spans="4:4" s="232" customFormat="1" ht="15.75" customHeight="1">
      <c r="D43893" s="233"/>
    </row>
    <row r="43895" spans="4:4" s="232" customFormat="1" ht="15.75" customHeight="1">
      <c r="D43895" s="233"/>
    </row>
    <row r="43897" spans="4:4" s="232" customFormat="1" ht="15.75" customHeight="1">
      <c r="D43897" s="233"/>
    </row>
    <row r="43899" spans="4:4" s="232" customFormat="1" ht="15.75" customHeight="1">
      <c r="D43899" s="233"/>
    </row>
    <row r="43901" spans="4:4" s="232" customFormat="1" ht="15.75" customHeight="1">
      <c r="D43901" s="233"/>
    </row>
    <row r="43903" spans="4:4" s="232" customFormat="1" ht="15.75" customHeight="1">
      <c r="D43903" s="233"/>
    </row>
    <row r="43905" spans="4:4" s="232" customFormat="1" ht="15.75" customHeight="1">
      <c r="D43905" s="233"/>
    </row>
    <row r="43907" spans="4:4" s="232" customFormat="1" ht="15.75" customHeight="1">
      <c r="D43907" s="233"/>
    </row>
    <row r="43909" spans="4:4" s="232" customFormat="1" ht="15.75" customHeight="1">
      <c r="D43909" s="233"/>
    </row>
    <row r="43911" spans="4:4" s="232" customFormat="1" ht="15.75" customHeight="1">
      <c r="D43911" s="233"/>
    </row>
    <row r="43913" spans="4:4" s="232" customFormat="1" ht="15.75" customHeight="1">
      <c r="D43913" s="233"/>
    </row>
    <row r="43915" spans="4:4" s="232" customFormat="1" ht="15.75" customHeight="1">
      <c r="D43915" s="233"/>
    </row>
    <row r="43917" spans="4:4" s="232" customFormat="1" ht="15.75" customHeight="1">
      <c r="D43917" s="233"/>
    </row>
    <row r="43919" spans="4:4" s="232" customFormat="1" ht="15.75" customHeight="1">
      <c r="D43919" s="233"/>
    </row>
    <row r="43921" spans="4:4" s="232" customFormat="1" ht="15.75" customHeight="1">
      <c r="D43921" s="233"/>
    </row>
    <row r="43923" spans="4:4" s="232" customFormat="1" ht="15.75" customHeight="1">
      <c r="D43923" s="233"/>
    </row>
    <row r="43925" spans="4:4" s="232" customFormat="1" ht="15.75" customHeight="1">
      <c r="D43925" s="233"/>
    </row>
    <row r="43927" spans="4:4" s="232" customFormat="1" ht="15.75" customHeight="1">
      <c r="D43927" s="233"/>
    </row>
    <row r="43929" spans="4:4" s="232" customFormat="1" ht="15.75" customHeight="1">
      <c r="D43929" s="233"/>
    </row>
    <row r="43931" spans="4:4" s="232" customFormat="1" ht="15.75" customHeight="1">
      <c r="D43931" s="233"/>
    </row>
    <row r="43933" spans="4:4" s="232" customFormat="1" ht="15.75" customHeight="1">
      <c r="D43933" s="233"/>
    </row>
    <row r="43935" spans="4:4" s="232" customFormat="1" ht="15.75" customHeight="1">
      <c r="D43935" s="233"/>
    </row>
    <row r="43937" spans="4:4" s="232" customFormat="1" ht="15.75" customHeight="1">
      <c r="D43937" s="233"/>
    </row>
    <row r="43939" spans="4:4" s="232" customFormat="1" ht="15.75" customHeight="1">
      <c r="D43939" s="233"/>
    </row>
    <row r="43941" spans="4:4" s="232" customFormat="1" ht="15.75" customHeight="1">
      <c r="D43941" s="233"/>
    </row>
    <row r="43943" spans="4:4" s="232" customFormat="1" ht="15.75" customHeight="1">
      <c r="D43943" s="233"/>
    </row>
    <row r="43945" spans="4:4" s="232" customFormat="1" ht="15.75" customHeight="1">
      <c r="D43945" s="233"/>
    </row>
    <row r="43947" spans="4:4" s="232" customFormat="1" ht="15.75" customHeight="1">
      <c r="D43947" s="233"/>
    </row>
    <row r="43949" spans="4:4" s="232" customFormat="1" ht="15.75" customHeight="1">
      <c r="D43949" s="233"/>
    </row>
    <row r="43951" spans="4:4" s="232" customFormat="1" ht="15.75" customHeight="1">
      <c r="D43951" s="233"/>
    </row>
    <row r="43953" spans="4:4" s="232" customFormat="1" ht="15.75" customHeight="1">
      <c r="D43953" s="233"/>
    </row>
    <row r="43955" spans="4:4" s="232" customFormat="1" ht="15.75" customHeight="1">
      <c r="D43955" s="233"/>
    </row>
    <row r="43957" spans="4:4" s="232" customFormat="1" ht="15.75" customHeight="1">
      <c r="D43957" s="233"/>
    </row>
    <row r="43959" spans="4:4" s="232" customFormat="1" ht="15.75" customHeight="1">
      <c r="D43959" s="233"/>
    </row>
    <row r="43961" spans="4:4" s="232" customFormat="1" ht="15.75" customHeight="1">
      <c r="D43961" s="233"/>
    </row>
    <row r="43963" spans="4:4" s="232" customFormat="1" ht="15.75" customHeight="1">
      <c r="D43963" s="233"/>
    </row>
    <row r="43965" spans="4:4" s="232" customFormat="1" ht="15.75" customHeight="1">
      <c r="D43965" s="233"/>
    </row>
    <row r="43967" spans="4:4" s="232" customFormat="1" ht="15.75" customHeight="1">
      <c r="D43967" s="233"/>
    </row>
    <row r="43969" spans="4:4" s="232" customFormat="1" ht="15.75" customHeight="1">
      <c r="D43969" s="233"/>
    </row>
    <row r="43971" spans="4:4" s="232" customFormat="1" ht="15.75" customHeight="1">
      <c r="D43971" s="233"/>
    </row>
    <row r="43973" spans="4:4" s="232" customFormat="1" ht="15.75" customHeight="1">
      <c r="D43973" s="233"/>
    </row>
    <row r="43975" spans="4:4" s="232" customFormat="1" ht="15.75" customHeight="1">
      <c r="D43975" s="233"/>
    </row>
    <row r="43977" spans="4:4" s="232" customFormat="1" ht="15.75" customHeight="1">
      <c r="D43977" s="233"/>
    </row>
    <row r="43979" spans="4:4" s="232" customFormat="1" ht="15.75" customHeight="1">
      <c r="D43979" s="233"/>
    </row>
    <row r="43981" spans="4:4" s="232" customFormat="1" ht="15.75" customHeight="1">
      <c r="D43981" s="233"/>
    </row>
    <row r="43983" spans="4:4" s="232" customFormat="1" ht="15.75" customHeight="1">
      <c r="D43983" s="233"/>
    </row>
    <row r="43985" spans="4:4" s="232" customFormat="1" ht="15.75" customHeight="1">
      <c r="D43985" s="233"/>
    </row>
    <row r="43987" spans="4:4" s="232" customFormat="1" ht="15.75" customHeight="1">
      <c r="D43987" s="233"/>
    </row>
    <row r="43989" spans="4:4" s="232" customFormat="1" ht="15.75" customHeight="1">
      <c r="D43989" s="233"/>
    </row>
    <row r="43991" spans="4:4" s="232" customFormat="1" ht="15.75" customHeight="1">
      <c r="D43991" s="233"/>
    </row>
    <row r="43993" spans="4:4" s="232" customFormat="1" ht="15.75" customHeight="1">
      <c r="D43993" s="233"/>
    </row>
    <row r="43995" spans="4:4" s="232" customFormat="1" ht="15.75" customHeight="1">
      <c r="D43995" s="233"/>
    </row>
    <row r="43997" spans="4:4" s="232" customFormat="1" ht="15.75" customHeight="1">
      <c r="D43997" s="233"/>
    </row>
    <row r="43999" spans="4:4" s="232" customFormat="1" ht="15.75" customHeight="1">
      <c r="D43999" s="233"/>
    </row>
    <row r="44001" spans="4:4" s="232" customFormat="1" ht="15.75" customHeight="1">
      <c r="D44001" s="233"/>
    </row>
    <row r="44003" spans="4:4" s="232" customFormat="1" ht="15.75" customHeight="1">
      <c r="D44003" s="233"/>
    </row>
    <row r="44005" spans="4:4" s="232" customFormat="1" ht="15.75" customHeight="1">
      <c r="D44005" s="233"/>
    </row>
    <row r="44007" spans="4:4" s="232" customFormat="1" ht="15.75" customHeight="1">
      <c r="D44007" s="233"/>
    </row>
    <row r="44009" spans="4:4" s="232" customFormat="1" ht="15.75" customHeight="1">
      <c r="D44009" s="233"/>
    </row>
    <row r="44011" spans="4:4" s="232" customFormat="1" ht="15.75" customHeight="1">
      <c r="D44011" s="233"/>
    </row>
    <row r="44013" spans="4:4" s="232" customFormat="1" ht="15.75" customHeight="1">
      <c r="D44013" s="233"/>
    </row>
    <row r="44015" spans="4:4" s="232" customFormat="1" ht="15.75" customHeight="1">
      <c r="D44015" s="233"/>
    </row>
    <row r="44017" spans="4:4" s="232" customFormat="1" ht="15.75" customHeight="1">
      <c r="D44017" s="233"/>
    </row>
    <row r="44019" spans="4:4" s="232" customFormat="1" ht="15.75" customHeight="1">
      <c r="D44019" s="233"/>
    </row>
    <row r="44021" spans="4:4" s="232" customFormat="1" ht="15.75" customHeight="1">
      <c r="D44021" s="233"/>
    </row>
    <row r="44023" spans="4:4" s="232" customFormat="1" ht="15.75" customHeight="1">
      <c r="D44023" s="233"/>
    </row>
    <row r="44025" spans="4:4" s="232" customFormat="1" ht="15.75" customHeight="1">
      <c r="D44025" s="233"/>
    </row>
    <row r="44027" spans="4:4" s="232" customFormat="1" ht="15.75" customHeight="1">
      <c r="D44027" s="233"/>
    </row>
    <row r="44029" spans="4:4" s="232" customFormat="1" ht="15.75" customHeight="1">
      <c r="D44029" s="233"/>
    </row>
    <row r="44031" spans="4:4" s="232" customFormat="1" ht="15.75" customHeight="1">
      <c r="D44031" s="233"/>
    </row>
    <row r="44033" spans="4:4" s="232" customFormat="1" ht="15.75" customHeight="1">
      <c r="D44033" s="233"/>
    </row>
    <row r="44035" spans="4:4" s="232" customFormat="1" ht="15.75" customHeight="1">
      <c r="D44035" s="233"/>
    </row>
    <row r="44037" spans="4:4" s="232" customFormat="1" ht="15.75" customHeight="1">
      <c r="D44037" s="233"/>
    </row>
    <row r="44039" spans="4:4" s="232" customFormat="1" ht="15.75" customHeight="1">
      <c r="D44039" s="233"/>
    </row>
    <row r="44041" spans="4:4" s="232" customFormat="1" ht="15.75" customHeight="1">
      <c r="D44041" s="233"/>
    </row>
    <row r="44043" spans="4:4" s="232" customFormat="1" ht="15.75" customHeight="1">
      <c r="D44043" s="233"/>
    </row>
    <row r="44045" spans="4:4" s="232" customFormat="1" ht="15.75" customHeight="1">
      <c r="D44045" s="233"/>
    </row>
    <row r="44047" spans="4:4" s="232" customFormat="1" ht="15.75" customHeight="1">
      <c r="D44047" s="233"/>
    </row>
    <row r="44049" spans="4:4" s="232" customFormat="1" ht="15.75" customHeight="1">
      <c r="D44049" s="233"/>
    </row>
    <row r="44051" spans="4:4" s="232" customFormat="1" ht="15.75" customHeight="1">
      <c r="D44051" s="233"/>
    </row>
    <row r="44053" spans="4:4" s="232" customFormat="1" ht="15.75" customHeight="1">
      <c r="D44053" s="233"/>
    </row>
    <row r="44055" spans="4:4" s="232" customFormat="1" ht="15.75" customHeight="1">
      <c r="D44055" s="233"/>
    </row>
    <row r="44057" spans="4:4" s="232" customFormat="1" ht="15.75" customHeight="1">
      <c r="D44057" s="233"/>
    </row>
    <row r="44059" spans="4:4" s="232" customFormat="1" ht="15.75" customHeight="1">
      <c r="D44059" s="233"/>
    </row>
    <row r="44061" spans="4:4" s="232" customFormat="1" ht="15.75" customHeight="1">
      <c r="D44061" s="233"/>
    </row>
    <row r="44063" spans="4:4" s="232" customFormat="1" ht="15.75" customHeight="1">
      <c r="D44063" s="233"/>
    </row>
    <row r="44065" spans="4:4" s="232" customFormat="1" ht="15.75" customHeight="1">
      <c r="D44065" s="233"/>
    </row>
    <row r="44067" spans="4:4" s="232" customFormat="1" ht="15.75" customHeight="1">
      <c r="D44067" s="233"/>
    </row>
    <row r="44069" spans="4:4" s="232" customFormat="1" ht="15.75" customHeight="1">
      <c r="D44069" s="233"/>
    </row>
    <row r="44071" spans="4:4" s="232" customFormat="1" ht="15.75" customHeight="1">
      <c r="D44071" s="233"/>
    </row>
    <row r="44073" spans="4:4" s="232" customFormat="1" ht="15.75" customHeight="1">
      <c r="D44073" s="233"/>
    </row>
    <row r="44075" spans="4:4" s="232" customFormat="1" ht="15.75" customHeight="1">
      <c r="D44075" s="233"/>
    </row>
    <row r="44077" spans="4:4" s="232" customFormat="1" ht="15.75" customHeight="1">
      <c r="D44077" s="233"/>
    </row>
    <row r="44079" spans="4:4" s="232" customFormat="1" ht="15.75" customHeight="1">
      <c r="D44079" s="233"/>
    </row>
    <row r="44081" spans="4:4" s="232" customFormat="1" ht="15.75" customHeight="1">
      <c r="D44081" s="233"/>
    </row>
    <row r="44083" spans="4:4" s="232" customFormat="1" ht="15.75" customHeight="1">
      <c r="D44083" s="233"/>
    </row>
    <row r="44085" spans="4:4" s="232" customFormat="1" ht="15.75" customHeight="1">
      <c r="D44085" s="233"/>
    </row>
    <row r="44087" spans="4:4" s="232" customFormat="1" ht="15.75" customHeight="1">
      <c r="D44087" s="233"/>
    </row>
    <row r="44089" spans="4:4" s="232" customFormat="1" ht="15.75" customHeight="1">
      <c r="D44089" s="233"/>
    </row>
    <row r="44091" spans="4:4" s="232" customFormat="1" ht="15.75" customHeight="1">
      <c r="D44091" s="233"/>
    </row>
    <row r="44093" spans="4:4" s="232" customFormat="1" ht="15.75" customHeight="1">
      <c r="D44093" s="233"/>
    </row>
    <row r="44095" spans="4:4" s="232" customFormat="1" ht="15.75" customHeight="1">
      <c r="D44095" s="233"/>
    </row>
    <row r="44097" spans="4:4" s="232" customFormat="1" ht="15.75" customHeight="1">
      <c r="D44097" s="233"/>
    </row>
    <row r="44099" spans="4:4" s="232" customFormat="1" ht="15.75" customHeight="1">
      <c r="D44099" s="233"/>
    </row>
    <row r="44101" spans="4:4" s="232" customFormat="1" ht="15.75" customHeight="1">
      <c r="D44101" s="233"/>
    </row>
    <row r="44103" spans="4:4" s="232" customFormat="1" ht="15.75" customHeight="1">
      <c r="D44103" s="233"/>
    </row>
    <row r="44105" spans="4:4" s="232" customFormat="1" ht="15.75" customHeight="1">
      <c r="D44105" s="233"/>
    </row>
    <row r="44107" spans="4:4" s="232" customFormat="1" ht="15.75" customHeight="1">
      <c r="D44107" s="233"/>
    </row>
    <row r="44109" spans="4:4" s="232" customFormat="1" ht="15.75" customHeight="1">
      <c r="D44109" s="233"/>
    </row>
    <row r="44111" spans="4:4" s="232" customFormat="1" ht="15.75" customHeight="1">
      <c r="D44111" s="233"/>
    </row>
    <row r="44113" spans="4:4" s="232" customFormat="1" ht="15.75" customHeight="1">
      <c r="D44113" s="233"/>
    </row>
    <row r="44115" spans="4:4" s="232" customFormat="1" ht="15.75" customHeight="1">
      <c r="D44115" s="233"/>
    </row>
    <row r="44117" spans="4:4" s="232" customFormat="1" ht="15.75" customHeight="1">
      <c r="D44117" s="233"/>
    </row>
    <row r="44119" spans="4:4" s="232" customFormat="1" ht="15.75" customHeight="1">
      <c r="D44119" s="233"/>
    </row>
    <row r="44121" spans="4:4" s="232" customFormat="1" ht="15.75" customHeight="1">
      <c r="D44121" s="233"/>
    </row>
    <row r="44123" spans="4:4" s="232" customFormat="1" ht="15.75" customHeight="1">
      <c r="D44123" s="233"/>
    </row>
    <row r="44125" spans="4:4" s="232" customFormat="1" ht="15.75" customHeight="1">
      <c r="D44125" s="233"/>
    </row>
    <row r="44127" spans="4:4" s="232" customFormat="1" ht="15.75" customHeight="1">
      <c r="D44127" s="233"/>
    </row>
    <row r="44129" spans="4:4" s="232" customFormat="1" ht="15.75" customHeight="1">
      <c r="D44129" s="233"/>
    </row>
    <row r="44131" spans="4:4" s="232" customFormat="1" ht="15.75" customHeight="1">
      <c r="D44131" s="233"/>
    </row>
    <row r="44133" spans="4:4" s="232" customFormat="1" ht="15.75" customHeight="1">
      <c r="D44133" s="233"/>
    </row>
    <row r="44135" spans="4:4" s="232" customFormat="1" ht="15.75" customHeight="1">
      <c r="D44135" s="233"/>
    </row>
    <row r="44137" spans="4:4" s="232" customFormat="1" ht="15.75" customHeight="1">
      <c r="D44137" s="233"/>
    </row>
    <row r="44139" spans="4:4" s="232" customFormat="1" ht="15.75" customHeight="1">
      <c r="D44139" s="233"/>
    </row>
    <row r="44141" spans="4:4" s="232" customFormat="1" ht="15.75" customHeight="1">
      <c r="D44141" s="233"/>
    </row>
    <row r="44143" spans="4:4" s="232" customFormat="1" ht="15.75" customHeight="1">
      <c r="D44143" s="233"/>
    </row>
    <row r="44145" spans="4:4" s="232" customFormat="1" ht="15.75" customHeight="1">
      <c r="D44145" s="233"/>
    </row>
    <row r="44147" spans="4:4" s="232" customFormat="1" ht="15.75" customHeight="1">
      <c r="D44147" s="233"/>
    </row>
    <row r="44149" spans="4:4" s="232" customFormat="1" ht="15.75" customHeight="1">
      <c r="D44149" s="233"/>
    </row>
    <row r="44151" spans="4:4" s="232" customFormat="1" ht="15.75" customHeight="1">
      <c r="D44151" s="233"/>
    </row>
    <row r="44153" spans="4:4" s="232" customFormat="1" ht="15.75" customHeight="1">
      <c r="D44153" s="233"/>
    </row>
    <row r="44155" spans="4:4" s="232" customFormat="1" ht="15.75" customHeight="1">
      <c r="D44155" s="233"/>
    </row>
    <row r="44157" spans="4:4" s="232" customFormat="1" ht="15.75" customHeight="1">
      <c r="D44157" s="233"/>
    </row>
    <row r="44159" spans="4:4" s="232" customFormat="1" ht="15.75" customHeight="1">
      <c r="D44159" s="233"/>
    </row>
    <row r="44161" spans="4:4" s="232" customFormat="1" ht="15.75" customHeight="1">
      <c r="D44161" s="233"/>
    </row>
    <row r="44163" spans="4:4" s="232" customFormat="1" ht="15.75" customHeight="1">
      <c r="D44163" s="233"/>
    </row>
    <row r="44165" spans="4:4" s="232" customFormat="1" ht="15.75" customHeight="1">
      <c r="D44165" s="233"/>
    </row>
    <row r="44167" spans="4:4" s="232" customFormat="1" ht="15.75" customHeight="1">
      <c r="D44167" s="233"/>
    </row>
    <row r="44169" spans="4:4" s="232" customFormat="1" ht="15.75" customHeight="1">
      <c r="D44169" s="233"/>
    </row>
    <row r="44171" spans="4:4" s="232" customFormat="1" ht="15.75" customHeight="1">
      <c r="D44171" s="233"/>
    </row>
    <row r="44173" spans="4:4" s="232" customFormat="1" ht="15.75" customHeight="1">
      <c r="D44173" s="233"/>
    </row>
    <row r="44175" spans="4:4" s="232" customFormat="1" ht="15.75" customHeight="1">
      <c r="D44175" s="233"/>
    </row>
    <row r="44177" spans="4:4" s="232" customFormat="1" ht="15.75" customHeight="1">
      <c r="D44177" s="233"/>
    </row>
    <row r="44179" spans="4:4" s="232" customFormat="1" ht="15.75" customHeight="1">
      <c r="D44179" s="233"/>
    </row>
    <row r="44181" spans="4:4" s="232" customFormat="1" ht="15.75" customHeight="1">
      <c r="D44181" s="233"/>
    </row>
    <row r="44183" spans="4:4" s="232" customFormat="1" ht="15.75" customHeight="1">
      <c r="D44183" s="233"/>
    </row>
    <row r="44185" spans="4:4" s="232" customFormat="1" ht="15.75" customHeight="1">
      <c r="D44185" s="233"/>
    </row>
    <row r="44187" spans="4:4" s="232" customFormat="1" ht="15.75" customHeight="1">
      <c r="D44187" s="233"/>
    </row>
    <row r="44189" spans="4:4" s="232" customFormat="1" ht="15.75" customHeight="1">
      <c r="D44189" s="233"/>
    </row>
    <row r="44191" spans="4:4" s="232" customFormat="1" ht="15.75" customHeight="1">
      <c r="D44191" s="233"/>
    </row>
    <row r="44193" spans="4:4" s="232" customFormat="1" ht="15.75" customHeight="1">
      <c r="D44193" s="233"/>
    </row>
    <row r="44195" spans="4:4" s="232" customFormat="1" ht="15.75" customHeight="1">
      <c r="D44195" s="233"/>
    </row>
    <row r="44197" spans="4:4" s="232" customFormat="1" ht="15.75" customHeight="1">
      <c r="D44197" s="233"/>
    </row>
    <row r="44199" spans="4:4" s="232" customFormat="1" ht="15.75" customHeight="1">
      <c r="D44199" s="233"/>
    </row>
    <row r="44201" spans="4:4" s="232" customFormat="1" ht="15.75" customHeight="1">
      <c r="D44201" s="233"/>
    </row>
    <row r="44203" spans="4:4" s="232" customFormat="1" ht="15.75" customHeight="1">
      <c r="D44203" s="233"/>
    </row>
    <row r="44205" spans="4:4" s="232" customFormat="1" ht="15.75" customHeight="1">
      <c r="D44205" s="233"/>
    </row>
    <row r="44207" spans="4:4" s="232" customFormat="1" ht="15.75" customHeight="1">
      <c r="D44207" s="233"/>
    </row>
    <row r="44209" spans="4:4" s="232" customFormat="1" ht="15.75" customHeight="1">
      <c r="D44209" s="233"/>
    </row>
    <row r="44211" spans="4:4" s="232" customFormat="1" ht="15.75" customHeight="1">
      <c r="D44211" s="233"/>
    </row>
    <row r="44213" spans="4:4" s="232" customFormat="1" ht="15.75" customHeight="1">
      <c r="D44213" s="233"/>
    </row>
    <row r="44215" spans="4:4" s="232" customFormat="1" ht="15.75" customHeight="1">
      <c r="D44215" s="233"/>
    </row>
    <row r="44217" spans="4:4" s="232" customFormat="1" ht="15.75" customHeight="1">
      <c r="D44217" s="233"/>
    </row>
    <row r="44219" spans="4:4" s="232" customFormat="1" ht="15.75" customHeight="1">
      <c r="D44219" s="233"/>
    </row>
    <row r="44221" spans="4:4" s="232" customFormat="1" ht="15.75" customHeight="1">
      <c r="D44221" s="233"/>
    </row>
    <row r="44223" spans="4:4" s="232" customFormat="1" ht="15.75" customHeight="1">
      <c r="D44223" s="233"/>
    </row>
    <row r="44225" spans="4:4" s="232" customFormat="1" ht="15.75" customHeight="1">
      <c r="D44225" s="233"/>
    </row>
    <row r="44227" spans="4:4" s="232" customFormat="1" ht="15.75" customHeight="1">
      <c r="D44227" s="233"/>
    </row>
    <row r="44229" spans="4:4" s="232" customFormat="1" ht="15.75" customHeight="1">
      <c r="D44229" s="233"/>
    </row>
    <row r="44231" spans="4:4" s="232" customFormat="1" ht="15.75" customHeight="1">
      <c r="D44231" s="233"/>
    </row>
    <row r="44233" spans="4:4" s="232" customFormat="1" ht="15.75" customHeight="1">
      <c r="D44233" s="233"/>
    </row>
    <row r="44235" spans="4:4" s="232" customFormat="1" ht="15.75" customHeight="1">
      <c r="D44235" s="233"/>
    </row>
    <row r="44237" spans="4:4" s="232" customFormat="1" ht="15.75" customHeight="1">
      <c r="D44237" s="233"/>
    </row>
    <row r="44239" spans="4:4" s="232" customFormat="1" ht="15.75" customHeight="1">
      <c r="D44239" s="233"/>
    </row>
    <row r="44241" spans="4:4" s="232" customFormat="1" ht="15.75" customHeight="1">
      <c r="D44241" s="233"/>
    </row>
    <row r="44243" spans="4:4" s="232" customFormat="1" ht="15.75" customHeight="1">
      <c r="D44243" s="233"/>
    </row>
    <row r="44245" spans="4:4" s="232" customFormat="1" ht="15.75" customHeight="1">
      <c r="D44245" s="233"/>
    </row>
    <row r="44247" spans="4:4" s="232" customFormat="1" ht="15.75" customHeight="1">
      <c r="D44247" s="233"/>
    </row>
    <row r="44249" spans="4:4" s="232" customFormat="1" ht="15.75" customHeight="1">
      <c r="D44249" s="233"/>
    </row>
    <row r="44251" spans="4:4" s="232" customFormat="1" ht="15.75" customHeight="1">
      <c r="D44251" s="233"/>
    </row>
    <row r="44253" spans="4:4" s="232" customFormat="1" ht="15.75" customHeight="1">
      <c r="D44253" s="233"/>
    </row>
    <row r="44255" spans="4:4" s="232" customFormat="1" ht="15.75" customHeight="1">
      <c r="D44255" s="233"/>
    </row>
    <row r="44257" spans="4:4" s="232" customFormat="1" ht="15.75" customHeight="1">
      <c r="D44257" s="233"/>
    </row>
    <row r="44259" spans="4:4" s="232" customFormat="1" ht="15.75" customHeight="1">
      <c r="D44259" s="233"/>
    </row>
    <row r="44261" spans="4:4" s="232" customFormat="1" ht="15.75" customHeight="1">
      <c r="D44261" s="233"/>
    </row>
    <row r="44263" spans="4:4" s="232" customFormat="1" ht="15.75" customHeight="1">
      <c r="D44263" s="233"/>
    </row>
    <row r="44265" spans="4:4" s="232" customFormat="1" ht="15.75" customHeight="1">
      <c r="D44265" s="233"/>
    </row>
    <row r="44267" spans="4:4" s="232" customFormat="1" ht="15.75" customHeight="1">
      <c r="D44267" s="233"/>
    </row>
    <row r="44269" spans="4:4" s="232" customFormat="1" ht="15.75" customHeight="1">
      <c r="D44269" s="233"/>
    </row>
    <row r="44271" spans="4:4" s="232" customFormat="1" ht="15.75" customHeight="1">
      <c r="D44271" s="233"/>
    </row>
    <row r="44273" spans="4:4" s="232" customFormat="1" ht="15.75" customHeight="1">
      <c r="D44273" s="233"/>
    </row>
    <row r="44275" spans="4:4" s="232" customFormat="1" ht="15.75" customHeight="1">
      <c r="D44275" s="233"/>
    </row>
    <row r="44277" spans="4:4" s="232" customFormat="1" ht="15.75" customHeight="1">
      <c r="D44277" s="233"/>
    </row>
    <row r="44279" spans="4:4" s="232" customFormat="1" ht="15.75" customHeight="1">
      <c r="D44279" s="233"/>
    </row>
    <row r="44281" spans="4:4" s="232" customFormat="1" ht="15.75" customHeight="1">
      <c r="D44281" s="233"/>
    </row>
    <row r="44283" spans="4:4" s="232" customFormat="1" ht="15.75" customHeight="1">
      <c r="D44283" s="233"/>
    </row>
    <row r="44285" spans="4:4" s="232" customFormat="1" ht="15.75" customHeight="1">
      <c r="D44285" s="233"/>
    </row>
    <row r="44287" spans="4:4" s="232" customFormat="1" ht="15.75" customHeight="1">
      <c r="D44287" s="233"/>
    </row>
    <row r="44289" spans="4:4" s="232" customFormat="1" ht="15.75" customHeight="1">
      <c r="D44289" s="233"/>
    </row>
    <row r="44291" spans="4:4" s="232" customFormat="1" ht="15.75" customHeight="1">
      <c r="D44291" s="233"/>
    </row>
    <row r="44293" spans="4:4" s="232" customFormat="1" ht="15.75" customHeight="1">
      <c r="D44293" s="233"/>
    </row>
    <row r="44295" spans="4:4" s="232" customFormat="1" ht="15.75" customHeight="1">
      <c r="D44295" s="233"/>
    </row>
    <row r="44297" spans="4:4" s="232" customFormat="1" ht="15.75" customHeight="1">
      <c r="D44297" s="233"/>
    </row>
    <row r="44299" spans="4:4" s="232" customFormat="1" ht="15.75" customHeight="1">
      <c r="D44299" s="233"/>
    </row>
    <row r="44301" spans="4:4" s="232" customFormat="1" ht="15.75" customHeight="1">
      <c r="D44301" s="233"/>
    </row>
    <row r="44303" spans="4:4" s="232" customFormat="1" ht="15.75" customHeight="1">
      <c r="D44303" s="233"/>
    </row>
    <row r="44305" spans="4:4" s="232" customFormat="1" ht="15.75" customHeight="1">
      <c r="D44305" s="233"/>
    </row>
    <row r="44307" spans="4:4" s="232" customFormat="1" ht="15.75" customHeight="1">
      <c r="D44307" s="233"/>
    </row>
    <row r="44309" spans="4:4" s="232" customFormat="1" ht="15.75" customHeight="1">
      <c r="D44309" s="233"/>
    </row>
    <row r="44311" spans="4:4" s="232" customFormat="1" ht="15.75" customHeight="1">
      <c r="D44311" s="233"/>
    </row>
    <row r="44313" spans="4:4" s="232" customFormat="1" ht="15.75" customHeight="1">
      <c r="D44313" s="233"/>
    </row>
    <row r="44315" spans="4:4" s="232" customFormat="1" ht="15.75" customHeight="1">
      <c r="D44315" s="233"/>
    </row>
    <row r="44317" spans="4:4" s="232" customFormat="1" ht="15.75" customHeight="1">
      <c r="D44317" s="233"/>
    </row>
    <row r="44319" spans="4:4" s="232" customFormat="1" ht="15.75" customHeight="1">
      <c r="D44319" s="233"/>
    </row>
    <row r="44321" spans="4:4" s="232" customFormat="1" ht="15.75" customHeight="1">
      <c r="D44321" s="233"/>
    </row>
    <row r="44323" spans="4:4" s="232" customFormat="1" ht="15.75" customHeight="1">
      <c r="D44323" s="233"/>
    </row>
    <row r="44325" spans="4:4" s="232" customFormat="1" ht="15.75" customHeight="1">
      <c r="D44325" s="233"/>
    </row>
    <row r="44327" spans="4:4" s="232" customFormat="1" ht="15.75" customHeight="1">
      <c r="D44327" s="233"/>
    </row>
    <row r="44329" spans="4:4" s="232" customFormat="1" ht="15.75" customHeight="1">
      <c r="D44329" s="233"/>
    </row>
    <row r="44331" spans="4:4" s="232" customFormat="1" ht="15.75" customHeight="1">
      <c r="D44331" s="233"/>
    </row>
    <row r="44333" spans="4:4" s="232" customFormat="1" ht="15.75" customHeight="1">
      <c r="D44333" s="233"/>
    </row>
    <row r="44335" spans="4:4" s="232" customFormat="1" ht="15.75" customHeight="1">
      <c r="D44335" s="233"/>
    </row>
    <row r="44337" spans="4:4" s="232" customFormat="1" ht="15.75" customHeight="1">
      <c r="D44337" s="233"/>
    </row>
    <row r="44339" spans="4:4" s="232" customFormat="1" ht="15.75" customHeight="1">
      <c r="D44339" s="233"/>
    </row>
    <row r="44341" spans="4:4" s="232" customFormat="1" ht="15.75" customHeight="1">
      <c r="D44341" s="233"/>
    </row>
    <row r="44343" spans="4:4" s="232" customFormat="1" ht="15.75" customHeight="1">
      <c r="D44343" s="233"/>
    </row>
    <row r="44345" spans="4:4" s="232" customFormat="1" ht="15.75" customHeight="1">
      <c r="D44345" s="233"/>
    </row>
    <row r="44347" spans="4:4" s="232" customFormat="1" ht="15.75" customHeight="1">
      <c r="D44347" s="233"/>
    </row>
    <row r="44349" spans="4:4" s="232" customFormat="1" ht="15.75" customHeight="1">
      <c r="D44349" s="233"/>
    </row>
    <row r="44351" spans="4:4" s="232" customFormat="1" ht="15.75" customHeight="1">
      <c r="D44351" s="233"/>
    </row>
    <row r="44353" spans="4:4" s="232" customFormat="1" ht="15.75" customHeight="1">
      <c r="D44353" s="233"/>
    </row>
    <row r="44355" spans="4:4" s="232" customFormat="1" ht="15.75" customHeight="1">
      <c r="D44355" s="233"/>
    </row>
    <row r="44357" spans="4:4" s="232" customFormat="1" ht="15.75" customHeight="1">
      <c r="D44357" s="233"/>
    </row>
    <row r="44359" spans="4:4" s="232" customFormat="1" ht="15.75" customHeight="1">
      <c r="D44359" s="233"/>
    </row>
    <row r="44361" spans="4:4" s="232" customFormat="1" ht="15.75" customHeight="1">
      <c r="D44361" s="233"/>
    </row>
    <row r="44363" spans="4:4" s="232" customFormat="1" ht="15.75" customHeight="1">
      <c r="D44363" s="233"/>
    </row>
    <row r="44365" spans="4:4" s="232" customFormat="1" ht="15.75" customHeight="1">
      <c r="D44365" s="233"/>
    </row>
    <row r="44367" spans="4:4" s="232" customFormat="1" ht="15.75" customHeight="1">
      <c r="D44367" s="233"/>
    </row>
    <row r="44369" spans="4:4" s="232" customFormat="1" ht="15.75" customHeight="1">
      <c r="D44369" s="233"/>
    </row>
    <row r="44371" spans="4:4" s="232" customFormat="1" ht="15.75" customHeight="1">
      <c r="D44371" s="233"/>
    </row>
    <row r="44373" spans="4:4" s="232" customFormat="1" ht="15.75" customHeight="1">
      <c r="D44373" s="233"/>
    </row>
    <row r="44375" spans="4:4" s="232" customFormat="1" ht="15.75" customHeight="1">
      <c r="D44375" s="233"/>
    </row>
    <row r="44377" spans="4:4" s="232" customFormat="1" ht="15.75" customHeight="1">
      <c r="D44377" s="233"/>
    </row>
    <row r="44379" spans="4:4" s="232" customFormat="1" ht="15.75" customHeight="1">
      <c r="D44379" s="233"/>
    </row>
    <row r="44381" spans="4:4" s="232" customFormat="1" ht="15.75" customHeight="1">
      <c r="D44381" s="233"/>
    </row>
    <row r="44383" spans="4:4" s="232" customFormat="1" ht="15.75" customHeight="1">
      <c r="D44383" s="233"/>
    </row>
    <row r="44385" spans="4:4" s="232" customFormat="1" ht="15.75" customHeight="1">
      <c r="D44385" s="233"/>
    </row>
    <row r="44387" spans="4:4" s="232" customFormat="1" ht="15.75" customHeight="1">
      <c r="D44387" s="233"/>
    </row>
    <row r="44389" spans="4:4" s="232" customFormat="1" ht="15.75" customHeight="1">
      <c r="D44389" s="233"/>
    </row>
    <row r="44391" spans="4:4" s="232" customFormat="1" ht="15.75" customHeight="1">
      <c r="D44391" s="233"/>
    </row>
    <row r="44393" spans="4:4" s="232" customFormat="1" ht="15.75" customHeight="1">
      <c r="D44393" s="233"/>
    </row>
    <row r="44395" spans="4:4" s="232" customFormat="1" ht="15.75" customHeight="1">
      <c r="D44395" s="233"/>
    </row>
    <row r="44397" spans="4:4" s="232" customFormat="1" ht="15.75" customHeight="1">
      <c r="D44397" s="233"/>
    </row>
    <row r="44399" spans="4:4" s="232" customFormat="1" ht="15.75" customHeight="1">
      <c r="D44399" s="233"/>
    </row>
    <row r="44401" spans="4:4" s="232" customFormat="1" ht="15.75" customHeight="1">
      <c r="D44401" s="233"/>
    </row>
    <row r="44403" spans="4:4" s="232" customFormat="1" ht="15.75" customHeight="1">
      <c r="D44403" s="233"/>
    </row>
    <row r="44405" spans="4:4" s="232" customFormat="1" ht="15.75" customHeight="1">
      <c r="D44405" s="233"/>
    </row>
    <row r="44407" spans="4:4" s="232" customFormat="1" ht="15.75" customHeight="1">
      <c r="D44407" s="233"/>
    </row>
    <row r="44409" spans="4:4" s="232" customFormat="1" ht="15.75" customHeight="1">
      <c r="D44409" s="233"/>
    </row>
    <row r="44411" spans="4:4" s="232" customFormat="1" ht="15.75" customHeight="1">
      <c r="D44411" s="233"/>
    </row>
    <row r="44413" spans="4:4" s="232" customFormat="1" ht="15.75" customHeight="1">
      <c r="D44413" s="233"/>
    </row>
    <row r="44415" spans="4:4" s="232" customFormat="1" ht="15.75" customHeight="1">
      <c r="D44415" s="233"/>
    </row>
    <row r="44417" spans="4:4" s="232" customFormat="1" ht="15.75" customHeight="1">
      <c r="D44417" s="233"/>
    </row>
    <row r="44419" spans="4:4" s="232" customFormat="1" ht="15.75" customHeight="1">
      <c r="D44419" s="233"/>
    </row>
    <row r="44421" spans="4:4" s="232" customFormat="1" ht="15.75" customHeight="1">
      <c r="D44421" s="233"/>
    </row>
    <row r="44423" spans="4:4" s="232" customFormat="1" ht="15.75" customHeight="1">
      <c r="D44423" s="233"/>
    </row>
    <row r="44425" spans="4:4" s="232" customFormat="1" ht="15.75" customHeight="1">
      <c r="D44425" s="233"/>
    </row>
    <row r="44427" spans="4:4" s="232" customFormat="1" ht="15.75" customHeight="1">
      <c r="D44427" s="233"/>
    </row>
    <row r="44429" spans="4:4" s="232" customFormat="1" ht="15.75" customHeight="1">
      <c r="D44429" s="233"/>
    </row>
    <row r="44431" spans="4:4" s="232" customFormat="1" ht="15.75" customHeight="1">
      <c r="D44431" s="233"/>
    </row>
    <row r="44433" spans="4:4" s="232" customFormat="1" ht="15.75" customHeight="1">
      <c r="D44433" s="233"/>
    </row>
    <row r="44435" spans="4:4" s="232" customFormat="1" ht="15.75" customHeight="1">
      <c r="D44435" s="233"/>
    </row>
    <row r="44437" spans="4:4" s="232" customFormat="1" ht="15.75" customHeight="1">
      <c r="D44437" s="233"/>
    </row>
    <row r="44439" spans="4:4" s="232" customFormat="1" ht="15.75" customHeight="1">
      <c r="D44439" s="233"/>
    </row>
    <row r="44441" spans="4:4" s="232" customFormat="1" ht="15.75" customHeight="1">
      <c r="D44441" s="233"/>
    </row>
    <row r="44443" spans="4:4" s="232" customFormat="1" ht="15.75" customHeight="1">
      <c r="D44443" s="233"/>
    </row>
    <row r="44445" spans="4:4" s="232" customFormat="1" ht="15.75" customHeight="1">
      <c r="D44445" s="233"/>
    </row>
    <row r="44447" spans="4:4" s="232" customFormat="1" ht="15.75" customHeight="1">
      <c r="D44447" s="233"/>
    </row>
    <row r="44449" spans="4:4" s="232" customFormat="1" ht="15.75" customHeight="1">
      <c r="D44449" s="233"/>
    </row>
    <row r="44451" spans="4:4" s="232" customFormat="1" ht="15.75" customHeight="1">
      <c r="D44451" s="233"/>
    </row>
    <row r="44453" spans="4:4" s="232" customFormat="1" ht="15.75" customHeight="1">
      <c r="D44453" s="233"/>
    </row>
    <row r="44455" spans="4:4" s="232" customFormat="1" ht="15.75" customHeight="1">
      <c r="D44455" s="233"/>
    </row>
    <row r="44457" spans="4:4" s="232" customFormat="1" ht="15.75" customHeight="1">
      <c r="D44457" s="233"/>
    </row>
    <row r="44459" spans="4:4" s="232" customFormat="1" ht="15.75" customHeight="1">
      <c r="D44459" s="233"/>
    </row>
    <row r="44461" spans="4:4" s="232" customFormat="1" ht="15.75" customHeight="1">
      <c r="D44461" s="233"/>
    </row>
    <row r="44463" spans="4:4" s="232" customFormat="1" ht="15.75" customHeight="1">
      <c r="D44463" s="233"/>
    </row>
    <row r="44465" spans="4:4" s="232" customFormat="1" ht="15.75" customHeight="1">
      <c r="D44465" s="233"/>
    </row>
    <row r="44467" spans="4:4" s="232" customFormat="1" ht="15.75" customHeight="1">
      <c r="D44467" s="233"/>
    </row>
    <row r="44469" spans="4:4" s="232" customFormat="1" ht="15.75" customHeight="1">
      <c r="D44469" s="233"/>
    </row>
    <row r="44471" spans="4:4" s="232" customFormat="1" ht="15.75" customHeight="1">
      <c r="D44471" s="233"/>
    </row>
    <row r="44473" spans="4:4" s="232" customFormat="1" ht="15.75" customHeight="1">
      <c r="D44473" s="233"/>
    </row>
    <row r="44475" spans="4:4" s="232" customFormat="1" ht="15.75" customHeight="1">
      <c r="D44475" s="233"/>
    </row>
    <row r="44477" spans="4:4" s="232" customFormat="1" ht="15.75" customHeight="1">
      <c r="D44477" s="233"/>
    </row>
    <row r="44479" spans="4:4" s="232" customFormat="1" ht="15.75" customHeight="1">
      <c r="D44479" s="233"/>
    </row>
    <row r="44481" spans="4:4" s="232" customFormat="1" ht="15.75" customHeight="1">
      <c r="D44481" s="233"/>
    </row>
    <row r="44483" spans="4:4" s="232" customFormat="1" ht="15.75" customHeight="1">
      <c r="D44483" s="233"/>
    </row>
    <row r="44485" spans="4:4" s="232" customFormat="1" ht="15.75" customHeight="1">
      <c r="D44485" s="233"/>
    </row>
    <row r="44487" spans="4:4" s="232" customFormat="1" ht="15.75" customHeight="1">
      <c r="D44487" s="233"/>
    </row>
    <row r="44489" spans="4:4" s="232" customFormat="1" ht="15.75" customHeight="1">
      <c r="D44489" s="233"/>
    </row>
    <row r="44491" spans="4:4" s="232" customFormat="1" ht="15.75" customHeight="1">
      <c r="D44491" s="233"/>
    </row>
    <row r="44493" spans="4:4" s="232" customFormat="1" ht="15.75" customHeight="1">
      <c r="D44493" s="233"/>
    </row>
    <row r="44495" spans="4:4" s="232" customFormat="1" ht="15.75" customHeight="1">
      <c r="D44495" s="233"/>
    </row>
    <row r="44497" spans="4:4" s="232" customFormat="1" ht="15.75" customHeight="1">
      <c r="D44497" s="233"/>
    </row>
    <row r="44499" spans="4:4" s="232" customFormat="1" ht="15.75" customHeight="1">
      <c r="D44499" s="233"/>
    </row>
    <row r="44501" spans="4:4" s="232" customFormat="1" ht="15.75" customHeight="1">
      <c r="D44501" s="233"/>
    </row>
    <row r="44503" spans="4:4" s="232" customFormat="1" ht="15.75" customHeight="1">
      <c r="D44503" s="233"/>
    </row>
    <row r="44505" spans="4:4" s="232" customFormat="1" ht="15.75" customHeight="1">
      <c r="D44505" s="233"/>
    </row>
    <row r="44507" spans="4:4" s="232" customFormat="1" ht="15.75" customHeight="1">
      <c r="D44507" s="233"/>
    </row>
    <row r="44509" spans="4:4" s="232" customFormat="1" ht="15.75" customHeight="1">
      <c r="D44509" s="233"/>
    </row>
    <row r="44511" spans="4:4" s="232" customFormat="1" ht="15.75" customHeight="1">
      <c r="D44511" s="233"/>
    </row>
    <row r="44513" spans="4:4" s="232" customFormat="1" ht="15.75" customHeight="1">
      <c r="D44513" s="233"/>
    </row>
    <row r="44515" spans="4:4" s="232" customFormat="1" ht="15.75" customHeight="1">
      <c r="D44515" s="233"/>
    </row>
    <row r="44517" spans="4:4" s="232" customFormat="1" ht="15.75" customHeight="1">
      <c r="D44517" s="233"/>
    </row>
    <row r="44519" spans="4:4" s="232" customFormat="1" ht="15.75" customHeight="1">
      <c r="D44519" s="233"/>
    </row>
    <row r="44521" spans="4:4" s="232" customFormat="1" ht="15.75" customHeight="1">
      <c r="D44521" s="233"/>
    </row>
    <row r="44523" spans="4:4" s="232" customFormat="1" ht="15.75" customHeight="1">
      <c r="D44523" s="233"/>
    </row>
    <row r="44525" spans="4:4" s="232" customFormat="1" ht="15.75" customHeight="1">
      <c r="D44525" s="233"/>
    </row>
    <row r="44527" spans="4:4" s="232" customFormat="1" ht="15.75" customHeight="1">
      <c r="D44527" s="233"/>
    </row>
    <row r="44529" spans="4:4" s="232" customFormat="1" ht="15.75" customHeight="1">
      <c r="D44529" s="233"/>
    </row>
    <row r="44531" spans="4:4" s="232" customFormat="1" ht="15.75" customHeight="1">
      <c r="D44531" s="233"/>
    </row>
    <row r="44533" spans="4:4" s="232" customFormat="1" ht="15.75" customHeight="1">
      <c r="D44533" s="233"/>
    </row>
    <row r="44535" spans="4:4" s="232" customFormat="1" ht="15.75" customHeight="1">
      <c r="D44535" s="233"/>
    </row>
    <row r="44537" spans="4:4" s="232" customFormat="1" ht="15.75" customHeight="1">
      <c r="D44537" s="233"/>
    </row>
    <row r="44539" spans="4:4" s="232" customFormat="1" ht="15.75" customHeight="1">
      <c r="D44539" s="233"/>
    </row>
    <row r="44541" spans="4:4" s="232" customFormat="1" ht="15.75" customHeight="1">
      <c r="D44541" s="233"/>
    </row>
    <row r="44543" spans="4:4" s="232" customFormat="1" ht="15.75" customHeight="1">
      <c r="D44543" s="233"/>
    </row>
    <row r="44545" spans="4:4" s="232" customFormat="1" ht="15.75" customHeight="1">
      <c r="D44545" s="233"/>
    </row>
    <row r="44547" spans="4:4" s="232" customFormat="1" ht="15.75" customHeight="1">
      <c r="D44547" s="233"/>
    </row>
    <row r="44549" spans="4:4" s="232" customFormat="1" ht="15.75" customHeight="1">
      <c r="D44549" s="233"/>
    </row>
    <row r="44551" spans="4:4" s="232" customFormat="1" ht="15.75" customHeight="1">
      <c r="D44551" s="233"/>
    </row>
    <row r="44553" spans="4:4" s="232" customFormat="1" ht="15.75" customHeight="1">
      <c r="D44553" s="233"/>
    </row>
    <row r="44555" spans="4:4" s="232" customFormat="1" ht="15.75" customHeight="1">
      <c r="D44555" s="233"/>
    </row>
    <row r="44557" spans="4:4" s="232" customFormat="1" ht="15.75" customHeight="1">
      <c r="D44557" s="233"/>
    </row>
    <row r="44559" spans="4:4" s="232" customFormat="1" ht="15.75" customHeight="1">
      <c r="D44559" s="233"/>
    </row>
    <row r="44561" spans="4:4" s="232" customFormat="1" ht="15.75" customHeight="1">
      <c r="D44561" s="233"/>
    </row>
    <row r="44563" spans="4:4" s="232" customFormat="1" ht="15.75" customHeight="1">
      <c r="D44563" s="233"/>
    </row>
    <row r="44565" spans="4:4" s="232" customFormat="1" ht="15.75" customHeight="1">
      <c r="D44565" s="233"/>
    </row>
    <row r="44567" spans="4:4" s="232" customFormat="1" ht="15.75" customHeight="1">
      <c r="D44567" s="233"/>
    </row>
    <row r="44569" spans="4:4" s="232" customFormat="1" ht="15.75" customHeight="1">
      <c r="D44569" s="233"/>
    </row>
    <row r="44571" spans="4:4" s="232" customFormat="1" ht="15.75" customHeight="1">
      <c r="D44571" s="233"/>
    </row>
    <row r="44573" spans="4:4" s="232" customFormat="1" ht="15.75" customHeight="1">
      <c r="D44573" s="233"/>
    </row>
    <row r="44575" spans="4:4" s="232" customFormat="1" ht="15.75" customHeight="1">
      <c r="D44575" s="233"/>
    </row>
    <row r="44577" spans="4:4" s="232" customFormat="1" ht="15.75" customHeight="1">
      <c r="D44577" s="233"/>
    </row>
    <row r="44579" spans="4:4" s="232" customFormat="1" ht="15.75" customHeight="1">
      <c r="D44579" s="233"/>
    </row>
    <row r="44581" spans="4:4" s="232" customFormat="1" ht="15.75" customHeight="1">
      <c r="D44581" s="233"/>
    </row>
    <row r="44583" spans="4:4" s="232" customFormat="1" ht="15.75" customHeight="1">
      <c r="D44583" s="233"/>
    </row>
    <row r="44585" spans="4:4" s="232" customFormat="1" ht="15.75" customHeight="1">
      <c r="D44585" s="233"/>
    </row>
    <row r="44587" spans="4:4" s="232" customFormat="1" ht="15.75" customHeight="1">
      <c r="D44587" s="233"/>
    </row>
    <row r="44589" spans="4:4" s="232" customFormat="1" ht="15.75" customHeight="1">
      <c r="D44589" s="233"/>
    </row>
    <row r="44591" spans="4:4" s="232" customFormat="1" ht="15.75" customHeight="1">
      <c r="D44591" s="233"/>
    </row>
    <row r="44593" spans="4:4" s="232" customFormat="1" ht="15.75" customHeight="1">
      <c r="D44593" s="233"/>
    </row>
    <row r="44595" spans="4:4" s="232" customFormat="1" ht="15.75" customHeight="1">
      <c r="D44595" s="233"/>
    </row>
    <row r="44597" spans="4:4" s="232" customFormat="1" ht="15.75" customHeight="1">
      <c r="D44597" s="233"/>
    </row>
    <row r="44599" spans="4:4" s="232" customFormat="1" ht="15.75" customHeight="1">
      <c r="D44599" s="233"/>
    </row>
    <row r="44601" spans="4:4" s="232" customFormat="1" ht="15.75" customHeight="1">
      <c r="D44601" s="233"/>
    </row>
    <row r="44603" spans="4:4" s="232" customFormat="1" ht="15.75" customHeight="1">
      <c r="D44603" s="233"/>
    </row>
    <row r="44605" spans="4:4" s="232" customFormat="1" ht="15.75" customHeight="1">
      <c r="D44605" s="233"/>
    </row>
    <row r="44607" spans="4:4" s="232" customFormat="1" ht="15.75" customHeight="1">
      <c r="D44607" s="233"/>
    </row>
    <row r="44609" spans="4:4" s="232" customFormat="1" ht="15.75" customHeight="1">
      <c r="D44609" s="233"/>
    </row>
    <row r="44611" spans="4:4" s="232" customFormat="1" ht="15.75" customHeight="1">
      <c r="D44611" s="233"/>
    </row>
    <row r="44613" spans="4:4" s="232" customFormat="1" ht="15.75" customHeight="1">
      <c r="D44613" s="233"/>
    </row>
    <row r="44615" spans="4:4" s="232" customFormat="1" ht="15.75" customHeight="1">
      <c r="D44615" s="233"/>
    </row>
    <row r="44617" spans="4:4" s="232" customFormat="1" ht="15.75" customHeight="1">
      <c r="D44617" s="233"/>
    </row>
    <row r="44619" spans="4:4" s="232" customFormat="1" ht="15.75" customHeight="1">
      <c r="D44619" s="233"/>
    </row>
    <row r="44621" spans="4:4" s="232" customFormat="1" ht="15.75" customHeight="1">
      <c r="D44621" s="233"/>
    </row>
    <row r="44623" spans="4:4" s="232" customFormat="1" ht="15.75" customHeight="1">
      <c r="D44623" s="233"/>
    </row>
    <row r="44625" spans="4:4" s="232" customFormat="1" ht="15.75" customHeight="1">
      <c r="D44625" s="233"/>
    </row>
    <row r="44627" spans="4:4" s="232" customFormat="1" ht="15.75" customHeight="1">
      <c r="D44627" s="233"/>
    </row>
    <row r="44629" spans="4:4" s="232" customFormat="1" ht="15.75" customHeight="1">
      <c r="D44629" s="233"/>
    </row>
    <row r="44631" spans="4:4" s="232" customFormat="1" ht="15.75" customHeight="1">
      <c r="D44631" s="233"/>
    </row>
    <row r="44633" spans="4:4" s="232" customFormat="1" ht="15.75" customHeight="1">
      <c r="D44633" s="233"/>
    </row>
    <row r="44635" spans="4:4" s="232" customFormat="1" ht="15.75" customHeight="1">
      <c r="D44635" s="233"/>
    </row>
    <row r="44637" spans="4:4" s="232" customFormat="1" ht="15.75" customHeight="1">
      <c r="D44637" s="233"/>
    </row>
    <row r="44639" spans="4:4" s="232" customFormat="1" ht="15.75" customHeight="1">
      <c r="D44639" s="233"/>
    </row>
    <row r="44641" spans="4:4" s="232" customFormat="1" ht="15.75" customHeight="1">
      <c r="D44641" s="233"/>
    </row>
    <row r="44643" spans="4:4" s="232" customFormat="1" ht="15.75" customHeight="1">
      <c r="D44643" s="233"/>
    </row>
    <row r="44645" spans="4:4" s="232" customFormat="1" ht="15.75" customHeight="1">
      <c r="D44645" s="233"/>
    </row>
    <row r="44647" spans="4:4" s="232" customFormat="1" ht="15.75" customHeight="1">
      <c r="D44647" s="233"/>
    </row>
    <row r="44649" spans="4:4" s="232" customFormat="1" ht="15.75" customHeight="1">
      <c r="D44649" s="233"/>
    </row>
    <row r="44651" spans="4:4" s="232" customFormat="1" ht="15.75" customHeight="1">
      <c r="D44651" s="233"/>
    </row>
    <row r="44653" spans="4:4" s="232" customFormat="1" ht="15.75" customHeight="1">
      <c r="D44653" s="233"/>
    </row>
    <row r="44655" spans="4:4" s="232" customFormat="1" ht="15.75" customHeight="1">
      <c r="D44655" s="233"/>
    </row>
    <row r="44657" spans="4:4" s="232" customFormat="1" ht="15.75" customHeight="1">
      <c r="D44657" s="233"/>
    </row>
    <row r="44659" spans="4:4" s="232" customFormat="1" ht="15.75" customHeight="1">
      <c r="D44659" s="233"/>
    </row>
    <row r="44661" spans="4:4" s="232" customFormat="1" ht="15.75" customHeight="1">
      <c r="D44661" s="233"/>
    </row>
    <row r="44663" spans="4:4" s="232" customFormat="1" ht="15.75" customHeight="1">
      <c r="D44663" s="233"/>
    </row>
    <row r="44665" spans="4:4" s="232" customFormat="1" ht="15.75" customHeight="1">
      <c r="D44665" s="233"/>
    </row>
    <row r="44667" spans="4:4" s="232" customFormat="1" ht="15.75" customHeight="1">
      <c r="D44667" s="233"/>
    </row>
    <row r="44669" spans="4:4" s="232" customFormat="1" ht="15.75" customHeight="1">
      <c r="D44669" s="233"/>
    </row>
    <row r="44671" spans="4:4" s="232" customFormat="1" ht="15.75" customHeight="1">
      <c r="D44671" s="233"/>
    </row>
    <row r="44673" spans="4:4" s="232" customFormat="1" ht="15.75" customHeight="1">
      <c r="D44673" s="233"/>
    </row>
    <row r="44675" spans="4:4" s="232" customFormat="1" ht="15.75" customHeight="1">
      <c r="D44675" s="233"/>
    </row>
    <row r="44677" spans="4:4" s="232" customFormat="1" ht="15.75" customHeight="1">
      <c r="D44677" s="233"/>
    </row>
    <row r="44679" spans="4:4" s="232" customFormat="1" ht="15.75" customHeight="1">
      <c r="D44679" s="233"/>
    </row>
    <row r="44681" spans="4:4" s="232" customFormat="1" ht="15.75" customHeight="1">
      <c r="D44681" s="233"/>
    </row>
    <row r="44683" spans="4:4" s="232" customFormat="1" ht="15.75" customHeight="1">
      <c r="D44683" s="233"/>
    </row>
    <row r="44685" spans="4:4" s="232" customFormat="1" ht="15.75" customHeight="1">
      <c r="D44685" s="233"/>
    </row>
    <row r="44687" spans="4:4" s="232" customFormat="1" ht="15.75" customHeight="1">
      <c r="D44687" s="233"/>
    </row>
    <row r="44689" spans="4:4" s="232" customFormat="1" ht="15.75" customHeight="1">
      <c r="D44689" s="233"/>
    </row>
    <row r="44691" spans="4:4" s="232" customFormat="1" ht="15.75" customHeight="1">
      <c r="D44691" s="233"/>
    </row>
    <row r="44693" spans="4:4" s="232" customFormat="1" ht="15.75" customHeight="1">
      <c r="D44693" s="233"/>
    </row>
    <row r="44695" spans="4:4" s="232" customFormat="1" ht="15.75" customHeight="1">
      <c r="D44695" s="233"/>
    </row>
    <row r="44697" spans="4:4" s="232" customFormat="1" ht="15.75" customHeight="1">
      <c r="D44697" s="233"/>
    </row>
    <row r="44699" spans="4:4" s="232" customFormat="1" ht="15.75" customHeight="1">
      <c r="D44699" s="233"/>
    </row>
    <row r="44701" spans="4:4" s="232" customFormat="1" ht="15.75" customHeight="1">
      <c r="D44701" s="233"/>
    </row>
    <row r="44703" spans="4:4" s="232" customFormat="1" ht="15.75" customHeight="1">
      <c r="D44703" s="233"/>
    </row>
    <row r="44705" spans="4:4" s="232" customFormat="1" ht="15.75" customHeight="1">
      <c r="D44705" s="233"/>
    </row>
    <row r="44707" spans="4:4" s="232" customFormat="1" ht="15.75" customHeight="1">
      <c r="D44707" s="233"/>
    </row>
    <row r="44709" spans="4:4" s="232" customFormat="1" ht="15.75" customHeight="1">
      <c r="D44709" s="233"/>
    </row>
    <row r="44711" spans="4:4" s="232" customFormat="1" ht="15.75" customHeight="1">
      <c r="D44711" s="233"/>
    </row>
    <row r="44713" spans="4:4" s="232" customFormat="1" ht="15.75" customHeight="1">
      <c r="D44713" s="233"/>
    </row>
    <row r="44715" spans="4:4" s="232" customFormat="1" ht="15.75" customHeight="1">
      <c r="D44715" s="233"/>
    </row>
    <row r="44717" spans="4:4" s="232" customFormat="1" ht="15.75" customHeight="1">
      <c r="D44717" s="233"/>
    </row>
    <row r="44719" spans="4:4" s="232" customFormat="1" ht="15.75" customHeight="1">
      <c r="D44719" s="233"/>
    </row>
    <row r="44721" spans="4:4" s="232" customFormat="1" ht="15.75" customHeight="1">
      <c r="D44721" s="233"/>
    </row>
    <row r="44723" spans="4:4" s="232" customFormat="1" ht="15.75" customHeight="1">
      <c r="D44723" s="233"/>
    </row>
    <row r="44725" spans="4:4" s="232" customFormat="1" ht="15.75" customHeight="1">
      <c r="D44725" s="233"/>
    </row>
    <row r="44727" spans="4:4" s="232" customFormat="1" ht="15.75" customHeight="1">
      <c r="D44727" s="233"/>
    </row>
    <row r="44729" spans="4:4" s="232" customFormat="1" ht="15.75" customHeight="1">
      <c r="D44729" s="233"/>
    </row>
    <row r="44731" spans="4:4" s="232" customFormat="1" ht="15.75" customHeight="1">
      <c r="D44731" s="233"/>
    </row>
    <row r="44733" spans="4:4" s="232" customFormat="1" ht="15.75" customHeight="1">
      <c r="D44733" s="233"/>
    </row>
    <row r="44735" spans="4:4" s="232" customFormat="1" ht="15.75" customHeight="1">
      <c r="D44735" s="233"/>
    </row>
    <row r="44737" spans="4:4" s="232" customFormat="1" ht="15.75" customHeight="1">
      <c r="D44737" s="233"/>
    </row>
    <row r="44739" spans="4:4" s="232" customFormat="1" ht="15.75" customHeight="1">
      <c r="D44739" s="233"/>
    </row>
    <row r="44741" spans="4:4" s="232" customFormat="1" ht="15.75" customHeight="1">
      <c r="D44741" s="233"/>
    </row>
    <row r="44743" spans="4:4" s="232" customFormat="1" ht="15.75" customHeight="1">
      <c r="D44743" s="233"/>
    </row>
    <row r="44745" spans="4:4" s="232" customFormat="1" ht="15.75" customHeight="1">
      <c r="D44745" s="233"/>
    </row>
    <row r="44747" spans="4:4" s="232" customFormat="1" ht="15.75" customHeight="1">
      <c r="D44747" s="233"/>
    </row>
    <row r="44749" spans="4:4" s="232" customFormat="1" ht="15.75" customHeight="1">
      <c r="D44749" s="233"/>
    </row>
    <row r="44751" spans="4:4" s="232" customFormat="1" ht="15.75" customHeight="1">
      <c r="D44751" s="233"/>
    </row>
    <row r="44753" spans="4:4" s="232" customFormat="1" ht="15.75" customHeight="1">
      <c r="D44753" s="233"/>
    </row>
    <row r="44755" spans="4:4" s="232" customFormat="1" ht="15.75" customHeight="1">
      <c r="D44755" s="233"/>
    </row>
    <row r="44757" spans="4:4" s="232" customFormat="1" ht="15.75" customHeight="1">
      <c r="D44757" s="233"/>
    </row>
    <row r="44759" spans="4:4" s="232" customFormat="1" ht="15.75" customHeight="1">
      <c r="D44759" s="233"/>
    </row>
    <row r="44761" spans="4:4" s="232" customFormat="1" ht="15.75" customHeight="1">
      <c r="D44761" s="233"/>
    </row>
    <row r="44763" spans="4:4" s="232" customFormat="1" ht="15.75" customHeight="1">
      <c r="D44763" s="233"/>
    </row>
    <row r="44765" spans="4:4" s="232" customFormat="1" ht="15.75" customHeight="1">
      <c r="D44765" s="233"/>
    </row>
    <row r="44767" spans="4:4" s="232" customFormat="1" ht="15.75" customHeight="1">
      <c r="D44767" s="233"/>
    </row>
    <row r="44769" spans="4:4" s="232" customFormat="1" ht="15.75" customHeight="1">
      <c r="D44769" s="233"/>
    </row>
    <row r="44771" spans="4:4" s="232" customFormat="1" ht="15.75" customHeight="1">
      <c r="D44771" s="233"/>
    </row>
    <row r="44773" spans="4:4" s="232" customFormat="1" ht="15.75" customHeight="1">
      <c r="D44773" s="233"/>
    </row>
    <row r="44775" spans="4:4" s="232" customFormat="1" ht="15.75" customHeight="1">
      <c r="D44775" s="233"/>
    </row>
    <row r="44777" spans="4:4" s="232" customFormat="1" ht="15.75" customHeight="1">
      <c r="D44777" s="233"/>
    </row>
    <row r="44779" spans="4:4" s="232" customFormat="1" ht="15.75" customHeight="1">
      <c r="D44779" s="233"/>
    </row>
    <row r="44781" spans="4:4" s="232" customFormat="1" ht="15.75" customHeight="1">
      <c r="D44781" s="233"/>
    </row>
    <row r="44783" spans="4:4" s="232" customFormat="1" ht="15.75" customHeight="1">
      <c r="D44783" s="233"/>
    </row>
    <row r="44785" spans="4:4" s="232" customFormat="1" ht="15.75" customHeight="1">
      <c r="D44785" s="233"/>
    </row>
    <row r="44787" spans="4:4" s="232" customFormat="1" ht="15.75" customHeight="1">
      <c r="D44787" s="233"/>
    </row>
    <row r="44789" spans="4:4" s="232" customFormat="1" ht="15.75" customHeight="1">
      <c r="D44789" s="233"/>
    </row>
    <row r="44791" spans="4:4" s="232" customFormat="1" ht="15.75" customHeight="1">
      <c r="D44791" s="233"/>
    </row>
    <row r="44793" spans="4:4" s="232" customFormat="1" ht="15.75" customHeight="1">
      <c r="D44793" s="233"/>
    </row>
    <row r="44795" spans="4:4" s="232" customFormat="1" ht="15.75" customHeight="1">
      <c r="D44795" s="233"/>
    </row>
    <row r="44797" spans="4:4" s="232" customFormat="1" ht="15.75" customHeight="1">
      <c r="D44797" s="233"/>
    </row>
    <row r="44799" spans="4:4" s="232" customFormat="1" ht="15.75" customHeight="1">
      <c r="D44799" s="233"/>
    </row>
    <row r="44801" spans="4:4" s="232" customFormat="1" ht="15.75" customHeight="1">
      <c r="D44801" s="233"/>
    </row>
    <row r="44803" spans="4:4" s="232" customFormat="1" ht="15.75" customHeight="1">
      <c r="D44803" s="233"/>
    </row>
    <row r="44805" spans="4:4" s="232" customFormat="1" ht="15.75" customHeight="1">
      <c r="D44805" s="233"/>
    </row>
    <row r="44807" spans="4:4" s="232" customFormat="1" ht="15.75" customHeight="1">
      <c r="D44807" s="233"/>
    </row>
    <row r="44809" spans="4:4" s="232" customFormat="1" ht="15.75" customHeight="1">
      <c r="D44809" s="233"/>
    </row>
    <row r="44811" spans="4:4" s="232" customFormat="1" ht="15.75" customHeight="1">
      <c r="D44811" s="233"/>
    </row>
    <row r="44813" spans="4:4" s="232" customFormat="1" ht="15.75" customHeight="1">
      <c r="D44813" s="233"/>
    </row>
    <row r="44815" spans="4:4" s="232" customFormat="1" ht="15.75" customHeight="1">
      <c r="D44815" s="233"/>
    </row>
    <row r="44817" spans="4:4" s="232" customFormat="1" ht="15.75" customHeight="1">
      <c r="D44817" s="233"/>
    </row>
    <row r="44819" spans="4:4" s="232" customFormat="1" ht="15.75" customHeight="1">
      <c r="D44819" s="233"/>
    </row>
    <row r="44821" spans="4:4" s="232" customFormat="1" ht="15.75" customHeight="1">
      <c r="D44821" s="233"/>
    </row>
    <row r="44823" spans="4:4" s="232" customFormat="1" ht="15.75" customHeight="1">
      <c r="D44823" s="233"/>
    </row>
    <row r="44825" spans="4:4" s="232" customFormat="1" ht="15.75" customHeight="1">
      <c r="D44825" s="233"/>
    </row>
    <row r="44827" spans="4:4" s="232" customFormat="1" ht="15.75" customHeight="1">
      <c r="D44827" s="233"/>
    </row>
    <row r="44829" spans="4:4" s="232" customFormat="1" ht="15.75" customHeight="1">
      <c r="D44829" s="233"/>
    </row>
    <row r="44831" spans="4:4" s="232" customFormat="1" ht="15.75" customHeight="1">
      <c r="D44831" s="233"/>
    </row>
    <row r="44833" spans="4:4" s="232" customFormat="1" ht="15.75" customHeight="1">
      <c r="D44833" s="233"/>
    </row>
    <row r="44835" spans="4:4" s="232" customFormat="1" ht="15.75" customHeight="1">
      <c r="D44835" s="233"/>
    </row>
    <row r="44837" spans="4:4" s="232" customFormat="1" ht="15.75" customHeight="1">
      <c r="D44837" s="233"/>
    </row>
    <row r="44839" spans="4:4" s="232" customFormat="1" ht="15.75" customHeight="1">
      <c r="D44839" s="233"/>
    </row>
    <row r="44841" spans="4:4" s="232" customFormat="1" ht="15.75" customHeight="1">
      <c r="D44841" s="233"/>
    </row>
    <row r="44843" spans="4:4" s="232" customFormat="1" ht="15.75" customHeight="1">
      <c r="D44843" s="233"/>
    </row>
    <row r="44845" spans="4:4" s="232" customFormat="1" ht="15.75" customHeight="1">
      <c r="D44845" s="233"/>
    </row>
    <row r="44847" spans="4:4" s="232" customFormat="1" ht="15.75" customHeight="1">
      <c r="D44847" s="233"/>
    </row>
    <row r="44849" spans="4:4" s="232" customFormat="1" ht="15.75" customHeight="1">
      <c r="D44849" s="233"/>
    </row>
    <row r="44851" spans="4:4" s="232" customFormat="1" ht="15.75" customHeight="1">
      <c r="D44851" s="233"/>
    </row>
    <row r="44853" spans="4:4" s="232" customFormat="1" ht="15.75" customHeight="1">
      <c r="D44853" s="233"/>
    </row>
    <row r="44855" spans="4:4" s="232" customFormat="1" ht="15.75" customHeight="1">
      <c r="D44855" s="233"/>
    </row>
    <row r="44857" spans="4:4" s="232" customFormat="1" ht="15.75" customHeight="1">
      <c r="D44857" s="233"/>
    </row>
    <row r="44859" spans="4:4" s="232" customFormat="1" ht="15.75" customHeight="1">
      <c r="D44859" s="233"/>
    </row>
    <row r="44861" spans="4:4" s="232" customFormat="1" ht="15.75" customHeight="1">
      <c r="D44861" s="233"/>
    </row>
    <row r="44863" spans="4:4" s="232" customFormat="1" ht="15.75" customHeight="1">
      <c r="D44863" s="233"/>
    </row>
    <row r="44865" spans="4:4" s="232" customFormat="1" ht="15.75" customHeight="1">
      <c r="D44865" s="233"/>
    </row>
    <row r="44867" spans="4:4" s="232" customFormat="1" ht="15.75" customHeight="1">
      <c r="D44867" s="233"/>
    </row>
    <row r="44869" spans="4:4" s="232" customFormat="1" ht="15.75" customHeight="1">
      <c r="D44869" s="233"/>
    </row>
    <row r="44871" spans="4:4" s="232" customFormat="1" ht="15.75" customHeight="1">
      <c r="D44871" s="233"/>
    </row>
    <row r="44873" spans="4:4" s="232" customFormat="1" ht="15.75" customHeight="1">
      <c r="D44873" s="233"/>
    </row>
    <row r="44875" spans="4:4" s="232" customFormat="1" ht="15.75" customHeight="1">
      <c r="D44875" s="233"/>
    </row>
    <row r="44877" spans="4:4" s="232" customFormat="1" ht="15.75" customHeight="1">
      <c r="D44877" s="233"/>
    </row>
    <row r="44879" spans="4:4" s="232" customFormat="1" ht="15.75" customHeight="1">
      <c r="D44879" s="233"/>
    </row>
    <row r="44881" spans="4:4" s="232" customFormat="1" ht="15.75" customHeight="1">
      <c r="D44881" s="233"/>
    </row>
    <row r="44883" spans="4:4" s="232" customFormat="1" ht="15.75" customHeight="1">
      <c r="D44883" s="233"/>
    </row>
    <row r="44885" spans="4:4" s="232" customFormat="1" ht="15.75" customHeight="1">
      <c r="D44885" s="233"/>
    </row>
    <row r="44887" spans="4:4" s="232" customFormat="1" ht="15.75" customHeight="1">
      <c r="D44887" s="233"/>
    </row>
    <row r="44889" spans="4:4" s="232" customFormat="1" ht="15.75" customHeight="1">
      <c r="D44889" s="233"/>
    </row>
    <row r="44891" spans="4:4" s="232" customFormat="1" ht="15.75" customHeight="1">
      <c r="D44891" s="233"/>
    </row>
    <row r="44893" spans="4:4" s="232" customFormat="1" ht="15.75" customHeight="1">
      <c r="D44893" s="233"/>
    </row>
    <row r="44895" spans="4:4" s="232" customFormat="1" ht="15.75" customHeight="1">
      <c r="D44895" s="233"/>
    </row>
    <row r="44897" spans="4:4" s="232" customFormat="1" ht="15.75" customHeight="1">
      <c r="D44897" s="233"/>
    </row>
    <row r="44899" spans="4:4" s="232" customFormat="1" ht="15.75" customHeight="1">
      <c r="D44899" s="233"/>
    </row>
    <row r="44901" spans="4:4" s="232" customFormat="1" ht="15.75" customHeight="1">
      <c r="D44901" s="233"/>
    </row>
    <row r="44903" spans="4:4" s="232" customFormat="1" ht="15.75" customHeight="1">
      <c r="D44903" s="233"/>
    </row>
    <row r="44905" spans="4:4" s="232" customFormat="1" ht="15.75" customHeight="1">
      <c r="D44905" s="233"/>
    </row>
    <row r="44907" spans="4:4" s="232" customFormat="1" ht="15.75" customHeight="1">
      <c r="D44907" s="233"/>
    </row>
    <row r="44909" spans="4:4" s="232" customFormat="1" ht="15.75" customHeight="1">
      <c r="D44909" s="233"/>
    </row>
    <row r="44911" spans="4:4" s="232" customFormat="1" ht="15.75" customHeight="1">
      <c r="D44911" s="233"/>
    </row>
    <row r="44913" spans="4:4" s="232" customFormat="1" ht="15.75" customHeight="1">
      <c r="D44913" s="233"/>
    </row>
    <row r="44915" spans="4:4" s="232" customFormat="1" ht="15.75" customHeight="1">
      <c r="D44915" s="233"/>
    </row>
    <row r="44917" spans="4:4" s="232" customFormat="1" ht="15.75" customHeight="1">
      <c r="D44917" s="233"/>
    </row>
    <row r="44919" spans="4:4" s="232" customFormat="1" ht="15.75" customHeight="1">
      <c r="D44919" s="233"/>
    </row>
    <row r="44921" spans="4:4" s="232" customFormat="1" ht="15.75" customHeight="1">
      <c r="D44921" s="233"/>
    </row>
    <row r="44923" spans="4:4" s="232" customFormat="1" ht="15.75" customHeight="1">
      <c r="D44923" s="233"/>
    </row>
    <row r="44925" spans="4:4" s="232" customFormat="1" ht="15.75" customHeight="1">
      <c r="D44925" s="233"/>
    </row>
    <row r="44927" spans="4:4" s="232" customFormat="1" ht="15.75" customHeight="1">
      <c r="D44927" s="233"/>
    </row>
    <row r="44929" spans="4:4" s="232" customFormat="1" ht="15.75" customHeight="1">
      <c r="D44929" s="233"/>
    </row>
    <row r="44931" spans="4:4" s="232" customFormat="1" ht="15.75" customHeight="1">
      <c r="D44931" s="233"/>
    </row>
    <row r="44933" spans="4:4" s="232" customFormat="1" ht="15.75" customHeight="1">
      <c r="D44933" s="233"/>
    </row>
    <row r="44935" spans="4:4" s="232" customFormat="1" ht="15.75" customHeight="1">
      <c r="D44935" s="233"/>
    </row>
    <row r="44937" spans="4:4" s="232" customFormat="1" ht="15.75" customHeight="1">
      <c r="D44937" s="233"/>
    </row>
    <row r="44939" spans="4:4" s="232" customFormat="1" ht="15.75" customHeight="1">
      <c r="D44939" s="233"/>
    </row>
    <row r="44941" spans="4:4" s="232" customFormat="1" ht="15.75" customHeight="1">
      <c r="D44941" s="233"/>
    </row>
    <row r="44943" spans="4:4" s="232" customFormat="1" ht="15.75" customHeight="1">
      <c r="D44943" s="233"/>
    </row>
    <row r="44945" spans="4:4" s="232" customFormat="1" ht="15.75" customHeight="1">
      <c r="D44945" s="233"/>
    </row>
    <row r="44947" spans="4:4" s="232" customFormat="1" ht="15.75" customHeight="1">
      <c r="D44947" s="233"/>
    </row>
    <row r="44949" spans="4:4" s="232" customFormat="1" ht="15.75" customHeight="1">
      <c r="D44949" s="233"/>
    </row>
    <row r="44951" spans="4:4" s="232" customFormat="1" ht="15.75" customHeight="1">
      <c r="D44951" s="233"/>
    </row>
    <row r="44953" spans="4:4" s="232" customFormat="1" ht="15.75" customHeight="1">
      <c r="D44953" s="233"/>
    </row>
    <row r="44955" spans="4:4" s="232" customFormat="1" ht="15.75" customHeight="1">
      <c r="D44955" s="233"/>
    </row>
    <row r="44957" spans="4:4" s="232" customFormat="1" ht="15.75" customHeight="1">
      <c r="D44957" s="233"/>
    </row>
    <row r="44959" spans="4:4" s="232" customFormat="1" ht="15.75" customHeight="1">
      <c r="D44959" s="233"/>
    </row>
    <row r="44961" spans="4:4" s="232" customFormat="1" ht="15.75" customHeight="1">
      <c r="D44961" s="233"/>
    </row>
    <row r="44963" spans="4:4" s="232" customFormat="1" ht="15.75" customHeight="1">
      <c r="D44963" s="233"/>
    </row>
    <row r="44965" spans="4:4" s="232" customFormat="1" ht="15.75" customHeight="1">
      <c r="D44965" s="233"/>
    </row>
    <row r="44967" spans="4:4" s="232" customFormat="1" ht="15.75" customHeight="1">
      <c r="D44967" s="233"/>
    </row>
    <row r="44969" spans="4:4" s="232" customFormat="1" ht="15.75" customHeight="1">
      <c r="D44969" s="233"/>
    </row>
    <row r="44971" spans="4:4" s="232" customFormat="1" ht="15.75" customHeight="1">
      <c r="D44971" s="233"/>
    </row>
    <row r="44973" spans="4:4" s="232" customFormat="1" ht="15.75" customHeight="1">
      <c r="D44973" s="233"/>
    </row>
    <row r="44975" spans="4:4" s="232" customFormat="1" ht="15.75" customHeight="1">
      <c r="D44975" s="233"/>
    </row>
    <row r="44977" spans="4:4" s="232" customFormat="1" ht="15.75" customHeight="1">
      <c r="D44977" s="233"/>
    </row>
    <row r="44979" spans="4:4" s="232" customFormat="1" ht="15.75" customHeight="1">
      <c r="D44979" s="233"/>
    </row>
    <row r="44981" spans="4:4" s="232" customFormat="1" ht="15.75" customHeight="1">
      <c r="D44981" s="233"/>
    </row>
    <row r="44983" spans="4:4" s="232" customFormat="1" ht="15.75" customHeight="1">
      <c r="D44983" s="233"/>
    </row>
    <row r="44985" spans="4:4" s="232" customFormat="1" ht="15.75" customHeight="1">
      <c r="D44985" s="233"/>
    </row>
    <row r="44987" spans="4:4" s="232" customFormat="1" ht="15.75" customHeight="1">
      <c r="D44987" s="233"/>
    </row>
    <row r="44989" spans="4:4" s="232" customFormat="1" ht="15.75" customHeight="1">
      <c r="D44989" s="233"/>
    </row>
    <row r="44991" spans="4:4" s="232" customFormat="1" ht="15.75" customHeight="1">
      <c r="D44991" s="233"/>
    </row>
    <row r="44993" spans="4:4" s="232" customFormat="1" ht="15.75" customHeight="1">
      <c r="D44993" s="233"/>
    </row>
    <row r="44995" spans="4:4" s="232" customFormat="1" ht="15.75" customHeight="1">
      <c r="D44995" s="233"/>
    </row>
    <row r="44997" spans="4:4" s="232" customFormat="1" ht="15.75" customHeight="1">
      <c r="D44997" s="233"/>
    </row>
    <row r="44999" spans="4:4" s="232" customFormat="1" ht="15.75" customHeight="1">
      <c r="D44999" s="233"/>
    </row>
    <row r="45001" spans="4:4" s="232" customFormat="1" ht="15.75" customHeight="1">
      <c r="D45001" s="233"/>
    </row>
    <row r="45003" spans="4:4" s="232" customFormat="1" ht="15.75" customHeight="1">
      <c r="D45003" s="233"/>
    </row>
    <row r="45005" spans="4:4" s="232" customFormat="1" ht="15.75" customHeight="1">
      <c r="D45005" s="233"/>
    </row>
    <row r="45007" spans="4:4" s="232" customFormat="1" ht="15.75" customHeight="1">
      <c r="D45007" s="233"/>
    </row>
    <row r="45009" spans="4:4" s="232" customFormat="1" ht="15.75" customHeight="1">
      <c r="D45009" s="233"/>
    </row>
    <row r="45011" spans="4:4" s="232" customFormat="1" ht="15.75" customHeight="1">
      <c r="D45011" s="233"/>
    </row>
    <row r="45013" spans="4:4" s="232" customFormat="1" ht="15.75" customHeight="1">
      <c r="D45013" s="233"/>
    </row>
    <row r="45015" spans="4:4" s="232" customFormat="1" ht="15.75" customHeight="1">
      <c r="D45015" s="233"/>
    </row>
    <row r="45017" spans="4:4" s="232" customFormat="1" ht="15.75" customHeight="1">
      <c r="D45017" s="233"/>
    </row>
    <row r="45019" spans="4:4" s="232" customFormat="1" ht="15.75" customHeight="1">
      <c r="D45019" s="233"/>
    </row>
    <row r="45021" spans="4:4" s="232" customFormat="1" ht="15.75" customHeight="1">
      <c r="D45021" s="233"/>
    </row>
    <row r="45023" spans="4:4" s="232" customFormat="1" ht="15.75" customHeight="1">
      <c r="D45023" s="233"/>
    </row>
    <row r="45025" spans="4:4" s="232" customFormat="1" ht="15.75" customHeight="1">
      <c r="D45025" s="233"/>
    </row>
    <row r="45027" spans="4:4" s="232" customFormat="1" ht="15.75" customHeight="1">
      <c r="D45027" s="233"/>
    </row>
    <row r="45029" spans="4:4" s="232" customFormat="1" ht="15.75" customHeight="1">
      <c r="D45029" s="233"/>
    </row>
    <row r="45031" spans="4:4" s="232" customFormat="1" ht="15.75" customHeight="1">
      <c r="D45031" s="233"/>
    </row>
    <row r="45033" spans="4:4" s="232" customFormat="1" ht="15.75" customHeight="1">
      <c r="D45033" s="233"/>
    </row>
    <row r="45035" spans="4:4" s="232" customFormat="1" ht="15.75" customHeight="1">
      <c r="D45035" s="233"/>
    </row>
    <row r="45037" spans="4:4" s="232" customFormat="1" ht="15.75" customHeight="1">
      <c r="D45037" s="233"/>
    </row>
    <row r="45039" spans="4:4" s="232" customFormat="1" ht="15.75" customHeight="1">
      <c r="D45039" s="233"/>
    </row>
    <row r="45041" spans="4:4" s="232" customFormat="1" ht="15.75" customHeight="1">
      <c r="D45041" s="233"/>
    </row>
    <row r="45043" spans="4:4" s="232" customFormat="1" ht="15.75" customHeight="1">
      <c r="D45043" s="233"/>
    </row>
    <row r="45045" spans="4:4" s="232" customFormat="1" ht="15.75" customHeight="1">
      <c r="D45045" s="233"/>
    </row>
    <row r="45047" spans="4:4" s="232" customFormat="1" ht="15.75" customHeight="1">
      <c r="D45047" s="233"/>
    </row>
    <row r="45049" spans="4:4" s="232" customFormat="1" ht="15.75" customHeight="1">
      <c r="D45049" s="233"/>
    </row>
    <row r="45051" spans="4:4" s="232" customFormat="1" ht="15.75" customHeight="1">
      <c r="D45051" s="233"/>
    </row>
    <row r="45053" spans="4:4" s="232" customFormat="1" ht="15.75" customHeight="1">
      <c r="D45053" s="233"/>
    </row>
    <row r="45055" spans="4:4" s="232" customFormat="1" ht="15.75" customHeight="1">
      <c r="D45055" s="233"/>
    </row>
    <row r="45057" spans="4:4" s="232" customFormat="1" ht="15.75" customHeight="1">
      <c r="D45057" s="233"/>
    </row>
    <row r="45059" spans="4:4" s="232" customFormat="1" ht="15.75" customHeight="1">
      <c r="D45059" s="233"/>
    </row>
    <row r="45061" spans="4:4" s="232" customFormat="1" ht="15.75" customHeight="1">
      <c r="D45061" s="233"/>
    </row>
    <row r="45063" spans="4:4" s="232" customFormat="1" ht="15.75" customHeight="1">
      <c r="D45063" s="233"/>
    </row>
    <row r="45065" spans="4:4" s="232" customFormat="1" ht="15.75" customHeight="1">
      <c r="D45065" s="233"/>
    </row>
    <row r="45067" spans="4:4" s="232" customFormat="1" ht="15.75" customHeight="1">
      <c r="D45067" s="233"/>
    </row>
    <row r="45069" spans="4:4" s="232" customFormat="1" ht="15.75" customHeight="1">
      <c r="D45069" s="233"/>
    </row>
    <row r="45071" spans="4:4" s="232" customFormat="1" ht="15.75" customHeight="1">
      <c r="D45071" s="233"/>
    </row>
    <row r="45073" spans="4:4" s="232" customFormat="1" ht="15.75" customHeight="1">
      <c r="D45073" s="233"/>
    </row>
    <row r="45075" spans="4:4" s="232" customFormat="1" ht="15.75" customHeight="1">
      <c r="D45075" s="233"/>
    </row>
    <row r="45077" spans="4:4" s="232" customFormat="1" ht="15.75" customHeight="1">
      <c r="D45077" s="233"/>
    </row>
    <row r="45079" spans="4:4" s="232" customFormat="1" ht="15.75" customHeight="1">
      <c r="D45079" s="233"/>
    </row>
    <row r="45081" spans="4:4" s="232" customFormat="1" ht="15.75" customHeight="1">
      <c r="D45081" s="233"/>
    </row>
    <row r="45083" spans="4:4" s="232" customFormat="1" ht="15.75" customHeight="1">
      <c r="D45083" s="233"/>
    </row>
    <row r="45085" spans="4:4" s="232" customFormat="1" ht="15.75" customHeight="1">
      <c r="D45085" s="233"/>
    </row>
    <row r="45087" spans="4:4" s="232" customFormat="1" ht="15.75" customHeight="1">
      <c r="D45087" s="233"/>
    </row>
    <row r="45089" spans="4:4" s="232" customFormat="1" ht="15.75" customHeight="1">
      <c r="D45089" s="233"/>
    </row>
    <row r="45091" spans="4:4" s="232" customFormat="1" ht="15.75" customHeight="1">
      <c r="D45091" s="233"/>
    </row>
    <row r="45093" spans="4:4" s="232" customFormat="1" ht="15.75" customHeight="1">
      <c r="D45093" s="233"/>
    </row>
    <row r="45095" spans="4:4" s="232" customFormat="1" ht="15.75" customHeight="1">
      <c r="D45095" s="233"/>
    </row>
    <row r="45097" spans="4:4" s="232" customFormat="1" ht="15.75" customHeight="1">
      <c r="D45097" s="233"/>
    </row>
    <row r="45099" spans="4:4" s="232" customFormat="1" ht="15.75" customHeight="1">
      <c r="D45099" s="233"/>
    </row>
    <row r="45101" spans="4:4" s="232" customFormat="1" ht="15.75" customHeight="1">
      <c r="D45101" s="233"/>
    </row>
    <row r="45103" spans="4:4" s="232" customFormat="1" ht="15.75" customHeight="1">
      <c r="D45103" s="233"/>
    </row>
    <row r="45105" spans="4:4" s="232" customFormat="1" ht="15.75" customHeight="1">
      <c r="D45105" s="233"/>
    </row>
    <row r="45107" spans="4:4" s="232" customFormat="1" ht="15.75" customHeight="1">
      <c r="D45107" s="233"/>
    </row>
    <row r="45109" spans="4:4" s="232" customFormat="1" ht="15.75" customHeight="1">
      <c r="D45109" s="233"/>
    </row>
    <row r="45111" spans="4:4" s="232" customFormat="1" ht="15.75" customHeight="1">
      <c r="D45111" s="233"/>
    </row>
    <row r="45113" spans="4:4" s="232" customFormat="1" ht="15.75" customHeight="1">
      <c r="D45113" s="233"/>
    </row>
    <row r="45115" spans="4:4" s="232" customFormat="1" ht="15.75" customHeight="1">
      <c r="D45115" s="233"/>
    </row>
    <row r="45117" spans="4:4" s="232" customFormat="1" ht="15.75" customHeight="1">
      <c r="D45117" s="233"/>
    </row>
    <row r="45119" spans="4:4" s="232" customFormat="1" ht="15.75" customHeight="1">
      <c r="D45119" s="233"/>
    </row>
    <row r="45121" spans="4:4" s="232" customFormat="1" ht="15.75" customHeight="1">
      <c r="D45121" s="233"/>
    </row>
    <row r="45123" spans="4:4" s="232" customFormat="1" ht="15.75" customHeight="1">
      <c r="D45123" s="233"/>
    </row>
    <row r="45125" spans="4:4" s="232" customFormat="1" ht="15.75" customHeight="1">
      <c r="D45125" s="233"/>
    </row>
    <row r="45127" spans="4:4" s="232" customFormat="1" ht="15.75" customHeight="1">
      <c r="D45127" s="233"/>
    </row>
    <row r="45129" spans="4:4" s="232" customFormat="1" ht="15.75" customHeight="1">
      <c r="D45129" s="233"/>
    </row>
    <row r="45131" spans="4:4" s="232" customFormat="1" ht="15.75" customHeight="1">
      <c r="D45131" s="233"/>
    </row>
    <row r="45133" spans="4:4" s="232" customFormat="1" ht="15.75" customHeight="1">
      <c r="D45133" s="233"/>
    </row>
    <row r="45135" spans="4:4" s="232" customFormat="1" ht="15.75" customHeight="1">
      <c r="D45135" s="233"/>
    </row>
    <row r="45137" spans="4:4" s="232" customFormat="1" ht="15.75" customHeight="1">
      <c r="D45137" s="233"/>
    </row>
    <row r="45139" spans="4:4" s="232" customFormat="1" ht="15.75" customHeight="1">
      <c r="D45139" s="233"/>
    </row>
    <row r="45141" spans="4:4" s="232" customFormat="1" ht="15.75" customHeight="1">
      <c r="D45141" s="233"/>
    </row>
    <row r="45143" spans="4:4" s="232" customFormat="1" ht="15.75" customHeight="1">
      <c r="D45143" s="233"/>
    </row>
    <row r="45145" spans="4:4" s="232" customFormat="1" ht="15.75" customHeight="1">
      <c r="D45145" s="233"/>
    </row>
    <row r="45147" spans="4:4" s="232" customFormat="1" ht="15.75" customHeight="1">
      <c r="D45147" s="233"/>
    </row>
    <row r="45149" spans="4:4" s="232" customFormat="1" ht="15.75" customHeight="1">
      <c r="D45149" s="233"/>
    </row>
    <row r="45151" spans="4:4" s="232" customFormat="1" ht="15.75" customHeight="1">
      <c r="D45151" s="233"/>
    </row>
    <row r="45153" spans="4:4" s="232" customFormat="1" ht="15.75" customHeight="1">
      <c r="D45153" s="233"/>
    </row>
    <row r="45155" spans="4:4" s="232" customFormat="1" ht="15.75" customHeight="1">
      <c r="D45155" s="233"/>
    </row>
    <row r="45157" spans="4:4" s="232" customFormat="1" ht="15.75" customHeight="1">
      <c r="D45157" s="233"/>
    </row>
    <row r="45159" spans="4:4" s="232" customFormat="1" ht="15.75" customHeight="1">
      <c r="D45159" s="233"/>
    </row>
    <row r="45161" spans="4:4" s="232" customFormat="1" ht="15.75" customHeight="1">
      <c r="D45161" s="233"/>
    </row>
    <row r="45163" spans="4:4" s="232" customFormat="1" ht="15.75" customHeight="1">
      <c r="D45163" s="233"/>
    </row>
    <row r="45165" spans="4:4" s="232" customFormat="1" ht="15.75" customHeight="1">
      <c r="D45165" s="233"/>
    </row>
    <row r="45167" spans="4:4" s="232" customFormat="1" ht="15.75" customHeight="1">
      <c r="D45167" s="233"/>
    </row>
    <row r="45169" spans="4:4" s="232" customFormat="1" ht="15.75" customHeight="1">
      <c r="D45169" s="233"/>
    </row>
    <row r="45171" spans="4:4" s="232" customFormat="1" ht="15.75" customHeight="1">
      <c r="D45171" s="233"/>
    </row>
    <row r="45173" spans="4:4" s="232" customFormat="1" ht="15.75" customHeight="1">
      <c r="D45173" s="233"/>
    </row>
    <row r="45175" spans="4:4" s="232" customFormat="1" ht="15.75" customHeight="1">
      <c r="D45175" s="233"/>
    </row>
    <row r="45177" spans="4:4" s="232" customFormat="1" ht="15.75" customHeight="1">
      <c r="D45177" s="233"/>
    </row>
    <row r="45179" spans="4:4" s="232" customFormat="1" ht="15.75" customHeight="1">
      <c r="D45179" s="233"/>
    </row>
    <row r="45181" spans="4:4" s="232" customFormat="1" ht="15.75" customHeight="1">
      <c r="D45181" s="233"/>
    </row>
    <row r="45183" spans="4:4" s="232" customFormat="1" ht="15.75" customHeight="1">
      <c r="D45183" s="233"/>
    </row>
    <row r="45185" spans="4:4" s="232" customFormat="1" ht="15.75" customHeight="1">
      <c r="D45185" s="233"/>
    </row>
    <row r="45187" spans="4:4" s="232" customFormat="1" ht="15.75" customHeight="1">
      <c r="D45187" s="233"/>
    </row>
    <row r="45189" spans="4:4" s="232" customFormat="1" ht="15.75" customHeight="1">
      <c r="D45189" s="233"/>
    </row>
    <row r="45191" spans="4:4" s="232" customFormat="1" ht="15.75" customHeight="1">
      <c r="D45191" s="233"/>
    </row>
    <row r="45193" spans="4:4" s="232" customFormat="1" ht="15.75" customHeight="1">
      <c r="D45193" s="233"/>
    </row>
    <row r="45195" spans="4:4" s="232" customFormat="1" ht="15.75" customHeight="1">
      <c r="D45195" s="233"/>
    </row>
    <row r="45197" spans="4:4" s="232" customFormat="1" ht="15.75" customHeight="1">
      <c r="D45197" s="233"/>
    </row>
    <row r="45199" spans="4:4" s="232" customFormat="1" ht="15.75" customHeight="1">
      <c r="D45199" s="233"/>
    </row>
    <row r="45201" spans="4:4" s="232" customFormat="1" ht="15.75" customHeight="1">
      <c r="D45201" s="233"/>
    </row>
    <row r="45203" spans="4:4" s="232" customFormat="1" ht="15.75" customHeight="1">
      <c r="D45203" s="233"/>
    </row>
    <row r="45205" spans="4:4" s="232" customFormat="1" ht="15.75" customHeight="1">
      <c r="D45205" s="233"/>
    </row>
    <row r="45207" spans="4:4" s="232" customFormat="1" ht="15.75" customHeight="1">
      <c r="D45207" s="233"/>
    </row>
    <row r="45209" spans="4:4" s="232" customFormat="1" ht="15.75" customHeight="1">
      <c r="D45209" s="233"/>
    </row>
    <row r="45211" spans="4:4" s="232" customFormat="1" ht="15.75" customHeight="1">
      <c r="D45211" s="233"/>
    </row>
    <row r="45213" spans="4:4" s="232" customFormat="1" ht="15.75" customHeight="1">
      <c r="D45213" s="233"/>
    </row>
    <row r="45215" spans="4:4" s="232" customFormat="1" ht="15.75" customHeight="1">
      <c r="D45215" s="233"/>
    </row>
    <row r="45217" spans="4:4" s="232" customFormat="1" ht="15.75" customHeight="1">
      <c r="D45217" s="233"/>
    </row>
    <row r="45219" spans="4:4" s="232" customFormat="1" ht="15.75" customHeight="1">
      <c r="D45219" s="233"/>
    </row>
    <row r="45221" spans="4:4" s="232" customFormat="1" ht="15.75" customHeight="1">
      <c r="D45221" s="233"/>
    </row>
    <row r="45223" spans="4:4" s="232" customFormat="1" ht="15.75" customHeight="1">
      <c r="D45223" s="233"/>
    </row>
    <row r="45225" spans="4:4" s="232" customFormat="1" ht="15.75" customHeight="1">
      <c r="D45225" s="233"/>
    </row>
    <row r="45227" spans="4:4" s="232" customFormat="1" ht="15.75" customHeight="1">
      <c r="D45227" s="233"/>
    </row>
    <row r="45229" spans="4:4" s="232" customFormat="1" ht="15.75" customHeight="1">
      <c r="D45229" s="233"/>
    </row>
    <row r="45231" spans="4:4" s="232" customFormat="1" ht="15.75" customHeight="1">
      <c r="D45231" s="233"/>
    </row>
    <row r="45233" spans="4:4" s="232" customFormat="1" ht="15.75" customHeight="1">
      <c r="D45233" s="233"/>
    </row>
    <row r="45235" spans="4:4" s="232" customFormat="1" ht="15.75" customHeight="1">
      <c r="D45235" s="233"/>
    </row>
    <row r="45237" spans="4:4" s="232" customFormat="1" ht="15.75" customHeight="1">
      <c r="D45237" s="233"/>
    </row>
    <row r="45239" spans="4:4" s="232" customFormat="1" ht="15.75" customHeight="1">
      <c r="D45239" s="233"/>
    </row>
    <row r="45241" spans="4:4" s="232" customFormat="1" ht="15.75" customHeight="1">
      <c r="D45241" s="233"/>
    </row>
    <row r="45243" spans="4:4" s="232" customFormat="1" ht="15.75" customHeight="1">
      <c r="D45243" s="233"/>
    </row>
    <row r="45245" spans="4:4" s="232" customFormat="1" ht="15.75" customHeight="1">
      <c r="D45245" s="233"/>
    </row>
    <row r="45247" spans="4:4" s="232" customFormat="1" ht="15.75" customHeight="1">
      <c r="D45247" s="233"/>
    </row>
    <row r="45249" spans="4:4" s="232" customFormat="1" ht="15.75" customHeight="1">
      <c r="D45249" s="233"/>
    </row>
    <row r="45251" spans="4:4" s="232" customFormat="1" ht="15.75" customHeight="1">
      <c r="D45251" s="233"/>
    </row>
    <row r="45253" spans="4:4" s="232" customFormat="1" ht="15.75" customHeight="1">
      <c r="D45253" s="233"/>
    </row>
    <row r="45255" spans="4:4" s="232" customFormat="1" ht="15.75" customHeight="1">
      <c r="D45255" s="233"/>
    </row>
    <row r="45257" spans="4:4" s="232" customFormat="1" ht="15.75" customHeight="1">
      <c r="D45257" s="233"/>
    </row>
    <row r="45259" spans="4:4" s="232" customFormat="1" ht="15.75" customHeight="1">
      <c r="D45259" s="233"/>
    </row>
    <row r="45261" spans="4:4" s="232" customFormat="1" ht="15.75" customHeight="1">
      <c r="D45261" s="233"/>
    </row>
    <row r="45263" spans="4:4" s="232" customFormat="1" ht="15.75" customHeight="1">
      <c r="D45263" s="233"/>
    </row>
    <row r="45265" spans="4:4" s="232" customFormat="1" ht="15.75" customHeight="1">
      <c r="D45265" s="233"/>
    </row>
    <row r="45267" spans="4:4" s="232" customFormat="1" ht="15.75" customHeight="1">
      <c r="D45267" s="233"/>
    </row>
    <row r="45269" spans="4:4" s="232" customFormat="1" ht="15.75" customHeight="1">
      <c r="D45269" s="233"/>
    </row>
    <row r="45271" spans="4:4" s="232" customFormat="1" ht="15.75" customHeight="1">
      <c r="D45271" s="233"/>
    </row>
    <row r="45273" spans="4:4" s="232" customFormat="1" ht="15.75" customHeight="1">
      <c r="D45273" s="233"/>
    </row>
    <row r="45275" spans="4:4" s="232" customFormat="1" ht="15.75" customHeight="1">
      <c r="D45275" s="233"/>
    </row>
    <row r="45277" spans="4:4" s="232" customFormat="1" ht="15.75" customHeight="1">
      <c r="D45277" s="233"/>
    </row>
    <row r="45279" spans="4:4" s="232" customFormat="1" ht="15.75" customHeight="1">
      <c r="D45279" s="233"/>
    </row>
    <row r="45281" spans="4:4" s="232" customFormat="1" ht="15.75" customHeight="1">
      <c r="D45281" s="233"/>
    </row>
    <row r="45283" spans="4:4" s="232" customFormat="1" ht="15.75" customHeight="1">
      <c r="D45283" s="233"/>
    </row>
    <row r="45285" spans="4:4" s="232" customFormat="1" ht="15.75" customHeight="1">
      <c r="D45285" s="233"/>
    </row>
    <row r="45287" spans="4:4" s="232" customFormat="1" ht="15.75" customHeight="1">
      <c r="D45287" s="233"/>
    </row>
    <row r="45289" spans="4:4" s="232" customFormat="1" ht="15.75" customHeight="1">
      <c r="D45289" s="233"/>
    </row>
    <row r="45291" spans="4:4" s="232" customFormat="1" ht="15.75" customHeight="1">
      <c r="D45291" s="233"/>
    </row>
    <row r="45293" spans="4:4" s="232" customFormat="1" ht="15.75" customHeight="1">
      <c r="D45293" s="233"/>
    </row>
    <row r="45295" spans="4:4" s="232" customFormat="1" ht="15.75" customHeight="1">
      <c r="D45295" s="233"/>
    </row>
    <row r="45297" spans="4:4" s="232" customFormat="1" ht="15.75" customHeight="1">
      <c r="D45297" s="233"/>
    </row>
    <row r="45299" spans="4:4" s="232" customFormat="1" ht="15.75" customHeight="1">
      <c r="D45299" s="233"/>
    </row>
    <row r="45301" spans="4:4" s="232" customFormat="1" ht="15.75" customHeight="1">
      <c r="D45301" s="233"/>
    </row>
    <row r="45303" spans="4:4" s="232" customFormat="1" ht="15.75" customHeight="1">
      <c r="D45303" s="233"/>
    </row>
    <row r="45305" spans="4:4" s="232" customFormat="1" ht="15.75" customHeight="1">
      <c r="D45305" s="233"/>
    </row>
    <row r="45307" spans="4:4" s="232" customFormat="1" ht="15.75" customHeight="1">
      <c r="D45307" s="233"/>
    </row>
    <row r="45309" spans="4:4" s="232" customFormat="1" ht="15.75" customHeight="1">
      <c r="D45309" s="233"/>
    </row>
    <row r="45311" spans="4:4" s="232" customFormat="1" ht="15.75" customHeight="1">
      <c r="D45311" s="233"/>
    </row>
    <row r="45313" spans="4:4" s="232" customFormat="1" ht="15.75" customHeight="1">
      <c r="D45313" s="233"/>
    </row>
    <row r="45315" spans="4:4" s="232" customFormat="1" ht="15.75" customHeight="1">
      <c r="D45315" s="233"/>
    </row>
    <row r="45317" spans="4:4" s="232" customFormat="1" ht="15.75" customHeight="1">
      <c r="D45317" s="233"/>
    </row>
    <row r="45319" spans="4:4" s="232" customFormat="1" ht="15.75" customHeight="1">
      <c r="D45319" s="233"/>
    </row>
    <row r="45321" spans="4:4" s="232" customFormat="1" ht="15.75" customHeight="1">
      <c r="D45321" s="233"/>
    </row>
    <row r="45323" spans="4:4" s="232" customFormat="1" ht="15.75" customHeight="1">
      <c r="D45323" s="233"/>
    </row>
    <row r="45325" spans="4:4" s="232" customFormat="1" ht="15.75" customHeight="1">
      <c r="D45325" s="233"/>
    </row>
    <row r="45327" spans="4:4" s="232" customFormat="1" ht="15.75" customHeight="1">
      <c r="D45327" s="233"/>
    </row>
    <row r="45329" spans="4:4" s="232" customFormat="1" ht="15.75" customHeight="1">
      <c r="D45329" s="233"/>
    </row>
    <row r="45331" spans="4:4" s="232" customFormat="1" ht="15.75" customHeight="1">
      <c r="D45331" s="233"/>
    </row>
    <row r="45333" spans="4:4" s="232" customFormat="1" ht="15.75" customHeight="1">
      <c r="D45333" s="233"/>
    </row>
    <row r="45335" spans="4:4" s="232" customFormat="1" ht="15.75" customHeight="1">
      <c r="D45335" s="233"/>
    </row>
    <row r="45337" spans="4:4" s="232" customFormat="1" ht="15.75" customHeight="1">
      <c r="D45337" s="233"/>
    </row>
    <row r="45339" spans="4:4" s="232" customFormat="1" ht="15.75" customHeight="1">
      <c r="D45339" s="233"/>
    </row>
    <row r="45341" spans="4:4" s="232" customFormat="1" ht="15.75" customHeight="1">
      <c r="D45341" s="233"/>
    </row>
    <row r="45343" spans="4:4" s="232" customFormat="1" ht="15.75" customHeight="1">
      <c r="D45343" s="233"/>
    </row>
    <row r="45345" spans="4:4" s="232" customFormat="1" ht="15.75" customHeight="1">
      <c r="D45345" s="233"/>
    </row>
    <row r="45347" spans="4:4" s="232" customFormat="1" ht="15.75" customHeight="1">
      <c r="D45347" s="233"/>
    </row>
    <row r="45349" spans="4:4" s="232" customFormat="1" ht="15.75" customHeight="1">
      <c r="D45349" s="233"/>
    </row>
    <row r="45351" spans="4:4" s="232" customFormat="1" ht="15.75" customHeight="1">
      <c r="D45351" s="233"/>
    </row>
    <row r="45353" spans="4:4" s="232" customFormat="1" ht="15.75" customHeight="1">
      <c r="D45353" s="233"/>
    </row>
    <row r="45355" spans="4:4" s="232" customFormat="1" ht="15.75" customHeight="1">
      <c r="D45355" s="233"/>
    </row>
    <row r="45357" spans="4:4" s="232" customFormat="1" ht="15.75" customHeight="1">
      <c r="D45357" s="233"/>
    </row>
    <row r="45359" spans="4:4" s="232" customFormat="1" ht="15.75" customHeight="1">
      <c r="D45359" s="233"/>
    </row>
    <row r="45361" spans="4:4" s="232" customFormat="1" ht="15.75" customHeight="1">
      <c r="D45361" s="233"/>
    </row>
    <row r="45363" spans="4:4" s="232" customFormat="1" ht="15.75" customHeight="1">
      <c r="D45363" s="233"/>
    </row>
    <row r="45365" spans="4:4" s="232" customFormat="1" ht="15.75" customHeight="1">
      <c r="D45365" s="233"/>
    </row>
    <row r="45367" spans="4:4" s="232" customFormat="1" ht="15.75" customHeight="1">
      <c r="D45367" s="233"/>
    </row>
    <row r="45369" spans="4:4" s="232" customFormat="1" ht="15.75" customHeight="1">
      <c r="D45369" s="233"/>
    </row>
    <row r="45371" spans="4:4" s="232" customFormat="1" ht="15.75" customHeight="1">
      <c r="D45371" s="233"/>
    </row>
    <row r="45373" spans="4:4" s="232" customFormat="1" ht="15.75" customHeight="1">
      <c r="D45373" s="233"/>
    </row>
    <row r="45375" spans="4:4" s="232" customFormat="1" ht="15.75" customHeight="1">
      <c r="D45375" s="233"/>
    </row>
    <row r="45377" spans="4:4" s="232" customFormat="1" ht="15.75" customHeight="1">
      <c r="D45377" s="233"/>
    </row>
    <row r="45379" spans="4:4" s="232" customFormat="1" ht="15.75" customHeight="1">
      <c r="D45379" s="233"/>
    </row>
    <row r="45381" spans="4:4" s="232" customFormat="1" ht="15.75" customHeight="1">
      <c r="D45381" s="233"/>
    </row>
    <row r="45383" spans="4:4" s="232" customFormat="1" ht="15.75" customHeight="1">
      <c r="D45383" s="233"/>
    </row>
    <row r="45385" spans="4:4" s="232" customFormat="1" ht="15.75" customHeight="1">
      <c r="D45385" s="233"/>
    </row>
    <row r="45387" spans="4:4" s="232" customFormat="1" ht="15.75" customHeight="1">
      <c r="D45387" s="233"/>
    </row>
    <row r="45389" spans="4:4" s="232" customFormat="1" ht="15.75" customHeight="1">
      <c r="D45389" s="233"/>
    </row>
    <row r="45391" spans="4:4" s="232" customFormat="1" ht="15.75" customHeight="1">
      <c r="D45391" s="233"/>
    </row>
    <row r="45393" spans="4:4" s="232" customFormat="1" ht="15.75" customHeight="1">
      <c r="D45393" s="233"/>
    </row>
    <row r="45395" spans="4:4" s="232" customFormat="1" ht="15.75" customHeight="1">
      <c r="D45395" s="233"/>
    </row>
    <row r="45397" spans="4:4" s="232" customFormat="1" ht="15.75" customHeight="1">
      <c r="D45397" s="233"/>
    </row>
    <row r="45399" spans="4:4" s="232" customFormat="1" ht="15.75" customHeight="1">
      <c r="D45399" s="233"/>
    </row>
    <row r="45401" spans="4:4" s="232" customFormat="1" ht="15.75" customHeight="1">
      <c r="D45401" s="233"/>
    </row>
    <row r="45403" spans="4:4" s="232" customFormat="1" ht="15.75" customHeight="1">
      <c r="D45403" s="233"/>
    </row>
    <row r="45405" spans="4:4" s="232" customFormat="1" ht="15.75" customHeight="1">
      <c r="D45405" s="233"/>
    </row>
    <row r="45407" spans="4:4" s="232" customFormat="1" ht="15.75" customHeight="1">
      <c r="D45407" s="233"/>
    </row>
    <row r="45409" spans="4:4" s="232" customFormat="1" ht="15.75" customHeight="1">
      <c r="D45409" s="233"/>
    </row>
    <row r="45411" spans="4:4" s="232" customFormat="1" ht="15.75" customHeight="1">
      <c r="D45411" s="233"/>
    </row>
    <row r="45413" spans="4:4" s="232" customFormat="1" ht="15.75" customHeight="1">
      <c r="D45413" s="233"/>
    </row>
    <row r="45415" spans="4:4" s="232" customFormat="1" ht="15.75" customHeight="1">
      <c r="D45415" s="233"/>
    </row>
    <row r="45417" spans="4:4" s="232" customFormat="1" ht="15.75" customHeight="1">
      <c r="D45417" s="233"/>
    </row>
    <row r="45419" spans="4:4" s="232" customFormat="1" ht="15.75" customHeight="1">
      <c r="D45419" s="233"/>
    </row>
    <row r="45421" spans="4:4" s="232" customFormat="1" ht="15.75" customHeight="1">
      <c r="D45421" s="233"/>
    </row>
    <row r="45423" spans="4:4" s="232" customFormat="1" ht="15.75" customHeight="1">
      <c r="D45423" s="233"/>
    </row>
    <row r="45425" spans="4:4" s="232" customFormat="1" ht="15.75" customHeight="1">
      <c r="D45425" s="233"/>
    </row>
    <row r="45427" spans="4:4" s="232" customFormat="1" ht="15.75" customHeight="1">
      <c r="D45427" s="233"/>
    </row>
    <row r="45429" spans="4:4" s="232" customFormat="1" ht="15.75" customHeight="1">
      <c r="D45429" s="233"/>
    </row>
    <row r="45431" spans="4:4" s="232" customFormat="1" ht="15.75" customHeight="1">
      <c r="D45431" s="233"/>
    </row>
    <row r="45433" spans="4:4" s="232" customFormat="1" ht="15.75" customHeight="1">
      <c r="D45433" s="233"/>
    </row>
    <row r="45435" spans="4:4" s="232" customFormat="1" ht="15.75" customHeight="1">
      <c r="D45435" s="233"/>
    </row>
    <row r="45437" spans="4:4" s="232" customFormat="1" ht="15.75" customHeight="1">
      <c r="D45437" s="233"/>
    </row>
    <row r="45439" spans="4:4" s="232" customFormat="1" ht="15.75" customHeight="1">
      <c r="D45439" s="233"/>
    </row>
    <row r="45441" spans="4:4" s="232" customFormat="1" ht="15.75" customHeight="1">
      <c r="D45441" s="233"/>
    </row>
    <row r="45443" spans="4:4" s="232" customFormat="1" ht="15.75" customHeight="1">
      <c r="D45443" s="233"/>
    </row>
    <row r="45445" spans="4:4" s="232" customFormat="1" ht="15.75" customHeight="1">
      <c r="D45445" s="233"/>
    </row>
    <row r="45447" spans="4:4" s="232" customFormat="1" ht="15.75" customHeight="1">
      <c r="D45447" s="233"/>
    </row>
    <row r="45449" spans="4:4" s="232" customFormat="1" ht="15.75" customHeight="1">
      <c r="D45449" s="233"/>
    </row>
    <row r="45451" spans="4:4" s="232" customFormat="1" ht="15.75" customHeight="1">
      <c r="D45451" s="233"/>
    </row>
    <row r="45453" spans="4:4" s="232" customFormat="1" ht="15.75" customHeight="1">
      <c r="D45453" s="233"/>
    </row>
    <row r="45455" spans="4:4" s="232" customFormat="1" ht="15.75" customHeight="1">
      <c r="D45455" s="233"/>
    </row>
    <row r="45457" spans="4:4" s="232" customFormat="1" ht="15.75" customHeight="1">
      <c r="D45457" s="233"/>
    </row>
    <row r="45459" spans="4:4" s="232" customFormat="1" ht="15.75" customHeight="1">
      <c r="D45459" s="233"/>
    </row>
    <row r="45461" spans="4:4" s="232" customFormat="1" ht="15.75" customHeight="1">
      <c r="D45461" s="233"/>
    </row>
    <row r="45463" spans="4:4" s="232" customFormat="1" ht="15.75" customHeight="1">
      <c r="D45463" s="233"/>
    </row>
    <row r="45465" spans="4:4" s="232" customFormat="1" ht="15.75" customHeight="1">
      <c r="D45465" s="233"/>
    </row>
    <row r="45467" spans="4:4" s="232" customFormat="1" ht="15.75" customHeight="1">
      <c r="D45467" s="233"/>
    </row>
    <row r="45469" spans="4:4" s="232" customFormat="1" ht="15.75" customHeight="1">
      <c r="D45469" s="233"/>
    </row>
    <row r="45471" spans="4:4" s="232" customFormat="1" ht="15.75" customHeight="1">
      <c r="D45471" s="233"/>
    </row>
    <row r="45473" spans="4:4" s="232" customFormat="1" ht="15.75" customHeight="1">
      <c r="D45473" s="233"/>
    </row>
    <row r="45475" spans="4:4" s="232" customFormat="1" ht="15.75" customHeight="1">
      <c r="D45475" s="233"/>
    </row>
    <row r="45477" spans="4:4" s="232" customFormat="1" ht="15.75" customHeight="1">
      <c r="D45477" s="233"/>
    </row>
    <row r="45479" spans="4:4" s="232" customFormat="1" ht="15.75" customHeight="1">
      <c r="D45479" s="233"/>
    </row>
    <row r="45481" spans="4:4" s="232" customFormat="1" ht="15.75" customHeight="1">
      <c r="D45481" s="233"/>
    </row>
    <row r="45483" spans="4:4" s="232" customFormat="1" ht="15.75" customHeight="1">
      <c r="D45483" s="233"/>
    </row>
    <row r="45485" spans="4:4" s="232" customFormat="1" ht="15.75" customHeight="1">
      <c r="D45485" s="233"/>
    </row>
    <row r="45487" spans="4:4" s="232" customFormat="1" ht="15.75" customHeight="1">
      <c r="D45487" s="233"/>
    </row>
    <row r="45489" spans="4:4" s="232" customFormat="1" ht="15.75" customHeight="1">
      <c r="D45489" s="233"/>
    </row>
    <row r="45491" spans="4:4" s="232" customFormat="1" ht="15.75" customHeight="1">
      <c r="D45491" s="233"/>
    </row>
    <row r="45493" spans="4:4" s="232" customFormat="1" ht="15.75" customHeight="1">
      <c r="D45493" s="233"/>
    </row>
    <row r="45495" spans="4:4" s="232" customFormat="1" ht="15.75" customHeight="1">
      <c r="D45495" s="233"/>
    </row>
    <row r="45497" spans="4:4" s="232" customFormat="1" ht="15.75" customHeight="1">
      <c r="D45497" s="233"/>
    </row>
    <row r="45499" spans="4:4" s="232" customFormat="1" ht="15.75" customHeight="1">
      <c r="D45499" s="233"/>
    </row>
    <row r="45501" spans="4:4" s="232" customFormat="1" ht="15.75" customHeight="1">
      <c r="D45501" s="233"/>
    </row>
    <row r="45503" spans="4:4" s="232" customFormat="1" ht="15.75" customHeight="1">
      <c r="D45503" s="233"/>
    </row>
    <row r="45505" spans="4:4" s="232" customFormat="1" ht="15.75" customHeight="1">
      <c r="D45505" s="233"/>
    </row>
    <row r="45507" spans="4:4" s="232" customFormat="1" ht="15.75" customHeight="1">
      <c r="D45507" s="233"/>
    </row>
    <row r="45509" spans="4:4" s="232" customFormat="1" ht="15.75" customHeight="1">
      <c r="D45509" s="233"/>
    </row>
    <row r="45511" spans="4:4" s="232" customFormat="1" ht="15.75" customHeight="1">
      <c r="D45511" s="233"/>
    </row>
    <row r="45513" spans="4:4" s="232" customFormat="1" ht="15.75" customHeight="1">
      <c r="D45513" s="233"/>
    </row>
    <row r="45515" spans="4:4" s="232" customFormat="1" ht="15.75" customHeight="1">
      <c r="D45515" s="233"/>
    </row>
    <row r="45517" spans="4:4" s="232" customFormat="1" ht="15.75" customHeight="1">
      <c r="D45517" s="233"/>
    </row>
    <row r="45519" spans="4:4" s="232" customFormat="1" ht="15.75" customHeight="1">
      <c r="D45519" s="233"/>
    </row>
    <row r="45521" spans="4:4" s="232" customFormat="1" ht="15.75" customHeight="1">
      <c r="D45521" s="233"/>
    </row>
    <row r="45523" spans="4:4" s="232" customFormat="1" ht="15.75" customHeight="1">
      <c r="D45523" s="233"/>
    </row>
    <row r="45525" spans="4:4" s="232" customFormat="1" ht="15.75" customHeight="1">
      <c r="D45525" s="233"/>
    </row>
    <row r="45527" spans="4:4" s="232" customFormat="1" ht="15.75" customHeight="1">
      <c r="D45527" s="233"/>
    </row>
    <row r="45529" spans="4:4" s="232" customFormat="1" ht="15.75" customHeight="1">
      <c r="D45529" s="233"/>
    </row>
    <row r="45531" spans="4:4" s="232" customFormat="1" ht="15.75" customHeight="1">
      <c r="D45531" s="233"/>
    </row>
    <row r="45533" spans="4:4" s="232" customFormat="1" ht="15.75" customHeight="1">
      <c r="D45533" s="233"/>
    </row>
    <row r="45535" spans="4:4" s="232" customFormat="1" ht="15.75" customHeight="1">
      <c r="D45535" s="233"/>
    </row>
    <row r="45537" spans="4:4" s="232" customFormat="1" ht="15.75" customHeight="1">
      <c r="D45537" s="233"/>
    </row>
    <row r="45539" spans="4:4" s="232" customFormat="1" ht="15.75" customHeight="1">
      <c r="D45539" s="233"/>
    </row>
    <row r="45541" spans="4:4" s="232" customFormat="1" ht="15.75" customHeight="1">
      <c r="D45541" s="233"/>
    </row>
    <row r="45543" spans="4:4" s="232" customFormat="1" ht="15.75" customHeight="1">
      <c r="D45543" s="233"/>
    </row>
    <row r="45545" spans="4:4" s="232" customFormat="1" ht="15.75" customHeight="1">
      <c r="D45545" s="233"/>
    </row>
    <row r="45547" spans="4:4" s="232" customFormat="1" ht="15.75" customHeight="1">
      <c r="D45547" s="233"/>
    </row>
    <row r="45549" spans="4:4" s="232" customFormat="1" ht="15.75" customHeight="1">
      <c r="D45549" s="233"/>
    </row>
    <row r="45551" spans="4:4" s="232" customFormat="1" ht="15.75" customHeight="1">
      <c r="D45551" s="233"/>
    </row>
    <row r="45553" spans="4:4" s="232" customFormat="1" ht="15.75" customHeight="1">
      <c r="D45553" s="233"/>
    </row>
    <row r="45555" spans="4:4" s="232" customFormat="1" ht="15.75" customHeight="1">
      <c r="D45555" s="233"/>
    </row>
    <row r="45557" spans="4:4" s="232" customFormat="1" ht="15.75" customHeight="1">
      <c r="D45557" s="233"/>
    </row>
    <row r="45559" spans="4:4" s="232" customFormat="1" ht="15.75" customHeight="1">
      <c r="D45559" s="233"/>
    </row>
    <row r="45561" spans="4:4" s="232" customFormat="1" ht="15.75" customHeight="1">
      <c r="D45561" s="233"/>
    </row>
    <row r="45563" spans="4:4" s="232" customFormat="1" ht="15.75" customHeight="1">
      <c r="D45563" s="233"/>
    </row>
    <row r="45565" spans="4:4" s="232" customFormat="1" ht="15.75" customHeight="1">
      <c r="D45565" s="233"/>
    </row>
    <row r="45567" spans="4:4" s="232" customFormat="1" ht="15.75" customHeight="1">
      <c r="D45567" s="233"/>
    </row>
    <row r="45569" spans="4:4" s="232" customFormat="1" ht="15.75" customHeight="1">
      <c r="D45569" s="233"/>
    </row>
    <row r="45571" spans="4:4" s="232" customFormat="1" ht="15.75" customHeight="1">
      <c r="D45571" s="233"/>
    </row>
    <row r="45573" spans="4:4" s="232" customFormat="1" ht="15.75" customHeight="1">
      <c r="D45573" s="233"/>
    </row>
    <row r="45575" spans="4:4" s="232" customFormat="1" ht="15.75" customHeight="1">
      <c r="D45575" s="233"/>
    </row>
    <row r="45577" spans="4:4" s="232" customFormat="1" ht="15.75" customHeight="1">
      <c r="D45577" s="233"/>
    </row>
    <row r="45579" spans="4:4" s="232" customFormat="1" ht="15.75" customHeight="1">
      <c r="D45579" s="233"/>
    </row>
    <row r="45581" spans="4:4" s="232" customFormat="1" ht="15.75" customHeight="1">
      <c r="D45581" s="233"/>
    </row>
    <row r="45583" spans="4:4" s="232" customFormat="1" ht="15.75" customHeight="1">
      <c r="D45583" s="233"/>
    </row>
    <row r="45585" spans="4:4" s="232" customFormat="1" ht="15.75" customHeight="1">
      <c r="D45585" s="233"/>
    </row>
    <row r="45587" spans="4:4" s="232" customFormat="1" ht="15.75" customHeight="1">
      <c r="D45587" s="233"/>
    </row>
    <row r="45589" spans="4:4" s="232" customFormat="1" ht="15.75" customHeight="1">
      <c r="D45589" s="233"/>
    </row>
    <row r="45591" spans="4:4" s="232" customFormat="1" ht="15.75" customHeight="1">
      <c r="D45591" s="233"/>
    </row>
    <row r="45593" spans="4:4" s="232" customFormat="1" ht="15.75" customHeight="1">
      <c r="D45593" s="233"/>
    </row>
    <row r="45595" spans="4:4" s="232" customFormat="1" ht="15.75" customHeight="1">
      <c r="D45595" s="233"/>
    </row>
    <row r="45597" spans="4:4" s="232" customFormat="1" ht="15.75" customHeight="1">
      <c r="D45597" s="233"/>
    </row>
    <row r="45599" spans="4:4" s="232" customFormat="1" ht="15.75" customHeight="1">
      <c r="D45599" s="233"/>
    </row>
    <row r="45601" spans="4:4" s="232" customFormat="1" ht="15.75" customHeight="1">
      <c r="D45601" s="233"/>
    </row>
    <row r="45603" spans="4:4" s="232" customFormat="1" ht="15.75" customHeight="1">
      <c r="D45603" s="233"/>
    </row>
    <row r="45605" spans="4:4" s="232" customFormat="1" ht="15.75" customHeight="1">
      <c r="D45605" s="233"/>
    </row>
    <row r="45607" spans="4:4" s="232" customFormat="1" ht="15.75" customHeight="1">
      <c r="D45607" s="233"/>
    </row>
    <row r="45609" spans="4:4" s="232" customFormat="1" ht="15.75" customHeight="1">
      <c r="D45609" s="233"/>
    </row>
    <row r="45611" spans="4:4" s="232" customFormat="1" ht="15.75" customHeight="1">
      <c r="D45611" s="233"/>
    </row>
    <row r="45613" spans="4:4" s="232" customFormat="1" ht="15.75" customHeight="1">
      <c r="D45613" s="233"/>
    </row>
    <row r="45615" spans="4:4" s="232" customFormat="1" ht="15.75" customHeight="1">
      <c r="D45615" s="233"/>
    </row>
    <row r="45617" spans="4:4" s="232" customFormat="1" ht="15.75" customHeight="1">
      <c r="D45617" s="233"/>
    </row>
    <row r="45619" spans="4:4" s="232" customFormat="1" ht="15.75" customHeight="1">
      <c r="D45619" s="233"/>
    </row>
    <row r="45621" spans="4:4" s="232" customFormat="1" ht="15.75" customHeight="1">
      <c r="D45621" s="233"/>
    </row>
    <row r="45623" spans="4:4" s="232" customFormat="1" ht="15.75" customHeight="1">
      <c r="D45623" s="233"/>
    </row>
    <row r="45625" spans="4:4" s="232" customFormat="1" ht="15.75" customHeight="1">
      <c r="D45625" s="233"/>
    </row>
    <row r="45627" spans="4:4" s="232" customFormat="1" ht="15.75" customHeight="1">
      <c r="D45627" s="233"/>
    </row>
    <row r="45629" spans="4:4" s="232" customFormat="1" ht="15.75" customHeight="1">
      <c r="D45629" s="233"/>
    </row>
    <row r="45631" spans="4:4" s="232" customFormat="1" ht="15.75" customHeight="1">
      <c r="D45631" s="233"/>
    </row>
    <row r="45633" spans="4:4" s="232" customFormat="1" ht="15.75" customHeight="1">
      <c r="D45633" s="233"/>
    </row>
    <row r="45635" spans="4:4" s="232" customFormat="1" ht="15.75" customHeight="1">
      <c r="D45635" s="233"/>
    </row>
    <row r="45637" spans="4:4" s="232" customFormat="1" ht="15.75" customHeight="1">
      <c r="D45637" s="233"/>
    </row>
    <row r="45639" spans="4:4" s="232" customFormat="1" ht="15.75" customHeight="1">
      <c r="D45639" s="233"/>
    </row>
    <row r="45641" spans="4:4" s="232" customFormat="1" ht="15.75" customHeight="1">
      <c r="D45641" s="233"/>
    </row>
    <row r="45643" spans="4:4" s="232" customFormat="1" ht="15.75" customHeight="1">
      <c r="D45643" s="233"/>
    </row>
    <row r="45645" spans="4:4" s="232" customFormat="1" ht="15.75" customHeight="1">
      <c r="D45645" s="233"/>
    </row>
    <row r="45647" spans="4:4" s="232" customFormat="1" ht="15.75" customHeight="1">
      <c r="D45647" s="233"/>
    </row>
    <row r="45649" spans="4:4" s="232" customFormat="1" ht="15.75" customHeight="1">
      <c r="D45649" s="233"/>
    </row>
    <row r="45651" spans="4:4" s="232" customFormat="1" ht="15.75" customHeight="1">
      <c r="D45651" s="233"/>
    </row>
    <row r="45653" spans="4:4" s="232" customFormat="1" ht="15.75" customHeight="1">
      <c r="D45653" s="233"/>
    </row>
    <row r="45655" spans="4:4" s="232" customFormat="1" ht="15.75" customHeight="1">
      <c r="D45655" s="233"/>
    </row>
    <row r="45657" spans="4:4" s="232" customFormat="1" ht="15.75" customHeight="1">
      <c r="D45657" s="233"/>
    </row>
    <row r="45659" spans="4:4" s="232" customFormat="1" ht="15.75" customHeight="1">
      <c r="D45659" s="233"/>
    </row>
    <row r="45661" spans="4:4" s="232" customFormat="1" ht="15.75" customHeight="1">
      <c r="D45661" s="233"/>
    </row>
    <row r="45663" spans="4:4" s="232" customFormat="1" ht="15.75" customHeight="1">
      <c r="D45663" s="233"/>
    </row>
    <row r="45665" spans="4:4" s="232" customFormat="1" ht="15.75" customHeight="1">
      <c r="D45665" s="233"/>
    </row>
    <row r="45667" spans="4:4" s="232" customFormat="1" ht="15.75" customHeight="1">
      <c r="D45667" s="233"/>
    </row>
    <row r="45669" spans="4:4" s="232" customFormat="1" ht="15.75" customHeight="1">
      <c r="D45669" s="233"/>
    </row>
    <row r="45671" spans="4:4" s="232" customFormat="1" ht="15.75" customHeight="1">
      <c r="D45671" s="233"/>
    </row>
    <row r="45673" spans="4:4" s="232" customFormat="1" ht="15.75" customHeight="1">
      <c r="D45673" s="233"/>
    </row>
    <row r="45675" spans="4:4" s="232" customFormat="1" ht="15.75" customHeight="1">
      <c r="D45675" s="233"/>
    </row>
    <row r="45677" spans="4:4" s="232" customFormat="1" ht="15.75" customHeight="1">
      <c r="D45677" s="233"/>
    </row>
    <row r="45679" spans="4:4" s="232" customFormat="1" ht="15.75" customHeight="1">
      <c r="D45679" s="233"/>
    </row>
    <row r="45681" spans="4:4" s="232" customFormat="1" ht="15.75" customHeight="1">
      <c r="D45681" s="233"/>
    </row>
    <row r="45683" spans="4:4" s="232" customFormat="1" ht="15.75" customHeight="1">
      <c r="D45683" s="233"/>
    </row>
    <row r="45685" spans="4:4" s="232" customFormat="1" ht="15.75" customHeight="1">
      <c r="D45685" s="233"/>
    </row>
    <row r="45687" spans="4:4" s="232" customFormat="1" ht="15.75" customHeight="1">
      <c r="D45687" s="233"/>
    </row>
    <row r="45689" spans="4:4" s="232" customFormat="1" ht="15.75" customHeight="1">
      <c r="D45689" s="233"/>
    </row>
    <row r="45691" spans="4:4" s="232" customFormat="1" ht="15.75" customHeight="1">
      <c r="D45691" s="233"/>
    </row>
    <row r="45693" spans="4:4" s="232" customFormat="1" ht="15.75" customHeight="1">
      <c r="D45693" s="233"/>
    </row>
    <row r="45695" spans="4:4" s="232" customFormat="1" ht="15.75" customHeight="1">
      <c r="D45695" s="233"/>
    </row>
    <row r="45697" spans="4:4" s="232" customFormat="1" ht="15.75" customHeight="1">
      <c r="D45697" s="233"/>
    </row>
    <row r="45699" spans="4:4" s="232" customFormat="1" ht="15.75" customHeight="1">
      <c r="D45699" s="233"/>
    </row>
    <row r="45701" spans="4:4" s="232" customFormat="1" ht="15.75" customHeight="1">
      <c r="D45701" s="233"/>
    </row>
    <row r="45703" spans="4:4" s="232" customFormat="1" ht="15.75" customHeight="1">
      <c r="D45703" s="233"/>
    </row>
    <row r="45705" spans="4:4" s="232" customFormat="1" ht="15.75" customHeight="1">
      <c r="D45705" s="233"/>
    </row>
    <row r="45707" spans="4:4" s="232" customFormat="1" ht="15.75" customHeight="1">
      <c r="D45707" s="233"/>
    </row>
    <row r="45709" spans="4:4" s="232" customFormat="1" ht="15.75" customHeight="1">
      <c r="D45709" s="233"/>
    </row>
    <row r="45711" spans="4:4" s="232" customFormat="1" ht="15.75" customHeight="1">
      <c r="D45711" s="233"/>
    </row>
    <row r="45713" spans="4:4" s="232" customFormat="1" ht="15.75" customHeight="1">
      <c r="D45713" s="233"/>
    </row>
    <row r="45715" spans="4:4" s="232" customFormat="1" ht="15.75" customHeight="1">
      <c r="D45715" s="233"/>
    </row>
    <row r="45717" spans="4:4" s="232" customFormat="1" ht="15.75" customHeight="1">
      <c r="D45717" s="233"/>
    </row>
    <row r="45719" spans="4:4" s="232" customFormat="1" ht="15.75" customHeight="1">
      <c r="D45719" s="233"/>
    </row>
    <row r="45721" spans="4:4" s="232" customFormat="1" ht="15.75" customHeight="1">
      <c r="D45721" s="233"/>
    </row>
    <row r="45723" spans="4:4" s="232" customFormat="1" ht="15.75" customHeight="1">
      <c r="D45723" s="233"/>
    </row>
    <row r="45725" spans="4:4" s="232" customFormat="1" ht="15.75" customHeight="1">
      <c r="D45725" s="233"/>
    </row>
    <row r="45727" spans="4:4" s="232" customFormat="1" ht="15.75" customHeight="1">
      <c r="D45727" s="233"/>
    </row>
    <row r="45729" spans="4:4" s="232" customFormat="1" ht="15.75" customHeight="1">
      <c r="D45729" s="233"/>
    </row>
    <row r="45731" spans="4:4" s="232" customFormat="1" ht="15.75" customHeight="1">
      <c r="D45731" s="233"/>
    </row>
    <row r="45733" spans="4:4" s="232" customFormat="1" ht="15.75" customHeight="1">
      <c r="D45733" s="233"/>
    </row>
    <row r="45735" spans="4:4" s="232" customFormat="1" ht="15.75" customHeight="1">
      <c r="D45735" s="233"/>
    </row>
    <row r="45737" spans="4:4" s="232" customFormat="1" ht="15.75" customHeight="1">
      <c r="D45737" s="233"/>
    </row>
    <row r="45739" spans="4:4" s="232" customFormat="1" ht="15.75" customHeight="1">
      <c r="D45739" s="233"/>
    </row>
    <row r="45741" spans="4:4" s="232" customFormat="1" ht="15.75" customHeight="1">
      <c r="D45741" s="233"/>
    </row>
    <row r="45743" spans="4:4" s="232" customFormat="1" ht="15.75" customHeight="1">
      <c r="D45743" s="233"/>
    </row>
    <row r="45745" spans="4:4" s="232" customFormat="1" ht="15.75" customHeight="1">
      <c r="D45745" s="233"/>
    </row>
    <row r="45747" spans="4:4" s="232" customFormat="1" ht="15.75" customHeight="1">
      <c r="D45747" s="233"/>
    </row>
    <row r="45749" spans="4:4" s="232" customFormat="1" ht="15.75" customHeight="1">
      <c r="D45749" s="233"/>
    </row>
    <row r="45751" spans="4:4" s="232" customFormat="1" ht="15.75" customHeight="1">
      <c r="D45751" s="233"/>
    </row>
    <row r="45753" spans="4:4" s="232" customFormat="1" ht="15.75" customHeight="1">
      <c r="D45753" s="233"/>
    </row>
    <row r="45755" spans="4:4" s="232" customFormat="1" ht="15.75" customHeight="1">
      <c r="D45755" s="233"/>
    </row>
    <row r="45757" spans="4:4" s="232" customFormat="1" ht="15.75" customHeight="1">
      <c r="D45757" s="233"/>
    </row>
    <row r="45759" spans="4:4" s="232" customFormat="1" ht="15.75" customHeight="1">
      <c r="D45759" s="233"/>
    </row>
    <row r="45761" spans="4:4" s="232" customFormat="1" ht="15.75" customHeight="1">
      <c r="D45761" s="233"/>
    </row>
    <row r="45763" spans="4:4" s="232" customFormat="1" ht="15.75" customHeight="1">
      <c r="D45763" s="233"/>
    </row>
    <row r="45765" spans="4:4" s="232" customFormat="1" ht="15.75" customHeight="1">
      <c r="D45765" s="233"/>
    </row>
    <row r="45767" spans="4:4" s="232" customFormat="1" ht="15.75" customHeight="1">
      <c r="D45767" s="233"/>
    </row>
    <row r="45769" spans="4:4" s="232" customFormat="1" ht="15.75" customHeight="1">
      <c r="D45769" s="233"/>
    </row>
    <row r="45771" spans="4:4" s="232" customFormat="1" ht="15.75" customHeight="1">
      <c r="D45771" s="233"/>
    </row>
    <row r="45773" spans="4:4" s="232" customFormat="1" ht="15.75" customHeight="1">
      <c r="D45773" s="233"/>
    </row>
    <row r="45775" spans="4:4" s="232" customFormat="1" ht="15.75" customHeight="1">
      <c r="D45775" s="233"/>
    </row>
    <row r="45777" spans="4:4" s="232" customFormat="1" ht="15.75" customHeight="1">
      <c r="D45777" s="233"/>
    </row>
    <row r="45779" spans="4:4" s="232" customFormat="1" ht="15.75" customHeight="1">
      <c r="D45779" s="233"/>
    </row>
    <row r="45781" spans="4:4" s="232" customFormat="1" ht="15.75" customHeight="1">
      <c r="D45781" s="233"/>
    </row>
    <row r="45783" spans="4:4" s="232" customFormat="1" ht="15.75" customHeight="1">
      <c r="D45783" s="233"/>
    </row>
    <row r="45785" spans="4:4" s="232" customFormat="1" ht="15.75" customHeight="1">
      <c r="D45785" s="233"/>
    </row>
    <row r="45787" spans="4:4" s="232" customFormat="1" ht="15.75" customHeight="1">
      <c r="D45787" s="233"/>
    </row>
    <row r="45789" spans="4:4" s="232" customFormat="1" ht="15.75" customHeight="1">
      <c r="D45789" s="233"/>
    </row>
    <row r="45791" spans="4:4" s="232" customFormat="1" ht="15.75" customHeight="1">
      <c r="D45791" s="233"/>
    </row>
    <row r="45793" spans="4:4" s="232" customFormat="1" ht="15.75" customHeight="1">
      <c r="D45793" s="233"/>
    </row>
    <row r="45795" spans="4:4" s="232" customFormat="1" ht="15.75" customHeight="1">
      <c r="D45795" s="233"/>
    </row>
    <row r="45797" spans="4:4" s="232" customFormat="1" ht="15.75" customHeight="1">
      <c r="D45797" s="233"/>
    </row>
    <row r="45799" spans="4:4" s="232" customFormat="1" ht="15.75" customHeight="1">
      <c r="D45799" s="233"/>
    </row>
    <row r="45801" spans="4:4" s="232" customFormat="1" ht="15.75" customHeight="1">
      <c r="D45801" s="233"/>
    </row>
    <row r="45803" spans="4:4" s="232" customFormat="1" ht="15.75" customHeight="1">
      <c r="D45803" s="233"/>
    </row>
    <row r="45805" spans="4:4" s="232" customFormat="1" ht="15.75" customHeight="1">
      <c r="D45805" s="233"/>
    </row>
    <row r="45807" spans="4:4" s="232" customFormat="1" ht="15.75" customHeight="1">
      <c r="D45807" s="233"/>
    </row>
    <row r="45809" spans="4:4" s="232" customFormat="1" ht="15.75" customHeight="1">
      <c r="D45809" s="233"/>
    </row>
    <row r="45811" spans="4:4" s="232" customFormat="1" ht="15.75" customHeight="1">
      <c r="D45811" s="233"/>
    </row>
    <row r="45813" spans="4:4" s="232" customFormat="1" ht="15.75" customHeight="1">
      <c r="D45813" s="233"/>
    </row>
    <row r="45815" spans="4:4" s="232" customFormat="1" ht="15.75" customHeight="1">
      <c r="D45815" s="233"/>
    </row>
    <row r="45817" spans="4:4" s="232" customFormat="1" ht="15.75" customHeight="1">
      <c r="D45817" s="233"/>
    </row>
    <row r="45819" spans="4:4" s="232" customFormat="1" ht="15.75" customHeight="1">
      <c r="D45819" s="233"/>
    </row>
    <row r="45821" spans="4:4" s="232" customFormat="1" ht="15.75" customHeight="1">
      <c r="D45821" s="233"/>
    </row>
    <row r="45823" spans="4:4" s="232" customFormat="1" ht="15.75" customHeight="1">
      <c r="D45823" s="233"/>
    </row>
    <row r="45825" spans="4:4" s="232" customFormat="1" ht="15.75" customHeight="1">
      <c r="D45825" s="233"/>
    </row>
    <row r="45827" spans="4:4" s="232" customFormat="1" ht="15.75" customHeight="1">
      <c r="D45827" s="233"/>
    </row>
    <row r="45829" spans="4:4" s="232" customFormat="1" ht="15.75" customHeight="1">
      <c r="D45829" s="233"/>
    </row>
    <row r="45831" spans="4:4" s="232" customFormat="1" ht="15.75" customHeight="1">
      <c r="D45831" s="233"/>
    </row>
    <row r="45833" spans="4:4" s="232" customFormat="1" ht="15.75" customHeight="1">
      <c r="D45833" s="233"/>
    </row>
    <row r="45835" spans="4:4" s="232" customFormat="1" ht="15.75" customHeight="1">
      <c r="D45835" s="233"/>
    </row>
    <row r="45837" spans="4:4" s="232" customFormat="1" ht="15.75" customHeight="1">
      <c r="D45837" s="233"/>
    </row>
    <row r="45839" spans="4:4" s="232" customFormat="1" ht="15.75" customHeight="1">
      <c r="D45839" s="233"/>
    </row>
    <row r="45841" spans="4:4" s="232" customFormat="1" ht="15.75" customHeight="1">
      <c r="D45841" s="233"/>
    </row>
    <row r="45843" spans="4:4" s="232" customFormat="1" ht="15.75" customHeight="1">
      <c r="D45843" s="233"/>
    </row>
    <row r="45845" spans="4:4" s="232" customFormat="1" ht="15.75" customHeight="1">
      <c r="D45845" s="233"/>
    </row>
    <row r="45847" spans="4:4" s="232" customFormat="1" ht="15.75" customHeight="1">
      <c r="D45847" s="233"/>
    </row>
    <row r="45849" spans="4:4" s="232" customFormat="1" ht="15.75" customHeight="1">
      <c r="D45849" s="233"/>
    </row>
    <row r="45851" spans="4:4" s="232" customFormat="1" ht="15.75" customHeight="1">
      <c r="D45851" s="233"/>
    </row>
    <row r="45853" spans="4:4" s="232" customFormat="1" ht="15.75" customHeight="1">
      <c r="D45853" s="233"/>
    </row>
    <row r="45855" spans="4:4" s="232" customFormat="1" ht="15.75" customHeight="1">
      <c r="D45855" s="233"/>
    </row>
    <row r="45857" spans="4:4" s="232" customFormat="1" ht="15.75" customHeight="1">
      <c r="D45857" s="233"/>
    </row>
    <row r="45859" spans="4:4" s="232" customFormat="1" ht="15.75" customHeight="1">
      <c r="D45859" s="233"/>
    </row>
    <row r="45861" spans="4:4" s="232" customFormat="1" ht="15.75" customHeight="1">
      <c r="D45861" s="233"/>
    </row>
    <row r="45863" spans="4:4" s="232" customFormat="1" ht="15.75" customHeight="1">
      <c r="D45863" s="233"/>
    </row>
    <row r="45865" spans="4:4" s="232" customFormat="1" ht="15.75" customHeight="1">
      <c r="D45865" s="233"/>
    </row>
    <row r="45867" spans="4:4" s="232" customFormat="1" ht="15.75" customHeight="1">
      <c r="D45867" s="233"/>
    </row>
    <row r="45869" spans="4:4" s="232" customFormat="1" ht="15.75" customHeight="1">
      <c r="D45869" s="233"/>
    </row>
    <row r="45871" spans="4:4" s="232" customFormat="1" ht="15.75" customHeight="1">
      <c r="D45871" s="233"/>
    </row>
    <row r="45873" spans="4:4" s="232" customFormat="1" ht="15.75" customHeight="1">
      <c r="D45873" s="233"/>
    </row>
    <row r="45875" spans="4:4" s="232" customFormat="1" ht="15.75" customHeight="1">
      <c r="D45875" s="233"/>
    </row>
    <row r="45877" spans="4:4" s="232" customFormat="1" ht="15.75" customHeight="1">
      <c r="D45877" s="233"/>
    </row>
    <row r="45879" spans="4:4" s="232" customFormat="1" ht="15.75" customHeight="1">
      <c r="D45879" s="233"/>
    </row>
    <row r="45881" spans="4:4" s="232" customFormat="1" ht="15.75" customHeight="1">
      <c r="D45881" s="233"/>
    </row>
    <row r="45883" spans="4:4" s="232" customFormat="1" ht="15.75" customHeight="1">
      <c r="D45883" s="233"/>
    </row>
    <row r="45885" spans="4:4" s="232" customFormat="1" ht="15.75" customHeight="1">
      <c r="D45885" s="233"/>
    </row>
    <row r="45887" spans="4:4" s="232" customFormat="1" ht="15.75" customHeight="1">
      <c r="D45887" s="233"/>
    </row>
    <row r="45889" spans="4:4" s="232" customFormat="1" ht="15.75" customHeight="1">
      <c r="D45889" s="233"/>
    </row>
    <row r="45891" spans="4:4" s="232" customFormat="1" ht="15.75" customHeight="1">
      <c r="D45891" s="233"/>
    </row>
    <row r="45893" spans="4:4" s="232" customFormat="1" ht="15.75" customHeight="1">
      <c r="D45893" s="233"/>
    </row>
    <row r="45895" spans="4:4" s="232" customFormat="1" ht="15.75" customHeight="1">
      <c r="D45895" s="233"/>
    </row>
    <row r="45897" spans="4:4" s="232" customFormat="1" ht="15.75" customHeight="1">
      <c r="D45897" s="233"/>
    </row>
    <row r="45899" spans="4:4" s="232" customFormat="1" ht="15.75" customHeight="1">
      <c r="D45899" s="233"/>
    </row>
    <row r="45901" spans="4:4" s="232" customFormat="1" ht="15.75" customHeight="1">
      <c r="D45901" s="233"/>
    </row>
    <row r="45903" spans="4:4" s="232" customFormat="1" ht="15.75" customHeight="1">
      <c r="D45903" s="233"/>
    </row>
    <row r="45905" spans="4:4" s="232" customFormat="1" ht="15.75" customHeight="1">
      <c r="D45905" s="233"/>
    </row>
    <row r="45907" spans="4:4" s="232" customFormat="1" ht="15.75" customHeight="1">
      <c r="D45907" s="233"/>
    </row>
    <row r="45909" spans="4:4" s="232" customFormat="1" ht="15.75" customHeight="1">
      <c r="D45909" s="233"/>
    </row>
    <row r="45911" spans="4:4" s="232" customFormat="1" ht="15.75" customHeight="1">
      <c r="D45911" s="233"/>
    </row>
    <row r="45913" spans="4:4" s="232" customFormat="1" ht="15.75" customHeight="1">
      <c r="D45913" s="233"/>
    </row>
    <row r="45915" spans="4:4" s="232" customFormat="1" ht="15.75" customHeight="1">
      <c r="D45915" s="233"/>
    </row>
    <row r="45917" spans="4:4" s="232" customFormat="1" ht="15.75" customHeight="1">
      <c r="D45917" s="233"/>
    </row>
    <row r="45919" spans="4:4" s="232" customFormat="1" ht="15.75" customHeight="1">
      <c r="D45919" s="233"/>
    </row>
    <row r="45921" spans="4:4" s="232" customFormat="1" ht="15.75" customHeight="1">
      <c r="D45921" s="233"/>
    </row>
    <row r="45923" spans="4:4" s="232" customFormat="1" ht="15.75" customHeight="1">
      <c r="D45923" s="233"/>
    </row>
    <row r="45925" spans="4:4" s="232" customFormat="1" ht="15.75" customHeight="1">
      <c r="D45925" s="233"/>
    </row>
    <row r="45927" spans="4:4" s="232" customFormat="1" ht="15.75" customHeight="1">
      <c r="D45927" s="233"/>
    </row>
    <row r="45929" spans="4:4" s="232" customFormat="1" ht="15.75" customHeight="1">
      <c r="D45929" s="233"/>
    </row>
    <row r="45931" spans="4:4" s="232" customFormat="1" ht="15.75" customHeight="1">
      <c r="D45931" s="233"/>
    </row>
    <row r="45933" spans="4:4" s="232" customFormat="1" ht="15.75" customHeight="1">
      <c r="D45933" s="233"/>
    </row>
    <row r="45935" spans="4:4" s="232" customFormat="1" ht="15.75" customHeight="1">
      <c r="D45935" s="233"/>
    </row>
    <row r="45937" spans="4:4" s="232" customFormat="1" ht="15.75" customHeight="1">
      <c r="D45937" s="233"/>
    </row>
    <row r="45939" spans="4:4" s="232" customFormat="1" ht="15.75" customHeight="1">
      <c r="D45939" s="233"/>
    </row>
    <row r="45941" spans="4:4" s="232" customFormat="1" ht="15.75" customHeight="1">
      <c r="D45941" s="233"/>
    </row>
    <row r="45943" spans="4:4" s="232" customFormat="1" ht="15.75" customHeight="1">
      <c r="D45943" s="233"/>
    </row>
    <row r="45945" spans="4:4" s="232" customFormat="1" ht="15.75" customHeight="1">
      <c r="D45945" s="233"/>
    </row>
    <row r="45947" spans="4:4" s="232" customFormat="1" ht="15.75" customHeight="1">
      <c r="D45947" s="233"/>
    </row>
    <row r="45949" spans="4:4" s="232" customFormat="1" ht="15.75" customHeight="1">
      <c r="D45949" s="233"/>
    </row>
    <row r="45951" spans="4:4" s="232" customFormat="1" ht="15.75" customHeight="1">
      <c r="D45951" s="233"/>
    </row>
    <row r="45953" spans="4:4" s="232" customFormat="1" ht="15.75" customHeight="1">
      <c r="D45953" s="233"/>
    </row>
    <row r="45955" spans="4:4" s="232" customFormat="1" ht="15.75" customHeight="1">
      <c r="D45955" s="233"/>
    </row>
    <row r="45957" spans="4:4" s="232" customFormat="1" ht="15.75" customHeight="1">
      <c r="D45957" s="233"/>
    </row>
    <row r="45959" spans="4:4" s="232" customFormat="1" ht="15.75" customHeight="1">
      <c r="D45959" s="233"/>
    </row>
    <row r="45961" spans="4:4" s="232" customFormat="1" ht="15.75" customHeight="1">
      <c r="D45961" s="233"/>
    </row>
    <row r="45963" spans="4:4" s="232" customFormat="1" ht="15.75" customHeight="1">
      <c r="D45963" s="233"/>
    </row>
    <row r="45965" spans="4:4" s="232" customFormat="1" ht="15.75" customHeight="1">
      <c r="D45965" s="233"/>
    </row>
    <row r="45967" spans="4:4" s="232" customFormat="1" ht="15.75" customHeight="1">
      <c r="D45967" s="233"/>
    </row>
    <row r="45969" spans="4:4" s="232" customFormat="1" ht="15.75" customHeight="1">
      <c r="D45969" s="233"/>
    </row>
    <row r="45971" spans="4:4" s="232" customFormat="1" ht="15.75" customHeight="1">
      <c r="D45971" s="233"/>
    </row>
    <row r="45973" spans="4:4" s="232" customFormat="1" ht="15.75" customHeight="1">
      <c r="D45973" s="233"/>
    </row>
    <row r="45975" spans="4:4" s="232" customFormat="1" ht="15.75" customHeight="1">
      <c r="D45975" s="233"/>
    </row>
    <row r="45977" spans="4:4" s="232" customFormat="1" ht="15.75" customHeight="1">
      <c r="D45977" s="233"/>
    </row>
    <row r="45979" spans="4:4" s="232" customFormat="1" ht="15.75" customHeight="1">
      <c r="D45979" s="233"/>
    </row>
    <row r="45981" spans="4:4" s="232" customFormat="1" ht="15.75" customHeight="1">
      <c r="D45981" s="233"/>
    </row>
    <row r="45983" spans="4:4" s="232" customFormat="1" ht="15.75" customHeight="1">
      <c r="D45983" s="233"/>
    </row>
    <row r="45985" spans="4:4" s="232" customFormat="1" ht="15.75" customHeight="1">
      <c r="D45985" s="233"/>
    </row>
    <row r="45987" spans="4:4" s="232" customFormat="1" ht="15.75" customHeight="1">
      <c r="D45987" s="233"/>
    </row>
    <row r="45989" spans="4:4" s="232" customFormat="1" ht="15.75" customHeight="1">
      <c r="D45989" s="233"/>
    </row>
    <row r="45991" spans="4:4" s="232" customFormat="1" ht="15.75" customHeight="1">
      <c r="D45991" s="233"/>
    </row>
    <row r="45993" spans="4:4" s="232" customFormat="1" ht="15.75" customHeight="1">
      <c r="D45993" s="233"/>
    </row>
    <row r="45995" spans="4:4" s="232" customFormat="1" ht="15.75" customHeight="1">
      <c r="D45995" s="233"/>
    </row>
    <row r="45997" spans="4:4" s="232" customFormat="1" ht="15.75" customHeight="1">
      <c r="D45997" s="233"/>
    </row>
    <row r="45999" spans="4:4" s="232" customFormat="1" ht="15.75" customHeight="1">
      <c r="D45999" s="233"/>
    </row>
    <row r="46001" spans="4:4" s="232" customFormat="1" ht="15.75" customHeight="1">
      <c r="D46001" s="233"/>
    </row>
    <row r="46003" spans="4:4" s="232" customFormat="1" ht="15.75" customHeight="1">
      <c r="D46003" s="233"/>
    </row>
    <row r="46005" spans="4:4" s="232" customFormat="1" ht="15.75" customHeight="1">
      <c r="D46005" s="233"/>
    </row>
    <row r="46007" spans="4:4" s="232" customFormat="1" ht="15.75" customHeight="1">
      <c r="D46007" s="233"/>
    </row>
    <row r="46009" spans="4:4" s="232" customFormat="1" ht="15.75" customHeight="1">
      <c r="D46009" s="233"/>
    </row>
    <row r="46011" spans="4:4" s="232" customFormat="1" ht="15.75" customHeight="1">
      <c r="D46011" s="233"/>
    </row>
    <row r="46013" spans="4:4" s="232" customFormat="1" ht="15.75" customHeight="1">
      <c r="D46013" s="233"/>
    </row>
    <row r="46015" spans="4:4" s="232" customFormat="1" ht="15.75" customHeight="1">
      <c r="D46015" s="233"/>
    </row>
    <row r="46017" spans="4:4" s="232" customFormat="1" ht="15.75" customHeight="1">
      <c r="D46017" s="233"/>
    </row>
    <row r="46019" spans="4:4" s="232" customFormat="1" ht="15.75" customHeight="1">
      <c r="D46019" s="233"/>
    </row>
    <row r="46021" spans="4:4" s="232" customFormat="1" ht="15.75" customHeight="1">
      <c r="D46021" s="233"/>
    </row>
    <row r="46023" spans="4:4" s="232" customFormat="1" ht="15.75" customHeight="1">
      <c r="D46023" s="233"/>
    </row>
    <row r="46025" spans="4:4" s="232" customFormat="1" ht="15.75" customHeight="1">
      <c r="D46025" s="233"/>
    </row>
    <row r="46027" spans="4:4" s="232" customFormat="1" ht="15.75" customHeight="1">
      <c r="D46027" s="233"/>
    </row>
    <row r="46029" spans="4:4" s="232" customFormat="1" ht="15.75" customHeight="1">
      <c r="D46029" s="233"/>
    </row>
    <row r="46031" spans="4:4" s="232" customFormat="1" ht="15.75" customHeight="1">
      <c r="D46031" s="233"/>
    </row>
    <row r="46033" spans="4:4" s="232" customFormat="1" ht="15.75" customHeight="1">
      <c r="D46033" s="233"/>
    </row>
    <row r="46035" spans="4:4" s="232" customFormat="1" ht="15.75" customHeight="1">
      <c r="D46035" s="233"/>
    </row>
    <row r="46037" spans="4:4" s="232" customFormat="1" ht="15.75" customHeight="1">
      <c r="D46037" s="233"/>
    </row>
    <row r="46039" spans="4:4" s="232" customFormat="1" ht="15.75" customHeight="1">
      <c r="D46039" s="233"/>
    </row>
    <row r="46041" spans="4:4" s="232" customFormat="1" ht="15.75" customHeight="1">
      <c r="D46041" s="233"/>
    </row>
    <row r="46043" spans="4:4" s="232" customFormat="1" ht="15.75" customHeight="1">
      <c r="D46043" s="233"/>
    </row>
    <row r="46045" spans="4:4" s="232" customFormat="1" ht="15.75" customHeight="1">
      <c r="D46045" s="233"/>
    </row>
    <row r="46047" spans="4:4" s="232" customFormat="1" ht="15.75" customHeight="1">
      <c r="D46047" s="233"/>
    </row>
    <row r="46049" spans="4:4" s="232" customFormat="1" ht="15.75" customHeight="1">
      <c r="D46049" s="233"/>
    </row>
    <row r="46051" spans="4:4" s="232" customFormat="1" ht="15.75" customHeight="1">
      <c r="D46051" s="233"/>
    </row>
    <row r="46053" spans="4:4" s="232" customFormat="1" ht="15.75" customHeight="1">
      <c r="D46053" s="233"/>
    </row>
    <row r="46055" spans="4:4" s="232" customFormat="1" ht="15.75" customHeight="1">
      <c r="D46055" s="233"/>
    </row>
    <row r="46057" spans="4:4" s="232" customFormat="1" ht="15.75" customHeight="1">
      <c r="D46057" s="233"/>
    </row>
    <row r="46059" spans="4:4" s="232" customFormat="1" ht="15.75" customHeight="1">
      <c r="D46059" s="233"/>
    </row>
    <row r="46061" spans="4:4" s="232" customFormat="1" ht="15.75" customHeight="1">
      <c r="D46061" s="233"/>
    </row>
    <row r="46063" spans="4:4" s="232" customFormat="1" ht="15.75" customHeight="1">
      <c r="D46063" s="233"/>
    </row>
    <row r="46065" spans="4:4" s="232" customFormat="1" ht="15.75" customHeight="1">
      <c r="D46065" s="233"/>
    </row>
    <row r="46067" spans="4:4" s="232" customFormat="1" ht="15.75" customHeight="1">
      <c r="D46067" s="233"/>
    </row>
    <row r="46069" spans="4:4" s="232" customFormat="1" ht="15.75" customHeight="1">
      <c r="D46069" s="233"/>
    </row>
    <row r="46071" spans="4:4" s="232" customFormat="1" ht="15.75" customHeight="1">
      <c r="D46071" s="233"/>
    </row>
    <row r="46073" spans="4:4" s="232" customFormat="1" ht="15.75" customHeight="1">
      <c r="D46073" s="233"/>
    </row>
    <row r="46075" spans="4:4" s="232" customFormat="1" ht="15.75" customHeight="1">
      <c r="D46075" s="233"/>
    </row>
    <row r="46077" spans="4:4" s="232" customFormat="1" ht="15.75" customHeight="1">
      <c r="D46077" s="233"/>
    </row>
    <row r="46079" spans="4:4" s="232" customFormat="1" ht="15.75" customHeight="1">
      <c r="D46079" s="233"/>
    </row>
    <row r="46081" spans="4:4" s="232" customFormat="1" ht="15.75" customHeight="1">
      <c r="D46081" s="233"/>
    </row>
    <row r="46083" spans="4:4" s="232" customFormat="1" ht="15.75" customHeight="1">
      <c r="D46083" s="233"/>
    </row>
    <row r="46085" spans="4:4" s="232" customFormat="1" ht="15.75" customHeight="1">
      <c r="D46085" s="233"/>
    </row>
    <row r="46087" spans="4:4" s="232" customFormat="1" ht="15.75" customHeight="1">
      <c r="D46087" s="233"/>
    </row>
    <row r="46089" spans="4:4" s="232" customFormat="1" ht="15.75" customHeight="1">
      <c r="D46089" s="233"/>
    </row>
    <row r="46091" spans="4:4" s="232" customFormat="1" ht="15.75" customHeight="1">
      <c r="D46091" s="233"/>
    </row>
    <row r="46093" spans="4:4" s="232" customFormat="1" ht="15.75" customHeight="1">
      <c r="D46093" s="233"/>
    </row>
    <row r="46095" spans="4:4" s="232" customFormat="1" ht="15.75" customHeight="1">
      <c r="D46095" s="233"/>
    </row>
    <row r="46097" spans="4:4" s="232" customFormat="1" ht="15.75" customHeight="1">
      <c r="D46097" s="233"/>
    </row>
    <row r="46099" spans="4:4" s="232" customFormat="1" ht="15.75" customHeight="1">
      <c r="D46099" s="233"/>
    </row>
    <row r="46101" spans="4:4" s="232" customFormat="1" ht="15.75" customHeight="1">
      <c r="D46101" s="233"/>
    </row>
    <row r="46103" spans="4:4" s="232" customFormat="1" ht="15.75" customHeight="1">
      <c r="D46103" s="233"/>
    </row>
    <row r="46105" spans="4:4" s="232" customFormat="1" ht="15.75" customHeight="1">
      <c r="D46105" s="233"/>
    </row>
    <row r="46107" spans="4:4" s="232" customFormat="1" ht="15.75" customHeight="1">
      <c r="D46107" s="233"/>
    </row>
    <row r="46109" spans="4:4" s="232" customFormat="1" ht="15.75" customHeight="1">
      <c r="D46109" s="233"/>
    </row>
    <row r="46111" spans="4:4" s="232" customFormat="1" ht="15.75" customHeight="1">
      <c r="D46111" s="233"/>
    </row>
    <row r="46113" spans="4:4" s="232" customFormat="1" ht="15.75" customHeight="1">
      <c r="D46113" s="233"/>
    </row>
    <row r="46115" spans="4:4" s="232" customFormat="1" ht="15.75" customHeight="1">
      <c r="D46115" s="233"/>
    </row>
    <row r="46117" spans="4:4" s="232" customFormat="1" ht="15.75" customHeight="1">
      <c r="D46117" s="233"/>
    </row>
    <row r="46119" spans="4:4" s="232" customFormat="1" ht="15.75" customHeight="1">
      <c r="D46119" s="233"/>
    </row>
    <row r="46121" spans="4:4" s="232" customFormat="1" ht="15.75" customHeight="1">
      <c r="D46121" s="233"/>
    </row>
    <row r="46123" spans="4:4" s="232" customFormat="1" ht="15.75" customHeight="1">
      <c r="D46123" s="233"/>
    </row>
    <row r="46125" spans="4:4" s="232" customFormat="1" ht="15.75" customHeight="1">
      <c r="D46125" s="233"/>
    </row>
    <row r="46127" spans="4:4" s="232" customFormat="1" ht="15.75" customHeight="1">
      <c r="D46127" s="233"/>
    </row>
    <row r="46129" spans="4:4" s="232" customFormat="1" ht="15.75" customHeight="1">
      <c r="D46129" s="233"/>
    </row>
    <row r="46131" spans="4:4" s="232" customFormat="1" ht="15.75" customHeight="1">
      <c r="D46131" s="233"/>
    </row>
    <row r="46133" spans="4:4" s="232" customFormat="1" ht="15.75" customHeight="1">
      <c r="D46133" s="233"/>
    </row>
    <row r="46135" spans="4:4" s="232" customFormat="1" ht="15.75" customHeight="1">
      <c r="D46135" s="233"/>
    </row>
    <row r="46137" spans="4:4" s="232" customFormat="1" ht="15.75" customHeight="1">
      <c r="D46137" s="233"/>
    </row>
    <row r="46139" spans="4:4" s="232" customFormat="1" ht="15.75" customHeight="1">
      <c r="D46139" s="233"/>
    </row>
    <row r="46141" spans="4:4" s="232" customFormat="1" ht="15.75" customHeight="1">
      <c r="D46141" s="233"/>
    </row>
    <row r="46143" spans="4:4" s="232" customFormat="1" ht="15.75" customHeight="1">
      <c r="D46143" s="233"/>
    </row>
    <row r="46145" spans="4:4" s="232" customFormat="1" ht="15.75" customHeight="1">
      <c r="D46145" s="233"/>
    </row>
    <row r="46147" spans="4:4" s="232" customFormat="1" ht="15.75" customHeight="1">
      <c r="D46147" s="233"/>
    </row>
    <row r="46149" spans="4:4" s="232" customFormat="1" ht="15.75" customHeight="1">
      <c r="D46149" s="233"/>
    </row>
    <row r="46151" spans="4:4" s="232" customFormat="1" ht="15.75" customHeight="1">
      <c r="D46151" s="233"/>
    </row>
    <row r="46153" spans="4:4" s="232" customFormat="1" ht="15.75" customHeight="1">
      <c r="D46153" s="233"/>
    </row>
    <row r="46155" spans="4:4" s="232" customFormat="1" ht="15.75" customHeight="1">
      <c r="D46155" s="233"/>
    </row>
    <row r="46157" spans="4:4" s="232" customFormat="1" ht="15.75" customHeight="1">
      <c r="D46157" s="233"/>
    </row>
    <row r="46159" spans="4:4" s="232" customFormat="1" ht="15.75" customHeight="1">
      <c r="D46159" s="233"/>
    </row>
    <row r="46161" spans="4:4" s="232" customFormat="1" ht="15.75" customHeight="1">
      <c r="D46161" s="233"/>
    </row>
    <row r="46163" spans="4:4" s="232" customFormat="1" ht="15.75" customHeight="1">
      <c r="D46163" s="233"/>
    </row>
    <row r="46165" spans="4:4" s="232" customFormat="1" ht="15.75" customHeight="1">
      <c r="D46165" s="233"/>
    </row>
    <row r="46167" spans="4:4" s="232" customFormat="1" ht="15.75" customHeight="1">
      <c r="D46167" s="233"/>
    </row>
    <row r="46169" spans="4:4" s="232" customFormat="1" ht="15.75" customHeight="1">
      <c r="D46169" s="233"/>
    </row>
    <row r="46171" spans="4:4" s="232" customFormat="1" ht="15.75" customHeight="1">
      <c r="D46171" s="233"/>
    </row>
    <row r="46173" spans="4:4" s="232" customFormat="1" ht="15.75" customHeight="1">
      <c r="D46173" s="233"/>
    </row>
    <row r="46175" spans="4:4" s="232" customFormat="1" ht="15.75" customHeight="1">
      <c r="D46175" s="233"/>
    </row>
    <row r="46177" spans="4:4" s="232" customFormat="1" ht="15.75" customHeight="1">
      <c r="D46177" s="233"/>
    </row>
    <row r="46179" spans="4:4" s="232" customFormat="1" ht="15.75" customHeight="1">
      <c r="D46179" s="233"/>
    </row>
    <row r="46181" spans="4:4" s="232" customFormat="1" ht="15.75" customHeight="1">
      <c r="D46181" s="233"/>
    </row>
    <row r="46183" spans="4:4" s="232" customFormat="1" ht="15.75" customHeight="1">
      <c r="D46183" s="233"/>
    </row>
    <row r="46185" spans="4:4" s="232" customFormat="1" ht="15.75" customHeight="1">
      <c r="D46185" s="233"/>
    </row>
    <row r="46187" spans="4:4" s="232" customFormat="1" ht="15.75" customHeight="1">
      <c r="D46187" s="233"/>
    </row>
    <row r="46189" spans="4:4" s="232" customFormat="1" ht="15.75" customHeight="1">
      <c r="D46189" s="233"/>
    </row>
    <row r="46191" spans="4:4" s="232" customFormat="1" ht="15.75" customHeight="1">
      <c r="D46191" s="233"/>
    </row>
    <row r="46193" spans="4:4" s="232" customFormat="1" ht="15.75" customHeight="1">
      <c r="D46193" s="233"/>
    </row>
    <row r="46195" spans="4:4" s="232" customFormat="1" ht="15.75" customHeight="1">
      <c r="D46195" s="233"/>
    </row>
    <row r="46197" spans="4:4" s="232" customFormat="1" ht="15.75" customHeight="1">
      <c r="D46197" s="233"/>
    </row>
    <row r="46199" spans="4:4" s="232" customFormat="1" ht="15.75" customHeight="1">
      <c r="D46199" s="233"/>
    </row>
    <row r="46201" spans="4:4" s="232" customFormat="1" ht="15.75" customHeight="1">
      <c r="D46201" s="233"/>
    </row>
    <row r="46203" spans="4:4" s="232" customFormat="1" ht="15.75" customHeight="1">
      <c r="D46203" s="233"/>
    </row>
    <row r="46205" spans="4:4" s="232" customFormat="1" ht="15.75" customHeight="1">
      <c r="D46205" s="233"/>
    </row>
    <row r="46207" spans="4:4" s="232" customFormat="1" ht="15.75" customHeight="1">
      <c r="D46207" s="233"/>
    </row>
    <row r="46209" spans="4:4" s="232" customFormat="1" ht="15.75" customHeight="1">
      <c r="D46209" s="233"/>
    </row>
    <row r="46211" spans="4:4" s="232" customFormat="1" ht="15.75" customHeight="1">
      <c r="D46211" s="233"/>
    </row>
    <row r="46213" spans="4:4" s="232" customFormat="1" ht="15.75" customHeight="1">
      <c r="D46213" s="233"/>
    </row>
    <row r="46215" spans="4:4" s="232" customFormat="1" ht="15.75" customHeight="1">
      <c r="D46215" s="233"/>
    </row>
    <row r="46217" spans="4:4" s="232" customFormat="1" ht="15.75" customHeight="1">
      <c r="D46217" s="233"/>
    </row>
    <row r="46219" spans="4:4" s="232" customFormat="1" ht="15.75" customHeight="1">
      <c r="D46219" s="233"/>
    </row>
    <row r="46221" spans="4:4" s="232" customFormat="1" ht="15.75" customHeight="1">
      <c r="D46221" s="233"/>
    </row>
    <row r="46223" spans="4:4" s="232" customFormat="1" ht="15.75" customHeight="1">
      <c r="D46223" s="233"/>
    </row>
    <row r="46225" spans="4:4" s="232" customFormat="1" ht="15.75" customHeight="1">
      <c r="D46225" s="233"/>
    </row>
    <row r="46227" spans="4:4" s="232" customFormat="1" ht="15.75" customHeight="1">
      <c r="D46227" s="233"/>
    </row>
    <row r="46229" spans="4:4" s="232" customFormat="1" ht="15.75" customHeight="1">
      <c r="D46229" s="233"/>
    </row>
    <row r="46231" spans="4:4" s="232" customFormat="1" ht="15.75" customHeight="1">
      <c r="D46231" s="233"/>
    </row>
    <row r="46233" spans="4:4" s="232" customFormat="1" ht="15.75" customHeight="1">
      <c r="D46233" s="233"/>
    </row>
    <row r="46235" spans="4:4" s="232" customFormat="1" ht="15.75" customHeight="1">
      <c r="D46235" s="233"/>
    </row>
    <row r="46237" spans="4:4" s="232" customFormat="1" ht="15.75" customHeight="1">
      <c r="D46237" s="233"/>
    </row>
    <row r="46239" spans="4:4" s="232" customFormat="1" ht="15.75" customHeight="1">
      <c r="D46239" s="233"/>
    </row>
    <row r="46241" spans="4:4" s="232" customFormat="1" ht="15.75" customHeight="1">
      <c r="D46241" s="233"/>
    </row>
    <row r="46243" spans="4:4" s="232" customFormat="1" ht="15.75" customHeight="1">
      <c r="D46243" s="233"/>
    </row>
    <row r="46245" spans="4:4" s="232" customFormat="1" ht="15.75" customHeight="1">
      <c r="D46245" s="233"/>
    </row>
    <row r="46247" spans="4:4" s="232" customFormat="1" ht="15.75" customHeight="1">
      <c r="D46247" s="233"/>
    </row>
    <row r="46249" spans="4:4" s="232" customFormat="1" ht="15.75" customHeight="1">
      <c r="D46249" s="233"/>
    </row>
    <row r="46251" spans="4:4" s="232" customFormat="1" ht="15.75" customHeight="1">
      <c r="D46251" s="233"/>
    </row>
    <row r="46253" spans="4:4" s="232" customFormat="1" ht="15.75" customHeight="1">
      <c r="D46253" s="233"/>
    </row>
    <row r="46255" spans="4:4" s="232" customFormat="1" ht="15.75" customHeight="1">
      <c r="D46255" s="233"/>
    </row>
    <row r="46257" spans="4:4" s="232" customFormat="1" ht="15.75" customHeight="1">
      <c r="D46257" s="233"/>
    </row>
    <row r="46259" spans="4:4" s="232" customFormat="1" ht="15.75" customHeight="1">
      <c r="D46259" s="233"/>
    </row>
    <row r="46261" spans="4:4" s="232" customFormat="1" ht="15.75" customHeight="1">
      <c r="D46261" s="233"/>
    </row>
    <row r="46263" spans="4:4" s="232" customFormat="1" ht="15.75" customHeight="1">
      <c r="D46263" s="233"/>
    </row>
    <row r="46265" spans="4:4" s="232" customFormat="1" ht="15.75" customHeight="1">
      <c r="D46265" s="233"/>
    </row>
    <row r="46267" spans="4:4" s="232" customFormat="1" ht="15.75" customHeight="1">
      <c r="D46267" s="233"/>
    </row>
    <row r="46269" spans="4:4" s="232" customFormat="1" ht="15.75" customHeight="1">
      <c r="D46269" s="233"/>
    </row>
    <row r="46271" spans="4:4" s="232" customFormat="1" ht="15.75" customHeight="1">
      <c r="D46271" s="233"/>
    </row>
    <row r="46273" spans="4:4" s="232" customFormat="1" ht="15.75" customHeight="1">
      <c r="D46273" s="233"/>
    </row>
    <row r="46275" spans="4:4" s="232" customFormat="1" ht="15.75" customHeight="1">
      <c r="D46275" s="233"/>
    </row>
    <row r="46277" spans="4:4" s="232" customFormat="1" ht="15.75" customHeight="1">
      <c r="D46277" s="233"/>
    </row>
    <row r="46279" spans="4:4" s="232" customFormat="1" ht="15.75" customHeight="1">
      <c r="D46279" s="233"/>
    </row>
    <row r="46281" spans="4:4" s="232" customFormat="1" ht="15.75" customHeight="1">
      <c r="D46281" s="233"/>
    </row>
    <row r="46283" spans="4:4" s="232" customFormat="1" ht="15.75" customHeight="1">
      <c r="D46283" s="233"/>
    </row>
    <row r="46285" spans="4:4" s="232" customFormat="1" ht="15.75" customHeight="1">
      <c r="D46285" s="233"/>
    </row>
    <row r="46287" spans="4:4" s="232" customFormat="1" ht="15.75" customHeight="1">
      <c r="D46287" s="233"/>
    </row>
    <row r="46289" spans="4:4" s="232" customFormat="1" ht="15.75" customHeight="1">
      <c r="D46289" s="233"/>
    </row>
    <row r="46291" spans="4:4" s="232" customFormat="1" ht="15.75" customHeight="1">
      <c r="D46291" s="233"/>
    </row>
    <row r="46293" spans="4:4" s="232" customFormat="1" ht="15.75" customHeight="1">
      <c r="D46293" s="233"/>
    </row>
    <row r="46295" spans="4:4" s="232" customFormat="1" ht="15.75" customHeight="1">
      <c r="D46295" s="233"/>
    </row>
    <row r="46297" spans="4:4" s="232" customFormat="1" ht="15.75" customHeight="1">
      <c r="D46297" s="233"/>
    </row>
    <row r="46299" spans="4:4" s="232" customFormat="1" ht="15.75" customHeight="1">
      <c r="D46299" s="233"/>
    </row>
    <row r="46301" spans="4:4" s="232" customFormat="1" ht="15.75" customHeight="1">
      <c r="D46301" s="233"/>
    </row>
    <row r="46303" spans="4:4" s="232" customFormat="1" ht="15.75" customHeight="1">
      <c r="D46303" s="233"/>
    </row>
    <row r="46305" spans="4:4" s="232" customFormat="1" ht="15.75" customHeight="1">
      <c r="D46305" s="233"/>
    </row>
    <row r="46307" spans="4:4" s="232" customFormat="1" ht="15.75" customHeight="1">
      <c r="D46307" s="233"/>
    </row>
    <row r="46309" spans="4:4" s="232" customFormat="1" ht="15.75" customHeight="1">
      <c r="D46309" s="233"/>
    </row>
    <row r="46311" spans="4:4" s="232" customFormat="1" ht="15.75" customHeight="1">
      <c r="D46311" s="233"/>
    </row>
    <row r="46313" spans="4:4" s="232" customFormat="1" ht="15.75" customHeight="1">
      <c r="D46313" s="233"/>
    </row>
    <row r="46315" spans="4:4" s="232" customFormat="1" ht="15.75" customHeight="1">
      <c r="D46315" s="233"/>
    </row>
    <row r="46317" spans="4:4" s="232" customFormat="1" ht="15.75" customHeight="1">
      <c r="D46317" s="233"/>
    </row>
    <row r="46319" spans="4:4" s="232" customFormat="1" ht="15.75" customHeight="1">
      <c r="D46319" s="233"/>
    </row>
    <row r="46321" spans="4:4" s="232" customFormat="1" ht="15.75" customHeight="1">
      <c r="D46321" s="233"/>
    </row>
    <row r="46323" spans="4:4" s="232" customFormat="1" ht="15.75" customHeight="1">
      <c r="D46323" s="233"/>
    </row>
    <row r="46325" spans="4:4" s="232" customFormat="1" ht="15.75" customHeight="1">
      <c r="D46325" s="233"/>
    </row>
    <row r="46327" spans="4:4" s="232" customFormat="1" ht="15.75" customHeight="1">
      <c r="D46327" s="233"/>
    </row>
    <row r="46329" spans="4:4" s="232" customFormat="1" ht="15.75" customHeight="1">
      <c r="D46329" s="233"/>
    </row>
    <row r="46331" spans="4:4" s="232" customFormat="1" ht="15.75" customHeight="1">
      <c r="D46331" s="233"/>
    </row>
    <row r="46333" spans="4:4" s="232" customFormat="1" ht="15.75" customHeight="1">
      <c r="D46333" s="233"/>
    </row>
    <row r="46335" spans="4:4" s="232" customFormat="1" ht="15.75" customHeight="1">
      <c r="D46335" s="233"/>
    </row>
    <row r="46337" spans="4:4" s="232" customFormat="1" ht="15.75" customHeight="1">
      <c r="D46337" s="233"/>
    </row>
    <row r="46339" spans="4:4" s="232" customFormat="1" ht="15.75" customHeight="1">
      <c r="D46339" s="233"/>
    </row>
    <row r="46341" spans="4:4" s="232" customFormat="1" ht="15.75" customHeight="1">
      <c r="D46341" s="233"/>
    </row>
    <row r="46343" spans="4:4" s="232" customFormat="1" ht="15.75" customHeight="1">
      <c r="D46343" s="233"/>
    </row>
    <row r="46345" spans="4:4" s="232" customFormat="1" ht="15.75" customHeight="1">
      <c r="D46345" s="233"/>
    </row>
    <row r="46347" spans="4:4" s="232" customFormat="1" ht="15.75" customHeight="1">
      <c r="D46347" s="233"/>
    </row>
    <row r="46349" spans="4:4" s="232" customFormat="1" ht="15.75" customHeight="1">
      <c r="D46349" s="233"/>
    </row>
    <row r="46351" spans="4:4" s="232" customFormat="1" ht="15.75" customHeight="1">
      <c r="D46351" s="233"/>
    </row>
    <row r="46353" spans="4:4" s="232" customFormat="1" ht="15.75" customHeight="1">
      <c r="D46353" s="233"/>
    </row>
    <row r="46355" spans="4:4" s="232" customFormat="1" ht="15.75" customHeight="1">
      <c r="D46355" s="233"/>
    </row>
    <row r="46357" spans="4:4" s="232" customFormat="1" ht="15.75" customHeight="1">
      <c r="D46357" s="233"/>
    </row>
    <row r="46359" spans="4:4" s="232" customFormat="1" ht="15.75" customHeight="1">
      <c r="D46359" s="233"/>
    </row>
    <row r="46361" spans="4:4" s="232" customFormat="1" ht="15.75" customHeight="1">
      <c r="D46361" s="233"/>
    </row>
    <row r="46363" spans="4:4" s="232" customFormat="1" ht="15.75" customHeight="1">
      <c r="D46363" s="233"/>
    </row>
    <row r="46365" spans="4:4" s="232" customFormat="1" ht="15.75" customHeight="1">
      <c r="D46365" s="233"/>
    </row>
    <row r="46367" spans="4:4" s="232" customFormat="1" ht="15.75" customHeight="1">
      <c r="D46367" s="233"/>
    </row>
    <row r="46369" spans="4:4" s="232" customFormat="1" ht="15.75" customHeight="1">
      <c r="D46369" s="233"/>
    </row>
    <row r="46371" spans="4:4" s="232" customFormat="1" ht="15.75" customHeight="1">
      <c r="D46371" s="233"/>
    </row>
    <row r="46373" spans="4:4" s="232" customFormat="1" ht="15.75" customHeight="1">
      <c r="D46373" s="233"/>
    </row>
    <row r="46375" spans="4:4" s="232" customFormat="1" ht="15.75" customHeight="1">
      <c r="D46375" s="233"/>
    </row>
    <row r="46377" spans="4:4" s="232" customFormat="1" ht="15.75" customHeight="1">
      <c r="D46377" s="233"/>
    </row>
    <row r="46379" spans="4:4" s="232" customFormat="1" ht="15.75" customHeight="1">
      <c r="D46379" s="233"/>
    </row>
    <row r="46381" spans="4:4" s="232" customFormat="1" ht="15.75" customHeight="1">
      <c r="D46381" s="233"/>
    </row>
    <row r="46383" spans="4:4" s="232" customFormat="1" ht="15.75" customHeight="1">
      <c r="D46383" s="233"/>
    </row>
    <row r="46385" spans="4:4" s="232" customFormat="1" ht="15.75" customHeight="1">
      <c r="D46385" s="233"/>
    </row>
    <row r="46387" spans="4:4" s="232" customFormat="1" ht="15.75" customHeight="1">
      <c r="D46387" s="233"/>
    </row>
    <row r="46389" spans="4:4" s="232" customFormat="1" ht="15.75" customHeight="1">
      <c r="D46389" s="233"/>
    </row>
    <row r="46391" spans="4:4" s="232" customFormat="1" ht="15.75" customHeight="1">
      <c r="D46391" s="233"/>
    </row>
    <row r="46393" spans="4:4" s="232" customFormat="1" ht="15.75" customHeight="1">
      <c r="D46393" s="233"/>
    </row>
    <row r="46395" spans="4:4" s="232" customFormat="1" ht="15.75" customHeight="1">
      <c r="D46395" s="233"/>
    </row>
    <row r="46397" spans="4:4" s="232" customFormat="1" ht="15.75" customHeight="1">
      <c r="D46397" s="233"/>
    </row>
    <row r="46399" spans="4:4" s="232" customFormat="1" ht="15.75" customHeight="1">
      <c r="D46399" s="233"/>
    </row>
    <row r="46401" spans="4:4" s="232" customFormat="1" ht="15.75" customHeight="1">
      <c r="D46401" s="233"/>
    </row>
    <row r="46403" spans="4:4" s="232" customFormat="1" ht="15.75" customHeight="1">
      <c r="D46403" s="233"/>
    </row>
    <row r="46405" spans="4:4" s="232" customFormat="1" ht="15.75" customHeight="1">
      <c r="D46405" s="233"/>
    </row>
    <row r="46407" spans="4:4" s="232" customFormat="1" ht="15.75" customHeight="1">
      <c r="D46407" s="233"/>
    </row>
    <row r="46409" spans="4:4" s="232" customFormat="1" ht="15.75" customHeight="1">
      <c r="D46409" s="233"/>
    </row>
    <row r="46411" spans="4:4" s="232" customFormat="1" ht="15.75" customHeight="1">
      <c r="D46411" s="233"/>
    </row>
    <row r="46413" spans="4:4" s="232" customFormat="1" ht="15.75" customHeight="1">
      <c r="D46413" s="233"/>
    </row>
    <row r="46415" spans="4:4" s="232" customFormat="1" ht="15.75" customHeight="1">
      <c r="D46415" s="233"/>
    </row>
    <row r="46417" spans="4:4" s="232" customFormat="1" ht="15.75" customHeight="1">
      <c r="D46417" s="233"/>
    </row>
    <row r="46419" spans="4:4" s="232" customFormat="1" ht="15.75" customHeight="1">
      <c r="D46419" s="233"/>
    </row>
    <row r="46421" spans="4:4" s="232" customFormat="1" ht="15.75" customHeight="1">
      <c r="D46421" s="233"/>
    </row>
    <row r="46423" spans="4:4" s="232" customFormat="1" ht="15.75" customHeight="1">
      <c r="D46423" s="233"/>
    </row>
    <row r="46425" spans="4:4" s="232" customFormat="1" ht="15.75" customHeight="1">
      <c r="D46425" s="233"/>
    </row>
    <row r="46427" spans="4:4" s="232" customFormat="1" ht="15.75" customHeight="1">
      <c r="D46427" s="233"/>
    </row>
    <row r="46429" spans="4:4" s="232" customFormat="1" ht="15.75" customHeight="1">
      <c r="D46429" s="233"/>
    </row>
    <row r="46431" spans="4:4" s="232" customFormat="1" ht="15.75" customHeight="1">
      <c r="D46431" s="233"/>
    </row>
    <row r="46433" spans="4:4" s="232" customFormat="1" ht="15.75" customHeight="1">
      <c r="D46433" s="233"/>
    </row>
    <row r="46435" spans="4:4" s="232" customFormat="1" ht="15.75" customHeight="1">
      <c r="D46435" s="233"/>
    </row>
    <row r="46437" spans="4:4" s="232" customFormat="1" ht="15.75" customHeight="1">
      <c r="D46437" s="233"/>
    </row>
    <row r="46439" spans="4:4" s="232" customFormat="1" ht="15.75" customHeight="1">
      <c r="D46439" s="233"/>
    </row>
    <row r="46441" spans="4:4" s="232" customFormat="1" ht="15.75" customHeight="1">
      <c r="D46441" s="233"/>
    </row>
    <row r="46443" spans="4:4" s="232" customFormat="1" ht="15.75" customHeight="1">
      <c r="D46443" s="233"/>
    </row>
    <row r="46445" spans="4:4" s="232" customFormat="1" ht="15.75" customHeight="1">
      <c r="D46445" s="233"/>
    </row>
    <row r="46447" spans="4:4" s="232" customFormat="1" ht="15.75" customHeight="1">
      <c r="D46447" s="233"/>
    </row>
    <row r="46449" spans="4:4" s="232" customFormat="1" ht="15.75" customHeight="1">
      <c r="D46449" s="233"/>
    </row>
    <row r="46451" spans="4:4" s="232" customFormat="1" ht="15.75" customHeight="1">
      <c r="D46451" s="233"/>
    </row>
    <row r="46453" spans="4:4" s="232" customFormat="1" ht="15.75" customHeight="1">
      <c r="D46453" s="233"/>
    </row>
    <row r="46455" spans="4:4" s="232" customFormat="1" ht="15.75" customHeight="1">
      <c r="D46455" s="233"/>
    </row>
    <row r="46457" spans="4:4" s="232" customFormat="1" ht="15.75" customHeight="1">
      <c r="D46457" s="233"/>
    </row>
    <row r="46459" spans="4:4" s="232" customFormat="1" ht="15.75" customHeight="1">
      <c r="D46459" s="233"/>
    </row>
    <row r="46461" spans="4:4" s="232" customFormat="1" ht="15.75" customHeight="1">
      <c r="D46461" s="233"/>
    </row>
    <row r="46463" spans="4:4" s="232" customFormat="1" ht="15.75" customHeight="1">
      <c r="D46463" s="233"/>
    </row>
    <row r="46465" spans="4:4" s="232" customFormat="1" ht="15.75" customHeight="1">
      <c r="D46465" s="233"/>
    </row>
    <row r="46467" spans="4:4" s="232" customFormat="1" ht="15.75" customHeight="1">
      <c r="D46467" s="233"/>
    </row>
    <row r="46469" spans="4:4" s="232" customFormat="1" ht="15.75" customHeight="1">
      <c r="D46469" s="233"/>
    </row>
    <row r="46471" spans="4:4" s="232" customFormat="1" ht="15.75" customHeight="1">
      <c r="D46471" s="233"/>
    </row>
    <row r="46473" spans="4:4" s="232" customFormat="1" ht="15.75" customHeight="1">
      <c r="D46473" s="233"/>
    </row>
    <row r="46475" spans="4:4" s="232" customFormat="1" ht="15.75" customHeight="1">
      <c r="D46475" s="233"/>
    </row>
    <row r="46477" spans="4:4" s="232" customFormat="1" ht="15.75" customHeight="1">
      <c r="D46477" s="233"/>
    </row>
    <row r="46479" spans="4:4" s="232" customFormat="1" ht="15.75" customHeight="1">
      <c r="D46479" s="233"/>
    </row>
    <row r="46481" spans="4:4" s="232" customFormat="1" ht="15.75" customHeight="1">
      <c r="D46481" s="233"/>
    </row>
    <row r="46483" spans="4:4" s="232" customFormat="1" ht="15.75" customHeight="1">
      <c r="D46483" s="233"/>
    </row>
    <row r="46485" spans="4:4" s="232" customFormat="1" ht="15.75" customHeight="1">
      <c r="D46485" s="233"/>
    </row>
    <row r="46487" spans="4:4" s="232" customFormat="1" ht="15.75" customHeight="1">
      <c r="D46487" s="233"/>
    </row>
    <row r="46489" spans="4:4" s="232" customFormat="1" ht="15.75" customHeight="1">
      <c r="D46489" s="233"/>
    </row>
    <row r="46491" spans="4:4" s="232" customFormat="1" ht="15.75" customHeight="1">
      <c r="D46491" s="233"/>
    </row>
    <row r="46493" spans="4:4" s="232" customFormat="1" ht="15.75" customHeight="1">
      <c r="D46493" s="233"/>
    </row>
    <row r="46495" spans="4:4" s="232" customFormat="1" ht="15.75" customHeight="1">
      <c r="D46495" s="233"/>
    </row>
    <row r="46497" spans="4:4" s="232" customFormat="1" ht="15.75" customHeight="1">
      <c r="D46497" s="233"/>
    </row>
    <row r="46499" spans="4:4" s="232" customFormat="1" ht="15.75" customHeight="1">
      <c r="D46499" s="233"/>
    </row>
    <row r="46501" spans="4:4" s="232" customFormat="1" ht="15.75" customHeight="1">
      <c r="D46501" s="233"/>
    </row>
    <row r="46503" spans="4:4" s="232" customFormat="1" ht="15.75" customHeight="1">
      <c r="D46503" s="233"/>
    </row>
    <row r="46505" spans="4:4" s="232" customFormat="1" ht="15.75" customHeight="1">
      <c r="D46505" s="233"/>
    </row>
    <row r="46507" spans="4:4" s="232" customFormat="1" ht="15.75" customHeight="1">
      <c r="D46507" s="233"/>
    </row>
    <row r="46509" spans="4:4" s="232" customFormat="1" ht="15.75" customHeight="1">
      <c r="D46509" s="233"/>
    </row>
    <row r="46511" spans="4:4" s="232" customFormat="1" ht="15.75" customHeight="1">
      <c r="D46511" s="233"/>
    </row>
    <row r="46513" spans="4:4" s="232" customFormat="1" ht="15.75" customHeight="1">
      <c r="D46513" s="233"/>
    </row>
    <row r="46515" spans="4:4" s="232" customFormat="1" ht="15.75" customHeight="1">
      <c r="D46515" s="233"/>
    </row>
    <row r="46517" spans="4:4" s="232" customFormat="1" ht="15.75" customHeight="1">
      <c r="D46517" s="233"/>
    </row>
    <row r="46519" spans="4:4" s="232" customFormat="1" ht="15.75" customHeight="1">
      <c r="D46519" s="233"/>
    </row>
    <row r="46521" spans="4:4" s="232" customFormat="1" ht="15.75" customHeight="1">
      <c r="D46521" s="233"/>
    </row>
    <row r="46523" spans="4:4" s="232" customFormat="1" ht="15.75" customHeight="1">
      <c r="D46523" s="233"/>
    </row>
    <row r="46525" spans="4:4" s="232" customFormat="1" ht="15.75" customHeight="1">
      <c r="D46525" s="233"/>
    </row>
    <row r="46527" spans="4:4" s="232" customFormat="1" ht="15.75" customHeight="1">
      <c r="D46527" s="233"/>
    </row>
    <row r="46529" spans="4:4" s="232" customFormat="1" ht="15.75" customHeight="1">
      <c r="D46529" s="233"/>
    </row>
    <row r="46531" spans="4:4" s="232" customFormat="1" ht="15.75" customHeight="1">
      <c r="D46531" s="233"/>
    </row>
    <row r="46533" spans="4:4" s="232" customFormat="1" ht="15.75" customHeight="1">
      <c r="D46533" s="233"/>
    </row>
    <row r="46535" spans="4:4" s="232" customFormat="1" ht="15.75" customHeight="1">
      <c r="D46535" s="233"/>
    </row>
    <row r="46537" spans="4:4" s="232" customFormat="1" ht="15.75" customHeight="1">
      <c r="D46537" s="233"/>
    </row>
    <row r="46539" spans="4:4" s="232" customFormat="1" ht="15.75" customHeight="1">
      <c r="D46539" s="233"/>
    </row>
    <row r="46541" spans="4:4" s="232" customFormat="1" ht="15.75" customHeight="1">
      <c r="D46541" s="233"/>
    </row>
    <row r="46543" spans="4:4" s="232" customFormat="1" ht="15.75" customHeight="1">
      <c r="D46543" s="233"/>
    </row>
    <row r="46545" spans="4:4" s="232" customFormat="1" ht="15.75" customHeight="1">
      <c r="D46545" s="233"/>
    </row>
    <row r="46547" spans="4:4" s="232" customFormat="1" ht="15.75" customHeight="1">
      <c r="D46547" s="233"/>
    </row>
    <row r="46549" spans="4:4" s="232" customFormat="1" ht="15.75" customHeight="1">
      <c r="D46549" s="233"/>
    </row>
    <row r="46551" spans="4:4" s="232" customFormat="1" ht="15.75" customHeight="1">
      <c r="D46551" s="233"/>
    </row>
    <row r="46553" spans="4:4" s="232" customFormat="1" ht="15.75" customHeight="1">
      <c r="D46553" s="233"/>
    </row>
    <row r="46555" spans="4:4" s="232" customFormat="1" ht="15.75" customHeight="1">
      <c r="D46555" s="233"/>
    </row>
    <row r="46557" spans="4:4" s="232" customFormat="1" ht="15.75" customHeight="1">
      <c r="D46557" s="233"/>
    </row>
    <row r="46559" spans="4:4" s="232" customFormat="1" ht="15.75" customHeight="1">
      <c r="D46559" s="233"/>
    </row>
    <row r="46561" spans="4:4" s="232" customFormat="1" ht="15.75" customHeight="1">
      <c r="D46561" s="233"/>
    </row>
    <row r="46563" spans="4:4" s="232" customFormat="1" ht="15.75" customHeight="1">
      <c r="D46563" s="233"/>
    </row>
    <row r="46565" spans="4:4" s="232" customFormat="1" ht="15.75" customHeight="1">
      <c r="D46565" s="233"/>
    </row>
    <row r="46567" spans="4:4" s="232" customFormat="1" ht="15.75" customHeight="1">
      <c r="D46567" s="233"/>
    </row>
    <row r="46569" spans="4:4" s="232" customFormat="1" ht="15.75" customHeight="1">
      <c r="D46569" s="233"/>
    </row>
    <row r="46571" spans="4:4" s="232" customFormat="1" ht="15.75" customHeight="1">
      <c r="D46571" s="233"/>
    </row>
    <row r="46573" spans="4:4" s="232" customFormat="1" ht="15.75" customHeight="1">
      <c r="D46573" s="233"/>
    </row>
    <row r="46575" spans="4:4" s="232" customFormat="1" ht="15.75" customHeight="1">
      <c r="D46575" s="233"/>
    </row>
    <row r="46577" spans="4:4" s="232" customFormat="1" ht="15.75" customHeight="1">
      <c r="D46577" s="233"/>
    </row>
    <row r="46579" spans="4:4" s="232" customFormat="1" ht="15.75" customHeight="1">
      <c r="D46579" s="233"/>
    </row>
    <row r="46581" spans="4:4" s="232" customFormat="1" ht="15.75" customHeight="1">
      <c r="D46581" s="233"/>
    </row>
    <row r="46583" spans="4:4" s="232" customFormat="1" ht="15.75" customHeight="1">
      <c r="D46583" s="233"/>
    </row>
    <row r="46585" spans="4:4" s="232" customFormat="1" ht="15.75" customHeight="1">
      <c r="D46585" s="233"/>
    </row>
    <row r="46587" spans="4:4" s="232" customFormat="1" ht="15.75" customHeight="1">
      <c r="D46587" s="233"/>
    </row>
    <row r="46589" spans="4:4" s="232" customFormat="1" ht="15.75" customHeight="1">
      <c r="D46589" s="233"/>
    </row>
    <row r="46591" spans="4:4" s="232" customFormat="1" ht="15.75" customHeight="1">
      <c r="D46591" s="233"/>
    </row>
    <row r="46593" spans="4:4" s="232" customFormat="1" ht="15.75" customHeight="1">
      <c r="D46593" s="233"/>
    </row>
    <row r="46595" spans="4:4" s="232" customFormat="1" ht="15.75" customHeight="1">
      <c r="D46595" s="233"/>
    </row>
    <row r="46597" spans="4:4" s="232" customFormat="1" ht="15.75" customHeight="1">
      <c r="D46597" s="233"/>
    </row>
    <row r="46599" spans="4:4" s="232" customFormat="1" ht="15.75" customHeight="1">
      <c r="D46599" s="233"/>
    </row>
    <row r="46601" spans="4:4" s="232" customFormat="1" ht="15.75" customHeight="1">
      <c r="D46601" s="233"/>
    </row>
    <row r="46603" spans="4:4" s="232" customFormat="1" ht="15.75" customHeight="1">
      <c r="D46603" s="233"/>
    </row>
    <row r="46605" spans="4:4" s="232" customFormat="1" ht="15.75" customHeight="1">
      <c r="D46605" s="233"/>
    </row>
    <row r="46607" spans="4:4" s="232" customFormat="1" ht="15.75" customHeight="1">
      <c r="D46607" s="233"/>
    </row>
    <row r="46609" spans="4:4" s="232" customFormat="1" ht="15.75" customHeight="1">
      <c r="D46609" s="233"/>
    </row>
    <row r="46611" spans="4:4" s="232" customFormat="1" ht="15.75" customHeight="1">
      <c r="D46611" s="233"/>
    </row>
    <row r="46613" spans="4:4" s="232" customFormat="1" ht="15.75" customHeight="1">
      <c r="D46613" s="233"/>
    </row>
    <row r="46615" spans="4:4" s="232" customFormat="1" ht="15.75" customHeight="1">
      <c r="D46615" s="233"/>
    </row>
    <row r="46617" spans="4:4" s="232" customFormat="1" ht="15.75" customHeight="1">
      <c r="D46617" s="233"/>
    </row>
    <row r="46619" spans="4:4" s="232" customFormat="1" ht="15.75" customHeight="1">
      <c r="D46619" s="233"/>
    </row>
    <row r="46621" spans="4:4" s="232" customFormat="1" ht="15.75" customHeight="1">
      <c r="D46621" s="233"/>
    </row>
    <row r="46623" spans="4:4" s="232" customFormat="1" ht="15.75" customHeight="1">
      <c r="D46623" s="233"/>
    </row>
    <row r="46625" spans="4:4" s="232" customFormat="1" ht="15.75" customHeight="1">
      <c r="D46625" s="233"/>
    </row>
    <row r="46627" spans="4:4" s="232" customFormat="1" ht="15.75" customHeight="1">
      <c r="D46627" s="233"/>
    </row>
    <row r="46629" spans="4:4" s="232" customFormat="1" ht="15.75" customHeight="1">
      <c r="D46629" s="233"/>
    </row>
    <row r="46631" spans="4:4" s="232" customFormat="1" ht="15.75" customHeight="1">
      <c r="D46631" s="233"/>
    </row>
    <row r="46633" spans="4:4" s="232" customFormat="1" ht="15.75" customHeight="1">
      <c r="D46633" s="233"/>
    </row>
    <row r="46635" spans="4:4" s="232" customFormat="1" ht="15.75" customHeight="1">
      <c r="D46635" s="233"/>
    </row>
    <row r="46637" spans="4:4" s="232" customFormat="1" ht="15.75" customHeight="1">
      <c r="D46637" s="233"/>
    </row>
    <row r="46639" spans="4:4" s="232" customFormat="1" ht="15.75" customHeight="1">
      <c r="D46639" s="233"/>
    </row>
    <row r="46641" spans="4:4" s="232" customFormat="1" ht="15.75" customHeight="1">
      <c r="D46641" s="233"/>
    </row>
    <row r="46643" spans="4:4" s="232" customFormat="1" ht="15.75" customHeight="1">
      <c r="D46643" s="233"/>
    </row>
    <row r="46645" spans="4:4" s="232" customFormat="1" ht="15.75" customHeight="1">
      <c r="D46645" s="233"/>
    </row>
    <row r="46647" spans="4:4" s="232" customFormat="1" ht="15.75" customHeight="1">
      <c r="D46647" s="233"/>
    </row>
    <row r="46649" spans="4:4" s="232" customFormat="1" ht="15.75" customHeight="1">
      <c r="D46649" s="233"/>
    </row>
    <row r="46651" spans="4:4" s="232" customFormat="1" ht="15.75" customHeight="1">
      <c r="D46651" s="233"/>
    </row>
    <row r="46653" spans="4:4" s="232" customFormat="1" ht="15.75" customHeight="1">
      <c r="D46653" s="233"/>
    </row>
    <row r="46655" spans="4:4" s="232" customFormat="1" ht="15.75" customHeight="1">
      <c r="D46655" s="233"/>
    </row>
    <row r="46657" spans="4:4" s="232" customFormat="1" ht="15.75" customHeight="1">
      <c r="D46657" s="233"/>
    </row>
    <row r="46659" spans="4:4" s="232" customFormat="1" ht="15.75" customHeight="1">
      <c r="D46659" s="233"/>
    </row>
    <row r="46661" spans="4:4" s="232" customFormat="1" ht="15.75" customHeight="1">
      <c r="D46661" s="233"/>
    </row>
    <row r="46663" spans="4:4" s="232" customFormat="1" ht="15.75" customHeight="1">
      <c r="D46663" s="233"/>
    </row>
    <row r="46665" spans="4:4" s="232" customFormat="1" ht="15.75" customHeight="1">
      <c r="D46665" s="233"/>
    </row>
    <row r="46667" spans="4:4" s="232" customFormat="1" ht="15.75" customHeight="1">
      <c r="D46667" s="233"/>
    </row>
    <row r="46669" spans="4:4" s="232" customFormat="1" ht="15.75" customHeight="1">
      <c r="D46669" s="233"/>
    </row>
    <row r="46671" spans="4:4" s="232" customFormat="1" ht="15.75" customHeight="1">
      <c r="D46671" s="233"/>
    </row>
    <row r="46673" spans="4:4" s="232" customFormat="1" ht="15.75" customHeight="1">
      <c r="D46673" s="233"/>
    </row>
    <row r="46675" spans="4:4" s="232" customFormat="1" ht="15.75" customHeight="1">
      <c r="D46675" s="233"/>
    </row>
    <row r="46677" spans="4:4" s="232" customFormat="1" ht="15.75" customHeight="1">
      <c r="D46677" s="233"/>
    </row>
    <row r="46679" spans="4:4" s="232" customFormat="1" ht="15.75" customHeight="1">
      <c r="D46679" s="233"/>
    </row>
    <row r="46681" spans="4:4" s="232" customFormat="1" ht="15.75" customHeight="1">
      <c r="D46681" s="233"/>
    </row>
    <row r="46683" spans="4:4" s="232" customFormat="1" ht="15.75" customHeight="1">
      <c r="D46683" s="233"/>
    </row>
    <row r="46685" spans="4:4" s="232" customFormat="1" ht="15.75" customHeight="1">
      <c r="D46685" s="233"/>
    </row>
    <row r="46687" spans="4:4" s="232" customFormat="1" ht="15.75" customHeight="1">
      <c r="D46687" s="233"/>
    </row>
    <row r="46689" spans="4:4" s="232" customFormat="1" ht="15.75" customHeight="1">
      <c r="D46689" s="233"/>
    </row>
    <row r="46691" spans="4:4" s="232" customFormat="1" ht="15.75" customHeight="1">
      <c r="D46691" s="233"/>
    </row>
    <row r="46693" spans="4:4" s="232" customFormat="1" ht="15.75" customHeight="1">
      <c r="D46693" s="233"/>
    </row>
    <row r="46695" spans="4:4" s="232" customFormat="1" ht="15.75" customHeight="1">
      <c r="D46695" s="233"/>
    </row>
    <row r="46697" spans="4:4" s="232" customFormat="1" ht="15.75" customHeight="1">
      <c r="D46697" s="233"/>
    </row>
    <row r="46699" spans="4:4" s="232" customFormat="1" ht="15.75" customHeight="1">
      <c r="D46699" s="233"/>
    </row>
    <row r="46701" spans="4:4" s="232" customFormat="1" ht="15.75" customHeight="1">
      <c r="D46701" s="233"/>
    </row>
    <row r="46703" spans="4:4" s="232" customFormat="1" ht="15.75" customHeight="1">
      <c r="D46703" s="233"/>
    </row>
    <row r="46705" spans="4:4" s="232" customFormat="1" ht="15.75" customHeight="1">
      <c r="D46705" s="233"/>
    </row>
    <row r="46707" spans="4:4" s="232" customFormat="1" ht="15.75" customHeight="1">
      <c r="D46707" s="233"/>
    </row>
    <row r="46709" spans="4:4" s="232" customFormat="1" ht="15.75" customHeight="1">
      <c r="D46709" s="233"/>
    </row>
    <row r="46711" spans="4:4" s="232" customFormat="1" ht="15.75" customHeight="1">
      <c r="D46711" s="233"/>
    </row>
    <row r="46713" spans="4:4" s="232" customFormat="1" ht="15.75" customHeight="1">
      <c r="D46713" s="233"/>
    </row>
    <row r="46715" spans="4:4" s="232" customFormat="1" ht="15.75" customHeight="1">
      <c r="D46715" s="233"/>
    </row>
    <row r="46717" spans="4:4" s="232" customFormat="1" ht="15.75" customHeight="1">
      <c r="D46717" s="233"/>
    </row>
    <row r="46719" spans="4:4" s="232" customFormat="1" ht="15.75" customHeight="1">
      <c r="D46719" s="233"/>
    </row>
    <row r="46721" spans="4:4" s="232" customFormat="1" ht="15.75" customHeight="1">
      <c r="D46721" s="233"/>
    </row>
    <row r="46723" spans="4:4" s="232" customFormat="1" ht="15.75" customHeight="1">
      <c r="D46723" s="233"/>
    </row>
    <row r="46725" spans="4:4" s="232" customFormat="1" ht="15.75" customHeight="1">
      <c r="D46725" s="233"/>
    </row>
    <row r="46727" spans="4:4" s="232" customFormat="1" ht="15.75" customHeight="1">
      <c r="D46727" s="233"/>
    </row>
    <row r="46729" spans="4:4" s="232" customFormat="1" ht="15.75" customHeight="1">
      <c r="D46729" s="233"/>
    </row>
    <row r="46731" spans="4:4" s="232" customFormat="1" ht="15.75" customHeight="1">
      <c r="D46731" s="233"/>
    </row>
    <row r="46733" spans="4:4" s="232" customFormat="1" ht="15.75" customHeight="1">
      <c r="D46733" s="233"/>
    </row>
    <row r="46735" spans="4:4" s="232" customFormat="1" ht="15.75" customHeight="1">
      <c r="D46735" s="233"/>
    </row>
    <row r="46737" spans="4:4" s="232" customFormat="1" ht="15.75" customHeight="1">
      <c r="D46737" s="233"/>
    </row>
    <row r="46739" spans="4:4" s="232" customFormat="1" ht="15.75" customHeight="1">
      <c r="D46739" s="233"/>
    </row>
    <row r="46741" spans="4:4" s="232" customFormat="1" ht="15.75" customHeight="1">
      <c r="D46741" s="233"/>
    </row>
    <row r="46743" spans="4:4" s="232" customFormat="1" ht="15.75" customHeight="1">
      <c r="D46743" s="233"/>
    </row>
    <row r="46745" spans="4:4" s="232" customFormat="1" ht="15.75" customHeight="1">
      <c r="D46745" s="233"/>
    </row>
    <row r="46747" spans="4:4" s="232" customFormat="1" ht="15.75" customHeight="1">
      <c r="D46747" s="233"/>
    </row>
    <row r="46749" spans="4:4" s="232" customFormat="1" ht="15.75" customHeight="1">
      <c r="D46749" s="233"/>
    </row>
    <row r="46751" spans="4:4" s="232" customFormat="1" ht="15.75" customHeight="1">
      <c r="D46751" s="233"/>
    </row>
    <row r="46753" spans="4:4" s="232" customFormat="1" ht="15.75" customHeight="1">
      <c r="D46753" s="233"/>
    </row>
    <row r="46755" spans="4:4" s="232" customFormat="1" ht="15.75" customHeight="1">
      <c r="D46755" s="233"/>
    </row>
    <row r="46757" spans="4:4" s="232" customFormat="1" ht="15.75" customHeight="1">
      <c r="D46757" s="233"/>
    </row>
    <row r="46759" spans="4:4" s="232" customFormat="1" ht="15.75" customHeight="1">
      <c r="D46759" s="233"/>
    </row>
    <row r="46761" spans="4:4" s="232" customFormat="1" ht="15.75" customHeight="1">
      <c r="D46761" s="233"/>
    </row>
    <row r="46763" spans="4:4" s="232" customFormat="1" ht="15.75" customHeight="1">
      <c r="D46763" s="233"/>
    </row>
    <row r="46765" spans="4:4" s="232" customFormat="1" ht="15.75" customHeight="1">
      <c r="D46765" s="233"/>
    </row>
    <row r="46767" spans="4:4" s="232" customFormat="1" ht="15.75" customHeight="1">
      <c r="D46767" s="233"/>
    </row>
    <row r="46769" spans="4:4" s="232" customFormat="1" ht="15.75" customHeight="1">
      <c r="D46769" s="233"/>
    </row>
    <row r="46771" spans="4:4" s="232" customFormat="1" ht="15.75" customHeight="1">
      <c r="D46771" s="233"/>
    </row>
    <row r="46773" spans="4:4" s="232" customFormat="1" ht="15.75" customHeight="1">
      <c r="D46773" s="233"/>
    </row>
    <row r="46775" spans="4:4" s="232" customFormat="1" ht="15.75" customHeight="1">
      <c r="D46775" s="233"/>
    </row>
    <row r="46777" spans="4:4" s="232" customFormat="1" ht="15.75" customHeight="1">
      <c r="D46777" s="233"/>
    </row>
    <row r="46779" spans="4:4" s="232" customFormat="1" ht="15.75" customHeight="1">
      <c r="D46779" s="233"/>
    </row>
    <row r="46781" spans="4:4" s="232" customFormat="1" ht="15.75" customHeight="1">
      <c r="D46781" s="233"/>
    </row>
    <row r="46783" spans="4:4" s="232" customFormat="1" ht="15.75" customHeight="1">
      <c r="D46783" s="233"/>
    </row>
    <row r="46785" spans="4:4" s="232" customFormat="1" ht="15.75" customHeight="1">
      <c r="D46785" s="233"/>
    </row>
    <row r="46787" spans="4:4" s="232" customFormat="1" ht="15.75" customHeight="1">
      <c r="D46787" s="233"/>
    </row>
    <row r="46789" spans="4:4" s="232" customFormat="1" ht="15.75" customHeight="1">
      <c r="D46789" s="233"/>
    </row>
    <row r="46791" spans="4:4" s="232" customFormat="1" ht="15.75" customHeight="1">
      <c r="D46791" s="233"/>
    </row>
    <row r="46793" spans="4:4" s="232" customFormat="1" ht="15.75" customHeight="1">
      <c r="D46793" s="233"/>
    </row>
    <row r="46795" spans="4:4" s="232" customFormat="1" ht="15.75" customHeight="1">
      <c r="D46795" s="233"/>
    </row>
    <row r="46797" spans="4:4" s="232" customFormat="1" ht="15.75" customHeight="1">
      <c r="D46797" s="233"/>
    </row>
    <row r="46799" spans="4:4" s="232" customFormat="1" ht="15.75" customHeight="1">
      <c r="D46799" s="233"/>
    </row>
    <row r="46801" spans="4:4" s="232" customFormat="1" ht="15.75" customHeight="1">
      <c r="D46801" s="233"/>
    </row>
    <row r="46803" spans="4:4" s="232" customFormat="1" ht="15.75" customHeight="1">
      <c r="D46803" s="233"/>
    </row>
    <row r="46805" spans="4:4" s="232" customFormat="1" ht="15.75" customHeight="1">
      <c r="D46805" s="233"/>
    </row>
    <row r="46807" spans="4:4" s="232" customFormat="1" ht="15.75" customHeight="1">
      <c r="D46807" s="233"/>
    </row>
    <row r="46809" spans="4:4" s="232" customFormat="1" ht="15.75" customHeight="1">
      <c r="D46809" s="233"/>
    </row>
    <row r="46811" spans="4:4" s="232" customFormat="1" ht="15.75" customHeight="1">
      <c r="D46811" s="233"/>
    </row>
    <row r="46813" spans="4:4" s="232" customFormat="1" ht="15.75" customHeight="1">
      <c r="D46813" s="233"/>
    </row>
    <row r="46815" spans="4:4" s="232" customFormat="1" ht="15.75" customHeight="1">
      <c r="D46815" s="233"/>
    </row>
    <row r="46817" spans="4:4" s="232" customFormat="1" ht="15.75" customHeight="1">
      <c r="D46817" s="233"/>
    </row>
    <row r="46819" spans="4:4" s="232" customFormat="1" ht="15.75" customHeight="1">
      <c r="D46819" s="233"/>
    </row>
    <row r="46821" spans="4:4" s="232" customFormat="1" ht="15.75" customHeight="1">
      <c r="D46821" s="233"/>
    </row>
    <row r="46823" spans="4:4" s="232" customFormat="1" ht="15.75" customHeight="1">
      <c r="D46823" s="233"/>
    </row>
    <row r="46825" spans="4:4" s="232" customFormat="1" ht="15.75" customHeight="1">
      <c r="D46825" s="233"/>
    </row>
    <row r="46827" spans="4:4" s="232" customFormat="1" ht="15.75" customHeight="1">
      <c r="D46827" s="233"/>
    </row>
    <row r="46829" spans="4:4" s="232" customFormat="1" ht="15.75" customHeight="1">
      <c r="D46829" s="233"/>
    </row>
    <row r="46831" spans="4:4" s="232" customFormat="1" ht="15.75" customHeight="1">
      <c r="D46831" s="233"/>
    </row>
    <row r="46833" spans="4:4" s="232" customFormat="1" ht="15.75" customHeight="1">
      <c r="D46833" s="233"/>
    </row>
    <row r="46835" spans="4:4" s="232" customFormat="1" ht="15.75" customHeight="1">
      <c r="D46835" s="233"/>
    </row>
    <row r="46837" spans="4:4" s="232" customFormat="1" ht="15.75" customHeight="1">
      <c r="D46837" s="233"/>
    </row>
    <row r="46839" spans="4:4" s="232" customFormat="1" ht="15.75" customHeight="1">
      <c r="D46839" s="233"/>
    </row>
    <row r="46841" spans="4:4" s="232" customFormat="1" ht="15.75" customHeight="1">
      <c r="D46841" s="233"/>
    </row>
    <row r="46843" spans="4:4" s="232" customFormat="1" ht="15.75" customHeight="1">
      <c r="D46843" s="233"/>
    </row>
    <row r="46845" spans="4:4" s="232" customFormat="1" ht="15.75" customHeight="1">
      <c r="D46845" s="233"/>
    </row>
    <row r="46847" spans="4:4" s="232" customFormat="1" ht="15.75" customHeight="1">
      <c r="D46847" s="233"/>
    </row>
    <row r="46849" spans="4:4" s="232" customFormat="1" ht="15.75" customHeight="1">
      <c r="D46849" s="233"/>
    </row>
    <row r="46851" spans="4:4" s="232" customFormat="1" ht="15.75" customHeight="1">
      <c r="D46851" s="233"/>
    </row>
    <row r="46853" spans="4:4" s="232" customFormat="1" ht="15.75" customHeight="1">
      <c r="D46853" s="233"/>
    </row>
    <row r="46855" spans="4:4" s="232" customFormat="1" ht="15.75" customHeight="1">
      <c r="D46855" s="233"/>
    </row>
    <row r="46857" spans="4:4" s="232" customFormat="1" ht="15.75" customHeight="1">
      <c r="D46857" s="233"/>
    </row>
    <row r="46859" spans="4:4" s="232" customFormat="1" ht="15.75" customHeight="1">
      <c r="D46859" s="233"/>
    </row>
    <row r="46861" spans="4:4" s="232" customFormat="1" ht="15.75" customHeight="1">
      <c r="D46861" s="233"/>
    </row>
    <row r="46863" spans="4:4" s="232" customFormat="1" ht="15.75" customHeight="1">
      <c r="D46863" s="233"/>
    </row>
    <row r="46865" spans="4:4" s="232" customFormat="1" ht="15.75" customHeight="1">
      <c r="D46865" s="233"/>
    </row>
    <row r="46867" spans="4:4" s="232" customFormat="1" ht="15.75" customHeight="1">
      <c r="D46867" s="233"/>
    </row>
    <row r="46869" spans="4:4" s="232" customFormat="1" ht="15.75" customHeight="1">
      <c r="D46869" s="233"/>
    </row>
    <row r="46871" spans="4:4" s="232" customFormat="1" ht="15.75" customHeight="1">
      <c r="D46871" s="233"/>
    </row>
    <row r="46873" spans="4:4" s="232" customFormat="1" ht="15.75" customHeight="1">
      <c r="D46873" s="233"/>
    </row>
    <row r="46875" spans="4:4" s="232" customFormat="1" ht="15.75" customHeight="1">
      <c r="D46875" s="233"/>
    </row>
    <row r="46877" spans="4:4" s="232" customFormat="1" ht="15.75" customHeight="1">
      <c r="D46877" s="233"/>
    </row>
    <row r="46879" spans="4:4" s="232" customFormat="1" ht="15.75" customHeight="1">
      <c r="D46879" s="233"/>
    </row>
    <row r="46881" spans="4:4" s="232" customFormat="1" ht="15.75" customHeight="1">
      <c r="D46881" s="233"/>
    </row>
    <row r="46883" spans="4:4" s="232" customFormat="1" ht="15.75" customHeight="1">
      <c r="D46883" s="233"/>
    </row>
    <row r="46885" spans="4:4" s="232" customFormat="1" ht="15.75" customHeight="1">
      <c r="D46885" s="233"/>
    </row>
    <row r="46887" spans="4:4" s="232" customFormat="1" ht="15.75" customHeight="1">
      <c r="D46887" s="233"/>
    </row>
    <row r="46889" spans="4:4" s="232" customFormat="1" ht="15.75" customHeight="1">
      <c r="D46889" s="233"/>
    </row>
    <row r="46891" spans="4:4" s="232" customFormat="1" ht="15.75" customHeight="1">
      <c r="D46891" s="233"/>
    </row>
    <row r="46893" spans="4:4" s="232" customFormat="1" ht="15.75" customHeight="1">
      <c r="D46893" s="233"/>
    </row>
    <row r="46895" spans="4:4" s="232" customFormat="1" ht="15.75" customHeight="1">
      <c r="D46895" s="233"/>
    </row>
    <row r="46897" spans="4:4" s="232" customFormat="1" ht="15.75" customHeight="1">
      <c r="D46897" s="233"/>
    </row>
    <row r="46899" spans="4:4" s="232" customFormat="1" ht="15.75" customHeight="1">
      <c r="D46899" s="233"/>
    </row>
    <row r="46901" spans="4:4" s="232" customFormat="1" ht="15.75" customHeight="1">
      <c r="D46901" s="233"/>
    </row>
    <row r="46903" spans="4:4" s="232" customFormat="1" ht="15.75" customHeight="1">
      <c r="D46903" s="233"/>
    </row>
    <row r="46905" spans="4:4" s="232" customFormat="1" ht="15.75" customHeight="1">
      <c r="D46905" s="233"/>
    </row>
    <row r="46907" spans="4:4" s="232" customFormat="1" ht="15.75" customHeight="1">
      <c r="D46907" s="233"/>
    </row>
    <row r="46909" spans="4:4" s="232" customFormat="1" ht="15.75" customHeight="1">
      <c r="D46909" s="233"/>
    </row>
    <row r="46911" spans="4:4" s="232" customFormat="1" ht="15.75" customHeight="1">
      <c r="D46911" s="233"/>
    </row>
    <row r="46913" spans="4:4" s="232" customFormat="1" ht="15.75" customHeight="1">
      <c r="D46913" s="233"/>
    </row>
    <row r="46915" spans="4:4" s="232" customFormat="1" ht="15.75" customHeight="1">
      <c r="D46915" s="233"/>
    </row>
    <row r="46917" spans="4:4" s="232" customFormat="1" ht="15.75" customHeight="1">
      <c r="D46917" s="233"/>
    </row>
    <row r="46919" spans="4:4" s="232" customFormat="1" ht="15.75" customHeight="1">
      <c r="D46919" s="233"/>
    </row>
    <row r="46921" spans="4:4" s="232" customFormat="1" ht="15.75" customHeight="1">
      <c r="D46921" s="233"/>
    </row>
    <row r="46923" spans="4:4" s="232" customFormat="1" ht="15.75" customHeight="1">
      <c r="D46923" s="233"/>
    </row>
    <row r="46925" spans="4:4" s="232" customFormat="1" ht="15.75" customHeight="1">
      <c r="D46925" s="233"/>
    </row>
    <row r="46927" spans="4:4" s="232" customFormat="1" ht="15.75" customHeight="1">
      <c r="D46927" s="233"/>
    </row>
    <row r="46929" spans="4:4" s="232" customFormat="1" ht="15.75" customHeight="1">
      <c r="D46929" s="233"/>
    </row>
    <row r="46931" spans="4:4" s="232" customFormat="1" ht="15.75" customHeight="1">
      <c r="D46931" s="233"/>
    </row>
    <row r="46933" spans="4:4" s="232" customFormat="1" ht="15.75" customHeight="1">
      <c r="D46933" s="233"/>
    </row>
    <row r="46935" spans="4:4" s="232" customFormat="1" ht="15.75" customHeight="1">
      <c r="D46935" s="233"/>
    </row>
    <row r="46937" spans="4:4" s="232" customFormat="1" ht="15.75" customHeight="1">
      <c r="D46937" s="233"/>
    </row>
    <row r="46939" spans="4:4" s="232" customFormat="1" ht="15.75" customHeight="1">
      <c r="D46939" s="233"/>
    </row>
    <row r="46941" spans="4:4" s="232" customFormat="1" ht="15.75" customHeight="1">
      <c r="D46941" s="233"/>
    </row>
    <row r="46943" spans="4:4" s="232" customFormat="1" ht="15.75" customHeight="1">
      <c r="D46943" s="233"/>
    </row>
    <row r="46945" spans="4:4" s="232" customFormat="1" ht="15.75" customHeight="1">
      <c r="D46945" s="233"/>
    </row>
    <row r="46947" spans="4:4" s="232" customFormat="1" ht="15.75" customHeight="1">
      <c r="D46947" s="233"/>
    </row>
    <row r="46949" spans="4:4" s="232" customFormat="1" ht="15.75" customHeight="1">
      <c r="D46949" s="233"/>
    </row>
    <row r="46951" spans="4:4" s="232" customFormat="1" ht="15.75" customHeight="1">
      <c r="D46951" s="233"/>
    </row>
    <row r="46953" spans="4:4" s="232" customFormat="1" ht="15.75" customHeight="1">
      <c r="D46953" s="233"/>
    </row>
    <row r="46955" spans="4:4" s="232" customFormat="1" ht="15.75" customHeight="1">
      <c r="D46955" s="233"/>
    </row>
    <row r="46957" spans="4:4" s="232" customFormat="1" ht="15.75" customHeight="1">
      <c r="D46957" s="233"/>
    </row>
    <row r="46959" spans="4:4" s="232" customFormat="1" ht="15.75" customHeight="1">
      <c r="D46959" s="233"/>
    </row>
    <row r="46961" spans="4:4" s="232" customFormat="1" ht="15.75" customHeight="1">
      <c r="D46961" s="233"/>
    </row>
    <row r="46963" spans="4:4" s="232" customFormat="1" ht="15.75" customHeight="1">
      <c r="D46963" s="233"/>
    </row>
    <row r="46965" spans="4:4" s="232" customFormat="1" ht="15.75" customHeight="1">
      <c r="D46965" s="233"/>
    </row>
    <row r="46967" spans="4:4" s="232" customFormat="1" ht="15.75" customHeight="1">
      <c r="D46967" s="233"/>
    </row>
    <row r="46969" spans="4:4" s="232" customFormat="1" ht="15.75" customHeight="1">
      <c r="D46969" s="233"/>
    </row>
    <row r="46971" spans="4:4" s="232" customFormat="1" ht="15.75" customHeight="1">
      <c r="D46971" s="233"/>
    </row>
    <row r="46973" spans="4:4" s="232" customFormat="1" ht="15.75" customHeight="1">
      <c r="D46973" s="233"/>
    </row>
    <row r="46975" spans="4:4" s="232" customFormat="1" ht="15.75" customHeight="1">
      <c r="D46975" s="233"/>
    </row>
    <row r="46977" spans="4:4" s="232" customFormat="1" ht="15.75" customHeight="1">
      <c r="D46977" s="233"/>
    </row>
    <row r="46979" spans="4:4" s="232" customFormat="1" ht="15.75" customHeight="1">
      <c r="D46979" s="233"/>
    </row>
    <row r="46981" spans="4:4" s="232" customFormat="1" ht="15.75" customHeight="1">
      <c r="D46981" s="233"/>
    </row>
    <row r="46983" spans="4:4" s="232" customFormat="1" ht="15.75" customHeight="1">
      <c r="D46983" s="233"/>
    </row>
    <row r="46985" spans="4:4" s="232" customFormat="1" ht="15.75" customHeight="1">
      <c r="D46985" s="233"/>
    </row>
    <row r="46987" spans="4:4" s="232" customFormat="1" ht="15.75" customHeight="1">
      <c r="D46987" s="233"/>
    </row>
    <row r="46989" spans="4:4" s="232" customFormat="1" ht="15.75" customHeight="1">
      <c r="D46989" s="233"/>
    </row>
    <row r="46991" spans="4:4" s="232" customFormat="1" ht="15.75" customHeight="1">
      <c r="D46991" s="233"/>
    </row>
    <row r="46993" spans="4:4" s="232" customFormat="1" ht="15.75" customHeight="1">
      <c r="D46993" s="233"/>
    </row>
    <row r="46995" spans="4:4" s="232" customFormat="1" ht="15.75" customHeight="1">
      <c r="D46995" s="233"/>
    </row>
    <row r="46997" spans="4:4" s="232" customFormat="1" ht="15.75" customHeight="1">
      <c r="D46997" s="233"/>
    </row>
    <row r="46999" spans="4:4" s="232" customFormat="1" ht="15.75" customHeight="1">
      <c r="D46999" s="233"/>
    </row>
    <row r="47001" spans="4:4" s="232" customFormat="1" ht="15.75" customHeight="1">
      <c r="D47001" s="233"/>
    </row>
    <row r="47003" spans="4:4" s="232" customFormat="1" ht="15.75" customHeight="1">
      <c r="D47003" s="233"/>
    </row>
    <row r="47005" spans="4:4" s="232" customFormat="1" ht="15.75" customHeight="1">
      <c r="D47005" s="233"/>
    </row>
    <row r="47007" spans="4:4" s="232" customFormat="1" ht="15.75" customHeight="1">
      <c r="D47007" s="233"/>
    </row>
    <row r="47009" spans="4:4" s="232" customFormat="1" ht="15.75" customHeight="1">
      <c r="D47009" s="233"/>
    </row>
    <row r="47011" spans="4:4" s="232" customFormat="1" ht="15.75" customHeight="1">
      <c r="D47011" s="233"/>
    </row>
    <row r="47013" spans="4:4" s="232" customFormat="1" ht="15.75" customHeight="1">
      <c r="D47013" s="233"/>
    </row>
    <row r="47015" spans="4:4" s="232" customFormat="1" ht="15.75" customHeight="1">
      <c r="D47015" s="233"/>
    </row>
    <row r="47017" spans="4:4" s="232" customFormat="1" ht="15.75" customHeight="1">
      <c r="D47017" s="233"/>
    </row>
    <row r="47019" spans="4:4" s="232" customFormat="1" ht="15.75" customHeight="1">
      <c r="D47019" s="233"/>
    </row>
    <row r="47021" spans="4:4" s="232" customFormat="1" ht="15.75" customHeight="1">
      <c r="D47021" s="233"/>
    </row>
    <row r="47023" spans="4:4" s="232" customFormat="1" ht="15.75" customHeight="1">
      <c r="D47023" s="233"/>
    </row>
    <row r="47025" spans="4:4" s="232" customFormat="1" ht="15.75" customHeight="1">
      <c r="D47025" s="233"/>
    </row>
    <row r="47027" spans="4:4" s="232" customFormat="1" ht="15.75" customHeight="1">
      <c r="D47027" s="233"/>
    </row>
    <row r="47029" spans="4:4" s="232" customFormat="1" ht="15.75" customHeight="1">
      <c r="D47029" s="233"/>
    </row>
    <row r="47031" spans="4:4" s="232" customFormat="1" ht="15.75" customHeight="1">
      <c r="D47031" s="233"/>
    </row>
    <row r="47033" spans="4:4" s="232" customFormat="1" ht="15.75" customHeight="1">
      <c r="D47033" s="233"/>
    </row>
    <row r="47035" spans="4:4" s="232" customFormat="1" ht="15.75" customHeight="1">
      <c r="D47035" s="233"/>
    </row>
    <row r="47037" spans="4:4" s="232" customFormat="1" ht="15.75" customHeight="1">
      <c r="D47037" s="233"/>
    </row>
    <row r="47039" spans="4:4" s="232" customFormat="1" ht="15.75" customHeight="1">
      <c r="D47039" s="233"/>
    </row>
    <row r="47041" spans="4:4" s="232" customFormat="1" ht="15.75" customHeight="1">
      <c r="D47041" s="233"/>
    </row>
    <row r="47043" spans="4:4" s="232" customFormat="1" ht="15.75" customHeight="1">
      <c r="D47043" s="233"/>
    </row>
    <row r="47045" spans="4:4" s="232" customFormat="1" ht="15.75" customHeight="1">
      <c r="D47045" s="233"/>
    </row>
    <row r="47047" spans="4:4" s="232" customFormat="1" ht="15.75" customHeight="1">
      <c r="D47047" s="233"/>
    </row>
    <row r="47049" spans="4:4" s="232" customFormat="1" ht="15.75" customHeight="1">
      <c r="D47049" s="233"/>
    </row>
    <row r="47051" spans="4:4" s="232" customFormat="1" ht="15.75" customHeight="1">
      <c r="D47051" s="233"/>
    </row>
    <row r="47053" spans="4:4" s="232" customFormat="1" ht="15.75" customHeight="1">
      <c r="D47053" s="233"/>
    </row>
    <row r="47055" spans="4:4" s="232" customFormat="1" ht="15.75" customHeight="1">
      <c r="D47055" s="233"/>
    </row>
    <row r="47057" spans="4:4" s="232" customFormat="1" ht="15.75" customHeight="1">
      <c r="D47057" s="233"/>
    </row>
    <row r="47059" spans="4:4" s="232" customFormat="1" ht="15.75" customHeight="1">
      <c r="D47059" s="233"/>
    </row>
    <row r="47061" spans="4:4" s="232" customFormat="1" ht="15.75" customHeight="1">
      <c r="D47061" s="233"/>
    </row>
    <row r="47063" spans="4:4" s="232" customFormat="1" ht="15.75" customHeight="1">
      <c r="D47063" s="233"/>
    </row>
    <row r="47065" spans="4:4" s="232" customFormat="1" ht="15.75" customHeight="1">
      <c r="D47065" s="233"/>
    </row>
    <row r="47067" spans="4:4" s="232" customFormat="1" ht="15.75" customHeight="1">
      <c r="D47067" s="233"/>
    </row>
    <row r="47069" spans="4:4" s="232" customFormat="1" ht="15.75" customHeight="1">
      <c r="D47069" s="233"/>
    </row>
    <row r="47071" spans="4:4" s="232" customFormat="1" ht="15.75" customHeight="1">
      <c r="D47071" s="233"/>
    </row>
    <row r="47073" spans="4:4" s="232" customFormat="1" ht="15.75" customHeight="1">
      <c r="D47073" s="233"/>
    </row>
    <row r="47075" spans="4:4" s="232" customFormat="1" ht="15.75" customHeight="1">
      <c r="D47075" s="233"/>
    </row>
    <row r="47077" spans="4:4" s="232" customFormat="1" ht="15.75" customHeight="1">
      <c r="D47077" s="233"/>
    </row>
    <row r="47079" spans="4:4" s="232" customFormat="1" ht="15.75" customHeight="1">
      <c r="D47079" s="233"/>
    </row>
    <row r="47081" spans="4:4" s="232" customFormat="1" ht="15.75" customHeight="1">
      <c r="D47081" s="233"/>
    </row>
    <row r="47083" spans="4:4" s="232" customFormat="1" ht="15.75" customHeight="1">
      <c r="D47083" s="233"/>
    </row>
    <row r="47085" spans="4:4" s="232" customFormat="1" ht="15.75" customHeight="1">
      <c r="D47085" s="233"/>
    </row>
    <row r="47087" spans="4:4" s="232" customFormat="1" ht="15.75" customHeight="1">
      <c r="D47087" s="233"/>
    </row>
    <row r="47089" spans="4:4" s="232" customFormat="1" ht="15.75" customHeight="1">
      <c r="D47089" s="233"/>
    </row>
    <row r="47091" spans="4:4" s="232" customFormat="1" ht="15.75" customHeight="1">
      <c r="D47091" s="233"/>
    </row>
    <row r="47093" spans="4:4" s="232" customFormat="1" ht="15.75" customHeight="1">
      <c r="D47093" s="233"/>
    </row>
    <row r="47095" spans="4:4" s="232" customFormat="1" ht="15.75" customHeight="1">
      <c r="D47095" s="233"/>
    </row>
    <row r="47097" spans="4:4" s="232" customFormat="1" ht="15.75" customHeight="1">
      <c r="D47097" s="233"/>
    </row>
    <row r="47099" spans="4:4" s="232" customFormat="1" ht="15.75" customHeight="1">
      <c r="D47099" s="233"/>
    </row>
    <row r="47101" spans="4:4" s="232" customFormat="1" ht="15.75" customHeight="1">
      <c r="D47101" s="233"/>
    </row>
    <row r="47103" spans="4:4" s="232" customFormat="1" ht="15.75" customHeight="1">
      <c r="D47103" s="233"/>
    </row>
    <row r="47105" spans="4:4" s="232" customFormat="1" ht="15.75" customHeight="1">
      <c r="D47105" s="233"/>
    </row>
    <row r="47107" spans="4:4" s="232" customFormat="1" ht="15.75" customHeight="1">
      <c r="D47107" s="233"/>
    </row>
    <row r="47109" spans="4:4" s="232" customFormat="1" ht="15.75" customHeight="1">
      <c r="D47109" s="233"/>
    </row>
    <row r="47111" spans="4:4" s="232" customFormat="1" ht="15.75" customHeight="1">
      <c r="D47111" s="233"/>
    </row>
    <row r="47113" spans="4:4" s="232" customFormat="1" ht="15.75" customHeight="1">
      <c r="D47113" s="233"/>
    </row>
    <row r="47115" spans="4:4" s="232" customFormat="1" ht="15.75" customHeight="1">
      <c r="D47115" s="233"/>
    </row>
    <row r="47117" spans="4:4" s="232" customFormat="1" ht="15.75" customHeight="1">
      <c r="D47117" s="233"/>
    </row>
    <row r="47119" spans="4:4" s="232" customFormat="1" ht="15.75" customHeight="1">
      <c r="D47119" s="233"/>
    </row>
    <row r="47121" spans="4:4" s="232" customFormat="1" ht="15.75" customHeight="1">
      <c r="D47121" s="233"/>
    </row>
    <row r="47123" spans="4:4" s="232" customFormat="1" ht="15.75" customHeight="1">
      <c r="D47123" s="233"/>
    </row>
    <row r="47125" spans="4:4" s="232" customFormat="1" ht="15.75" customHeight="1">
      <c r="D47125" s="233"/>
    </row>
    <row r="47127" spans="4:4" s="232" customFormat="1" ht="15.75" customHeight="1">
      <c r="D47127" s="233"/>
    </row>
    <row r="47129" spans="4:4" s="232" customFormat="1" ht="15.75" customHeight="1">
      <c r="D47129" s="233"/>
    </row>
    <row r="47131" spans="4:4" s="232" customFormat="1" ht="15.75" customHeight="1">
      <c r="D47131" s="233"/>
    </row>
    <row r="47133" spans="4:4" s="232" customFormat="1" ht="15.75" customHeight="1">
      <c r="D47133" s="233"/>
    </row>
    <row r="47135" spans="4:4" s="232" customFormat="1" ht="15.75" customHeight="1">
      <c r="D47135" s="233"/>
    </row>
    <row r="47137" spans="4:4" s="232" customFormat="1" ht="15.75" customHeight="1">
      <c r="D47137" s="233"/>
    </row>
    <row r="47139" spans="4:4" s="232" customFormat="1" ht="15.75" customHeight="1">
      <c r="D47139" s="233"/>
    </row>
    <row r="47141" spans="4:4" s="232" customFormat="1" ht="15.75" customHeight="1">
      <c r="D47141" s="233"/>
    </row>
    <row r="47143" spans="4:4" s="232" customFormat="1" ht="15.75" customHeight="1">
      <c r="D47143" s="233"/>
    </row>
    <row r="47145" spans="4:4" s="232" customFormat="1" ht="15.75" customHeight="1">
      <c r="D47145" s="233"/>
    </row>
    <row r="47147" spans="4:4" s="232" customFormat="1" ht="15.75" customHeight="1">
      <c r="D47147" s="233"/>
    </row>
    <row r="47149" spans="4:4" s="232" customFormat="1" ht="15.75" customHeight="1">
      <c r="D47149" s="233"/>
    </row>
    <row r="47151" spans="4:4" s="232" customFormat="1" ht="15.75" customHeight="1">
      <c r="D47151" s="233"/>
    </row>
    <row r="47153" spans="4:4" s="232" customFormat="1" ht="15.75" customHeight="1">
      <c r="D47153" s="233"/>
    </row>
    <row r="47155" spans="4:4" s="232" customFormat="1" ht="15.75" customHeight="1">
      <c r="D47155" s="233"/>
    </row>
    <row r="47157" spans="4:4" s="232" customFormat="1" ht="15.75" customHeight="1">
      <c r="D47157" s="233"/>
    </row>
    <row r="47159" spans="4:4" s="232" customFormat="1" ht="15.75" customHeight="1">
      <c r="D47159" s="233"/>
    </row>
    <row r="47161" spans="4:4" s="232" customFormat="1" ht="15.75" customHeight="1">
      <c r="D47161" s="233"/>
    </row>
    <row r="47163" spans="4:4" s="232" customFormat="1" ht="15.75" customHeight="1">
      <c r="D47163" s="233"/>
    </row>
    <row r="47165" spans="4:4" s="232" customFormat="1" ht="15.75" customHeight="1">
      <c r="D47165" s="233"/>
    </row>
    <row r="47167" spans="4:4" s="232" customFormat="1" ht="15.75" customHeight="1">
      <c r="D47167" s="233"/>
    </row>
    <row r="47169" spans="4:4" s="232" customFormat="1" ht="15.75" customHeight="1">
      <c r="D47169" s="233"/>
    </row>
    <row r="47171" spans="4:4" s="232" customFormat="1" ht="15.75" customHeight="1">
      <c r="D47171" s="233"/>
    </row>
    <row r="47173" spans="4:4" s="232" customFormat="1" ht="15.75" customHeight="1">
      <c r="D47173" s="233"/>
    </row>
    <row r="47175" spans="4:4" s="232" customFormat="1" ht="15.75" customHeight="1">
      <c r="D47175" s="233"/>
    </row>
    <row r="47177" spans="4:4" s="232" customFormat="1" ht="15.75" customHeight="1">
      <c r="D47177" s="233"/>
    </row>
    <row r="47179" spans="4:4" s="232" customFormat="1" ht="15.75" customHeight="1">
      <c r="D47179" s="233"/>
    </row>
    <row r="47181" spans="4:4" s="232" customFormat="1" ht="15.75" customHeight="1">
      <c r="D47181" s="233"/>
    </row>
    <row r="47183" spans="4:4" s="232" customFormat="1" ht="15.75" customHeight="1">
      <c r="D47183" s="233"/>
    </row>
    <row r="47185" spans="4:4" s="232" customFormat="1" ht="15.75" customHeight="1">
      <c r="D47185" s="233"/>
    </row>
    <row r="47187" spans="4:4" s="232" customFormat="1" ht="15.75" customHeight="1">
      <c r="D47187" s="233"/>
    </row>
    <row r="47189" spans="4:4" s="232" customFormat="1" ht="15.75" customHeight="1">
      <c r="D47189" s="233"/>
    </row>
    <row r="47191" spans="4:4" s="232" customFormat="1" ht="15.75" customHeight="1">
      <c r="D47191" s="233"/>
    </row>
    <row r="47193" spans="4:4" s="232" customFormat="1" ht="15.75" customHeight="1">
      <c r="D47193" s="233"/>
    </row>
    <row r="47195" spans="4:4" s="232" customFormat="1" ht="15.75" customHeight="1">
      <c r="D47195" s="233"/>
    </row>
    <row r="47197" spans="4:4" s="232" customFormat="1" ht="15.75" customHeight="1">
      <c r="D47197" s="233"/>
    </row>
    <row r="47199" spans="4:4" s="232" customFormat="1" ht="15.75" customHeight="1">
      <c r="D47199" s="233"/>
    </row>
    <row r="47201" spans="4:4" s="232" customFormat="1" ht="15.75" customHeight="1">
      <c r="D47201" s="233"/>
    </row>
    <row r="47203" spans="4:4" s="232" customFormat="1" ht="15.75" customHeight="1">
      <c r="D47203" s="233"/>
    </row>
    <row r="47205" spans="4:4" s="232" customFormat="1" ht="15.75" customHeight="1">
      <c r="D47205" s="233"/>
    </row>
    <row r="47207" spans="4:4" s="232" customFormat="1" ht="15.75" customHeight="1">
      <c r="D47207" s="233"/>
    </row>
    <row r="47209" spans="4:4" s="232" customFormat="1" ht="15.75" customHeight="1">
      <c r="D47209" s="233"/>
    </row>
    <row r="47211" spans="4:4" s="232" customFormat="1" ht="15.75" customHeight="1">
      <c r="D47211" s="233"/>
    </row>
    <row r="47213" spans="4:4" s="232" customFormat="1" ht="15.75" customHeight="1">
      <c r="D47213" s="233"/>
    </row>
    <row r="47215" spans="4:4" s="232" customFormat="1" ht="15.75" customHeight="1">
      <c r="D47215" s="233"/>
    </row>
    <row r="47217" spans="4:4" s="232" customFormat="1" ht="15.75" customHeight="1">
      <c r="D47217" s="233"/>
    </row>
    <row r="47219" spans="4:4" s="232" customFormat="1" ht="15.75" customHeight="1">
      <c r="D47219" s="233"/>
    </row>
    <row r="47221" spans="4:4" s="232" customFormat="1" ht="15.75" customHeight="1">
      <c r="D47221" s="233"/>
    </row>
    <row r="47223" spans="4:4" s="232" customFormat="1" ht="15.75" customHeight="1">
      <c r="D47223" s="233"/>
    </row>
    <row r="47225" spans="4:4" s="232" customFormat="1" ht="15.75" customHeight="1">
      <c r="D47225" s="233"/>
    </row>
    <row r="47227" spans="4:4" s="232" customFormat="1" ht="15.75" customHeight="1">
      <c r="D47227" s="233"/>
    </row>
    <row r="47229" spans="4:4" s="232" customFormat="1" ht="15.75" customHeight="1">
      <c r="D47229" s="233"/>
    </row>
    <row r="47231" spans="4:4" s="232" customFormat="1" ht="15.75" customHeight="1">
      <c r="D47231" s="233"/>
    </row>
    <row r="47233" spans="4:4" s="232" customFormat="1" ht="15.75" customHeight="1">
      <c r="D47233" s="233"/>
    </row>
    <row r="47235" spans="4:4" s="232" customFormat="1" ht="15.75" customHeight="1">
      <c r="D47235" s="233"/>
    </row>
    <row r="47237" spans="4:4" s="232" customFormat="1" ht="15.75" customHeight="1">
      <c r="D47237" s="233"/>
    </row>
    <row r="47239" spans="4:4" s="232" customFormat="1" ht="15.75" customHeight="1">
      <c r="D47239" s="233"/>
    </row>
    <row r="47241" spans="4:4" s="232" customFormat="1" ht="15.75" customHeight="1">
      <c r="D47241" s="233"/>
    </row>
    <row r="47243" spans="4:4" s="232" customFormat="1" ht="15.75" customHeight="1">
      <c r="D47243" s="233"/>
    </row>
    <row r="47245" spans="4:4" s="232" customFormat="1" ht="15.75" customHeight="1">
      <c r="D47245" s="233"/>
    </row>
    <row r="47247" spans="4:4" s="232" customFormat="1" ht="15.75" customHeight="1">
      <c r="D47247" s="233"/>
    </row>
    <row r="47249" spans="4:4" s="232" customFormat="1" ht="15.75" customHeight="1">
      <c r="D47249" s="233"/>
    </row>
    <row r="47251" spans="4:4" s="232" customFormat="1" ht="15.75" customHeight="1">
      <c r="D47251" s="233"/>
    </row>
    <row r="47253" spans="4:4" s="232" customFormat="1" ht="15.75" customHeight="1">
      <c r="D47253" s="233"/>
    </row>
    <row r="47255" spans="4:4" s="232" customFormat="1" ht="15.75" customHeight="1">
      <c r="D47255" s="233"/>
    </row>
    <row r="47257" spans="4:4" s="232" customFormat="1" ht="15.75" customHeight="1">
      <c r="D47257" s="233"/>
    </row>
    <row r="47259" spans="4:4" s="232" customFormat="1" ht="15.75" customHeight="1">
      <c r="D47259" s="233"/>
    </row>
    <row r="47261" spans="4:4" s="232" customFormat="1" ht="15.75" customHeight="1">
      <c r="D47261" s="233"/>
    </row>
    <row r="47263" spans="4:4" s="232" customFormat="1" ht="15.75" customHeight="1">
      <c r="D47263" s="233"/>
    </row>
    <row r="47265" spans="4:4" s="232" customFormat="1" ht="15.75" customHeight="1">
      <c r="D47265" s="233"/>
    </row>
    <row r="47267" spans="4:4" s="232" customFormat="1" ht="15.75" customHeight="1">
      <c r="D47267" s="233"/>
    </row>
    <row r="47269" spans="4:4" s="232" customFormat="1" ht="15.75" customHeight="1">
      <c r="D47269" s="233"/>
    </row>
    <row r="47271" spans="4:4" s="232" customFormat="1" ht="15.75" customHeight="1">
      <c r="D47271" s="233"/>
    </row>
    <row r="47273" spans="4:4" s="232" customFormat="1" ht="15.75" customHeight="1">
      <c r="D47273" s="233"/>
    </row>
    <row r="47275" spans="4:4" s="232" customFormat="1" ht="15.75" customHeight="1">
      <c r="D47275" s="233"/>
    </row>
    <row r="47277" spans="4:4" s="232" customFormat="1" ht="15.75" customHeight="1">
      <c r="D47277" s="233"/>
    </row>
    <row r="47279" spans="4:4" s="232" customFormat="1" ht="15.75" customHeight="1">
      <c r="D47279" s="233"/>
    </row>
    <row r="47281" spans="4:4" s="232" customFormat="1" ht="15.75" customHeight="1">
      <c r="D47281" s="233"/>
    </row>
    <row r="47283" spans="4:4" s="232" customFormat="1" ht="15.75" customHeight="1">
      <c r="D47283" s="233"/>
    </row>
    <row r="47285" spans="4:4" s="232" customFormat="1" ht="15.75" customHeight="1">
      <c r="D47285" s="233"/>
    </row>
    <row r="47287" spans="4:4" s="232" customFormat="1" ht="15.75" customHeight="1">
      <c r="D47287" s="233"/>
    </row>
    <row r="47289" spans="4:4" s="232" customFormat="1" ht="15.75" customHeight="1">
      <c r="D47289" s="233"/>
    </row>
    <row r="47291" spans="4:4" s="232" customFormat="1" ht="15.75" customHeight="1">
      <c r="D47291" s="233"/>
    </row>
    <row r="47293" spans="4:4" s="232" customFormat="1" ht="15.75" customHeight="1">
      <c r="D47293" s="233"/>
    </row>
    <row r="47295" spans="4:4" s="232" customFormat="1" ht="15.75" customHeight="1">
      <c r="D47295" s="233"/>
    </row>
    <row r="47297" spans="4:4" s="232" customFormat="1" ht="15.75" customHeight="1">
      <c r="D47297" s="233"/>
    </row>
    <row r="47299" spans="4:4" s="232" customFormat="1" ht="15.75" customHeight="1">
      <c r="D47299" s="233"/>
    </row>
    <row r="47301" spans="4:4" s="232" customFormat="1" ht="15.75" customHeight="1">
      <c r="D47301" s="233"/>
    </row>
    <row r="47303" spans="4:4" s="232" customFormat="1" ht="15.75" customHeight="1">
      <c r="D47303" s="233"/>
    </row>
    <row r="47305" spans="4:4" s="232" customFormat="1" ht="15.75" customHeight="1">
      <c r="D47305" s="233"/>
    </row>
    <row r="47307" spans="4:4" s="232" customFormat="1" ht="15.75" customHeight="1">
      <c r="D47307" s="233"/>
    </row>
    <row r="47309" spans="4:4" s="232" customFormat="1" ht="15.75" customHeight="1">
      <c r="D47309" s="233"/>
    </row>
    <row r="47311" spans="4:4" s="232" customFormat="1" ht="15.75" customHeight="1">
      <c r="D47311" s="233"/>
    </row>
    <row r="47313" spans="4:4" s="232" customFormat="1" ht="15.75" customHeight="1">
      <c r="D47313" s="233"/>
    </row>
    <row r="47315" spans="4:4" s="232" customFormat="1" ht="15.75" customHeight="1">
      <c r="D47315" s="233"/>
    </row>
    <row r="47317" spans="4:4" s="232" customFormat="1" ht="15.75" customHeight="1">
      <c r="D47317" s="233"/>
    </row>
    <row r="47319" spans="4:4" s="232" customFormat="1" ht="15.75" customHeight="1">
      <c r="D47319" s="233"/>
    </row>
    <row r="47321" spans="4:4" s="232" customFormat="1" ht="15.75" customHeight="1">
      <c r="D47321" s="233"/>
    </row>
    <row r="47323" spans="4:4" s="232" customFormat="1" ht="15.75" customHeight="1">
      <c r="D47323" s="233"/>
    </row>
    <row r="47325" spans="4:4" s="232" customFormat="1" ht="15.75" customHeight="1">
      <c r="D47325" s="233"/>
    </row>
    <row r="47327" spans="4:4" s="232" customFormat="1" ht="15.75" customHeight="1">
      <c r="D47327" s="233"/>
    </row>
    <row r="47329" spans="4:4" s="232" customFormat="1" ht="15.75" customHeight="1">
      <c r="D47329" s="233"/>
    </row>
    <row r="47331" spans="4:4" s="232" customFormat="1" ht="15.75" customHeight="1">
      <c r="D47331" s="233"/>
    </row>
    <row r="47333" spans="4:4" s="232" customFormat="1" ht="15.75" customHeight="1">
      <c r="D47333" s="233"/>
    </row>
    <row r="47335" spans="4:4" s="232" customFormat="1" ht="15.75" customHeight="1">
      <c r="D47335" s="233"/>
    </row>
    <row r="47337" spans="4:4" s="232" customFormat="1" ht="15.75" customHeight="1">
      <c r="D47337" s="233"/>
    </row>
    <row r="47339" spans="4:4" s="232" customFormat="1" ht="15.75" customHeight="1">
      <c r="D47339" s="233"/>
    </row>
    <row r="47341" spans="4:4" s="232" customFormat="1" ht="15.75" customHeight="1">
      <c r="D47341" s="233"/>
    </row>
    <row r="47343" spans="4:4" s="232" customFormat="1" ht="15.75" customHeight="1">
      <c r="D47343" s="233"/>
    </row>
    <row r="47345" spans="4:4" s="232" customFormat="1" ht="15.75" customHeight="1">
      <c r="D47345" s="233"/>
    </row>
    <row r="47347" spans="4:4" s="232" customFormat="1" ht="15.75" customHeight="1">
      <c r="D47347" s="233"/>
    </row>
    <row r="47349" spans="4:4" s="232" customFormat="1" ht="15.75" customHeight="1">
      <c r="D47349" s="233"/>
    </row>
    <row r="47351" spans="4:4" s="232" customFormat="1" ht="15.75" customHeight="1">
      <c r="D47351" s="233"/>
    </row>
    <row r="47353" spans="4:4" s="232" customFormat="1" ht="15.75" customHeight="1">
      <c r="D47353" s="233"/>
    </row>
    <row r="47355" spans="4:4" s="232" customFormat="1" ht="15.75" customHeight="1">
      <c r="D47355" s="233"/>
    </row>
    <row r="47357" spans="4:4" s="232" customFormat="1" ht="15.75" customHeight="1">
      <c r="D47357" s="233"/>
    </row>
    <row r="47359" spans="4:4" s="232" customFormat="1" ht="15.75" customHeight="1">
      <c r="D47359" s="233"/>
    </row>
    <row r="47361" spans="4:4" s="232" customFormat="1" ht="15.75" customHeight="1">
      <c r="D47361" s="233"/>
    </row>
    <row r="47363" spans="4:4" s="232" customFormat="1" ht="15.75" customHeight="1">
      <c r="D47363" s="233"/>
    </row>
    <row r="47365" spans="4:4" s="232" customFormat="1" ht="15.75" customHeight="1">
      <c r="D47365" s="233"/>
    </row>
    <row r="47367" spans="4:4" s="232" customFormat="1" ht="15.75" customHeight="1">
      <c r="D47367" s="233"/>
    </row>
    <row r="47369" spans="4:4" s="232" customFormat="1" ht="15.75" customHeight="1">
      <c r="D47369" s="233"/>
    </row>
    <row r="47371" spans="4:4" s="232" customFormat="1" ht="15.75" customHeight="1">
      <c r="D47371" s="233"/>
    </row>
    <row r="47373" spans="4:4" s="232" customFormat="1" ht="15.75" customHeight="1">
      <c r="D47373" s="233"/>
    </row>
    <row r="47375" spans="4:4" s="232" customFormat="1" ht="15.75" customHeight="1">
      <c r="D47375" s="233"/>
    </row>
    <row r="47377" spans="4:4" s="232" customFormat="1" ht="15.75" customHeight="1">
      <c r="D47377" s="233"/>
    </row>
    <row r="47379" spans="4:4" s="232" customFormat="1" ht="15.75" customHeight="1">
      <c r="D47379" s="233"/>
    </row>
    <row r="47381" spans="4:4" s="232" customFormat="1" ht="15.75" customHeight="1">
      <c r="D47381" s="233"/>
    </row>
    <row r="47383" spans="4:4" s="232" customFormat="1" ht="15.75" customHeight="1">
      <c r="D47383" s="233"/>
    </row>
    <row r="47385" spans="4:4" s="232" customFormat="1" ht="15.75" customHeight="1">
      <c r="D47385" s="233"/>
    </row>
    <row r="47387" spans="4:4" s="232" customFormat="1" ht="15.75" customHeight="1">
      <c r="D47387" s="233"/>
    </row>
    <row r="47389" spans="4:4" s="232" customFormat="1" ht="15.75" customHeight="1">
      <c r="D47389" s="233"/>
    </row>
    <row r="47391" spans="4:4" s="232" customFormat="1" ht="15.75" customHeight="1">
      <c r="D47391" s="233"/>
    </row>
    <row r="47393" spans="4:4" s="232" customFormat="1" ht="15.75" customHeight="1">
      <c r="D47393" s="233"/>
    </row>
    <row r="47395" spans="4:4" s="232" customFormat="1" ht="15.75" customHeight="1">
      <c r="D47395" s="233"/>
    </row>
    <row r="47397" spans="4:4" s="232" customFormat="1" ht="15.75" customHeight="1">
      <c r="D47397" s="233"/>
    </row>
    <row r="47399" spans="4:4" s="232" customFormat="1" ht="15.75" customHeight="1">
      <c r="D47399" s="233"/>
    </row>
    <row r="47401" spans="4:4" s="232" customFormat="1" ht="15.75" customHeight="1">
      <c r="D47401" s="233"/>
    </row>
    <row r="47403" spans="4:4" s="232" customFormat="1" ht="15.75" customHeight="1">
      <c r="D47403" s="233"/>
    </row>
    <row r="47405" spans="4:4" s="232" customFormat="1" ht="15.75" customHeight="1">
      <c r="D47405" s="233"/>
    </row>
    <row r="47407" spans="4:4" s="232" customFormat="1" ht="15.75" customHeight="1">
      <c r="D47407" s="233"/>
    </row>
    <row r="47409" spans="4:4" s="232" customFormat="1" ht="15.75" customHeight="1">
      <c r="D47409" s="233"/>
    </row>
    <row r="47411" spans="4:4" s="232" customFormat="1" ht="15.75" customHeight="1">
      <c r="D47411" s="233"/>
    </row>
    <row r="47413" spans="4:4" s="232" customFormat="1" ht="15.75" customHeight="1">
      <c r="D47413" s="233"/>
    </row>
    <row r="47415" spans="4:4" s="232" customFormat="1" ht="15.75" customHeight="1">
      <c r="D47415" s="233"/>
    </row>
    <row r="47417" spans="4:4" s="232" customFormat="1" ht="15.75" customHeight="1">
      <c r="D47417" s="233"/>
    </row>
    <row r="47419" spans="4:4" s="232" customFormat="1" ht="15.75" customHeight="1">
      <c r="D47419" s="233"/>
    </row>
    <row r="47421" spans="4:4" s="232" customFormat="1" ht="15.75" customHeight="1">
      <c r="D47421" s="233"/>
    </row>
    <row r="47423" spans="4:4" s="232" customFormat="1" ht="15.75" customHeight="1">
      <c r="D47423" s="233"/>
    </row>
    <row r="47425" spans="4:4" s="232" customFormat="1" ht="15.75" customHeight="1">
      <c r="D47425" s="233"/>
    </row>
    <row r="47427" spans="4:4" s="232" customFormat="1" ht="15.75" customHeight="1">
      <c r="D47427" s="233"/>
    </row>
    <row r="47429" spans="4:4" s="232" customFormat="1" ht="15.75" customHeight="1">
      <c r="D47429" s="233"/>
    </row>
    <row r="47431" spans="4:4" s="232" customFormat="1" ht="15.75" customHeight="1">
      <c r="D47431" s="233"/>
    </row>
    <row r="47433" spans="4:4" s="232" customFormat="1" ht="15.75" customHeight="1">
      <c r="D47433" s="233"/>
    </row>
    <row r="47435" spans="4:4" s="232" customFormat="1" ht="15.75" customHeight="1">
      <c r="D47435" s="233"/>
    </row>
    <row r="47437" spans="4:4" s="232" customFormat="1" ht="15.75" customHeight="1">
      <c r="D47437" s="233"/>
    </row>
    <row r="47439" spans="4:4" s="232" customFormat="1" ht="15.75" customHeight="1">
      <c r="D47439" s="233"/>
    </row>
    <row r="47441" spans="4:4" s="232" customFormat="1" ht="15.75" customHeight="1">
      <c r="D47441" s="233"/>
    </row>
    <row r="47443" spans="4:4" s="232" customFormat="1" ht="15.75" customHeight="1">
      <c r="D47443" s="233"/>
    </row>
    <row r="47445" spans="4:4" s="232" customFormat="1" ht="15.75" customHeight="1">
      <c r="D47445" s="233"/>
    </row>
    <row r="47447" spans="4:4" s="232" customFormat="1" ht="15.75" customHeight="1">
      <c r="D47447" s="233"/>
    </row>
    <row r="47449" spans="4:4" s="232" customFormat="1" ht="15.75" customHeight="1">
      <c r="D47449" s="233"/>
    </row>
    <row r="47451" spans="4:4" s="232" customFormat="1" ht="15.75" customHeight="1">
      <c r="D47451" s="233"/>
    </row>
    <row r="47453" spans="4:4" s="232" customFormat="1" ht="15.75" customHeight="1">
      <c r="D47453" s="233"/>
    </row>
    <row r="47455" spans="4:4" s="232" customFormat="1" ht="15.75" customHeight="1">
      <c r="D47455" s="233"/>
    </row>
    <row r="47457" spans="4:4" s="232" customFormat="1" ht="15.75" customHeight="1">
      <c r="D47457" s="233"/>
    </row>
    <row r="47459" spans="4:4" s="232" customFormat="1" ht="15.75" customHeight="1">
      <c r="D47459" s="233"/>
    </row>
    <row r="47461" spans="4:4" s="232" customFormat="1" ht="15.75" customHeight="1">
      <c r="D47461" s="233"/>
    </row>
    <row r="47463" spans="4:4" s="232" customFormat="1" ht="15.75" customHeight="1">
      <c r="D47463" s="233"/>
    </row>
    <row r="47465" spans="4:4" s="232" customFormat="1" ht="15.75" customHeight="1">
      <c r="D47465" s="233"/>
    </row>
    <row r="47467" spans="4:4" s="232" customFormat="1" ht="15.75" customHeight="1">
      <c r="D47467" s="233"/>
    </row>
    <row r="47469" spans="4:4" s="232" customFormat="1" ht="15.75" customHeight="1">
      <c r="D47469" s="233"/>
    </row>
    <row r="47471" spans="4:4" s="232" customFormat="1" ht="15.75" customHeight="1">
      <c r="D47471" s="233"/>
    </row>
    <row r="47473" spans="4:4" s="232" customFormat="1" ht="15.75" customHeight="1">
      <c r="D47473" s="233"/>
    </row>
    <row r="47475" spans="4:4" s="232" customFormat="1" ht="15.75" customHeight="1">
      <c r="D47475" s="233"/>
    </row>
    <row r="47477" spans="4:4" s="232" customFormat="1" ht="15.75" customHeight="1">
      <c r="D47477" s="233"/>
    </row>
    <row r="47479" spans="4:4" s="232" customFormat="1" ht="15.75" customHeight="1">
      <c r="D47479" s="233"/>
    </row>
    <row r="47481" spans="4:4" s="232" customFormat="1" ht="15.75" customHeight="1">
      <c r="D47481" s="233"/>
    </row>
    <row r="47483" spans="4:4" s="232" customFormat="1" ht="15.75" customHeight="1">
      <c r="D47483" s="233"/>
    </row>
    <row r="47485" spans="4:4" s="232" customFormat="1" ht="15.75" customHeight="1">
      <c r="D47485" s="233"/>
    </row>
    <row r="47487" spans="4:4" s="232" customFormat="1" ht="15.75" customHeight="1">
      <c r="D47487" s="233"/>
    </row>
    <row r="47489" spans="4:4" s="232" customFormat="1" ht="15.75" customHeight="1">
      <c r="D47489" s="233"/>
    </row>
    <row r="47491" spans="4:4" s="232" customFormat="1" ht="15.75" customHeight="1">
      <c r="D47491" s="233"/>
    </row>
    <row r="47493" spans="4:4" s="232" customFormat="1" ht="15.75" customHeight="1">
      <c r="D47493" s="233"/>
    </row>
    <row r="47495" spans="4:4" s="232" customFormat="1" ht="15.75" customHeight="1">
      <c r="D47495" s="233"/>
    </row>
    <row r="47497" spans="4:4" s="232" customFormat="1" ht="15.75" customHeight="1">
      <c r="D47497" s="233"/>
    </row>
    <row r="47499" spans="4:4" s="232" customFormat="1" ht="15.75" customHeight="1">
      <c r="D47499" s="233"/>
    </row>
    <row r="47501" spans="4:4" s="232" customFormat="1" ht="15.75" customHeight="1">
      <c r="D47501" s="233"/>
    </row>
    <row r="47503" spans="4:4" s="232" customFormat="1" ht="15.75" customHeight="1">
      <c r="D47503" s="233"/>
    </row>
    <row r="47505" spans="4:4" s="232" customFormat="1" ht="15.75" customHeight="1">
      <c r="D47505" s="233"/>
    </row>
    <row r="47507" spans="4:4" s="232" customFormat="1" ht="15.75" customHeight="1">
      <c r="D47507" s="233"/>
    </row>
    <row r="47509" spans="4:4" s="232" customFormat="1" ht="15.75" customHeight="1">
      <c r="D47509" s="233"/>
    </row>
    <row r="47511" spans="4:4" s="232" customFormat="1" ht="15.75" customHeight="1">
      <c r="D47511" s="233"/>
    </row>
    <row r="47513" spans="4:4" s="232" customFormat="1" ht="15.75" customHeight="1">
      <c r="D47513" s="233"/>
    </row>
    <row r="47515" spans="4:4" s="232" customFormat="1" ht="15.75" customHeight="1">
      <c r="D47515" s="233"/>
    </row>
    <row r="47517" spans="4:4" s="232" customFormat="1" ht="15.75" customHeight="1">
      <c r="D47517" s="233"/>
    </row>
    <row r="47519" spans="4:4" s="232" customFormat="1" ht="15.75" customHeight="1">
      <c r="D47519" s="233"/>
    </row>
    <row r="47521" spans="4:4" s="232" customFormat="1" ht="15.75" customHeight="1">
      <c r="D47521" s="233"/>
    </row>
    <row r="47523" spans="4:4" s="232" customFormat="1" ht="15.75" customHeight="1">
      <c r="D47523" s="233"/>
    </row>
    <row r="47525" spans="4:4" s="232" customFormat="1" ht="15.75" customHeight="1">
      <c r="D47525" s="233"/>
    </row>
    <row r="47527" spans="4:4" s="232" customFormat="1" ht="15.75" customHeight="1">
      <c r="D47527" s="233"/>
    </row>
    <row r="47529" spans="4:4" s="232" customFormat="1" ht="15.75" customHeight="1">
      <c r="D47529" s="233"/>
    </row>
    <row r="47531" spans="4:4" s="232" customFormat="1" ht="15.75" customHeight="1">
      <c r="D47531" s="233"/>
    </row>
    <row r="47533" spans="4:4" s="232" customFormat="1" ht="15.75" customHeight="1">
      <c r="D47533" s="233"/>
    </row>
    <row r="47535" spans="4:4" s="232" customFormat="1" ht="15.75" customHeight="1">
      <c r="D47535" s="233"/>
    </row>
    <row r="47537" spans="4:4" s="232" customFormat="1" ht="15.75" customHeight="1">
      <c r="D47537" s="233"/>
    </row>
    <row r="47539" spans="4:4" s="232" customFormat="1" ht="15.75" customHeight="1">
      <c r="D47539" s="233"/>
    </row>
    <row r="47541" spans="4:4" s="232" customFormat="1" ht="15.75" customHeight="1">
      <c r="D47541" s="233"/>
    </row>
    <row r="47543" spans="4:4" s="232" customFormat="1" ht="15.75" customHeight="1">
      <c r="D47543" s="233"/>
    </row>
    <row r="47545" spans="4:4" s="232" customFormat="1" ht="15.75" customHeight="1">
      <c r="D47545" s="233"/>
    </row>
    <row r="47547" spans="4:4" s="232" customFormat="1" ht="15.75" customHeight="1">
      <c r="D47547" s="233"/>
    </row>
    <row r="47549" spans="4:4" s="232" customFormat="1" ht="15.75" customHeight="1">
      <c r="D47549" s="233"/>
    </row>
    <row r="47551" spans="4:4" s="232" customFormat="1" ht="15.75" customHeight="1">
      <c r="D47551" s="233"/>
    </row>
    <row r="47553" spans="4:4" s="232" customFormat="1" ht="15.75" customHeight="1">
      <c r="D47553" s="233"/>
    </row>
    <row r="47555" spans="4:4" s="232" customFormat="1" ht="15.75" customHeight="1">
      <c r="D47555" s="233"/>
    </row>
    <row r="47557" spans="4:4" s="232" customFormat="1" ht="15.75" customHeight="1">
      <c r="D47557" s="233"/>
    </row>
    <row r="47559" spans="4:4" s="232" customFormat="1" ht="15.75" customHeight="1">
      <c r="D47559" s="233"/>
    </row>
    <row r="47561" spans="4:4" s="232" customFormat="1" ht="15.75" customHeight="1">
      <c r="D47561" s="233"/>
    </row>
    <row r="47563" spans="4:4" s="232" customFormat="1" ht="15.75" customHeight="1">
      <c r="D47563" s="233"/>
    </row>
    <row r="47565" spans="4:4" s="232" customFormat="1" ht="15.75" customHeight="1">
      <c r="D47565" s="233"/>
    </row>
    <row r="47567" spans="4:4" s="232" customFormat="1" ht="15.75" customHeight="1">
      <c r="D47567" s="233"/>
    </row>
    <row r="47569" spans="4:4" s="232" customFormat="1" ht="15.75" customHeight="1">
      <c r="D47569" s="233"/>
    </row>
    <row r="47571" spans="4:4" s="232" customFormat="1" ht="15.75" customHeight="1">
      <c r="D47571" s="233"/>
    </row>
    <row r="47573" spans="4:4" s="232" customFormat="1" ht="15.75" customHeight="1">
      <c r="D47573" s="233"/>
    </row>
    <row r="47575" spans="4:4" s="232" customFormat="1" ht="15.75" customHeight="1">
      <c r="D47575" s="233"/>
    </row>
    <row r="47577" spans="4:4" s="232" customFormat="1" ht="15.75" customHeight="1">
      <c r="D47577" s="233"/>
    </row>
    <row r="47579" spans="4:4" s="232" customFormat="1" ht="15.75" customHeight="1">
      <c r="D47579" s="233"/>
    </row>
    <row r="47581" spans="4:4" s="232" customFormat="1" ht="15.75" customHeight="1">
      <c r="D47581" s="233"/>
    </row>
    <row r="47583" spans="4:4" s="232" customFormat="1" ht="15.75" customHeight="1">
      <c r="D47583" s="233"/>
    </row>
    <row r="47585" spans="4:4" s="232" customFormat="1" ht="15.75" customHeight="1">
      <c r="D47585" s="233"/>
    </row>
    <row r="47587" spans="4:4" s="232" customFormat="1" ht="15.75" customHeight="1">
      <c r="D47587" s="233"/>
    </row>
    <row r="47589" spans="4:4" s="232" customFormat="1" ht="15.75" customHeight="1">
      <c r="D47589" s="233"/>
    </row>
    <row r="47591" spans="4:4" s="232" customFormat="1" ht="15.75" customHeight="1">
      <c r="D47591" s="233"/>
    </row>
    <row r="47593" spans="4:4" s="232" customFormat="1" ht="15.75" customHeight="1">
      <c r="D47593" s="233"/>
    </row>
    <row r="47595" spans="4:4" s="232" customFormat="1" ht="15.75" customHeight="1">
      <c r="D47595" s="233"/>
    </row>
    <row r="47597" spans="4:4" s="232" customFormat="1" ht="15.75" customHeight="1">
      <c r="D47597" s="233"/>
    </row>
    <row r="47599" spans="4:4" s="232" customFormat="1" ht="15.75" customHeight="1">
      <c r="D47599" s="233"/>
    </row>
    <row r="47601" spans="4:4" s="232" customFormat="1" ht="15.75" customHeight="1">
      <c r="D47601" s="233"/>
    </row>
    <row r="47603" spans="4:4" s="232" customFormat="1" ht="15.75" customHeight="1">
      <c r="D47603" s="233"/>
    </row>
    <row r="47605" spans="4:4" s="232" customFormat="1" ht="15.75" customHeight="1">
      <c r="D47605" s="233"/>
    </row>
    <row r="47607" spans="4:4" s="232" customFormat="1" ht="15.75" customHeight="1">
      <c r="D47607" s="233"/>
    </row>
    <row r="47609" spans="4:4" s="232" customFormat="1" ht="15.75" customHeight="1">
      <c r="D47609" s="233"/>
    </row>
    <row r="47611" spans="4:4" s="232" customFormat="1" ht="15.75" customHeight="1">
      <c r="D47611" s="233"/>
    </row>
    <row r="47613" spans="4:4" s="232" customFormat="1" ht="15.75" customHeight="1">
      <c r="D47613" s="233"/>
    </row>
    <row r="47615" spans="4:4" s="232" customFormat="1" ht="15.75" customHeight="1">
      <c r="D47615" s="233"/>
    </row>
    <row r="47617" spans="4:4" s="232" customFormat="1" ht="15.75" customHeight="1">
      <c r="D47617" s="233"/>
    </row>
    <row r="47619" spans="4:4" s="232" customFormat="1" ht="15.75" customHeight="1">
      <c r="D47619" s="233"/>
    </row>
    <row r="47621" spans="4:4" s="232" customFormat="1" ht="15.75" customHeight="1">
      <c r="D47621" s="233"/>
    </row>
    <row r="47623" spans="4:4" s="232" customFormat="1" ht="15.75" customHeight="1">
      <c r="D47623" s="233"/>
    </row>
    <row r="47625" spans="4:4" s="232" customFormat="1" ht="15.75" customHeight="1">
      <c r="D47625" s="233"/>
    </row>
    <row r="47627" spans="4:4" s="232" customFormat="1" ht="15.75" customHeight="1">
      <c r="D47627" s="233"/>
    </row>
    <row r="47629" spans="4:4" s="232" customFormat="1" ht="15.75" customHeight="1">
      <c r="D47629" s="233"/>
    </row>
    <row r="47631" spans="4:4" s="232" customFormat="1" ht="15.75" customHeight="1">
      <c r="D47631" s="233"/>
    </row>
    <row r="47633" spans="4:4" s="232" customFormat="1" ht="15.75" customHeight="1">
      <c r="D47633" s="233"/>
    </row>
    <row r="47635" spans="4:4" s="232" customFormat="1" ht="15.75" customHeight="1">
      <c r="D47635" s="233"/>
    </row>
    <row r="47637" spans="4:4" s="232" customFormat="1" ht="15.75" customHeight="1">
      <c r="D47637" s="233"/>
    </row>
    <row r="47639" spans="4:4" s="232" customFormat="1" ht="15.75" customHeight="1">
      <c r="D47639" s="233"/>
    </row>
    <row r="47641" spans="4:4" s="232" customFormat="1" ht="15.75" customHeight="1">
      <c r="D47641" s="233"/>
    </row>
    <row r="47643" spans="4:4" s="232" customFormat="1" ht="15.75" customHeight="1">
      <c r="D47643" s="233"/>
    </row>
    <row r="47645" spans="4:4" s="232" customFormat="1" ht="15.75" customHeight="1">
      <c r="D47645" s="233"/>
    </row>
    <row r="47647" spans="4:4" s="232" customFormat="1" ht="15.75" customHeight="1">
      <c r="D47647" s="233"/>
    </row>
    <row r="47649" spans="4:4" s="232" customFormat="1" ht="15.75" customHeight="1">
      <c r="D47649" s="233"/>
    </row>
    <row r="47651" spans="4:4" s="232" customFormat="1" ht="15.75" customHeight="1">
      <c r="D47651" s="233"/>
    </row>
    <row r="47653" spans="4:4" s="232" customFormat="1" ht="15.75" customHeight="1">
      <c r="D47653" s="233"/>
    </row>
    <row r="47655" spans="4:4" s="232" customFormat="1" ht="15.75" customHeight="1">
      <c r="D47655" s="233"/>
    </row>
    <row r="47657" spans="4:4" s="232" customFormat="1" ht="15.75" customHeight="1">
      <c r="D47657" s="233"/>
    </row>
    <row r="47659" spans="4:4" s="232" customFormat="1" ht="15.75" customHeight="1">
      <c r="D47659" s="233"/>
    </row>
    <row r="47661" spans="4:4" s="232" customFormat="1" ht="15.75" customHeight="1">
      <c r="D47661" s="233"/>
    </row>
    <row r="47663" spans="4:4" s="232" customFormat="1" ht="15.75" customHeight="1">
      <c r="D47663" s="233"/>
    </row>
    <row r="47665" spans="4:4" s="232" customFormat="1" ht="15.75" customHeight="1">
      <c r="D47665" s="233"/>
    </row>
    <row r="47667" spans="4:4" s="232" customFormat="1" ht="15.75" customHeight="1">
      <c r="D47667" s="233"/>
    </row>
    <row r="47669" spans="4:4" s="232" customFormat="1" ht="15.75" customHeight="1">
      <c r="D47669" s="233"/>
    </row>
    <row r="47671" spans="4:4" s="232" customFormat="1" ht="15.75" customHeight="1">
      <c r="D47671" s="233"/>
    </row>
    <row r="47673" spans="4:4" s="232" customFormat="1" ht="15.75" customHeight="1">
      <c r="D47673" s="233"/>
    </row>
    <row r="47675" spans="4:4" s="232" customFormat="1" ht="15.75" customHeight="1">
      <c r="D47675" s="233"/>
    </row>
    <row r="47677" spans="4:4" s="232" customFormat="1" ht="15.75" customHeight="1">
      <c r="D47677" s="233"/>
    </row>
    <row r="47679" spans="4:4" s="232" customFormat="1" ht="15.75" customHeight="1">
      <c r="D47679" s="233"/>
    </row>
    <row r="47681" spans="4:4" s="232" customFormat="1" ht="15.75" customHeight="1">
      <c r="D47681" s="233"/>
    </row>
    <row r="47683" spans="4:4" s="232" customFormat="1" ht="15.75" customHeight="1">
      <c r="D47683" s="233"/>
    </row>
    <row r="47685" spans="4:4" s="232" customFormat="1" ht="15.75" customHeight="1">
      <c r="D47685" s="233"/>
    </row>
    <row r="47687" spans="4:4" s="232" customFormat="1" ht="15.75" customHeight="1">
      <c r="D47687" s="233"/>
    </row>
    <row r="47689" spans="4:4" s="232" customFormat="1" ht="15.75" customHeight="1">
      <c r="D47689" s="233"/>
    </row>
    <row r="47691" spans="4:4" s="232" customFormat="1" ht="15.75" customHeight="1">
      <c r="D47691" s="233"/>
    </row>
    <row r="47693" spans="4:4" s="232" customFormat="1" ht="15.75" customHeight="1">
      <c r="D47693" s="233"/>
    </row>
    <row r="47695" spans="4:4" s="232" customFormat="1" ht="15.75" customHeight="1">
      <c r="D47695" s="233"/>
    </row>
    <row r="47697" spans="4:4" s="232" customFormat="1" ht="15.75" customHeight="1">
      <c r="D47697" s="233"/>
    </row>
    <row r="47699" spans="4:4" s="232" customFormat="1" ht="15.75" customHeight="1">
      <c r="D47699" s="233"/>
    </row>
    <row r="47701" spans="4:4" s="232" customFormat="1" ht="15.75" customHeight="1">
      <c r="D47701" s="233"/>
    </row>
    <row r="47703" spans="4:4" s="232" customFormat="1" ht="15.75" customHeight="1">
      <c r="D47703" s="233"/>
    </row>
    <row r="47705" spans="4:4" s="232" customFormat="1" ht="15.75" customHeight="1">
      <c r="D47705" s="233"/>
    </row>
    <row r="47707" spans="4:4" s="232" customFormat="1" ht="15.75" customHeight="1">
      <c r="D47707" s="233"/>
    </row>
    <row r="47709" spans="4:4" s="232" customFormat="1" ht="15.75" customHeight="1">
      <c r="D47709" s="233"/>
    </row>
    <row r="47711" spans="4:4" s="232" customFormat="1" ht="15.75" customHeight="1">
      <c r="D47711" s="233"/>
    </row>
    <row r="47713" spans="4:4" s="232" customFormat="1" ht="15.75" customHeight="1">
      <c r="D47713" s="233"/>
    </row>
    <row r="47715" spans="4:4" s="232" customFormat="1" ht="15.75" customHeight="1">
      <c r="D47715" s="233"/>
    </row>
    <row r="47717" spans="4:4" s="232" customFormat="1" ht="15.75" customHeight="1">
      <c r="D47717" s="233"/>
    </row>
    <row r="47719" spans="4:4" s="232" customFormat="1" ht="15.75" customHeight="1">
      <c r="D47719" s="233"/>
    </row>
    <row r="47721" spans="4:4" s="232" customFormat="1" ht="15.75" customHeight="1">
      <c r="D47721" s="233"/>
    </row>
    <row r="47723" spans="4:4" s="232" customFormat="1" ht="15.75" customHeight="1">
      <c r="D47723" s="233"/>
    </row>
    <row r="47725" spans="4:4" s="232" customFormat="1" ht="15.75" customHeight="1">
      <c r="D47725" s="233"/>
    </row>
    <row r="47727" spans="4:4" s="232" customFormat="1" ht="15.75" customHeight="1">
      <c r="D47727" s="233"/>
    </row>
    <row r="47729" spans="4:4" s="232" customFormat="1" ht="15.75" customHeight="1">
      <c r="D47729" s="233"/>
    </row>
    <row r="47731" spans="4:4" s="232" customFormat="1" ht="15.75" customHeight="1">
      <c r="D47731" s="233"/>
    </row>
    <row r="47733" spans="4:4" s="232" customFormat="1" ht="15.75" customHeight="1">
      <c r="D47733" s="233"/>
    </row>
    <row r="47735" spans="4:4" s="232" customFormat="1" ht="15.75" customHeight="1">
      <c r="D47735" s="233"/>
    </row>
    <row r="47737" spans="4:4" s="232" customFormat="1" ht="15.75" customHeight="1">
      <c r="D47737" s="233"/>
    </row>
    <row r="47739" spans="4:4" s="232" customFormat="1" ht="15.75" customHeight="1">
      <c r="D47739" s="233"/>
    </row>
    <row r="47741" spans="4:4" s="232" customFormat="1" ht="15.75" customHeight="1">
      <c r="D47741" s="233"/>
    </row>
    <row r="47743" spans="4:4" s="232" customFormat="1" ht="15.75" customHeight="1">
      <c r="D47743" s="233"/>
    </row>
    <row r="47745" spans="4:4" s="232" customFormat="1" ht="15.75" customHeight="1">
      <c r="D47745" s="233"/>
    </row>
    <row r="47747" spans="4:4" s="232" customFormat="1" ht="15.75" customHeight="1">
      <c r="D47747" s="233"/>
    </row>
    <row r="47749" spans="4:4" s="232" customFormat="1" ht="15.75" customHeight="1">
      <c r="D47749" s="233"/>
    </row>
    <row r="47751" spans="4:4" s="232" customFormat="1" ht="15.75" customHeight="1">
      <c r="D47751" s="233"/>
    </row>
    <row r="47753" spans="4:4" s="232" customFormat="1" ht="15.75" customHeight="1">
      <c r="D47753" s="233"/>
    </row>
    <row r="47755" spans="4:4" s="232" customFormat="1" ht="15.75" customHeight="1">
      <c r="D47755" s="233"/>
    </row>
    <row r="47757" spans="4:4" s="232" customFormat="1" ht="15.75" customHeight="1">
      <c r="D47757" s="233"/>
    </row>
    <row r="47759" spans="4:4" s="232" customFormat="1" ht="15.75" customHeight="1">
      <c r="D47759" s="233"/>
    </row>
    <row r="47761" spans="4:4" s="232" customFormat="1" ht="15.75" customHeight="1">
      <c r="D47761" s="233"/>
    </row>
    <row r="47763" spans="4:4" s="232" customFormat="1" ht="15.75" customHeight="1">
      <c r="D47763" s="233"/>
    </row>
    <row r="47765" spans="4:4" s="232" customFormat="1" ht="15.75" customHeight="1">
      <c r="D47765" s="233"/>
    </row>
    <row r="47767" spans="4:4" s="232" customFormat="1" ht="15.75" customHeight="1">
      <c r="D47767" s="233"/>
    </row>
    <row r="47769" spans="4:4" s="232" customFormat="1" ht="15.75" customHeight="1">
      <c r="D47769" s="233"/>
    </row>
    <row r="47771" spans="4:4" s="232" customFormat="1" ht="15.75" customHeight="1">
      <c r="D47771" s="233"/>
    </row>
    <row r="47773" spans="4:4" s="232" customFormat="1" ht="15.75" customHeight="1">
      <c r="D47773" s="233"/>
    </row>
    <row r="47775" spans="4:4" s="232" customFormat="1" ht="15.75" customHeight="1">
      <c r="D47775" s="233"/>
    </row>
    <row r="47777" spans="4:4" s="232" customFormat="1" ht="15.75" customHeight="1">
      <c r="D47777" s="233"/>
    </row>
    <row r="47779" spans="4:4" s="232" customFormat="1" ht="15.75" customHeight="1">
      <c r="D47779" s="233"/>
    </row>
    <row r="47781" spans="4:4" s="232" customFormat="1" ht="15.75" customHeight="1">
      <c r="D47781" s="233"/>
    </row>
    <row r="47783" spans="4:4" s="232" customFormat="1" ht="15.75" customHeight="1">
      <c r="D47783" s="233"/>
    </row>
    <row r="47785" spans="4:4" s="232" customFormat="1" ht="15.75" customHeight="1">
      <c r="D47785" s="233"/>
    </row>
    <row r="47787" spans="4:4" s="232" customFormat="1" ht="15.75" customHeight="1">
      <c r="D47787" s="233"/>
    </row>
    <row r="47789" spans="4:4" s="232" customFormat="1" ht="15.75" customHeight="1">
      <c r="D47789" s="233"/>
    </row>
    <row r="47791" spans="4:4" s="232" customFormat="1" ht="15.75" customHeight="1">
      <c r="D47791" s="233"/>
    </row>
    <row r="47793" spans="4:4" s="232" customFormat="1" ht="15.75" customHeight="1">
      <c r="D47793" s="233"/>
    </row>
    <row r="47795" spans="4:4" s="232" customFormat="1" ht="15.75" customHeight="1">
      <c r="D47795" s="233"/>
    </row>
    <row r="47797" spans="4:4" s="232" customFormat="1" ht="15.75" customHeight="1">
      <c r="D47797" s="233"/>
    </row>
    <row r="47799" spans="4:4" s="232" customFormat="1" ht="15.75" customHeight="1">
      <c r="D47799" s="233"/>
    </row>
    <row r="47801" spans="4:4" s="232" customFormat="1" ht="15.75" customHeight="1">
      <c r="D47801" s="233"/>
    </row>
    <row r="47803" spans="4:4" s="232" customFormat="1" ht="15.75" customHeight="1">
      <c r="D47803" s="233"/>
    </row>
    <row r="47805" spans="4:4" s="232" customFormat="1" ht="15.75" customHeight="1">
      <c r="D47805" s="233"/>
    </row>
    <row r="47807" spans="4:4" s="232" customFormat="1" ht="15.75" customHeight="1">
      <c r="D47807" s="233"/>
    </row>
    <row r="47809" spans="4:4" s="232" customFormat="1" ht="15.75" customHeight="1">
      <c r="D47809" s="233"/>
    </row>
    <row r="47811" spans="4:4" s="232" customFormat="1" ht="15.75" customHeight="1">
      <c r="D47811" s="233"/>
    </row>
    <row r="47813" spans="4:4" s="232" customFormat="1" ht="15.75" customHeight="1">
      <c r="D47813" s="233"/>
    </row>
    <row r="47815" spans="4:4" s="232" customFormat="1" ht="15.75" customHeight="1">
      <c r="D47815" s="233"/>
    </row>
    <row r="47817" spans="4:4" s="232" customFormat="1" ht="15.75" customHeight="1">
      <c r="D47817" s="233"/>
    </row>
    <row r="47819" spans="4:4" s="232" customFormat="1" ht="15.75" customHeight="1">
      <c r="D47819" s="233"/>
    </row>
    <row r="47821" spans="4:4" s="232" customFormat="1" ht="15.75" customHeight="1">
      <c r="D47821" s="233"/>
    </row>
    <row r="47823" spans="4:4" s="232" customFormat="1" ht="15.75" customHeight="1">
      <c r="D47823" s="233"/>
    </row>
    <row r="47825" spans="4:4" s="232" customFormat="1" ht="15.75" customHeight="1">
      <c r="D47825" s="233"/>
    </row>
    <row r="47827" spans="4:4" s="232" customFormat="1" ht="15.75" customHeight="1">
      <c r="D47827" s="233"/>
    </row>
    <row r="47829" spans="4:4" s="232" customFormat="1" ht="15.75" customHeight="1">
      <c r="D47829" s="233"/>
    </row>
    <row r="47831" spans="4:4" s="232" customFormat="1" ht="15.75" customHeight="1">
      <c r="D47831" s="233"/>
    </row>
    <row r="47833" spans="4:4" s="232" customFormat="1" ht="15.75" customHeight="1">
      <c r="D47833" s="233"/>
    </row>
    <row r="47835" spans="4:4" s="232" customFormat="1" ht="15.75" customHeight="1">
      <c r="D47835" s="233"/>
    </row>
    <row r="47837" spans="4:4" s="232" customFormat="1" ht="15.75" customHeight="1">
      <c r="D47837" s="233"/>
    </row>
    <row r="47839" spans="4:4" s="232" customFormat="1" ht="15.75" customHeight="1">
      <c r="D47839" s="233"/>
    </row>
    <row r="47841" spans="4:4" s="232" customFormat="1" ht="15.75" customHeight="1">
      <c r="D47841" s="233"/>
    </row>
    <row r="47843" spans="4:4" s="232" customFormat="1" ht="15.75" customHeight="1">
      <c r="D47843" s="233"/>
    </row>
    <row r="47845" spans="4:4" s="232" customFormat="1" ht="15.75" customHeight="1">
      <c r="D47845" s="233"/>
    </row>
    <row r="47847" spans="4:4" s="232" customFormat="1" ht="15.75" customHeight="1">
      <c r="D47847" s="233"/>
    </row>
    <row r="47849" spans="4:4" s="232" customFormat="1" ht="15.75" customHeight="1">
      <c r="D47849" s="233"/>
    </row>
    <row r="47851" spans="4:4" s="232" customFormat="1" ht="15.75" customHeight="1">
      <c r="D47851" s="233"/>
    </row>
    <row r="47853" spans="4:4" s="232" customFormat="1" ht="15.75" customHeight="1">
      <c r="D47853" s="233"/>
    </row>
    <row r="47855" spans="4:4" s="232" customFormat="1" ht="15.75" customHeight="1">
      <c r="D47855" s="233"/>
    </row>
    <row r="47857" spans="4:4" s="232" customFormat="1" ht="15.75" customHeight="1">
      <c r="D47857" s="233"/>
    </row>
    <row r="47859" spans="4:4" s="232" customFormat="1" ht="15.75" customHeight="1">
      <c r="D47859" s="233"/>
    </row>
    <row r="47861" spans="4:4" s="232" customFormat="1" ht="15.75" customHeight="1">
      <c r="D47861" s="233"/>
    </row>
    <row r="47863" spans="4:4" s="232" customFormat="1" ht="15.75" customHeight="1">
      <c r="D47863" s="233"/>
    </row>
    <row r="47865" spans="4:4" s="232" customFormat="1" ht="15.75" customHeight="1">
      <c r="D47865" s="233"/>
    </row>
    <row r="47867" spans="4:4" s="232" customFormat="1" ht="15.75" customHeight="1">
      <c r="D47867" s="233"/>
    </row>
    <row r="47869" spans="4:4" s="232" customFormat="1" ht="15.75" customHeight="1">
      <c r="D47869" s="233"/>
    </row>
    <row r="47871" spans="4:4" s="232" customFormat="1" ht="15.75" customHeight="1">
      <c r="D47871" s="233"/>
    </row>
    <row r="47873" spans="4:4" s="232" customFormat="1" ht="15.75" customHeight="1">
      <c r="D47873" s="233"/>
    </row>
    <row r="47875" spans="4:4" s="232" customFormat="1" ht="15.75" customHeight="1">
      <c r="D47875" s="233"/>
    </row>
    <row r="47877" spans="4:4" s="232" customFormat="1" ht="15.75" customHeight="1">
      <c r="D47877" s="233"/>
    </row>
    <row r="47879" spans="4:4" s="232" customFormat="1" ht="15.75" customHeight="1">
      <c r="D47879" s="233"/>
    </row>
    <row r="47881" spans="4:4" s="232" customFormat="1" ht="15.75" customHeight="1">
      <c r="D47881" s="233"/>
    </row>
    <row r="47883" spans="4:4" s="232" customFormat="1" ht="15.75" customHeight="1">
      <c r="D47883" s="233"/>
    </row>
    <row r="47885" spans="4:4" s="232" customFormat="1" ht="15.75" customHeight="1">
      <c r="D47885" s="233"/>
    </row>
    <row r="47887" spans="4:4" s="232" customFormat="1" ht="15.75" customHeight="1">
      <c r="D47887" s="233"/>
    </row>
    <row r="47889" spans="4:4" s="232" customFormat="1" ht="15.75" customHeight="1">
      <c r="D47889" s="233"/>
    </row>
    <row r="47891" spans="4:4" s="232" customFormat="1" ht="15.75" customHeight="1">
      <c r="D47891" s="233"/>
    </row>
    <row r="47893" spans="4:4" s="232" customFormat="1" ht="15.75" customHeight="1">
      <c r="D47893" s="233"/>
    </row>
    <row r="47895" spans="4:4" s="232" customFormat="1" ht="15.75" customHeight="1">
      <c r="D47895" s="233"/>
    </row>
    <row r="47897" spans="4:4" s="232" customFormat="1" ht="15.75" customHeight="1">
      <c r="D47897" s="233"/>
    </row>
    <row r="47899" spans="4:4" s="232" customFormat="1" ht="15.75" customHeight="1">
      <c r="D47899" s="233"/>
    </row>
    <row r="47901" spans="4:4" s="232" customFormat="1" ht="15.75" customHeight="1">
      <c r="D47901" s="233"/>
    </row>
    <row r="47903" spans="4:4" s="232" customFormat="1" ht="15.75" customHeight="1">
      <c r="D47903" s="233"/>
    </row>
    <row r="47905" spans="4:4" s="232" customFormat="1" ht="15.75" customHeight="1">
      <c r="D47905" s="233"/>
    </row>
    <row r="47907" spans="4:4" s="232" customFormat="1" ht="15.75" customHeight="1">
      <c r="D47907" s="233"/>
    </row>
    <row r="47909" spans="4:4" s="232" customFormat="1" ht="15.75" customHeight="1">
      <c r="D47909" s="233"/>
    </row>
    <row r="47911" spans="4:4" s="232" customFormat="1" ht="15.75" customHeight="1">
      <c r="D47911" s="233"/>
    </row>
    <row r="47913" spans="4:4" s="232" customFormat="1" ht="15.75" customHeight="1">
      <c r="D47913" s="233"/>
    </row>
    <row r="47915" spans="4:4" s="232" customFormat="1" ht="15.75" customHeight="1">
      <c r="D47915" s="233"/>
    </row>
    <row r="47917" spans="4:4" s="232" customFormat="1" ht="15.75" customHeight="1">
      <c r="D47917" s="233"/>
    </row>
    <row r="47919" spans="4:4" s="232" customFormat="1" ht="15.75" customHeight="1">
      <c r="D47919" s="233"/>
    </row>
    <row r="47921" spans="4:4" s="232" customFormat="1" ht="15.75" customHeight="1">
      <c r="D47921" s="233"/>
    </row>
    <row r="47923" spans="4:4" s="232" customFormat="1" ht="15.75" customHeight="1">
      <c r="D47923" s="233"/>
    </row>
    <row r="47925" spans="4:4" s="232" customFormat="1" ht="15.75" customHeight="1">
      <c r="D47925" s="233"/>
    </row>
    <row r="47927" spans="4:4" s="232" customFormat="1" ht="15.75" customHeight="1">
      <c r="D47927" s="233"/>
    </row>
    <row r="47929" spans="4:4" s="232" customFormat="1" ht="15.75" customHeight="1">
      <c r="D47929" s="233"/>
    </row>
    <row r="47931" spans="4:4" s="232" customFormat="1" ht="15.75" customHeight="1">
      <c r="D47931" s="233"/>
    </row>
    <row r="47933" spans="4:4" s="232" customFormat="1" ht="15.75" customHeight="1">
      <c r="D47933" s="233"/>
    </row>
    <row r="47935" spans="4:4" s="232" customFormat="1" ht="15.75" customHeight="1">
      <c r="D47935" s="233"/>
    </row>
    <row r="47937" spans="4:4" s="232" customFormat="1" ht="15.75" customHeight="1">
      <c r="D47937" s="233"/>
    </row>
    <row r="47939" spans="4:4" s="232" customFormat="1" ht="15.75" customHeight="1">
      <c r="D47939" s="233"/>
    </row>
    <row r="47941" spans="4:4" s="232" customFormat="1" ht="15.75" customHeight="1">
      <c r="D47941" s="233"/>
    </row>
    <row r="47943" spans="4:4" s="232" customFormat="1" ht="15.75" customHeight="1">
      <c r="D47943" s="233"/>
    </row>
    <row r="47945" spans="4:4" s="232" customFormat="1" ht="15.75" customHeight="1">
      <c r="D47945" s="233"/>
    </row>
    <row r="47947" spans="4:4" s="232" customFormat="1" ht="15.75" customHeight="1">
      <c r="D47947" s="233"/>
    </row>
    <row r="47949" spans="4:4" s="232" customFormat="1" ht="15.75" customHeight="1">
      <c r="D47949" s="233"/>
    </row>
    <row r="47951" spans="4:4" s="232" customFormat="1" ht="15.75" customHeight="1">
      <c r="D47951" s="233"/>
    </row>
    <row r="47953" spans="4:4" s="232" customFormat="1" ht="15.75" customHeight="1">
      <c r="D47953" s="233"/>
    </row>
    <row r="47955" spans="4:4" s="232" customFormat="1" ht="15.75" customHeight="1">
      <c r="D47955" s="233"/>
    </row>
    <row r="47957" spans="4:4" s="232" customFormat="1" ht="15.75" customHeight="1">
      <c r="D47957" s="233"/>
    </row>
    <row r="47959" spans="4:4" s="232" customFormat="1" ht="15.75" customHeight="1">
      <c r="D47959" s="233"/>
    </row>
    <row r="47961" spans="4:4" s="232" customFormat="1" ht="15.75" customHeight="1">
      <c r="D47961" s="233"/>
    </row>
    <row r="47963" spans="4:4" s="232" customFormat="1" ht="15.75" customHeight="1">
      <c r="D47963" s="233"/>
    </row>
    <row r="47965" spans="4:4" s="232" customFormat="1" ht="15.75" customHeight="1">
      <c r="D47965" s="233"/>
    </row>
    <row r="47967" spans="4:4" s="232" customFormat="1" ht="15.75" customHeight="1">
      <c r="D47967" s="233"/>
    </row>
    <row r="47969" spans="4:4" s="232" customFormat="1" ht="15.75" customHeight="1">
      <c r="D47969" s="233"/>
    </row>
    <row r="47971" spans="4:4" s="232" customFormat="1" ht="15.75" customHeight="1">
      <c r="D47971" s="233"/>
    </row>
    <row r="47973" spans="4:4" s="232" customFormat="1" ht="15.75" customHeight="1">
      <c r="D47973" s="233"/>
    </row>
    <row r="47975" spans="4:4" s="232" customFormat="1" ht="15.75" customHeight="1">
      <c r="D47975" s="233"/>
    </row>
    <row r="47977" spans="4:4" s="232" customFormat="1" ht="15.75" customHeight="1">
      <c r="D47977" s="233"/>
    </row>
    <row r="47979" spans="4:4" s="232" customFormat="1" ht="15.75" customHeight="1">
      <c r="D47979" s="233"/>
    </row>
    <row r="47981" spans="4:4" s="232" customFormat="1" ht="15.75" customHeight="1">
      <c r="D47981" s="233"/>
    </row>
    <row r="47983" spans="4:4" s="232" customFormat="1" ht="15.75" customHeight="1">
      <c r="D47983" s="233"/>
    </row>
    <row r="47985" spans="4:4" s="232" customFormat="1" ht="15.75" customHeight="1">
      <c r="D47985" s="233"/>
    </row>
    <row r="47987" spans="4:4" s="232" customFormat="1" ht="15.75" customHeight="1">
      <c r="D47987" s="233"/>
    </row>
    <row r="47989" spans="4:4" s="232" customFormat="1" ht="15.75" customHeight="1">
      <c r="D47989" s="233"/>
    </row>
    <row r="47991" spans="4:4" s="232" customFormat="1" ht="15.75" customHeight="1">
      <c r="D47991" s="233"/>
    </row>
    <row r="47993" spans="4:4" s="232" customFormat="1" ht="15.75" customHeight="1">
      <c r="D47993" s="233"/>
    </row>
    <row r="47995" spans="4:4" s="232" customFormat="1" ht="15.75" customHeight="1">
      <c r="D47995" s="233"/>
    </row>
    <row r="47997" spans="4:4" s="232" customFormat="1" ht="15.75" customHeight="1">
      <c r="D47997" s="233"/>
    </row>
    <row r="47999" spans="4:4" s="232" customFormat="1" ht="15.75" customHeight="1">
      <c r="D47999" s="233"/>
    </row>
    <row r="48001" spans="4:4" s="232" customFormat="1" ht="15.75" customHeight="1">
      <c r="D48001" s="233"/>
    </row>
    <row r="48003" spans="4:4" s="232" customFormat="1" ht="15.75" customHeight="1">
      <c r="D48003" s="233"/>
    </row>
    <row r="48005" spans="4:4" s="232" customFormat="1" ht="15.75" customHeight="1">
      <c r="D48005" s="233"/>
    </row>
    <row r="48007" spans="4:4" s="232" customFormat="1" ht="15.75" customHeight="1">
      <c r="D48007" s="233"/>
    </row>
    <row r="48009" spans="4:4" s="232" customFormat="1" ht="15.75" customHeight="1">
      <c r="D48009" s="233"/>
    </row>
    <row r="48011" spans="4:4" s="232" customFormat="1" ht="15.75" customHeight="1">
      <c r="D48011" s="233"/>
    </row>
    <row r="48013" spans="4:4" s="232" customFormat="1" ht="15.75" customHeight="1">
      <c r="D48013" s="233"/>
    </row>
    <row r="48015" spans="4:4" s="232" customFormat="1" ht="15.75" customHeight="1">
      <c r="D48015" s="233"/>
    </row>
    <row r="48017" spans="4:4" s="232" customFormat="1" ht="15.75" customHeight="1">
      <c r="D48017" s="233"/>
    </row>
    <row r="48019" spans="4:4" s="232" customFormat="1" ht="15.75" customHeight="1">
      <c r="D48019" s="233"/>
    </row>
    <row r="48021" spans="4:4" s="232" customFormat="1" ht="15.75" customHeight="1">
      <c r="D48021" s="233"/>
    </row>
    <row r="48023" spans="4:4" s="232" customFormat="1" ht="15.75" customHeight="1">
      <c r="D48023" s="233"/>
    </row>
    <row r="48025" spans="4:4" s="232" customFormat="1" ht="15.75" customHeight="1">
      <c r="D48025" s="233"/>
    </row>
    <row r="48027" spans="4:4" s="232" customFormat="1" ht="15.75" customHeight="1">
      <c r="D48027" s="233"/>
    </row>
    <row r="48029" spans="4:4" s="232" customFormat="1" ht="15.75" customHeight="1">
      <c r="D48029" s="233"/>
    </row>
    <row r="48031" spans="4:4" s="232" customFormat="1" ht="15.75" customHeight="1">
      <c r="D48031" s="233"/>
    </row>
    <row r="48033" spans="4:4" s="232" customFormat="1" ht="15.75" customHeight="1">
      <c r="D48033" s="233"/>
    </row>
    <row r="48035" spans="4:4" s="232" customFormat="1" ht="15.75" customHeight="1">
      <c r="D48035" s="233"/>
    </row>
    <row r="48037" spans="4:4" s="232" customFormat="1" ht="15.75" customHeight="1">
      <c r="D48037" s="233"/>
    </row>
    <row r="48039" spans="4:4" s="232" customFormat="1" ht="15.75" customHeight="1">
      <c r="D48039" s="233"/>
    </row>
    <row r="48041" spans="4:4" s="232" customFormat="1" ht="15.75" customHeight="1">
      <c r="D48041" s="233"/>
    </row>
    <row r="48043" spans="4:4" s="232" customFormat="1" ht="15.75" customHeight="1">
      <c r="D48043" s="233"/>
    </row>
    <row r="48045" spans="4:4" s="232" customFormat="1" ht="15.75" customHeight="1">
      <c r="D48045" s="233"/>
    </row>
    <row r="48047" spans="4:4" s="232" customFormat="1" ht="15.75" customHeight="1">
      <c r="D48047" s="233"/>
    </row>
    <row r="48049" spans="4:4" s="232" customFormat="1" ht="15.75" customHeight="1">
      <c r="D48049" s="233"/>
    </row>
    <row r="48051" spans="4:4" s="232" customFormat="1" ht="15.75" customHeight="1">
      <c r="D48051" s="233"/>
    </row>
    <row r="48053" spans="4:4" s="232" customFormat="1" ht="15.75" customHeight="1">
      <c r="D48053" s="233"/>
    </row>
    <row r="48055" spans="4:4" s="232" customFormat="1" ht="15.75" customHeight="1">
      <c r="D48055" s="233"/>
    </row>
    <row r="48057" spans="4:4" s="232" customFormat="1" ht="15.75" customHeight="1">
      <c r="D48057" s="233"/>
    </row>
    <row r="48059" spans="4:4" s="232" customFormat="1" ht="15.75" customHeight="1">
      <c r="D48059" s="233"/>
    </row>
    <row r="48061" spans="4:4" s="232" customFormat="1" ht="15.75" customHeight="1">
      <c r="D48061" s="233"/>
    </row>
    <row r="48063" spans="4:4" s="232" customFormat="1" ht="15.75" customHeight="1">
      <c r="D48063" s="233"/>
    </row>
    <row r="48065" spans="4:4" s="232" customFormat="1" ht="15.75" customHeight="1">
      <c r="D48065" s="233"/>
    </row>
    <row r="48067" spans="4:4" s="232" customFormat="1" ht="15.75" customHeight="1">
      <c r="D48067" s="233"/>
    </row>
    <row r="48069" spans="4:4" s="232" customFormat="1" ht="15.75" customHeight="1">
      <c r="D48069" s="233"/>
    </row>
    <row r="48071" spans="4:4" s="232" customFormat="1" ht="15.75" customHeight="1">
      <c r="D48071" s="233"/>
    </row>
    <row r="48073" spans="4:4" s="232" customFormat="1" ht="15.75" customHeight="1">
      <c r="D48073" s="233"/>
    </row>
    <row r="48075" spans="4:4" s="232" customFormat="1" ht="15.75" customHeight="1">
      <c r="D48075" s="233"/>
    </row>
    <row r="48077" spans="4:4" s="232" customFormat="1" ht="15.75" customHeight="1">
      <c r="D48077" s="233"/>
    </row>
    <row r="48079" spans="4:4" s="232" customFormat="1" ht="15.75" customHeight="1">
      <c r="D48079" s="233"/>
    </row>
    <row r="48081" spans="4:4" s="232" customFormat="1" ht="15.75" customHeight="1">
      <c r="D48081" s="233"/>
    </row>
    <row r="48083" spans="4:4" s="232" customFormat="1" ht="15.75" customHeight="1">
      <c r="D48083" s="233"/>
    </row>
    <row r="48085" spans="4:4" s="232" customFormat="1" ht="15.75" customHeight="1">
      <c r="D48085" s="233"/>
    </row>
    <row r="48087" spans="4:4" s="232" customFormat="1" ht="15.75" customHeight="1">
      <c r="D48087" s="233"/>
    </row>
    <row r="48089" spans="4:4" s="232" customFormat="1" ht="15.75" customHeight="1">
      <c r="D48089" s="233"/>
    </row>
    <row r="48091" spans="4:4" s="232" customFormat="1" ht="15.75" customHeight="1">
      <c r="D48091" s="233"/>
    </row>
    <row r="48093" spans="4:4" s="232" customFormat="1" ht="15.75" customHeight="1">
      <c r="D48093" s="233"/>
    </row>
    <row r="48095" spans="4:4" s="232" customFormat="1" ht="15.75" customHeight="1">
      <c r="D48095" s="233"/>
    </row>
    <row r="48097" spans="4:4" s="232" customFormat="1" ht="15.75" customHeight="1">
      <c r="D48097" s="233"/>
    </row>
    <row r="48099" spans="4:4" s="232" customFormat="1" ht="15.75" customHeight="1">
      <c r="D48099" s="233"/>
    </row>
    <row r="48101" spans="4:4" s="232" customFormat="1" ht="15.75" customHeight="1">
      <c r="D48101" s="233"/>
    </row>
    <row r="48103" spans="4:4" s="232" customFormat="1" ht="15.75" customHeight="1">
      <c r="D48103" s="233"/>
    </row>
    <row r="48105" spans="4:4" s="232" customFormat="1" ht="15.75" customHeight="1">
      <c r="D48105" s="233"/>
    </row>
    <row r="48107" spans="4:4" s="232" customFormat="1" ht="15.75" customHeight="1">
      <c r="D48107" s="233"/>
    </row>
    <row r="48109" spans="4:4" s="232" customFormat="1" ht="15.75" customHeight="1">
      <c r="D48109" s="233"/>
    </row>
    <row r="48111" spans="4:4" s="232" customFormat="1" ht="15.75" customHeight="1">
      <c r="D48111" s="233"/>
    </row>
    <row r="48113" spans="4:4" s="232" customFormat="1" ht="15.75" customHeight="1">
      <c r="D48113" s="233"/>
    </row>
    <row r="48115" spans="4:4" s="232" customFormat="1" ht="15.75" customHeight="1">
      <c r="D48115" s="233"/>
    </row>
    <row r="48117" spans="4:4" s="232" customFormat="1" ht="15.75" customHeight="1">
      <c r="D48117" s="233"/>
    </row>
    <row r="48119" spans="4:4" s="232" customFormat="1" ht="15.75" customHeight="1">
      <c r="D48119" s="233"/>
    </row>
    <row r="48121" spans="4:4" s="232" customFormat="1" ht="15.75" customHeight="1">
      <c r="D48121" s="233"/>
    </row>
    <row r="48123" spans="4:4" s="232" customFormat="1" ht="15.75" customHeight="1">
      <c r="D48123" s="233"/>
    </row>
    <row r="48125" spans="4:4" s="232" customFormat="1" ht="15.75" customHeight="1">
      <c r="D48125" s="233"/>
    </row>
    <row r="48127" spans="4:4" s="232" customFormat="1" ht="15.75" customHeight="1">
      <c r="D48127" s="233"/>
    </row>
    <row r="48129" spans="4:4" s="232" customFormat="1" ht="15.75" customHeight="1">
      <c r="D48129" s="233"/>
    </row>
    <row r="48131" spans="4:4" s="232" customFormat="1" ht="15.75" customHeight="1">
      <c r="D48131" s="233"/>
    </row>
    <row r="48133" spans="4:4" s="232" customFormat="1" ht="15.75" customHeight="1">
      <c r="D48133" s="233"/>
    </row>
    <row r="48135" spans="4:4" s="232" customFormat="1" ht="15.75" customHeight="1">
      <c r="D48135" s="233"/>
    </row>
    <row r="48137" spans="4:4" s="232" customFormat="1" ht="15.75" customHeight="1">
      <c r="D48137" s="233"/>
    </row>
    <row r="48139" spans="4:4" s="232" customFormat="1" ht="15.75" customHeight="1">
      <c r="D48139" s="233"/>
    </row>
    <row r="48141" spans="4:4" s="232" customFormat="1" ht="15.75" customHeight="1">
      <c r="D48141" s="233"/>
    </row>
    <row r="48143" spans="4:4" s="232" customFormat="1" ht="15.75" customHeight="1">
      <c r="D48143" s="233"/>
    </row>
    <row r="48145" spans="4:4" s="232" customFormat="1" ht="15.75" customHeight="1">
      <c r="D48145" s="233"/>
    </row>
    <row r="48147" spans="4:4" s="232" customFormat="1" ht="15.75" customHeight="1">
      <c r="D48147" s="233"/>
    </row>
    <row r="48149" spans="4:4" s="232" customFormat="1" ht="15.75" customHeight="1">
      <c r="D48149" s="233"/>
    </row>
    <row r="48151" spans="4:4" s="232" customFormat="1" ht="15.75" customHeight="1">
      <c r="D48151" s="233"/>
    </row>
    <row r="48153" spans="4:4" s="232" customFormat="1" ht="15.75" customHeight="1">
      <c r="D48153" s="233"/>
    </row>
    <row r="48155" spans="4:4" s="232" customFormat="1" ht="15.75" customHeight="1">
      <c r="D48155" s="233"/>
    </row>
    <row r="48157" spans="4:4" s="232" customFormat="1" ht="15.75" customHeight="1">
      <c r="D48157" s="233"/>
    </row>
    <row r="48159" spans="4:4" s="232" customFormat="1" ht="15.75" customHeight="1">
      <c r="D48159" s="233"/>
    </row>
    <row r="48161" spans="4:4" s="232" customFormat="1" ht="15.75" customHeight="1">
      <c r="D48161" s="233"/>
    </row>
    <row r="48163" spans="4:4" s="232" customFormat="1" ht="15.75" customHeight="1">
      <c r="D48163" s="233"/>
    </row>
    <row r="48165" spans="4:4" s="232" customFormat="1" ht="15.75" customHeight="1">
      <c r="D48165" s="233"/>
    </row>
    <row r="48167" spans="4:4" s="232" customFormat="1" ht="15.75" customHeight="1">
      <c r="D48167" s="233"/>
    </row>
    <row r="48169" spans="4:4" s="232" customFormat="1" ht="15.75" customHeight="1">
      <c r="D48169" s="233"/>
    </row>
    <row r="48171" spans="4:4" s="232" customFormat="1" ht="15.75" customHeight="1">
      <c r="D48171" s="233"/>
    </row>
    <row r="48173" spans="4:4" s="232" customFormat="1" ht="15.75" customHeight="1">
      <c r="D48173" s="233"/>
    </row>
    <row r="48175" spans="4:4" s="232" customFormat="1" ht="15.75" customHeight="1">
      <c r="D48175" s="233"/>
    </row>
    <row r="48177" spans="4:4" s="232" customFormat="1" ht="15.75" customHeight="1">
      <c r="D48177" s="233"/>
    </row>
    <row r="48179" spans="4:4" s="232" customFormat="1" ht="15.75" customHeight="1">
      <c r="D48179" s="233"/>
    </row>
    <row r="48181" spans="4:4" s="232" customFormat="1" ht="15.75" customHeight="1">
      <c r="D48181" s="233"/>
    </row>
    <row r="48183" spans="4:4" s="232" customFormat="1" ht="15.75" customHeight="1">
      <c r="D48183" s="233"/>
    </row>
    <row r="48185" spans="4:4" s="232" customFormat="1" ht="15.75" customHeight="1">
      <c r="D48185" s="233"/>
    </row>
    <row r="48187" spans="4:4" s="232" customFormat="1" ht="15.75" customHeight="1">
      <c r="D48187" s="233"/>
    </row>
    <row r="48189" spans="4:4" s="232" customFormat="1" ht="15.75" customHeight="1">
      <c r="D48189" s="233"/>
    </row>
    <row r="48191" spans="4:4" s="232" customFormat="1" ht="15.75" customHeight="1">
      <c r="D48191" s="233"/>
    </row>
    <row r="48193" spans="4:4" s="232" customFormat="1" ht="15.75" customHeight="1">
      <c r="D48193" s="233"/>
    </row>
    <row r="48195" spans="4:4" s="232" customFormat="1" ht="15.75" customHeight="1">
      <c r="D48195" s="233"/>
    </row>
    <row r="48197" spans="4:4" s="232" customFormat="1" ht="15.75" customHeight="1">
      <c r="D48197" s="233"/>
    </row>
    <row r="48199" spans="4:4" s="232" customFormat="1" ht="15.75" customHeight="1">
      <c r="D48199" s="233"/>
    </row>
    <row r="48201" spans="4:4" s="232" customFormat="1" ht="15.75" customHeight="1">
      <c r="D48201" s="233"/>
    </row>
    <row r="48203" spans="4:4" s="232" customFormat="1" ht="15.75" customHeight="1">
      <c r="D48203" s="233"/>
    </row>
    <row r="48205" spans="4:4" s="232" customFormat="1" ht="15.75" customHeight="1">
      <c r="D48205" s="233"/>
    </row>
    <row r="48207" spans="4:4" s="232" customFormat="1" ht="15.75" customHeight="1">
      <c r="D48207" s="233"/>
    </row>
    <row r="48209" spans="4:4" s="232" customFormat="1" ht="15.75" customHeight="1">
      <c r="D48209" s="233"/>
    </row>
    <row r="48211" spans="4:4" s="232" customFormat="1" ht="15.75" customHeight="1">
      <c r="D48211" s="233"/>
    </row>
    <row r="48213" spans="4:4" s="232" customFormat="1" ht="15.75" customHeight="1">
      <c r="D48213" s="233"/>
    </row>
    <row r="48215" spans="4:4" s="232" customFormat="1" ht="15.75" customHeight="1">
      <c r="D48215" s="233"/>
    </row>
    <row r="48217" spans="4:4" s="232" customFormat="1" ht="15.75" customHeight="1">
      <c r="D48217" s="233"/>
    </row>
    <row r="48219" spans="4:4" s="232" customFormat="1" ht="15.75" customHeight="1">
      <c r="D48219" s="233"/>
    </row>
    <row r="48221" spans="4:4" s="232" customFormat="1" ht="15.75" customHeight="1">
      <c r="D48221" s="233"/>
    </row>
    <row r="48223" spans="4:4" s="232" customFormat="1" ht="15.75" customHeight="1">
      <c r="D48223" s="233"/>
    </row>
    <row r="48225" spans="4:4" s="232" customFormat="1" ht="15.75" customHeight="1">
      <c r="D48225" s="233"/>
    </row>
    <row r="48227" spans="4:4" s="232" customFormat="1" ht="15.75" customHeight="1">
      <c r="D48227" s="233"/>
    </row>
    <row r="48229" spans="4:4" s="232" customFormat="1" ht="15.75" customHeight="1">
      <c r="D48229" s="233"/>
    </row>
    <row r="48231" spans="4:4" s="232" customFormat="1" ht="15.75" customHeight="1">
      <c r="D48231" s="233"/>
    </row>
    <row r="48233" spans="4:4" s="232" customFormat="1" ht="15.75" customHeight="1">
      <c r="D48233" s="233"/>
    </row>
    <row r="48235" spans="4:4" s="232" customFormat="1" ht="15.75" customHeight="1">
      <c r="D48235" s="233"/>
    </row>
    <row r="48237" spans="4:4" s="232" customFormat="1" ht="15.75" customHeight="1">
      <c r="D48237" s="233"/>
    </row>
    <row r="48239" spans="4:4" s="232" customFormat="1" ht="15.75" customHeight="1">
      <c r="D48239" s="233"/>
    </row>
    <row r="48241" spans="4:4" s="232" customFormat="1" ht="15.75" customHeight="1">
      <c r="D48241" s="233"/>
    </row>
    <row r="48243" spans="4:4" s="232" customFormat="1" ht="15.75" customHeight="1">
      <c r="D48243" s="233"/>
    </row>
    <row r="48245" spans="4:4" s="232" customFormat="1" ht="15.75" customHeight="1">
      <c r="D48245" s="233"/>
    </row>
    <row r="48247" spans="4:4" s="232" customFormat="1" ht="15.75" customHeight="1">
      <c r="D48247" s="233"/>
    </row>
    <row r="48249" spans="4:4" s="232" customFormat="1" ht="15.75" customHeight="1">
      <c r="D48249" s="233"/>
    </row>
    <row r="48251" spans="4:4" s="232" customFormat="1" ht="15.75" customHeight="1">
      <c r="D48251" s="233"/>
    </row>
    <row r="48253" spans="4:4" s="232" customFormat="1" ht="15.75" customHeight="1">
      <c r="D48253" s="233"/>
    </row>
    <row r="48255" spans="4:4" s="232" customFormat="1" ht="15.75" customHeight="1">
      <c r="D48255" s="233"/>
    </row>
    <row r="48257" spans="4:4" s="232" customFormat="1" ht="15.75" customHeight="1">
      <c r="D48257" s="233"/>
    </row>
    <row r="48259" spans="4:4" s="232" customFormat="1" ht="15.75" customHeight="1">
      <c r="D48259" s="233"/>
    </row>
    <row r="48261" spans="4:4" s="232" customFormat="1" ht="15.75" customHeight="1">
      <c r="D48261" s="233"/>
    </row>
    <row r="48263" spans="4:4" s="232" customFormat="1" ht="15.75" customHeight="1">
      <c r="D48263" s="233"/>
    </row>
    <row r="48265" spans="4:4" s="232" customFormat="1" ht="15.75" customHeight="1">
      <c r="D48265" s="233"/>
    </row>
    <row r="48267" spans="4:4" s="232" customFormat="1" ht="15.75" customHeight="1">
      <c r="D48267" s="233"/>
    </row>
    <row r="48269" spans="4:4" s="232" customFormat="1" ht="15.75" customHeight="1">
      <c r="D48269" s="233"/>
    </row>
    <row r="48271" spans="4:4" s="232" customFormat="1" ht="15.75" customHeight="1">
      <c r="D48271" s="233"/>
    </row>
    <row r="48273" spans="4:4" s="232" customFormat="1" ht="15.75" customHeight="1">
      <c r="D48273" s="233"/>
    </row>
    <row r="48275" spans="4:4" s="232" customFormat="1" ht="15.75" customHeight="1">
      <c r="D48275" s="233"/>
    </row>
    <row r="48277" spans="4:4" s="232" customFormat="1" ht="15.75" customHeight="1">
      <c r="D48277" s="233"/>
    </row>
    <row r="48279" spans="4:4" s="232" customFormat="1" ht="15.75" customHeight="1">
      <c r="D48279" s="233"/>
    </row>
    <row r="48281" spans="4:4" s="232" customFormat="1" ht="15.75" customHeight="1">
      <c r="D48281" s="233"/>
    </row>
    <row r="48283" spans="4:4" s="232" customFormat="1" ht="15.75" customHeight="1">
      <c r="D48283" s="233"/>
    </row>
    <row r="48285" spans="4:4" s="232" customFormat="1" ht="15.75" customHeight="1">
      <c r="D48285" s="233"/>
    </row>
    <row r="48287" spans="4:4" s="232" customFormat="1" ht="15.75" customHeight="1">
      <c r="D48287" s="233"/>
    </row>
    <row r="48289" spans="4:4" s="232" customFormat="1" ht="15.75" customHeight="1">
      <c r="D48289" s="233"/>
    </row>
    <row r="48291" spans="4:4" s="232" customFormat="1" ht="15.75" customHeight="1">
      <c r="D48291" s="233"/>
    </row>
    <row r="48293" spans="4:4" s="232" customFormat="1" ht="15.75" customHeight="1">
      <c r="D48293" s="233"/>
    </row>
    <row r="48295" spans="4:4" s="232" customFormat="1" ht="15.75" customHeight="1">
      <c r="D48295" s="233"/>
    </row>
    <row r="48297" spans="4:4" s="232" customFormat="1" ht="15.75" customHeight="1">
      <c r="D48297" s="233"/>
    </row>
    <row r="48299" spans="4:4" s="232" customFormat="1" ht="15.75" customHeight="1">
      <c r="D48299" s="233"/>
    </row>
    <row r="48301" spans="4:4" s="232" customFormat="1" ht="15.75" customHeight="1">
      <c r="D48301" s="233"/>
    </row>
    <row r="48303" spans="4:4" s="232" customFormat="1" ht="15.75" customHeight="1">
      <c r="D48303" s="233"/>
    </row>
    <row r="48305" spans="4:4" s="232" customFormat="1" ht="15.75" customHeight="1">
      <c r="D48305" s="233"/>
    </row>
    <row r="48307" spans="4:4" s="232" customFormat="1" ht="15.75" customHeight="1">
      <c r="D48307" s="233"/>
    </row>
    <row r="48309" spans="4:4" s="232" customFormat="1" ht="15.75" customHeight="1">
      <c r="D48309" s="233"/>
    </row>
    <row r="48311" spans="4:4" s="232" customFormat="1" ht="15.75" customHeight="1">
      <c r="D48311" s="233"/>
    </row>
    <row r="48313" spans="4:4" s="232" customFormat="1" ht="15.75" customHeight="1">
      <c r="D48313" s="233"/>
    </row>
    <row r="48315" spans="4:4" s="232" customFormat="1" ht="15.75" customHeight="1">
      <c r="D48315" s="233"/>
    </row>
    <row r="48317" spans="4:4" s="232" customFormat="1" ht="15.75" customHeight="1">
      <c r="D48317" s="233"/>
    </row>
    <row r="48319" spans="4:4" s="232" customFormat="1" ht="15.75" customHeight="1">
      <c r="D48319" s="233"/>
    </row>
    <row r="48321" spans="4:4" s="232" customFormat="1" ht="15.75" customHeight="1">
      <c r="D48321" s="233"/>
    </row>
    <row r="48323" spans="4:4" s="232" customFormat="1" ht="15.75" customHeight="1">
      <c r="D48323" s="233"/>
    </row>
    <row r="48325" spans="4:4" s="232" customFormat="1" ht="15.75" customHeight="1">
      <c r="D48325" s="233"/>
    </row>
    <row r="48327" spans="4:4" s="232" customFormat="1" ht="15.75" customHeight="1">
      <c r="D48327" s="233"/>
    </row>
    <row r="48329" spans="4:4" s="232" customFormat="1" ht="15.75" customHeight="1">
      <c r="D48329" s="233"/>
    </row>
    <row r="48331" spans="4:4" s="232" customFormat="1" ht="15.75" customHeight="1">
      <c r="D48331" s="233"/>
    </row>
    <row r="48333" spans="4:4" s="232" customFormat="1" ht="15.75" customHeight="1">
      <c r="D48333" s="233"/>
    </row>
    <row r="48335" spans="4:4" s="232" customFormat="1" ht="15.75" customHeight="1">
      <c r="D48335" s="233"/>
    </row>
    <row r="48337" spans="4:4" s="232" customFormat="1" ht="15.75" customHeight="1">
      <c r="D48337" s="233"/>
    </row>
    <row r="48339" spans="4:4" s="232" customFormat="1" ht="15.75" customHeight="1">
      <c r="D48339" s="233"/>
    </row>
    <row r="48341" spans="4:4" s="232" customFormat="1" ht="15.75" customHeight="1">
      <c r="D48341" s="233"/>
    </row>
    <row r="48343" spans="4:4" s="232" customFormat="1" ht="15.75" customHeight="1">
      <c r="D48343" s="233"/>
    </row>
    <row r="48345" spans="4:4" s="232" customFormat="1" ht="15.75" customHeight="1">
      <c r="D48345" s="233"/>
    </row>
    <row r="48347" spans="4:4" s="232" customFormat="1" ht="15.75" customHeight="1">
      <c r="D48347" s="233"/>
    </row>
    <row r="48349" spans="4:4" s="232" customFormat="1" ht="15.75" customHeight="1">
      <c r="D48349" s="233"/>
    </row>
    <row r="48351" spans="4:4" s="232" customFormat="1" ht="15.75" customHeight="1">
      <c r="D48351" s="233"/>
    </row>
    <row r="48353" spans="4:4" s="232" customFormat="1" ht="15.75" customHeight="1">
      <c r="D48353" s="233"/>
    </row>
    <row r="48355" spans="4:4" s="232" customFormat="1" ht="15.75" customHeight="1">
      <c r="D48355" s="233"/>
    </row>
    <row r="48357" spans="4:4" s="232" customFormat="1" ht="15.75" customHeight="1">
      <c r="D48357" s="233"/>
    </row>
    <row r="48359" spans="4:4" s="232" customFormat="1" ht="15.75" customHeight="1">
      <c r="D48359" s="233"/>
    </row>
    <row r="48361" spans="4:4" s="232" customFormat="1" ht="15.75" customHeight="1">
      <c r="D48361" s="233"/>
    </row>
    <row r="48363" spans="4:4" s="232" customFormat="1" ht="15.75" customHeight="1">
      <c r="D48363" s="233"/>
    </row>
    <row r="48365" spans="4:4" s="232" customFormat="1" ht="15.75" customHeight="1">
      <c r="D48365" s="233"/>
    </row>
    <row r="48367" spans="4:4" s="232" customFormat="1" ht="15.75" customHeight="1">
      <c r="D48367" s="233"/>
    </row>
    <row r="48369" spans="4:4" s="232" customFormat="1" ht="15.75" customHeight="1">
      <c r="D48369" s="233"/>
    </row>
    <row r="48371" spans="4:4" s="232" customFormat="1" ht="15.75" customHeight="1">
      <c r="D48371" s="233"/>
    </row>
    <row r="48373" spans="4:4" s="232" customFormat="1" ht="15.75" customHeight="1">
      <c r="D48373" s="233"/>
    </row>
    <row r="48375" spans="4:4" s="232" customFormat="1" ht="15.75" customHeight="1">
      <c r="D48375" s="233"/>
    </row>
    <row r="48377" spans="4:4" s="232" customFormat="1" ht="15.75" customHeight="1">
      <c r="D48377" s="233"/>
    </row>
    <row r="48379" spans="4:4" s="232" customFormat="1" ht="15.75" customHeight="1">
      <c r="D48379" s="233"/>
    </row>
    <row r="48381" spans="4:4" s="232" customFormat="1" ht="15.75" customHeight="1">
      <c r="D48381" s="233"/>
    </row>
    <row r="48383" spans="4:4" s="232" customFormat="1" ht="15.75" customHeight="1">
      <c r="D48383" s="233"/>
    </row>
    <row r="48385" spans="4:4" s="232" customFormat="1" ht="15.75" customHeight="1">
      <c r="D48385" s="233"/>
    </row>
    <row r="48387" spans="4:4" s="232" customFormat="1" ht="15.75" customHeight="1">
      <c r="D48387" s="233"/>
    </row>
    <row r="48389" spans="4:4" s="232" customFormat="1" ht="15.75" customHeight="1">
      <c r="D48389" s="233"/>
    </row>
    <row r="48391" spans="4:4" s="232" customFormat="1" ht="15.75" customHeight="1">
      <c r="D48391" s="233"/>
    </row>
    <row r="48393" spans="4:4" s="232" customFormat="1" ht="15.75" customHeight="1">
      <c r="D48393" s="233"/>
    </row>
    <row r="48395" spans="4:4" s="232" customFormat="1" ht="15.75" customHeight="1">
      <c r="D48395" s="233"/>
    </row>
    <row r="48397" spans="4:4" s="232" customFormat="1" ht="15.75" customHeight="1">
      <c r="D48397" s="233"/>
    </row>
    <row r="48399" spans="4:4" s="232" customFormat="1" ht="15.75" customHeight="1">
      <c r="D48399" s="233"/>
    </row>
    <row r="48401" spans="4:4" s="232" customFormat="1" ht="15.75" customHeight="1">
      <c r="D48401" s="233"/>
    </row>
    <row r="48403" spans="4:4" s="232" customFormat="1" ht="15.75" customHeight="1">
      <c r="D48403" s="233"/>
    </row>
    <row r="48405" spans="4:4" s="232" customFormat="1" ht="15.75" customHeight="1">
      <c r="D48405" s="233"/>
    </row>
    <row r="48407" spans="4:4" s="232" customFormat="1" ht="15.75" customHeight="1">
      <c r="D48407" s="233"/>
    </row>
    <row r="48409" spans="4:4" s="232" customFormat="1" ht="15.75" customHeight="1">
      <c r="D48409" s="233"/>
    </row>
    <row r="48411" spans="4:4" s="232" customFormat="1" ht="15.75" customHeight="1">
      <c r="D48411" s="233"/>
    </row>
    <row r="48413" spans="4:4" s="232" customFormat="1" ht="15.75" customHeight="1">
      <c r="D48413" s="233"/>
    </row>
    <row r="48415" spans="4:4" s="232" customFormat="1" ht="15.75" customHeight="1">
      <c r="D48415" s="233"/>
    </row>
    <row r="48417" spans="4:4" s="232" customFormat="1" ht="15.75" customHeight="1">
      <c r="D48417" s="233"/>
    </row>
    <row r="48419" spans="4:4" s="232" customFormat="1" ht="15.75" customHeight="1">
      <c r="D48419" s="233"/>
    </row>
    <row r="48421" spans="4:4" s="232" customFormat="1" ht="15.75" customHeight="1">
      <c r="D48421" s="233"/>
    </row>
    <row r="48423" spans="4:4" s="232" customFormat="1" ht="15.75" customHeight="1">
      <c r="D48423" s="233"/>
    </row>
    <row r="48425" spans="4:4" s="232" customFormat="1" ht="15.75" customHeight="1">
      <c r="D48425" s="233"/>
    </row>
    <row r="48427" spans="4:4" s="232" customFormat="1" ht="15.75" customHeight="1">
      <c r="D48427" s="233"/>
    </row>
    <row r="48429" spans="4:4" s="232" customFormat="1" ht="15.75" customHeight="1">
      <c r="D48429" s="233"/>
    </row>
    <row r="48431" spans="4:4" s="232" customFormat="1" ht="15.75" customHeight="1">
      <c r="D48431" s="233"/>
    </row>
    <row r="48433" spans="4:4" s="232" customFormat="1" ht="15.75" customHeight="1">
      <c r="D48433" s="233"/>
    </row>
    <row r="48435" spans="4:4" s="232" customFormat="1" ht="15.75" customHeight="1">
      <c r="D48435" s="233"/>
    </row>
    <row r="48437" spans="4:4" s="232" customFormat="1" ht="15.75" customHeight="1">
      <c r="D48437" s="233"/>
    </row>
    <row r="48439" spans="4:4" s="232" customFormat="1" ht="15.75" customHeight="1">
      <c r="D48439" s="233"/>
    </row>
    <row r="48441" spans="4:4" s="232" customFormat="1" ht="15.75" customHeight="1">
      <c r="D48441" s="233"/>
    </row>
    <row r="48443" spans="4:4" s="232" customFormat="1" ht="15.75" customHeight="1">
      <c r="D48443" s="233"/>
    </row>
    <row r="48445" spans="4:4" s="232" customFormat="1" ht="15.75" customHeight="1">
      <c r="D48445" s="233"/>
    </row>
    <row r="48447" spans="4:4" s="232" customFormat="1" ht="15.75" customHeight="1">
      <c r="D48447" s="233"/>
    </row>
    <row r="48449" spans="4:4" s="232" customFormat="1" ht="15.75" customHeight="1">
      <c r="D48449" s="233"/>
    </row>
    <row r="48451" spans="4:4" s="232" customFormat="1" ht="15.75" customHeight="1">
      <c r="D48451" s="233"/>
    </row>
    <row r="48453" spans="4:4" s="232" customFormat="1" ht="15.75" customHeight="1">
      <c r="D48453" s="233"/>
    </row>
    <row r="48455" spans="4:4" s="232" customFormat="1" ht="15.75" customHeight="1">
      <c r="D48455" s="233"/>
    </row>
    <row r="48457" spans="4:4" s="232" customFormat="1" ht="15.75" customHeight="1">
      <c r="D48457" s="233"/>
    </row>
    <row r="48459" spans="4:4" s="232" customFormat="1" ht="15.75" customHeight="1">
      <c r="D48459" s="233"/>
    </row>
    <row r="48461" spans="4:4" s="232" customFormat="1" ht="15.75" customHeight="1">
      <c r="D48461" s="233"/>
    </row>
    <row r="48463" spans="4:4" s="232" customFormat="1" ht="15.75" customHeight="1">
      <c r="D48463" s="233"/>
    </row>
    <row r="48465" spans="4:4" s="232" customFormat="1" ht="15.75" customHeight="1">
      <c r="D48465" s="233"/>
    </row>
    <row r="48467" spans="4:4" s="232" customFormat="1" ht="15.75" customHeight="1">
      <c r="D48467" s="233"/>
    </row>
    <row r="48469" spans="4:4" s="232" customFormat="1" ht="15.75" customHeight="1">
      <c r="D48469" s="233"/>
    </row>
    <row r="48471" spans="4:4" s="232" customFormat="1" ht="15.75" customHeight="1">
      <c r="D48471" s="233"/>
    </row>
    <row r="48473" spans="4:4" s="232" customFormat="1" ht="15.75" customHeight="1">
      <c r="D48473" s="233"/>
    </row>
    <row r="48475" spans="4:4" s="232" customFormat="1" ht="15.75" customHeight="1">
      <c r="D48475" s="233"/>
    </row>
    <row r="48477" spans="4:4" s="232" customFormat="1" ht="15.75" customHeight="1">
      <c r="D48477" s="233"/>
    </row>
    <row r="48479" spans="4:4" s="232" customFormat="1" ht="15.75" customHeight="1">
      <c r="D48479" s="233"/>
    </row>
    <row r="48481" spans="4:4" s="232" customFormat="1" ht="15.75" customHeight="1">
      <c r="D48481" s="233"/>
    </row>
    <row r="48483" spans="4:4" s="232" customFormat="1" ht="15.75" customHeight="1">
      <c r="D48483" s="233"/>
    </row>
    <row r="48485" spans="4:4" s="232" customFormat="1" ht="15.75" customHeight="1">
      <c r="D48485" s="233"/>
    </row>
    <row r="48487" spans="4:4" s="232" customFormat="1" ht="15.75" customHeight="1">
      <c r="D48487" s="233"/>
    </row>
    <row r="48489" spans="4:4" s="232" customFormat="1" ht="15.75" customHeight="1">
      <c r="D48489" s="233"/>
    </row>
    <row r="48491" spans="4:4" s="232" customFormat="1" ht="15.75" customHeight="1">
      <c r="D48491" s="233"/>
    </row>
    <row r="48493" spans="4:4" s="232" customFormat="1" ht="15.75" customHeight="1">
      <c r="D48493" s="233"/>
    </row>
    <row r="48495" spans="4:4" s="232" customFormat="1" ht="15.75" customHeight="1">
      <c r="D48495" s="233"/>
    </row>
    <row r="48497" spans="4:4" s="232" customFormat="1" ht="15.75" customHeight="1">
      <c r="D48497" s="233"/>
    </row>
    <row r="48499" spans="4:4" s="232" customFormat="1" ht="15.75" customHeight="1">
      <c r="D48499" s="233"/>
    </row>
    <row r="48501" spans="4:4" s="232" customFormat="1" ht="15.75" customHeight="1">
      <c r="D48501" s="233"/>
    </row>
    <row r="48503" spans="4:4" s="232" customFormat="1" ht="15.75" customHeight="1">
      <c r="D48503" s="233"/>
    </row>
    <row r="48505" spans="4:4" s="232" customFormat="1" ht="15.75" customHeight="1">
      <c r="D48505" s="233"/>
    </row>
    <row r="48507" spans="4:4" s="232" customFormat="1" ht="15.75" customHeight="1">
      <c r="D48507" s="233"/>
    </row>
    <row r="48509" spans="4:4" s="232" customFormat="1" ht="15.75" customHeight="1">
      <c r="D48509" s="233"/>
    </row>
    <row r="48511" spans="4:4" s="232" customFormat="1" ht="15.75" customHeight="1">
      <c r="D48511" s="233"/>
    </row>
    <row r="48513" spans="4:4" s="232" customFormat="1" ht="15.75" customHeight="1">
      <c r="D48513" s="233"/>
    </row>
    <row r="48515" spans="4:4" s="232" customFormat="1" ht="15.75" customHeight="1">
      <c r="D48515" s="233"/>
    </row>
    <row r="48517" spans="4:4" s="232" customFormat="1" ht="15.75" customHeight="1">
      <c r="D48517" s="233"/>
    </row>
    <row r="48519" spans="4:4" s="232" customFormat="1" ht="15.75" customHeight="1">
      <c r="D48519" s="233"/>
    </row>
    <row r="48521" spans="4:4" s="232" customFormat="1" ht="15.75" customHeight="1">
      <c r="D48521" s="233"/>
    </row>
    <row r="48523" spans="4:4" s="232" customFormat="1" ht="15.75" customHeight="1">
      <c r="D48523" s="233"/>
    </row>
    <row r="48525" spans="4:4" s="232" customFormat="1" ht="15.75" customHeight="1">
      <c r="D48525" s="233"/>
    </row>
    <row r="48527" spans="4:4" s="232" customFormat="1" ht="15.75" customHeight="1">
      <c r="D48527" s="233"/>
    </row>
    <row r="48529" spans="4:4" s="232" customFormat="1" ht="15.75" customHeight="1">
      <c r="D48529" s="233"/>
    </row>
    <row r="48531" spans="4:4" s="232" customFormat="1" ht="15.75" customHeight="1">
      <c r="D48531" s="233"/>
    </row>
    <row r="48533" spans="4:4" s="232" customFormat="1" ht="15.75" customHeight="1">
      <c r="D48533" s="233"/>
    </row>
    <row r="48535" spans="4:4" s="232" customFormat="1" ht="15.75" customHeight="1">
      <c r="D48535" s="233"/>
    </row>
    <row r="48537" spans="4:4" s="232" customFormat="1" ht="15.75" customHeight="1">
      <c r="D48537" s="233"/>
    </row>
    <row r="48539" spans="4:4" s="232" customFormat="1" ht="15.75" customHeight="1">
      <c r="D48539" s="233"/>
    </row>
    <row r="48541" spans="4:4" s="232" customFormat="1" ht="15.75" customHeight="1">
      <c r="D48541" s="233"/>
    </row>
    <row r="48543" spans="4:4" s="232" customFormat="1" ht="15.75" customHeight="1">
      <c r="D48543" s="233"/>
    </row>
    <row r="48545" spans="4:4" s="232" customFormat="1" ht="15.75" customHeight="1">
      <c r="D48545" s="233"/>
    </row>
    <row r="48547" spans="4:4" s="232" customFormat="1" ht="15.75" customHeight="1">
      <c r="D48547" s="233"/>
    </row>
    <row r="48549" spans="4:4" s="232" customFormat="1" ht="15.75" customHeight="1">
      <c r="D48549" s="233"/>
    </row>
    <row r="48551" spans="4:4" s="232" customFormat="1" ht="15.75" customHeight="1">
      <c r="D48551" s="233"/>
    </row>
    <row r="48553" spans="4:4" s="232" customFormat="1" ht="15.75" customHeight="1">
      <c r="D48553" s="233"/>
    </row>
    <row r="48555" spans="4:4" s="232" customFormat="1" ht="15.75" customHeight="1">
      <c r="D48555" s="233"/>
    </row>
    <row r="48557" spans="4:4" s="232" customFormat="1" ht="15.75" customHeight="1">
      <c r="D48557" s="233"/>
    </row>
    <row r="48559" spans="4:4" s="232" customFormat="1" ht="15.75" customHeight="1">
      <c r="D48559" s="233"/>
    </row>
    <row r="48561" spans="4:4" s="232" customFormat="1" ht="15.75" customHeight="1">
      <c r="D48561" s="233"/>
    </row>
    <row r="48563" spans="4:4" s="232" customFormat="1" ht="15.75" customHeight="1">
      <c r="D48563" s="233"/>
    </row>
    <row r="48565" spans="4:4" s="232" customFormat="1" ht="15.75" customHeight="1">
      <c r="D48565" s="233"/>
    </row>
    <row r="48567" spans="4:4" s="232" customFormat="1" ht="15.75" customHeight="1">
      <c r="D48567" s="233"/>
    </row>
    <row r="48569" spans="4:4" s="232" customFormat="1" ht="15.75" customHeight="1">
      <c r="D48569" s="233"/>
    </row>
    <row r="48571" spans="4:4" s="232" customFormat="1" ht="15.75" customHeight="1">
      <c r="D48571" s="233"/>
    </row>
    <row r="48573" spans="4:4" s="232" customFormat="1" ht="15.75" customHeight="1">
      <c r="D48573" s="233"/>
    </row>
    <row r="48575" spans="4:4" s="232" customFormat="1" ht="15.75" customHeight="1">
      <c r="D48575" s="233"/>
    </row>
    <row r="48577" spans="4:4" s="232" customFormat="1" ht="15.75" customHeight="1">
      <c r="D48577" s="233"/>
    </row>
    <row r="48579" spans="4:4" s="232" customFormat="1" ht="15.75" customHeight="1">
      <c r="D48579" s="233"/>
    </row>
    <row r="48581" spans="4:4" s="232" customFormat="1" ht="15.75" customHeight="1">
      <c r="D48581" s="233"/>
    </row>
    <row r="48583" spans="4:4" s="232" customFormat="1" ht="15.75" customHeight="1">
      <c r="D48583" s="233"/>
    </row>
    <row r="48585" spans="4:4" s="232" customFormat="1" ht="15.75" customHeight="1">
      <c r="D48585" s="233"/>
    </row>
    <row r="48587" spans="4:4" s="232" customFormat="1" ht="15.75" customHeight="1">
      <c r="D48587" s="233"/>
    </row>
    <row r="48589" spans="4:4" s="232" customFormat="1" ht="15.75" customHeight="1">
      <c r="D48589" s="233"/>
    </row>
    <row r="48591" spans="4:4" s="232" customFormat="1" ht="15.75" customHeight="1">
      <c r="D48591" s="233"/>
    </row>
    <row r="48593" spans="4:4" s="232" customFormat="1" ht="15.75" customHeight="1">
      <c r="D48593" s="233"/>
    </row>
    <row r="48595" spans="4:4" s="232" customFormat="1" ht="15.75" customHeight="1">
      <c r="D48595" s="233"/>
    </row>
    <row r="48597" spans="4:4" s="232" customFormat="1" ht="15.75" customHeight="1">
      <c r="D48597" s="233"/>
    </row>
    <row r="48599" spans="4:4" s="232" customFormat="1" ht="15.75" customHeight="1">
      <c r="D48599" s="233"/>
    </row>
    <row r="48601" spans="4:4" s="232" customFormat="1" ht="15.75" customHeight="1">
      <c r="D48601" s="233"/>
    </row>
    <row r="48603" spans="4:4" s="232" customFormat="1" ht="15.75" customHeight="1">
      <c r="D48603" s="233"/>
    </row>
    <row r="48605" spans="4:4" s="232" customFormat="1" ht="15.75" customHeight="1">
      <c r="D48605" s="233"/>
    </row>
    <row r="48607" spans="4:4" s="232" customFormat="1" ht="15.75" customHeight="1">
      <c r="D48607" s="233"/>
    </row>
    <row r="48609" spans="4:4" s="232" customFormat="1" ht="15.75" customHeight="1">
      <c r="D48609" s="233"/>
    </row>
    <row r="48611" spans="4:4" s="232" customFormat="1" ht="15.75" customHeight="1">
      <c r="D48611" s="233"/>
    </row>
    <row r="48613" spans="4:4" s="232" customFormat="1" ht="15.75" customHeight="1">
      <c r="D48613" s="233"/>
    </row>
    <row r="48615" spans="4:4" s="232" customFormat="1" ht="15.75" customHeight="1">
      <c r="D48615" s="233"/>
    </row>
    <row r="48617" spans="4:4" s="232" customFormat="1" ht="15.75" customHeight="1">
      <c r="D48617" s="233"/>
    </row>
    <row r="48619" spans="4:4" s="232" customFormat="1" ht="15.75" customHeight="1">
      <c r="D48619" s="233"/>
    </row>
    <row r="48621" spans="4:4" s="232" customFormat="1" ht="15.75" customHeight="1">
      <c r="D48621" s="233"/>
    </row>
    <row r="48623" spans="4:4" s="232" customFormat="1" ht="15.75" customHeight="1">
      <c r="D48623" s="233"/>
    </row>
    <row r="48625" spans="4:4" s="232" customFormat="1" ht="15.75" customHeight="1">
      <c r="D48625" s="233"/>
    </row>
    <row r="48627" spans="4:4" s="232" customFormat="1" ht="15.75" customHeight="1">
      <c r="D48627" s="233"/>
    </row>
    <row r="48629" spans="4:4" s="232" customFormat="1" ht="15.75" customHeight="1">
      <c r="D48629" s="233"/>
    </row>
    <row r="48631" spans="4:4" s="232" customFormat="1" ht="15.75" customHeight="1">
      <c r="D48631" s="233"/>
    </row>
    <row r="48633" spans="4:4" s="232" customFormat="1" ht="15.75" customHeight="1">
      <c r="D48633" s="233"/>
    </row>
    <row r="48635" spans="4:4" s="232" customFormat="1" ht="15.75" customHeight="1">
      <c r="D48635" s="233"/>
    </row>
    <row r="48637" spans="4:4" s="232" customFormat="1" ht="15.75" customHeight="1">
      <c r="D48637" s="233"/>
    </row>
    <row r="48639" spans="4:4" s="232" customFormat="1" ht="15.75" customHeight="1">
      <c r="D48639" s="233"/>
    </row>
    <row r="48641" spans="4:4" s="232" customFormat="1" ht="15.75" customHeight="1">
      <c r="D48641" s="233"/>
    </row>
    <row r="48643" spans="4:4" s="232" customFormat="1" ht="15.75" customHeight="1">
      <c r="D48643" s="233"/>
    </row>
    <row r="48645" spans="4:4" s="232" customFormat="1" ht="15.75" customHeight="1">
      <c r="D48645" s="233"/>
    </row>
    <row r="48647" spans="4:4" s="232" customFormat="1" ht="15.75" customHeight="1">
      <c r="D48647" s="233"/>
    </row>
    <row r="48649" spans="4:4" s="232" customFormat="1" ht="15.75" customHeight="1">
      <c r="D48649" s="233"/>
    </row>
    <row r="48651" spans="4:4" s="232" customFormat="1" ht="15.75" customHeight="1">
      <c r="D48651" s="233"/>
    </row>
    <row r="48653" spans="4:4" s="232" customFormat="1" ht="15.75" customHeight="1">
      <c r="D48653" s="233"/>
    </row>
    <row r="48655" spans="4:4" s="232" customFormat="1" ht="15.75" customHeight="1">
      <c r="D48655" s="233"/>
    </row>
    <row r="48657" spans="4:4" s="232" customFormat="1" ht="15.75" customHeight="1">
      <c r="D48657" s="233"/>
    </row>
    <row r="48659" spans="4:4" s="232" customFormat="1" ht="15.75" customHeight="1">
      <c r="D48659" s="233"/>
    </row>
    <row r="48661" spans="4:4" s="232" customFormat="1" ht="15.75" customHeight="1">
      <c r="D48661" s="233"/>
    </row>
    <row r="48663" spans="4:4" s="232" customFormat="1" ht="15.75" customHeight="1">
      <c r="D48663" s="233"/>
    </row>
    <row r="48665" spans="4:4" s="232" customFormat="1" ht="15.75" customHeight="1">
      <c r="D48665" s="233"/>
    </row>
    <row r="48667" spans="4:4" s="232" customFormat="1" ht="15.75" customHeight="1">
      <c r="D48667" s="233"/>
    </row>
    <row r="48669" spans="4:4" s="232" customFormat="1" ht="15.75" customHeight="1">
      <c r="D48669" s="233"/>
    </row>
    <row r="48671" spans="4:4" s="232" customFormat="1" ht="15.75" customHeight="1">
      <c r="D48671" s="233"/>
    </row>
    <row r="48673" spans="4:4" s="232" customFormat="1" ht="15.75" customHeight="1">
      <c r="D48673" s="233"/>
    </row>
    <row r="48675" spans="4:4" s="232" customFormat="1" ht="15.75" customHeight="1">
      <c r="D48675" s="233"/>
    </row>
    <row r="48677" spans="4:4" s="232" customFormat="1" ht="15.75" customHeight="1">
      <c r="D48677" s="233"/>
    </row>
    <row r="48679" spans="4:4" s="232" customFormat="1" ht="15.75" customHeight="1">
      <c r="D48679" s="233"/>
    </row>
    <row r="48681" spans="4:4" s="232" customFormat="1" ht="15.75" customHeight="1">
      <c r="D48681" s="233"/>
    </row>
    <row r="48683" spans="4:4" s="232" customFormat="1" ht="15.75" customHeight="1">
      <c r="D48683" s="233"/>
    </row>
    <row r="48685" spans="4:4" s="232" customFormat="1" ht="15.75" customHeight="1">
      <c r="D48685" s="233"/>
    </row>
    <row r="48687" spans="4:4" s="232" customFormat="1" ht="15.75" customHeight="1">
      <c r="D48687" s="233"/>
    </row>
    <row r="48689" spans="4:4" s="232" customFormat="1" ht="15.75" customHeight="1">
      <c r="D48689" s="233"/>
    </row>
    <row r="48691" spans="4:4" s="232" customFormat="1" ht="15.75" customHeight="1">
      <c r="D48691" s="233"/>
    </row>
    <row r="48693" spans="4:4" s="232" customFormat="1" ht="15.75" customHeight="1">
      <c r="D48693" s="233"/>
    </row>
    <row r="48695" spans="4:4" s="232" customFormat="1" ht="15.75" customHeight="1">
      <c r="D48695" s="233"/>
    </row>
    <row r="48697" spans="4:4" s="232" customFormat="1" ht="15.75" customHeight="1">
      <c r="D48697" s="233"/>
    </row>
    <row r="48699" spans="4:4" s="232" customFormat="1" ht="15.75" customHeight="1">
      <c r="D48699" s="233"/>
    </row>
    <row r="48701" spans="4:4" s="232" customFormat="1" ht="15.75" customHeight="1">
      <c r="D48701" s="233"/>
    </row>
    <row r="48703" spans="4:4" s="232" customFormat="1" ht="15.75" customHeight="1">
      <c r="D48703" s="233"/>
    </row>
    <row r="48705" spans="4:4" s="232" customFormat="1" ht="15.75" customHeight="1">
      <c r="D48705" s="233"/>
    </row>
    <row r="48707" spans="4:4" s="232" customFormat="1" ht="15.75" customHeight="1">
      <c r="D48707" s="233"/>
    </row>
    <row r="48709" spans="4:4" s="232" customFormat="1" ht="15.75" customHeight="1">
      <c r="D48709" s="233"/>
    </row>
    <row r="48711" spans="4:4" s="232" customFormat="1" ht="15.75" customHeight="1">
      <c r="D48711" s="233"/>
    </row>
    <row r="48713" spans="4:4" s="232" customFormat="1" ht="15.75" customHeight="1">
      <c r="D48713" s="233"/>
    </row>
    <row r="48715" spans="4:4" s="232" customFormat="1" ht="15.75" customHeight="1">
      <c r="D48715" s="233"/>
    </row>
    <row r="48717" spans="4:4" s="232" customFormat="1" ht="15.75" customHeight="1">
      <c r="D48717" s="233"/>
    </row>
    <row r="48719" spans="4:4" s="232" customFormat="1" ht="15.75" customHeight="1">
      <c r="D48719" s="233"/>
    </row>
    <row r="48721" spans="4:4" s="232" customFormat="1" ht="15.75" customHeight="1">
      <c r="D48721" s="233"/>
    </row>
    <row r="48723" spans="4:4" s="232" customFormat="1" ht="15.75" customHeight="1">
      <c r="D48723" s="233"/>
    </row>
    <row r="48725" spans="4:4" s="232" customFormat="1" ht="15.75" customHeight="1">
      <c r="D48725" s="233"/>
    </row>
    <row r="48727" spans="4:4" s="232" customFormat="1" ht="15.75" customHeight="1">
      <c r="D48727" s="233"/>
    </row>
    <row r="48729" spans="4:4" s="232" customFormat="1" ht="15.75" customHeight="1">
      <c r="D48729" s="233"/>
    </row>
    <row r="48731" spans="4:4" s="232" customFormat="1" ht="15.75" customHeight="1">
      <c r="D48731" s="233"/>
    </row>
    <row r="48733" spans="4:4" s="232" customFormat="1" ht="15.75" customHeight="1">
      <c r="D48733" s="233"/>
    </row>
    <row r="48735" spans="4:4" s="232" customFormat="1" ht="15.75" customHeight="1">
      <c r="D48735" s="233"/>
    </row>
    <row r="48737" spans="4:4" s="232" customFormat="1" ht="15.75" customHeight="1">
      <c r="D48737" s="233"/>
    </row>
    <row r="48739" spans="4:4" s="232" customFormat="1" ht="15.75" customHeight="1">
      <c r="D48739" s="233"/>
    </row>
    <row r="48741" spans="4:4" s="232" customFormat="1" ht="15.75" customHeight="1">
      <c r="D48741" s="233"/>
    </row>
    <row r="48743" spans="4:4" s="232" customFormat="1" ht="15.75" customHeight="1">
      <c r="D48743" s="233"/>
    </row>
    <row r="48745" spans="4:4" s="232" customFormat="1" ht="15.75" customHeight="1">
      <c r="D48745" s="233"/>
    </row>
    <row r="48747" spans="4:4" s="232" customFormat="1" ht="15.75" customHeight="1">
      <c r="D48747" s="233"/>
    </row>
    <row r="48749" spans="4:4" s="232" customFormat="1" ht="15.75" customHeight="1">
      <c r="D48749" s="233"/>
    </row>
    <row r="48751" spans="4:4" s="232" customFormat="1" ht="15.75" customHeight="1">
      <c r="D48751" s="233"/>
    </row>
    <row r="48753" spans="4:4" s="232" customFormat="1" ht="15.75" customHeight="1">
      <c r="D48753" s="233"/>
    </row>
    <row r="48755" spans="4:4" s="232" customFormat="1" ht="15.75" customHeight="1">
      <c r="D48755" s="233"/>
    </row>
    <row r="48757" spans="4:4" s="232" customFormat="1" ht="15.75" customHeight="1">
      <c r="D48757" s="233"/>
    </row>
    <row r="48759" spans="4:4" s="232" customFormat="1" ht="15.75" customHeight="1">
      <c r="D48759" s="233"/>
    </row>
    <row r="48761" spans="4:4" s="232" customFormat="1" ht="15.75" customHeight="1">
      <c r="D48761" s="233"/>
    </row>
    <row r="48763" spans="4:4" s="232" customFormat="1" ht="15.75" customHeight="1">
      <c r="D48763" s="233"/>
    </row>
    <row r="48765" spans="4:4" s="232" customFormat="1" ht="15.75" customHeight="1">
      <c r="D48765" s="233"/>
    </row>
    <row r="48767" spans="4:4" s="232" customFormat="1" ht="15.75" customHeight="1">
      <c r="D48767" s="233"/>
    </row>
    <row r="48769" spans="4:4" s="232" customFormat="1" ht="15.75" customHeight="1">
      <c r="D48769" s="233"/>
    </row>
    <row r="48771" spans="4:4" s="232" customFormat="1" ht="15.75" customHeight="1">
      <c r="D48771" s="233"/>
    </row>
    <row r="48773" spans="4:4" s="232" customFormat="1" ht="15.75" customHeight="1">
      <c r="D48773" s="233"/>
    </row>
    <row r="48775" spans="4:4" s="232" customFormat="1" ht="15.75" customHeight="1">
      <c r="D48775" s="233"/>
    </row>
    <row r="48777" spans="4:4" s="232" customFormat="1" ht="15.75" customHeight="1">
      <c r="D48777" s="233"/>
    </row>
    <row r="48779" spans="4:4" s="232" customFormat="1" ht="15.75" customHeight="1">
      <c r="D48779" s="233"/>
    </row>
    <row r="48781" spans="4:4" s="232" customFormat="1" ht="15.75" customHeight="1">
      <c r="D48781" s="233"/>
    </row>
    <row r="48783" spans="4:4" s="232" customFormat="1" ht="15.75" customHeight="1">
      <c r="D48783" s="233"/>
    </row>
    <row r="48785" spans="4:4" s="232" customFormat="1" ht="15.75" customHeight="1">
      <c r="D48785" s="233"/>
    </row>
    <row r="48787" spans="4:4" s="232" customFormat="1" ht="15.75" customHeight="1">
      <c r="D48787" s="233"/>
    </row>
    <row r="48789" spans="4:4" s="232" customFormat="1" ht="15.75" customHeight="1">
      <c r="D48789" s="233"/>
    </row>
    <row r="48791" spans="4:4" s="232" customFormat="1" ht="15.75" customHeight="1">
      <c r="D48791" s="233"/>
    </row>
    <row r="48793" spans="4:4" s="232" customFormat="1" ht="15.75" customHeight="1">
      <c r="D48793" s="233"/>
    </row>
    <row r="48795" spans="4:4" s="232" customFormat="1" ht="15.75" customHeight="1">
      <c r="D48795" s="233"/>
    </row>
    <row r="48797" spans="4:4" s="232" customFormat="1" ht="15.75" customHeight="1">
      <c r="D48797" s="233"/>
    </row>
    <row r="48799" spans="4:4" s="232" customFormat="1" ht="15.75" customHeight="1">
      <c r="D48799" s="233"/>
    </row>
    <row r="48801" spans="4:4" s="232" customFormat="1" ht="15.75" customHeight="1">
      <c r="D48801" s="233"/>
    </row>
    <row r="48803" spans="4:4" s="232" customFormat="1" ht="15.75" customHeight="1">
      <c r="D48803" s="233"/>
    </row>
    <row r="48805" spans="4:4" s="232" customFormat="1" ht="15.75" customHeight="1">
      <c r="D48805" s="233"/>
    </row>
    <row r="48807" spans="4:4" s="232" customFormat="1" ht="15.75" customHeight="1">
      <c r="D48807" s="233"/>
    </row>
    <row r="48809" spans="4:4" s="232" customFormat="1" ht="15.75" customHeight="1">
      <c r="D48809" s="233"/>
    </row>
    <row r="48811" spans="4:4" s="232" customFormat="1" ht="15.75" customHeight="1">
      <c r="D48811" s="233"/>
    </row>
    <row r="48813" spans="4:4" s="232" customFormat="1" ht="15.75" customHeight="1">
      <c r="D48813" s="233"/>
    </row>
    <row r="48815" spans="4:4" s="232" customFormat="1" ht="15.75" customHeight="1">
      <c r="D48815" s="233"/>
    </row>
    <row r="48817" spans="4:4" s="232" customFormat="1" ht="15.75" customHeight="1">
      <c r="D48817" s="233"/>
    </row>
    <row r="48819" spans="4:4" s="232" customFormat="1" ht="15.75" customHeight="1">
      <c r="D48819" s="233"/>
    </row>
    <row r="48821" spans="4:4" s="232" customFormat="1" ht="15.75" customHeight="1">
      <c r="D48821" s="233"/>
    </row>
    <row r="48823" spans="4:4" s="232" customFormat="1" ht="15.75" customHeight="1">
      <c r="D48823" s="233"/>
    </row>
    <row r="48825" spans="4:4" s="232" customFormat="1" ht="15.75" customHeight="1">
      <c r="D48825" s="233"/>
    </row>
    <row r="48827" spans="4:4" s="232" customFormat="1" ht="15.75" customHeight="1">
      <c r="D48827" s="233"/>
    </row>
    <row r="48829" spans="4:4" s="232" customFormat="1" ht="15.75" customHeight="1">
      <c r="D48829" s="233"/>
    </row>
    <row r="48831" spans="4:4" s="232" customFormat="1" ht="15.75" customHeight="1">
      <c r="D48831" s="233"/>
    </row>
    <row r="48833" spans="4:4" s="232" customFormat="1" ht="15.75" customHeight="1">
      <c r="D48833" s="233"/>
    </row>
    <row r="48835" spans="4:4" s="232" customFormat="1" ht="15.75" customHeight="1">
      <c r="D48835" s="233"/>
    </row>
    <row r="48837" spans="4:4" s="232" customFormat="1" ht="15.75" customHeight="1">
      <c r="D48837" s="233"/>
    </row>
    <row r="48839" spans="4:4" s="232" customFormat="1" ht="15.75" customHeight="1">
      <c r="D48839" s="233"/>
    </row>
    <row r="48841" spans="4:4" s="232" customFormat="1" ht="15.75" customHeight="1">
      <c r="D48841" s="233"/>
    </row>
    <row r="48843" spans="4:4" s="232" customFormat="1" ht="15.75" customHeight="1">
      <c r="D48843" s="233"/>
    </row>
    <row r="48845" spans="4:4" s="232" customFormat="1" ht="15.75" customHeight="1">
      <c r="D48845" s="233"/>
    </row>
    <row r="48847" spans="4:4" s="232" customFormat="1" ht="15.75" customHeight="1">
      <c r="D48847" s="233"/>
    </row>
    <row r="48849" spans="4:4" s="232" customFormat="1" ht="15.75" customHeight="1">
      <c r="D48849" s="233"/>
    </row>
    <row r="48851" spans="4:4" s="232" customFormat="1" ht="15.75" customHeight="1">
      <c r="D48851" s="233"/>
    </row>
    <row r="48853" spans="4:4" s="232" customFormat="1" ht="15.75" customHeight="1">
      <c r="D48853" s="233"/>
    </row>
    <row r="48855" spans="4:4" s="232" customFormat="1" ht="15.75" customHeight="1">
      <c r="D48855" s="233"/>
    </row>
    <row r="48857" spans="4:4" s="232" customFormat="1" ht="15.75" customHeight="1">
      <c r="D48857" s="233"/>
    </row>
    <row r="48859" spans="4:4" s="232" customFormat="1" ht="15.75" customHeight="1">
      <c r="D48859" s="233"/>
    </row>
    <row r="48861" spans="4:4" s="232" customFormat="1" ht="15.75" customHeight="1">
      <c r="D48861" s="233"/>
    </row>
    <row r="48863" spans="4:4" s="232" customFormat="1" ht="15.75" customHeight="1">
      <c r="D48863" s="233"/>
    </row>
    <row r="48865" spans="4:4" s="232" customFormat="1" ht="15.75" customHeight="1">
      <c r="D48865" s="233"/>
    </row>
    <row r="48867" spans="4:4" s="232" customFormat="1" ht="15.75" customHeight="1">
      <c r="D48867" s="233"/>
    </row>
    <row r="48869" spans="4:4" s="232" customFormat="1" ht="15.75" customHeight="1">
      <c r="D48869" s="233"/>
    </row>
    <row r="48871" spans="4:4" s="232" customFormat="1" ht="15.75" customHeight="1">
      <c r="D48871" s="233"/>
    </row>
    <row r="48873" spans="4:4" s="232" customFormat="1" ht="15.75" customHeight="1">
      <c r="D48873" s="233"/>
    </row>
    <row r="48875" spans="4:4" s="232" customFormat="1" ht="15.75" customHeight="1">
      <c r="D48875" s="233"/>
    </row>
    <row r="48877" spans="4:4" s="232" customFormat="1" ht="15.75" customHeight="1">
      <c r="D48877" s="233"/>
    </row>
    <row r="48879" spans="4:4" s="232" customFormat="1" ht="15.75" customHeight="1">
      <c r="D48879" s="233"/>
    </row>
    <row r="48881" spans="4:4" s="232" customFormat="1" ht="15.75" customHeight="1">
      <c r="D48881" s="233"/>
    </row>
    <row r="48883" spans="4:4" s="232" customFormat="1" ht="15.75" customHeight="1">
      <c r="D48883" s="233"/>
    </row>
    <row r="48885" spans="4:4" s="232" customFormat="1" ht="15.75" customHeight="1">
      <c r="D48885" s="233"/>
    </row>
    <row r="48887" spans="4:4" s="232" customFormat="1" ht="15.75" customHeight="1">
      <c r="D48887" s="233"/>
    </row>
    <row r="48889" spans="4:4" s="232" customFormat="1" ht="15.75" customHeight="1">
      <c r="D48889" s="233"/>
    </row>
    <row r="48891" spans="4:4" s="232" customFormat="1" ht="15.75" customHeight="1">
      <c r="D48891" s="233"/>
    </row>
    <row r="48893" spans="4:4" s="232" customFormat="1" ht="15.75" customHeight="1">
      <c r="D48893" s="233"/>
    </row>
    <row r="48895" spans="4:4" s="232" customFormat="1" ht="15.75" customHeight="1">
      <c r="D48895" s="233"/>
    </row>
    <row r="48897" spans="4:4" s="232" customFormat="1" ht="15.75" customHeight="1">
      <c r="D48897" s="233"/>
    </row>
    <row r="48899" spans="4:4" s="232" customFormat="1" ht="15.75" customHeight="1">
      <c r="D48899" s="233"/>
    </row>
    <row r="48901" spans="4:4" s="232" customFormat="1" ht="15.75" customHeight="1">
      <c r="D48901" s="233"/>
    </row>
    <row r="48903" spans="4:4" s="232" customFormat="1" ht="15.75" customHeight="1">
      <c r="D48903" s="233"/>
    </row>
    <row r="48905" spans="4:4" s="232" customFormat="1" ht="15.75" customHeight="1">
      <c r="D48905" s="233"/>
    </row>
    <row r="48907" spans="4:4" s="232" customFormat="1" ht="15.75" customHeight="1">
      <c r="D48907" s="233"/>
    </row>
    <row r="48909" spans="4:4" s="232" customFormat="1" ht="15.75" customHeight="1">
      <c r="D48909" s="233"/>
    </row>
    <row r="48911" spans="4:4" s="232" customFormat="1" ht="15.75" customHeight="1">
      <c r="D48911" s="233"/>
    </row>
    <row r="48913" spans="4:4" s="232" customFormat="1" ht="15.75" customHeight="1">
      <c r="D48913" s="233"/>
    </row>
    <row r="48915" spans="4:4" s="232" customFormat="1" ht="15.75" customHeight="1">
      <c r="D48915" s="233"/>
    </row>
    <row r="48917" spans="4:4" s="232" customFormat="1" ht="15.75" customHeight="1">
      <c r="D48917" s="233"/>
    </row>
    <row r="48919" spans="4:4" s="232" customFormat="1" ht="15.75" customHeight="1">
      <c r="D48919" s="233"/>
    </row>
    <row r="48921" spans="4:4" s="232" customFormat="1" ht="15.75" customHeight="1">
      <c r="D48921" s="233"/>
    </row>
    <row r="48923" spans="4:4" s="232" customFormat="1" ht="15.75" customHeight="1">
      <c r="D48923" s="233"/>
    </row>
    <row r="48925" spans="4:4" s="232" customFormat="1" ht="15.75" customHeight="1">
      <c r="D48925" s="233"/>
    </row>
    <row r="48927" spans="4:4" s="232" customFormat="1" ht="15.75" customHeight="1">
      <c r="D48927" s="233"/>
    </row>
    <row r="48929" spans="4:4" s="232" customFormat="1" ht="15.75" customHeight="1">
      <c r="D48929" s="233"/>
    </row>
    <row r="48931" spans="4:4" s="232" customFormat="1" ht="15.75" customHeight="1">
      <c r="D48931" s="233"/>
    </row>
    <row r="48933" spans="4:4" s="232" customFormat="1" ht="15.75" customHeight="1">
      <c r="D48933" s="233"/>
    </row>
    <row r="48935" spans="4:4" s="232" customFormat="1" ht="15.75" customHeight="1">
      <c r="D48935" s="233"/>
    </row>
    <row r="48937" spans="4:4" s="232" customFormat="1" ht="15.75" customHeight="1">
      <c r="D48937" s="233"/>
    </row>
    <row r="48939" spans="4:4" s="232" customFormat="1" ht="15.75" customHeight="1">
      <c r="D48939" s="233"/>
    </row>
    <row r="48941" spans="4:4" s="232" customFormat="1" ht="15.75" customHeight="1">
      <c r="D48941" s="233"/>
    </row>
    <row r="48943" spans="4:4" s="232" customFormat="1" ht="15.75" customHeight="1">
      <c r="D48943" s="233"/>
    </row>
    <row r="48945" spans="4:4" s="232" customFormat="1" ht="15.75" customHeight="1">
      <c r="D48945" s="233"/>
    </row>
    <row r="48947" spans="4:4" s="232" customFormat="1" ht="15.75" customHeight="1">
      <c r="D48947" s="233"/>
    </row>
    <row r="48949" spans="4:4" s="232" customFormat="1" ht="15.75" customHeight="1">
      <c r="D48949" s="233"/>
    </row>
    <row r="48951" spans="4:4" s="232" customFormat="1" ht="15.75" customHeight="1">
      <c r="D48951" s="233"/>
    </row>
    <row r="48953" spans="4:4" s="232" customFormat="1" ht="15.75" customHeight="1">
      <c r="D48953" s="233"/>
    </row>
    <row r="48955" spans="4:4" s="232" customFormat="1" ht="15.75" customHeight="1">
      <c r="D48955" s="233"/>
    </row>
    <row r="48957" spans="4:4" s="232" customFormat="1" ht="15.75" customHeight="1">
      <c r="D48957" s="233"/>
    </row>
    <row r="48959" spans="4:4" s="232" customFormat="1" ht="15.75" customHeight="1">
      <c r="D48959" s="233"/>
    </row>
    <row r="48961" spans="4:4" s="232" customFormat="1" ht="15.75" customHeight="1">
      <c r="D48961" s="233"/>
    </row>
    <row r="48963" spans="4:4" s="232" customFormat="1" ht="15.75" customHeight="1">
      <c r="D48963" s="233"/>
    </row>
    <row r="48965" spans="4:4" s="232" customFormat="1" ht="15.75" customHeight="1">
      <c r="D48965" s="233"/>
    </row>
    <row r="48967" spans="4:4" s="232" customFormat="1" ht="15.75" customHeight="1">
      <c r="D48967" s="233"/>
    </row>
    <row r="48969" spans="4:4" s="232" customFormat="1" ht="15.75" customHeight="1">
      <c r="D48969" s="233"/>
    </row>
    <row r="48971" spans="4:4" s="232" customFormat="1" ht="15.75" customHeight="1">
      <c r="D48971" s="233"/>
    </row>
    <row r="48973" spans="4:4" s="232" customFormat="1" ht="15.75" customHeight="1">
      <c r="D48973" s="233"/>
    </row>
    <row r="48975" spans="4:4" s="232" customFormat="1" ht="15.75" customHeight="1">
      <c r="D48975" s="233"/>
    </row>
    <row r="48977" spans="4:4" s="232" customFormat="1" ht="15.75" customHeight="1">
      <c r="D48977" s="233"/>
    </row>
    <row r="48979" spans="4:4" s="232" customFormat="1" ht="15.75" customHeight="1">
      <c r="D48979" s="233"/>
    </row>
    <row r="48981" spans="4:4" s="232" customFormat="1" ht="15.75" customHeight="1">
      <c r="D48981" s="233"/>
    </row>
    <row r="48983" spans="4:4" s="232" customFormat="1" ht="15.75" customHeight="1">
      <c r="D48983" s="233"/>
    </row>
    <row r="48985" spans="4:4" s="232" customFormat="1" ht="15.75" customHeight="1">
      <c r="D48985" s="233"/>
    </row>
    <row r="48987" spans="4:4" s="232" customFormat="1" ht="15.75" customHeight="1">
      <c r="D48987" s="233"/>
    </row>
    <row r="48989" spans="4:4" s="232" customFormat="1" ht="15.75" customHeight="1">
      <c r="D48989" s="233"/>
    </row>
    <row r="48991" spans="4:4" s="232" customFormat="1" ht="15.75" customHeight="1">
      <c r="D48991" s="233"/>
    </row>
    <row r="48993" spans="4:4" s="232" customFormat="1" ht="15.75" customHeight="1">
      <c r="D48993" s="233"/>
    </row>
    <row r="48995" spans="4:4" s="232" customFormat="1" ht="15.75" customHeight="1">
      <c r="D48995" s="233"/>
    </row>
    <row r="48997" spans="4:4" s="232" customFormat="1" ht="15.75" customHeight="1">
      <c r="D48997" s="233"/>
    </row>
    <row r="48999" spans="4:4" s="232" customFormat="1" ht="15.75" customHeight="1">
      <c r="D48999" s="233"/>
    </row>
    <row r="49001" spans="4:4" s="232" customFormat="1" ht="15.75" customHeight="1">
      <c r="D49001" s="233"/>
    </row>
    <row r="49003" spans="4:4" s="232" customFormat="1" ht="15.75" customHeight="1">
      <c r="D49003" s="233"/>
    </row>
    <row r="49005" spans="4:4" s="232" customFormat="1" ht="15.75" customHeight="1">
      <c r="D49005" s="233"/>
    </row>
    <row r="49007" spans="4:4" s="232" customFormat="1" ht="15.75" customHeight="1">
      <c r="D49007" s="233"/>
    </row>
    <row r="49009" spans="4:4" s="232" customFormat="1" ht="15.75" customHeight="1">
      <c r="D49009" s="233"/>
    </row>
    <row r="49011" spans="4:4" s="232" customFormat="1" ht="15.75" customHeight="1">
      <c r="D49011" s="233"/>
    </row>
    <row r="49013" spans="4:4" s="232" customFormat="1" ht="15.75" customHeight="1">
      <c r="D49013" s="233"/>
    </row>
    <row r="49015" spans="4:4" s="232" customFormat="1" ht="15.75" customHeight="1">
      <c r="D49015" s="233"/>
    </row>
    <row r="49017" spans="4:4" s="232" customFormat="1" ht="15.75" customHeight="1">
      <c r="D49017" s="233"/>
    </row>
    <row r="49019" spans="4:4" s="232" customFormat="1" ht="15.75" customHeight="1">
      <c r="D49019" s="233"/>
    </row>
    <row r="49021" spans="4:4" s="232" customFormat="1" ht="15.75" customHeight="1">
      <c r="D49021" s="233"/>
    </row>
    <row r="49023" spans="4:4" s="232" customFormat="1" ht="15.75" customHeight="1">
      <c r="D49023" s="233"/>
    </row>
    <row r="49025" spans="4:4" s="232" customFormat="1" ht="15.75" customHeight="1">
      <c r="D49025" s="233"/>
    </row>
    <row r="49027" spans="4:4" s="232" customFormat="1" ht="15.75" customHeight="1">
      <c r="D49027" s="233"/>
    </row>
    <row r="49029" spans="4:4" s="232" customFormat="1" ht="15.75" customHeight="1">
      <c r="D49029" s="233"/>
    </row>
    <row r="49031" spans="4:4" s="232" customFormat="1" ht="15.75" customHeight="1">
      <c r="D49031" s="233"/>
    </row>
    <row r="49033" spans="4:4" s="232" customFormat="1" ht="15.75" customHeight="1">
      <c r="D49033" s="233"/>
    </row>
    <row r="49035" spans="4:4" s="232" customFormat="1" ht="15.75" customHeight="1">
      <c r="D49035" s="233"/>
    </row>
    <row r="49037" spans="4:4" s="232" customFormat="1" ht="15.75" customHeight="1">
      <c r="D49037" s="233"/>
    </row>
    <row r="49039" spans="4:4" s="232" customFormat="1" ht="15.75" customHeight="1">
      <c r="D49039" s="233"/>
    </row>
    <row r="49041" spans="4:4" s="232" customFormat="1" ht="15.75" customHeight="1">
      <c r="D49041" s="233"/>
    </row>
    <row r="49043" spans="4:4" s="232" customFormat="1" ht="15.75" customHeight="1">
      <c r="D49043" s="233"/>
    </row>
    <row r="49045" spans="4:4" s="232" customFormat="1" ht="15.75" customHeight="1">
      <c r="D49045" s="233"/>
    </row>
    <row r="49047" spans="4:4" s="232" customFormat="1" ht="15.75" customHeight="1">
      <c r="D49047" s="233"/>
    </row>
    <row r="49049" spans="4:4" s="232" customFormat="1" ht="15.75" customHeight="1">
      <c r="D49049" s="233"/>
    </row>
    <row r="49051" spans="4:4" s="232" customFormat="1" ht="15.75" customHeight="1">
      <c r="D49051" s="233"/>
    </row>
    <row r="49053" spans="4:4" s="232" customFormat="1" ht="15.75" customHeight="1">
      <c r="D49053" s="233"/>
    </row>
    <row r="49055" spans="4:4" s="232" customFormat="1" ht="15.75" customHeight="1">
      <c r="D49055" s="233"/>
    </row>
    <row r="49057" spans="4:4" s="232" customFormat="1" ht="15.75" customHeight="1">
      <c r="D49057" s="233"/>
    </row>
    <row r="49059" spans="4:4" s="232" customFormat="1" ht="15.75" customHeight="1">
      <c r="D49059" s="233"/>
    </row>
    <row r="49061" spans="4:4" s="232" customFormat="1" ht="15.75" customHeight="1">
      <c r="D49061" s="233"/>
    </row>
    <row r="49063" spans="4:4" s="232" customFormat="1" ht="15.75" customHeight="1">
      <c r="D49063" s="233"/>
    </row>
    <row r="49065" spans="4:4" s="232" customFormat="1" ht="15.75" customHeight="1">
      <c r="D49065" s="233"/>
    </row>
    <row r="49067" spans="4:4" s="232" customFormat="1" ht="15.75" customHeight="1">
      <c r="D49067" s="233"/>
    </row>
    <row r="49069" spans="4:4" s="232" customFormat="1" ht="15.75" customHeight="1">
      <c r="D49069" s="233"/>
    </row>
    <row r="49071" spans="4:4" s="232" customFormat="1" ht="15.75" customHeight="1">
      <c r="D49071" s="233"/>
    </row>
    <row r="49073" spans="4:4" s="232" customFormat="1" ht="15.75" customHeight="1">
      <c r="D49073" s="233"/>
    </row>
    <row r="49075" spans="4:4" s="232" customFormat="1" ht="15.75" customHeight="1">
      <c r="D49075" s="233"/>
    </row>
    <row r="49077" spans="4:4" s="232" customFormat="1" ht="15.75" customHeight="1">
      <c r="D49077" s="233"/>
    </row>
    <row r="49079" spans="4:4" s="232" customFormat="1" ht="15.75" customHeight="1">
      <c r="D49079" s="233"/>
    </row>
    <row r="49081" spans="4:4" s="232" customFormat="1" ht="15.75" customHeight="1">
      <c r="D49081" s="233"/>
    </row>
    <row r="49083" spans="4:4" s="232" customFormat="1" ht="15.75" customHeight="1">
      <c r="D49083" s="233"/>
    </row>
    <row r="49085" spans="4:4" s="232" customFormat="1" ht="15.75" customHeight="1">
      <c r="D49085" s="233"/>
    </row>
    <row r="49087" spans="4:4" s="232" customFormat="1" ht="15.75" customHeight="1">
      <c r="D49087" s="233"/>
    </row>
    <row r="49089" spans="4:4" s="232" customFormat="1" ht="15.75" customHeight="1">
      <c r="D49089" s="233"/>
    </row>
    <row r="49091" spans="4:4" s="232" customFormat="1" ht="15.75" customHeight="1">
      <c r="D49091" s="233"/>
    </row>
    <row r="49093" spans="4:4" s="232" customFormat="1" ht="15.75" customHeight="1">
      <c r="D49093" s="233"/>
    </row>
    <row r="49095" spans="4:4" s="232" customFormat="1" ht="15.75" customHeight="1">
      <c r="D49095" s="233"/>
    </row>
    <row r="49097" spans="4:4" s="232" customFormat="1" ht="15.75" customHeight="1">
      <c r="D49097" s="233"/>
    </row>
    <row r="49099" spans="4:4" s="232" customFormat="1" ht="15.75" customHeight="1">
      <c r="D49099" s="233"/>
    </row>
    <row r="49101" spans="4:4" s="232" customFormat="1" ht="15.75" customHeight="1">
      <c r="D49101" s="233"/>
    </row>
    <row r="49103" spans="4:4" s="232" customFormat="1" ht="15.75" customHeight="1">
      <c r="D49103" s="233"/>
    </row>
    <row r="49105" spans="4:4" s="232" customFormat="1" ht="15.75" customHeight="1">
      <c r="D49105" s="233"/>
    </row>
    <row r="49107" spans="4:4" s="232" customFormat="1" ht="15.75" customHeight="1">
      <c r="D49107" s="233"/>
    </row>
    <row r="49109" spans="4:4" s="232" customFormat="1" ht="15.75" customHeight="1">
      <c r="D49109" s="233"/>
    </row>
    <row r="49111" spans="4:4" s="232" customFormat="1" ht="15.75" customHeight="1">
      <c r="D49111" s="233"/>
    </row>
    <row r="49113" spans="4:4" s="232" customFormat="1" ht="15.75" customHeight="1">
      <c r="D49113" s="233"/>
    </row>
    <row r="49115" spans="4:4" s="232" customFormat="1" ht="15.75" customHeight="1">
      <c r="D49115" s="233"/>
    </row>
    <row r="49117" spans="4:4" s="232" customFormat="1" ht="15.75" customHeight="1">
      <c r="D49117" s="233"/>
    </row>
    <row r="49119" spans="4:4" s="232" customFormat="1" ht="15.75" customHeight="1">
      <c r="D49119" s="233"/>
    </row>
    <row r="49121" spans="4:4" s="232" customFormat="1" ht="15.75" customHeight="1">
      <c r="D49121" s="233"/>
    </row>
    <row r="49123" spans="4:4" s="232" customFormat="1" ht="15.75" customHeight="1">
      <c r="D49123" s="233"/>
    </row>
    <row r="49125" spans="4:4" s="232" customFormat="1" ht="15.75" customHeight="1">
      <c r="D49125" s="233"/>
    </row>
    <row r="49127" spans="4:4" s="232" customFormat="1" ht="15.75" customHeight="1">
      <c r="D49127" s="233"/>
    </row>
    <row r="49129" spans="4:4" s="232" customFormat="1" ht="15.75" customHeight="1">
      <c r="D49129" s="233"/>
    </row>
    <row r="49131" spans="4:4" s="232" customFormat="1" ht="15.75" customHeight="1">
      <c r="D49131" s="233"/>
    </row>
    <row r="49133" spans="4:4" s="232" customFormat="1" ht="15.75" customHeight="1">
      <c r="D49133" s="233"/>
    </row>
    <row r="49135" spans="4:4" s="232" customFormat="1" ht="15.75" customHeight="1">
      <c r="D49135" s="233"/>
    </row>
    <row r="49137" spans="4:4" s="232" customFormat="1" ht="15.75" customHeight="1">
      <c r="D49137" s="233"/>
    </row>
    <row r="49139" spans="4:4" s="232" customFormat="1" ht="15.75" customHeight="1">
      <c r="D49139" s="233"/>
    </row>
    <row r="49141" spans="4:4" s="232" customFormat="1" ht="15.75" customHeight="1">
      <c r="D49141" s="233"/>
    </row>
    <row r="49143" spans="4:4" s="232" customFormat="1" ht="15.75" customHeight="1">
      <c r="D49143" s="233"/>
    </row>
    <row r="49145" spans="4:4" s="232" customFormat="1" ht="15.75" customHeight="1">
      <c r="D49145" s="233"/>
    </row>
    <row r="49147" spans="4:4" s="232" customFormat="1" ht="15.75" customHeight="1">
      <c r="D49147" s="233"/>
    </row>
    <row r="49149" spans="4:4" s="232" customFormat="1" ht="15.75" customHeight="1">
      <c r="D49149" s="233"/>
    </row>
    <row r="49151" spans="4:4" s="232" customFormat="1" ht="15.75" customHeight="1">
      <c r="D49151" s="233"/>
    </row>
    <row r="49153" spans="4:4" s="232" customFormat="1" ht="15.75" customHeight="1">
      <c r="D49153" s="233"/>
    </row>
    <row r="49155" spans="4:4" s="232" customFormat="1" ht="15.75" customHeight="1">
      <c r="D49155" s="233"/>
    </row>
    <row r="49157" spans="4:4" s="232" customFormat="1" ht="15.75" customHeight="1">
      <c r="D49157" s="233"/>
    </row>
    <row r="49159" spans="4:4" s="232" customFormat="1" ht="15.75" customHeight="1">
      <c r="D49159" s="233"/>
    </row>
    <row r="49161" spans="4:4" s="232" customFormat="1" ht="15.75" customHeight="1">
      <c r="D49161" s="233"/>
    </row>
    <row r="49163" spans="4:4" s="232" customFormat="1" ht="15.75" customHeight="1">
      <c r="D49163" s="233"/>
    </row>
    <row r="49165" spans="4:4" s="232" customFormat="1" ht="15.75" customHeight="1">
      <c r="D49165" s="233"/>
    </row>
    <row r="49167" spans="4:4" s="232" customFormat="1" ht="15.75" customHeight="1">
      <c r="D49167" s="233"/>
    </row>
    <row r="49169" spans="4:4" s="232" customFormat="1" ht="15.75" customHeight="1">
      <c r="D49169" s="233"/>
    </row>
    <row r="49171" spans="4:4" s="232" customFormat="1" ht="15.75" customHeight="1">
      <c r="D49171" s="233"/>
    </row>
    <row r="49173" spans="4:4" s="232" customFormat="1" ht="15.75" customHeight="1">
      <c r="D49173" s="233"/>
    </row>
    <row r="49175" spans="4:4" s="232" customFormat="1" ht="15.75" customHeight="1">
      <c r="D49175" s="233"/>
    </row>
    <row r="49177" spans="4:4" s="232" customFormat="1" ht="15.75" customHeight="1">
      <c r="D49177" s="233"/>
    </row>
    <row r="49179" spans="4:4" s="232" customFormat="1" ht="15.75" customHeight="1">
      <c r="D49179" s="233"/>
    </row>
    <row r="49181" spans="4:4" s="232" customFormat="1" ht="15.75" customHeight="1">
      <c r="D49181" s="233"/>
    </row>
    <row r="49183" spans="4:4" s="232" customFormat="1" ht="15.75" customHeight="1">
      <c r="D49183" s="233"/>
    </row>
    <row r="49185" spans="4:4" s="232" customFormat="1" ht="15.75" customHeight="1">
      <c r="D49185" s="233"/>
    </row>
    <row r="49187" spans="4:4" s="232" customFormat="1" ht="15.75" customHeight="1">
      <c r="D49187" s="233"/>
    </row>
    <row r="49189" spans="4:4" s="232" customFormat="1" ht="15.75" customHeight="1">
      <c r="D49189" s="233"/>
    </row>
    <row r="49191" spans="4:4" s="232" customFormat="1" ht="15.75" customHeight="1">
      <c r="D49191" s="233"/>
    </row>
    <row r="49193" spans="4:4" s="232" customFormat="1" ht="15.75" customHeight="1">
      <c r="D49193" s="233"/>
    </row>
    <row r="49195" spans="4:4" s="232" customFormat="1" ht="15.75" customHeight="1">
      <c r="D49195" s="233"/>
    </row>
    <row r="49197" spans="4:4" s="232" customFormat="1" ht="15.75" customHeight="1">
      <c r="D49197" s="233"/>
    </row>
    <row r="49199" spans="4:4" s="232" customFormat="1" ht="15.75" customHeight="1">
      <c r="D49199" s="233"/>
    </row>
    <row r="49201" spans="4:4" s="232" customFormat="1" ht="15.75" customHeight="1">
      <c r="D49201" s="233"/>
    </row>
    <row r="49203" spans="4:4" s="232" customFormat="1" ht="15.75" customHeight="1">
      <c r="D49203" s="233"/>
    </row>
    <row r="49205" spans="4:4" s="232" customFormat="1" ht="15.75" customHeight="1">
      <c r="D49205" s="233"/>
    </row>
    <row r="49207" spans="4:4" s="232" customFormat="1" ht="15.75" customHeight="1">
      <c r="D49207" s="233"/>
    </row>
    <row r="49209" spans="4:4" s="232" customFormat="1" ht="15.75" customHeight="1">
      <c r="D49209" s="233"/>
    </row>
    <row r="49211" spans="4:4" s="232" customFormat="1" ht="15.75" customHeight="1">
      <c r="D49211" s="233"/>
    </row>
    <row r="49213" spans="4:4" s="232" customFormat="1" ht="15.75" customHeight="1">
      <c r="D49213" s="233"/>
    </row>
    <row r="49215" spans="4:4" s="232" customFormat="1" ht="15.75" customHeight="1">
      <c r="D49215" s="233"/>
    </row>
    <row r="49217" spans="4:4" s="232" customFormat="1" ht="15.75" customHeight="1">
      <c r="D49217" s="233"/>
    </row>
    <row r="49219" spans="4:4" s="232" customFormat="1" ht="15.75" customHeight="1">
      <c r="D49219" s="233"/>
    </row>
    <row r="49221" spans="4:4" s="232" customFormat="1" ht="15.75" customHeight="1">
      <c r="D49221" s="233"/>
    </row>
    <row r="49223" spans="4:4" s="232" customFormat="1" ht="15.75" customHeight="1">
      <c r="D49223" s="233"/>
    </row>
    <row r="49225" spans="4:4" s="232" customFormat="1" ht="15.75" customHeight="1">
      <c r="D49225" s="233"/>
    </row>
    <row r="49227" spans="4:4" s="232" customFormat="1" ht="15.75" customHeight="1">
      <c r="D49227" s="233"/>
    </row>
    <row r="49229" spans="4:4" s="232" customFormat="1" ht="15.75" customHeight="1">
      <c r="D49229" s="233"/>
    </row>
    <row r="49231" spans="4:4" s="232" customFormat="1" ht="15.75" customHeight="1">
      <c r="D49231" s="233"/>
    </row>
    <row r="49233" spans="4:4" s="232" customFormat="1" ht="15.75" customHeight="1">
      <c r="D49233" s="233"/>
    </row>
    <row r="49235" spans="4:4" s="232" customFormat="1" ht="15.75" customHeight="1">
      <c r="D49235" s="233"/>
    </row>
    <row r="49237" spans="4:4" s="232" customFormat="1" ht="15.75" customHeight="1">
      <c r="D49237" s="233"/>
    </row>
    <row r="49239" spans="4:4" s="232" customFormat="1" ht="15.75" customHeight="1">
      <c r="D49239" s="233"/>
    </row>
    <row r="49241" spans="4:4" s="232" customFormat="1" ht="15.75" customHeight="1">
      <c r="D49241" s="233"/>
    </row>
    <row r="49243" spans="4:4" s="232" customFormat="1" ht="15.75" customHeight="1">
      <c r="D49243" s="233"/>
    </row>
    <row r="49245" spans="4:4" s="232" customFormat="1" ht="15.75" customHeight="1">
      <c r="D49245" s="233"/>
    </row>
    <row r="49247" spans="4:4" s="232" customFormat="1" ht="15.75" customHeight="1">
      <c r="D49247" s="233"/>
    </row>
    <row r="49249" spans="4:4" s="232" customFormat="1" ht="15.75" customHeight="1">
      <c r="D49249" s="233"/>
    </row>
    <row r="49251" spans="4:4" s="232" customFormat="1" ht="15.75" customHeight="1">
      <c r="D49251" s="233"/>
    </row>
    <row r="49253" spans="4:4" s="232" customFormat="1" ht="15.75" customHeight="1">
      <c r="D49253" s="233"/>
    </row>
    <row r="49255" spans="4:4" s="232" customFormat="1" ht="15.75" customHeight="1">
      <c r="D49255" s="233"/>
    </row>
    <row r="49257" spans="4:4" s="232" customFormat="1" ht="15.75" customHeight="1">
      <c r="D49257" s="233"/>
    </row>
    <row r="49259" spans="4:4" s="232" customFormat="1" ht="15.75" customHeight="1">
      <c r="D49259" s="233"/>
    </row>
    <row r="49261" spans="4:4" s="232" customFormat="1" ht="15.75" customHeight="1">
      <c r="D49261" s="233"/>
    </row>
    <row r="49263" spans="4:4" s="232" customFormat="1" ht="15.75" customHeight="1">
      <c r="D49263" s="233"/>
    </row>
    <row r="49265" spans="4:4" s="232" customFormat="1" ht="15.75" customHeight="1">
      <c r="D49265" s="233"/>
    </row>
    <row r="49267" spans="4:4" s="232" customFormat="1" ht="15.75" customHeight="1">
      <c r="D49267" s="233"/>
    </row>
    <row r="49269" spans="4:4" s="232" customFormat="1" ht="15.75" customHeight="1">
      <c r="D49269" s="233"/>
    </row>
    <row r="49271" spans="4:4" s="232" customFormat="1" ht="15.75" customHeight="1">
      <c r="D49271" s="233"/>
    </row>
    <row r="49273" spans="4:4" s="232" customFormat="1" ht="15.75" customHeight="1">
      <c r="D49273" s="233"/>
    </row>
    <row r="49275" spans="4:4" s="232" customFormat="1" ht="15.75" customHeight="1">
      <c r="D49275" s="233"/>
    </row>
    <row r="49277" spans="4:4" s="232" customFormat="1" ht="15.75" customHeight="1">
      <c r="D49277" s="233"/>
    </row>
    <row r="49279" spans="4:4" s="232" customFormat="1" ht="15.75" customHeight="1">
      <c r="D49279" s="233"/>
    </row>
    <row r="49281" spans="4:4" s="232" customFormat="1" ht="15.75" customHeight="1">
      <c r="D49281" s="233"/>
    </row>
    <row r="49283" spans="4:4" s="232" customFormat="1" ht="15.75" customHeight="1">
      <c r="D49283" s="233"/>
    </row>
    <row r="49285" spans="4:4" s="232" customFormat="1" ht="15.75" customHeight="1">
      <c r="D49285" s="233"/>
    </row>
    <row r="49287" spans="4:4" s="232" customFormat="1" ht="15.75" customHeight="1">
      <c r="D49287" s="233"/>
    </row>
    <row r="49289" spans="4:4" s="232" customFormat="1" ht="15.75" customHeight="1">
      <c r="D49289" s="233"/>
    </row>
    <row r="49291" spans="4:4" s="232" customFormat="1" ht="15.75" customHeight="1">
      <c r="D49291" s="233"/>
    </row>
    <row r="49293" spans="4:4" s="232" customFormat="1" ht="15.75" customHeight="1">
      <c r="D49293" s="233"/>
    </row>
    <row r="49295" spans="4:4" s="232" customFormat="1" ht="15.75" customHeight="1">
      <c r="D49295" s="233"/>
    </row>
    <row r="49297" spans="4:4" s="232" customFormat="1" ht="15.75" customHeight="1">
      <c r="D49297" s="233"/>
    </row>
    <row r="49299" spans="4:4" s="232" customFormat="1" ht="15.75" customHeight="1">
      <c r="D49299" s="233"/>
    </row>
    <row r="49301" spans="4:4" s="232" customFormat="1" ht="15.75" customHeight="1">
      <c r="D49301" s="233"/>
    </row>
    <row r="49303" spans="4:4" s="232" customFormat="1" ht="15.75" customHeight="1">
      <c r="D49303" s="233"/>
    </row>
    <row r="49305" spans="4:4" s="232" customFormat="1" ht="15.75" customHeight="1">
      <c r="D49305" s="233"/>
    </row>
    <row r="49307" spans="4:4" s="232" customFormat="1" ht="15.75" customHeight="1">
      <c r="D49307" s="233"/>
    </row>
    <row r="49309" spans="4:4" s="232" customFormat="1" ht="15.75" customHeight="1">
      <c r="D49309" s="233"/>
    </row>
    <row r="49311" spans="4:4" s="232" customFormat="1" ht="15.75" customHeight="1">
      <c r="D49311" s="233"/>
    </row>
    <row r="49313" spans="4:4" s="232" customFormat="1" ht="15.75" customHeight="1">
      <c r="D49313" s="233"/>
    </row>
    <row r="49315" spans="4:4" s="232" customFormat="1" ht="15.75" customHeight="1">
      <c r="D49315" s="233"/>
    </row>
    <row r="49317" spans="4:4" s="232" customFormat="1" ht="15.75" customHeight="1">
      <c r="D49317" s="233"/>
    </row>
    <row r="49319" spans="4:4" s="232" customFormat="1" ht="15.75" customHeight="1">
      <c r="D49319" s="233"/>
    </row>
    <row r="49321" spans="4:4" s="232" customFormat="1" ht="15.75" customHeight="1">
      <c r="D49321" s="233"/>
    </row>
    <row r="49323" spans="4:4" s="232" customFormat="1" ht="15.75" customHeight="1">
      <c r="D49323" s="233"/>
    </row>
    <row r="49325" spans="4:4" s="232" customFormat="1" ht="15.75" customHeight="1">
      <c r="D49325" s="233"/>
    </row>
    <row r="49327" spans="4:4" s="232" customFormat="1" ht="15.75" customHeight="1">
      <c r="D49327" s="233"/>
    </row>
    <row r="49329" spans="4:4" s="232" customFormat="1" ht="15.75" customHeight="1">
      <c r="D49329" s="233"/>
    </row>
    <row r="49331" spans="4:4" s="232" customFormat="1" ht="15.75" customHeight="1">
      <c r="D49331" s="233"/>
    </row>
    <row r="49333" spans="4:4" s="232" customFormat="1" ht="15.75" customHeight="1">
      <c r="D49333" s="233"/>
    </row>
    <row r="49335" spans="4:4" s="232" customFormat="1" ht="15.75" customHeight="1">
      <c r="D49335" s="233"/>
    </row>
    <row r="49337" spans="4:4" s="232" customFormat="1" ht="15.75" customHeight="1">
      <c r="D49337" s="233"/>
    </row>
    <row r="49339" spans="4:4" s="232" customFormat="1" ht="15.75" customHeight="1">
      <c r="D49339" s="233"/>
    </row>
    <row r="49341" spans="4:4" s="232" customFormat="1" ht="15.75" customHeight="1">
      <c r="D49341" s="233"/>
    </row>
    <row r="49343" spans="4:4" s="232" customFormat="1" ht="15.75" customHeight="1">
      <c r="D49343" s="233"/>
    </row>
    <row r="49345" spans="4:4" s="232" customFormat="1" ht="15.75" customHeight="1">
      <c r="D49345" s="233"/>
    </row>
    <row r="49347" spans="4:4" s="232" customFormat="1" ht="15.75" customHeight="1">
      <c r="D49347" s="233"/>
    </row>
    <row r="49349" spans="4:4" s="232" customFormat="1" ht="15.75" customHeight="1">
      <c r="D49349" s="233"/>
    </row>
    <row r="49351" spans="4:4" s="232" customFormat="1" ht="15.75" customHeight="1">
      <c r="D49351" s="233"/>
    </row>
    <row r="49353" spans="4:4" s="232" customFormat="1" ht="15.75" customHeight="1">
      <c r="D49353" s="233"/>
    </row>
    <row r="49355" spans="4:4" s="232" customFormat="1" ht="15.75" customHeight="1">
      <c r="D49355" s="233"/>
    </row>
    <row r="49357" spans="4:4" s="232" customFormat="1" ht="15.75" customHeight="1">
      <c r="D49357" s="233"/>
    </row>
    <row r="49359" spans="4:4" s="232" customFormat="1" ht="15.75" customHeight="1">
      <c r="D49359" s="233"/>
    </row>
    <row r="49361" spans="4:4" s="232" customFormat="1" ht="15.75" customHeight="1">
      <c r="D49361" s="233"/>
    </row>
    <row r="49363" spans="4:4" s="232" customFormat="1" ht="15.75" customHeight="1">
      <c r="D49363" s="233"/>
    </row>
    <row r="49365" spans="4:4" s="232" customFormat="1" ht="15.75" customHeight="1">
      <c r="D49365" s="233"/>
    </row>
    <row r="49367" spans="4:4" s="232" customFormat="1" ht="15.75" customHeight="1">
      <c r="D49367" s="233"/>
    </row>
    <row r="49369" spans="4:4" s="232" customFormat="1" ht="15.75" customHeight="1">
      <c r="D49369" s="233"/>
    </row>
    <row r="49371" spans="4:4" s="232" customFormat="1" ht="15.75" customHeight="1">
      <c r="D49371" s="233"/>
    </row>
    <row r="49373" spans="4:4" s="232" customFormat="1" ht="15.75" customHeight="1">
      <c r="D49373" s="233"/>
    </row>
    <row r="49375" spans="4:4" s="232" customFormat="1" ht="15.75" customHeight="1">
      <c r="D49375" s="233"/>
    </row>
    <row r="49377" spans="4:4" s="232" customFormat="1" ht="15.75" customHeight="1">
      <c r="D49377" s="233"/>
    </row>
    <row r="49379" spans="4:4" s="232" customFormat="1" ht="15.75" customHeight="1">
      <c r="D49379" s="233"/>
    </row>
    <row r="49381" spans="4:4" s="232" customFormat="1" ht="15.75" customHeight="1">
      <c r="D49381" s="233"/>
    </row>
    <row r="49383" spans="4:4" s="232" customFormat="1" ht="15.75" customHeight="1">
      <c r="D49383" s="233"/>
    </row>
    <row r="49385" spans="4:4" s="232" customFormat="1" ht="15.75" customHeight="1">
      <c r="D49385" s="233"/>
    </row>
    <row r="49387" spans="4:4" s="232" customFormat="1" ht="15.75" customHeight="1">
      <c r="D49387" s="233"/>
    </row>
    <row r="49389" spans="4:4" s="232" customFormat="1" ht="15.75" customHeight="1">
      <c r="D49389" s="233"/>
    </row>
    <row r="49391" spans="4:4" s="232" customFormat="1" ht="15.75" customHeight="1">
      <c r="D49391" s="233"/>
    </row>
    <row r="49393" spans="4:4" s="232" customFormat="1" ht="15.75" customHeight="1">
      <c r="D49393" s="233"/>
    </row>
    <row r="49395" spans="4:4" s="232" customFormat="1" ht="15.75" customHeight="1">
      <c r="D49395" s="233"/>
    </row>
    <row r="49397" spans="4:4" s="232" customFormat="1" ht="15.75" customHeight="1">
      <c r="D49397" s="233"/>
    </row>
    <row r="49399" spans="4:4" s="232" customFormat="1" ht="15.75" customHeight="1">
      <c r="D49399" s="233"/>
    </row>
    <row r="49401" spans="4:4" s="232" customFormat="1" ht="15.75" customHeight="1">
      <c r="D49401" s="233"/>
    </row>
    <row r="49403" spans="4:4" s="232" customFormat="1" ht="15.75" customHeight="1">
      <c r="D49403" s="233"/>
    </row>
    <row r="49405" spans="4:4" s="232" customFormat="1" ht="15.75" customHeight="1">
      <c r="D49405" s="233"/>
    </row>
    <row r="49407" spans="4:4" s="232" customFormat="1" ht="15.75" customHeight="1">
      <c r="D49407" s="233"/>
    </row>
    <row r="49409" spans="4:4" s="232" customFormat="1" ht="15.75" customHeight="1">
      <c r="D49409" s="233"/>
    </row>
    <row r="49411" spans="4:4" s="232" customFormat="1" ht="15.75" customHeight="1">
      <c r="D49411" s="233"/>
    </row>
    <row r="49413" spans="4:4" s="232" customFormat="1" ht="15.75" customHeight="1">
      <c r="D49413" s="233"/>
    </row>
    <row r="49415" spans="4:4" s="232" customFormat="1" ht="15.75" customHeight="1">
      <c r="D49415" s="233"/>
    </row>
    <row r="49417" spans="4:4" s="232" customFormat="1" ht="15.75" customHeight="1">
      <c r="D49417" s="233"/>
    </row>
    <row r="49419" spans="4:4" s="232" customFormat="1" ht="15.75" customHeight="1">
      <c r="D49419" s="233"/>
    </row>
    <row r="49421" spans="4:4" s="232" customFormat="1" ht="15.75" customHeight="1">
      <c r="D49421" s="233"/>
    </row>
    <row r="49423" spans="4:4" s="232" customFormat="1" ht="15.75" customHeight="1">
      <c r="D49423" s="233"/>
    </row>
    <row r="49425" spans="4:4" s="232" customFormat="1" ht="15.75" customHeight="1">
      <c r="D49425" s="233"/>
    </row>
    <row r="49427" spans="4:4" s="232" customFormat="1" ht="15.75" customHeight="1">
      <c r="D49427" s="233"/>
    </row>
    <row r="49429" spans="4:4" s="232" customFormat="1" ht="15.75" customHeight="1">
      <c r="D49429" s="233"/>
    </row>
    <row r="49431" spans="4:4" s="232" customFormat="1" ht="15.75" customHeight="1">
      <c r="D49431" s="233"/>
    </row>
    <row r="49433" spans="4:4" s="232" customFormat="1" ht="15.75" customHeight="1">
      <c r="D49433" s="233"/>
    </row>
    <row r="49435" spans="4:4" s="232" customFormat="1" ht="15.75" customHeight="1">
      <c r="D49435" s="233"/>
    </row>
    <row r="49437" spans="4:4" s="232" customFormat="1" ht="15.75" customHeight="1">
      <c r="D49437" s="233"/>
    </row>
    <row r="49439" spans="4:4" s="232" customFormat="1" ht="15.75" customHeight="1">
      <c r="D49439" s="233"/>
    </row>
    <row r="49441" spans="4:4" s="232" customFormat="1" ht="15.75" customHeight="1">
      <c r="D49441" s="233"/>
    </row>
    <row r="49443" spans="4:4" s="232" customFormat="1" ht="15.75" customHeight="1">
      <c r="D49443" s="233"/>
    </row>
    <row r="49445" spans="4:4" s="232" customFormat="1" ht="15.75" customHeight="1">
      <c r="D49445" s="233"/>
    </row>
    <row r="49447" spans="4:4" s="232" customFormat="1" ht="15.75" customHeight="1">
      <c r="D49447" s="233"/>
    </row>
    <row r="49449" spans="4:4" s="232" customFormat="1" ht="15.75" customHeight="1">
      <c r="D49449" s="233"/>
    </row>
    <row r="49451" spans="4:4" s="232" customFormat="1" ht="15.75" customHeight="1">
      <c r="D49451" s="233"/>
    </row>
    <row r="49453" spans="4:4" s="232" customFormat="1" ht="15.75" customHeight="1">
      <c r="D49453" s="233"/>
    </row>
    <row r="49455" spans="4:4" s="232" customFormat="1" ht="15.75" customHeight="1">
      <c r="D49455" s="233"/>
    </row>
    <row r="49457" spans="4:4" s="232" customFormat="1" ht="15.75" customHeight="1">
      <c r="D49457" s="233"/>
    </row>
    <row r="49459" spans="4:4" s="232" customFormat="1" ht="15.75" customHeight="1">
      <c r="D49459" s="233"/>
    </row>
    <row r="49461" spans="4:4" s="232" customFormat="1" ht="15.75" customHeight="1">
      <c r="D49461" s="233"/>
    </row>
    <row r="49463" spans="4:4" s="232" customFormat="1" ht="15.75" customHeight="1">
      <c r="D49463" s="233"/>
    </row>
    <row r="49465" spans="4:4" s="232" customFormat="1" ht="15.75" customHeight="1">
      <c r="D49465" s="233"/>
    </row>
    <row r="49467" spans="4:4" s="232" customFormat="1" ht="15.75" customHeight="1">
      <c r="D49467" s="233"/>
    </row>
    <row r="49469" spans="4:4" s="232" customFormat="1" ht="15.75" customHeight="1">
      <c r="D49469" s="233"/>
    </row>
    <row r="49471" spans="4:4" s="232" customFormat="1" ht="15.75" customHeight="1">
      <c r="D49471" s="233"/>
    </row>
    <row r="49473" spans="4:4" s="232" customFormat="1" ht="15.75" customHeight="1">
      <c r="D49473" s="233"/>
    </row>
    <row r="49475" spans="4:4" s="232" customFormat="1" ht="15.75" customHeight="1">
      <c r="D49475" s="233"/>
    </row>
    <row r="49477" spans="4:4" s="232" customFormat="1" ht="15.75" customHeight="1">
      <c r="D49477" s="233"/>
    </row>
    <row r="49479" spans="4:4" s="232" customFormat="1" ht="15.75" customHeight="1">
      <c r="D49479" s="233"/>
    </row>
    <row r="49481" spans="4:4" s="232" customFormat="1" ht="15.75" customHeight="1">
      <c r="D49481" s="233"/>
    </row>
    <row r="49483" spans="4:4" s="232" customFormat="1" ht="15.75" customHeight="1">
      <c r="D49483" s="233"/>
    </row>
    <row r="49485" spans="4:4" s="232" customFormat="1" ht="15.75" customHeight="1">
      <c r="D49485" s="233"/>
    </row>
    <row r="49487" spans="4:4" s="232" customFormat="1" ht="15.75" customHeight="1">
      <c r="D49487" s="233"/>
    </row>
    <row r="49489" spans="4:4" s="232" customFormat="1" ht="15.75" customHeight="1">
      <c r="D49489" s="233"/>
    </row>
    <row r="49491" spans="4:4" s="232" customFormat="1" ht="15.75" customHeight="1">
      <c r="D49491" s="233"/>
    </row>
    <row r="49493" spans="4:4" s="232" customFormat="1" ht="15.75" customHeight="1">
      <c r="D49493" s="233"/>
    </row>
    <row r="49495" spans="4:4" s="232" customFormat="1" ht="15.75" customHeight="1">
      <c r="D49495" s="233"/>
    </row>
    <row r="49497" spans="4:4" s="232" customFormat="1" ht="15.75" customHeight="1">
      <c r="D49497" s="233"/>
    </row>
    <row r="49499" spans="4:4" s="232" customFormat="1" ht="15.75" customHeight="1">
      <c r="D49499" s="233"/>
    </row>
    <row r="49501" spans="4:4" s="232" customFormat="1" ht="15.75" customHeight="1">
      <c r="D49501" s="233"/>
    </row>
    <row r="49503" spans="4:4" s="232" customFormat="1" ht="15.75" customHeight="1">
      <c r="D49503" s="233"/>
    </row>
    <row r="49505" spans="4:4" s="232" customFormat="1" ht="15.75" customHeight="1">
      <c r="D49505" s="233"/>
    </row>
    <row r="49507" spans="4:4" s="232" customFormat="1" ht="15.75" customHeight="1">
      <c r="D49507" s="233"/>
    </row>
    <row r="49509" spans="4:4" s="232" customFormat="1" ht="15.75" customHeight="1">
      <c r="D49509" s="233"/>
    </row>
    <row r="49511" spans="4:4" s="232" customFormat="1" ht="15.75" customHeight="1">
      <c r="D49511" s="233"/>
    </row>
    <row r="49513" spans="4:4" s="232" customFormat="1" ht="15.75" customHeight="1">
      <c r="D49513" s="233"/>
    </row>
    <row r="49515" spans="4:4" s="232" customFormat="1" ht="15.75" customHeight="1">
      <c r="D49515" s="233"/>
    </row>
    <row r="49517" spans="4:4" s="232" customFormat="1" ht="15.75" customHeight="1">
      <c r="D49517" s="233"/>
    </row>
    <row r="49519" spans="4:4" s="232" customFormat="1" ht="15.75" customHeight="1">
      <c r="D49519" s="233"/>
    </row>
    <row r="49521" spans="4:4" s="232" customFormat="1" ht="15.75" customHeight="1">
      <c r="D49521" s="233"/>
    </row>
    <row r="49523" spans="4:4" s="232" customFormat="1" ht="15.75" customHeight="1">
      <c r="D49523" s="233"/>
    </row>
    <row r="49525" spans="4:4" s="232" customFormat="1" ht="15.75" customHeight="1">
      <c r="D49525" s="233"/>
    </row>
    <row r="49527" spans="4:4" s="232" customFormat="1" ht="15.75" customHeight="1">
      <c r="D49527" s="233"/>
    </row>
    <row r="49529" spans="4:4" s="232" customFormat="1" ht="15.75" customHeight="1">
      <c r="D49529" s="233"/>
    </row>
    <row r="49531" spans="4:4" s="232" customFormat="1" ht="15.75" customHeight="1">
      <c r="D49531" s="233"/>
    </row>
    <row r="49533" spans="4:4" s="232" customFormat="1" ht="15.75" customHeight="1">
      <c r="D49533" s="233"/>
    </row>
    <row r="49535" spans="4:4" s="232" customFormat="1" ht="15.75" customHeight="1">
      <c r="D49535" s="233"/>
    </row>
    <row r="49537" spans="4:4" s="232" customFormat="1" ht="15.75" customHeight="1">
      <c r="D49537" s="233"/>
    </row>
    <row r="49539" spans="4:4" s="232" customFormat="1" ht="15.75" customHeight="1">
      <c r="D49539" s="233"/>
    </row>
    <row r="49541" spans="4:4" s="232" customFormat="1" ht="15.75" customHeight="1">
      <c r="D49541" s="233"/>
    </row>
    <row r="49543" spans="4:4" s="232" customFormat="1" ht="15.75" customHeight="1">
      <c r="D49543" s="233"/>
    </row>
    <row r="49545" spans="4:4" s="232" customFormat="1" ht="15.75" customHeight="1">
      <c r="D49545" s="233"/>
    </row>
    <row r="49547" spans="4:4" s="232" customFormat="1" ht="15.75" customHeight="1">
      <c r="D49547" s="233"/>
    </row>
    <row r="49549" spans="4:4" s="232" customFormat="1" ht="15.75" customHeight="1">
      <c r="D49549" s="233"/>
    </row>
    <row r="49551" spans="4:4" s="232" customFormat="1" ht="15.75" customHeight="1">
      <c r="D49551" s="233"/>
    </row>
    <row r="49553" spans="4:4" s="232" customFormat="1" ht="15.75" customHeight="1">
      <c r="D49553" s="233"/>
    </row>
    <row r="49555" spans="4:4" s="232" customFormat="1" ht="15.75" customHeight="1">
      <c r="D49555" s="233"/>
    </row>
    <row r="49557" spans="4:4" s="232" customFormat="1" ht="15.75" customHeight="1">
      <c r="D49557" s="233"/>
    </row>
    <row r="49559" spans="4:4" s="232" customFormat="1" ht="15.75" customHeight="1">
      <c r="D49559" s="233"/>
    </row>
    <row r="49561" spans="4:4" s="232" customFormat="1" ht="15.75" customHeight="1">
      <c r="D49561" s="233"/>
    </row>
    <row r="49563" spans="4:4" s="232" customFormat="1" ht="15.75" customHeight="1">
      <c r="D49563" s="233"/>
    </row>
    <row r="49565" spans="4:4" s="232" customFormat="1" ht="15.75" customHeight="1">
      <c r="D49565" s="233"/>
    </row>
    <row r="49567" spans="4:4" s="232" customFormat="1" ht="15.75" customHeight="1">
      <c r="D49567" s="233"/>
    </row>
    <row r="49569" spans="4:4" s="232" customFormat="1" ht="15.75" customHeight="1">
      <c r="D49569" s="233"/>
    </row>
    <row r="49571" spans="4:4" s="232" customFormat="1" ht="15.75" customHeight="1">
      <c r="D49571" s="233"/>
    </row>
    <row r="49573" spans="4:4" s="232" customFormat="1" ht="15.75" customHeight="1">
      <c r="D49573" s="233"/>
    </row>
    <row r="49575" spans="4:4" s="232" customFormat="1" ht="15.75" customHeight="1">
      <c r="D49575" s="233"/>
    </row>
    <row r="49577" spans="4:4" s="232" customFormat="1" ht="15.75" customHeight="1">
      <c r="D49577" s="233"/>
    </row>
    <row r="49579" spans="4:4" s="232" customFormat="1" ht="15.75" customHeight="1">
      <c r="D49579" s="233"/>
    </row>
    <row r="49581" spans="4:4" s="232" customFormat="1" ht="15.75" customHeight="1">
      <c r="D49581" s="233"/>
    </row>
    <row r="49583" spans="4:4" s="232" customFormat="1" ht="15.75" customHeight="1">
      <c r="D49583" s="233"/>
    </row>
    <row r="49585" spans="4:4" s="232" customFormat="1" ht="15.75" customHeight="1">
      <c r="D49585" s="233"/>
    </row>
    <row r="49587" spans="4:4" s="232" customFormat="1" ht="15.75" customHeight="1">
      <c r="D49587" s="233"/>
    </row>
    <row r="49589" spans="4:4" s="232" customFormat="1" ht="15.75" customHeight="1">
      <c r="D49589" s="233"/>
    </row>
    <row r="49591" spans="4:4" s="232" customFormat="1" ht="15.75" customHeight="1">
      <c r="D49591" s="233"/>
    </row>
    <row r="49593" spans="4:4" s="232" customFormat="1" ht="15.75" customHeight="1">
      <c r="D49593" s="233"/>
    </row>
    <row r="49595" spans="4:4" s="232" customFormat="1" ht="15.75" customHeight="1">
      <c r="D49595" s="233"/>
    </row>
    <row r="49597" spans="4:4" s="232" customFormat="1" ht="15.75" customHeight="1">
      <c r="D49597" s="233"/>
    </row>
    <row r="49599" spans="4:4" s="232" customFormat="1" ht="15.75" customHeight="1">
      <c r="D49599" s="233"/>
    </row>
    <row r="49601" spans="4:4" s="232" customFormat="1" ht="15.75" customHeight="1">
      <c r="D49601" s="233"/>
    </row>
    <row r="49603" spans="4:4" s="232" customFormat="1" ht="15.75" customHeight="1">
      <c r="D49603" s="233"/>
    </row>
    <row r="49605" spans="4:4" s="232" customFormat="1" ht="15.75" customHeight="1">
      <c r="D49605" s="233"/>
    </row>
    <row r="49607" spans="4:4" s="232" customFormat="1" ht="15.75" customHeight="1">
      <c r="D49607" s="233"/>
    </row>
    <row r="49609" spans="4:4" s="232" customFormat="1" ht="15.75" customHeight="1">
      <c r="D49609" s="233"/>
    </row>
    <row r="49611" spans="4:4" s="232" customFormat="1" ht="15.75" customHeight="1">
      <c r="D49611" s="233"/>
    </row>
    <row r="49613" spans="4:4" s="232" customFormat="1" ht="15.75" customHeight="1">
      <c r="D49613" s="233"/>
    </row>
    <row r="49615" spans="4:4" s="232" customFormat="1" ht="15.75" customHeight="1">
      <c r="D49615" s="233"/>
    </row>
    <row r="49617" spans="4:4" s="232" customFormat="1" ht="15.75" customHeight="1">
      <c r="D49617" s="233"/>
    </row>
    <row r="49619" spans="4:4" s="232" customFormat="1" ht="15.75" customHeight="1">
      <c r="D49619" s="233"/>
    </row>
    <row r="49621" spans="4:4" s="232" customFormat="1" ht="15.75" customHeight="1">
      <c r="D49621" s="233"/>
    </row>
    <row r="49623" spans="4:4" s="232" customFormat="1" ht="15.75" customHeight="1">
      <c r="D49623" s="233"/>
    </row>
    <row r="49625" spans="4:4" s="232" customFormat="1" ht="15.75" customHeight="1">
      <c r="D49625" s="233"/>
    </row>
    <row r="49627" spans="4:4" s="232" customFormat="1" ht="15.75" customHeight="1">
      <c r="D49627" s="233"/>
    </row>
    <row r="49629" spans="4:4" s="232" customFormat="1" ht="15.75" customHeight="1">
      <c r="D49629" s="233"/>
    </row>
    <row r="49631" spans="4:4" s="232" customFormat="1" ht="15.75" customHeight="1">
      <c r="D49631" s="233"/>
    </row>
    <row r="49633" spans="4:4" s="232" customFormat="1" ht="15.75" customHeight="1">
      <c r="D49633" s="233"/>
    </row>
    <row r="49635" spans="4:4" s="232" customFormat="1" ht="15.75" customHeight="1">
      <c r="D49635" s="233"/>
    </row>
    <row r="49637" spans="4:4" s="232" customFormat="1" ht="15.75" customHeight="1">
      <c r="D49637" s="233"/>
    </row>
    <row r="49639" spans="4:4" s="232" customFormat="1" ht="15.75" customHeight="1">
      <c r="D49639" s="233"/>
    </row>
    <row r="49641" spans="4:4" s="232" customFormat="1" ht="15.75" customHeight="1">
      <c r="D49641" s="233"/>
    </row>
    <row r="49643" spans="4:4" s="232" customFormat="1" ht="15.75" customHeight="1">
      <c r="D49643" s="233"/>
    </row>
    <row r="49645" spans="4:4" s="232" customFormat="1" ht="15.75" customHeight="1">
      <c r="D49645" s="233"/>
    </row>
    <row r="49647" spans="4:4" s="232" customFormat="1" ht="15.75" customHeight="1">
      <c r="D49647" s="233"/>
    </row>
    <row r="49649" spans="4:4" s="232" customFormat="1" ht="15.75" customHeight="1">
      <c r="D49649" s="233"/>
    </row>
    <row r="49651" spans="4:4" s="232" customFormat="1" ht="15.75" customHeight="1">
      <c r="D49651" s="233"/>
    </row>
    <row r="49653" spans="4:4" s="232" customFormat="1" ht="15.75" customHeight="1">
      <c r="D49653" s="233"/>
    </row>
    <row r="49655" spans="4:4" s="232" customFormat="1" ht="15.75" customHeight="1">
      <c r="D49655" s="233"/>
    </row>
    <row r="49657" spans="4:4" s="232" customFormat="1" ht="15.75" customHeight="1">
      <c r="D49657" s="233"/>
    </row>
    <row r="49659" spans="4:4" s="232" customFormat="1" ht="15.75" customHeight="1">
      <c r="D49659" s="233"/>
    </row>
    <row r="49661" spans="4:4" s="232" customFormat="1" ht="15.75" customHeight="1">
      <c r="D49661" s="233"/>
    </row>
    <row r="49663" spans="4:4" s="232" customFormat="1" ht="15.75" customHeight="1">
      <c r="D49663" s="233"/>
    </row>
    <row r="49665" spans="4:4" s="232" customFormat="1" ht="15.75" customHeight="1">
      <c r="D49665" s="233"/>
    </row>
    <row r="49667" spans="4:4" s="232" customFormat="1" ht="15.75" customHeight="1">
      <c r="D49667" s="233"/>
    </row>
    <row r="49669" spans="4:4" s="232" customFormat="1" ht="15.75" customHeight="1">
      <c r="D49669" s="233"/>
    </row>
    <row r="49671" spans="4:4" s="232" customFormat="1" ht="15.75" customHeight="1">
      <c r="D49671" s="233"/>
    </row>
    <row r="49673" spans="4:4" s="232" customFormat="1" ht="15.75" customHeight="1">
      <c r="D49673" s="233"/>
    </row>
    <row r="49675" spans="4:4" s="232" customFormat="1" ht="15.75" customHeight="1">
      <c r="D49675" s="233"/>
    </row>
    <row r="49677" spans="4:4" s="232" customFormat="1" ht="15.75" customHeight="1">
      <c r="D49677" s="233"/>
    </row>
    <row r="49679" spans="4:4" s="232" customFormat="1" ht="15.75" customHeight="1">
      <c r="D49679" s="233"/>
    </row>
    <row r="49681" spans="4:4" s="232" customFormat="1" ht="15.75" customHeight="1">
      <c r="D49681" s="233"/>
    </row>
    <row r="49683" spans="4:4" s="232" customFormat="1" ht="15.75" customHeight="1">
      <c r="D49683" s="233"/>
    </row>
    <row r="49685" spans="4:4" s="232" customFormat="1" ht="15.75" customHeight="1">
      <c r="D49685" s="233"/>
    </row>
    <row r="49687" spans="4:4" s="232" customFormat="1" ht="15.75" customHeight="1">
      <c r="D49687" s="233"/>
    </row>
    <row r="49689" spans="4:4" s="232" customFormat="1" ht="15.75" customHeight="1">
      <c r="D49689" s="233"/>
    </row>
    <row r="49691" spans="4:4" s="232" customFormat="1" ht="15.75" customHeight="1">
      <c r="D49691" s="233"/>
    </row>
    <row r="49693" spans="4:4" s="232" customFormat="1" ht="15.75" customHeight="1">
      <c r="D49693" s="233"/>
    </row>
    <row r="49695" spans="4:4" s="232" customFormat="1" ht="15.75" customHeight="1">
      <c r="D49695" s="233"/>
    </row>
    <row r="49697" spans="4:4" s="232" customFormat="1" ht="15.75" customHeight="1">
      <c r="D49697" s="233"/>
    </row>
    <row r="49699" spans="4:4" s="232" customFormat="1" ht="15.75" customHeight="1">
      <c r="D49699" s="233"/>
    </row>
    <row r="49701" spans="4:4" s="232" customFormat="1" ht="15.75" customHeight="1">
      <c r="D49701" s="233"/>
    </row>
    <row r="49703" spans="4:4" s="232" customFormat="1" ht="15.75" customHeight="1">
      <c r="D49703" s="233"/>
    </row>
    <row r="49705" spans="4:4" s="232" customFormat="1" ht="15.75" customHeight="1">
      <c r="D49705" s="233"/>
    </row>
    <row r="49707" spans="4:4" s="232" customFormat="1" ht="15.75" customHeight="1">
      <c r="D49707" s="233"/>
    </row>
    <row r="49709" spans="4:4" s="232" customFormat="1" ht="15.75" customHeight="1">
      <c r="D49709" s="233"/>
    </row>
    <row r="49711" spans="4:4" s="232" customFormat="1" ht="15.75" customHeight="1">
      <c r="D49711" s="233"/>
    </row>
    <row r="49713" spans="4:4" s="232" customFormat="1" ht="15.75" customHeight="1">
      <c r="D49713" s="233"/>
    </row>
    <row r="49715" spans="4:4" s="232" customFormat="1" ht="15.75" customHeight="1">
      <c r="D49715" s="233"/>
    </row>
    <row r="49717" spans="4:4" s="232" customFormat="1" ht="15.75" customHeight="1">
      <c r="D49717" s="233"/>
    </row>
    <row r="49719" spans="4:4" s="232" customFormat="1" ht="15.75" customHeight="1">
      <c r="D49719" s="233"/>
    </row>
    <row r="49721" spans="4:4" s="232" customFormat="1" ht="15.75" customHeight="1">
      <c r="D49721" s="233"/>
    </row>
    <row r="49723" spans="4:4" s="232" customFormat="1" ht="15.75" customHeight="1">
      <c r="D49723" s="233"/>
    </row>
    <row r="49725" spans="4:4" s="232" customFormat="1" ht="15.75" customHeight="1">
      <c r="D49725" s="233"/>
    </row>
    <row r="49727" spans="4:4" s="232" customFormat="1" ht="15.75" customHeight="1">
      <c r="D49727" s="233"/>
    </row>
    <row r="49729" spans="4:4" s="232" customFormat="1" ht="15.75" customHeight="1">
      <c r="D49729" s="233"/>
    </row>
    <row r="49731" spans="4:4" s="232" customFormat="1" ht="15.75" customHeight="1">
      <c r="D49731" s="233"/>
    </row>
    <row r="49733" spans="4:4" s="232" customFormat="1" ht="15.75" customHeight="1">
      <c r="D49733" s="233"/>
    </row>
    <row r="49735" spans="4:4" s="232" customFormat="1" ht="15.75" customHeight="1">
      <c r="D49735" s="233"/>
    </row>
    <row r="49737" spans="4:4" s="232" customFormat="1" ht="15.75" customHeight="1">
      <c r="D49737" s="233"/>
    </row>
    <row r="49739" spans="4:4" s="232" customFormat="1" ht="15.75" customHeight="1">
      <c r="D49739" s="233"/>
    </row>
    <row r="49741" spans="4:4" s="232" customFormat="1" ht="15.75" customHeight="1">
      <c r="D49741" s="233"/>
    </row>
    <row r="49743" spans="4:4" s="232" customFormat="1" ht="15.75" customHeight="1">
      <c r="D49743" s="233"/>
    </row>
    <row r="49745" spans="4:4" s="232" customFormat="1" ht="15.75" customHeight="1">
      <c r="D49745" s="233"/>
    </row>
    <row r="49747" spans="4:4" s="232" customFormat="1" ht="15.75" customHeight="1">
      <c r="D49747" s="233"/>
    </row>
    <row r="49749" spans="4:4" s="232" customFormat="1" ht="15.75" customHeight="1">
      <c r="D49749" s="233"/>
    </row>
    <row r="49751" spans="4:4" s="232" customFormat="1" ht="15.75" customHeight="1">
      <c r="D49751" s="233"/>
    </row>
    <row r="49753" spans="4:4" s="232" customFormat="1" ht="15.75" customHeight="1">
      <c r="D49753" s="233"/>
    </row>
    <row r="49755" spans="4:4" s="232" customFormat="1" ht="15.75" customHeight="1">
      <c r="D49755" s="233"/>
    </row>
    <row r="49757" spans="4:4" s="232" customFormat="1" ht="15.75" customHeight="1">
      <c r="D49757" s="233"/>
    </row>
    <row r="49759" spans="4:4" s="232" customFormat="1" ht="15.75" customHeight="1">
      <c r="D49759" s="233"/>
    </row>
    <row r="49761" spans="4:4" s="232" customFormat="1" ht="15.75" customHeight="1">
      <c r="D49761" s="233"/>
    </row>
    <row r="49763" spans="4:4" s="232" customFormat="1" ht="15.75" customHeight="1">
      <c r="D49763" s="233"/>
    </row>
    <row r="49765" spans="4:4" s="232" customFormat="1" ht="15.75" customHeight="1">
      <c r="D49765" s="233"/>
    </row>
    <row r="49767" spans="4:4" s="232" customFormat="1" ht="15.75" customHeight="1">
      <c r="D49767" s="233"/>
    </row>
    <row r="49769" spans="4:4" s="232" customFormat="1" ht="15.75" customHeight="1">
      <c r="D49769" s="233"/>
    </row>
    <row r="49771" spans="4:4" s="232" customFormat="1" ht="15.75" customHeight="1">
      <c r="D49771" s="233"/>
    </row>
    <row r="49773" spans="4:4" s="232" customFormat="1" ht="15.75" customHeight="1">
      <c r="D49773" s="233"/>
    </row>
    <row r="49775" spans="4:4" s="232" customFormat="1" ht="15.75" customHeight="1">
      <c r="D49775" s="233"/>
    </row>
    <row r="49777" spans="4:4" s="232" customFormat="1" ht="15.75" customHeight="1">
      <c r="D49777" s="233"/>
    </row>
    <row r="49779" spans="4:4" s="232" customFormat="1" ht="15.75" customHeight="1">
      <c r="D49779" s="233"/>
    </row>
    <row r="49781" spans="4:4" s="232" customFormat="1" ht="15.75" customHeight="1">
      <c r="D49781" s="233"/>
    </row>
    <row r="49783" spans="4:4" s="232" customFormat="1" ht="15.75" customHeight="1">
      <c r="D49783" s="233"/>
    </row>
    <row r="49785" spans="4:4" s="232" customFormat="1" ht="15.75" customHeight="1">
      <c r="D49785" s="233"/>
    </row>
    <row r="49787" spans="4:4" s="232" customFormat="1" ht="15.75" customHeight="1">
      <c r="D49787" s="233"/>
    </row>
    <row r="49789" spans="4:4" s="232" customFormat="1" ht="15.75" customHeight="1">
      <c r="D49789" s="233"/>
    </row>
    <row r="49791" spans="4:4" s="232" customFormat="1" ht="15.75" customHeight="1">
      <c r="D49791" s="233"/>
    </row>
    <row r="49793" spans="4:4" s="232" customFormat="1" ht="15.75" customHeight="1">
      <c r="D49793" s="233"/>
    </row>
    <row r="49795" spans="4:4" s="232" customFormat="1" ht="15.75" customHeight="1">
      <c r="D49795" s="233"/>
    </row>
    <row r="49797" spans="4:4" s="232" customFormat="1" ht="15.75" customHeight="1">
      <c r="D49797" s="233"/>
    </row>
    <row r="49799" spans="4:4" s="232" customFormat="1" ht="15.75" customHeight="1">
      <c r="D49799" s="233"/>
    </row>
    <row r="49801" spans="4:4" s="232" customFormat="1" ht="15.75" customHeight="1">
      <c r="D49801" s="233"/>
    </row>
    <row r="49803" spans="4:4" s="232" customFormat="1" ht="15.75" customHeight="1">
      <c r="D49803" s="233"/>
    </row>
    <row r="49805" spans="4:4" s="232" customFormat="1" ht="15.75" customHeight="1">
      <c r="D49805" s="233"/>
    </row>
    <row r="49807" spans="4:4" s="232" customFormat="1" ht="15.75" customHeight="1">
      <c r="D49807" s="233"/>
    </row>
    <row r="49809" spans="4:4" s="232" customFormat="1" ht="15.75" customHeight="1">
      <c r="D49809" s="233"/>
    </row>
    <row r="49811" spans="4:4" s="232" customFormat="1" ht="15.75" customHeight="1">
      <c r="D49811" s="233"/>
    </row>
    <row r="49813" spans="4:4" s="232" customFormat="1" ht="15.75" customHeight="1">
      <c r="D49813" s="233"/>
    </row>
    <row r="49815" spans="4:4" s="232" customFormat="1" ht="15.75" customHeight="1">
      <c r="D49815" s="233"/>
    </row>
    <row r="49817" spans="4:4" s="232" customFormat="1" ht="15.75" customHeight="1">
      <c r="D49817" s="233"/>
    </row>
    <row r="49819" spans="4:4" s="232" customFormat="1" ht="15.75" customHeight="1">
      <c r="D49819" s="233"/>
    </row>
    <row r="49821" spans="4:4" s="232" customFormat="1" ht="15.75" customHeight="1">
      <c r="D49821" s="233"/>
    </row>
    <row r="49823" spans="4:4" s="232" customFormat="1" ht="15.75" customHeight="1">
      <c r="D49823" s="233"/>
    </row>
    <row r="49825" spans="4:4" s="232" customFormat="1" ht="15.75" customHeight="1">
      <c r="D49825" s="233"/>
    </row>
    <row r="49827" spans="4:4" s="232" customFormat="1" ht="15.75" customHeight="1">
      <c r="D49827" s="233"/>
    </row>
    <row r="49829" spans="4:4" s="232" customFormat="1" ht="15.75" customHeight="1">
      <c r="D49829" s="233"/>
    </row>
    <row r="49831" spans="4:4" s="232" customFormat="1" ht="15.75" customHeight="1">
      <c r="D49831" s="233"/>
    </row>
    <row r="49833" spans="4:4" s="232" customFormat="1" ht="15.75" customHeight="1">
      <c r="D49833" s="233"/>
    </row>
    <row r="49835" spans="4:4" s="232" customFormat="1" ht="15.75" customHeight="1">
      <c r="D49835" s="233"/>
    </row>
    <row r="49837" spans="4:4" s="232" customFormat="1" ht="15.75" customHeight="1">
      <c r="D49837" s="233"/>
    </row>
    <row r="49839" spans="4:4" s="232" customFormat="1" ht="15.75" customHeight="1">
      <c r="D49839" s="233"/>
    </row>
    <row r="49841" spans="4:4" s="232" customFormat="1" ht="15.75" customHeight="1">
      <c r="D49841" s="233"/>
    </row>
    <row r="49843" spans="4:4" s="232" customFormat="1" ht="15.75" customHeight="1">
      <c r="D49843" s="233"/>
    </row>
    <row r="49845" spans="4:4" s="232" customFormat="1" ht="15.75" customHeight="1">
      <c r="D49845" s="233"/>
    </row>
    <row r="49847" spans="4:4" s="232" customFormat="1" ht="15.75" customHeight="1">
      <c r="D49847" s="233"/>
    </row>
    <row r="49849" spans="4:4" s="232" customFormat="1" ht="15.75" customHeight="1">
      <c r="D49849" s="233"/>
    </row>
    <row r="49851" spans="4:4" s="232" customFormat="1" ht="15.75" customHeight="1">
      <c r="D49851" s="233"/>
    </row>
    <row r="49853" spans="4:4" s="232" customFormat="1" ht="15.75" customHeight="1">
      <c r="D49853" s="233"/>
    </row>
    <row r="49855" spans="4:4" s="232" customFormat="1" ht="15.75" customHeight="1">
      <c r="D49855" s="233"/>
    </row>
    <row r="49857" spans="4:4" s="232" customFormat="1" ht="15.75" customHeight="1">
      <c r="D49857" s="233"/>
    </row>
    <row r="49859" spans="4:4" s="232" customFormat="1" ht="15.75" customHeight="1">
      <c r="D49859" s="233"/>
    </row>
    <row r="49861" spans="4:4" s="232" customFormat="1" ht="15.75" customHeight="1">
      <c r="D49861" s="233"/>
    </row>
    <row r="49863" spans="4:4" s="232" customFormat="1" ht="15.75" customHeight="1">
      <c r="D49863" s="233"/>
    </row>
    <row r="49865" spans="4:4" s="232" customFormat="1" ht="15.75" customHeight="1">
      <c r="D49865" s="233"/>
    </row>
    <row r="49867" spans="4:4" s="232" customFormat="1" ht="15.75" customHeight="1">
      <c r="D49867" s="233"/>
    </row>
    <row r="49869" spans="4:4" s="232" customFormat="1" ht="15.75" customHeight="1">
      <c r="D49869" s="233"/>
    </row>
    <row r="49871" spans="4:4" s="232" customFormat="1" ht="15.75" customHeight="1">
      <c r="D49871" s="233"/>
    </row>
    <row r="49873" spans="4:4" s="232" customFormat="1" ht="15.75" customHeight="1">
      <c r="D49873" s="233"/>
    </row>
    <row r="49875" spans="4:4" s="232" customFormat="1" ht="15.75" customHeight="1">
      <c r="D49875" s="233"/>
    </row>
    <row r="49877" spans="4:4" s="232" customFormat="1" ht="15.75" customHeight="1">
      <c r="D49877" s="233"/>
    </row>
    <row r="49879" spans="4:4" s="232" customFormat="1" ht="15.75" customHeight="1">
      <c r="D49879" s="233"/>
    </row>
    <row r="49881" spans="4:4" s="232" customFormat="1" ht="15.75" customHeight="1">
      <c r="D49881" s="233"/>
    </row>
    <row r="49883" spans="4:4" s="232" customFormat="1" ht="15.75" customHeight="1">
      <c r="D49883" s="233"/>
    </row>
    <row r="49885" spans="4:4" s="232" customFormat="1" ht="15.75" customHeight="1">
      <c r="D49885" s="233"/>
    </row>
    <row r="49887" spans="4:4" s="232" customFormat="1" ht="15.75" customHeight="1">
      <c r="D49887" s="233"/>
    </row>
    <row r="49889" spans="4:4" s="232" customFormat="1" ht="15.75" customHeight="1">
      <c r="D49889" s="233"/>
    </row>
    <row r="49891" spans="4:4" s="232" customFormat="1" ht="15.75" customHeight="1">
      <c r="D49891" s="233"/>
    </row>
    <row r="49893" spans="4:4" s="232" customFormat="1" ht="15.75" customHeight="1">
      <c r="D49893" s="233"/>
    </row>
    <row r="49895" spans="4:4" s="232" customFormat="1" ht="15.75" customHeight="1">
      <c r="D49895" s="233"/>
    </row>
    <row r="49897" spans="4:4" s="232" customFormat="1" ht="15.75" customHeight="1">
      <c r="D49897" s="233"/>
    </row>
    <row r="49899" spans="4:4" s="232" customFormat="1" ht="15.75" customHeight="1">
      <c r="D49899" s="233"/>
    </row>
    <row r="49901" spans="4:4" s="232" customFormat="1" ht="15.75" customHeight="1">
      <c r="D49901" s="233"/>
    </row>
    <row r="49903" spans="4:4" s="232" customFormat="1" ht="15.75" customHeight="1">
      <c r="D49903" s="233"/>
    </row>
    <row r="49905" spans="4:4" s="232" customFormat="1" ht="15.75" customHeight="1">
      <c r="D49905" s="233"/>
    </row>
    <row r="49907" spans="4:4" s="232" customFormat="1" ht="15.75" customHeight="1">
      <c r="D49907" s="233"/>
    </row>
    <row r="49909" spans="4:4" s="232" customFormat="1" ht="15.75" customHeight="1">
      <c r="D49909" s="233"/>
    </row>
    <row r="49911" spans="4:4" s="232" customFormat="1" ht="15.75" customHeight="1">
      <c r="D49911" s="233"/>
    </row>
    <row r="49913" spans="4:4" s="232" customFormat="1" ht="15.75" customHeight="1">
      <c r="D49913" s="233"/>
    </row>
    <row r="49915" spans="4:4" s="232" customFormat="1" ht="15.75" customHeight="1">
      <c r="D49915" s="233"/>
    </row>
    <row r="49917" spans="4:4" s="232" customFormat="1" ht="15.75" customHeight="1">
      <c r="D49917" s="233"/>
    </row>
    <row r="49919" spans="4:4" s="232" customFormat="1" ht="15.75" customHeight="1">
      <c r="D49919" s="233"/>
    </row>
    <row r="49921" spans="4:4" s="232" customFormat="1" ht="15.75" customHeight="1">
      <c r="D49921" s="233"/>
    </row>
    <row r="49923" spans="4:4" s="232" customFormat="1" ht="15.75" customHeight="1">
      <c r="D49923" s="233"/>
    </row>
    <row r="49925" spans="4:4" s="232" customFormat="1" ht="15.75" customHeight="1">
      <c r="D49925" s="233"/>
    </row>
    <row r="49927" spans="4:4" s="232" customFormat="1" ht="15.75" customHeight="1">
      <c r="D49927" s="233"/>
    </row>
    <row r="49929" spans="4:4" s="232" customFormat="1" ht="15.75" customHeight="1">
      <c r="D49929" s="233"/>
    </row>
    <row r="49931" spans="4:4" s="232" customFormat="1" ht="15.75" customHeight="1">
      <c r="D49931" s="233"/>
    </row>
    <row r="49933" spans="4:4" s="232" customFormat="1" ht="15.75" customHeight="1">
      <c r="D49933" s="233"/>
    </row>
    <row r="49935" spans="4:4" s="232" customFormat="1" ht="15.75" customHeight="1">
      <c r="D49935" s="233"/>
    </row>
    <row r="49937" spans="4:4" s="232" customFormat="1" ht="15.75" customHeight="1">
      <c r="D49937" s="233"/>
    </row>
    <row r="49939" spans="4:4" s="232" customFormat="1" ht="15.75" customHeight="1">
      <c r="D49939" s="233"/>
    </row>
    <row r="49941" spans="4:4" s="232" customFormat="1" ht="15.75" customHeight="1">
      <c r="D49941" s="233"/>
    </row>
    <row r="49943" spans="4:4" s="232" customFormat="1" ht="15.75" customHeight="1">
      <c r="D49943" s="233"/>
    </row>
    <row r="49945" spans="4:4" s="232" customFormat="1" ht="15.75" customHeight="1">
      <c r="D49945" s="233"/>
    </row>
    <row r="49947" spans="4:4" s="232" customFormat="1" ht="15.75" customHeight="1">
      <c r="D49947" s="233"/>
    </row>
    <row r="49949" spans="4:4" s="232" customFormat="1" ht="15.75" customHeight="1">
      <c r="D49949" s="233"/>
    </row>
    <row r="49951" spans="4:4" s="232" customFormat="1" ht="15.75" customHeight="1">
      <c r="D49951" s="233"/>
    </row>
    <row r="49953" spans="4:4" s="232" customFormat="1" ht="15.75" customHeight="1">
      <c r="D49953" s="233"/>
    </row>
    <row r="49955" spans="4:4" s="232" customFormat="1" ht="15.75" customHeight="1">
      <c r="D49955" s="233"/>
    </row>
    <row r="49957" spans="4:4" s="232" customFormat="1" ht="15.75" customHeight="1">
      <c r="D49957" s="233"/>
    </row>
    <row r="49959" spans="4:4" s="232" customFormat="1" ht="15.75" customHeight="1">
      <c r="D49959" s="233"/>
    </row>
    <row r="49961" spans="4:4" s="232" customFormat="1" ht="15.75" customHeight="1">
      <c r="D49961" s="233"/>
    </row>
    <row r="49963" spans="4:4" s="232" customFormat="1" ht="15.75" customHeight="1">
      <c r="D49963" s="233"/>
    </row>
    <row r="49965" spans="4:4" s="232" customFormat="1" ht="15.75" customHeight="1">
      <c r="D49965" s="233"/>
    </row>
    <row r="49967" spans="4:4" s="232" customFormat="1" ht="15.75" customHeight="1">
      <c r="D49967" s="233"/>
    </row>
    <row r="49969" spans="4:4" s="232" customFormat="1" ht="15.75" customHeight="1">
      <c r="D49969" s="233"/>
    </row>
    <row r="49971" spans="4:4" s="232" customFormat="1" ht="15.75" customHeight="1">
      <c r="D49971" s="233"/>
    </row>
    <row r="49973" spans="4:4" s="232" customFormat="1" ht="15.75" customHeight="1">
      <c r="D49973" s="233"/>
    </row>
    <row r="49975" spans="4:4" s="232" customFormat="1" ht="15.75" customHeight="1">
      <c r="D49975" s="233"/>
    </row>
    <row r="49977" spans="4:4" s="232" customFormat="1" ht="15.75" customHeight="1">
      <c r="D49977" s="233"/>
    </row>
    <row r="49979" spans="4:4" s="232" customFormat="1" ht="15.75" customHeight="1">
      <c r="D49979" s="233"/>
    </row>
    <row r="49981" spans="4:4" s="232" customFormat="1" ht="15.75" customHeight="1">
      <c r="D49981" s="233"/>
    </row>
    <row r="49983" spans="4:4" s="232" customFormat="1" ht="15.75" customHeight="1">
      <c r="D49983" s="233"/>
    </row>
    <row r="49985" spans="4:4" s="232" customFormat="1" ht="15.75" customHeight="1">
      <c r="D49985" s="233"/>
    </row>
    <row r="49987" spans="4:4" s="232" customFormat="1" ht="15.75" customHeight="1">
      <c r="D49987" s="233"/>
    </row>
    <row r="49989" spans="4:4" s="232" customFormat="1" ht="15.75" customHeight="1">
      <c r="D49989" s="233"/>
    </row>
    <row r="49991" spans="4:4" s="232" customFormat="1" ht="15.75" customHeight="1">
      <c r="D49991" s="233"/>
    </row>
    <row r="49993" spans="4:4" s="232" customFormat="1" ht="15.75" customHeight="1">
      <c r="D49993" s="233"/>
    </row>
    <row r="49995" spans="4:4" s="232" customFormat="1" ht="15.75" customHeight="1">
      <c r="D49995" s="233"/>
    </row>
    <row r="49997" spans="4:4" s="232" customFormat="1" ht="15.75" customHeight="1">
      <c r="D49997" s="233"/>
    </row>
    <row r="49999" spans="4:4" s="232" customFormat="1" ht="15.75" customHeight="1">
      <c r="D49999" s="233"/>
    </row>
    <row r="50001" spans="4:4" s="232" customFormat="1" ht="15.75" customHeight="1">
      <c r="D50001" s="233"/>
    </row>
    <row r="50003" spans="4:4" s="232" customFormat="1" ht="15.75" customHeight="1">
      <c r="D50003" s="233"/>
    </row>
    <row r="50005" spans="4:4" s="232" customFormat="1" ht="15.75" customHeight="1">
      <c r="D50005" s="233"/>
    </row>
    <row r="50007" spans="4:4" s="232" customFormat="1" ht="15.75" customHeight="1">
      <c r="D50007" s="233"/>
    </row>
    <row r="50009" spans="4:4" s="232" customFormat="1" ht="15.75" customHeight="1">
      <c r="D50009" s="233"/>
    </row>
    <row r="50011" spans="4:4" s="232" customFormat="1" ht="15.75" customHeight="1">
      <c r="D50011" s="233"/>
    </row>
    <row r="50013" spans="4:4" s="232" customFormat="1" ht="15.75" customHeight="1">
      <c r="D50013" s="233"/>
    </row>
    <row r="50015" spans="4:4" s="232" customFormat="1" ht="15.75" customHeight="1">
      <c r="D50015" s="233"/>
    </row>
    <row r="50017" spans="4:4" s="232" customFormat="1" ht="15.75" customHeight="1">
      <c r="D50017" s="233"/>
    </row>
    <row r="50019" spans="4:4" s="232" customFormat="1" ht="15.75" customHeight="1">
      <c r="D50019" s="233"/>
    </row>
    <row r="50021" spans="4:4" s="232" customFormat="1" ht="15.75" customHeight="1">
      <c r="D50021" s="233"/>
    </row>
    <row r="50023" spans="4:4" s="232" customFormat="1" ht="15.75" customHeight="1">
      <c r="D50023" s="233"/>
    </row>
    <row r="50025" spans="4:4" s="232" customFormat="1" ht="15.75" customHeight="1">
      <c r="D50025" s="233"/>
    </row>
    <row r="50027" spans="4:4" s="232" customFormat="1" ht="15.75" customHeight="1">
      <c r="D50027" s="233"/>
    </row>
    <row r="50029" spans="4:4" s="232" customFormat="1" ht="15.75" customHeight="1">
      <c r="D50029" s="233"/>
    </row>
    <row r="50031" spans="4:4" s="232" customFormat="1" ht="15.75" customHeight="1">
      <c r="D50031" s="233"/>
    </row>
    <row r="50033" spans="4:4" s="232" customFormat="1" ht="15.75" customHeight="1">
      <c r="D50033" s="233"/>
    </row>
    <row r="50035" spans="4:4" s="232" customFormat="1" ht="15.75" customHeight="1">
      <c r="D50035" s="233"/>
    </row>
    <row r="50037" spans="4:4" s="232" customFormat="1" ht="15.75" customHeight="1">
      <c r="D50037" s="233"/>
    </row>
    <row r="50039" spans="4:4" s="232" customFormat="1" ht="15.75" customHeight="1">
      <c r="D50039" s="233"/>
    </row>
    <row r="50041" spans="4:4" s="232" customFormat="1" ht="15.75" customHeight="1">
      <c r="D50041" s="233"/>
    </row>
    <row r="50043" spans="4:4" s="232" customFormat="1" ht="15.75" customHeight="1">
      <c r="D50043" s="233"/>
    </row>
    <row r="50045" spans="4:4" s="232" customFormat="1" ht="15.75" customHeight="1">
      <c r="D50045" s="233"/>
    </row>
    <row r="50047" spans="4:4" s="232" customFormat="1" ht="15.75" customHeight="1">
      <c r="D50047" s="233"/>
    </row>
    <row r="50049" spans="4:4" s="232" customFormat="1" ht="15.75" customHeight="1">
      <c r="D50049" s="233"/>
    </row>
    <row r="50051" spans="4:4" s="232" customFormat="1" ht="15.75" customHeight="1">
      <c r="D50051" s="233"/>
    </row>
    <row r="50053" spans="4:4" s="232" customFormat="1" ht="15.75" customHeight="1">
      <c r="D50053" s="233"/>
    </row>
    <row r="50055" spans="4:4" s="232" customFormat="1" ht="15.75" customHeight="1">
      <c r="D50055" s="233"/>
    </row>
    <row r="50057" spans="4:4" s="232" customFormat="1" ht="15.75" customHeight="1">
      <c r="D50057" s="233"/>
    </row>
    <row r="50059" spans="4:4" s="232" customFormat="1" ht="15.75" customHeight="1">
      <c r="D50059" s="233"/>
    </row>
    <row r="50061" spans="4:4" s="232" customFormat="1" ht="15.75" customHeight="1">
      <c r="D50061" s="233"/>
    </row>
    <row r="50063" spans="4:4" s="232" customFormat="1" ht="15.75" customHeight="1">
      <c r="D50063" s="233"/>
    </row>
    <row r="50065" spans="4:4" s="232" customFormat="1" ht="15.75" customHeight="1">
      <c r="D50065" s="233"/>
    </row>
    <row r="50067" spans="4:4" s="232" customFormat="1" ht="15.75" customHeight="1">
      <c r="D50067" s="233"/>
    </row>
    <row r="50069" spans="4:4" s="232" customFormat="1" ht="15.75" customHeight="1">
      <c r="D50069" s="233"/>
    </row>
    <row r="50071" spans="4:4" s="232" customFormat="1" ht="15.75" customHeight="1">
      <c r="D50071" s="233"/>
    </row>
    <row r="50073" spans="4:4" s="232" customFormat="1" ht="15.75" customHeight="1">
      <c r="D50073" s="233"/>
    </row>
    <row r="50075" spans="4:4" s="232" customFormat="1" ht="15.75" customHeight="1">
      <c r="D50075" s="233"/>
    </row>
    <row r="50077" spans="4:4" s="232" customFormat="1" ht="15.75" customHeight="1">
      <c r="D50077" s="233"/>
    </row>
    <row r="50079" spans="4:4" s="232" customFormat="1" ht="15.75" customHeight="1">
      <c r="D50079" s="233"/>
    </row>
    <row r="50081" spans="4:4" s="232" customFormat="1" ht="15.75" customHeight="1">
      <c r="D50081" s="233"/>
    </row>
    <row r="50083" spans="4:4" s="232" customFormat="1" ht="15.75" customHeight="1">
      <c r="D50083" s="233"/>
    </row>
    <row r="50085" spans="4:4" s="232" customFormat="1" ht="15.75" customHeight="1">
      <c r="D50085" s="233"/>
    </row>
    <row r="50087" spans="4:4" s="232" customFormat="1" ht="15.75" customHeight="1">
      <c r="D50087" s="233"/>
    </row>
    <row r="50089" spans="4:4" s="232" customFormat="1" ht="15.75" customHeight="1">
      <c r="D50089" s="233"/>
    </row>
    <row r="50091" spans="4:4" s="232" customFormat="1" ht="15.75" customHeight="1">
      <c r="D50091" s="233"/>
    </row>
    <row r="50093" spans="4:4" s="232" customFormat="1" ht="15.75" customHeight="1">
      <c r="D50093" s="233"/>
    </row>
    <row r="50095" spans="4:4" s="232" customFormat="1" ht="15.75" customHeight="1">
      <c r="D50095" s="233"/>
    </row>
    <row r="50097" spans="4:4" s="232" customFormat="1" ht="15.75" customHeight="1">
      <c r="D50097" s="233"/>
    </row>
    <row r="50099" spans="4:4" s="232" customFormat="1" ht="15.75" customHeight="1">
      <c r="D50099" s="233"/>
    </row>
    <row r="50101" spans="4:4" s="232" customFormat="1" ht="15.75" customHeight="1">
      <c r="D50101" s="233"/>
    </row>
    <row r="50103" spans="4:4" s="232" customFormat="1" ht="15.75" customHeight="1">
      <c r="D50103" s="233"/>
    </row>
    <row r="50105" spans="4:4" s="232" customFormat="1" ht="15.75" customHeight="1">
      <c r="D50105" s="233"/>
    </row>
    <row r="50107" spans="4:4" s="232" customFormat="1" ht="15.75" customHeight="1">
      <c r="D50107" s="233"/>
    </row>
    <row r="50109" spans="4:4" s="232" customFormat="1" ht="15.75" customHeight="1">
      <c r="D50109" s="233"/>
    </row>
    <row r="50111" spans="4:4" s="232" customFormat="1" ht="15.75" customHeight="1">
      <c r="D50111" s="233"/>
    </row>
    <row r="50113" spans="4:4" s="232" customFormat="1" ht="15.75" customHeight="1">
      <c r="D50113" s="233"/>
    </row>
    <row r="50115" spans="4:4" s="232" customFormat="1" ht="15.75" customHeight="1">
      <c r="D50115" s="233"/>
    </row>
    <row r="50117" spans="4:4" s="232" customFormat="1" ht="15.75" customHeight="1">
      <c r="D50117" s="233"/>
    </row>
    <row r="50119" spans="4:4" s="232" customFormat="1" ht="15.75" customHeight="1">
      <c r="D50119" s="233"/>
    </row>
    <row r="50121" spans="4:4" s="232" customFormat="1" ht="15.75" customHeight="1">
      <c r="D50121" s="233"/>
    </row>
    <row r="50123" spans="4:4" s="232" customFormat="1" ht="15.75" customHeight="1">
      <c r="D50123" s="233"/>
    </row>
    <row r="50125" spans="4:4" s="232" customFormat="1" ht="15.75" customHeight="1">
      <c r="D50125" s="233"/>
    </row>
    <row r="50127" spans="4:4" s="232" customFormat="1" ht="15.75" customHeight="1">
      <c r="D50127" s="233"/>
    </row>
    <row r="50129" spans="4:4" s="232" customFormat="1" ht="15.75" customHeight="1">
      <c r="D50129" s="233"/>
    </row>
    <row r="50131" spans="4:4" s="232" customFormat="1" ht="15.75" customHeight="1">
      <c r="D50131" s="233"/>
    </row>
    <row r="50133" spans="4:4" s="232" customFormat="1" ht="15.75" customHeight="1">
      <c r="D50133" s="233"/>
    </row>
    <row r="50135" spans="4:4" s="232" customFormat="1" ht="15.75" customHeight="1">
      <c r="D50135" s="233"/>
    </row>
    <row r="50137" spans="4:4" s="232" customFormat="1" ht="15.75" customHeight="1">
      <c r="D50137" s="233"/>
    </row>
    <row r="50139" spans="4:4" s="232" customFormat="1" ht="15.75" customHeight="1">
      <c r="D50139" s="233"/>
    </row>
    <row r="50141" spans="4:4" s="232" customFormat="1" ht="15.75" customHeight="1">
      <c r="D50141" s="233"/>
    </row>
    <row r="50143" spans="4:4" s="232" customFormat="1" ht="15.75" customHeight="1">
      <c r="D50143" s="233"/>
    </row>
    <row r="50145" spans="4:4" s="232" customFormat="1" ht="15.75" customHeight="1">
      <c r="D50145" s="233"/>
    </row>
    <row r="50147" spans="4:4" s="232" customFormat="1" ht="15.75" customHeight="1">
      <c r="D50147" s="233"/>
    </row>
    <row r="50149" spans="4:4" s="232" customFormat="1" ht="15.75" customHeight="1">
      <c r="D50149" s="233"/>
    </row>
    <row r="50151" spans="4:4" s="232" customFormat="1" ht="15.75" customHeight="1">
      <c r="D50151" s="233"/>
    </row>
    <row r="50153" spans="4:4" s="232" customFormat="1" ht="15.75" customHeight="1">
      <c r="D50153" s="233"/>
    </row>
    <row r="50155" spans="4:4" s="232" customFormat="1" ht="15.75" customHeight="1">
      <c r="D50155" s="233"/>
    </row>
    <row r="50157" spans="4:4" s="232" customFormat="1" ht="15.75" customHeight="1">
      <c r="D50157" s="233"/>
    </row>
    <row r="50159" spans="4:4" s="232" customFormat="1" ht="15.75" customHeight="1">
      <c r="D50159" s="233"/>
    </row>
    <row r="50161" spans="4:4" s="232" customFormat="1" ht="15.75" customHeight="1">
      <c r="D50161" s="233"/>
    </row>
    <row r="50163" spans="4:4" s="232" customFormat="1" ht="15.75" customHeight="1">
      <c r="D50163" s="233"/>
    </row>
    <row r="50165" spans="4:4" s="232" customFormat="1" ht="15.75" customHeight="1">
      <c r="D50165" s="233"/>
    </row>
    <row r="50167" spans="4:4" s="232" customFormat="1" ht="15.75" customHeight="1">
      <c r="D50167" s="233"/>
    </row>
    <row r="50169" spans="4:4" s="232" customFormat="1" ht="15.75" customHeight="1">
      <c r="D50169" s="233"/>
    </row>
    <row r="50171" spans="4:4" s="232" customFormat="1" ht="15.75" customHeight="1">
      <c r="D50171" s="233"/>
    </row>
    <row r="50173" spans="4:4" s="232" customFormat="1" ht="15.75" customHeight="1">
      <c r="D50173" s="233"/>
    </row>
    <row r="50175" spans="4:4" s="232" customFormat="1" ht="15.75" customHeight="1">
      <c r="D50175" s="233"/>
    </row>
    <row r="50177" spans="4:4" s="232" customFormat="1" ht="15.75" customHeight="1">
      <c r="D50177" s="233"/>
    </row>
    <row r="50179" spans="4:4" s="232" customFormat="1" ht="15.75" customHeight="1">
      <c r="D50179" s="233"/>
    </row>
    <row r="50181" spans="4:4" s="232" customFormat="1" ht="15.75" customHeight="1">
      <c r="D50181" s="233"/>
    </row>
    <row r="50183" spans="4:4" s="232" customFormat="1" ht="15.75" customHeight="1">
      <c r="D50183" s="233"/>
    </row>
    <row r="50185" spans="4:4" s="232" customFormat="1" ht="15.75" customHeight="1">
      <c r="D50185" s="233"/>
    </row>
    <row r="50187" spans="4:4" s="232" customFormat="1" ht="15.75" customHeight="1">
      <c r="D50187" s="233"/>
    </row>
    <row r="50189" spans="4:4" s="232" customFormat="1" ht="15.75" customHeight="1">
      <c r="D50189" s="233"/>
    </row>
    <row r="50191" spans="4:4" s="232" customFormat="1" ht="15.75" customHeight="1">
      <c r="D50191" s="233"/>
    </row>
    <row r="50193" spans="4:4" s="232" customFormat="1" ht="15.75" customHeight="1">
      <c r="D50193" s="233"/>
    </row>
    <row r="50195" spans="4:4" s="232" customFormat="1" ht="15.75" customHeight="1">
      <c r="D50195" s="233"/>
    </row>
    <row r="50197" spans="4:4" s="232" customFormat="1" ht="15.75" customHeight="1">
      <c r="D50197" s="233"/>
    </row>
    <row r="50199" spans="4:4" s="232" customFormat="1" ht="15.75" customHeight="1">
      <c r="D50199" s="233"/>
    </row>
    <row r="50201" spans="4:4" s="232" customFormat="1" ht="15.75" customHeight="1">
      <c r="D50201" s="233"/>
    </row>
    <row r="50203" spans="4:4" s="232" customFormat="1" ht="15.75" customHeight="1">
      <c r="D50203" s="233"/>
    </row>
    <row r="50205" spans="4:4" s="232" customFormat="1" ht="15.75" customHeight="1">
      <c r="D50205" s="233"/>
    </row>
    <row r="50207" spans="4:4" s="232" customFormat="1" ht="15.75" customHeight="1">
      <c r="D50207" s="233"/>
    </row>
    <row r="50209" spans="4:4" s="232" customFormat="1" ht="15.75" customHeight="1">
      <c r="D50209" s="233"/>
    </row>
    <row r="50211" spans="4:4" s="232" customFormat="1" ht="15.75" customHeight="1">
      <c r="D50211" s="233"/>
    </row>
    <row r="50213" spans="4:4" s="232" customFormat="1" ht="15.75" customHeight="1">
      <c r="D50213" s="233"/>
    </row>
    <row r="50215" spans="4:4" s="232" customFormat="1" ht="15.75" customHeight="1">
      <c r="D50215" s="233"/>
    </row>
    <row r="50217" spans="4:4" s="232" customFormat="1" ht="15.75" customHeight="1">
      <c r="D50217" s="233"/>
    </row>
    <row r="50219" spans="4:4" s="232" customFormat="1" ht="15.75" customHeight="1">
      <c r="D50219" s="233"/>
    </row>
    <row r="50221" spans="4:4" s="232" customFormat="1" ht="15.75" customHeight="1">
      <c r="D50221" s="233"/>
    </row>
    <row r="50223" spans="4:4" s="232" customFormat="1" ht="15.75" customHeight="1">
      <c r="D50223" s="233"/>
    </row>
    <row r="50225" spans="4:4" s="232" customFormat="1" ht="15.75" customHeight="1">
      <c r="D50225" s="233"/>
    </row>
    <row r="50227" spans="4:4" s="232" customFormat="1" ht="15.75" customHeight="1">
      <c r="D50227" s="233"/>
    </row>
    <row r="50229" spans="4:4" s="232" customFormat="1" ht="15.75" customHeight="1">
      <c r="D50229" s="233"/>
    </row>
    <row r="50231" spans="4:4" s="232" customFormat="1" ht="15.75" customHeight="1">
      <c r="D50231" s="233"/>
    </row>
    <row r="50233" spans="4:4" s="232" customFormat="1" ht="15.75" customHeight="1">
      <c r="D50233" s="233"/>
    </row>
    <row r="50235" spans="4:4" s="232" customFormat="1" ht="15.75" customHeight="1">
      <c r="D50235" s="233"/>
    </row>
    <row r="50237" spans="4:4" s="232" customFormat="1" ht="15.75" customHeight="1">
      <c r="D50237" s="233"/>
    </row>
    <row r="50239" spans="4:4" s="232" customFormat="1" ht="15.75" customHeight="1">
      <c r="D50239" s="233"/>
    </row>
    <row r="50241" spans="4:4" s="232" customFormat="1" ht="15.75" customHeight="1">
      <c r="D50241" s="233"/>
    </row>
    <row r="50243" spans="4:4" s="232" customFormat="1" ht="15.75" customHeight="1">
      <c r="D50243" s="233"/>
    </row>
    <row r="50245" spans="4:4" s="232" customFormat="1" ht="15.75" customHeight="1">
      <c r="D50245" s="233"/>
    </row>
    <row r="50247" spans="4:4" s="232" customFormat="1" ht="15.75" customHeight="1">
      <c r="D50247" s="233"/>
    </row>
    <row r="50249" spans="4:4" s="232" customFormat="1" ht="15.75" customHeight="1">
      <c r="D50249" s="233"/>
    </row>
    <row r="50251" spans="4:4" s="232" customFormat="1" ht="15.75" customHeight="1">
      <c r="D50251" s="233"/>
    </row>
    <row r="50253" spans="4:4" s="232" customFormat="1" ht="15.75" customHeight="1">
      <c r="D50253" s="233"/>
    </row>
    <row r="50255" spans="4:4" s="232" customFormat="1" ht="15.75" customHeight="1">
      <c r="D50255" s="233"/>
    </row>
    <row r="50257" spans="4:4" s="232" customFormat="1" ht="15.75" customHeight="1">
      <c r="D50257" s="233"/>
    </row>
    <row r="50259" spans="4:4" s="232" customFormat="1" ht="15.75" customHeight="1">
      <c r="D50259" s="233"/>
    </row>
    <row r="50261" spans="4:4" s="232" customFormat="1" ht="15.75" customHeight="1">
      <c r="D50261" s="233"/>
    </row>
    <row r="50263" spans="4:4" s="232" customFormat="1" ht="15.75" customHeight="1">
      <c r="D50263" s="233"/>
    </row>
    <row r="50265" spans="4:4" s="232" customFormat="1" ht="15.75" customHeight="1">
      <c r="D50265" s="233"/>
    </row>
    <row r="50267" spans="4:4" s="232" customFormat="1" ht="15.75" customHeight="1">
      <c r="D50267" s="233"/>
    </row>
    <row r="50269" spans="4:4" s="232" customFormat="1" ht="15.75" customHeight="1">
      <c r="D50269" s="233"/>
    </row>
    <row r="50271" spans="4:4" s="232" customFormat="1" ht="15.75" customHeight="1">
      <c r="D50271" s="233"/>
    </row>
    <row r="50273" spans="4:4" s="232" customFormat="1" ht="15.75" customHeight="1">
      <c r="D50273" s="233"/>
    </row>
    <row r="50275" spans="4:4" s="232" customFormat="1" ht="15.75" customHeight="1">
      <c r="D50275" s="233"/>
    </row>
    <row r="50277" spans="4:4" s="232" customFormat="1" ht="15.75" customHeight="1">
      <c r="D50277" s="233"/>
    </row>
    <row r="50279" spans="4:4" s="232" customFormat="1" ht="15.75" customHeight="1">
      <c r="D50279" s="233"/>
    </row>
    <row r="50281" spans="4:4" s="232" customFormat="1" ht="15.75" customHeight="1">
      <c r="D50281" s="233"/>
    </row>
    <row r="50283" spans="4:4" s="232" customFormat="1" ht="15.75" customHeight="1">
      <c r="D50283" s="233"/>
    </row>
    <row r="50285" spans="4:4" s="232" customFormat="1" ht="15.75" customHeight="1">
      <c r="D50285" s="233"/>
    </row>
    <row r="50287" spans="4:4" s="232" customFormat="1" ht="15.75" customHeight="1">
      <c r="D50287" s="233"/>
    </row>
    <row r="50289" spans="4:4" s="232" customFormat="1" ht="15.75" customHeight="1">
      <c r="D50289" s="233"/>
    </row>
    <row r="50291" spans="4:4" s="232" customFormat="1" ht="15.75" customHeight="1">
      <c r="D50291" s="233"/>
    </row>
    <row r="50293" spans="4:4" s="232" customFormat="1" ht="15.75" customHeight="1">
      <c r="D50293" s="233"/>
    </row>
    <row r="50295" spans="4:4" s="232" customFormat="1" ht="15.75" customHeight="1">
      <c r="D50295" s="233"/>
    </row>
    <row r="50297" spans="4:4" s="232" customFormat="1" ht="15.75" customHeight="1">
      <c r="D50297" s="233"/>
    </row>
    <row r="50299" spans="4:4" s="232" customFormat="1" ht="15.75" customHeight="1">
      <c r="D50299" s="233"/>
    </row>
    <row r="50301" spans="4:4" s="232" customFormat="1" ht="15.75" customHeight="1">
      <c r="D50301" s="233"/>
    </row>
    <row r="50303" spans="4:4" s="232" customFormat="1" ht="15.75" customHeight="1">
      <c r="D50303" s="233"/>
    </row>
    <row r="50305" spans="4:4" s="232" customFormat="1" ht="15.75" customHeight="1">
      <c r="D50305" s="233"/>
    </row>
    <row r="50307" spans="4:4" s="232" customFormat="1" ht="15.75" customHeight="1">
      <c r="D50307" s="233"/>
    </row>
    <row r="50309" spans="4:4" s="232" customFormat="1" ht="15.75" customHeight="1">
      <c r="D50309" s="233"/>
    </row>
    <row r="50311" spans="4:4" s="232" customFormat="1" ht="15.75" customHeight="1">
      <c r="D50311" s="233"/>
    </row>
    <row r="50313" spans="4:4" s="232" customFormat="1" ht="15.75" customHeight="1">
      <c r="D50313" s="233"/>
    </row>
    <row r="50315" spans="4:4" s="232" customFormat="1" ht="15.75" customHeight="1">
      <c r="D50315" s="233"/>
    </row>
    <row r="50317" spans="4:4" s="232" customFormat="1" ht="15.75" customHeight="1">
      <c r="D50317" s="233"/>
    </row>
    <row r="50319" spans="4:4" s="232" customFormat="1" ht="15.75" customHeight="1">
      <c r="D50319" s="233"/>
    </row>
    <row r="50321" spans="4:4" s="232" customFormat="1" ht="15.75" customHeight="1">
      <c r="D50321" s="233"/>
    </row>
    <row r="50323" spans="4:4" s="232" customFormat="1" ht="15.75" customHeight="1">
      <c r="D50323" s="233"/>
    </row>
    <row r="50325" spans="4:4" s="232" customFormat="1" ht="15.75" customHeight="1">
      <c r="D50325" s="233"/>
    </row>
    <row r="50327" spans="4:4" s="232" customFormat="1" ht="15.75" customHeight="1">
      <c r="D50327" s="233"/>
    </row>
    <row r="50329" spans="4:4" s="232" customFormat="1" ht="15.75" customHeight="1">
      <c r="D50329" s="233"/>
    </row>
    <row r="50331" spans="4:4" s="232" customFormat="1" ht="15.75" customHeight="1">
      <c r="D50331" s="233"/>
    </row>
    <row r="50333" spans="4:4" s="232" customFormat="1" ht="15.75" customHeight="1">
      <c r="D50333" s="233"/>
    </row>
    <row r="50335" spans="4:4" s="232" customFormat="1" ht="15.75" customHeight="1">
      <c r="D50335" s="233"/>
    </row>
    <row r="50337" spans="4:4" s="232" customFormat="1" ht="15.75" customHeight="1">
      <c r="D50337" s="233"/>
    </row>
    <row r="50339" spans="4:4" s="232" customFormat="1" ht="15.75" customHeight="1">
      <c r="D50339" s="233"/>
    </row>
    <row r="50341" spans="4:4" s="232" customFormat="1" ht="15.75" customHeight="1">
      <c r="D50341" s="233"/>
    </row>
    <row r="50343" spans="4:4" s="232" customFormat="1" ht="15.75" customHeight="1">
      <c r="D50343" s="233"/>
    </row>
    <row r="50345" spans="4:4" s="232" customFormat="1" ht="15.75" customHeight="1">
      <c r="D50345" s="233"/>
    </row>
    <row r="50347" spans="4:4" s="232" customFormat="1" ht="15.75" customHeight="1">
      <c r="D50347" s="233"/>
    </row>
    <row r="50349" spans="4:4" s="232" customFormat="1" ht="15.75" customHeight="1">
      <c r="D50349" s="233"/>
    </row>
    <row r="50351" spans="4:4" s="232" customFormat="1" ht="15.75" customHeight="1">
      <c r="D50351" s="233"/>
    </row>
    <row r="50353" spans="4:4" s="232" customFormat="1" ht="15.75" customHeight="1">
      <c r="D50353" s="233"/>
    </row>
    <row r="50355" spans="4:4" s="232" customFormat="1" ht="15.75" customHeight="1">
      <c r="D50355" s="233"/>
    </row>
    <row r="50357" spans="4:4" s="232" customFormat="1" ht="15.75" customHeight="1">
      <c r="D50357" s="233"/>
    </row>
    <row r="50359" spans="4:4" s="232" customFormat="1" ht="15.75" customHeight="1">
      <c r="D50359" s="233"/>
    </row>
    <row r="50361" spans="4:4" s="232" customFormat="1" ht="15.75" customHeight="1">
      <c r="D50361" s="233"/>
    </row>
    <row r="50363" spans="4:4" s="232" customFormat="1" ht="15.75" customHeight="1">
      <c r="D50363" s="233"/>
    </row>
    <row r="50365" spans="4:4" s="232" customFormat="1" ht="15.75" customHeight="1">
      <c r="D50365" s="233"/>
    </row>
    <row r="50367" spans="4:4" s="232" customFormat="1" ht="15.75" customHeight="1">
      <c r="D50367" s="233"/>
    </row>
    <row r="50369" spans="4:4" s="232" customFormat="1" ht="15.75" customHeight="1">
      <c r="D50369" s="233"/>
    </row>
    <row r="50371" spans="4:4" s="232" customFormat="1" ht="15.75" customHeight="1">
      <c r="D50371" s="233"/>
    </row>
    <row r="50373" spans="4:4" s="232" customFormat="1" ht="15.75" customHeight="1">
      <c r="D50373" s="233"/>
    </row>
    <row r="50375" spans="4:4" s="232" customFormat="1" ht="15.75" customHeight="1">
      <c r="D50375" s="233"/>
    </row>
    <row r="50377" spans="4:4" s="232" customFormat="1" ht="15.75" customHeight="1">
      <c r="D50377" s="233"/>
    </row>
    <row r="50379" spans="4:4" s="232" customFormat="1" ht="15.75" customHeight="1">
      <c r="D50379" s="233"/>
    </row>
    <row r="50381" spans="4:4" s="232" customFormat="1" ht="15.75" customHeight="1">
      <c r="D50381" s="233"/>
    </row>
    <row r="50383" spans="4:4" s="232" customFormat="1" ht="15.75" customHeight="1">
      <c r="D50383" s="233"/>
    </row>
    <row r="50385" spans="4:4" s="232" customFormat="1" ht="15.75" customHeight="1">
      <c r="D50385" s="233"/>
    </row>
    <row r="50387" spans="4:4" s="232" customFormat="1" ht="15.75" customHeight="1">
      <c r="D50387" s="233"/>
    </row>
    <row r="50389" spans="4:4" s="232" customFormat="1" ht="15.75" customHeight="1">
      <c r="D50389" s="233"/>
    </row>
    <row r="50391" spans="4:4" s="232" customFormat="1" ht="15.75" customHeight="1">
      <c r="D50391" s="233"/>
    </row>
    <row r="50393" spans="4:4" s="232" customFormat="1" ht="15.75" customHeight="1">
      <c r="D50393" s="233"/>
    </row>
    <row r="50395" spans="4:4" s="232" customFormat="1" ht="15.75" customHeight="1">
      <c r="D50395" s="233"/>
    </row>
    <row r="50397" spans="4:4" s="232" customFormat="1" ht="15.75" customHeight="1">
      <c r="D50397" s="233"/>
    </row>
    <row r="50399" spans="4:4" s="232" customFormat="1" ht="15.75" customHeight="1">
      <c r="D50399" s="233"/>
    </row>
    <row r="50401" spans="4:4" s="232" customFormat="1" ht="15.75" customHeight="1">
      <c r="D50401" s="233"/>
    </row>
    <row r="50403" spans="4:4" s="232" customFormat="1" ht="15.75" customHeight="1">
      <c r="D50403" s="233"/>
    </row>
    <row r="50405" spans="4:4" s="232" customFormat="1" ht="15.75" customHeight="1">
      <c r="D50405" s="233"/>
    </row>
    <row r="50407" spans="4:4" s="232" customFormat="1" ht="15.75" customHeight="1">
      <c r="D50407" s="233"/>
    </row>
    <row r="50409" spans="4:4" s="232" customFormat="1" ht="15.75" customHeight="1">
      <c r="D50409" s="233"/>
    </row>
    <row r="50411" spans="4:4" s="232" customFormat="1" ht="15.75" customHeight="1">
      <c r="D50411" s="233"/>
    </row>
    <row r="50413" spans="4:4" s="232" customFormat="1" ht="15.75" customHeight="1">
      <c r="D50413" s="233"/>
    </row>
    <row r="50415" spans="4:4" s="232" customFormat="1" ht="15.75" customHeight="1">
      <c r="D50415" s="233"/>
    </row>
    <row r="50417" spans="4:4" s="232" customFormat="1" ht="15.75" customHeight="1">
      <c r="D50417" s="233"/>
    </row>
    <row r="50419" spans="4:4" s="232" customFormat="1" ht="15.75" customHeight="1">
      <c r="D50419" s="233"/>
    </row>
    <row r="50421" spans="4:4" s="232" customFormat="1" ht="15.75" customHeight="1">
      <c r="D50421" s="233"/>
    </row>
    <row r="50423" spans="4:4" s="232" customFormat="1" ht="15.75" customHeight="1">
      <c r="D50423" s="233"/>
    </row>
    <row r="50425" spans="4:4" s="232" customFormat="1" ht="15.75" customHeight="1">
      <c r="D50425" s="233"/>
    </row>
    <row r="50427" spans="4:4" s="232" customFormat="1" ht="15.75" customHeight="1">
      <c r="D50427" s="233"/>
    </row>
    <row r="50429" spans="4:4" s="232" customFormat="1" ht="15.75" customHeight="1">
      <c r="D50429" s="233"/>
    </row>
    <row r="50431" spans="4:4" s="232" customFormat="1" ht="15.75" customHeight="1">
      <c r="D50431" s="233"/>
    </row>
    <row r="50433" spans="4:4" s="232" customFormat="1" ht="15.75" customHeight="1">
      <c r="D50433" s="233"/>
    </row>
    <row r="50435" spans="4:4" s="232" customFormat="1" ht="15.75" customHeight="1">
      <c r="D50435" s="233"/>
    </row>
    <row r="50437" spans="4:4" s="232" customFormat="1" ht="15.75" customHeight="1">
      <c r="D50437" s="233"/>
    </row>
    <row r="50439" spans="4:4" s="232" customFormat="1" ht="15.75" customHeight="1">
      <c r="D50439" s="233"/>
    </row>
    <row r="50441" spans="4:4" s="232" customFormat="1" ht="15.75" customHeight="1">
      <c r="D50441" s="233"/>
    </row>
    <row r="50443" spans="4:4" s="232" customFormat="1" ht="15.75" customHeight="1">
      <c r="D50443" s="233"/>
    </row>
    <row r="50445" spans="4:4" s="232" customFormat="1" ht="15.75" customHeight="1">
      <c r="D50445" s="233"/>
    </row>
    <row r="50447" spans="4:4" s="232" customFormat="1" ht="15.75" customHeight="1">
      <c r="D50447" s="233"/>
    </row>
    <row r="50449" spans="4:4" s="232" customFormat="1" ht="15.75" customHeight="1">
      <c r="D50449" s="233"/>
    </row>
    <row r="50451" spans="4:4" s="232" customFormat="1" ht="15.75" customHeight="1">
      <c r="D50451" s="233"/>
    </row>
    <row r="50453" spans="4:4" s="232" customFormat="1" ht="15.75" customHeight="1">
      <c r="D50453" s="233"/>
    </row>
    <row r="50455" spans="4:4" s="232" customFormat="1" ht="15.75" customHeight="1">
      <c r="D50455" s="233"/>
    </row>
    <row r="50457" spans="4:4" s="232" customFormat="1" ht="15.75" customHeight="1">
      <c r="D50457" s="233"/>
    </row>
    <row r="50459" spans="4:4" s="232" customFormat="1" ht="15.75" customHeight="1">
      <c r="D50459" s="233"/>
    </row>
    <row r="50461" spans="4:4" s="232" customFormat="1" ht="15.75" customHeight="1">
      <c r="D50461" s="233"/>
    </row>
    <row r="50463" spans="4:4" s="232" customFormat="1" ht="15.75" customHeight="1">
      <c r="D50463" s="233"/>
    </row>
    <row r="50465" spans="4:4" s="232" customFormat="1" ht="15.75" customHeight="1">
      <c r="D50465" s="233"/>
    </row>
    <row r="50467" spans="4:4" s="232" customFormat="1" ht="15.75" customHeight="1">
      <c r="D50467" s="233"/>
    </row>
    <row r="50469" spans="4:4" s="232" customFormat="1" ht="15.75" customHeight="1">
      <c r="D50469" s="233"/>
    </row>
    <row r="50471" spans="4:4" s="232" customFormat="1" ht="15.75" customHeight="1">
      <c r="D50471" s="233"/>
    </row>
    <row r="50473" spans="4:4" s="232" customFormat="1" ht="15.75" customHeight="1">
      <c r="D50473" s="233"/>
    </row>
    <row r="50475" spans="4:4" s="232" customFormat="1" ht="15.75" customHeight="1">
      <c r="D50475" s="233"/>
    </row>
    <row r="50477" spans="4:4" s="232" customFormat="1" ht="15.75" customHeight="1">
      <c r="D50477" s="233"/>
    </row>
    <row r="50479" spans="4:4" s="232" customFormat="1" ht="15.75" customHeight="1">
      <c r="D50479" s="233"/>
    </row>
    <row r="50481" spans="4:4" s="232" customFormat="1" ht="15.75" customHeight="1">
      <c r="D50481" s="233"/>
    </row>
    <row r="50483" spans="4:4" s="232" customFormat="1" ht="15.75" customHeight="1">
      <c r="D50483" s="233"/>
    </row>
    <row r="50485" spans="4:4" s="232" customFormat="1" ht="15.75" customHeight="1">
      <c r="D50485" s="233"/>
    </row>
    <row r="50487" spans="4:4" s="232" customFormat="1" ht="15.75" customHeight="1">
      <c r="D50487" s="233"/>
    </row>
    <row r="50489" spans="4:4" s="232" customFormat="1" ht="15.75" customHeight="1">
      <c r="D50489" s="233"/>
    </row>
    <row r="50491" spans="4:4" s="232" customFormat="1" ht="15.75" customHeight="1">
      <c r="D50491" s="233"/>
    </row>
    <row r="50493" spans="4:4" s="232" customFormat="1" ht="15.75" customHeight="1">
      <c r="D50493" s="233"/>
    </row>
    <row r="50495" spans="4:4" s="232" customFormat="1" ht="15.75" customHeight="1">
      <c r="D50495" s="233"/>
    </row>
    <row r="50497" spans="4:4" s="232" customFormat="1" ht="15.75" customHeight="1">
      <c r="D50497" s="233"/>
    </row>
    <row r="50499" spans="4:4" s="232" customFormat="1" ht="15.75" customHeight="1">
      <c r="D50499" s="233"/>
    </row>
    <row r="50501" spans="4:4" s="232" customFormat="1" ht="15.75" customHeight="1">
      <c r="D50501" s="233"/>
    </row>
    <row r="50503" spans="4:4" s="232" customFormat="1" ht="15.75" customHeight="1">
      <c r="D50503" s="233"/>
    </row>
    <row r="50505" spans="4:4" s="232" customFormat="1" ht="15.75" customHeight="1">
      <c r="D50505" s="233"/>
    </row>
    <row r="50507" spans="4:4" s="232" customFormat="1" ht="15.75" customHeight="1">
      <c r="D50507" s="233"/>
    </row>
    <row r="50509" spans="4:4" s="232" customFormat="1" ht="15.75" customHeight="1">
      <c r="D50509" s="233"/>
    </row>
    <row r="50511" spans="4:4" s="232" customFormat="1" ht="15.75" customHeight="1">
      <c r="D50511" s="233"/>
    </row>
    <row r="50513" spans="4:4" s="232" customFormat="1" ht="15.75" customHeight="1">
      <c r="D50513" s="233"/>
    </row>
    <row r="50515" spans="4:4" s="232" customFormat="1" ht="15.75" customHeight="1">
      <c r="D50515" s="233"/>
    </row>
    <row r="50517" spans="4:4" s="232" customFormat="1" ht="15.75" customHeight="1">
      <c r="D50517" s="233"/>
    </row>
    <row r="50519" spans="4:4" s="232" customFormat="1" ht="15.75" customHeight="1">
      <c r="D50519" s="233"/>
    </row>
    <row r="50521" spans="4:4" s="232" customFormat="1" ht="15.75" customHeight="1">
      <c r="D50521" s="233"/>
    </row>
    <row r="50523" spans="4:4" s="232" customFormat="1" ht="15.75" customHeight="1">
      <c r="D50523" s="233"/>
    </row>
    <row r="50525" spans="4:4" s="232" customFormat="1" ht="15.75" customHeight="1">
      <c r="D50525" s="233"/>
    </row>
    <row r="50527" spans="4:4" s="232" customFormat="1" ht="15.75" customHeight="1">
      <c r="D50527" s="233"/>
    </row>
    <row r="50529" spans="4:4" s="232" customFormat="1" ht="15.75" customHeight="1">
      <c r="D50529" s="233"/>
    </row>
    <row r="50531" spans="4:4" s="232" customFormat="1" ht="15.75" customHeight="1">
      <c r="D50531" s="233"/>
    </row>
    <row r="50533" spans="4:4" s="232" customFormat="1" ht="15.75" customHeight="1">
      <c r="D50533" s="233"/>
    </row>
    <row r="50535" spans="4:4" s="232" customFormat="1" ht="15.75" customHeight="1">
      <c r="D50535" s="233"/>
    </row>
    <row r="50537" spans="4:4" s="232" customFormat="1" ht="15.75" customHeight="1">
      <c r="D50537" s="233"/>
    </row>
    <row r="50539" spans="4:4" s="232" customFormat="1" ht="15.75" customHeight="1">
      <c r="D50539" s="233"/>
    </row>
    <row r="50541" spans="4:4" s="232" customFormat="1" ht="15.75" customHeight="1">
      <c r="D50541" s="233"/>
    </row>
    <row r="50543" spans="4:4" s="232" customFormat="1" ht="15.75" customHeight="1">
      <c r="D50543" s="233"/>
    </row>
    <row r="50545" spans="4:4" s="232" customFormat="1" ht="15.75" customHeight="1">
      <c r="D50545" s="233"/>
    </row>
    <row r="50547" spans="4:4" s="232" customFormat="1" ht="15.75" customHeight="1">
      <c r="D50547" s="233"/>
    </row>
    <row r="50549" spans="4:4" s="232" customFormat="1" ht="15.75" customHeight="1">
      <c r="D50549" s="233"/>
    </row>
    <row r="50551" spans="4:4" s="232" customFormat="1" ht="15.75" customHeight="1">
      <c r="D50551" s="233"/>
    </row>
    <row r="50553" spans="4:4" s="232" customFormat="1" ht="15.75" customHeight="1">
      <c r="D50553" s="233"/>
    </row>
    <row r="50555" spans="4:4" s="232" customFormat="1" ht="15.75" customHeight="1">
      <c r="D50555" s="233"/>
    </row>
    <row r="50557" spans="4:4" s="232" customFormat="1" ht="15.75" customHeight="1">
      <c r="D50557" s="233"/>
    </row>
    <row r="50559" spans="4:4" s="232" customFormat="1" ht="15.75" customHeight="1">
      <c r="D50559" s="233"/>
    </row>
    <row r="50561" spans="4:4" s="232" customFormat="1" ht="15.75" customHeight="1">
      <c r="D50561" s="233"/>
    </row>
    <row r="50563" spans="4:4" s="232" customFormat="1" ht="15.75" customHeight="1">
      <c r="D50563" s="233"/>
    </row>
    <row r="50565" spans="4:4" s="232" customFormat="1" ht="15.75" customHeight="1">
      <c r="D50565" s="233"/>
    </row>
    <row r="50567" spans="4:4" s="232" customFormat="1" ht="15.75" customHeight="1">
      <c r="D50567" s="233"/>
    </row>
    <row r="50569" spans="4:4" s="232" customFormat="1" ht="15.75" customHeight="1">
      <c r="D50569" s="233"/>
    </row>
    <row r="50571" spans="4:4" s="232" customFormat="1" ht="15.75" customHeight="1">
      <c r="D50571" s="233"/>
    </row>
    <row r="50573" spans="4:4" s="232" customFormat="1" ht="15.75" customHeight="1">
      <c r="D50573" s="233"/>
    </row>
    <row r="50575" spans="4:4" s="232" customFormat="1" ht="15.75" customHeight="1">
      <c r="D50575" s="233"/>
    </row>
    <row r="50577" spans="4:4" s="232" customFormat="1" ht="15.75" customHeight="1">
      <c r="D50577" s="233"/>
    </row>
    <row r="50579" spans="4:4" s="232" customFormat="1" ht="15.75" customHeight="1">
      <c r="D50579" s="233"/>
    </row>
    <row r="50581" spans="4:4" s="232" customFormat="1" ht="15.75" customHeight="1">
      <c r="D50581" s="233"/>
    </row>
    <row r="50583" spans="4:4" s="232" customFormat="1" ht="15.75" customHeight="1">
      <c r="D50583" s="233"/>
    </row>
    <row r="50585" spans="4:4" s="232" customFormat="1" ht="15.75" customHeight="1">
      <c r="D50585" s="233"/>
    </row>
    <row r="50587" spans="4:4" s="232" customFormat="1" ht="15.75" customHeight="1">
      <c r="D50587" s="233"/>
    </row>
    <row r="50589" spans="4:4" s="232" customFormat="1" ht="15.75" customHeight="1">
      <c r="D50589" s="233"/>
    </row>
    <row r="50591" spans="4:4" s="232" customFormat="1" ht="15.75" customHeight="1">
      <c r="D50591" s="233"/>
    </row>
    <row r="50593" spans="4:4" s="232" customFormat="1" ht="15.75" customHeight="1">
      <c r="D50593" s="233"/>
    </row>
    <row r="50595" spans="4:4" s="232" customFormat="1" ht="15.75" customHeight="1">
      <c r="D50595" s="233"/>
    </row>
    <row r="50597" spans="4:4" s="232" customFormat="1" ht="15.75" customHeight="1">
      <c r="D50597" s="233"/>
    </row>
    <row r="50599" spans="4:4" s="232" customFormat="1" ht="15.75" customHeight="1">
      <c r="D50599" s="233"/>
    </row>
    <row r="50601" spans="4:4" s="232" customFormat="1" ht="15.75" customHeight="1">
      <c r="D50601" s="233"/>
    </row>
    <row r="50603" spans="4:4" s="232" customFormat="1" ht="15.75" customHeight="1">
      <c r="D50603" s="233"/>
    </row>
    <row r="50605" spans="4:4" s="232" customFormat="1" ht="15.75" customHeight="1">
      <c r="D50605" s="233"/>
    </row>
    <row r="50607" spans="4:4" s="232" customFormat="1" ht="15.75" customHeight="1">
      <c r="D50607" s="233"/>
    </row>
    <row r="50609" spans="4:4" s="232" customFormat="1" ht="15.75" customHeight="1">
      <c r="D50609" s="233"/>
    </row>
    <row r="50611" spans="4:4" s="232" customFormat="1" ht="15.75" customHeight="1">
      <c r="D50611" s="233"/>
    </row>
    <row r="50613" spans="4:4" s="232" customFormat="1" ht="15.75" customHeight="1">
      <c r="D50613" s="233"/>
    </row>
    <row r="50615" spans="4:4" s="232" customFormat="1" ht="15.75" customHeight="1">
      <c r="D50615" s="233"/>
    </row>
    <row r="50617" spans="4:4" s="232" customFormat="1" ht="15.75" customHeight="1">
      <c r="D50617" s="233"/>
    </row>
    <row r="50619" spans="4:4" s="232" customFormat="1" ht="15.75" customHeight="1">
      <c r="D50619" s="233"/>
    </row>
    <row r="50621" spans="4:4" s="232" customFormat="1" ht="15.75" customHeight="1">
      <c r="D50621" s="233"/>
    </row>
    <row r="50623" spans="4:4" s="232" customFormat="1" ht="15.75" customHeight="1">
      <c r="D50623" s="233"/>
    </row>
    <row r="50625" spans="4:4" s="232" customFormat="1" ht="15.75" customHeight="1">
      <c r="D50625" s="233"/>
    </row>
    <row r="50627" spans="4:4" s="232" customFormat="1" ht="15.75" customHeight="1">
      <c r="D50627" s="233"/>
    </row>
    <row r="50629" spans="4:4" s="232" customFormat="1" ht="15.75" customHeight="1">
      <c r="D50629" s="233"/>
    </row>
    <row r="50631" spans="4:4" s="232" customFormat="1" ht="15.75" customHeight="1">
      <c r="D50631" s="233"/>
    </row>
    <row r="50633" spans="4:4" s="232" customFormat="1" ht="15.75" customHeight="1">
      <c r="D50633" s="233"/>
    </row>
    <row r="50635" spans="4:4" s="232" customFormat="1" ht="15.75" customHeight="1">
      <c r="D50635" s="233"/>
    </row>
    <row r="50637" spans="4:4" s="232" customFormat="1" ht="15.75" customHeight="1">
      <c r="D50637" s="233"/>
    </row>
    <row r="50639" spans="4:4" s="232" customFormat="1" ht="15.75" customHeight="1">
      <c r="D50639" s="233"/>
    </row>
    <row r="50641" spans="4:4" s="232" customFormat="1" ht="15.75" customHeight="1">
      <c r="D50641" s="233"/>
    </row>
    <row r="50643" spans="4:4" s="232" customFormat="1" ht="15.75" customHeight="1">
      <c r="D50643" s="233"/>
    </row>
    <row r="50645" spans="4:4" s="232" customFormat="1" ht="15.75" customHeight="1">
      <c r="D50645" s="233"/>
    </row>
    <row r="50647" spans="4:4" s="232" customFormat="1" ht="15.75" customHeight="1">
      <c r="D50647" s="233"/>
    </row>
    <row r="50649" spans="4:4" s="232" customFormat="1" ht="15.75" customHeight="1">
      <c r="D50649" s="233"/>
    </row>
    <row r="50651" spans="4:4" s="232" customFormat="1" ht="15.75" customHeight="1">
      <c r="D50651" s="233"/>
    </row>
    <row r="50653" spans="4:4" s="232" customFormat="1" ht="15.75" customHeight="1">
      <c r="D50653" s="233"/>
    </row>
    <row r="50655" spans="4:4" s="232" customFormat="1" ht="15.75" customHeight="1">
      <c r="D50655" s="233"/>
    </row>
    <row r="50657" spans="4:4" s="232" customFormat="1" ht="15.75" customHeight="1">
      <c r="D50657" s="233"/>
    </row>
    <row r="50659" spans="4:4" s="232" customFormat="1" ht="15.75" customHeight="1">
      <c r="D50659" s="233"/>
    </row>
    <row r="50661" spans="4:4" s="232" customFormat="1" ht="15.75" customHeight="1">
      <c r="D50661" s="233"/>
    </row>
    <row r="50663" spans="4:4" s="232" customFormat="1" ht="15.75" customHeight="1">
      <c r="D50663" s="233"/>
    </row>
    <row r="50665" spans="4:4" s="232" customFormat="1" ht="15.75" customHeight="1">
      <c r="D50665" s="233"/>
    </row>
    <row r="50667" spans="4:4" s="232" customFormat="1" ht="15.75" customHeight="1">
      <c r="D50667" s="233"/>
    </row>
    <row r="50669" spans="4:4" s="232" customFormat="1" ht="15.75" customHeight="1">
      <c r="D50669" s="233"/>
    </row>
    <row r="50671" spans="4:4" s="232" customFormat="1" ht="15.75" customHeight="1">
      <c r="D50671" s="233"/>
    </row>
    <row r="50673" spans="4:4" s="232" customFormat="1" ht="15.75" customHeight="1">
      <c r="D50673" s="233"/>
    </row>
    <row r="50675" spans="4:4" s="232" customFormat="1" ht="15.75" customHeight="1">
      <c r="D50675" s="233"/>
    </row>
    <row r="50677" spans="4:4" s="232" customFormat="1" ht="15.75" customHeight="1">
      <c r="D50677" s="233"/>
    </row>
    <row r="50679" spans="4:4" s="232" customFormat="1" ht="15.75" customHeight="1">
      <c r="D50679" s="233"/>
    </row>
    <row r="50681" spans="4:4" s="232" customFormat="1" ht="15.75" customHeight="1">
      <c r="D50681" s="233"/>
    </row>
    <row r="50683" spans="4:4" s="232" customFormat="1" ht="15.75" customHeight="1">
      <c r="D50683" s="233"/>
    </row>
    <row r="50685" spans="4:4" s="232" customFormat="1" ht="15.75" customHeight="1">
      <c r="D50685" s="233"/>
    </row>
    <row r="50687" spans="4:4" s="232" customFormat="1" ht="15.75" customHeight="1">
      <c r="D50687" s="233"/>
    </row>
    <row r="50689" spans="4:4" s="232" customFormat="1" ht="15.75" customHeight="1">
      <c r="D50689" s="233"/>
    </row>
    <row r="50691" spans="4:4" s="232" customFormat="1" ht="15.75" customHeight="1">
      <c r="D50691" s="233"/>
    </row>
    <row r="50693" spans="4:4" s="232" customFormat="1" ht="15.75" customHeight="1">
      <c r="D50693" s="233"/>
    </row>
    <row r="50695" spans="4:4" s="232" customFormat="1" ht="15.75" customHeight="1">
      <c r="D50695" s="233"/>
    </row>
    <row r="50697" spans="4:4" s="232" customFormat="1" ht="15.75" customHeight="1">
      <c r="D50697" s="233"/>
    </row>
    <row r="50699" spans="4:4" s="232" customFormat="1" ht="15.75" customHeight="1">
      <c r="D50699" s="233"/>
    </row>
    <row r="50701" spans="4:4" s="232" customFormat="1" ht="15.75" customHeight="1">
      <c r="D50701" s="233"/>
    </row>
    <row r="50703" spans="4:4" s="232" customFormat="1" ht="15.75" customHeight="1">
      <c r="D50703" s="233"/>
    </row>
    <row r="50705" spans="4:4" s="232" customFormat="1" ht="15.75" customHeight="1">
      <c r="D50705" s="233"/>
    </row>
    <row r="50707" spans="4:4" s="232" customFormat="1" ht="15.75" customHeight="1">
      <c r="D50707" s="233"/>
    </row>
    <row r="50709" spans="4:4" s="232" customFormat="1" ht="15.75" customHeight="1">
      <c r="D50709" s="233"/>
    </row>
    <row r="50711" spans="4:4" s="232" customFormat="1" ht="15.75" customHeight="1">
      <c r="D50711" s="233"/>
    </row>
    <row r="50713" spans="4:4" s="232" customFormat="1" ht="15.75" customHeight="1">
      <c r="D50713" s="233"/>
    </row>
    <row r="50715" spans="4:4" s="232" customFormat="1" ht="15.75" customHeight="1">
      <c r="D50715" s="233"/>
    </row>
    <row r="50717" spans="4:4" s="232" customFormat="1" ht="15.75" customHeight="1">
      <c r="D50717" s="233"/>
    </row>
    <row r="50719" spans="4:4" s="232" customFormat="1" ht="15.75" customHeight="1">
      <c r="D50719" s="233"/>
    </row>
    <row r="50721" spans="4:4" s="232" customFormat="1" ht="15.75" customHeight="1">
      <c r="D50721" s="233"/>
    </row>
    <row r="50723" spans="4:4" s="232" customFormat="1" ht="15.75" customHeight="1">
      <c r="D50723" s="233"/>
    </row>
    <row r="50725" spans="4:4" s="232" customFormat="1" ht="15.75" customHeight="1">
      <c r="D50725" s="233"/>
    </row>
    <row r="50727" spans="4:4" s="232" customFormat="1" ht="15.75" customHeight="1">
      <c r="D50727" s="233"/>
    </row>
    <row r="50729" spans="4:4" s="232" customFormat="1" ht="15.75" customHeight="1">
      <c r="D50729" s="233"/>
    </row>
    <row r="50731" spans="4:4" s="232" customFormat="1" ht="15.75" customHeight="1">
      <c r="D50731" s="233"/>
    </row>
    <row r="50733" spans="4:4" s="232" customFormat="1" ht="15.75" customHeight="1">
      <c r="D50733" s="233"/>
    </row>
    <row r="50735" spans="4:4" s="232" customFormat="1" ht="15.75" customHeight="1">
      <c r="D50735" s="233"/>
    </row>
    <row r="50737" spans="4:4" s="232" customFormat="1" ht="15.75" customHeight="1">
      <c r="D50737" s="233"/>
    </row>
    <row r="50739" spans="4:4" s="232" customFormat="1" ht="15.75" customHeight="1">
      <c r="D50739" s="233"/>
    </row>
    <row r="50741" spans="4:4" s="232" customFormat="1" ht="15.75" customHeight="1">
      <c r="D50741" s="233"/>
    </row>
    <row r="50743" spans="4:4" s="232" customFormat="1" ht="15.75" customHeight="1">
      <c r="D50743" s="233"/>
    </row>
    <row r="50745" spans="4:4" s="232" customFormat="1" ht="15.75" customHeight="1">
      <c r="D50745" s="233"/>
    </row>
    <row r="50747" spans="4:4" s="232" customFormat="1" ht="15.75" customHeight="1">
      <c r="D50747" s="233"/>
    </row>
    <row r="50749" spans="4:4" s="232" customFormat="1" ht="15.75" customHeight="1">
      <c r="D50749" s="233"/>
    </row>
    <row r="50751" spans="4:4" s="232" customFormat="1" ht="15.75" customHeight="1">
      <c r="D50751" s="233"/>
    </row>
    <row r="50753" spans="4:4" s="232" customFormat="1" ht="15.75" customHeight="1">
      <c r="D50753" s="233"/>
    </row>
    <row r="50755" spans="4:4" s="232" customFormat="1" ht="15.75" customHeight="1">
      <c r="D50755" s="233"/>
    </row>
    <row r="50757" spans="4:4" s="232" customFormat="1" ht="15.75" customHeight="1">
      <c r="D50757" s="233"/>
    </row>
    <row r="50759" spans="4:4" s="232" customFormat="1" ht="15.75" customHeight="1">
      <c r="D50759" s="233"/>
    </row>
    <row r="50761" spans="4:4" s="232" customFormat="1" ht="15.75" customHeight="1">
      <c r="D50761" s="233"/>
    </row>
    <row r="50763" spans="4:4" s="232" customFormat="1" ht="15.75" customHeight="1">
      <c r="D50763" s="233"/>
    </row>
    <row r="50765" spans="4:4" s="232" customFormat="1" ht="15.75" customHeight="1">
      <c r="D50765" s="233"/>
    </row>
    <row r="50767" spans="4:4" s="232" customFormat="1" ht="15.75" customHeight="1">
      <c r="D50767" s="233"/>
    </row>
    <row r="50769" spans="4:4" s="232" customFormat="1" ht="15.75" customHeight="1">
      <c r="D50769" s="233"/>
    </row>
    <row r="50771" spans="4:4" s="232" customFormat="1" ht="15.75" customHeight="1">
      <c r="D50771" s="233"/>
    </row>
    <row r="50773" spans="4:4" s="232" customFormat="1" ht="15.75" customHeight="1">
      <c r="D50773" s="233"/>
    </row>
    <row r="50775" spans="4:4" s="232" customFormat="1" ht="15.75" customHeight="1">
      <c r="D50775" s="233"/>
    </row>
    <row r="50777" spans="4:4" s="232" customFormat="1" ht="15.75" customHeight="1">
      <c r="D50777" s="233"/>
    </row>
    <row r="50779" spans="4:4" s="232" customFormat="1" ht="15.75" customHeight="1">
      <c r="D50779" s="233"/>
    </row>
    <row r="50781" spans="4:4" s="232" customFormat="1" ht="15.75" customHeight="1">
      <c r="D50781" s="233"/>
    </row>
    <row r="50783" spans="4:4" s="232" customFormat="1" ht="15.75" customHeight="1">
      <c r="D50783" s="233"/>
    </row>
    <row r="50785" spans="4:4" s="232" customFormat="1" ht="15.75" customHeight="1">
      <c r="D50785" s="233"/>
    </row>
    <row r="50787" spans="4:4" s="232" customFormat="1" ht="15.75" customHeight="1">
      <c r="D50787" s="233"/>
    </row>
    <row r="50789" spans="4:4" s="232" customFormat="1" ht="15.75" customHeight="1">
      <c r="D50789" s="233"/>
    </row>
    <row r="50791" spans="4:4" s="232" customFormat="1" ht="15.75" customHeight="1">
      <c r="D50791" s="233"/>
    </row>
    <row r="50793" spans="4:4" s="232" customFormat="1" ht="15.75" customHeight="1">
      <c r="D50793" s="233"/>
    </row>
    <row r="50795" spans="4:4" s="232" customFormat="1" ht="15.75" customHeight="1">
      <c r="D50795" s="233"/>
    </row>
    <row r="50797" spans="4:4" s="232" customFormat="1" ht="15.75" customHeight="1">
      <c r="D50797" s="233"/>
    </row>
    <row r="50799" spans="4:4" s="232" customFormat="1" ht="15.75" customHeight="1">
      <c r="D50799" s="233"/>
    </row>
    <row r="50801" spans="4:4" s="232" customFormat="1" ht="15.75" customHeight="1">
      <c r="D50801" s="233"/>
    </row>
    <row r="50803" spans="4:4" s="232" customFormat="1" ht="15.75" customHeight="1">
      <c r="D50803" s="233"/>
    </row>
    <row r="50805" spans="4:4" s="232" customFormat="1" ht="15.75" customHeight="1">
      <c r="D50805" s="233"/>
    </row>
    <row r="50807" spans="4:4" s="232" customFormat="1" ht="15.75" customHeight="1">
      <c r="D50807" s="233"/>
    </row>
    <row r="50809" spans="4:4" s="232" customFormat="1" ht="15.75" customHeight="1">
      <c r="D50809" s="233"/>
    </row>
    <row r="50811" spans="4:4" s="232" customFormat="1" ht="15.75" customHeight="1">
      <c r="D50811" s="233"/>
    </row>
    <row r="50813" spans="4:4" s="232" customFormat="1" ht="15.75" customHeight="1">
      <c r="D50813" s="233"/>
    </row>
    <row r="50815" spans="4:4" s="232" customFormat="1" ht="15.75" customHeight="1">
      <c r="D50815" s="233"/>
    </row>
    <row r="50817" spans="4:4" s="232" customFormat="1" ht="15.75" customHeight="1">
      <c r="D50817" s="233"/>
    </row>
    <row r="50819" spans="4:4" s="232" customFormat="1" ht="15.75" customHeight="1">
      <c r="D50819" s="233"/>
    </row>
    <row r="50821" spans="4:4" s="232" customFormat="1" ht="15.75" customHeight="1">
      <c r="D50821" s="233"/>
    </row>
    <row r="50823" spans="4:4" s="232" customFormat="1" ht="15.75" customHeight="1">
      <c r="D50823" s="233"/>
    </row>
    <row r="50825" spans="4:4" s="232" customFormat="1" ht="15.75" customHeight="1">
      <c r="D50825" s="233"/>
    </row>
    <row r="50827" spans="4:4" s="232" customFormat="1" ht="15.75" customHeight="1">
      <c r="D50827" s="233"/>
    </row>
    <row r="50829" spans="4:4" s="232" customFormat="1" ht="15.75" customHeight="1">
      <c r="D50829" s="233"/>
    </row>
    <row r="50831" spans="4:4" s="232" customFormat="1" ht="15.75" customHeight="1">
      <c r="D50831" s="233"/>
    </row>
    <row r="50833" spans="4:4" s="232" customFormat="1" ht="15.75" customHeight="1">
      <c r="D50833" s="233"/>
    </row>
    <row r="50835" spans="4:4" s="232" customFormat="1" ht="15.75" customHeight="1">
      <c r="D50835" s="233"/>
    </row>
    <row r="50837" spans="4:4" s="232" customFormat="1" ht="15.75" customHeight="1">
      <c r="D50837" s="233"/>
    </row>
    <row r="50839" spans="4:4" s="232" customFormat="1" ht="15.75" customHeight="1">
      <c r="D50839" s="233"/>
    </row>
    <row r="50841" spans="4:4" s="232" customFormat="1" ht="15.75" customHeight="1">
      <c r="D50841" s="233"/>
    </row>
    <row r="50843" spans="4:4" s="232" customFormat="1" ht="15.75" customHeight="1">
      <c r="D50843" s="233"/>
    </row>
    <row r="50845" spans="4:4" s="232" customFormat="1" ht="15.75" customHeight="1">
      <c r="D50845" s="233"/>
    </row>
    <row r="50847" spans="4:4" s="232" customFormat="1" ht="15.75" customHeight="1">
      <c r="D50847" s="233"/>
    </row>
    <row r="50849" spans="4:4" s="232" customFormat="1" ht="15.75" customHeight="1">
      <c r="D50849" s="233"/>
    </row>
    <row r="50851" spans="4:4" s="232" customFormat="1" ht="15.75" customHeight="1">
      <c r="D50851" s="233"/>
    </row>
    <row r="50853" spans="4:4" s="232" customFormat="1" ht="15.75" customHeight="1">
      <c r="D50853" s="233"/>
    </row>
    <row r="50855" spans="4:4" s="232" customFormat="1" ht="15.75" customHeight="1">
      <c r="D50855" s="233"/>
    </row>
    <row r="50857" spans="4:4" s="232" customFormat="1" ht="15.75" customHeight="1">
      <c r="D50857" s="233"/>
    </row>
    <row r="50859" spans="4:4" s="232" customFormat="1" ht="15.75" customHeight="1">
      <c r="D50859" s="233"/>
    </row>
    <row r="50861" spans="4:4" s="232" customFormat="1" ht="15.75" customHeight="1">
      <c r="D50861" s="233"/>
    </row>
    <row r="50863" spans="4:4" s="232" customFormat="1" ht="15.75" customHeight="1">
      <c r="D50863" s="233"/>
    </row>
    <row r="50865" spans="4:4" s="232" customFormat="1" ht="15.75" customHeight="1">
      <c r="D50865" s="233"/>
    </row>
    <row r="50867" spans="4:4" s="232" customFormat="1" ht="15.75" customHeight="1">
      <c r="D50867" s="233"/>
    </row>
    <row r="50869" spans="4:4" s="232" customFormat="1" ht="15.75" customHeight="1">
      <c r="D50869" s="233"/>
    </row>
    <row r="50871" spans="4:4" s="232" customFormat="1" ht="15.75" customHeight="1">
      <c r="D50871" s="233"/>
    </row>
    <row r="50873" spans="4:4" s="232" customFormat="1" ht="15.75" customHeight="1">
      <c r="D50873" s="233"/>
    </row>
    <row r="50875" spans="4:4" s="232" customFormat="1" ht="15.75" customHeight="1">
      <c r="D50875" s="233"/>
    </row>
    <row r="50877" spans="4:4" s="232" customFormat="1" ht="15.75" customHeight="1">
      <c r="D50877" s="233"/>
    </row>
    <row r="50879" spans="4:4" s="232" customFormat="1" ht="15.75" customHeight="1">
      <c r="D50879" s="233"/>
    </row>
    <row r="50881" spans="4:4" s="232" customFormat="1" ht="15.75" customHeight="1">
      <c r="D50881" s="233"/>
    </row>
    <row r="50883" spans="4:4" s="232" customFormat="1" ht="15.75" customHeight="1">
      <c r="D50883" s="233"/>
    </row>
    <row r="50885" spans="4:4" s="232" customFormat="1" ht="15.75" customHeight="1">
      <c r="D50885" s="233"/>
    </row>
    <row r="50887" spans="4:4" s="232" customFormat="1" ht="15.75" customHeight="1">
      <c r="D50887" s="233"/>
    </row>
    <row r="50889" spans="4:4" s="232" customFormat="1" ht="15.75" customHeight="1">
      <c r="D50889" s="233"/>
    </row>
    <row r="50891" spans="4:4" s="232" customFormat="1" ht="15.75" customHeight="1">
      <c r="D50891" s="233"/>
    </row>
    <row r="50893" spans="4:4" s="232" customFormat="1" ht="15.75" customHeight="1">
      <c r="D50893" s="233"/>
    </row>
    <row r="50895" spans="4:4" s="232" customFormat="1" ht="15.75" customHeight="1">
      <c r="D50895" s="233"/>
    </row>
    <row r="50897" spans="4:4" s="232" customFormat="1" ht="15.75" customHeight="1">
      <c r="D50897" s="233"/>
    </row>
    <row r="50899" spans="4:4" s="232" customFormat="1" ht="15.75" customHeight="1">
      <c r="D50899" s="233"/>
    </row>
    <row r="50901" spans="4:4" s="232" customFormat="1" ht="15.75" customHeight="1">
      <c r="D50901" s="233"/>
    </row>
    <row r="50903" spans="4:4" s="232" customFormat="1" ht="15.75" customHeight="1">
      <c r="D50903" s="233"/>
    </row>
    <row r="50905" spans="4:4" s="232" customFormat="1" ht="15.75" customHeight="1">
      <c r="D50905" s="233"/>
    </row>
    <row r="50907" spans="4:4" s="232" customFormat="1" ht="15.75" customHeight="1">
      <c r="D50907" s="233"/>
    </row>
    <row r="50909" spans="4:4" s="232" customFormat="1" ht="15.75" customHeight="1">
      <c r="D50909" s="233"/>
    </row>
    <row r="50911" spans="4:4" s="232" customFormat="1" ht="15.75" customHeight="1">
      <c r="D50911" s="233"/>
    </row>
    <row r="50913" spans="4:4" s="232" customFormat="1" ht="15.75" customHeight="1">
      <c r="D50913" s="233"/>
    </row>
    <row r="50915" spans="4:4" s="232" customFormat="1" ht="15.75" customHeight="1">
      <c r="D50915" s="233"/>
    </row>
    <row r="50917" spans="4:4" s="232" customFormat="1" ht="15.75" customHeight="1">
      <c r="D50917" s="233"/>
    </row>
    <row r="50919" spans="4:4" s="232" customFormat="1" ht="15.75" customHeight="1">
      <c r="D50919" s="233"/>
    </row>
    <row r="50921" spans="4:4" s="232" customFormat="1" ht="15.75" customHeight="1">
      <c r="D50921" s="233"/>
    </row>
    <row r="50923" spans="4:4" s="232" customFormat="1" ht="15.75" customHeight="1">
      <c r="D50923" s="233"/>
    </row>
    <row r="50925" spans="4:4" s="232" customFormat="1" ht="15.75" customHeight="1">
      <c r="D50925" s="233"/>
    </row>
    <row r="50927" spans="4:4" s="232" customFormat="1" ht="15.75" customHeight="1">
      <c r="D50927" s="233"/>
    </row>
    <row r="50929" spans="4:4" s="232" customFormat="1" ht="15.75" customHeight="1">
      <c r="D50929" s="233"/>
    </row>
    <row r="50931" spans="4:4" s="232" customFormat="1" ht="15.75" customHeight="1">
      <c r="D50931" s="233"/>
    </row>
    <row r="50933" spans="4:4" s="232" customFormat="1" ht="15.75" customHeight="1">
      <c r="D50933" s="233"/>
    </row>
    <row r="50935" spans="4:4" s="232" customFormat="1" ht="15.75" customHeight="1">
      <c r="D50935" s="233"/>
    </row>
    <row r="50937" spans="4:4" s="232" customFormat="1" ht="15.75" customHeight="1">
      <c r="D50937" s="233"/>
    </row>
    <row r="50939" spans="4:4" s="232" customFormat="1" ht="15.75" customHeight="1">
      <c r="D50939" s="233"/>
    </row>
    <row r="50941" spans="4:4" s="232" customFormat="1" ht="15.75" customHeight="1">
      <c r="D50941" s="233"/>
    </row>
    <row r="50943" spans="4:4" s="232" customFormat="1" ht="15.75" customHeight="1">
      <c r="D50943" s="233"/>
    </row>
    <row r="50945" spans="4:4" s="232" customFormat="1" ht="15.75" customHeight="1">
      <c r="D50945" s="233"/>
    </row>
    <row r="50947" spans="4:4" s="232" customFormat="1" ht="15.75" customHeight="1">
      <c r="D50947" s="233"/>
    </row>
    <row r="50949" spans="4:4" s="232" customFormat="1" ht="15.75" customHeight="1">
      <c r="D50949" s="233"/>
    </row>
    <row r="50951" spans="4:4" s="232" customFormat="1" ht="15.75" customHeight="1">
      <c r="D50951" s="233"/>
    </row>
    <row r="50953" spans="4:4" s="232" customFormat="1" ht="15.75" customHeight="1">
      <c r="D50953" s="233"/>
    </row>
    <row r="50955" spans="4:4" s="232" customFormat="1" ht="15.75" customHeight="1">
      <c r="D50955" s="233"/>
    </row>
    <row r="50957" spans="4:4" s="232" customFormat="1" ht="15.75" customHeight="1">
      <c r="D50957" s="233"/>
    </row>
    <row r="50959" spans="4:4" s="232" customFormat="1" ht="15.75" customHeight="1">
      <c r="D50959" s="233"/>
    </row>
    <row r="50961" spans="4:4" s="232" customFormat="1" ht="15.75" customHeight="1">
      <c r="D50961" s="233"/>
    </row>
    <row r="50963" spans="4:4" s="232" customFormat="1" ht="15.75" customHeight="1">
      <c r="D50963" s="233"/>
    </row>
    <row r="50965" spans="4:4" s="232" customFormat="1" ht="15.75" customHeight="1">
      <c r="D50965" s="233"/>
    </row>
    <row r="50967" spans="4:4" s="232" customFormat="1" ht="15.75" customHeight="1">
      <c r="D50967" s="233"/>
    </row>
    <row r="50969" spans="4:4" s="232" customFormat="1" ht="15.75" customHeight="1">
      <c r="D50969" s="233"/>
    </row>
    <row r="50971" spans="4:4" s="232" customFormat="1" ht="15.75" customHeight="1">
      <c r="D50971" s="233"/>
    </row>
    <row r="50973" spans="4:4" s="232" customFormat="1" ht="15.75" customHeight="1">
      <c r="D50973" s="233"/>
    </row>
    <row r="50975" spans="4:4" s="232" customFormat="1" ht="15.75" customHeight="1">
      <c r="D50975" s="233"/>
    </row>
    <row r="50977" spans="4:4" s="232" customFormat="1" ht="15.75" customHeight="1">
      <c r="D50977" s="233"/>
    </row>
    <row r="50979" spans="4:4" s="232" customFormat="1" ht="15.75" customHeight="1">
      <c r="D50979" s="233"/>
    </row>
    <row r="50981" spans="4:4" s="232" customFormat="1" ht="15.75" customHeight="1">
      <c r="D50981" s="233"/>
    </row>
    <row r="50983" spans="4:4" s="232" customFormat="1" ht="15.75" customHeight="1">
      <c r="D50983" s="233"/>
    </row>
    <row r="50985" spans="4:4" s="232" customFormat="1" ht="15.75" customHeight="1">
      <c r="D50985" s="233"/>
    </row>
    <row r="50987" spans="4:4" s="232" customFormat="1" ht="15.75" customHeight="1">
      <c r="D50987" s="233"/>
    </row>
    <row r="50989" spans="4:4" s="232" customFormat="1" ht="15.75" customHeight="1">
      <c r="D50989" s="233"/>
    </row>
    <row r="50991" spans="4:4" s="232" customFormat="1" ht="15.75" customHeight="1">
      <c r="D50991" s="233"/>
    </row>
    <row r="50993" spans="4:4" s="232" customFormat="1" ht="15.75" customHeight="1">
      <c r="D50993" s="233"/>
    </row>
    <row r="50995" spans="4:4" s="232" customFormat="1" ht="15.75" customHeight="1">
      <c r="D50995" s="233"/>
    </row>
    <row r="50997" spans="4:4" s="232" customFormat="1" ht="15.75" customHeight="1">
      <c r="D50997" s="233"/>
    </row>
    <row r="50999" spans="4:4" s="232" customFormat="1" ht="15.75" customHeight="1">
      <c r="D50999" s="233"/>
    </row>
    <row r="51001" spans="4:4" s="232" customFormat="1" ht="15.75" customHeight="1">
      <c r="D51001" s="233"/>
    </row>
    <row r="51003" spans="4:4" s="232" customFormat="1" ht="15.75" customHeight="1">
      <c r="D51003" s="233"/>
    </row>
    <row r="51005" spans="4:4" s="232" customFormat="1" ht="15.75" customHeight="1">
      <c r="D51005" s="233"/>
    </row>
    <row r="51007" spans="4:4" s="232" customFormat="1" ht="15.75" customHeight="1">
      <c r="D51007" s="233"/>
    </row>
    <row r="51009" spans="4:4" s="232" customFormat="1" ht="15.75" customHeight="1">
      <c r="D51009" s="233"/>
    </row>
    <row r="51011" spans="4:4" s="232" customFormat="1" ht="15.75" customHeight="1">
      <c r="D51011" s="233"/>
    </row>
    <row r="51013" spans="4:4" s="232" customFormat="1" ht="15.75" customHeight="1">
      <c r="D51013" s="233"/>
    </row>
    <row r="51015" spans="4:4" s="232" customFormat="1" ht="15.75" customHeight="1">
      <c r="D51015" s="233"/>
    </row>
    <row r="51017" spans="4:4" s="232" customFormat="1" ht="15.75" customHeight="1">
      <c r="D51017" s="233"/>
    </row>
    <row r="51019" spans="4:4" s="232" customFormat="1" ht="15.75" customHeight="1">
      <c r="D51019" s="233"/>
    </row>
    <row r="51021" spans="4:4" s="232" customFormat="1" ht="15.75" customHeight="1">
      <c r="D51021" s="233"/>
    </row>
    <row r="51023" spans="4:4" s="232" customFormat="1" ht="15.75" customHeight="1">
      <c r="D51023" s="233"/>
    </row>
    <row r="51025" spans="4:4" s="232" customFormat="1" ht="15.75" customHeight="1">
      <c r="D51025" s="233"/>
    </row>
    <row r="51027" spans="4:4" s="232" customFormat="1" ht="15.75" customHeight="1">
      <c r="D51027" s="233"/>
    </row>
    <row r="51029" spans="4:4" s="232" customFormat="1" ht="15.75" customHeight="1">
      <c r="D51029" s="233"/>
    </row>
    <row r="51031" spans="4:4" s="232" customFormat="1" ht="15.75" customHeight="1">
      <c r="D51031" s="233"/>
    </row>
    <row r="51033" spans="4:4" s="232" customFormat="1" ht="15.75" customHeight="1">
      <c r="D51033" s="233"/>
    </row>
    <row r="51035" spans="4:4" s="232" customFormat="1" ht="15.75" customHeight="1">
      <c r="D51035" s="233"/>
    </row>
    <row r="51037" spans="4:4" s="232" customFormat="1" ht="15.75" customHeight="1">
      <c r="D51037" s="233"/>
    </row>
    <row r="51039" spans="4:4" s="232" customFormat="1" ht="15.75" customHeight="1">
      <c r="D51039" s="233"/>
    </row>
    <row r="51041" spans="4:4" s="232" customFormat="1" ht="15.75" customHeight="1">
      <c r="D51041" s="233"/>
    </row>
    <row r="51043" spans="4:4" s="232" customFormat="1" ht="15.75" customHeight="1">
      <c r="D51043" s="233"/>
    </row>
    <row r="51045" spans="4:4" s="232" customFormat="1" ht="15.75" customHeight="1">
      <c r="D51045" s="233"/>
    </row>
    <row r="51047" spans="4:4" s="232" customFormat="1" ht="15.75" customHeight="1">
      <c r="D51047" s="233"/>
    </row>
    <row r="51049" spans="4:4" s="232" customFormat="1" ht="15.75" customHeight="1">
      <c r="D51049" s="233"/>
    </row>
    <row r="51051" spans="4:4" s="232" customFormat="1" ht="15.75" customHeight="1">
      <c r="D51051" s="233"/>
    </row>
    <row r="51053" spans="4:4" s="232" customFormat="1" ht="15.75" customHeight="1">
      <c r="D51053" s="233"/>
    </row>
    <row r="51055" spans="4:4" s="232" customFormat="1" ht="15.75" customHeight="1">
      <c r="D51055" s="233"/>
    </row>
    <row r="51057" spans="4:4" s="232" customFormat="1" ht="15.75" customHeight="1">
      <c r="D51057" s="233"/>
    </row>
    <row r="51059" spans="4:4" s="232" customFormat="1" ht="15.75" customHeight="1">
      <c r="D51059" s="233"/>
    </row>
    <row r="51061" spans="4:4" s="232" customFormat="1" ht="15.75" customHeight="1">
      <c r="D51061" s="233"/>
    </row>
    <row r="51063" spans="4:4" s="232" customFormat="1" ht="15.75" customHeight="1">
      <c r="D51063" s="233"/>
    </row>
    <row r="51065" spans="4:4" s="232" customFormat="1" ht="15.75" customHeight="1">
      <c r="D51065" s="233"/>
    </row>
    <row r="51067" spans="4:4" s="232" customFormat="1" ht="15.75" customHeight="1">
      <c r="D51067" s="233"/>
    </row>
    <row r="51069" spans="4:4" s="232" customFormat="1" ht="15.75" customHeight="1">
      <c r="D51069" s="233"/>
    </row>
    <row r="51071" spans="4:4" s="232" customFormat="1" ht="15.75" customHeight="1">
      <c r="D51071" s="233"/>
    </row>
    <row r="51073" spans="4:4" s="232" customFormat="1" ht="15.75" customHeight="1">
      <c r="D51073" s="233"/>
    </row>
    <row r="51075" spans="4:4" s="232" customFormat="1" ht="15.75" customHeight="1">
      <c r="D51075" s="233"/>
    </row>
    <row r="51077" spans="4:4" s="232" customFormat="1" ht="15.75" customHeight="1">
      <c r="D51077" s="233"/>
    </row>
    <row r="51079" spans="4:4" s="232" customFormat="1" ht="15.75" customHeight="1">
      <c r="D51079" s="233"/>
    </row>
    <row r="51081" spans="4:4" s="232" customFormat="1" ht="15.75" customHeight="1">
      <c r="D51081" s="233"/>
    </row>
    <row r="51083" spans="4:4" s="232" customFormat="1" ht="15.75" customHeight="1">
      <c r="D51083" s="233"/>
    </row>
    <row r="51085" spans="4:4" s="232" customFormat="1" ht="15.75" customHeight="1">
      <c r="D51085" s="233"/>
    </row>
    <row r="51087" spans="4:4" s="232" customFormat="1" ht="15.75" customHeight="1">
      <c r="D51087" s="233"/>
    </row>
    <row r="51089" spans="4:4" s="232" customFormat="1" ht="15.75" customHeight="1">
      <c r="D51089" s="233"/>
    </row>
    <row r="51091" spans="4:4" s="232" customFormat="1" ht="15.75" customHeight="1">
      <c r="D51091" s="233"/>
    </row>
    <row r="51093" spans="4:4" s="232" customFormat="1" ht="15.75" customHeight="1">
      <c r="D51093" s="233"/>
    </row>
    <row r="51095" spans="4:4" s="232" customFormat="1" ht="15.75" customHeight="1">
      <c r="D51095" s="233"/>
    </row>
    <row r="51097" spans="4:4" s="232" customFormat="1" ht="15.75" customHeight="1">
      <c r="D51097" s="233"/>
    </row>
    <row r="51099" spans="4:4" s="232" customFormat="1" ht="15.75" customHeight="1">
      <c r="D51099" s="233"/>
    </row>
    <row r="51101" spans="4:4" s="232" customFormat="1" ht="15.75" customHeight="1">
      <c r="D51101" s="233"/>
    </row>
    <row r="51103" spans="4:4" s="232" customFormat="1" ht="15.75" customHeight="1">
      <c r="D51103" s="233"/>
    </row>
    <row r="51105" spans="4:4" s="232" customFormat="1" ht="15.75" customHeight="1">
      <c r="D51105" s="233"/>
    </row>
    <row r="51107" spans="4:4" s="232" customFormat="1" ht="15.75" customHeight="1">
      <c r="D51107" s="233"/>
    </row>
    <row r="51109" spans="4:4" s="232" customFormat="1" ht="15.75" customHeight="1">
      <c r="D51109" s="233"/>
    </row>
    <row r="51111" spans="4:4" s="232" customFormat="1" ht="15.75" customHeight="1">
      <c r="D51111" s="233"/>
    </row>
    <row r="51113" spans="4:4" s="232" customFormat="1" ht="15.75" customHeight="1">
      <c r="D51113" s="233"/>
    </row>
    <row r="51115" spans="4:4" s="232" customFormat="1" ht="15.75" customHeight="1">
      <c r="D51115" s="233"/>
    </row>
    <row r="51117" spans="4:4" s="232" customFormat="1" ht="15.75" customHeight="1">
      <c r="D51117" s="233"/>
    </row>
    <row r="51119" spans="4:4" s="232" customFormat="1" ht="15.75" customHeight="1">
      <c r="D51119" s="233"/>
    </row>
    <row r="51121" spans="4:4" s="232" customFormat="1" ht="15.75" customHeight="1">
      <c r="D51121" s="233"/>
    </row>
    <row r="51123" spans="4:4" s="232" customFormat="1" ht="15.75" customHeight="1">
      <c r="D51123" s="233"/>
    </row>
    <row r="51125" spans="4:4" s="232" customFormat="1" ht="15.75" customHeight="1">
      <c r="D51125" s="233"/>
    </row>
    <row r="51127" spans="4:4" s="232" customFormat="1" ht="15.75" customHeight="1">
      <c r="D51127" s="233"/>
    </row>
    <row r="51129" spans="4:4" s="232" customFormat="1" ht="15.75" customHeight="1">
      <c r="D51129" s="233"/>
    </row>
    <row r="51131" spans="4:4" s="232" customFormat="1" ht="15.75" customHeight="1">
      <c r="D51131" s="233"/>
    </row>
    <row r="51133" spans="4:4" s="232" customFormat="1" ht="15.75" customHeight="1">
      <c r="D51133" s="233"/>
    </row>
    <row r="51135" spans="4:4" s="232" customFormat="1" ht="15.75" customHeight="1">
      <c r="D51135" s="233"/>
    </row>
    <row r="51137" spans="4:4" s="232" customFormat="1" ht="15.75" customHeight="1">
      <c r="D51137" s="233"/>
    </row>
    <row r="51139" spans="4:4" s="232" customFormat="1" ht="15.75" customHeight="1">
      <c r="D51139" s="233"/>
    </row>
    <row r="51141" spans="4:4" s="232" customFormat="1" ht="15.75" customHeight="1">
      <c r="D51141" s="233"/>
    </row>
    <row r="51143" spans="4:4" s="232" customFormat="1" ht="15.75" customHeight="1">
      <c r="D51143" s="233"/>
    </row>
    <row r="51145" spans="4:4" s="232" customFormat="1" ht="15.75" customHeight="1">
      <c r="D51145" s="233"/>
    </row>
    <row r="51147" spans="4:4" s="232" customFormat="1" ht="15.75" customHeight="1">
      <c r="D51147" s="233"/>
    </row>
    <row r="51149" spans="4:4" s="232" customFormat="1" ht="15.75" customHeight="1">
      <c r="D51149" s="233"/>
    </row>
    <row r="51151" spans="4:4" s="232" customFormat="1" ht="15.75" customHeight="1">
      <c r="D51151" s="233"/>
    </row>
    <row r="51153" spans="4:4" s="232" customFormat="1" ht="15.75" customHeight="1">
      <c r="D51153" s="233"/>
    </row>
    <row r="51155" spans="4:4" s="232" customFormat="1" ht="15.75" customHeight="1">
      <c r="D51155" s="233"/>
    </row>
    <row r="51157" spans="4:4" s="232" customFormat="1" ht="15.75" customHeight="1">
      <c r="D51157" s="233"/>
    </row>
    <row r="51159" spans="4:4" s="232" customFormat="1" ht="15.75" customHeight="1">
      <c r="D51159" s="233"/>
    </row>
    <row r="51161" spans="4:4" s="232" customFormat="1" ht="15.75" customHeight="1">
      <c r="D51161" s="233"/>
    </row>
    <row r="51163" spans="4:4" s="232" customFormat="1" ht="15.75" customHeight="1">
      <c r="D51163" s="233"/>
    </row>
    <row r="51165" spans="4:4" s="232" customFormat="1" ht="15.75" customHeight="1">
      <c r="D51165" s="233"/>
    </row>
    <row r="51167" spans="4:4" s="232" customFormat="1" ht="15.75" customHeight="1">
      <c r="D51167" s="233"/>
    </row>
    <row r="51169" spans="4:4" s="232" customFormat="1" ht="15.75" customHeight="1">
      <c r="D51169" s="233"/>
    </row>
    <row r="51171" spans="4:4" s="232" customFormat="1" ht="15.75" customHeight="1">
      <c r="D51171" s="233"/>
    </row>
    <row r="51173" spans="4:4" s="232" customFormat="1" ht="15.75" customHeight="1">
      <c r="D51173" s="233"/>
    </row>
    <row r="51175" spans="4:4" s="232" customFormat="1" ht="15.75" customHeight="1">
      <c r="D51175" s="233"/>
    </row>
    <row r="51177" spans="4:4" s="232" customFormat="1" ht="15.75" customHeight="1">
      <c r="D51177" s="233"/>
    </row>
    <row r="51179" spans="4:4" s="232" customFormat="1" ht="15.75" customHeight="1">
      <c r="D51179" s="233"/>
    </row>
    <row r="51181" spans="4:4" s="232" customFormat="1" ht="15.75" customHeight="1">
      <c r="D51181" s="233"/>
    </row>
    <row r="51183" spans="4:4" s="232" customFormat="1" ht="15.75" customHeight="1">
      <c r="D51183" s="233"/>
    </row>
    <row r="51185" spans="4:4" s="232" customFormat="1" ht="15.75" customHeight="1">
      <c r="D51185" s="233"/>
    </row>
    <row r="51187" spans="4:4" s="232" customFormat="1" ht="15.75" customHeight="1">
      <c r="D51187" s="233"/>
    </row>
    <row r="51189" spans="4:4" s="232" customFormat="1" ht="15.75" customHeight="1">
      <c r="D51189" s="233"/>
    </row>
    <row r="51191" spans="4:4" s="232" customFormat="1" ht="15.75" customHeight="1">
      <c r="D51191" s="233"/>
    </row>
    <row r="51193" spans="4:4" s="232" customFormat="1" ht="15.75" customHeight="1">
      <c r="D51193" s="233"/>
    </row>
    <row r="51195" spans="4:4" s="232" customFormat="1" ht="15.75" customHeight="1">
      <c r="D51195" s="233"/>
    </row>
    <row r="51197" spans="4:4" s="232" customFormat="1" ht="15.75" customHeight="1">
      <c r="D51197" s="233"/>
    </row>
    <row r="51199" spans="4:4" s="232" customFormat="1" ht="15.75" customHeight="1">
      <c r="D51199" s="233"/>
    </row>
    <row r="51201" spans="4:4" s="232" customFormat="1" ht="15.75" customHeight="1">
      <c r="D51201" s="233"/>
    </row>
    <row r="51203" spans="4:4" s="232" customFormat="1" ht="15.75" customHeight="1">
      <c r="D51203" s="233"/>
    </row>
    <row r="51205" spans="4:4" s="232" customFormat="1" ht="15.75" customHeight="1">
      <c r="D51205" s="233"/>
    </row>
    <row r="51207" spans="4:4" s="232" customFormat="1" ht="15.75" customHeight="1">
      <c r="D51207" s="233"/>
    </row>
    <row r="51209" spans="4:4" s="232" customFormat="1" ht="15.75" customHeight="1">
      <c r="D51209" s="233"/>
    </row>
    <row r="51211" spans="4:4" s="232" customFormat="1" ht="15.75" customHeight="1">
      <c r="D51211" s="233"/>
    </row>
    <row r="51213" spans="4:4" s="232" customFormat="1" ht="15.75" customHeight="1">
      <c r="D51213" s="233"/>
    </row>
    <row r="51215" spans="4:4" s="232" customFormat="1" ht="15.75" customHeight="1">
      <c r="D51215" s="233"/>
    </row>
    <row r="51217" spans="4:4" s="232" customFormat="1" ht="15.75" customHeight="1">
      <c r="D51217" s="233"/>
    </row>
    <row r="51219" spans="4:4" s="232" customFormat="1" ht="15.75" customHeight="1">
      <c r="D51219" s="233"/>
    </row>
    <row r="51221" spans="4:4" s="232" customFormat="1" ht="15.75" customHeight="1">
      <c r="D51221" s="233"/>
    </row>
    <row r="51223" spans="4:4" s="232" customFormat="1" ht="15.75" customHeight="1">
      <c r="D51223" s="233"/>
    </row>
    <row r="51225" spans="4:4" s="232" customFormat="1" ht="15.75" customHeight="1">
      <c r="D51225" s="233"/>
    </row>
    <row r="51227" spans="4:4" s="232" customFormat="1" ht="15.75" customHeight="1">
      <c r="D51227" s="233"/>
    </row>
    <row r="51229" spans="4:4" s="232" customFormat="1" ht="15.75" customHeight="1">
      <c r="D51229" s="233"/>
    </row>
    <row r="51231" spans="4:4" s="232" customFormat="1" ht="15.75" customHeight="1">
      <c r="D51231" s="233"/>
    </row>
    <row r="51233" spans="4:4" s="232" customFormat="1" ht="15.75" customHeight="1">
      <c r="D51233" s="233"/>
    </row>
    <row r="51235" spans="4:4" s="232" customFormat="1" ht="15.75" customHeight="1">
      <c r="D51235" s="233"/>
    </row>
    <row r="51237" spans="4:4" s="232" customFormat="1" ht="15.75" customHeight="1">
      <c r="D51237" s="233"/>
    </row>
    <row r="51239" spans="4:4" s="232" customFormat="1" ht="15.75" customHeight="1">
      <c r="D51239" s="233"/>
    </row>
    <row r="51241" spans="4:4" s="232" customFormat="1" ht="15.75" customHeight="1">
      <c r="D51241" s="233"/>
    </row>
    <row r="51243" spans="4:4" s="232" customFormat="1" ht="15.75" customHeight="1">
      <c r="D51243" s="233"/>
    </row>
    <row r="51245" spans="4:4" s="232" customFormat="1" ht="15.75" customHeight="1">
      <c r="D51245" s="233"/>
    </row>
    <row r="51247" spans="4:4" s="232" customFormat="1" ht="15.75" customHeight="1">
      <c r="D51247" s="233"/>
    </row>
    <row r="51249" spans="4:4" s="232" customFormat="1" ht="15.75" customHeight="1">
      <c r="D51249" s="233"/>
    </row>
    <row r="51251" spans="4:4" s="232" customFormat="1" ht="15.75" customHeight="1">
      <c r="D51251" s="233"/>
    </row>
    <row r="51253" spans="4:4" s="232" customFormat="1" ht="15.75" customHeight="1">
      <c r="D51253" s="233"/>
    </row>
    <row r="51255" spans="4:4" s="232" customFormat="1" ht="15.75" customHeight="1">
      <c r="D51255" s="233"/>
    </row>
    <row r="51257" spans="4:4" s="232" customFormat="1" ht="15.75" customHeight="1">
      <c r="D51257" s="233"/>
    </row>
    <row r="51259" spans="4:4" s="232" customFormat="1" ht="15.75" customHeight="1">
      <c r="D51259" s="233"/>
    </row>
    <row r="51261" spans="4:4" s="232" customFormat="1" ht="15.75" customHeight="1">
      <c r="D51261" s="233"/>
    </row>
    <row r="51263" spans="4:4" s="232" customFormat="1" ht="15.75" customHeight="1">
      <c r="D51263" s="233"/>
    </row>
    <row r="51265" spans="4:4" s="232" customFormat="1" ht="15.75" customHeight="1">
      <c r="D51265" s="233"/>
    </row>
    <row r="51267" spans="4:4" s="232" customFormat="1" ht="15.75" customHeight="1">
      <c r="D51267" s="233"/>
    </row>
    <row r="51269" spans="4:4" s="232" customFormat="1" ht="15.75" customHeight="1">
      <c r="D51269" s="233"/>
    </row>
    <row r="51271" spans="4:4" s="232" customFormat="1" ht="15.75" customHeight="1">
      <c r="D51271" s="233"/>
    </row>
    <row r="51273" spans="4:4" s="232" customFormat="1" ht="15.75" customHeight="1">
      <c r="D51273" s="233"/>
    </row>
    <row r="51275" spans="4:4" s="232" customFormat="1" ht="15.75" customHeight="1">
      <c r="D51275" s="233"/>
    </row>
    <row r="51277" spans="4:4" s="232" customFormat="1" ht="15.75" customHeight="1">
      <c r="D51277" s="233"/>
    </row>
    <row r="51279" spans="4:4" s="232" customFormat="1" ht="15.75" customHeight="1">
      <c r="D51279" s="233"/>
    </row>
    <row r="51281" spans="4:4" s="232" customFormat="1" ht="15.75" customHeight="1">
      <c r="D51281" s="233"/>
    </row>
    <row r="51283" spans="4:4" s="232" customFormat="1" ht="15.75" customHeight="1">
      <c r="D51283" s="233"/>
    </row>
    <row r="51285" spans="4:4" s="232" customFormat="1" ht="15.75" customHeight="1">
      <c r="D51285" s="233"/>
    </row>
    <row r="51287" spans="4:4" s="232" customFormat="1" ht="15.75" customHeight="1">
      <c r="D51287" s="233"/>
    </row>
    <row r="51289" spans="4:4" s="232" customFormat="1" ht="15.75" customHeight="1">
      <c r="D51289" s="233"/>
    </row>
    <row r="51291" spans="4:4" s="232" customFormat="1" ht="15.75" customHeight="1">
      <c r="D51291" s="233"/>
    </row>
    <row r="51293" spans="4:4" s="232" customFormat="1" ht="15.75" customHeight="1">
      <c r="D51293" s="233"/>
    </row>
    <row r="51295" spans="4:4" s="232" customFormat="1" ht="15.75" customHeight="1">
      <c r="D51295" s="233"/>
    </row>
    <row r="51297" spans="4:4" s="232" customFormat="1" ht="15.75" customHeight="1">
      <c r="D51297" s="233"/>
    </row>
    <row r="51299" spans="4:4" s="232" customFormat="1" ht="15.75" customHeight="1">
      <c r="D51299" s="233"/>
    </row>
    <row r="51301" spans="4:4" s="232" customFormat="1" ht="15.75" customHeight="1">
      <c r="D51301" s="233"/>
    </row>
    <row r="51303" spans="4:4" s="232" customFormat="1" ht="15.75" customHeight="1">
      <c r="D51303" s="233"/>
    </row>
    <row r="51305" spans="4:4" s="232" customFormat="1" ht="15.75" customHeight="1">
      <c r="D51305" s="233"/>
    </row>
    <row r="51307" spans="4:4" s="232" customFormat="1" ht="15.75" customHeight="1">
      <c r="D51307" s="233"/>
    </row>
    <row r="51309" spans="4:4" s="232" customFormat="1" ht="15.75" customHeight="1">
      <c r="D51309" s="233"/>
    </row>
    <row r="51311" spans="4:4" s="232" customFormat="1" ht="15.75" customHeight="1">
      <c r="D51311" s="233"/>
    </row>
    <row r="51313" spans="4:4" s="232" customFormat="1" ht="15.75" customHeight="1">
      <c r="D51313" s="233"/>
    </row>
    <row r="51315" spans="4:4" s="232" customFormat="1" ht="15.75" customHeight="1">
      <c r="D51315" s="233"/>
    </row>
    <row r="51317" spans="4:4" s="232" customFormat="1" ht="15.75" customHeight="1">
      <c r="D51317" s="233"/>
    </row>
    <row r="51319" spans="4:4" s="232" customFormat="1" ht="15.75" customHeight="1">
      <c r="D51319" s="233"/>
    </row>
    <row r="51321" spans="4:4" s="232" customFormat="1" ht="15.75" customHeight="1">
      <c r="D51321" s="233"/>
    </row>
    <row r="51323" spans="4:4" s="232" customFormat="1" ht="15.75" customHeight="1">
      <c r="D51323" s="233"/>
    </row>
    <row r="51325" spans="4:4" s="232" customFormat="1" ht="15.75" customHeight="1">
      <c r="D51325" s="233"/>
    </row>
    <row r="51327" spans="4:4" s="232" customFormat="1" ht="15.75" customHeight="1">
      <c r="D51327" s="233"/>
    </row>
    <row r="51329" spans="4:4" s="232" customFormat="1" ht="15.75" customHeight="1">
      <c r="D51329" s="233"/>
    </row>
    <row r="51331" spans="4:4" s="232" customFormat="1" ht="15.75" customHeight="1">
      <c r="D51331" s="233"/>
    </row>
    <row r="51333" spans="4:4" s="232" customFormat="1" ht="15.75" customHeight="1">
      <c r="D51333" s="233"/>
    </row>
    <row r="51335" spans="4:4" s="232" customFormat="1" ht="15.75" customHeight="1">
      <c r="D51335" s="233"/>
    </row>
    <row r="51337" spans="4:4" s="232" customFormat="1" ht="15.75" customHeight="1">
      <c r="D51337" s="233"/>
    </row>
    <row r="51339" spans="4:4" s="232" customFormat="1" ht="15.75" customHeight="1">
      <c r="D51339" s="233"/>
    </row>
    <row r="51341" spans="4:4" s="232" customFormat="1" ht="15.75" customHeight="1">
      <c r="D51341" s="233"/>
    </row>
    <row r="51343" spans="4:4" s="232" customFormat="1" ht="15.75" customHeight="1">
      <c r="D51343" s="233"/>
    </row>
    <row r="51345" spans="4:4" s="232" customFormat="1" ht="15.75" customHeight="1">
      <c r="D51345" s="233"/>
    </row>
    <row r="51347" spans="4:4" s="232" customFormat="1" ht="15.75" customHeight="1">
      <c r="D51347" s="233"/>
    </row>
    <row r="51349" spans="4:4" s="232" customFormat="1" ht="15.75" customHeight="1">
      <c r="D51349" s="233"/>
    </row>
    <row r="51351" spans="4:4" s="232" customFormat="1" ht="15.75" customHeight="1">
      <c r="D51351" s="233"/>
    </row>
    <row r="51353" spans="4:4" s="232" customFormat="1" ht="15.75" customHeight="1">
      <c r="D51353" s="233"/>
    </row>
    <row r="51355" spans="4:4" s="232" customFormat="1" ht="15.75" customHeight="1">
      <c r="D51355" s="233"/>
    </row>
    <row r="51357" spans="4:4" s="232" customFormat="1" ht="15.75" customHeight="1">
      <c r="D51357" s="233"/>
    </row>
    <row r="51359" spans="4:4" s="232" customFormat="1" ht="15.75" customHeight="1">
      <c r="D51359" s="233"/>
    </row>
    <row r="51361" spans="4:4" s="232" customFormat="1" ht="15.75" customHeight="1">
      <c r="D51361" s="233"/>
    </row>
    <row r="51363" spans="4:4" s="232" customFormat="1" ht="15.75" customHeight="1">
      <c r="D51363" s="233"/>
    </row>
    <row r="51365" spans="4:4" s="232" customFormat="1" ht="15.75" customHeight="1">
      <c r="D51365" s="233"/>
    </row>
    <row r="51367" spans="4:4" s="232" customFormat="1" ht="15.75" customHeight="1">
      <c r="D51367" s="233"/>
    </row>
    <row r="51369" spans="4:4" s="232" customFormat="1" ht="15.75" customHeight="1">
      <c r="D51369" s="233"/>
    </row>
    <row r="51371" spans="4:4" s="232" customFormat="1" ht="15.75" customHeight="1">
      <c r="D51371" s="233"/>
    </row>
    <row r="51373" spans="4:4" s="232" customFormat="1" ht="15.75" customHeight="1">
      <c r="D51373" s="233"/>
    </row>
    <row r="51375" spans="4:4" s="232" customFormat="1" ht="15.75" customHeight="1">
      <c r="D51375" s="233"/>
    </row>
    <row r="51377" spans="4:4" s="232" customFormat="1" ht="15.75" customHeight="1">
      <c r="D51377" s="233"/>
    </row>
    <row r="51379" spans="4:4" s="232" customFormat="1" ht="15.75" customHeight="1">
      <c r="D51379" s="233"/>
    </row>
    <row r="51381" spans="4:4" s="232" customFormat="1" ht="15.75" customHeight="1">
      <c r="D51381" s="233"/>
    </row>
    <row r="51383" spans="4:4" s="232" customFormat="1" ht="15.75" customHeight="1">
      <c r="D51383" s="233"/>
    </row>
    <row r="51385" spans="4:4" s="232" customFormat="1" ht="15.75" customHeight="1">
      <c r="D51385" s="233"/>
    </row>
    <row r="51387" spans="4:4" s="232" customFormat="1" ht="15.75" customHeight="1">
      <c r="D51387" s="233"/>
    </row>
    <row r="51389" spans="4:4" s="232" customFormat="1" ht="15.75" customHeight="1">
      <c r="D51389" s="233"/>
    </row>
    <row r="51391" spans="4:4" s="232" customFormat="1" ht="15.75" customHeight="1">
      <c r="D51391" s="233"/>
    </row>
    <row r="51393" spans="4:4" s="232" customFormat="1" ht="15.75" customHeight="1">
      <c r="D51393" s="233"/>
    </row>
    <row r="51395" spans="4:4" s="232" customFormat="1" ht="15.75" customHeight="1">
      <c r="D51395" s="233"/>
    </row>
    <row r="51397" spans="4:4" s="232" customFormat="1" ht="15.75" customHeight="1">
      <c r="D51397" s="233"/>
    </row>
    <row r="51399" spans="4:4" s="232" customFormat="1" ht="15.75" customHeight="1">
      <c r="D51399" s="233"/>
    </row>
    <row r="51401" spans="4:4" s="232" customFormat="1" ht="15.75" customHeight="1">
      <c r="D51401" s="233"/>
    </row>
    <row r="51403" spans="4:4" s="232" customFormat="1" ht="15.75" customHeight="1">
      <c r="D51403" s="233"/>
    </row>
    <row r="51405" spans="4:4" s="232" customFormat="1" ht="15.75" customHeight="1">
      <c r="D51405" s="233"/>
    </row>
    <row r="51407" spans="4:4" s="232" customFormat="1" ht="15.75" customHeight="1">
      <c r="D51407" s="233"/>
    </row>
    <row r="51409" spans="4:4" s="232" customFormat="1" ht="15.75" customHeight="1">
      <c r="D51409" s="233"/>
    </row>
    <row r="51411" spans="4:4" s="232" customFormat="1" ht="15.75" customHeight="1">
      <c r="D51411" s="233"/>
    </row>
    <row r="51413" spans="4:4" s="232" customFormat="1" ht="15.75" customHeight="1">
      <c r="D51413" s="233"/>
    </row>
    <row r="51415" spans="4:4" s="232" customFormat="1" ht="15.75" customHeight="1">
      <c r="D51415" s="233"/>
    </row>
    <row r="51417" spans="4:4" s="232" customFormat="1" ht="15.75" customHeight="1">
      <c r="D51417" s="233"/>
    </row>
    <row r="51419" spans="4:4" s="232" customFormat="1" ht="15.75" customHeight="1">
      <c r="D51419" s="233"/>
    </row>
    <row r="51421" spans="4:4" s="232" customFormat="1" ht="15.75" customHeight="1">
      <c r="D51421" s="233"/>
    </row>
    <row r="51423" spans="4:4" s="232" customFormat="1" ht="15.75" customHeight="1">
      <c r="D51423" s="233"/>
    </row>
    <row r="51425" spans="4:4" s="232" customFormat="1" ht="15.75" customHeight="1">
      <c r="D51425" s="233"/>
    </row>
    <row r="51427" spans="4:4" s="232" customFormat="1" ht="15.75" customHeight="1">
      <c r="D51427" s="233"/>
    </row>
    <row r="51429" spans="4:4" s="232" customFormat="1" ht="15.75" customHeight="1">
      <c r="D51429" s="233"/>
    </row>
    <row r="51431" spans="4:4" s="232" customFormat="1" ht="15.75" customHeight="1">
      <c r="D51431" s="233"/>
    </row>
    <row r="51433" spans="4:4" s="232" customFormat="1" ht="15.75" customHeight="1">
      <c r="D51433" s="233"/>
    </row>
    <row r="51435" spans="4:4" s="232" customFormat="1" ht="15.75" customHeight="1">
      <c r="D51435" s="233"/>
    </row>
    <row r="51437" spans="4:4" s="232" customFormat="1" ht="15.75" customHeight="1">
      <c r="D51437" s="233"/>
    </row>
    <row r="51439" spans="4:4" s="232" customFormat="1" ht="15.75" customHeight="1">
      <c r="D51439" s="233"/>
    </row>
    <row r="51441" spans="4:4" s="232" customFormat="1" ht="15.75" customHeight="1">
      <c r="D51441" s="233"/>
    </row>
    <row r="51443" spans="4:4" s="232" customFormat="1" ht="15.75" customHeight="1">
      <c r="D51443" s="233"/>
    </row>
    <row r="51445" spans="4:4" s="232" customFormat="1" ht="15.75" customHeight="1">
      <c r="D51445" s="233"/>
    </row>
    <row r="51447" spans="4:4" s="232" customFormat="1" ht="15.75" customHeight="1">
      <c r="D51447" s="233"/>
    </row>
    <row r="51449" spans="4:4" s="232" customFormat="1" ht="15.75" customHeight="1">
      <c r="D51449" s="233"/>
    </row>
    <row r="51451" spans="4:4" s="232" customFormat="1" ht="15.75" customHeight="1">
      <c r="D51451" s="233"/>
    </row>
    <row r="51453" spans="4:4" s="232" customFormat="1" ht="15.75" customHeight="1">
      <c r="D51453" s="233"/>
    </row>
    <row r="51455" spans="4:4" s="232" customFormat="1" ht="15.75" customHeight="1">
      <c r="D51455" s="233"/>
    </row>
    <row r="51457" spans="4:4" s="232" customFormat="1" ht="15.75" customHeight="1">
      <c r="D51457" s="233"/>
    </row>
    <row r="51459" spans="4:4" s="232" customFormat="1" ht="15.75" customHeight="1">
      <c r="D51459" s="233"/>
    </row>
    <row r="51461" spans="4:4" s="232" customFormat="1" ht="15.75" customHeight="1">
      <c r="D51461" s="233"/>
    </row>
    <row r="51463" spans="4:4" s="232" customFormat="1" ht="15.75" customHeight="1">
      <c r="D51463" s="233"/>
    </row>
    <row r="51465" spans="4:4" s="232" customFormat="1" ht="15.75" customHeight="1">
      <c r="D51465" s="233"/>
    </row>
    <row r="51467" spans="4:4" s="232" customFormat="1" ht="15.75" customHeight="1">
      <c r="D51467" s="233"/>
    </row>
    <row r="51469" spans="4:4" s="232" customFormat="1" ht="15.75" customHeight="1">
      <c r="D51469" s="233"/>
    </row>
    <row r="51471" spans="4:4" s="232" customFormat="1" ht="15.75" customHeight="1">
      <c r="D51471" s="233"/>
    </row>
    <row r="51473" spans="4:4" s="232" customFormat="1" ht="15.75" customHeight="1">
      <c r="D51473" s="233"/>
    </row>
    <row r="51475" spans="4:4" s="232" customFormat="1" ht="15.75" customHeight="1">
      <c r="D51475" s="233"/>
    </row>
    <row r="51477" spans="4:4" s="232" customFormat="1" ht="15.75" customHeight="1">
      <c r="D51477" s="233"/>
    </row>
    <row r="51479" spans="4:4" s="232" customFormat="1" ht="15.75" customHeight="1">
      <c r="D51479" s="233"/>
    </row>
    <row r="51481" spans="4:4" s="232" customFormat="1" ht="15.75" customHeight="1">
      <c r="D51481" s="233"/>
    </row>
    <row r="51483" spans="4:4" s="232" customFormat="1" ht="15.75" customHeight="1">
      <c r="D51483" s="233"/>
    </row>
    <row r="51485" spans="4:4" s="232" customFormat="1" ht="15.75" customHeight="1">
      <c r="D51485" s="233"/>
    </row>
    <row r="51487" spans="4:4" s="232" customFormat="1" ht="15.75" customHeight="1">
      <c r="D51487" s="233"/>
    </row>
    <row r="51489" spans="4:4" s="232" customFormat="1" ht="15.75" customHeight="1">
      <c r="D51489" s="233"/>
    </row>
    <row r="51491" spans="4:4" s="232" customFormat="1" ht="15.75" customHeight="1">
      <c r="D51491" s="233"/>
    </row>
    <row r="51493" spans="4:4" s="232" customFormat="1" ht="15.75" customHeight="1">
      <c r="D51493" s="233"/>
    </row>
    <row r="51495" spans="4:4" s="232" customFormat="1" ht="15.75" customHeight="1">
      <c r="D51495" s="233"/>
    </row>
    <row r="51497" spans="4:4" s="232" customFormat="1" ht="15.75" customHeight="1">
      <c r="D51497" s="233"/>
    </row>
    <row r="51499" spans="4:4" s="232" customFormat="1" ht="15.75" customHeight="1">
      <c r="D51499" s="233"/>
    </row>
    <row r="51501" spans="4:4" s="232" customFormat="1" ht="15.75" customHeight="1">
      <c r="D51501" s="233"/>
    </row>
    <row r="51503" spans="4:4" s="232" customFormat="1" ht="15.75" customHeight="1">
      <c r="D51503" s="233"/>
    </row>
    <row r="51505" spans="4:4" s="232" customFormat="1" ht="15.75" customHeight="1">
      <c r="D51505" s="233"/>
    </row>
    <row r="51507" spans="4:4" s="232" customFormat="1" ht="15.75" customHeight="1">
      <c r="D51507" s="233"/>
    </row>
    <row r="51509" spans="4:4" s="232" customFormat="1" ht="15.75" customHeight="1">
      <c r="D51509" s="233"/>
    </row>
    <row r="51511" spans="4:4" s="232" customFormat="1" ht="15.75" customHeight="1">
      <c r="D51511" s="233"/>
    </row>
    <row r="51513" spans="4:4" s="232" customFormat="1" ht="15.75" customHeight="1">
      <c r="D51513" s="233"/>
    </row>
    <row r="51515" spans="4:4" s="232" customFormat="1" ht="15.75" customHeight="1">
      <c r="D51515" s="233"/>
    </row>
    <row r="51517" spans="4:4" s="232" customFormat="1" ht="15.75" customHeight="1">
      <c r="D51517" s="233"/>
    </row>
    <row r="51519" spans="4:4" s="232" customFormat="1" ht="15.75" customHeight="1">
      <c r="D51519" s="233"/>
    </row>
    <row r="51521" spans="4:4" s="232" customFormat="1" ht="15.75" customHeight="1">
      <c r="D51521" s="233"/>
    </row>
    <row r="51523" spans="4:4" s="232" customFormat="1" ht="15.75" customHeight="1">
      <c r="D51523" s="233"/>
    </row>
    <row r="51525" spans="4:4" s="232" customFormat="1" ht="15.75" customHeight="1">
      <c r="D51525" s="233"/>
    </row>
    <row r="51527" spans="4:4" s="232" customFormat="1" ht="15.75" customHeight="1">
      <c r="D51527" s="233"/>
    </row>
    <row r="51529" spans="4:4" s="232" customFormat="1" ht="15.75" customHeight="1">
      <c r="D51529" s="233"/>
    </row>
    <row r="51531" spans="4:4" s="232" customFormat="1" ht="15.75" customHeight="1">
      <c r="D51531" s="233"/>
    </row>
    <row r="51533" spans="4:4" s="232" customFormat="1" ht="15.75" customHeight="1">
      <c r="D51533" s="233"/>
    </row>
    <row r="51535" spans="4:4" s="232" customFormat="1" ht="15.75" customHeight="1">
      <c r="D51535" s="233"/>
    </row>
    <row r="51537" spans="4:4" s="232" customFormat="1" ht="15.75" customHeight="1">
      <c r="D51537" s="233"/>
    </row>
    <row r="51539" spans="4:4" s="232" customFormat="1" ht="15.75" customHeight="1">
      <c r="D51539" s="233"/>
    </row>
    <row r="51541" spans="4:4" s="232" customFormat="1" ht="15.75" customHeight="1">
      <c r="D51541" s="233"/>
    </row>
    <row r="51543" spans="4:4" s="232" customFormat="1" ht="15.75" customHeight="1">
      <c r="D51543" s="233"/>
    </row>
    <row r="51545" spans="4:4" s="232" customFormat="1" ht="15.75" customHeight="1">
      <c r="D51545" s="233"/>
    </row>
    <row r="51547" spans="4:4" s="232" customFormat="1" ht="15.75" customHeight="1">
      <c r="D51547" s="233"/>
    </row>
    <row r="51549" spans="4:4" s="232" customFormat="1" ht="15.75" customHeight="1">
      <c r="D51549" s="233"/>
    </row>
    <row r="51551" spans="4:4" s="232" customFormat="1" ht="15.75" customHeight="1">
      <c r="D51551" s="233"/>
    </row>
    <row r="51553" spans="4:4" s="232" customFormat="1" ht="15.75" customHeight="1">
      <c r="D51553" s="233"/>
    </row>
    <row r="51555" spans="4:4" s="232" customFormat="1" ht="15.75" customHeight="1">
      <c r="D51555" s="233"/>
    </row>
    <row r="51557" spans="4:4" s="232" customFormat="1" ht="15.75" customHeight="1">
      <c r="D51557" s="233"/>
    </row>
    <row r="51559" spans="4:4" s="232" customFormat="1" ht="15.75" customHeight="1">
      <c r="D51559" s="233"/>
    </row>
    <row r="51561" spans="4:4" s="232" customFormat="1" ht="15.75" customHeight="1">
      <c r="D51561" s="233"/>
    </row>
    <row r="51563" spans="4:4" s="232" customFormat="1" ht="15.75" customHeight="1">
      <c r="D51563" s="233"/>
    </row>
    <row r="51565" spans="4:4" s="232" customFormat="1" ht="15.75" customHeight="1">
      <c r="D51565" s="233"/>
    </row>
    <row r="51567" spans="4:4" s="232" customFormat="1" ht="15.75" customHeight="1">
      <c r="D51567" s="233"/>
    </row>
    <row r="51569" spans="4:4" s="232" customFormat="1" ht="15.75" customHeight="1">
      <c r="D51569" s="233"/>
    </row>
    <row r="51571" spans="4:4" s="232" customFormat="1" ht="15.75" customHeight="1">
      <c r="D51571" s="233"/>
    </row>
    <row r="51573" spans="4:4" s="232" customFormat="1" ht="15.75" customHeight="1">
      <c r="D51573" s="233"/>
    </row>
    <row r="51575" spans="4:4" s="232" customFormat="1" ht="15.75" customHeight="1">
      <c r="D51575" s="233"/>
    </row>
    <row r="51577" spans="4:4" s="232" customFormat="1" ht="15.75" customHeight="1">
      <c r="D51577" s="233"/>
    </row>
    <row r="51579" spans="4:4" s="232" customFormat="1" ht="15.75" customHeight="1">
      <c r="D51579" s="233"/>
    </row>
    <row r="51581" spans="4:4" s="232" customFormat="1" ht="15.75" customHeight="1">
      <c r="D51581" s="233"/>
    </row>
    <row r="51583" spans="4:4" s="232" customFormat="1" ht="15.75" customHeight="1">
      <c r="D51583" s="233"/>
    </row>
    <row r="51585" spans="4:4" s="232" customFormat="1" ht="15.75" customHeight="1">
      <c r="D51585" s="233"/>
    </row>
    <row r="51587" spans="4:4" s="232" customFormat="1" ht="15.75" customHeight="1">
      <c r="D51587" s="233"/>
    </row>
    <row r="51589" spans="4:4" s="232" customFormat="1" ht="15.75" customHeight="1">
      <c r="D51589" s="233"/>
    </row>
    <row r="51591" spans="4:4" s="232" customFormat="1" ht="15.75" customHeight="1">
      <c r="D51591" s="233"/>
    </row>
    <row r="51593" spans="4:4" s="232" customFormat="1" ht="15.75" customHeight="1">
      <c r="D51593" s="233"/>
    </row>
    <row r="51595" spans="4:4" s="232" customFormat="1" ht="15.75" customHeight="1">
      <c r="D51595" s="233"/>
    </row>
    <row r="51597" spans="4:4" s="232" customFormat="1" ht="15.75" customHeight="1">
      <c r="D51597" s="233"/>
    </row>
    <row r="51599" spans="4:4" s="232" customFormat="1" ht="15.75" customHeight="1">
      <c r="D51599" s="233"/>
    </row>
    <row r="51601" spans="4:4" s="232" customFormat="1" ht="15.75" customHeight="1">
      <c r="D51601" s="233"/>
    </row>
    <row r="51603" spans="4:4" s="232" customFormat="1" ht="15.75" customHeight="1">
      <c r="D51603" s="233"/>
    </row>
    <row r="51605" spans="4:4" s="232" customFormat="1" ht="15.75" customHeight="1">
      <c r="D51605" s="233"/>
    </row>
    <row r="51607" spans="4:4" s="232" customFormat="1" ht="15.75" customHeight="1">
      <c r="D51607" s="233"/>
    </row>
    <row r="51609" spans="4:4" s="232" customFormat="1" ht="15.75" customHeight="1">
      <c r="D51609" s="233"/>
    </row>
    <row r="51611" spans="4:4" s="232" customFormat="1" ht="15.75" customHeight="1">
      <c r="D51611" s="233"/>
    </row>
    <row r="51613" spans="4:4" s="232" customFormat="1" ht="15.75" customHeight="1">
      <c r="D51613" s="233"/>
    </row>
    <row r="51615" spans="4:4" s="232" customFormat="1" ht="15.75" customHeight="1">
      <c r="D51615" s="233"/>
    </row>
    <row r="51617" spans="4:4" s="232" customFormat="1" ht="15.75" customHeight="1">
      <c r="D51617" s="233"/>
    </row>
    <row r="51619" spans="4:4" s="232" customFormat="1" ht="15.75" customHeight="1">
      <c r="D51619" s="233"/>
    </row>
    <row r="51621" spans="4:4" s="232" customFormat="1" ht="15.75" customHeight="1">
      <c r="D51621" s="233"/>
    </row>
    <row r="51623" spans="4:4" s="232" customFormat="1" ht="15.75" customHeight="1">
      <c r="D51623" s="233"/>
    </row>
    <row r="51625" spans="4:4" s="232" customFormat="1" ht="15.75" customHeight="1">
      <c r="D51625" s="233"/>
    </row>
    <row r="51627" spans="4:4" s="232" customFormat="1" ht="15.75" customHeight="1">
      <c r="D51627" s="233"/>
    </row>
    <row r="51629" spans="4:4" s="232" customFormat="1" ht="15.75" customHeight="1">
      <c r="D51629" s="233"/>
    </row>
    <row r="51631" spans="4:4" s="232" customFormat="1" ht="15.75" customHeight="1">
      <c r="D51631" s="233"/>
    </row>
    <row r="51633" spans="4:4" s="232" customFormat="1" ht="15.75" customHeight="1">
      <c r="D51633" s="233"/>
    </row>
    <row r="51635" spans="4:4" s="232" customFormat="1" ht="15.75" customHeight="1">
      <c r="D51635" s="233"/>
    </row>
    <row r="51637" spans="4:4" s="232" customFormat="1" ht="15.75" customHeight="1">
      <c r="D51637" s="233"/>
    </row>
    <row r="51639" spans="4:4" s="232" customFormat="1" ht="15.75" customHeight="1">
      <c r="D51639" s="233"/>
    </row>
    <row r="51641" spans="4:4" s="232" customFormat="1" ht="15.75" customHeight="1">
      <c r="D51641" s="233"/>
    </row>
    <row r="51643" spans="4:4" s="232" customFormat="1" ht="15.75" customHeight="1">
      <c r="D51643" s="233"/>
    </row>
    <row r="51645" spans="4:4" s="232" customFormat="1" ht="15.75" customHeight="1">
      <c r="D51645" s="233"/>
    </row>
    <row r="51647" spans="4:4" s="232" customFormat="1" ht="15.75" customHeight="1">
      <c r="D51647" s="233"/>
    </row>
    <row r="51649" spans="4:4" s="232" customFormat="1" ht="15.75" customHeight="1">
      <c r="D51649" s="233"/>
    </row>
    <row r="51651" spans="4:4" s="232" customFormat="1" ht="15.75" customHeight="1">
      <c r="D51651" s="233"/>
    </row>
    <row r="51653" spans="4:4" s="232" customFormat="1" ht="15.75" customHeight="1">
      <c r="D51653" s="233"/>
    </row>
    <row r="51655" spans="4:4" s="232" customFormat="1" ht="15.75" customHeight="1">
      <c r="D51655" s="233"/>
    </row>
    <row r="51657" spans="4:4" s="232" customFormat="1" ht="15.75" customHeight="1">
      <c r="D51657" s="233"/>
    </row>
    <row r="51659" spans="4:4" s="232" customFormat="1" ht="15.75" customHeight="1">
      <c r="D51659" s="233"/>
    </row>
    <row r="51661" spans="4:4" s="232" customFormat="1" ht="15.75" customHeight="1">
      <c r="D51661" s="233"/>
    </row>
    <row r="51663" spans="4:4" s="232" customFormat="1" ht="15.75" customHeight="1">
      <c r="D51663" s="233"/>
    </row>
    <row r="51665" spans="4:4" s="232" customFormat="1" ht="15.75" customHeight="1">
      <c r="D51665" s="233"/>
    </row>
    <row r="51667" spans="4:4" s="232" customFormat="1" ht="15.75" customHeight="1">
      <c r="D51667" s="233"/>
    </row>
    <row r="51669" spans="4:4" s="232" customFormat="1" ht="15.75" customHeight="1">
      <c r="D51669" s="233"/>
    </row>
    <row r="51671" spans="4:4" s="232" customFormat="1" ht="15.75" customHeight="1">
      <c r="D51671" s="233"/>
    </row>
    <row r="51673" spans="4:4" s="232" customFormat="1" ht="15.75" customHeight="1">
      <c r="D51673" s="233"/>
    </row>
    <row r="51675" spans="4:4" s="232" customFormat="1" ht="15.75" customHeight="1">
      <c r="D51675" s="233"/>
    </row>
    <row r="51677" spans="4:4" s="232" customFormat="1" ht="15.75" customHeight="1">
      <c r="D51677" s="233"/>
    </row>
    <row r="51679" spans="4:4" s="232" customFormat="1" ht="15.75" customHeight="1">
      <c r="D51679" s="233"/>
    </row>
    <row r="51681" spans="4:4" s="232" customFormat="1" ht="15.75" customHeight="1">
      <c r="D51681" s="233"/>
    </row>
    <row r="51683" spans="4:4" s="232" customFormat="1" ht="15.75" customHeight="1">
      <c r="D51683" s="233"/>
    </row>
    <row r="51685" spans="4:4" s="232" customFormat="1" ht="15.75" customHeight="1">
      <c r="D51685" s="233"/>
    </row>
    <row r="51687" spans="4:4" s="232" customFormat="1" ht="15.75" customHeight="1">
      <c r="D51687" s="233"/>
    </row>
    <row r="51689" spans="4:4" s="232" customFormat="1" ht="15.75" customHeight="1">
      <c r="D51689" s="233"/>
    </row>
    <row r="51691" spans="4:4" s="232" customFormat="1" ht="15.75" customHeight="1">
      <c r="D51691" s="233"/>
    </row>
    <row r="51693" spans="4:4" s="232" customFormat="1" ht="15.75" customHeight="1">
      <c r="D51693" s="233"/>
    </row>
    <row r="51695" spans="4:4" s="232" customFormat="1" ht="15.75" customHeight="1">
      <c r="D51695" s="233"/>
    </row>
    <row r="51697" spans="4:4" s="232" customFormat="1" ht="15.75" customHeight="1">
      <c r="D51697" s="233"/>
    </row>
    <row r="51699" spans="4:4" s="232" customFormat="1" ht="15.75" customHeight="1">
      <c r="D51699" s="233"/>
    </row>
    <row r="51701" spans="4:4" s="232" customFormat="1" ht="15.75" customHeight="1">
      <c r="D51701" s="233"/>
    </row>
    <row r="51703" spans="4:4" s="232" customFormat="1" ht="15.75" customHeight="1">
      <c r="D51703" s="233"/>
    </row>
    <row r="51705" spans="4:4" s="232" customFormat="1" ht="15.75" customHeight="1">
      <c r="D51705" s="233"/>
    </row>
    <row r="51707" spans="4:4" s="232" customFormat="1" ht="15.75" customHeight="1">
      <c r="D51707" s="233"/>
    </row>
    <row r="51709" spans="4:4" s="232" customFormat="1" ht="15.75" customHeight="1">
      <c r="D51709" s="233"/>
    </row>
    <row r="51711" spans="4:4" s="232" customFormat="1" ht="15.75" customHeight="1">
      <c r="D51711" s="233"/>
    </row>
    <row r="51713" spans="4:4" s="232" customFormat="1" ht="15.75" customHeight="1">
      <c r="D51713" s="233"/>
    </row>
    <row r="51715" spans="4:4" s="232" customFormat="1" ht="15.75" customHeight="1">
      <c r="D51715" s="233"/>
    </row>
    <row r="51717" spans="4:4" s="232" customFormat="1" ht="15.75" customHeight="1">
      <c r="D51717" s="233"/>
    </row>
    <row r="51719" spans="4:4" s="232" customFormat="1" ht="15.75" customHeight="1">
      <c r="D51719" s="233"/>
    </row>
    <row r="51721" spans="4:4" s="232" customFormat="1" ht="15.75" customHeight="1">
      <c r="D51721" s="233"/>
    </row>
    <row r="51723" spans="4:4" s="232" customFormat="1" ht="15.75" customHeight="1">
      <c r="D51723" s="233"/>
    </row>
    <row r="51725" spans="4:4" s="232" customFormat="1" ht="15.75" customHeight="1">
      <c r="D51725" s="233"/>
    </row>
    <row r="51727" spans="4:4" s="232" customFormat="1" ht="15.75" customHeight="1">
      <c r="D51727" s="233"/>
    </row>
    <row r="51729" spans="4:4" s="232" customFormat="1" ht="15.75" customHeight="1">
      <c r="D51729" s="233"/>
    </row>
    <row r="51731" spans="4:4" s="232" customFormat="1" ht="15.75" customHeight="1">
      <c r="D51731" s="233"/>
    </row>
    <row r="51733" spans="4:4" s="232" customFormat="1" ht="15.75" customHeight="1">
      <c r="D51733" s="233"/>
    </row>
    <row r="51735" spans="4:4" s="232" customFormat="1" ht="15.75" customHeight="1">
      <c r="D51735" s="233"/>
    </row>
    <row r="51737" spans="4:4" s="232" customFormat="1" ht="15.75" customHeight="1">
      <c r="D51737" s="233"/>
    </row>
    <row r="51739" spans="4:4" s="232" customFormat="1" ht="15.75" customHeight="1">
      <c r="D51739" s="233"/>
    </row>
    <row r="51741" spans="4:4" s="232" customFormat="1" ht="15.75" customHeight="1">
      <c r="D51741" s="233"/>
    </row>
    <row r="51743" spans="4:4" s="232" customFormat="1" ht="15.75" customHeight="1">
      <c r="D51743" s="233"/>
    </row>
    <row r="51745" spans="4:4" s="232" customFormat="1" ht="15.75" customHeight="1">
      <c r="D51745" s="233"/>
    </row>
    <row r="51747" spans="4:4" s="232" customFormat="1" ht="15.75" customHeight="1">
      <c r="D51747" s="233"/>
    </row>
    <row r="51749" spans="4:4" s="232" customFormat="1" ht="15.75" customHeight="1">
      <c r="D51749" s="233"/>
    </row>
    <row r="51751" spans="4:4" s="232" customFormat="1" ht="15.75" customHeight="1">
      <c r="D51751" s="233"/>
    </row>
    <row r="51753" spans="4:4" s="232" customFormat="1" ht="15.75" customHeight="1">
      <c r="D51753" s="233"/>
    </row>
    <row r="51755" spans="4:4" s="232" customFormat="1" ht="15.75" customHeight="1">
      <c r="D51755" s="233"/>
    </row>
    <row r="51757" spans="4:4" s="232" customFormat="1" ht="15.75" customHeight="1">
      <c r="D51757" s="233"/>
    </row>
    <row r="51759" spans="4:4" s="232" customFormat="1" ht="15.75" customHeight="1">
      <c r="D51759" s="233"/>
    </row>
    <row r="51761" spans="4:4" s="232" customFormat="1" ht="15.75" customHeight="1">
      <c r="D51761" s="233"/>
    </row>
    <row r="51763" spans="4:4" s="232" customFormat="1" ht="15.75" customHeight="1">
      <c r="D51763" s="233"/>
    </row>
    <row r="51765" spans="4:4" s="232" customFormat="1" ht="15.75" customHeight="1">
      <c r="D51765" s="233"/>
    </row>
    <row r="51767" spans="4:4" s="232" customFormat="1" ht="15.75" customHeight="1">
      <c r="D51767" s="233"/>
    </row>
    <row r="51769" spans="4:4" s="232" customFormat="1" ht="15.75" customHeight="1">
      <c r="D51769" s="233"/>
    </row>
    <row r="51771" spans="4:4" s="232" customFormat="1" ht="15.75" customHeight="1">
      <c r="D51771" s="233"/>
    </row>
    <row r="51773" spans="4:4" s="232" customFormat="1" ht="15.75" customHeight="1">
      <c r="D51773" s="233"/>
    </row>
    <row r="51775" spans="4:4" s="232" customFormat="1" ht="15.75" customHeight="1">
      <c r="D51775" s="233"/>
    </row>
    <row r="51777" spans="4:4" s="232" customFormat="1" ht="15.75" customHeight="1">
      <c r="D51777" s="233"/>
    </row>
    <row r="51779" spans="4:4" s="232" customFormat="1" ht="15.75" customHeight="1">
      <c r="D51779" s="233"/>
    </row>
    <row r="51781" spans="4:4" s="232" customFormat="1" ht="15.75" customHeight="1">
      <c r="D51781" s="233"/>
    </row>
    <row r="51783" spans="4:4" s="232" customFormat="1" ht="15.75" customHeight="1">
      <c r="D51783" s="233"/>
    </row>
    <row r="51785" spans="4:4" s="232" customFormat="1" ht="15.75" customHeight="1">
      <c r="D51785" s="233"/>
    </row>
    <row r="51787" spans="4:4" s="232" customFormat="1" ht="15.75" customHeight="1">
      <c r="D51787" s="233"/>
    </row>
    <row r="51789" spans="4:4" s="232" customFormat="1" ht="15.75" customHeight="1">
      <c r="D51789" s="233"/>
    </row>
    <row r="51791" spans="4:4" s="232" customFormat="1" ht="15.75" customHeight="1">
      <c r="D51791" s="233"/>
    </row>
    <row r="51793" spans="4:4" s="232" customFormat="1" ht="15.75" customHeight="1">
      <c r="D51793" s="233"/>
    </row>
    <row r="51795" spans="4:4" s="232" customFormat="1" ht="15.75" customHeight="1">
      <c r="D51795" s="233"/>
    </row>
    <row r="51797" spans="4:4" s="232" customFormat="1" ht="15.75" customHeight="1">
      <c r="D51797" s="233"/>
    </row>
    <row r="51799" spans="4:4" s="232" customFormat="1" ht="15.75" customHeight="1">
      <c r="D51799" s="233"/>
    </row>
    <row r="51801" spans="4:4" s="232" customFormat="1" ht="15.75" customHeight="1">
      <c r="D51801" s="233"/>
    </row>
    <row r="51803" spans="4:4" s="232" customFormat="1" ht="15.75" customHeight="1">
      <c r="D51803" s="233"/>
    </row>
    <row r="51805" spans="4:4" s="232" customFormat="1" ht="15.75" customHeight="1">
      <c r="D51805" s="233"/>
    </row>
    <row r="51807" spans="4:4" s="232" customFormat="1" ht="15.75" customHeight="1">
      <c r="D51807" s="233"/>
    </row>
    <row r="51809" spans="4:4" s="232" customFormat="1" ht="15.75" customHeight="1">
      <c r="D51809" s="233"/>
    </row>
    <row r="51811" spans="4:4" s="232" customFormat="1" ht="15.75" customHeight="1">
      <c r="D51811" s="233"/>
    </row>
    <row r="51813" spans="4:4" s="232" customFormat="1" ht="15.75" customHeight="1">
      <c r="D51813" s="233"/>
    </row>
    <row r="51815" spans="4:4" s="232" customFormat="1" ht="15.75" customHeight="1">
      <c r="D51815" s="233"/>
    </row>
    <row r="51817" spans="4:4" s="232" customFormat="1" ht="15.75" customHeight="1">
      <c r="D51817" s="233"/>
    </row>
    <row r="51819" spans="4:4" s="232" customFormat="1" ht="15.75" customHeight="1">
      <c r="D51819" s="233"/>
    </row>
    <row r="51821" spans="4:4" s="232" customFormat="1" ht="15.75" customHeight="1">
      <c r="D51821" s="233"/>
    </row>
    <row r="51823" spans="4:4" s="232" customFormat="1" ht="15.75" customHeight="1">
      <c r="D51823" s="233"/>
    </row>
    <row r="51825" spans="4:4" s="232" customFormat="1" ht="15.75" customHeight="1">
      <c r="D51825" s="233"/>
    </row>
    <row r="51827" spans="4:4" s="232" customFormat="1" ht="15.75" customHeight="1">
      <c r="D51827" s="233"/>
    </row>
    <row r="51829" spans="4:4" s="232" customFormat="1" ht="15.75" customHeight="1">
      <c r="D51829" s="233"/>
    </row>
    <row r="51831" spans="4:4" s="232" customFormat="1" ht="15.75" customHeight="1">
      <c r="D51831" s="233"/>
    </row>
    <row r="51833" spans="4:4" s="232" customFormat="1" ht="15.75" customHeight="1">
      <c r="D51833" s="233"/>
    </row>
    <row r="51835" spans="4:4" s="232" customFormat="1" ht="15.75" customHeight="1">
      <c r="D51835" s="233"/>
    </row>
    <row r="51837" spans="4:4" s="232" customFormat="1" ht="15.75" customHeight="1">
      <c r="D51837" s="233"/>
    </row>
    <row r="51839" spans="4:4" s="232" customFormat="1" ht="15.75" customHeight="1">
      <c r="D51839" s="233"/>
    </row>
    <row r="51841" spans="4:4" s="232" customFormat="1" ht="15.75" customHeight="1">
      <c r="D51841" s="233"/>
    </row>
    <row r="51843" spans="4:4" s="232" customFormat="1" ht="15.75" customHeight="1">
      <c r="D51843" s="233"/>
    </row>
    <row r="51845" spans="4:4" s="232" customFormat="1" ht="15.75" customHeight="1">
      <c r="D51845" s="233"/>
    </row>
    <row r="51847" spans="4:4" s="232" customFormat="1" ht="15.75" customHeight="1">
      <c r="D51847" s="233"/>
    </row>
    <row r="51849" spans="4:4" s="232" customFormat="1" ht="15.75" customHeight="1">
      <c r="D51849" s="233"/>
    </row>
    <row r="51851" spans="4:4" s="232" customFormat="1" ht="15.75" customHeight="1">
      <c r="D51851" s="233"/>
    </row>
    <row r="51853" spans="4:4" s="232" customFormat="1" ht="15.75" customHeight="1">
      <c r="D51853" s="233"/>
    </row>
    <row r="51855" spans="4:4" s="232" customFormat="1" ht="15.75" customHeight="1">
      <c r="D51855" s="233"/>
    </row>
    <row r="51857" spans="4:4" s="232" customFormat="1" ht="15.75" customHeight="1">
      <c r="D51857" s="233"/>
    </row>
    <row r="51859" spans="4:4" s="232" customFormat="1" ht="15.75" customHeight="1">
      <c r="D51859" s="233"/>
    </row>
    <row r="51861" spans="4:4" s="232" customFormat="1" ht="15.75" customHeight="1">
      <c r="D51861" s="233"/>
    </row>
    <row r="51863" spans="4:4" s="232" customFormat="1" ht="15.75" customHeight="1">
      <c r="D51863" s="233"/>
    </row>
    <row r="51865" spans="4:4" s="232" customFormat="1" ht="15.75" customHeight="1">
      <c r="D51865" s="233"/>
    </row>
    <row r="51867" spans="4:4" s="232" customFormat="1" ht="15.75" customHeight="1">
      <c r="D51867" s="233"/>
    </row>
    <row r="51869" spans="4:4" s="232" customFormat="1" ht="15.75" customHeight="1">
      <c r="D51869" s="233"/>
    </row>
    <row r="51871" spans="4:4" s="232" customFormat="1" ht="15.75" customHeight="1">
      <c r="D51871" s="233"/>
    </row>
    <row r="51873" spans="4:4" s="232" customFormat="1" ht="15.75" customHeight="1">
      <c r="D51873" s="233"/>
    </row>
    <row r="51875" spans="4:4" s="232" customFormat="1" ht="15.75" customHeight="1">
      <c r="D51875" s="233"/>
    </row>
    <row r="51877" spans="4:4" s="232" customFormat="1" ht="15.75" customHeight="1">
      <c r="D51877" s="233"/>
    </row>
    <row r="51879" spans="4:4" s="232" customFormat="1" ht="15.75" customHeight="1">
      <c r="D51879" s="233"/>
    </row>
    <row r="51881" spans="4:4" s="232" customFormat="1" ht="15.75" customHeight="1">
      <c r="D51881" s="233"/>
    </row>
    <row r="51883" spans="4:4" s="232" customFormat="1" ht="15.75" customHeight="1">
      <c r="D51883" s="233"/>
    </row>
    <row r="51885" spans="4:4" s="232" customFormat="1" ht="15.75" customHeight="1">
      <c r="D51885" s="233"/>
    </row>
    <row r="51887" spans="4:4" s="232" customFormat="1" ht="15.75" customHeight="1">
      <c r="D51887" s="233"/>
    </row>
    <row r="51889" spans="4:4" s="232" customFormat="1" ht="15.75" customHeight="1">
      <c r="D51889" s="233"/>
    </row>
    <row r="51891" spans="4:4" s="232" customFormat="1" ht="15.75" customHeight="1">
      <c r="D51891" s="233"/>
    </row>
    <row r="51893" spans="4:4" s="232" customFormat="1" ht="15.75" customHeight="1">
      <c r="D51893" s="233"/>
    </row>
    <row r="51895" spans="4:4" s="232" customFormat="1" ht="15.75" customHeight="1">
      <c r="D51895" s="233"/>
    </row>
    <row r="51897" spans="4:4" s="232" customFormat="1" ht="15.75" customHeight="1">
      <c r="D51897" s="233"/>
    </row>
    <row r="51899" spans="4:4" s="232" customFormat="1" ht="15.75" customHeight="1">
      <c r="D51899" s="233"/>
    </row>
    <row r="51901" spans="4:4" s="232" customFormat="1" ht="15.75" customHeight="1">
      <c r="D51901" s="233"/>
    </row>
    <row r="51903" spans="4:4" s="232" customFormat="1" ht="15.75" customHeight="1">
      <c r="D51903" s="233"/>
    </row>
    <row r="51905" spans="4:4" s="232" customFormat="1" ht="15.75" customHeight="1">
      <c r="D51905" s="233"/>
    </row>
    <row r="51907" spans="4:4" s="232" customFormat="1" ht="15.75" customHeight="1">
      <c r="D51907" s="233"/>
    </row>
    <row r="51909" spans="4:4" s="232" customFormat="1" ht="15.75" customHeight="1">
      <c r="D51909" s="233"/>
    </row>
    <row r="51911" spans="4:4" s="232" customFormat="1" ht="15.75" customHeight="1">
      <c r="D51911" s="233"/>
    </row>
    <row r="51913" spans="4:4" s="232" customFormat="1" ht="15.75" customHeight="1">
      <c r="D51913" s="233"/>
    </row>
    <row r="51915" spans="4:4" s="232" customFormat="1" ht="15.75" customHeight="1">
      <c r="D51915" s="233"/>
    </row>
    <row r="51917" spans="4:4" s="232" customFormat="1" ht="15.75" customHeight="1">
      <c r="D51917" s="233"/>
    </row>
    <row r="51919" spans="4:4" s="232" customFormat="1" ht="15.75" customHeight="1">
      <c r="D51919" s="233"/>
    </row>
    <row r="51921" spans="4:4" s="232" customFormat="1" ht="15.75" customHeight="1">
      <c r="D51921" s="233"/>
    </row>
    <row r="51923" spans="4:4" s="232" customFormat="1" ht="15.75" customHeight="1">
      <c r="D51923" s="233"/>
    </row>
    <row r="51925" spans="4:4" s="232" customFormat="1" ht="15.75" customHeight="1">
      <c r="D51925" s="233"/>
    </row>
    <row r="51927" spans="4:4" s="232" customFormat="1" ht="15.75" customHeight="1">
      <c r="D51927" s="233"/>
    </row>
    <row r="51929" spans="4:4" s="232" customFormat="1" ht="15.75" customHeight="1">
      <c r="D51929" s="233"/>
    </row>
    <row r="51931" spans="4:4" s="232" customFormat="1" ht="15.75" customHeight="1">
      <c r="D51931" s="233"/>
    </row>
    <row r="51933" spans="4:4" s="232" customFormat="1" ht="15.75" customHeight="1">
      <c r="D51933" s="233"/>
    </row>
    <row r="51935" spans="4:4" s="232" customFormat="1" ht="15.75" customHeight="1">
      <c r="D51935" s="233"/>
    </row>
    <row r="51937" spans="4:4" s="232" customFormat="1" ht="15.75" customHeight="1">
      <c r="D51937" s="233"/>
    </row>
    <row r="51939" spans="4:4" s="232" customFormat="1" ht="15.75" customHeight="1">
      <c r="D51939" s="233"/>
    </row>
    <row r="51941" spans="4:4" s="232" customFormat="1" ht="15.75" customHeight="1">
      <c r="D51941" s="233"/>
    </row>
    <row r="51943" spans="4:4" s="232" customFormat="1" ht="15.75" customHeight="1">
      <c r="D51943" s="233"/>
    </row>
    <row r="51945" spans="4:4" s="232" customFormat="1" ht="15.75" customHeight="1">
      <c r="D51945" s="233"/>
    </row>
    <row r="51947" spans="4:4" s="232" customFormat="1" ht="15.75" customHeight="1">
      <c r="D51947" s="233"/>
    </row>
    <row r="51949" spans="4:4" s="232" customFormat="1" ht="15.75" customHeight="1">
      <c r="D51949" s="233"/>
    </row>
    <row r="51951" spans="4:4" s="232" customFormat="1" ht="15.75" customHeight="1">
      <c r="D51951" s="233"/>
    </row>
    <row r="51953" spans="4:4" s="232" customFormat="1" ht="15.75" customHeight="1">
      <c r="D51953" s="233"/>
    </row>
    <row r="51955" spans="4:4" s="232" customFormat="1" ht="15.75" customHeight="1">
      <c r="D51955" s="233"/>
    </row>
    <row r="51957" spans="4:4" s="232" customFormat="1" ht="15.75" customHeight="1">
      <c r="D51957" s="233"/>
    </row>
    <row r="51959" spans="4:4" s="232" customFormat="1" ht="15.75" customHeight="1">
      <c r="D51959" s="233"/>
    </row>
    <row r="51961" spans="4:4" s="232" customFormat="1" ht="15.75" customHeight="1">
      <c r="D51961" s="233"/>
    </row>
    <row r="51963" spans="4:4" s="232" customFormat="1" ht="15.75" customHeight="1">
      <c r="D51963" s="233"/>
    </row>
    <row r="51965" spans="4:4" s="232" customFormat="1" ht="15.75" customHeight="1">
      <c r="D51965" s="233"/>
    </row>
    <row r="51967" spans="4:4" s="232" customFormat="1" ht="15.75" customHeight="1">
      <c r="D51967" s="233"/>
    </row>
    <row r="51969" spans="4:4" s="232" customFormat="1" ht="15.75" customHeight="1">
      <c r="D51969" s="233"/>
    </row>
    <row r="51971" spans="4:4" s="232" customFormat="1" ht="15.75" customHeight="1">
      <c r="D51971" s="233"/>
    </row>
    <row r="51973" spans="4:4" s="232" customFormat="1" ht="15.75" customHeight="1">
      <c r="D51973" s="233"/>
    </row>
    <row r="51975" spans="4:4" s="232" customFormat="1" ht="15.75" customHeight="1">
      <c r="D51975" s="233"/>
    </row>
    <row r="51977" spans="4:4" s="232" customFormat="1" ht="15.75" customHeight="1">
      <c r="D51977" s="233"/>
    </row>
    <row r="51979" spans="4:4" s="232" customFormat="1" ht="15.75" customHeight="1">
      <c r="D51979" s="233"/>
    </row>
    <row r="51981" spans="4:4" s="232" customFormat="1" ht="15.75" customHeight="1">
      <c r="D51981" s="233"/>
    </row>
    <row r="51983" spans="4:4" s="232" customFormat="1" ht="15.75" customHeight="1">
      <c r="D51983" s="233"/>
    </row>
    <row r="51985" spans="4:4" s="232" customFormat="1" ht="15.75" customHeight="1">
      <c r="D51985" s="233"/>
    </row>
    <row r="51987" spans="4:4" s="232" customFormat="1" ht="15.75" customHeight="1">
      <c r="D51987" s="233"/>
    </row>
    <row r="51989" spans="4:4" s="232" customFormat="1" ht="15.75" customHeight="1">
      <c r="D51989" s="233"/>
    </row>
    <row r="51991" spans="4:4" s="232" customFormat="1" ht="15.75" customHeight="1">
      <c r="D51991" s="233"/>
    </row>
    <row r="51993" spans="4:4" s="232" customFormat="1" ht="15.75" customHeight="1">
      <c r="D51993" s="233"/>
    </row>
    <row r="51995" spans="4:4" s="232" customFormat="1" ht="15.75" customHeight="1">
      <c r="D51995" s="233"/>
    </row>
    <row r="51997" spans="4:4" s="232" customFormat="1" ht="15.75" customHeight="1">
      <c r="D51997" s="233"/>
    </row>
    <row r="51999" spans="4:4" s="232" customFormat="1" ht="15.75" customHeight="1">
      <c r="D51999" s="233"/>
    </row>
    <row r="52001" spans="4:4" s="232" customFormat="1" ht="15.75" customHeight="1">
      <c r="D52001" s="233"/>
    </row>
    <row r="52003" spans="4:4" s="232" customFormat="1" ht="15.75" customHeight="1">
      <c r="D52003" s="233"/>
    </row>
    <row r="52005" spans="4:4" s="232" customFormat="1" ht="15.75" customHeight="1">
      <c r="D52005" s="233"/>
    </row>
    <row r="52007" spans="4:4" s="232" customFormat="1" ht="15.75" customHeight="1">
      <c r="D52007" s="233"/>
    </row>
    <row r="52009" spans="4:4" s="232" customFormat="1" ht="15.75" customHeight="1">
      <c r="D52009" s="233"/>
    </row>
    <row r="52011" spans="4:4" s="232" customFormat="1" ht="15.75" customHeight="1">
      <c r="D52011" s="233"/>
    </row>
    <row r="52013" spans="4:4" s="232" customFormat="1" ht="15.75" customHeight="1">
      <c r="D52013" s="233"/>
    </row>
    <row r="52015" spans="4:4" s="232" customFormat="1" ht="15.75" customHeight="1">
      <c r="D52015" s="233"/>
    </row>
    <row r="52017" spans="4:4" s="232" customFormat="1" ht="15.75" customHeight="1">
      <c r="D52017" s="233"/>
    </row>
    <row r="52019" spans="4:4" s="232" customFormat="1" ht="15.75" customHeight="1">
      <c r="D52019" s="233"/>
    </row>
    <row r="52021" spans="4:4" s="232" customFormat="1" ht="15.75" customHeight="1">
      <c r="D52021" s="233"/>
    </row>
    <row r="52023" spans="4:4" s="232" customFormat="1" ht="15.75" customHeight="1">
      <c r="D52023" s="233"/>
    </row>
    <row r="52025" spans="4:4" s="232" customFormat="1" ht="15.75" customHeight="1">
      <c r="D52025" s="233"/>
    </row>
    <row r="52027" spans="4:4" s="232" customFormat="1" ht="15.75" customHeight="1">
      <c r="D52027" s="233"/>
    </row>
    <row r="52029" spans="4:4" s="232" customFormat="1" ht="15.75" customHeight="1">
      <c r="D52029" s="233"/>
    </row>
    <row r="52031" spans="4:4" s="232" customFormat="1" ht="15.75" customHeight="1">
      <c r="D52031" s="233"/>
    </row>
    <row r="52033" spans="4:4" s="232" customFormat="1" ht="15.75" customHeight="1">
      <c r="D52033" s="233"/>
    </row>
    <row r="52035" spans="4:4" s="232" customFormat="1" ht="15.75" customHeight="1">
      <c r="D52035" s="233"/>
    </row>
    <row r="52037" spans="4:4" s="232" customFormat="1" ht="15.75" customHeight="1">
      <c r="D52037" s="233"/>
    </row>
    <row r="52039" spans="4:4" s="232" customFormat="1" ht="15.75" customHeight="1">
      <c r="D52039" s="233"/>
    </row>
    <row r="52041" spans="4:4" s="232" customFormat="1" ht="15.75" customHeight="1">
      <c r="D52041" s="233"/>
    </row>
    <row r="52043" spans="4:4" s="232" customFormat="1" ht="15.75" customHeight="1">
      <c r="D52043" s="233"/>
    </row>
    <row r="52045" spans="4:4" s="232" customFormat="1" ht="15.75" customHeight="1">
      <c r="D52045" s="233"/>
    </row>
    <row r="52047" spans="4:4" s="232" customFormat="1" ht="15.75" customHeight="1">
      <c r="D52047" s="233"/>
    </row>
    <row r="52049" spans="4:4" s="232" customFormat="1" ht="15.75" customHeight="1">
      <c r="D52049" s="233"/>
    </row>
    <row r="52051" spans="4:4" s="232" customFormat="1" ht="15.75" customHeight="1">
      <c r="D52051" s="233"/>
    </row>
    <row r="52053" spans="4:4" s="232" customFormat="1" ht="15.75" customHeight="1">
      <c r="D52053" s="233"/>
    </row>
    <row r="52055" spans="4:4" s="232" customFormat="1" ht="15.75" customHeight="1">
      <c r="D52055" s="233"/>
    </row>
    <row r="52057" spans="4:4" s="232" customFormat="1" ht="15.75" customHeight="1">
      <c r="D52057" s="233"/>
    </row>
    <row r="52059" spans="4:4" s="232" customFormat="1" ht="15.75" customHeight="1">
      <c r="D52059" s="233"/>
    </row>
    <row r="52061" spans="4:4" s="232" customFormat="1" ht="15.75" customHeight="1">
      <c r="D52061" s="233"/>
    </row>
    <row r="52063" spans="4:4" s="232" customFormat="1" ht="15.75" customHeight="1">
      <c r="D52063" s="233"/>
    </row>
    <row r="52065" spans="4:4" s="232" customFormat="1" ht="15.75" customHeight="1">
      <c r="D52065" s="233"/>
    </row>
    <row r="52067" spans="4:4" s="232" customFormat="1" ht="15.75" customHeight="1">
      <c r="D52067" s="233"/>
    </row>
    <row r="52069" spans="4:4" s="232" customFormat="1" ht="15.75" customHeight="1">
      <c r="D52069" s="233"/>
    </row>
    <row r="52071" spans="4:4" s="232" customFormat="1" ht="15.75" customHeight="1">
      <c r="D52071" s="233"/>
    </row>
    <row r="52073" spans="4:4" s="232" customFormat="1" ht="15.75" customHeight="1">
      <c r="D52073" s="233"/>
    </row>
    <row r="52075" spans="4:4" s="232" customFormat="1" ht="15.75" customHeight="1">
      <c r="D52075" s="233"/>
    </row>
    <row r="52077" spans="4:4" s="232" customFormat="1" ht="15.75" customHeight="1">
      <c r="D52077" s="233"/>
    </row>
    <row r="52079" spans="4:4" s="232" customFormat="1" ht="15.75" customHeight="1">
      <c r="D52079" s="233"/>
    </row>
    <row r="52081" spans="4:4" s="232" customFormat="1" ht="15.75" customHeight="1">
      <c r="D52081" s="233"/>
    </row>
    <row r="52083" spans="4:4" s="232" customFormat="1" ht="15.75" customHeight="1">
      <c r="D52083" s="233"/>
    </row>
    <row r="52085" spans="4:4" s="232" customFormat="1" ht="15.75" customHeight="1">
      <c r="D52085" s="233"/>
    </row>
    <row r="52087" spans="4:4" s="232" customFormat="1" ht="15.75" customHeight="1">
      <c r="D52087" s="233"/>
    </row>
    <row r="52089" spans="4:4" s="232" customFormat="1" ht="15.75" customHeight="1">
      <c r="D52089" s="233"/>
    </row>
    <row r="52091" spans="4:4" s="232" customFormat="1" ht="15.75" customHeight="1">
      <c r="D52091" s="233"/>
    </row>
    <row r="52093" spans="4:4" s="232" customFormat="1" ht="15.75" customHeight="1">
      <c r="D52093" s="233"/>
    </row>
    <row r="52095" spans="4:4" s="232" customFormat="1" ht="15.75" customHeight="1">
      <c r="D52095" s="233"/>
    </row>
    <row r="52097" spans="4:4" s="232" customFormat="1" ht="15.75" customHeight="1">
      <c r="D52097" s="233"/>
    </row>
    <row r="52099" spans="4:4" s="232" customFormat="1" ht="15.75" customHeight="1">
      <c r="D52099" s="233"/>
    </row>
    <row r="52101" spans="4:4" s="232" customFormat="1" ht="15.75" customHeight="1">
      <c r="D52101" s="233"/>
    </row>
    <row r="52103" spans="4:4" s="232" customFormat="1" ht="15.75" customHeight="1">
      <c r="D52103" s="233"/>
    </row>
    <row r="52105" spans="4:4" s="232" customFormat="1" ht="15.75" customHeight="1">
      <c r="D52105" s="233"/>
    </row>
    <row r="52107" spans="4:4" s="232" customFormat="1" ht="15.75" customHeight="1">
      <c r="D52107" s="233"/>
    </row>
    <row r="52109" spans="4:4" s="232" customFormat="1" ht="15.75" customHeight="1">
      <c r="D52109" s="233"/>
    </row>
    <row r="52111" spans="4:4" s="232" customFormat="1" ht="15.75" customHeight="1">
      <c r="D52111" s="233"/>
    </row>
    <row r="52113" spans="4:4" s="232" customFormat="1" ht="15.75" customHeight="1">
      <c r="D52113" s="233"/>
    </row>
    <row r="52115" spans="4:4" s="232" customFormat="1" ht="15.75" customHeight="1">
      <c r="D52115" s="233"/>
    </row>
    <row r="52117" spans="4:4" s="232" customFormat="1" ht="15.75" customHeight="1">
      <c r="D52117" s="233"/>
    </row>
    <row r="52119" spans="4:4" s="232" customFormat="1" ht="15.75" customHeight="1">
      <c r="D52119" s="233"/>
    </row>
    <row r="52121" spans="4:4" s="232" customFormat="1" ht="15.75" customHeight="1">
      <c r="D52121" s="233"/>
    </row>
    <row r="52123" spans="4:4" s="232" customFormat="1" ht="15.75" customHeight="1">
      <c r="D52123" s="233"/>
    </row>
    <row r="52125" spans="4:4" s="232" customFormat="1" ht="15.75" customHeight="1">
      <c r="D52125" s="233"/>
    </row>
    <row r="52127" spans="4:4" s="232" customFormat="1" ht="15.75" customHeight="1">
      <c r="D52127" s="233"/>
    </row>
    <row r="52129" spans="4:4" s="232" customFormat="1" ht="15.75" customHeight="1">
      <c r="D52129" s="233"/>
    </row>
    <row r="52131" spans="4:4" s="232" customFormat="1" ht="15.75" customHeight="1">
      <c r="D52131" s="233"/>
    </row>
    <row r="52133" spans="4:4" s="232" customFormat="1" ht="15.75" customHeight="1">
      <c r="D52133" s="233"/>
    </row>
    <row r="52135" spans="4:4" s="232" customFormat="1" ht="15.75" customHeight="1">
      <c r="D52135" s="233"/>
    </row>
    <row r="52137" spans="4:4" s="232" customFormat="1" ht="15.75" customHeight="1">
      <c r="D52137" s="233"/>
    </row>
    <row r="52139" spans="4:4" s="232" customFormat="1" ht="15.75" customHeight="1">
      <c r="D52139" s="233"/>
    </row>
    <row r="52141" spans="4:4" s="232" customFormat="1" ht="15.75" customHeight="1">
      <c r="D52141" s="233"/>
    </row>
    <row r="52143" spans="4:4" s="232" customFormat="1" ht="15.75" customHeight="1">
      <c r="D52143" s="233"/>
    </row>
    <row r="52145" spans="4:4" s="232" customFormat="1" ht="15.75" customHeight="1">
      <c r="D52145" s="233"/>
    </row>
    <row r="52147" spans="4:4" s="232" customFormat="1" ht="15.75" customHeight="1">
      <c r="D52147" s="233"/>
    </row>
    <row r="52149" spans="4:4" s="232" customFormat="1" ht="15.75" customHeight="1">
      <c r="D52149" s="233"/>
    </row>
    <row r="52151" spans="4:4" s="232" customFormat="1" ht="15.75" customHeight="1">
      <c r="D52151" s="233"/>
    </row>
    <row r="52153" spans="4:4" s="232" customFormat="1" ht="15.75" customHeight="1">
      <c r="D52153" s="233"/>
    </row>
    <row r="52155" spans="4:4" s="232" customFormat="1" ht="15.75" customHeight="1">
      <c r="D52155" s="233"/>
    </row>
    <row r="52157" spans="4:4" s="232" customFormat="1" ht="15.75" customHeight="1">
      <c r="D52157" s="233"/>
    </row>
    <row r="52159" spans="4:4" s="232" customFormat="1" ht="15.75" customHeight="1">
      <c r="D52159" s="233"/>
    </row>
    <row r="52161" spans="4:4" s="232" customFormat="1" ht="15.75" customHeight="1">
      <c r="D52161" s="233"/>
    </row>
    <row r="52163" spans="4:4" s="232" customFormat="1" ht="15.75" customHeight="1">
      <c r="D52163" s="233"/>
    </row>
    <row r="52165" spans="4:4" s="232" customFormat="1" ht="15.75" customHeight="1">
      <c r="D52165" s="233"/>
    </row>
    <row r="52167" spans="4:4" s="232" customFormat="1" ht="15.75" customHeight="1">
      <c r="D52167" s="233"/>
    </row>
    <row r="52169" spans="4:4" s="232" customFormat="1" ht="15.75" customHeight="1">
      <c r="D52169" s="233"/>
    </row>
    <row r="52171" spans="4:4" s="232" customFormat="1" ht="15.75" customHeight="1">
      <c r="D52171" s="233"/>
    </row>
    <row r="52173" spans="4:4" s="232" customFormat="1" ht="15.75" customHeight="1">
      <c r="D52173" s="233"/>
    </row>
    <row r="52175" spans="4:4" s="232" customFormat="1" ht="15.75" customHeight="1">
      <c r="D52175" s="233"/>
    </row>
    <row r="52177" spans="4:4" s="232" customFormat="1" ht="15.75" customHeight="1">
      <c r="D52177" s="233"/>
    </row>
    <row r="52179" spans="4:4" s="232" customFormat="1" ht="15.75" customHeight="1">
      <c r="D52179" s="233"/>
    </row>
    <row r="52181" spans="4:4" s="232" customFormat="1" ht="15.75" customHeight="1">
      <c r="D52181" s="233"/>
    </row>
    <row r="52183" spans="4:4" s="232" customFormat="1" ht="15.75" customHeight="1">
      <c r="D52183" s="233"/>
    </row>
    <row r="52185" spans="4:4" s="232" customFormat="1" ht="15.75" customHeight="1">
      <c r="D52185" s="233"/>
    </row>
    <row r="52187" spans="4:4" s="232" customFormat="1" ht="15.75" customHeight="1">
      <c r="D52187" s="233"/>
    </row>
    <row r="52189" spans="4:4" s="232" customFormat="1" ht="15.75" customHeight="1">
      <c r="D52189" s="233"/>
    </row>
    <row r="52191" spans="4:4" s="232" customFormat="1" ht="15.75" customHeight="1">
      <c r="D52191" s="233"/>
    </row>
    <row r="52193" spans="4:4" s="232" customFormat="1" ht="15.75" customHeight="1">
      <c r="D52193" s="233"/>
    </row>
    <row r="52195" spans="4:4" s="232" customFormat="1" ht="15.75" customHeight="1">
      <c r="D52195" s="233"/>
    </row>
    <row r="52197" spans="4:4" s="232" customFormat="1" ht="15.75" customHeight="1">
      <c r="D52197" s="233"/>
    </row>
    <row r="52199" spans="4:4" s="232" customFormat="1" ht="15.75" customHeight="1">
      <c r="D52199" s="233"/>
    </row>
    <row r="52201" spans="4:4" s="232" customFormat="1" ht="15.75" customHeight="1">
      <c r="D52201" s="233"/>
    </row>
    <row r="52203" spans="4:4" s="232" customFormat="1" ht="15.75" customHeight="1">
      <c r="D52203" s="233"/>
    </row>
    <row r="52205" spans="4:4" s="232" customFormat="1" ht="15.75" customHeight="1">
      <c r="D52205" s="233"/>
    </row>
    <row r="52207" spans="4:4" s="232" customFormat="1" ht="15.75" customHeight="1">
      <c r="D52207" s="233"/>
    </row>
    <row r="52209" spans="4:4" s="232" customFormat="1" ht="15.75" customHeight="1">
      <c r="D52209" s="233"/>
    </row>
    <row r="52211" spans="4:4" s="232" customFormat="1" ht="15.75" customHeight="1">
      <c r="D52211" s="233"/>
    </row>
    <row r="52213" spans="4:4" s="232" customFormat="1" ht="15.75" customHeight="1">
      <c r="D52213" s="233"/>
    </row>
    <row r="52215" spans="4:4" s="232" customFormat="1" ht="15.75" customHeight="1">
      <c r="D52215" s="233"/>
    </row>
    <row r="52217" spans="4:4" s="232" customFormat="1" ht="15.75" customHeight="1">
      <c r="D52217" s="233"/>
    </row>
    <row r="52219" spans="4:4" s="232" customFormat="1" ht="15.75" customHeight="1">
      <c r="D52219" s="233"/>
    </row>
    <row r="52221" spans="4:4" s="232" customFormat="1" ht="15.75" customHeight="1">
      <c r="D52221" s="233"/>
    </row>
    <row r="52223" spans="4:4" s="232" customFormat="1" ht="15.75" customHeight="1">
      <c r="D52223" s="233"/>
    </row>
    <row r="52225" spans="4:4" s="232" customFormat="1" ht="15.75" customHeight="1">
      <c r="D52225" s="233"/>
    </row>
    <row r="52227" spans="4:4" s="232" customFormat="1" ht="15.75" customHeight="1">
      <c r="D52227" s="233"/>
    </row>
    <row r="52229" spans="4:4" s="232" customFormat="1" ht="15.75" customHeight="1">
      <c r="D52229" s="233"/>
    </row>
    <row r="52231" spans="4:4" s="232" customFormat="1" ht="15.75" customHeight="1">
      <c r="D52231" s="233"/>
    </row>
    <row r="52233" spans="4:4" s="232" customFormat="1" ht="15.75" customHeight="1">
      <c r="D52233" s="233"/>
    </row>
    <row r="52235" spans="4:4" s="232" customFormat="1" ht="15.75" customHeight="1">
      <c r="D52235" s="233"/>
    </row>
    <row r="52237" spans="4:4" s="232" customFormat="1" ht="15.75" customHeight="1">
      <c r="D52237" s="233"/>
    </row>
    <row r="52239" spans="4:4" s="232" customFormat="1" ht="15.75" customHeight="1">
      <c r="D52239" s="233"/>
    </row>
    <row r="52241" spans="4:4" s="232" customFormat="1" ht="15.75" customHeight="1">
      <c r="D52241" s="233"/>
    </row>
    <row r="52243" spans="4:4" s="232" customFormat="1" ht="15.75" customHeight="1">
      <c r="D52243" s="233"/>
    </row>
    <row r="52245" spans="4:4" s="232" customFormat="1" ht="15.75" customHeight="1">
      <c r="D52245" s="233"/>
    </row>
    <row r="52247" spans="4:4" s="232" customFormat="1" ht="15.75" customHeight="1">
      <c r="D52247" s="233"/>
    </row>
    <row r="52249" spans="4:4" s="232" customFormat="1" ht="15.75" customHeight="1">
      <c r="D52249" s="233"/>
    </row>
    <row r="52251" spans="4:4" s="232" customFormat="1" ht="15.75" customHeight="1">
      <c r="D52251" s="233"/>
    </row>
    <row r="52253" spans="4:4" s="232" customFormat="1" ht="15.75" customHeight="1">
      <c r="D52253" s="233"/>
    </row>
    <row r="52255" spans="4:4" s="232" customFormat="1" ht="15.75" customHeight="1">
      <c r="D52255" s="233"/>
    </row>
    <row r="52257" spans="4:4" s="232" customFormat="1" ht="15.75" customHeight="1">
      <c r="D52257" s="233"/>
    </row>
    <row r="52259" spans="4:4" s="232" customFormat="1" ht="15.75" customHeight="1">
      <c r="D52259" s="233"/>
    </row>
    <row r="52261" spans="4:4" s="232" customFormat="1" ht="15.75" customHeight="1">
      <c r="D52261" s="233"/>
    </row>
    <row r="52263" spans="4:4" s="232" customFormat="1" ht="15.75" customHeight="1">
      <c r="D52263" s="233"/>
    </row>
    <row r="52265" spans="4:4" s="232" customFormat="1" ht="15.75" customHeight="1">
      <c r="D52265" s="233"/>
    </row>
    <row r="52267" spans="4:4" s="232" customFormat="1" ht="15.75" customHeight="1">
      <c r="D52267" s="233"/>
    </row>
    <row r="52269" spans="4:4" s="232" customFormat="1" ht="15.75" customHeight="1">
      <c r="D52269" s="233"/>
    </row>
    <row r="52271" spans="4:4" s="232" customFormat="1" ht="15.75" customHeight="1">
      <c r="D52271" s="233"/>
    </row>
    <row r="52273" spans="4:4" s="232" customFormat="1" ht="15.75" customHeight="1">
      <c r="D52273" s="233"/>
    </row>
    <row r="52275" spans="4:4" s="232" customFormat="1" ht="15.75" customHeight="1">
      <c r="D52275" s="233"/>
    </row>
    <row r="52277" spans="4:4" s="232" customFormat="1" ht="15.75" customHeight="1">
      <c r="D52277" s="233"/>
    </row>
    <row r="52279" spans="4:4" s="232" customFormat="1" ht="15.75" customHeight="1">
      <c r="D52279" s="233"/>
    </row>
    <row r="52281" spans="4:4" s="232" customFormat="1" ht="15.75" customHeight="1">
      <c r="D52281" s="233"/>
    </row>
    <row r="52283" spans="4:4" s="232" customFormat="1" ht="15.75" customHeight="1">
      <c r="D52283" s="233"/>
    </row>
    <row r="52285" spans="4:4" s="232" customFormat="1" ht="15.75" customHeight="1">
      <c r="D52285" s="233"/>
    </row>
    <row r="52287" spans="4:4" s="232" customFormat="1" ht="15.75" customHeight="1">
      <c r="D52287" s="233"/>
    </row>
    <row r="52289" spans="4:4" s="232" customFormat="1" ht="15.75" customHeight="1">
      <c r="D52289" s="233"/>
    </row>
    <row r="52291" spans="4:4" s="232" customFormat="1" ht="15.75" customHeight="1">
      <c r="D52291" s="233"/>
    </row>
    <row r="52293" spans="4:4" s="232" customFormat="1" ht="15.75" customHeight="1">
      <c r="D52293" s="233"/>
    </row>
    <row r="52295" spans="4:4" s="232" customFormat="1" ht="15.75" customHeight="1">
      <c r="D52295" s="233"/>
    </row>
    <row r="52297" spans="4:4" s="232" customFormat="1" ht="15.75" customHeight="1">
      <c r="D52297" s="233"/>
    </row>
    <row r="52299" spans="4:4" s="232" customFormat="1" ht="15.75" customHeight="1">
      <c r="D52299" s="233"/>
    </row>
    <row r="52301" spans="4:4" s="232" customFormat="1" ht="15.75" customHeight="1">
      <c r="D52301" s="233"/>
    </row>
    <row r="52303" spans="4:4" s="232" customFormat="1" ht="15.75" customHeight="1">
      <c r="D52303" s="233"/>
    </row>
    <row r="52305" spans="4:4" s="232" customFormat="1" ht="15.75" customHeight="1">
      <c r="D52305" s="233"/>
    </row>
    <row r="52307" spans="4:4" s="232" customFormat="1" ht="15.75" customHeight="1">
      <c r="D52307" s="233"/>
    </row>
    <row r="52309" spans="4:4" s="232" customFormat="1" ht="15.75" customHeight="1">
      <c r="D52309" s="233"/>
    </row>
    <row r="52311" spans="4:4" s="232" customFormat="1" ht="15.75" customHeight="1">
      <c r="D52311" s="233"/>
    </row>
    <row r="52313" spans="4:4" s="232" customFormat="1" ht="15.75" customHeight="1">
      <c r="D52313" s="233"/>
    </row>
    <row r="52315" spans="4:4" s="232" customFormat="1" ht="15.75" customHeight="1">
      <c r="D52315" s="233"/>
    </row>
    <row r="52317" spans="4:4" s="232" customFormat="1" ht="15.75" customHeight="1">
      <c r="D52317" s="233"/>
    </row>
    <row r="52319" spans="4:4" s="232" customFormat="1" ht="15.75" customHeight="1">
      <c r="D52319" s="233"/>
    </row>
    <row r="52321" spans="4:4" s="232" customFormat="1" ht="15.75" customHeight="1">
      <c r="D52321" s="233"/>
    </row>
    <row r="52323" spans="4:4" s="232" customFormat="1" ht="15.75" customHeight="1">
      <c r="D52323" s="233"/>
    </row>
    <row r="52325" spans="4:4" s="232" customFormat="1" ht="15.75" customHeight="1">
      <c r="D52325" s="233"/>
    </row>
    <row r="52327" spans="4:4" s="232" customFormat="1" ht="15.75" customHeight="1">
      <c r="D52327" s="233"/>
    </row>
    <row r="52329" spans="4:4" s="232" customFormat="1" ht="15.75" customHeight="1">
      <c r="D52329" s="233"/>
    </row>
    <row r="52331" spans="4:4" s="232" customFormat="1" ht="15.75" customHeight="1">
      <c r="D52331" s="233"/>
    </row>
    <row r="52333" spans="4:4" s="232" customFormat="1" ht="15.75" customHeight="1">
      <c r="D52333" s="233"/>
    </row>
    <row r="52335" spans="4:4" s="232" customFormat="1" ht="15.75" customHeight="1">
      <c r="D52335" s="233"/>
    </row>
    <row r="52337" spans="4:4" s="232" customFormat="1" ht="15.75" customHeight="1">
      <c r="D52337" s="233"/>
    </row>
    <row r="52339" spans="4:4" s="232" customFormat="1" ht="15.75" customHeight="1">
      <c r="D52339" s="233"/>
    </row>
    <row r="52341" spans="4:4" s="232" customFormat="1" ht="15.75" customHeight="1">
      <c r="D52341" s="233"/>
    </row>
    <row r="52343" spans="4:4" s="232" customFormat="1" ht="15.75" customHeight="1">
      <c r="D52343" s="233"/>
    </row>
    <row r="52345" spans="4:4" s="232" customFormat="1" ht="15.75" customHeight="1">
      <c r="D52345" s="233"/>
    </row>
    <row r="52347" spans="4:4" s="232" customFormat="1" ht="15.75" customHeight="1">
      <c r="D52347" s="233"/>
    </row>
    <row r="52349" spans="4:4" s="232" customFormat="1" ht="15.75" customHeight="1">
      <c r="D52349" s="233"/>
    </row>
    <row r="52351" spans="4:4" s="232" customFormat="1" ht="15.75" customHeight="1">
      <c r="D52351" s="233"/>
    </row>
    <row r="52353" spans="4:4" s="232" customFormat="1" ht="15.75" customHeight="1">
      <c r="D52353" s="233"/>
    </row>
    <row r="52355" spans="4:4" s="232" customFormat="1" ht="15.75" customHeight="1">
      <c r="D52355" s="233"/>
    </row>
    <row r="52357" spans="4:4" s="232" customFormat="1" ht="15.75" customHeight="1">
      <c r="D52357" s="233"/>
    </row>
    <row r="52359" spans="4:4" s="232" customFormat="1" ht="15.75" customHeight="1">
      <c r="D52359" s="233"/>
    </row>
    <row r="52361" spans="4:4" s="232" customFormat="1" ht="15.75" customHeight="1">
      <c r="D52361" s="233"/>
    </row>
    <row r="52363" spans="4:4" s="232" customFormat="1" ht="15.75" customHeight="1">
      <c r="D52363" s="233"/>
    </row>
    <row r="52365" spans="4:4" s="232" customFormat="1" ht="15.75" customHeight="1">
      <c r="D52365" s="233"/>
    </row>
    <row r="52367" spans="4:4" s="232" customFormat="1" ht="15.75" customHeight="1">
      <c r="D52367" s="233"/>
    </row>
    <row r="52369" spans="4:4" s="232" customFormat="1" ht="15.75" customHeight="1">
      <c r="D52369" s="233"/>
    </row>
    <row r="52371" spans="4:4" s="232" customFormat="1" ht="15.75" customHeight="1">
      <c r="D52371" s="233"/>
    </row>
    <row r="52373" spans="4:4" s="232" customFormat="1" ht="15.75" customHeight="1">
      <c r="D52373" s="233"/>
    </row>
    <row r="52375" spans="4:4" s="232" customFormat="1" ht="15.75" customHeight="1">
      <c r="D52375" s="233"/>
    </row>
    <row r="52377" spans="4:4" s="232" customFormat="1" ht="15.75" customHeight="1">
      <c r="D52377" s="233"/>
    </row>
    <row r="52379" spans="4:4" s="232" customFormat="1" ht="15.75" customHeight="1">
      <c r="D52379" s="233"/>
    </row>
    <row r="52381" spans="4:4" s="232" customFormat="1" ht="15.75" customHeight="1">
      <c r="D52381" s="233"/>
    </row>
    <row r="52383" spans="4:4" s="232" customFormat="1" ht="15.75" customHeight="1">
      <c r="D52383" s="233"/>
    </row>
    <row r="52385" spans="4:4" s="232" customFormat="1" ht="15.75" customHeight="1">
      <c r="D52385" s="233"/>
    </row>
    <row r="52387" spans="4:4" s="232" customFormat="1" ht="15.75" customHeight="1">
      <c r="D52387" s="233"/>
    </row>
    <row r="52389" spans="4:4" s="232" customFormat="1" ht="15.75" customHeight="1">
      <c r="D52389" s="233"/>
    </row>
    <row r="52391" spans="4:4" s="232" customFormat="1" ht="15.75" customHeight="1">
      <c r="D52391" s="233"/>
    </row>
    <row r="52393" spans="4:4" s="232" customFormat="1" ht="15.75" customHeight="1">
      <c r="D52393" s="233"/>
    </row>
    <row r="52395" spans="4:4" s="232" customFormat="1" ht="15.75" customHeight="1">
      <c r="D52395" s="233"/>
    </row>
    <row r="52397" spans="4:4" s="232" customFormat="1" ht="15.75" customHeight="1">
      <c r="D52397" s="233"/>
    </row>
    <row r="52399" spans="4:4" s="232" customFormat="1" ht="15.75" customHeight="1">
      <c r="D52399" s="233"/>
    </row>
    <row r="52401" spans="4:4" s="232" customFormat="1" ht="15.75" customHeight="1">
      <c r="D52401" s="233"/>
    </row>
    <row r="52403" spans="4:4" s="232" customFormat="1" ht="15.75" customHeight="1">
      <c r="D52403" s="233"/>
    </row>
    <row r="52405" spans="4:4" s="232" customFormat="1" ht="15.75" customHeight="1">
      <c r="D52405" s="233"/>
    </row>
    <row r="52407" spans="4:4" s="232" customFormat="1" ht="15.75" customHeight="1">
      <c r="D52407" s="233"/>
    </row>
    <row r="52409" spans="4:4" s="232" customFormat="1" ht="15.75" customHeight="1">
      <c r="D52409" s="233"/>
    </row>
    <row r="52411" spans="4:4" s="232" customFormat="1" ht="15.75" customHeight="1">
      <c r="D52411" s="233"/>
    </row>
    <row r="52413" spans="4:4" s="232" customFormat="1" ht="15.75" customHeight="1">
      <c r="D52413" s="233"/>
    </row>
    <row r="52415" spans="4:4" s="232" customFormat="1" ht="15.75" customHeight="1">
      <c r="D52415" s="233"/>
    </row>
    <row r="52417" spans="4:4" s="232" customFormat="1" ht="15.75" customHeight="1">
      <c r="D52417" s="233"/>
    </row>
    <row r="52419" spans="4:4" s="232" customFormat="1" ht="15.75" customHeight="1">
      <c r="D52419" s="233"/>
    </row>
    <row r="52421" spans="4:4" s="232" customFormat="1" ht="15.75" customHeight="1">
      <c r="D52421" s="233"/>
    </row>
    <row r="52423" spans="4:4" s="232" customFormat="1" ht="15.75" customHeight="1">
      <c r="D52423" s="233"/>
    </row>
    <row r="52425" spans="4:4" s="232" customFormat="1" ht="15.75" customHeight="1">
      <c r="D52425" s="233"/>
    </row>
    <row r="52427" spans="4:4" s="232" customFormat="1" ht="15.75" customHeight="1">
      <c r="D52427" s="233"/>
    </row>
    <row r="52429" spans="4:4" s="232" customFormat="1" ht="15.75" customHeight="1">
      <c r="D52429" s="233"/>
    </row>
    <row r="52431" spans="4:4" s="232" customFormat="1" ht="15.75" customHeight="1">
      <c r="D52431" s="233"/>
    </row>
    <row r="52433" spans="4:4" s="232" customFormat="1" ht="15.75" customHeight="1">
      <c r="D52433" s="233"/>
    </row>
    <row r="52435" spans="4:4" s="232" customFormat="1" ht="15.75" customHeight="1">
      <c r="D52435" s="233"/>
    </row>
    <row r="52437" spans="4:4" s="232" customFormat="1" ht="15.75" customHeight="1">
      <c r="D52437" s="233"/>
    </row>
    <row r="52439" spans="4:4" s="232" customFormat="1" ht="15.75" customHeight="1">
      <c r="D52439" s="233"/>
    </row>
    <row r="52441" spans="4:4" s="232" customFormat="1" ht="15.75" customHeight="1">
      <c r="D52441" s="233"/>
    </row>
    <row r="52443" spans="4:4" s="232" customFormat="1" ht="15.75" customHeight="1">
      <c r="D52443" s="233"/>
    </row>
    <row r="52445" spans="4:4" s="232" customFormat="1" ht="15.75" customHeight="1">
      <c r="D52445" s="233"/>
    </row>
    <row r="52447" spans="4:4" s="232" customFormat="1" ht="15.75" customHeight="1">
      <c r="D52447" s="233"/>
    </row>
    <row r="52449" spans="4:4" s="232" customFormat="1" ht="15.75" customHeight="1">
      <c r="D52449" s="233"/>
    </row>
    <row r="52451" spans="4:4" s="232" customFormat="1" ht="15.75" customHeight="1">
      <c r="D52451" s="233"/>
    </row>
    <row r="52453" spans="4:4" s="232" customFormat="1" ht="15.75" customHeight="1">
      <c r="D52453" s="233"/>
    </row>
    <row r="52455" spans="4:4" s="232" customFormat="1" ht="15.75" customHeight="1">
      <c r="D52455" s="233"/>
    </row>
    <row r="52457" spans="4:4" s="232" customFormat="1" ht="15.75" customHeight="1">
      <c r="D52457" s="233"/>
    </row>
    <row r="52459" spans="4:4" s="232" customFormat="1" ht="15.75" customHeight="1">
      <c r="D52459" s="233"/>
    </row>
    <row r="52461" spans="4:4" s="232" customFormat="1" ht="15.75" customHeight="1">
      <c r="D52461" s="233"/>
    </row>
    <row r="52463" spans="4:4" s="232" customFormat="1" ht="15.75" customHeight="1">
      <c r="D52463" s="233"/>
    </row>
    <row r="52465" spans="4:4" s="232" customFormat="1" ht="15.75" customHeight="1">
      <c r="D52465" s="233"/>
    </row>
    <row r="52467" spans="4:4" s="232" customFormat="1" ht="15.75" customHeight="1">
      <c r="D52467" s="233"/>
    </row>
    <row r="52469" spans="4:4" s="232" customFormat="1" ht="15.75" customHeight="1">
      <c r="D52469" s="233"/>
    </row>
    <row r="52471" spans="4:4" s="232" customFormat="1" ht="15.75" customHeight="1">
      <c r="D52471" s="233"/>
    </row>
    <row r="52473" spans="4:4" s="232" customFormat="1" ht="15.75" customHeight="1">
      <c r="D52473" s="233"/>
    </row>
    <row r="52475" spans="4:4" s="232" customFormat="1" ht="15.75" customHeight="1">
      <c r="D52475" s="233"/>
    </row>
    <row r="52477" spans="4:4" s="232" customFormat="1" ht="15.75" customHeight="1">
      <c r="D52477" s="233"/>
    </row>
    <row r="52479" spans="4:4" s="232" customFormat="1" ht="15.75" customHeight="1">
      <c r="D52479" s="233"/>
    </row>
    <row r="52481" spans="4:4" s="232" customFormat="1" ht="15.75" customHeight="1">
      <c r="D52481" s="233"/>
    </row>
    <row r="52483" spans="4:4" s="232" customFormat="1" ht="15.75" customHeight="1">
      <c r="D52483" s="233"/>
    </row>
    <row r="52485" spans="4:4" s="232" customFormat="1" ht="15.75" customHeight="1">
      <c r="D52485" s="233"/>
    </row>
    <row r="52487" spans="4:4" s="232" customFormat="1" ht="15.75" customHeight="1">
      <c r="D52487" s="233"/>
    </row>
    <row r="52489" spans="4:4" s="232" customFormat="1" ht="15.75" customHeight="1">
      <c r="D52489" s="233"/>
    </row>
    <row r="52491" spans="4:4" s="232" customFormat="1" ht="15.75" customHeight="1">
      <c r="D52491" s="233"/>
    </row>
    <row r="52493" spans="4:4" s="232" customFormat="1" ht="15.75" customHeight="1">
      <c r="D52493" s="233"/>
    </row>
    <row r="52495" spans="4:4" s="232" customFormat="1" ht="15.75" customHeight="1">
      <c r="D52495" s="233"/>
    </row>
    <row r="52497" spans="4:4" s="232" customFormat="1" ht="15.75" customHeight="1">
      <c r="D52497" s="233"/>
    </row>
    <row r="52499" spans="4:4" s="232" customFormat="1" ht="15.75" customHeight="1">
      <c r="D52499" s="233"/>
    </row>
    <row r="52501" spans="4:4" s="232" customFormat="1" ht="15.75" customHeight="1">
      <c r="D52501" s="233"/>
    </row>
    <row r="52503" spans="4:4" s="232" customFormat="1" ht="15.75" customHeight="1">
      <c r="D52503" s="233"/>
    </row>
    <row r="52505" spans="4:4" s="232" customFormat="1" ht="15.75" customHeight="1">
      <c r="D52505" s="233"/>
    </row>
    <row r="52507" spans="4:4" s="232" customFormat="1" ht="15.75" customHeight="1">
      <c r="D52507" s="233"/>
    </row>
    <row r="52509" spans="4:4" s="232" customFormat="1" ht="15.75" customHeight="1">
      <c r="D52509" s="233"/>
    </row>
    <row r="52511" spans="4:4" s="232" customFormat="1" ht="15.75" customHeight="1">
      <c r="D52511" s="233"/>
    </row>
    <row r="52513" spans="4:4" s="232" customFormat="1" ht="15.75" customHeight="1">
      <c r="D52513" s="233"/>
    </row>
    <row r="52515" spans="4:4" s="232" customFormat="1" ht="15.75" customHeight="1">
      <c r="D52515" s="233"/>
    </row>
    <row r="52517" spans="4:4" s="232" customFormat="1" ht="15.75" customHeight="1">
      <c r="D52517" s="233"/>
    </row>
    <row r="52519" spans="4:4" s="232" customFormat="1" ht="15.75" customHeight="1">
      <c r="D52519" s="233"/>
    </row>
    <row r="52521" spans="4:4" s="232" customFormat="1" ht="15.75" customHeight="1">
      <c r="D52521" s="233"/>
    </row>
    <row r="52523" spans="4:4" s="232" customFormat="1" ht="15.75" customHeight="1">
      <c r="D52523" s="233"/>
    </row>
    <row r="52525" spans="4:4" s="232" customFormat="1" ht="15.75" customHeight="1">
      <c r="D52525" s="233"/>
    </row>
    <row r="52527" spans="4:4" s="232" customFormat="1" ht="15.75" customHeight="1">
      <c r="D52527" s="233"/>
    </row>
    <row r="52529" spans="4:4" s="232" customFormat="1" ht="15.75" customHeight="1">
      <c r="D52529" s="233"/>
    </row>
    <row r="52531" spans="4:4" s="232" customFormat="1" ht="15.75" customHeight="1">
      <c r="D52531" s="233"/>
    </row>
    <row r="52533" spans="4:4" s="232" customFormat="1" ht="15.75" customHeight="1">
      <c r="D52533" s="233"/>
    </row>
    <row r="52535" spans="4:4" s="232" customFormat="1" ht="15.75" customHeight="1">
      <c r="D52535" s="233"/>
    </row>
    <row r="52537" spans="4:4" s="232" customFormat="1" ht="15.75" customHeight="1">
      <c r="D52537" s="233"/>
    </row>
    <row r="52539" spans="4:4" s="232" customFormat="1" ht="15.75" customHeight="1">
      <c r="D52539" s="233"/>
    </row>
    <row r="52541" spans="4:4" s="232" customFormat="1" ht="15.75" customHeight="1">
      <c r="D52541" s="233"/>
    </row>
    <row r="52543" spans="4:4" s="232" customFormat="1" ht="15.75" customHeight="1">
      <c r="D52543" s="233"/>
    </row>
    <row r="52545" spans="4:4" s="232" customFormat="1" ht="15.75" customHeight="1">
      <c r="D52545" s="233"/>
    </row>
    <row r="52547" spans="4:4" s="232" customFormat="1" ht="15.75" customHeight="1">
      <c r="D52547" s="233"/>
    </row>
    <row r="52549" spans="4:4" s="232" customFormat="1" ht="15.75" customHeight="1">
      <c r="D52549" s="233"/>
    </row>
    <row r="52551" spans="4:4" s="232" customFormat="1" ht="15.75" customHeight="1">
      <c r="D52551" s="233"/>
    </row>
    <row r="52553" spans="4:4" s="232" customFormat="1" ht="15.75" customHeight="1">
      <c r="D52553" s="233"/>
    </row>
    <row r="52555" spans="4:4" s="232" customFormat="1" ht="15.75" customHeight="1">
      <c r="D52555" s="233"/>
    </row>
    <row r="52557" spans="4:4" s="232" customFormat="1" ht="15.75" customHeight="1">
      <c r="D52557" s="233"/>
    </row>
    <row r="52559" spans="4:4" s="232" customFormat="1" ht="15.75" customHeight="1">
      <c r="D52559" s="233"/>
    </row>
    <row r="52561" spans="4:4" s="232" customFormat="1" ht="15.75" customHeight="1">
      <c r="D52561" s="233"/>
    </row>
    <row r="52563" spans="4:4" s="232" customFormat="1" ht="15.75" customHeight="1">
      <c r="D52563" s="233"/>
    </row>
    <row r="52565" spans="4:4" s="232" customFormat="1" ht="15.75" customHeight="1">
      <c r="D52565" s="233"/>
    </row>
    <row r="52567" spans="4:4" s="232" customFormat="1" ht="15.75" customHeight="1">
      <c r="D52567" s="233"/>
    </row>
    <row r="52569" spans="4:4" s="232" customFormat="1" ht="15.75" customHeight="1">
      <c r="D52569" s="233"/>
    </row>
    <row r="52571" spans="4:4" s="232" customFormat="1" ht="15.75" customHeight="1">
      <c r="D52571" s="233"/>
    </row>
    <row r="52573" spans="4:4" s="232" customFormat="1" ht="15.75" customHeight="1">
      <c r="D52573" s="233"/>
    </row>
    <row r="52575" spans="4:4" s="232" customFormat="1" ht="15.75" customHeight="1">
      <c r="D52575" s="233"/>
    </row>
    <row r="52577" spans="4:4" s="232" customFormat="1" ht="15.75" customHeight="1">
      <c r="D52577" s="233"/>
    </row>
    <row r="52579" spans="4:4" s="232" customFormat="1" ht="15.75" customHeight="1">
      <c r="D52579" s="233"/>
    </row>
    <row r="52581" spans="4:4" s="232" customFormat="1" ht="15.75" customHeight="1">
      <c r="D52581" s="233"/>
    </row>
    <row r="52583" spans="4:4" s="232" customFormat="1" ht="15.75" customHeight="1">
      <c r="D52583" s="233"/>
    </row>
    <row r="52585" spans="4:4" s="232" customFormat="1" ht="15.75" customHeight="1">
      <c r="D52585" s="233"/>
    </row>
    <row r="52587" spans="4:4" s="232" customFormat="1" ht="15.75" customHeight="1">
      <c r="D52587" s="233"/>
    </row>
    <row r="52589" spans="4:4" s="232" customFormat="1" ht="15.75" customHeight="1">
      <c r="D52589" s="233"/>
    </row>
    <row r="52591" spans="4:4" s="232" customFormat="1" ht="15.75" customHeight="1">
      <c r="D52591" s="233"/>
    </row>
    <row r="52593" spans="4:4" s="232" customFormat="1" ht="15.75" customHeight="1">
      <c r="D52593" s="233"/>
    </row>
    <row r="52595" spans="4:4" s="232" customFormat="1" ht="15.75" customHeight="1">
      <c r="D52595" s="233"/>
    </row>
    <row r="52597" spans="4:4" s="232" customFormat="1" ht="15.75" customHeight="1">
      <c r="D52597" s="233"/>
    </row>
    <row r="52599" spans="4:4" s="232" customFormat="1" ht="15.75" customHeight="1">
      <c r="D52599" s="233"/>
    </row>
    <row r="52601" spans="4:4" s="232" customFormat="1" ht="15.75" customHeight="1">
      <c r="D52601" s="233"/>
    </row>
    <row r="52603" spans="4:4" s="232" customFormat="1" ht="15.75" customHeight="1">
      <c r="D52603" s="233"/>
    </row>
    <row r="52605" spans="4:4" s="232" customFormat="1" ht="15.75" customHeight="1">
      <c r="D52605" s="233"/>
    </row>
    <row r="52607" spans="4:4" s="232" customFormat="1" ht="15.75" customHeight="1">
      <c r="D52607" s="233"/>
    </row>
    <row r="52609" spans="4:4" s="232" customFormat="1" ht="15.75" customHeight="1">
      <c r="D52609" s="233"/>
    </row>
    <row r="52611" spans="4:4" s="232" customFormat="1" ht="15.75" customHeight="1">
      <c r="D52611" s="233"/>
    </row>
    <row r="52613" spans="4:4" s="232" customFormat="1" ht="15.75" customHeight="1">
      <c r="D52613" s="233"/>
    </row>
    <row r="52615" spans="4:4" s="232" customFormat="1" ht="15.75" customHeight="1">
      <c r="D52615" s="233"/>
    </row>
    <row r="52617" spans="4:4" s="232" customFormat="1" ht="15.75" customHeight="1">
      <c r="D52617" s="233"/>
    </row>
    <row r="52619" spans="4:4" s="232" customFormat="1" ht="15.75" customHeight="1">
      <c r="D52619" s="233"/>
    </row>
    <row r="52621" spans="4:4" s="232" customFormat="1" ht="15.75" customHeight="1">
      <c r="D52621" s="233"/>
    </row>
    <row r="52623" spans="4:4" s="232" customFormat="1" ht="15.75" customHeight="1">
      <c r="D52623" s="233"/>
    </row>
    <row r="52625" spans="4:4" s="232" customFormat="1" ht="15.75" customHeight="1">
      <c r="D52625" s="233"/>
    </row>
    <row r="52627" spans="4:4" s="232" customFormat="1" ht="15.75" customHeight="1">
      <c r="D52627" s="233"/>
    </row>
    <row r="52629" spans="4:4" s="232" customFormat="1" ht="15.75" customHeight="1">
      <c r="D52629" s="233"/>
    </row>
    <row r="52631" spans="4:4" s="232" customFormat="1" ht="15.75" customHeight="1">
      <c r="D52631" s="233"/>
    </row>
    <row r="52633" spans="4:4" s="232" customFormat="1" ht="15.75" customHeight="1">
      <c r="D52633" s="233"/>
    </row>
    <row r="52635" spans="4:4" s="232" customFormat="1" ht="15.75" customHeight="1">
      <c r="D52635" s="233"/>
    </row>
    <row r="52637" spans="4:4" s="232" customFormat="1" ht="15.75" customHeight="1">
      <c r="D52637" s="233"/>
    </row>
    <row r="52639" spans="4:4" s="232" customFormat="1" ht="15.75" customHeight="1">
      <c r="D52639" s="233"/>
    </row>
    <row r="52641" spans="4:4" s="232" customFormat="1" ht="15.75" customHeight="1">
      <c r="D52641" s="233"/>
    </row>
    <row r="52643" spans="4:4" s="232" customFormat="1" ht="15.75" customHeight="1">
      <c r="D52643" s="233"/>
    </row>
    <row r="52645" spans="4:4" s="232" customFormat="1" ht="15.75" customHeight="1">
      <c r="D52645" s="233"/>
    </row>
    <row r="52647" spans="4:4" s="232" customFormat="1" ht="15.75" customHeight="1">
      <c r="D52647" s="233"/>
    </row>
    <row r="52649" spans="4:4" s="232" customFormat="1" ht="15.75" customHeight="1">
      <c r="D52649" s="233"/>
    </row>
    <row r="52651" spans="4:4" s="232" customFormat="1" ht="15.75" customHeight="1">
      <c r="D52651" s="233"/>
    </row>
    <row r="52653" spans="4:4" s="232" customFormat="1" ht="15.75" customHeight="1">
      <c r="D52653" s="233"/>
    </row>
    <row r="52655" spans="4:4" s="232" customFormat="1" ht="15.75" customHeight="1">
      <c r="D52655" s="233"/>
    </row>
    <row r="52657" spans="4:4" s="232" customFormat="1" ht="15.75" customHeight="1">
      <c r="D52657" s="233"/>
    </row>
    <row r="52659" spans="4:4" s="232" customFormat="1" ht="15.75" customHeight="1">
      <c r="D52659" s="233"/>
    </row>
    <row r="52661" spans="4:4" s="232" customFormat="1" ht="15.75" customHeight="1">
      <c r="D52661" s="233"/>
    </row>
    <row r="52663" spans="4:4" s="232" customFormat="1" ht="15.75" customHeight="1">
      <c r="D52663" s="233"/>
    </row>
    <row r="52665" spans="4:4" s="232" customFormat="1" ht="15.75" customHeight="1">
      <c r="D52665" s="233"/>
    </row>
    <row r="52667" spans="4:4" s="232" customFormat="1" ht="15.75" customHeight="1">
      <c r="D52667" s="233"/>
    </row>
    <row r="52669" spans="4:4" s="232" customFormat="1" ht="15.75" customHeight="1">
      <c r="D52669" s="233"/>
    </row>
    <row r="52671" spans="4:4" s="232" customFormat="1" ht="15.75" customHeight="1">
      <c r="D52671" s="233"/>
    </row>
    <row r="52673" spans="4:4" s="232" customFormat="1" ht="15.75" customHeight="1">
      <c r="D52673" s="233"/>
    </row>
    <row r="52675" spans="4:4" s="232" customFormat="1" ht="15.75" customHeight="1">
      <c r="D52675" s="233"/>
    </row>
    <row r="52677" spans="4:4" s="232" customFormat="1" ht="15.75" customHeight="1">
      <c r="D52677" s="233"/>
    </row>
    <row r="52679" spans="4:4" s="232" customFormat="1" ht="15.75" customHeight="1">
      <c r="D52679" s="233"/>
    </row>
    <row r="52681" spans="4:4" s="232" customFormat="1" ht="15.75" customHeight="1">
      <c r="D52681" s="233"/>
    </row>
    <row r="52683" spans="4:4" s="232" customFormat="1" ht="15.75" customHeight="1">
      <c r="D52683" s="233"/>
    </row>
    <row r="52685" spans="4:4" s="232" customFormat="1" ht="15.75" customHeight="1">
      <c r="D52685" s="233"/>
    </row>
    <row r="52687" spans="4:4" s="232" customFormat="1" ht="15.75" customHeight="1">
      <c r="D52687" s="233"/>
    </row>
    <row r="52689" spans="4:4" s="232" customFormat="1" ht="15.75" customHeight="1">
      <c r="D52689" s="233"/>
    </row>
    <row r="52691" spans="4:4" s="232" customFormat="1" ht="15.75" customHeight="1">
      <c r="D52691" s="233"/>
    </row>
    <row r="52693" spans="4:4" s="232" customFormat="1" ht="15.75" customHeight="1">
      <c r="D52693" s="233"/>
    </row>
    <row r="52695" spans="4:4" s="232" customFormat="1" ht="15.75" customHeight="1">
      <c r="D52695" s="233"/>
    </row>
    <row r="52697" spans="4:4" s="232" customFormat="1" ht="15.75" customHeight="1">
      <c r="D52697" s="233"/>
    </row>
    <row r="52699" spans="4:4" s="232" customFormat="1" ht="15.75" customHeight="1">
      <c r="D52699" s="233"/>
    </row>
    <row r="52701" spans="4:4" s="232" customFormat="1" ht="15.75" customHeight="1">
      <c r="D52701" s="233"/>
    </row>
    <row r="52703" spans="4:4" s="232" customFormat="1" ht="15.75" customHeight="1">
      <c r="D52703" s="233"/>
    </row>
    <row r="52705" spans="4:4" s="232" customFormat="1" ht="15.75" customHeight="1">
      <c r="D52705" s="233"/>
    </row>
    <row r="52707" spans="4:4" s="232" customFormat="1" ht="15.75" customHeight="1">
      <c r="D52707" s="233"/>
    </row>
    <row r="52709" spans="4:4" s="232" customFormat="1" ht="15.75" customHeight="1">
      <c r="D52709" s="233"/>
    </row>
    <row r="52711" spans="4:4" s="232" customFormat="1" ht="15.75" customHeight="1">
      <c r="D52711" s="233"/>
    </row>
    <row r="52713" spans="4:4" s="232" customFormat="1" ht="15.75" customHeight="1">
      <c r="D52713" s="233"/>
    </row>
    <row r="52715" spans="4:4" s="232" customFormat="1" ht="15.75" customHeight="1">
      <c r="D52715" s="233"/>
    </row>
    <row r="52717" spans="4:4" s="232" customFormat="1" ht="15.75" customHeight="1">
      <c r="D52717" s="233"/>
    </row>
    <row r="52719" spans="4:4" s="232" customFormat="1" ht="15.75" customHeight="1">
      <c r="D52719" s="233"/>
    </row>
    <row r="52721" spans="4:4" s="232" customFormat="1" ht="15.75" customHeight="1">
      <c r="D52721" s="233"/>
    </row>
    <row r="52723" spans="4:4" s="232" customFormat="1" ht="15.75" customHeight="1">
      <c r="D52723" s="233"/>
    </row>
    <row r="52725" spans="4:4" s="232" customFormat="1" ht="15.75" customHeight="1">
      <c r="D52725" s="233"/>
    </row>
    <row r="52727" spans="4:4" s="232" customFormat="1" ht="15.75" customHeight="1">
      <c r="D52727" s="233"/>
    </row>
    <row r="52729" spans="4:4" s="232" customFormat="1" ht="15.75" customHeight="1">
      <c r="D52729" s="233"/>
    </row>
    <row r="52731" spans="4:4" s="232" customFormat="1" ht="15.75" customHeight="1">
      <c r="D52731" s="233"/>
    </row>
    <row r="52733" spans="4:4" s="232" customFormat="1" ht="15.75" customHeight="1">
      <c r="D52733" s="233"/>
    </row>
    <row r="52735" spans="4:4" s="232" customFormat="1" ht="15.75" customHeight="1">
      <c r="D52735" s="233"/>
    </row>
    <row r="52737" spans="4:4" s="232" customFormat="1" ht="15.75" customHeight="1">
      <c r="D52737" s="233"/>
    </row>
    <row r="52739" spans="4:4" s="232" customFormat="1" ht="15.75" customHeight="1">
      <c r="D52739" s="233"/>
    </row>
    <row r="52741" spans="4:4" s="232" customFormat="1" ht="15.75" customHeight="1">
      <c r="D52741" s="233"/>
    </row>
    <row r="52743" spans="4:4" s="232" customFormat="1" ht="15.75" customHeight="1">
      <c r="D52743" s="233"/>
    </row>
    <row r="52745" spans="4:4" s="232" customFormat="1" ht="15.75" customHeight="1">
      <c r="D52745" s="233"/>
    </row>
    <row r="52747" spans="4:4" s="232" customFormat="1" ht="15.75" customHeight="1">
      <c r="D52747" s="233"/>
    </row>
    <row r="52749" spans="4:4" s="232" customFormat="1" ht="15.75" customHeight="1">
      <c r="D52749" s="233"/>
    </row>
    <row r="52751" spans="4:4" s="232" customFormat="1" ht="15.75" customHeight="1">
      <c r="D52751" s="233"/>
    </row>
    <row r="52753" spans="4:4" s="232" customFormat="1" ht="15.75" customHeight="1">
      <c r="D52753" s="233"/>
    </row>
    <row r="52755" spans="4:4" s="232" customFormat="1" ht="15.75" customHeight="1">
      <c r="D52755" s="233"/>
    </row>
    <row r="52757" spans="4:4" s="232" customFormat="1" ht="15.75" customHeight="1">
      <c r="D52757" s="233"/>
    </row>
    <row r="52759" spans="4:4" s="232" customFormat="1" ht="15.75" customHeight="1">
      <c r="D52759" s="233"/>
    </row>
    <row r="52761" spans="4:4" s="232" customFormat="1" ht="15.75" customHeight="1">
      <c r="D52761" s="233"/>
    </row>
    <row r="52763" spans="4:4" s="232" customFormat="1" ht="15.75" customHeight="1">
      <c r="D52763" s="233"/>
    </row>
    <row r="52765" spans="4:4" s="232" customFormat="1" ht="15.75" customHeight="1">
      <c r="D52765" s="233"/>
    </row>
    <row r="52767" spans="4:4" s="232" customFormat="1" ht="15.75" customHeight="1">
      <c r="D52767" s="233"/>
    </row>
    <row r="52769" spans="4:4" s="232" customFormat="1" ht="15.75" customHeight="1">
      <c r="D52769" s="233"/>
    </row>
    <row r="52771" spans="4:4" s="232" customFormat="1" ht="15.75" customHeight="1">
      <c r="D52771" s="233"/>
    </row>
    <row r="52773" spans="4:4" s="232" customFormat="1" ht="15.75" customHeight="1">
      <c r="D52773" s="233"/>
    </row>
    <row r="52775" spans="4:4" s="232" customFormat="1" ht="15.75" customHeight="1">
      <c r="D52775" s="233"/>
    </row>
    <row r="52777" spans="4:4" s="232" customFormat="1" ht="15.75" customHeight="1">
      <c r="D52777" s="233"/>
    </row>
    <row r="52779" spans="4:4" s="232" customFormat="1" ht="15.75" customHeight="1">
      <c r="D52779" s="233"/>
    </row>
    <row r="52781" spans="4:4" s="232" customFormat="1" ht="15.75" customHeight="1">
      <c r="D52781" s="233"/>
    </row>
    <row r="52783" spans="4:4" s="232" customFormat="1" ht="15.75" customHeight="1">
      <c r="D52783" s="233"/>
    </row>
    <row r="52785" spans="4:4" s="232" customFormat="1" ht="15.75" customHeight="1">
      <c r="D52785" s="233"/>
    </row>
    <row r="52787" spans="4:4" s="232" customFormat="1" ht="15.75" customHeight="1">
      <c r="D52787" s="233"/>
    </row>
    <row r="52789" spans="4:4" s="232" customFormat="1" ht="15.75" customHeight="1">
      <c r="D52789" s="233"/>
    </row>
    <row r="52791" spans="4:4" s="232" customFormat="1" ht="15.75" customHeight="1">
      <c r="D52791" s="233"/>
    </row>
    <row r="52793" spans="4:4" s="232" customFormat="1" ht="15.75" customHeight="1">
      <c r="D52793" s="233"/>
    </row>
    <row r="52795" spans="4:4" s="232" customFormat="1" ht="15.75" customHeight="1">
      <c r="D52795" s="233"/>
    </row>
    <row r="52797" spans="4:4" s="232" customFormat="1" ht="15.75" customHeight="1">
      <c r="D52797" s="233"/>
    </row>
    <row r="52799" spans="4:4" s="232" customFormat="1" ht="15.75" customHeight="1">
      <c r="D52799" s="233"/>
    </row>
    <row r="52801" spans="4:4" s="232" customFormat="1" ht="15.75" customHeight="1">
      <c r="D52801" s="233"/>
    </row>
    <row r="52803" spans="4:4" s="232" customFormat="1" ht="15.75" customHeight="1">
      <c r="D52803" s="233"/>
    </row>
    <row r="52805" spans="4:4" s="232" customFormat="1" ht="15.75" customHeight="1">
      <c r="D52805" s="233"/>
    </row>
    <row r="52807" spans="4:4" s="232" customFormat="1" ht="15.75" customHeight="1">
      <c r="D52807" s="233"/>
    </row>
    <row r="52809" spans="4:4" s="232" customFormat="1" ht="15.75" customHeight="1">
      <c r="D52809" s="233"/>
    </row>
    <row r="52811" spans="4:4" s="232" customFormat="1" ht="15.75" customHeight="1">
      <c r="D52811" s="233"/>
    </row>
    <row r="52813" spans="4:4" s="232" customFormat="1" ht="15.75" customHeight="1">
      <c r="D52813" s="233"/>
    </row>
    <row r="52815" spans="4:4" s="232" customFormat="1" ht="15.75" customHeight="1">
      <c r="D52815" s="233"/>
    </row>
    <row r="52817" spans="4:4" s="232" customFormat="1" ht="15.75" customHeight="1">
      <c r="D52817" s="233"/>
    </row>
    <row r="52819" spans="4:4" s="232" customFormat="1" ht="15.75" customHeight="1">
      <c r="D52819" s="233"/>
    </row>
    <row r="52821" spans="4:4" s="232" customFormat="1" ht="15.75" customHeight="1">
      <c r="D52821" s="233"/>
    </row>
    <row r="52823" spans="4:4" s="232" customFormat="1" ht="15.75" customHeight="1">
      <c r="D52823" s="233"/>
    </row>
    <row r="52825" spans="4:4" s="232" customFormat="1" ht="15.75" customHeight="1">
      <c r="D52825" s="233"/>
    </row>
    <row r="52827" spans="4:4" s="232" customFormat="1" ht="15.75" customHeight="1">
      <c r="D52827" s="233"/>
    </row>
    <row r="52829" spans="4:4" s="232" customFormat="1" ht="15.75" customHeight="1">
      <c r="D52829" s="233"/>
    </row>
    <row r="52831" spans="4:4" s="232" customFormat="1" ht="15.75" customHeight="1">
      <c r="D52831" s="233"/>
    </row>
    <row r="52833" spans="4:4" s="232" customFormat="1" ht="15.75" customHeight="1">
      <c r="D52833" s="233"/>
    </row>
    <row r="52835" spans="4:4" s="232" customFormat="1" ht="15.75" customHeight="1">
      <c r="D52835" s="233"/>
    </row>
    <row r="52837" spans="4:4" s="232" customFormat="1" ht="15.75" customHeight="1">
      <c r="D52837" s="233"/>
    </row>
    <row r="52839" spans="4:4" s="232" customFormat="1" ht="15.75" customHeight="1">
      <c r="D52839" s="233"/>
    </row>
    <row r="52841" spans="4:4" s="232" customFormat="1" ht="15.75" customHeight="1">
      <c r="D52841" s="233"/>
    </row>
    <row r="52843" spans="4:4" s="232" customFormat="1" ht="15.75" customHeight="1">
      <c r="D52843" s="233"/>
    </row>
    <row r="52845" spans="4:4" s="232" customFormat="1" ht="15.75" customHeight="1">
      <c r="D52845" s="233"/>
    </row>
    <row r="52847" spans="4:4" s="232" customFormat="1" ht="15.75" customHeight="1">
      <c r="D52847" s="233"/>
    </row>
    <row r="52849" spans="4:4" s="232" customFormat="1" ht="15.75" customHeight="1">
      <c r="D52849" s="233"/>
    </row>
    <row r="52851" spans="4:4" s="232" customFormat="1" ht="15.75" customHeight="1">
      <c r="D52851" s="233"/>
    </row>
    <row r="52853" spans="4:4" s="232" customFormat="1" ht="15.75" customHeight="1">
      <c r="D52853" s="233"/>
    </row>
    <row r="52855" spans="4:4" s="232" customFormat="1" ht="15.75" customHeight="1">
      <c r="D52855" s="233"/>
    </row>
    <row r="52857" spans="4:4" s="232" customFormat="1" ht="15.75" customHeight="1">
      <c r="D52857" s="233"/>
    </row>
    <row r="52859" spans="4:4" s="232" customFormat="1" ht="15.75" customHeight="1">
      <c r="D52859" s="233"/>
    </row>
    <row r="52861" spans="4:4" s="232" customFormat="1" ht="15.75" customHeight="1">
      <c r="D52861" s="233"/>
    </row>
    <row r="52863" spans="4:4" s="232" customFormat="1" ht="15.75" customHeight="1">
      <c r="D52863" s="233"/>
    </row>
    <row r="52865" spans="4:4" s="232" customFormat="1" ht="15.75" customHeight="1">
      <c r="D52865" s="233"/>
    </row>
    <row r="52867" spans="4:4" s="232" customFormat="1" ht="15.75" customHeight="1">
      <c r="D52867" s="233"/>
    </row>
    <row r="52869" spans="4:4" s="232" customFormat="1" ht="15.75" customHeight="1">
      <c r="D52869" s="233"/>
    </row>
    <row r="52871" spans="4:4" s="232" customFormat="1" ht="15.75" customHeight="1">
      <c r="D52871" s="233"/>
    </row>
    <row r="52873" spans="4:4" s="232" customFormat="1" ht="15.75" customHeight="1">
      <c r="D52873" s="233"/>
    </row>
    <row r="52875" spans="4:4" s="232" customFormat="1" ht="15.75" customHeight="1">
      <c r="D52875" s="233"/>
    </row>
    <row r="52877" spans="4:4" s="232" customFormat="1" ht="15.75" customHeight="1">
      <c r="D52877" s="233"/>
    </row>
    <row r="52879" spans="4:4" s="232" customFormat="1" ht="15.75" customHeight="1">
      <c r="D52879" s="233"/>
    </row>
    <row r="52881" spans="4:4" s="232" customFormat="1" ht="15.75" customHeight="1">
      <c r="D52881" s="233"/>
    </row>
    <row r="52883" spans="4:4" s="232" customFormat="1" ht="15.75" customHeight="1">
      <c r="D52883" s="233"/>
    </row>
    <row r="52885" spans="4:4" s="232" customFormat="1" ht="15.75" customHeight="1">
      <c r="D52885" s="233"/>
    </row>
    <row r="52887" spans="4:4" s="232" customFormat="1" ht="15.75" customHeight="1">
      <c r="D52887" s="233"/>
    </row>
    <row r="52889" spans="4:4" s="232" customFormat="1" ht="15.75" customHeight="1">
      <c r="D52889" s="233"/>
    </row>
    <row r="52891" spans="4:4" s="232" customFormat="1" ht="15.75" customHeight="1">
      <c r="D52891" s="233"/>
    </row>
    <row r="52893" spans="4:4" s="232" customFormat="1" ht="15.75" customHeight="1">
      <c r="D52893" s="233"/>
    </row>
    <row r="52895" spans="4:4" s="232" customFormat="1" ht="15.75" customHeight="1">
      <c r="D52895" s="233"/>
    </row>
    <row r="52897" spans="4:4" s="232" customFormat="1" ht="15.75" customHeight="1">
      <c r="D52897" s="233"/>
    </row>
    <row r="52899" spans="4:4" s="232" customFormat="1" ht="15.75" customHeight="1">
      <c r="D52899" s="233"/>
    </row>
    <row r="52901" spans="4:4" s="232" customFormat="1" ht="15.75" customHeight="1">
      <c r="D52901" s="233"/>
    </row>
    <row r="52903" spans="4:4" s="232" customFormat="1" ht="15.75" customHeight="1">
      <c r="D52903" s="233"/>
    </row>
    <row r="52905" spans="4:4" s="232" customFormat="1" ht="15.75" customHeight="1">
      <c r="D52905" s="233"/>
    </row>
    <row r="52907" spans="4:4" s="232" customFormat="1" ht="15.75" customHeight="1">
      <c r="D52907" s="233"/>
    </row>
    <row r="52909" spans="4:4" s="232" customFormat="1" ht="15.75" customHeight="1">
      <c r="D52909" s="233"/>
    </row>
    <row r="52911" spans="4:4" s="232" customFormat="1" ht="15.75" customHeight="1">
      <c r="D52911" s="233"/>
    </row>
    <row r="52913" spans="4:4" s="232" customFormat="1" ht="15.75" customHeight="1">
      <c r="D52913" s="233"/>
    </row>
    <row r="52915" spans="4:4" s="232" customFormat="1" ht="15.75" customHeight="1">
      <c r="D52915" s="233"/>
    </row>
    <row r="52917" spans="4:4" s="232" customFormat="1" ht="15.75" customHeight="1">
      <c r="D52917" s="233"/>
    </row>
    <row r="52919" spans="4:4" s="232" customFormat="1" ht="15.75" customHeight="1">
      <c r="D52919" s="233"/>
    </row>
    <row r="52921" spans="4:4" s="232" customFormat="1" ht="15.75" customHeight="1">
      <c r="D52921" s="233"/>
    </row>
    <row r="52923" spans="4:4" s="232" customFormat="1" ht="15.75" customHeight="1">
      <c r="D52923" s="233"/>
    </row>
    <row r="52925" spans="4:4" s="232" customFormat="1" ht="15.75" customHeight="1">
      <c r="D52925" s="233"/>
    </row>
    <row r="52927" spans="4:4" s="232" customFormat="1" ht="15.75" customHeight="1">
      <c r="D52927" s="233"/>
    </row>
    <row r="52929" spans="4:4" s="232" customFormat="1" ht="15.75" customHeight="1">
      <c r="D52929" s="233"/>
    </row>
    <row r="52931" spans="4:4" s="232" customFormat="1" ht="15.75" customHeight="1">
      <c r="D52931" s="233"/>
    </row>
    <row r="52933" spans="4:4" s="232" customFormat="1" ht="15.75" customHeight="1">
      <c r="D52933" s="233"/>
    </row>
    <row r="52935" spans="4:4" s="232" customFormat="1" ht="15.75" customHeight="1">
      <c r="D52935" s="233"/>
    </row>
    <row r="52937" spans="4:4" s="232" customFormat="1" ht="15.75" customHeight="1">
      <c r="D52937" s="233"/>
    </row>
    <row r="52939" spans="4:4" s="232" customFormat="1" ht="15.75" customHeight="1">
      <c r="D52939" s="233"/>
    </row>
    <row r="52941" spans="4:4" s="232" customFormat="1" ht="15.75" customHeight="1">
      <c r="D52941" s="233"/>
    </row>
    <row r="52943" spans="4:4" s="232" customFormat="1" ht="15.75" customHeight="1">
      <c r="D52943" s="233"/>
    </row>
    <row r="52945" spans="4:4" s="232" customFormat="1" ht="15.75" customHeight="1">
      <c r="D52945" s="233"/>
    </row>
    <row r="52947" spans="4:4" s="232" customFormat="1" ht="15.75" customHeight="1">
      <c r="D52947" s="233"/>
    </row>
    <row r="52949" spans="4:4" s="232" customFormat="1" ht="15.75" customHeight="1">
      <c r="D52949" s="233"/>
    </row>
    <row r="52951" spans="4:4" s="232" customFormat="1" ht="15.75" customHeight="1">
      <c r="D52951" s="233"/>
    </row>
    <row r="52953" spans="4:4" s="232" customFormat="1" ht="15.75" customHeight="1">
      <c r="D52953" s="233"/>
    </row>
    <row r="52955" spans="4:4" s="232" customFormat="1" ht="15.75" customHeight="1">
      <c r="D52955" s="233"/>
    </row>
    <row r="52957" spans="4:4" s="232" customFormat="1" ht="15.75" customHeight="1">
      <c r="D52957" s="233"/>
    </row>
    <row r="52959" spans="4:4" s="232" customFormat="1" ht="15.75" customHeight="1">
      <c r="D52959" s="233"/>
    </row>
    <row r="52961" spans="4:4" s="232" customFormat="1" ht="15.75" customHeight="1">
      <c r="D52961" s="233"/>
    </row>
    <row r="52963" spans="4:4" s="232" customFormat="1" ht="15.75" customHeight="1">
      <c r="D52963" s="233"/>
    </row>
    <row r="52965" spans="4:4" s="232" customFormat="1" ht="15.75" customHeight="1">
      <c r="D52965" s="233"/>
    </row>
    <row r="52967" spans="4:4" s="232" customFormat="1" ht="15.75" customHeight="1">
      <c r="D52967" s="233"/>
    </row>
    <row r="52969" spans="4:4" s="232" customFormat="1" ht="15.75" customHeight="1">
      <c r="D52969" s="233"/>
    </row>
    <row r="52971" spans="4:4" s="232" customFormat="1" ht="15.75" customHeight="1">
      <c r="D52971" s="233"/>
    </row>
    <row r="52973" spans="4:4" s="232" customFormat="1" ht="15.75" customHeight="1">
      <c r="D52973" s="233"/>
    </row>
    <row r="52975" spans="4:4" s="232" customFormat="1" ht="15.75" customHeight="1">
      <c r="D52975" s="233"/>
    </row>
    <row r="52977" spans="4:4" s="232" customFormat="1" ht="15.75" customHeight="1">
      <c r="D52977" s="233"/>
    </row>
    <row r="52979" spans="4:4" s="232" customFormat="1" ht="15.75" customHeight="1">
      <c r="D52979" s="233"/>
    </row>
    <row r="52981" spans="4:4" s="232" customFormat="1" ht="15.75" customHeight="1">
      <c r="D52981" s="233"/>
    </row>
    <row r="52983" spans="4:4" s="232" customFormat="1" ht="15.75" customHeight="1">
      <c r="D52983" s="233"/>
    </row>
    <row r="52985" spans="4:4" s="232" customFormat="1" ht="15.75" customHeight="1">
      <c r="D52985" s="233"/>
    </row>
    <row r="52987" spans="4:4" s="232" customFormat="1" ht="15.75" customHeight="1">
      <c r="D52987" s="233"/>
    </row>
    <row r="52989" spans="4:4" s="232" customFormat="1" ht="15.75" customHeight="1">
      <c r="D52989" s="233"/>
    </row>
    <row r="52991" spans="4:4" s="232" customFormat="1" ht="15.75" customHeight="1">
      <c r="D52991" s="233"/>
    </row>
    <row r="52993" spans="4:4" s="232" customFormat="1" ht="15.75" customHeight="1">
      <c r="D52993" s="233"/>
    </row>
    <row r="52995" spans="4:4" s="232" customFormat="1" ht="15.75" customHeight="1">
      <c r="D52995" s="233"/>
    </row>
    <row r="52997" spans="4:4" s="232" customFormat="1" ht="15.75" customHeight="1">
      <c r="D52997" s="233"/>
    </row>
    <row r="52999" spans="4:4" s="232" customFormat="1" ht="15.75" customHeight="1">
      <c r="D52999" s="233"/>
    </row>
    <row r="53001" spans="4:4" s="232" customFormat="1" ht="15.75" customHeight="1">
      <c r="D53001" s="233"/>
    </row>
    <row r="53003" spans="4:4" s="232" customFormat="1" ht="15.75" customHeight="1">
      <c r="D53003" s="233"/>
    </row>
    <row r="53005" spans="4:4" s="232" customFormat="1" ht="15.75" customHeight="1">
      <c r="D53005" s="233"/>
    </row>
    <row r="53007" spans="4:4" s="232" customFormat="1" ht="15.75" customHeight="1">
      <c r="D53007" s="233"/>
    </row>
    <row r="53009" spans="4:4" s="232" customFormat="1" ht="15.75" customHeight="1">
      <c r="D53009" s="233"/>
    </row>
    <row r="53011" spans="4:4" s="232" customFormat="1" ht="15.75" customHeight="1">
      <c r="D53011" s="233"/>
    </row>
    <row r="53013" spans="4:4" s="232" customFormat="1" ht="15.75" customHeight="1">
      <c r="D53013" s="233"/>
    </row>
    <row r="53015" spans="4:4" s="232" customFormat="1" ht="15.75" customHeight="1">
      <c r="D53015" s="233"/>
    </row>
    <row r="53017" spans="4:4" s="232" customFormat="1" ht="15.75" customHeight="1">
      <c r="D53017" s="233"/>
    </row>
    <row r="53019" spans="4:4" s="232" customFormat="1" ht="15.75" customHeight="1">
      <c r="D53019" s="233"/>
    </row>
    <row r="53021" spans="4:4" s="232" customFormat="1" ht="15.75" customHeight="1">
      <c r="D53021" s="233"/>
    </row>
    <row r="53023" spans="4:4" s="232" customFormat="1" ht="15.75" customHeight="1">
      <c r="D53023" s="233"/>
    </row>
    <row r="53025" spans="4:4" s="232" customFormat="1" ht="15.75" customHeight="1">
      <c r="D53025" s="233"/>
    </row>
    <row r="53027" spans="4:4" s="232" customFormat="1" ht="15.75" customHeight="1">
      <c r="D53027" s="233"/>
    </row>
    <row r="53029" spans="4:4" s="232" customFormat="1" ht="15.75" customHeight="1">
      <c r="D53029" s="233"/>
    </row>
    <row r="53031" spans="4:4" s="232" customFormat="1" ht="15.75" customHeight="1">
      <c r="D53031" s="233"/>
    </row>
    <row r="53033" spans="4:4" s="232" customFormat="1" ht="15.75" customHeight="1">
      <c r="D53033" s="233"/>
    </row>
    <row r="53035" spans="4:4" s="232" customFormat="1" ht="15.75" customHeight="1">
      <c r="D53035" s="233"/>
    </row>
    <row r="53037" spans="4:4" s="232" customFormat="1" ht="15.75" customHeight="1">
      <c r="D53037" s="233"/>
    </row>
    <row r="53039" spans="4:4" s="232" customFormat="1" ht="15.75" customHeight="1">
      <c r="D53039" s="233"/>
    </row>
    <row r="53041" spans="4:4" s="232" customFormat="1" ht="15.75" customHeight="1">
      <c r="D53041" s="233"/>
    </row>
    <row r="53043" spans="4:4" s="232" customFormat="1" ht="15.75" customHeight="1">
      <c r="D53043" s="233"/>
    </row>
    <row r="53045" spans="4:4" s="232" customFormat="1" ht="15.75" customHeight="1">
      <c r="D53045" s="233"/>
    </row>
    <row r="53047" spans="4:4" s="232" customFormat="1" ht="15.75" customHeight="1">
      <c r="D53047" s="233"/>
    </row>
    <row r="53049" spans="4:4" s="232" customFormat="1" ht="15.75" customHeight="1">
      <c r="D53049" s="233"/>
    </row>
    <row r="53051" spans="4:4" s="232" customFormat="1" ht="15.75" customHeight="1">
      <c r="D53051" s="233"/>
    </row>
    <row r="53053" spans="4:4" s="232" customFormat="1" ht="15.75" customHeight="1">
      <c r="D53053" s="233"/>
    </row>
    <row r="53055" spans="4:4" s="232" customFormat="1" ht="15.75" customHeight="1">
      <c r="D53055" s="233"/>
    </row>
    <row r="53057" spans="4:4" s="232" customFormat="1" ht="15.75" customHeight="1">
      <c r="D53057" s="233"/>
    </row>
    <row r="53059" spans="4:4" s="232" customFormat="1" ht="15.75" customHeight="1">
      <c r="D53059" s="233"/>
    </row>
    <row r="53061" spans="4:4" s="232" customFormat="1" ht="15.75" customHeight="1">
      <c r="D53061" s="233"/>
    </row>
    <row r="53063" spans="4:4" s="232" customFormat="1" ht="15.75" customHeight="1">
      <c r="D53063" s="233"/>
    </row>
    <row r="53065" spans="4:4" s="232" customFormat="1" ht="15.75" customHeight="1">
      <c r="D53065" s="233"/>
    </row>
    <row r="53067" spans="4:4" s="232" customFormat="1" ht="15.75" customHeight="1">
      <c r="D53067" s="233"/>
    </row>
    <row r="53069" spans="4:4" s="232" customFormat="1" ht="15.75" customHeight="1">
      <c r="D53069" s="233"/>
    </row>
    <row r="53071" spans="4:4" s="232" customFormat="1" ht="15.75" customHeight="1">
      <c r="D53071" s="233"/>
    </row>
    <row r="53073" spans="4:4" s="232" customFormat="1" ht="15.75" customHeight="1">
      <c r="D53073" s="233"/>
    </row>
    <row r="53075" spans="4:4" s="232" customFormat="1" ht="15.75" customHeight="1">
      <c r="D53075" s="233"/>
    </row>
    <row r="53077" spans="4:4" s="232" customFormat="1" ht="15.75" customHeight="1">
      <c r="D53077" s="233"/>
    </row>
    <row r="53079" spans="4:4" s="232" customFormat="1" ht="15.75" customHeight="1">
      <c r="D53079" s="233"/>
    </row>
    <row r="53081" spans="4:4" s="232" customFormat="1" ht="15.75" customHeight="1">
      <c r="D53081" s="233"/>
    </row>
    <row r="53083" spans="4:4" s="232" customFormat="1" ht="15.75" customHeight="1">
      <c r="D53083" s="233"/>
    </row>
    <row r="53085" spans="4:4" s="232" customFormat="1" ht="15.75" customHeight="1">
      <c r="D53085" s="233"/>
    </row>
    <row r="53087" spans="4:4" s="232" customFormat="1" ht="15.75" customHeight="1">
      <c r="D53087" s="233"/>
    </row>
    <row r="53089" spans="4:4" s="232" customFormat="1" ht="15.75" customHeight="1">
      <c r="D53089" s="233"/>
    </row>
    <row r="53091" spans="4:4" s="232" customFormat="1" ht="15.75" customHeight="1">
      <c r="D53091" s="233"/>
    </row>
    <row r="53093" spans="4:4" s="232" customFormat="1" ht="15.75" customHeight="1">
      <c r="D53093" s="233"/>
    </row>
    <row r="53095" spans="4:4" s="232" customFormat="1" ht="15.75" customHeight="1">
      <c r="D53095" s="233"/>
    </row>
    <row r="53097" spans="4:4" s="232" customFormat="1" ht="15.75" customHeight="1">
      <c r="D53097" s="233"/>
    </row>
    <row r="53099" spans="4:4" s="232" customFormat="1" ht="15.75" customHeight="1">
      <c r="D53099" s="233"/>
    </row>
    <row r="53101" spans="4:4" s="232" customFormat="1" ht="15.75" customHeight="1">
      <c r="D53101" s="233"/>
    </row>
    <row r="53103" spans="4:4" s="232" customFormat="1" ht="15.75" customHeight="1">
      <c r="D53103" s="233"/>
    </row>
    <row r="53105" spans="4:4" s="232" customFormat="1" ht="15.75" customHeight="1">
      <c r="D53105" s="233"/>
    </row>
    <row r="53107" spans="4:4" s="232" customFormat="1" ht="15.75" customHeight="1">
      <c r="D53107" s="233"/>
    </row>
    <row r="53109" spans="4:4" s="232" customFormat="1" ht="15.75" customHeight="1">
      <c r="D53109" s="233"/>
    </row>
    <row r="53111" spans="4:4" s="232" customFormat="1" ht="15.75" customHeight="1">
      <c r="D53111" s="233"/>
    </row>
    <row r="53113" spans="4:4" s="232" customFormat="1" ht="15.75" customHeight="1">
      <c r="D53113" s="233"/>
    </row>
    <row r="53115" spans="4:4" s="232" customFormat="1" ht="15.75" customHeight="1">
      <c r="D53115" s="233"/>
    </row>
    <row r="53117" spans="4:4" s="232" customFormat="1" ht="15.75" customHeight="1">
      <c r="D53117" s="233"/>
    </row>
    <row r="53119" spans="4:4" s="232" customFormat="1" ht="15.75" customHeight="1">
      <c r="D53119" s="233"/>
    </row>
    <row r="53121" spans="4:4" s="232" customFormat="1" ht="15.75" customHeight="1">
      <c r="D53121" s="233"/>
    </row>
    <row r="53123" spans="4:4" s="232" customFormat="1" ht="15.75" customHeight="1">
      <c r="D53123" s="233"/>
    </row>
    <row r="53125" spans="4:4" s="232" customFormat="1" ht="15.75" customHeight="1">
      <c r="D53125" s="233"/>
    </row>
    <row r="53127" spans="4:4" s="232" customFormat="1" ht="15.75" customHeight="1">
      <c r="D53127" s="233"/>
    </row>
    <row r="53129" spans="4:4" s="232" customFormat="1" ht="15.75" customHeight="1">
      <c r="D53129" s="233"/>
    </row>
    <row r="53131" spans="4:4" s="232" customFormat="1" ht="15.75" customHeight="1">
      <c r="D53131" s="233"/>
    </row>
    <row r="53133" spans="4:4" s="232" customFormat="1" ht="15.75" customHeight="1">
      <c r="D53133" s="233"/>
    </row>
    <row r="53135" spans="4:4" s="232" customFormat="1" ht="15.75" customHeight="1">
      <c r="D53135" s="233"/>
    </row>
    <row r="53137" spans="4:4" s="232" customFormat="1" ht="15.75" customHeight="1">
      <c r="D53137" s="233"/>
    </row>
    <row r="53139" spans="4:4" s="232" customFormat="1" ht="15.75" customHeight="1">
      <c r="D53139" s="233"/>
    </row>
    <row r="53141" spans="4:4" s="232" customFormat="1" ht="15.75" customHeight="1">
      <c r="D53141" s="233"/>
    </row>
    <row r="53143" spans="4:4" s="232" customFormat="1" ht="15.75" customHeight="1">
      <c r="D53143" s="233"/>
    </row>
    <row r="53145" spans="4:4" s="232" customFormat="1" ht="15.75" customHeight="1">
      <c r="D53145" s="233"/>
    </row>
    <row r="53147" spans="4:4" s="232" customFormat="1" ht="15.75" customHeight="1">
      <c r="D53147" s="233"/>
    </row>
    <row r="53149" spans="4:4" s="232" customFormat="1" ht="15.75" customHeight="1">
      <c r="D53149" s="233"/>
    </row>
    <row r="53151" spans="4:4" s="232" customFormat="1" ht="15.75" customHeight="1">
      <c r="D53151" s="233"/>
    </row>
    <row r="53153" spans="4:4" s="232" customFormat="1" ht="15.75" customHeight="1">
      <c r="D53153" s="233"/>
    </row>
    <row r="53155" spans="4:4" s="232" customFormat="1" ht="15.75" customHeight="1">
      <c r="D53155" s="233"/>
    </row>
    <row r="53157" spans="4:4" s="232" customFormat="1" ht="15.75" customHeight="1">
      <c r="D53157" s="233"/>
    </row>
    <row r="53159" spans="4:4" s="232" customFormat="1" ht="15.75" customHeight="1">
      <c r="D53159" s="233"/>
    </row>
    <row r="53161" spans="4:4" s="232" customFormat="1" ht="15.75" customHeight="1">
      <c r="D53161" s="233"/>
    </row>
    <row r="53163" spans="4:4" s="232" customFormat="1" ht="15.75" customHeight="1">
      <c r="D53163" s="233"/>
    </row>
    <row r="53165" spans="4:4" s="232" customFormat="1" ht="15.75" customHeight="1">
      <c r="D53165" s="233"/>
    </row>
    <row r="53167" spans="4:4" s="232" customFormat="1" ht="15.75" customHeight="1">
      <c r="D53167" s="233"/>
    </row>
    <row r="53169" spans="4:4" s="232" customFormat="1" ht="15.75" customHeight="1">
      <c r="D53169" s="233"/>
    </row>
    <row r="53171" spans="4:4" s="232" customFormat="1" ht="15.75" customHeight="1">
      <c r="D53171" s="233"/>
    </row>
    <row r="53173" spans="4:4" s="232" customFormat="1" ht="15.75" customHeight="1">
      <c r="D53173" s="233"/>
    </row>
    <row r="53175" spans="4:4" s="232" customFormat="1" ht="15.75" customHeight="1">
      <c r="D53175" s="233"/>
    </row>
    <row r="53177" spans="4:4" s="232" customFormat="1" ht="15.75" customHeight="1">
      <c r="D53177" s="233"/>
    </row>
    <row r="53179" spans="4:4" s="232" customFormat="1" ht="15.75" customHeight="1">
      <c r="D53179" s="233"/>
    </row>
    <row r="53181" spans="4:4" s="232" customFormat="1" ht="15.75" customHeight="1">
      <c r="D53181" s="233"/>
    </row>
    <row r="53183" spans="4:4" s="232" customFormat="1" ht="15.75" customHeight="1">
      <c r="D53183" s="233"/>
    </row>
    <row r="53185" spans="4:4" s="232" customFormat="1" ht="15.75" customHeight="1">
      <c r="D53185" s="233"/>
    </row>
    <row r="53187" spans="4:4" s="232" customFormat="1" ht="15.75" customHeight="1">
      <c r="D53187" s="233"/>
    </row>
    <row r="53189" spans="4:4" s="232" customFormat="1" ht="15.75" customHeight="1">
      <c r="D53189" s="233"/>
    </row>
    <row r="53191" spans="4:4" s="232" customFormat="1" ht="15.75" customHeight="1">
      <c r="D53191" s="233"/>
    </row>
    <row r="53193" spans="4:4" s="232" customFormat="1" ht="15.75" customHeight="1">
      <c r="D53193" s="233"/>
    </row>
    <row r="53195" spans="4:4" s="232" customFormat="1" ht="15.75" customHeight="1">
      <c r="D53195" s="233"/>
    </row>
    <row r="53197" spans="4:4" s="232" customFormat="1" ht="15.75" customHeight="1">
      <c r="D53197" s="233"/>
    </row>
    <row r="53199" spans="4:4" s="232" customFormat="1" ht="15.75" customHeight="1">
      <c r="D53199" s="233"/>
    </row>
    <row r="53201" spans="4:4" s="232" customFormat="1" ht="15.75" customHeight="1">
      <c r="D53201" s="233"/>
    </row>
    <row r="53203" spans="4:4" s="232" customFormat="1" ht="15.75" customHeight="1">
      <c r="D53203" s="233"/>
    </row>
    <row r="53205" spans="4:4" s="232" customFormat="1" ht="15.75" customHeight="1">
      <c r="D53205" s="233"/>
    </row>
    <row r="53207" spans="4:4" s="232" customFormat="1" ht="15.75" customHeight="1">
      <c r="D53207" s="233"/>
    </row>
    <row r="53209" spans="4:4" s="232" customFormat="1" ht="15.75" customHeight="1">
      <c r="D53209" s="233"/>
    </row>
    <row r="53211" spans="4:4" s="232" customFormat="1" ht="15.75" customHeight="1">
      <c r="D53211" s="233"/>
    </row>
    <row r="53213" spans="4:4" s="232" customFormat="1" ht="15.75" customHeight="1">
      <c r="D53213" s="233"/>
    </row>
    <row r="53215" spans="4:4" s="232" customFormat="1" ht="15.75" customHeight="1">
      <c r="D53215" s="233"/>
    </row>
    <row r="53217" spans="4:4" s="232" customFormat="1" ht="15.75" customHeight="1">
      <c r="D53217" s="233"/>
    </row>
    <row r="53219" spans="4:4" s="232" customFormat="1" ht="15.75" customHeight="1">
      <c r="D53219" s="233"/>
    </row>
    <row r="53221" spans="4:4" s="232" customFormat="1" ht="15.75" customHeight="1">
      <c r="D53221" s="233"/>
    </row>
    <row r="53223" spans="4:4" s="232" customFormat="1" ht="15.75" customHeight="1">
      <c r="D53223" s="233"/>
    </row>
    <row r="53225" spans="4:4" s="232" customFormat="1" ht="15.75" customHeight="1">
      <c r="D53225" s="233"/>
    </row>
    <row r="53227" spans="4:4" s="232" customFormat="1" ht="15.75" customHeight="1">
      <c r="D53227" s="233"/>
    </row>
    <row r="53229" spans="4:4" s="232" customFormat="1" ht="15.75" customHeight="1">
      <c r="D53229" s="233"/>
    </row>
    <row r="53231" spans="4:4" s="232" customFormat="1" ht="15.75" customHeight="1">
      <c r="D53231" s="233"/>
    </row>
    <row r="53233" spans="4:4" s="232" customFormat="1" ht="15.75" customHeight="1">
      <c r="D53233" s="233"/>
    </row>
    <row r="53235" spans="4:4" s="232" customFormat="1" ht="15.75" customHeight="1">
      <c r="D53235" s="233"/>
    </row>
    <row r="53237" spans="4:4" s="232" customFormat="1" ht="15.75" customHeight="1">
      <c r="D53237" s="233"/>
    </row>
    <row r="53239" spans="4:4" s="232" customFormat="1" ht="15.75" customHeight="1">
      <c r="D53239" s="233"/>
    </row>
    <row r="53241" spans="4:4" s="232" customFormat="1" ht="15.75" customHeight="1">
      <c r="D53241" s="233"/>
    </row>
    <row r="53243" spans="4:4" s="232" customFormat="1" ht="15.75" customHeight="1">
      <c r="D53243" s="233"/>
    </row>
    <row r="53245" spans="4:4" s="232" customFormat="1" ht="15.75" customHeight="1">
      <c r="D53245" s="233"/>
    </row>
    <row r="53247" spans="4:4" s="232" customFormat="1" ht="15.75" customHeight="1">
      <c r="D53247" s="233"/>
    </row>
    <row r="53249" spans="4:4" s="232" customFormat="1" ht="15.75" customHeight="1">
      <c r="D53249" s="233"/>
    </row>
    <row r="53251" spans="4:4" s="232" customFormat="1" ht="15.75" customHeight="1">
      <c r="D53251" s="233"/>
    </row>
    <row r="53253" spans="4:4" s="232" customFormat="1" ht="15.75" customHeight="1">
      <c r="D53253" s="233"/>
    </row>
    <row r="53255" spans="4:4" s="232" customFormat="1" ht="15.75" customHeight="1">
      <c r="D53255" s="233"/>
    </row>
    <row r="53257" spans="4:4" s="232" customFormat="1" ht="15.75" customHeight="1">
      <c r="D53257" s="233"/>
    </row>
    <row r="53259" spans="4:4" s="232" customFormat="1" ht="15.75" customHeight="1">
      <c r="D53259" s="233"/>
    </row>
    <row r="53261" spans="4:4" s="232" customFormat="1" ht="15.75" customHeight="1">
      <c r="D53261" s="233"/>
    </row>
    <row r="53263" spans="4:4" s="232" customFormat="1" ht="15.75" customHeight="1">
      <c r="D53263" s="233"/>
    </row>
    <row r="53265" spans="4:4" s="232" customFormat="1" ht="15.75" customHeight="1">
      <c r="D53265" s="233"/>
    </row>
    <row r="53267" spans="4:4" s="232" customFormat="1" ht="15.75" customHeight="1">
      <c r="D53267" s="233"/>
    </row>
    <row r="53269" spans="4:4" s="232" customFormat="1" ht="15.75" customHeight="1">
      <c r="D53269" s="233"/>
    </row>
    <row r="53271" spans="4:4" s="232" customFormat="1" ht="15.75" customHeight="1">
      <c r="D53271" s="233"/>
    </row>
    <row r="53273" spans="4:4" s="232" customFormat="1" ht="15.75" customHeight="1">
      <c r="D53273" s="233"/>
    </row>
    <row r="53275" spans="4:4" s="232" customFormat="1" ht="15.75" customHeight="1">
      <c r="D53275" s="233"/>
    </row>
    <row r="53277" spans="4:4" s="232" customFormat="1" ht="15.75" customHeight="1">
      <c r="D53277" s="233"/>
    </row>
    <row r="53279" spans="4:4" s="232" customFormat="1" ht="15.75" customHeight="1">
      <c r="D53279" s="233"/>
    </row>
    <row r="53281" spans="4:4" s="232" customFormat="1" ht="15.75" customHeight="1">
      <c r="D53281" s="233"/>
    </row>
    <row r="53283" spans="4:4" s="232" customFormat="1" ht="15.75" customHeight="1">
      <c r="D53283" s="233"/>
    </row>
    <row r="53285" spans="4:4" s="232" customFormat="1" ht="15.75" customHeight="1">
      <c r="D53285" s="233"/>
    </row>
    <row r="53287" spans="4:4" s="232" customFormat="1" ht="15.75" customHeight="1">
      <c r="D53287" s="233"/>
    </row>
    <row r="53289" spans="4:4" s="232" customFormat="1" ht="15.75" customHeight="1">
      <c r="D53289" s="233"/>
    </row>
    <row r="53291" spans="4:4" s="232" customFormat="1" ht="15.75" customHeight="1">
      <c r="D53291" s="233"/>
    </row>
    <row r="53293" spans="4:4" s="232" customFormat="1" ht="15.75" customHeight="1">
      <c r="D53293" s="233"/>
    </row>
    <row r="53295" spans="4:4" s="232" customFormat="1" ht="15.75" customHeight="1">
      <c r="D53295" s="233"/>
    </row>
    <row r="53297" spans="4:4" s="232" customFormat="1" ht="15.75" customHeight="1">
      <c r="D53297" s="233"/>
    </row>
    <row r="53299" spans="4:4" s="232" customFormat="1" ht="15.75" customHeight="1">
      <c r="D53299" s="233"/>
    </row>
    <row r="53301" spans="4:4" s="232" customFormat="1" ht="15.75" customHeight="1">
      <c r="D53301" s="233"/>
    </row>
    <row r="53303" spans="4:4" s="232" customFormat="1" ht="15.75" customHeight="1">
      <c r="D53303" s="233"/>
    </row>
    <row r="53305" spans="4:4" s="232" customFormat="1" ht="15.75" customHeight="1">
      <c r="D53305" s="233"/>
    </row>
    <row r="53307" spans="4:4" s="232" customFormat="1" ht="15.75" customHeight="1">
      <c r="D53307" s="233"/>
    </row>
    <row r="53309" spans="4:4" s="232" customFormat="1" ht="15.75" customHeight="1">
      <c r="D53309" s="233"/>
    </row>
    <row r="53311" spans="4:4" s="232" customFormat="1" ht="15.75" customHeight="1">
      <c r="D53311" s="233"/>
    </row>
    <row r="53313" spans="4:4" s="232" customFormat="1" ht="15.75" customHeight="1">
      <c r="D53313" s="233"/>
    </row>
    <row r="53315" spans="4:4" s="232" customFormat="1" ht="15.75" customHeight="1">
      <c r="D53315" s="233"/>
    </row>
    <row r="53317" spans="4:4" s="232" customFormat="1" ht="15.75" customHeight="1">
      <c r="D53317" s="233"/>
    </row>
    <row r="53319" spans="4:4" s="232" customFormat="1" ht="15.75" customHeight="1">
      <c r="D53319" s="233"/>
    </row>
    <row r="53321" spans="4:4" s="232" customFormat="1" ht="15.75" customHeight="1">
      <c r="D53321" s="233"/>
    </row>
    <row r="53323" spans="4:4" s="232" customFormat="1" ht="15.75" customHeight="1">
      <c r="D53323" s="233"/>
    </row>
    <row r="53325" spans="4:4" s="232" customFormat="1" ht="15.75" customHeight="1">
      <c r="D53325" s="233"/>
    </row>
    <row r="53327" spans="4:4" s="232" customFormat="1" ht="15.75" customHeight="1">
      <c r="D53327" s="233"/>
    </row>
    <row r="53329" spans="4:4" s="232" customFormat="1" ht="15.75" customHeight="1">
      <c r="D53329" s="233"/>
    </row>
    <row r="53331" spans="4:4" s="232" customFormat="1" ht="15.75" customHeight="1">
      <c r="D53331" s="233"/>
    </row>
    <row r="53333" spans="4:4" s="232" customFormat="1" ht="15.75" customHeight="1">
      <c r="D53333" s="233"/>
    </row>
    <row r="53335" spans="4:4" s="232" customFormat="1" ht="15.75" customHeight="1">
      <c r="D53335" s="233"/>
    </row>
    <row r="53337" spans="4:4" s="232" customFormat="1" ht="15.75" customHeight="1">
      <c r="D53337" s="233"/>
    </row>
    <row r="53339" spans="4:4" s="232" customFormat="1" ht="15.75" customHeight="1">
      <c r="D53339" s="233"/>
    </row>
    <row r="53341" spans="4:4" s="232" customFormat="1" ht="15.75" customHeight="1">
      <c r="D53341" s="233"/>
    </row>
    <row r="53343" spans="4:4" s="232" customFormat="1" ht="15.75" customHeight="1">
      <c r="D53343" s="233"/>
    </row>
    <row r="53345" spans="4:4" s="232" customFormat="1" ht="15.75" customHeight="1">
      <c r="D53345" s="233"/>
    </row>
    <row r="53347" spans="4:4" s="232" customFormat="1" ht="15.75" customHeight="1">
      <c r="D53347" s="233"/>
    </row>
    <row r="53349" spans="4:4" s="232" customFormat="1" ht="15.75" customHeight="1">
      <c r="D53349" s="233"/>
    </row>
    <row r="53351" spans="4:4" s="232" customFormat="1" ht="15.75" customHeight="1">
      <c r="D53351" s="233"/>
    </row>
    <row r="53353" spans="4:4" s="232" customFormat="1" ht="15.75" customHeight="1">
      <c r="D53353" s="233"/>
    </row>
    <row r="53355" spans="4:4" s="232" customFormat="1" ht="15.75" customHeight="1">
      <c r="D53355" s="233"/>
    </row>
    <row r="53357" spans="4:4" s="232" customFormat="1" ht="15.75" customHeight="1">
      <c r="D53357" s="233"/>
    </row>
    <row r="53359" spans="4:4" s="232" customFormat="1" ht="15.75" customHeight="1">
      <c r="D53359" s="233"/>
    </row>
    <row r="53361" spans="4:4" s="232" customFormat="1" ht="15.75" customHeight="1">
      <c r="D53361" s="233"/>
    </row>
    <row r="53363" spans="4:4" s="232" customFormat="1" ht="15.75" customHeight="1">
      <c r="D53363" s="233"/>
    </row>
    <row r="53365" spans="4:4" s="232" customFormat="1" ht="15.75" customHeight="1">
      <c r="D53365" s="233"/>
    </row>
    <row r="53367" spans="4:4" s="232" customFormat="1" ht="15.75" customHeight="1">
      <c r="D53367" s="233"/>
    </row>
    <row r="53369" spans="4:4" s="232" customFormat="1" ht="15.75" customHeight="1">
      <c r="D53369" s="233"/>
    </row>
    <row r="53371" spans="4:4" s="232" customFormat="1" ht="15.75" customHeight="1">
      <c r="D53371" s="233"/>
    </row>
    <row r="53373" spans="4:4" s="232" customFormat="1" ht="15.75" customHeight="1">
      <c r="D53373" s="233"/>
    </row>
    <row r="53375" spans="4:4" s="232" customFormat="1" ht="15.75" customHeight="1">
      <c r="D53375" s="233"/>
    </row>
    <row r="53377" spans="4:4" s="232" customFormat="1" ht="15.75" customHeight="1">
      <c r="D53377" s="233"/>
    </row>
    <row r="53379" spans="4:4" s="232" customFormat="1" ht="15.75" customHeight="1">
      <c r="D53379" s="233"/>
    </row>
    <row r="53381" spans="4:4" s="232" customFormat="1" ht="15.75" customHeight="1">
      <c r="D53381" s="233"/>
    </row>
    <row r="53383" spans="4:4" s="232" customFormat="1" ht="15.75" customHeight="1">
      <c r="D53383" s="233"/>
    </row>
    <row r="53385" spans="4:4" s="232" customFormat="1" ht="15.75" customHeight="1">
      <c r="D53385" s="233"/>
    </row>
    <row r="53387" spans="4:4" s="232" customFormat="1" ht="15.75" customHeight="1">
      <c r="D53387" s="233"/>
    </row>
    <row r="53389" spans="4:4" s="232" customFormat="1" ht="15.75" customHeight="1">
      <c r="D53389" s="233"/>
    </row>
    <row r="53391" spans="4:4" s="232" customFormat="1" ht="15.75" customHeight="1">
      <c r="D53391" s="233"/>
    </row>
    <row r="53393" spans="4:4" s="232" customFormat="1" ht="15.75" customHeight="1">
      <c r="D53393" s="233"/>
    </row>
    <row r="53395" spans="4:4" s="232" customFormat="1" ht="15.75" customHeight="1">
      <c r="D53395" s="233"/>
    </row>
    <row r="53397" spans="4:4" s="232" customFormat="1" ht="15.75" customHeight="1">
      <c r="D53397" s="233"/>
    </row>
    <row r="53399" spans="4:4" s="232" customFormat="1" ht="15.75" customHeight="1">
      <c r="D53399" s="233"/>
    </row>
    <row r="53401" spans="4:4" s="232" customFormat="1" ht="15.75" customHeight="1">
      <c r="D53401" s="233"/>
    </row>
    <row r="53403" spans="4:4" s="232" customFormat="1" ht="15.75" customHeight="1">
      <c r="D53403" s="233"/>
    </row>
    <row r="53405" spans="4:4" s="232" customFormat="1" ht="15.75" customHeight="1">
      <c r="D53405" s="233"/>
    </row>
    <row r="53407" spans="4:4" s="232" customFormat="1" ht="15.75" customHeight="1">
      <c r="D53407" s="233"/>
    </row>
    <row r="53409" spans="4:4" s="232" customFormat="1" ht="15.75" customHeight="1">
      <c r="D53409" s="233"/>
    </row>
    <row r="53411" spans="4:4" s="232" customFormat="1" ht="15.75" customHeight="1">
      <c r="D53411" s="233"/>
    </row>
    <row r="53413" spans="4:4" s="232" customFormat="1" ht="15.75" customHeight="1">
      <c r="D53413" s="233"/>
    </row>
    <row r="53415" spans="4:4" s="232" customFormat="1" ht="15.75" customHeight="1">
      <c r="D53415" s="233"/>
    </row>
    <row r="53417" spans="4:4" s="232" customFormat="1" ht="15.75" customHeight="1">
      <c r="D53417" s="233"/>
    </row>
    <row r="53419" spans="4:4" s="232" customFormat="1" ht="15.75" customHeight="1">
      <c r="D53419" s="233"/>
    </row>
    <row r="53421" spans="4:4" s="232" customFormat="1" ht="15.75" customHeight="1">
      <c r="D53421" s="233"/>
    </row>
    <row r="53423" spans="4:4" s="232" customFormat="1" ht="15.75" customHeight="1">
      <c r="D53423" s="233"/>
    </row>
    <row r="53425" spans="4:4" s="232" customFormat="1" ht="15.75" customHeight="1">
      <c r="D53425" s="233"/>
    </row>
    <row r="53427" spans="4:4" s="232" customFormat="1" ht="15.75" customHeight="1">
      <c r="D53427" s="233"/>
    </row>
    <row r="53429" spans="4:4" s="232" customFormat="1" ht="15.75" customHeight="1">
      <c r="D53429" s="233"/>
    </row>
    <row r="53431" spans="4:4" s="232" customFormat="1" ht="15.75" customHeight="1">
      <c r="D53431" s="233"/>
    </row>
    <row r="53433" spans="4:4" s="232" customFormat="1" ht="15.75" customHeight="1">
      <c r="D53433" s="233"/>
    </row>
    <row r="53435" spans="4:4" s="232" customFormat="1" ht="15.75" customHeight="1">
      <c r="D53435" s="233"/>
    </row>
    <row r="53437" spans="4:4" s="232" customFormat="1" ht="15.75" customHeight="1">
      <c r="D53437" s="233"/>
    </row>
    <row r="53439" spans="4:4" s="232" customFormat="1" ht="15.75" customHeight="1">
      <c r="D53439" s="233"/>
    </row>
    <row r="53441" spans="4:4" s="232" customFormat="1" ht="15.75" customHeight="1">
      <c r="D53441" s="233"/>
    </row>
    <row r="53443" spans="4:4" s="232" customFormat="1" ht="15.75" customHeight="1">
      <c r="D53443" s="233"/>
    </row>
    <row r="53445" spans="4:4" s="232" customFormat="1" ht="15.75" customHeight="1">
      <c r="D53445" s="233"/>
    </row>
    <row r="53447" spans="4:4" s="232" customFormat="1" ht="15.75" customHeight="1">
      <c r="D53447" s="233"/>
    </row>
    <row r="53449" spans="4:4" s="232" customFormat="1" ht="15.75" customHeight="1">
      <c r="D53449" s="233"/>
    </row>
    <row r="53451" spans="4:4" s="232" customFormat="1" ht="15.75" customHeight="1">
      <c r="D53451" s="233"/>
    </row>
    <row r="53453" spans="4:4" s="232" customFormat="1" ht="15.75" customHeight="1">
      <c r="D53453" s="233"/>
    </row>
    <row r="53455" spans="4:4" s="232" customFormat="1" ht="15.75" customHeight="1">
      <c r="D53455" s="233"/>
    </row>
    <row r="53457" spans="4:4" s="232" customFormat="1" ht="15.75" customHeight="1">
      <c r="D53457" s="233"/>
    </row>
    <row r="53459" spans="4:4" s="232" customFormat="1" ht="15.75" customHeight="1">
      <c r="D53459" s="233"/>
    </row>
    <row r="53461" spans="4:4" s="232" customFormat="1" ht="15.75" customHeight="1">
      <c r="D53461" s="233"/>
    </row>
    <row r="53463" spans="4:4" s="232" customFormat="1" ht="15.75" customHeight="1">
      <c r="D53463" s="233"/>
    </row>
    <row r="53465" spans="4:4" s="232" customFormat="1" ht="15.75" customHeight="1">
      <c r="D53465" s="233"/>
    </row>
    <row r="53467" spans="4:4" s="232" customFormat="1" ht="15.75" customHeight="1">
      <c r="D53467" s="233"/>
    </row>
    <row r="53469" spans="4:4" s="232" customFormat="1" ht="15.75" customHeight="1">
      <c r="D53469" s="233"/>
    </row>
    <row r="53471" spans="4:4" s="232" customFormat="1" ht="15.75" customHeight="1">
      <c r="D53471" s="233"/>
    </row>
    <row r="53473" spans="4:4" s="232" customFormat="1" ht="15.75" customHeight="1">
      <c r="D53473" s="233"/>
    </row>
    <row r="53475" spans="4:4" s="232" customFormat="1" ht="15.75" customHeight="1">
      <c r="D53475" s="233"/>
    </row>
    <row r="53477" spans="4:4" s="232" customFormat="1" ht="15.75" customHeight="1">
      <c r="D53477" s="233"/>
    </row>
    <row r="53479" spans="4:4" s="232" customFormat="1" ht="15.75" customHeight="1">
      <c r="D53479" s="233"/>
    </row>
    <row r="53481" spans="4:4" s="232" customFormat="1" ht="15.75" customHeight="1">
      <c r="D53481" s="233"/>
    </row>
    <row r="53483" spans="4:4" s="232" customFormat="1" ht="15.75" customHeight="1">
      <c r="D53483" s="233"/>
    </row>
    <row r="53485" spans="4:4" s="232" customFormat="1" ht="15.75" customHeight="1">
      <c r="D53485" s="233"/>
    </row>
    <row r="53487" spans="4:4" s="232" customFormat="1" ht="15.75" customHeight="1">
      <c r="D53487" s="233"/>
    </row>
    <row r="53489" spans="4:4" s="232" customFormat="1" ht="15.75" customHeight="1">
      <c r="D53489" s="233"/>
    </row>
    <row r="53491" spans="4:4" s="232" customFormat="1" ht="15.75" customHeight="1">
      <c r="D53491" s="233"/>
    </row>
    <row r="53493" spans="4:4" s="232" customFormat="1" ht="15.75" customHeight="1">
      <c r="D53493" s="233"/>
    </row>
    <row r="53495" spans="4:4" s="232" customFormat="1" ht="15.75" customHeight="1">
      <c r="D53495" s="233"/>
    </row>
    <row r="53497" spans="4:4" s="232" customFormat="1" ht="15.75" customHeight="1">
      <c r="D53497" s="233"/>
    </row>
    <row r="53499" spans="4:4" s="232" customFormat="1" ht="15.75" customHeight="1">
      <c r="D53499" s="233"/>
    </row>
    <row r="53501" spans="4:4" s="232" customFormat="1" ht="15.75" customHeight="1">
      <c r="D53501" s="233"/>
    </row>
    <row r="53503" spans="4:4" s="232" customFormat="1" ht="15.75" customHeight="1">
      <c r="D53503" s="233"/>
    </row>
    <row r="53505" spans="4:4" s="232" customFormat="1" ht="15.75" customHeight="1">
      <c r="D53505" s="233"/>
    </row>
    <row r="53507" spans="4:4" s="232" customFormat="1" ht="15.75" customHeight="1">
      <c r="D53507" s="233"/>
    </row>
    <row r="53509" spans="4:4" s="232" customFormat="1" ht="15.75" customHeight="1">
      <c r="D53509" s="233"/>
    </row>
    <row r="53511" spans="4:4" s="232" customFormat="1" ht="15.75" customHeight="1">
      <c r="D53511" s="233"/>
    </row>
    <row r="53513" spans="4:4" s="232" customFormat="1" ht="15.75" customHeight="1">
      <c r="D53513" s="233"/>
    </row>
    <row r="53515" spans="4:4" s="232" customFormat="1" ht="15.75" customHeight="1">
      <c r="D53515" s="233"/>
    </row>
    <row r="53517" spans="4:4" s="232" customFormat="1" ht="15.75" customHeight="1">
      <c r="D53517" s="233"/>
    </row>
    <row r="53519" spans="4:4" s="232" customFormat="1" ht="15.75" customHeight="1">
      <c r="D53519" s="233"/>
    </row>
    <row r="53521" spans="4:4" s="232" customFormat="1" ht="15.75" customHeight="1">
      <c r="D53521" s="233"/>
    </row>
    <row r="53523" spans="4:4" s="232" customFormat="1" ht="15.75" customHeight="1">
      <c r="D53523" s="233"/>
    </row>
    <row r="53525" spans="4:4" s="232" customFormat="1" ht="15.75" customHeight="1">
      <c r="D53525" s="233"/>
    </row>
    <row r="53527" spans="4:4" s="232" customFormat="1" ht="15.75" customHeight="1">
      <c r="D53527" s="233"/>
    </row>
    <row r="53529" spans="4:4" s="232" customFormat="1" ht="15.75" customHeight="1">
      <c r="D53529" s="233"/>
    </row>
    <row r="53531" spans="4:4" s="232" customFormat="1" ht="15.75" customHeight="1">
      <c r="D53531" s="233"/>
    </row>
    <row r="53533" spans="4:4" s="232" customFormat="1" ht="15.75" customHeight="1">
      <c r="D53533" s="233"/>
    </row>
    <row r="53535" spans="4:4" s="232" customFormat="1" ht="15.75" customHeight="1">
      <c r="D53535" s="233"/>
    </row>
    <row r="53537" spans="4:4" s="232" customFormat="1" ht="15.75" customHeight="1">
      <c r="D53537" s="233"/>
    </row>
    <row r="53539" spans="4:4" s="232" customFormat="1" ht="15.75" customHeight="1">
      <c r="D53539" s="233"/>
    </row>
    <row r="53541" spans="4:4" s="232" customFormat="1" ht="15.75" customHeight="1">
      <c r="D53541" s="233"/>
    </row>
    <row r="53543" spans="4:4" s="232" customFormat="1" ht="15.75" customHeight="1">
      <c r="D53543" s="233"/>
    </row>
    <row r="53545" spans="4:4" s="232" customFormat="1" ht="15.75" customHeight="1">
      <c r="D53545" s="233"/>
    </row>
    <row r="53547" spans="4:4" s="232" customFormat="1" ht="15.75" customHeight="1">
      <c r="D53547" s="233"/>
    </row>
    <row r="53549" spans="4:4" s="232" customFormat="1" ht="15.75" customHeight="1">
      <c r="D53549" s="233"/>
    </row>
    <row r="53551" spans="4:4" s="232" customFormat="1" ht="15.75" customHeight="1">
      <c r="D53551" s="233"/>
    </row>
    <row r="53553" spans="4:4" s="232" customFormat="1" ht="15.75" customHeight="1">
      <c r="D53553" s="233"/>
    </row>
    <row r="53555" spans="4:4" s="232" customFormat="1" ht="15.75" customHeight="1">
      <c r="D53555" s="233"/>
    </row>
    <row r="53557" spans="4:4" s="232" customFormat="1" ht="15.75" customHeight="1">
      <c r="D53557" s="233"/>
    </row>
    <row r="53559" spans="4:4" s="232" customFormat="1" ht="15.75" customHeight="1">
      <c r="D53559" s="233"/>
    </row>
    <row r="53561" spans="4:4" s="232" customFormat="1" ht="15.75" customHeight="1">
      <c r="D53561" s="233"/>
    </row>
    <row r="53563" spans="4:4" s="232" customFormat="1" ht="15.75" customHeight="1">
      <c r="D53563" s="233"/>
    </row>
    <row r="53565" spans="4:4" s="232" customFormat="1" ht="15.75" customHeight="1">
      <c r="D53565" s="233"/>
    </row>
    <row r="53567" spans="4:4" s="232" customFormat="1" ht="15.75" customHeight="1">
      <c r="D53567" s="233"/>
    </row>
    <row r="53569" spans="4:4" s="232" customFormat="1" ht="15.75" customHeight="1">
      <c r="D53569" s="233"/>
    </row>
    <row r="53571" spans="4:4" s="232" customFormat="1" ht="15.75" customHeight="1">
      <c r="D53571" s="233"/>
    </row>
    <row r="53573" spans="4:4" s="232" customFormat="1" ht="15.75" customHeight="1">
      <c r="D53573" s="233"/>
    </row>
    <row r="53575" spans="4:4" s="232" customFormat="1" ht="15.75" customHeight="1">
      <c r="D53575" s="233"/>
    </row>
    <row r="53577" spans="4:4" s="232" customFormat="1" ht="15.75" customHeight="1">
      <c r="D53577" s="233"/>
    </row>
    <row r="53579" spans="4:4" s="232" customFormat="1" ht="15.75" customHeight="1">
      <c r="D53579" s="233"/>
    </row>
    <row r="53581" spans="4:4" s="232" customFormat="1" ht="15.75" customHeight="1">
      <c r="D53581" s="233"/>
    </row>
    <row r="53583" spans="4:4" s="232" customFormat="1" ht="15.75" customHeight="1">
      <c r="D53583" s="233"/>
    </row>
    <row r="53585" spans="4:4" s="232" customFormat="1" ht="15.75" customHeight="1">
      <c r="D53585" s="233"/>
    </row>
    <row r="53587" spans="4:4" s="232" customFormat="1" ht="15.75" customHeight="1">
      <c r="D53587" s="233"/>
    </row>
    <row r="53589" spans="4:4" s="232" customFormat="1" ht="15.75" customHeight="1">
      <c r="D53589" s="233"/>
    </row>
    <row r="53591" spans="4:4" s="232" customFormat="1" ht="15.75" customHeight="1">
      <c r="D53591" s="233"/>
    </row>
    <row r="53593" spans="4:4" s="232" customFormat="1" ht="15.75" customHeight="1">
      <c r="D53593" s="233"/>
    </row>
    <row r="53595" spans="4:4" s="232" customFormat="1" ht="15.75" customHeight="1">
      <c r="D53595" s="233"/>
    </row>
    <row r="53597" spans="4:4" s="232" customFormat="1" ht="15.75" customHeight="1">
      <c r="D53597" s="233"/>
    </row>
    <row r="53599" spans="4:4" s="232" customFormat="1" ht="15.75" customHeight="1">
      <c r="D53599" s="233"/>
    </row>
    <row r="53601" spans="4:4" s="232" customFormat="1" ht="15.75" customHeight="1">
      <c r="D53601" s="233"/>
    </row>
    <row r="53603" spans="4:4" s="232" customFormat="1" ht="15.75" customHeight="1">
      <c r="D53603" s="233"/>
    </row>
    <row r="53605" spans="4:4" s="232" customFormat="1" ht="15.75" customHeight="1">
      <c r="D53605" s="233"/>
    </row>
    <row r="53607" spans="4:4" s="232" customFormat="1" ht="15.75" customHeight="1">
      <c r="D53607" s="233"/>
    </row>
    <row r="53609" spans="4:4" s="232" customFormat="1" ht="15.75" customHeight="1">
      <c r="D53609" s="233"/>
    </row>
    <row r="53611" spans="4:4" s="232" customFormat="1" ht="15.75" customHeight="1">
      <c r="D53611" s="233"/>
    </row>
    <row r="53613" spans="4:4" s="232" customFormat="1" ht="15.75" customHeight="1">
      <c r="D53613" s="233"/>
    </row>
    <row r="53615" spans="4:4" s="232" customFormat="1" ht="15.75" customHeight="1">
      <c r="D53615" s="233"/>
    </row>
    <row r="53617" spans="4:4" s="232" customFormat="1" ht="15.75" customHeight="1">
      <c r="D53617" s="233"/>
    </row>
    <row r="53619" spans="4:4" s="232" customFormat="1" ht="15.75" customHeight="1">
      <c r="D53619" s="233"/>
    </row>
    <row r="53621" spans="4:4" s="232" customFormat="1" ht="15.75" customHeight="1">
      <c r="D53621" s="233"/>
    </row>
    <row r="53623" spans="4:4" s="232" customFormat="1" ht="15.75" customHeight="1">
      <c r="D53623" s="233"/>
    </row>
    <row r="53625" spans="4:4" s="232" customFormat="1" ht="15.75" customHeight="1">
      <c r="D53625" s="233"/>
    </row>
    <row r="53627" spans="4:4" s="232" customFormat="1" ht="15.75" customHeight="1">
      <c r="D53627" s="233"/>
    </row>
    <row r="53629" spans="4:4" s="232" customFormat="1" ht="15.75" customHeight="1">
      <c r="D53629" s="233"/>
    </row>
    <row r="53631" spans="4:4" s="232" customFormat="1" ht="15.75" customHeight="1">
      <c r="D53631" s="233"/>
    </row>
    <row r="53633" spans="4:4" s="232" customFormat="1" ht="15.75" customHeight="1">
      <c r="D53633" s="233"/>
    </row>
    <row r="53635" spans="4:4" s="232" customFormat="1" ht="15.75" customHeight="1">
      <c r="D53635" s="233"/>
    </row>
    <row r="53637" spans="4:4" s="232" customFormat="1" ht="15.75" customHeight="1">
      <c r="D53637" s="233"/>
    </row>
    <row r="53639" spans="4:4" s="232" customFormat="1" ht="15.75" customHeight="1">
      <c r="D53639" s="233"/>
    </row>
    <row r="53641" spans="4:4" s="232" customFormat="1" ht="15.75" customHeight="1">
      <c r="D53641" s="233"/>
    </row>
    <row r="53643" spans="4:4" s="232" customFormat="1" ht="15.75" customHeight="1">
      <c r="D53643" s="233"/>
    </row>
    <row r="53645" spans="4:4" s="232" customFormat="1" ht="15.75" customHeight="1">
      <c r="D53645" s="233"/>
    </row>
    <row r="53647" spans="4:4" s="232" customFormat="1" ht="15.75" customHeight="1">
      <c r="D53647" s="233"/>
    </row>
    <row r="53649" spans="4:4" s="232" customFormat="1" ht="15.75" customHeight="1">
      <c r="D53649" s="233"/>
    </row>
    <row r="53651" spans="4:4" s="232" customFormat="1" ht="15.75" customHeight="1">
      <c r="D53651" s="233"/>
    </row>
    <row r="53653" spans="4:4" s="232" customFormat="1" ht="15.75" customHeight="1">
      <c r="D53653" s="233"/>
    </row>
    <row r="53655" spans="4:4" s="232" customFormat="1" ht="15.75" customHeight="1">
      <c r="D53655" s="233"/>
    </row>
    <row r="53657" spans="4:4" s="232" customFormat="1" ht="15.75" customHeight="1">
      <c r="D53657" s="233"/>
    </row>
    <row r="53659" spans="4:4" s="232" customFormat="1" ht="15.75" customHeight="1">
      <c r="D53659" s="233"/>
    </row>
    <row r="53661" spans="4:4" s="232" customFormat="1" ht="15.75" customHeight="1">
      <c r="D53661" s="233"/>
    </row>
    <row r="53663" spans="4:4" s="232" customFormat="1" ht="15.75" customHeight="1">
      <c r="D53663" s="233"/>
    </row>
    <row r="53665" spans="4:4" s="232" customFormat="1" ht="15.75" customHeight="1">
      <c r="D53665" s="233"/>
    </row>
    <row r="53667" spans="4:4" s="232" customFormat="1" ht="15.75" customHeight="1">
      <c r="D53667" s="233"/>
    </row>
    <row r="53669" spans="4:4" s="232" customFormat="1" ht="15.75" customHeight="1">
      <c r="D53669" s="233"/>
    </row>
    <row r="53671" spans="4:4" s="232" customFormat="1" ht="15.75" customHeight="1">
      <c r="D53671" s="233"/>
    </row>
    <row r="53673" spans="4:4" s="232" customFormat="1" ht="15.75" customHeight="1">
      <c r="D53673" s="233"/>
    </row>
    <row r="53675" spans="4:4" s="232" customFormat="1" ht="15.75" customHeight="1">
      <c r="D53675" s="233"/>
    </row>
    <row r="53677" spans="4:4" s="232" customFormat="1" ht="15.75" customHeight="1">
      <c r="D53677" s="233"/>
    </row>
    <row r="53679" spans="4:4" s="232" customFormat="1" ht="15.75" customHeight="1">
      <c r="D53679" s="233"/>
    </row>
    <row r="53681" spans="4:4" s="232" customFormat="1" ht="15.75" customHeight="1">
      <c r="D53681" s="233"/>
    </row>
    <row r="53683" spans="4:4" s="232" customFormat="1" ht="15.75" customHeight="1">
      <c r="D53683" s="233"/>
    </row>
    <row r="53685" spans="4:4" s="232" customFormat="1" ht="15.75" customHeight="1">
      <c r="D53685" s="233"/>
    </row>
    <row r="53687" spans="4:4" s="232" customFormat="1" ht="15.75" customHeight="1">
      <c r="D53687" s="233"/>
    </row>
    <row r="53689" spans="4:4" s="232" customFormat="1" ht="15.75" customHeight="1">
      <c r="D53689" s="233"/>
    </row>
    <row r="53691" spans="4:4" s="232" customFormat="1" ht="15.75" customHeight="1">
      <c r="D53691" s="233"/>
    </row>
    <row r="53693" spans="4:4" s="232" customFormat="1" ht="15.75" customHeight="1">
      <c r="D53693" s="233"/>
    </row>
    <row r="53695" spans="4:4" s="232" customFormat="1" ht="15.75" customHeight="1">
      <c r="D53695" s="233"/>
    </row>
    <row r="53697" spans="4:4" s="232" customFormat="1" ht="15.75" customHeight="1">
      <c r="D53697" s="233"/>
    </row>
    <row r="53699" spans="4:4" s="232" customFormat="1" ht="15.75" customHeight="1">
      <c r="D53699" s="233"/>
    </row>
    <row r="53701" spans="4:4" s="232" customFormat="1" ht="15.75" customHeight="1">
      <c r="D53701" s="233"/>
    </row>
    <row r="53703" spans="4:4" s="232" customFormat="1" ht="15.75" customHeight="1">
      <c r="D53703" s="233"/>
    </row>
    <row r="53705" spans="4:4" s="232" customFormat="1" ht="15.75" customHeight="1">
      <c r="D53705" s="233"/>
    </row>
    <row r="53707" spans="4:4" s="232" customFormat="1" ht="15.75" customHeight="1">
      <c r="D53707" s="233"/>
    </row>
    <row r="53709" spans="4:4" s="232" customFormat="1" ht="15.75" customHeight="1">
      <c r="D53709" s="233"/>
    </row>
    <row r="53711" spans="4:4" s="232" customFormat="1" ht="15.75" customHeight="1">
      <c r="D53711" s="233"/>
    </row>
    <row r="53713" spans="4:4" s="232" customFormat="1" ht="15.75" customHeight="1">
      <c r="D53713" s="233"/>
    </row>
    <row r="53715" spans="4:4" s="232" customFormat="1" ht="15.75" customHeight="1">
      <c r="D53715" s="233"/>
    </row>
    <row r="53717" spans="4:4" s="232" customFormat="1" ht="15.75" customHeight="1">
      <c r="D53717" s="233"/>
    </row>
    <row r="53719" spans="4:4" s="232" customFormat="1" ht="15.75" customHeight="1">
      <c r="D53719" s="233"/>
    </row>
    <row r="53721" spans="4:4" s="232" customFormat="1" ht="15.75" customHeight="1">
      <c r="D53721" s="233"/>
    </row>
    <row r="53723" spans="4:4" s="232" customFormat="1" ht="15.75" customHeight="1">
      <c r="D53723" s="233"/>
    </row>
    <row r="53725" spans="4:4" s="232" customFormat="1" ht="15.75" customHeight="1">
      <c r="D53725" s="233"/>
    </row>
    <row r="53727" spans="4:4" s="232" customFormat="1" ht="15.75" customHeight="1">
      <c r="D53727" s="233"/>
    </row>
    <row r="53729" spans="4:4" s="232" customFormat="1" ht="15.75" customHeight="1">
      <c r="D53729" s="233"/>
    </row>
    <row r="53731" spans="4:4" s="232" customFormat="1" ht="15.75" customHeight="1">
      <c r="D53731" s="233"/>
    </row>
    <row r="53733" spans="4:4" s="232" customFormat="1" ht="15.75" customHeight="1">
      <c r="D53733" s="233"/>
    </row>
    <row r="53735" spans="4:4" s="232" customFormat="1" ht="15.75" customHeight="1">
      <c r="D53735" s="233"/>
    </row>
    <row r="53737" spans="4:4" s="232" customFormat="1" ht="15.75" customHeight="1">
      <c r="D53737" s="233"/>
    </row>
    <row r="53739" spans="4:4" s="232" customFormat="1" ht="15.75" customHeight="1">
      <c r="D53739" s="233"/>
    </row>
    <row r="53741" spans="4:4" s="232" customFormat="1" ht="15.75" customHeight="1">
      <c r="D53741" s="233"/>
    </row>
    <row r="53743" spans="4:4" s="232" customFormat="1" ht="15.75" customHeight="1">
      <c r="D53743" s="233"/>
    </row>
    <row r="53745" spans="4:4" s="232" customFormat="1" ht="15.75" customHeight="1">
      <c r="D53745" s="233"/>
    </row>
    <row r="53747" spans="4:4" s="232" customFormat="1" ht="15.75" customHeight="1">
      <c r="D53747" s="233"/>
    </row>
    <row r="53749" spans="4:4" s="232" customFormat="1" ht="15.75" customHeight="1">
      <c r="D53749" s="233"/>
    </row>
    <row r="53751" spans="4:4" s="232" customFormat="1" ht="15.75" customHeight="1">
      <c r="D53751" s="233"/>
    </row>
    <row r="53753" spans="4:4" s="232" customFormat="1" ht="15.75" customHeight="1">
      <c r="D53753" s="233"/>
    </row>
    <row r="53755" spans="4:4" s="232" customFormat="1" ht="15.75" customHeight="1">
      <c r="D53755" s="233"/>
    </row>
    <row r="53757" spans="4:4" s="232" customFormat="1" ht="15.75" customHeight="1">
      <c r="D53757" s="233"/>
    </row>
    <row r="53759" spans="4:4" s="232" customFormat="1" ht="15.75" customHeight="1">
      <c r="D53759" s="233"/>
    </row>
    <row r="53761" spans="4:4" s="232" customFormat="1" ht="15.75" customHeight="1">
      <c r="D53761" s="233"/>
    </row>
    <row r="53763" spans="4:4" s="232" customFormat="1" ht="15.75" customHeight="1">
      <c r="D53763" s="233"/>
    </row>
    <row r="53765" spans="4:4" s="232" customFormat="1" ht="15.75" customHeight="1">
      <c r="D53765" s="233"/>
    </row>
    <row r="53767" spans="4:4" s="232" customFormat="1" ht="15.75" customHeight="1">
      <c r="D53767" s="233"/>
    </row>
    <row r="53769" spans="4:4" s="232" customFormat="1" ht="15.75" customHeight="1">
      <c r="D53769" s="233"/>
    </row>
    <row r="53771" spans="4:4" s="232" customFormat="1" ht="15.75" customHeight="1">
      <c r="D53771" s="233"/>
    </row>
    <row r="53773" spans="4:4" s="232" customFormat="1" ht="15.75" customHeight="1">
      <c r="D53773" s="233"/>
    </row>
    <row r="53775" spans="4:4" s="232" customFormat="1" ht="15.75" customHeight="1">
      <c r="D53775" s="233"/>
    </row>
    <row r="53777" spans="4:4" s="232" customFormat="1" ht="15.75" customHeight="1">
      <c r="D53777" s="233"/>
    </row>
    <row r="53779" spans="4:4" s="232" customFormat="1" ht="15.75" customHeight="1">
      <c r="D53779" s="233"/>
    </row>
    <row r="53781" spans="4:4" s="232" customFormat="1" ht="15.75" customHeight="1">
      <c r="D53781" s="233"/>
    </row>
    <row r="53783" spans="4:4" s="232" customFormat="1" ht="15.75" customHeight="1">
      <c r="D53783" s="233"/>
    </row>
    <row r="53785" spans="4:4" s="232" customFormat="1" ht="15.75" customHeight="1">
      <c r="D53785" s="233"/>
    </row>
    <row r="53787" spans="4:4" s="232" customFormat="1" ht="15.75" customHeight="1">
      <c r="D53787" s="233"/>
    </row>
    <row r="53789" spans="4:4" s="232" customFormat="1" ht="15.75" customHeight="1">
      <c r="D53789" s="233"/>
    </row>
    <row r="53791" spans="4:4" s="232" customFormat="1" ht="15.75" customHeight="1">
      <c r="D53791" s="233"/>
    </row>
    <row r="53793" spans="4:4" s="232" customFormat="1" ht="15.75" customHeight="1">
      <c r="D53793" s="233"/>
    </row>
    <row r="53795" spans="4:4" s="232" customFormat="1" ht="15.75" customHeight="1">
      <c r="D53795" s="233"/>
    </row>
    <row r="53797" spans="4:4" s="232" customFormat="1" ht="15.75" customHeight="1">
      <c r="D53797" s="233"/>
    </row>
    <row r="53799" spans="4:4" s="232" customFormat="1" ht="15.75" customHeight="1">
      <c r="D53799" s="233"/>
    </row>
    <row r="53801" spans="4:4" s="232" customFormat="1" ht="15.75" customHeight="1">
      <c r="D53801" s="233"/>
    </row>
    <row r="53803" spans="4:4" s="232" customFormat="1" ht="15.75" customHeight="1">
      <c r="D53803" s="233"/>
    </row>
    <row r="53805" spans="4:4" s="232" customFormat="1" ht="15.75" customHeight="1">
      <c r="D53805" s="233"/>
    </row>
    <row r="53807" spans="4:4" s="232" customFormat="1" ht="15.75" customHeight="1">
      <c r="D53807" s="233"/>
    </row>
    <row r="53809" spans="4:4" s="232" customFormat="1" ht="15.75" customHeight="1">
      <c r="D53809" s="233"/>
    </row>
    <row r="53811" spans="4:4" s="232" customFormat="1" ht="15.75" customHeight="1">
      <c r="D53811" s="233"/>
    </row>
    <row r="53813" spans="4:4" s="232" customFormat="1" ht="15.75" customHeight="1">
      <c r="D53813" s="233"/>
    </row>
    <row r="53815" spans="4:4" s="232" customFormat="1" ht="15.75" customHeight="1">
      <c r="D53815" s="233"/>
    </row>
    <row r="53817" spans="4:4" s="232" customFormat="1" ht="15.75" customHeight="1">
      <c r="D53817" s="233"/>
    </row>
    <row r="53819" spans="4:4" s="232" customFormat="1" ht="15.75" customHeight="1">
      <c r="D53819" s="233"/>
    </row>
    <row r="53821" spans="4:4" s="232" customFormat="1" ht="15.75" customHeight="1">
      <c r="D53821" s="233"/>
    </row>
    <row r="53823" spans="4:4" s="232" customFormat="1" ht="15.75" customHeight="1">
      <c r="D53823" s="233"/>
    </row>
    <row r="53825" spans="4:4" s="232" customFormat="1" ht="15.75" customHeight="1">
      <c r="D53825" s="233"/>
    </row>
    <row r="53827" spans="4:4" s="232" customFormat="1" ht="15.75" customHeight="1">
      <c r="D53827" s="233"/>
    </row>
    <row r="53829" spans="4:4" s="232" customFormat="1" ht="15.75" customHeight="1">
      <c r="D53829" s="233"/>
    </row>
    <row r="53831" spans="4:4" s="232" customFormat="1" ht="15.75" customHeight="1">
      <c r="D53831" s="233"/>
    </row>
    <row r="53833" spans="4:4" s="232" customFormat="1" ht="15.75" customHeight="1">
      <c r="D53833" s="233"/>
    </row>
    <row r="53835" spans="4:4" s="232" customFormat="1" ht="15.75" customHeight="1">
      <c r="D53835" s="233"/>
    </row>
    <row r="53837" spans="4:4" s="232" customFormat="1" ht="15.75" customHeight="1">
      <c r="D53837" s="233"/>
    </row>
    <row r="53839" spans="4:4" s="232" customFormat="1" ht="15.75" customHeight="1">
      <c r="D53839" s="233"/>
    </row>
    <row r="53841" spans="4:4" s="232" customFormat="1" ht="15.75" customHeight="1">
      <c r="D53841" s="233"/>
    </row>
    <row r="53843" spans="4:4" s="232" customFormat="1" ht="15.75" customHeight="1">
      <c r="D53843" s="233"/>
    </row>
    <row r="53845" spans="4:4" s="232" customFormat="1" ht="15.75" customHeight="1">
      <c r="D53845" s="233"/>
    </row>
    <row r="53847" spans="4:4" s="232" customFormat="1" ht="15.75" customHeight="1">
      <c r="D53847" s="233"/>
    </row>
    <row r="53849" spans="4:4" s="232" customFormat="1" ht="15.75" customHeight="1">
      <c r="D53849" s="233"/>
    </row>
    <row r="53851" spans="4:4" s="232" customFormat="1" ht="15.75" customHeight="1">
      <c r="D53851" s="233"/>
    </row>
    <row r="53853" spans="4:4" s="232" customFormat="1" ht="15.75" customHeight="1">
      <c r="D53853" s="233"/>
    </row>
    <row r="53855" spans="4:4" s="232" customFormat="1" ht="15.75" customHeight="1">
      <c r="D53855" s="233"/>
    </row>
    <row r="53857" spans="4:4" s="232" customFormat="1" ht="15.75" customHeight="1">
      <c r="D53857" s="233"/>
    </row>
    <row r="53859" spans="4:4" s="232" customFormat="1" ht="15.75" customHeight="1">
      <c r="D53859" s="233"/>
    </row>
    <row r="53861" spans="4:4" s="232" customFormat="1" ht="15.75" customHeight="1">
      <c r="D53861" s="233"/>
    </row>
    <row r="53863" spans="4:4" s="232" customFormat="1" ht="15.75" customHeight="1">
      <c r="D53863" s="233"/>
    </row>
    <row r="53865" spans="4:4" s="232" customFormat="1" ht="15.75" customHeight="1">
      <c r="D53865" s="233"/>
    </row>
    <row r="53867" spans="4:4" s="232" customFormat="1" ht="15.75" customHeight="1">
      <c r="D53867" s="233"/>
    </row>
    <row r="53869" spans="4:4" s="232" customFormat="1" ht="15.75" customHeight="1">
      <c r="D53869" s="233"/>
    </row>
    <row r="53871" spans="4:4" s="232" customFormat="1" ht="15.75" customHeight="1">
      <c r="D53871" s="233"/>
    </row>
    <row r="53873" spans="4:4" s="232" customFormat="1" ht="15.75" customHeight="1">
      <c r="D53873" s="233"/>
    </row>
    <row r="53875" spans="4:4" s="232" customFormat="1" ht="15.75" customHeight="1">
      <c r="D53875" s="233"/>
    </row>
    <row r="53877" spans="4:4" s="232" customFormat="1" ht="15.75" customHeight="1">
      <c r="D53877" s="233"/>
    </row>
    <row r="53879" spans="4:4" s="232" customFormat="1" ht="15.75" customHeight="1">
      <c r="D53879" s="233"/>
    </row>
    <row r="53881" spans="4:4" s="232" customFormat="1" ht="15.75" customHeight="1">
      <c r="D53881" s="233"/>
    </row>
    <row r="53883" spans="4:4" s="232" customFormat="1" ht="15.75" customHeight="1">
      <c r="D53883" s="233"/>
    </row>
    <row r="53885" spans="4:4" s="232" customFormat="1" ht="15.75" customHeight="1">
      <c r="D53885" s="233"/>
    </row>
    <row r="53887" spans="4:4" s="232" customFormat="1" ht="15.75" customHeight="1">
      <c r="D53887" s="233"/>
    </row>
    <row r="53889" spans="4:4" s="232" customFormat="1" ht="15.75" customHeight="1">
      <c r="D53889" s="233"/>
    </row>
    <row r="53891" spans="4:4" s="232" customFormat="1" ht="15.75" customHeight="1">
      <c r="D53891" s="233"/>
    </row>
    <row r="53893" spans="4:4" s="232" customFormat="1" ht="15.75" customHeight="1">
      <c r="D53893" s="233"/>
    </row>
    <row r="53895" spans="4:4" s="232" customFormat="1" ht="15.75" customHeight="1">
      <c r="D53895" s="233"/>
    </row>
    <row r="53897" spans="4:4" s="232" customFormat="1" ht="15.75" customHeight="1">
      <c r="D53897" s="233"/>
    </row>
    <row r="53899" spans="4:4" s="232" customFormat="1" ht="15.75" customHeight="1">
      <c r="D53899" s="233"/>
    </row>
    <row r="53901" spans="4:4" s="232" customFormat="1" ht="15.75" customHeight="1">
      <c r="D53901" s="233"/>
    </row>
    <row r="53903" spans="4:4" s="232" customFormat="1" ht="15.75" customHeight="1">
      <c r="D53903" s="233"/>
    </row>
    <row r="53905" spans="4:4" s="232" customFormat="1" ht="15.75" customHeight="1">
      <c r="D53905" s="233"/>
    </row>
    <row r="53907" spans="4:4" s="232" customFormat="1" ht="15.75" customHeight="1">
      <c r="D53907" s="233"/>
    </row>
    <row r="53909" spans="4:4" s="232" customFormat="1" ht="15.75" customHeight="1">
      <c r="D53909" s="233"/>
    </row>
    <row r="53911" spans="4:4" s="232" customFormat="1" ht="15.75" customHeight="1">
      <c r="D53911" s="233"/>
    </row>
    <row r="53913" spans="4:4" s="232" customFormat="1" ht="15.75" customHeight="1">
      <c r="D53913" s="233"/>
    </row>
    <row r="53915" spans="4:4" s="232" customFormat="1" ht="15.75" customHeight="1">
      <c r="D53915" s="233"/>
    </row>
    <row r="53917" spans="4:4" s="232" customFormat="1" ht="15.75" customHeight="1">
      <c r="D53917" s="233"/>
    </row>
    <row r="53919" spans="4:4" s="232" customFormat="1" ht="15.75" customHeight="1">
      <c r="D53919" s="233"/>
    </row>
    <row r="53921" spans="4:4" s="232" customFormat="1" ht="15.75" customHeight="1">
      <c r="D53921" s="233"/>
    </row>
    <row r="53923" spans="4:4" s="232" customFormat="1" ht="15.75" customHeight="1">
      <c r="D53923" s="233"/>
    </row>
    <row r="53925" spans="4:4" s="232" customFormat="1" ht="15.75" customHeight="1">
      <c r="D53925" s="233"/>
    </row>
    <row r="53927" spans="4:4" s="232" customFormat="1" ht="15.75" customHeight="1">
      <c r="D53927" s="233"/>
    </row>
    <row r="53929" spans="4:4" s="232" customFormat="1" ht="15.75" customHeight="1">
      <c r="D53929" s="233"/>
    </row>
    <row r="53931" spans="4:4" s="232" customFormat="1" ht="15.75" customHeight="1">
      <c r="D53931" s="233"/>
    </row>
    <row r="53933" spans="4:4" s="232" customFormat="1" ht="15.75" customHeight="1">
      <c r="D53933" s="233"/>
    </row>
    <row r="53935" spans="4:4" s="232" customFormat="1" ht="15.75" customHeight="1">
      <c r="D53935" s="233"/>
    </row>
    <row r="53937" spans="4:4" s="232" customFormat="1" ht="15.75" customHeight="1">
      <c r="D53937" s="233"/>
    </row>
    <row r="53939" spans="4:4" s="232" customFormat="1" ht="15.75" customHeight="1">
      <c r="D53939" s="233"/>
    </row>
    <row r="53941" spans="4:4" s="232" customFormat="1" ht="15.75" customHeight="1">
      <c r="D53941" s="233"/>
    </row>
    <row r="53943" spans="4:4" s="232" customFormat="1" ht="15.75" customHeight="1">
      <c r="D53943" s="233"/>
    </row>
    <row r="53945" spans="4:4" s="232" customFormat="1" ht="15.75" customHeight="1">
      <c r="D53945" s="233"/>
    </row>
    <row r="53947" spans="4:4" s="232" customFormat="1" ht="15.75" customHeight="1">
      <c r="D53947" s="233"/>
    </row>
    <row r="53949" spans="4:4" s="232" customFormat="1" ht="15.75" customHeight="1">
      <c r="D53949" s="233"/>
    </row>
    <row r="53951" spans="4:4" s="232" customFormat="1" ht="15.75" customHeight="1">
      <c r="D53951" s="233"/>
    </row>
    <row r="53953" spans="4:4" s="232" customFormat="1" ht="15.75" customHeight="1">
      <c r="D53953" s="233"/>
    </row>
    <row r="53955" spans="4:4" s="232" customFormat="1" ht="15.75" customHeight="1">
      <c r="D53955" s="233"/>
    </row>
    <row r="53957" spans="4:4" s="232" customFormat="1" ht="15.75" customHeight="1">
      <c r="D53957" s="233"/>
    </row>
    <row r="53959" spans="4:4" s="232" customFormat="1" ht="15.75" customHeight="1">
      <c r="D53959" s="233"/>
    </row>
    <row r="53961" spans="4:4" s="232" customFormat="1" ht="15.75" customHeight="1">
      <c r="D53961" s="233"/>
    </row>
    <row r="53963" spans="4:4" s="232" customFormat="1" ht="15.75" customHeight="1">
      <c r="D53963" s="233"/>
    </row>
    <row r="53965" spans="4:4" s="232" customFormat="1" ht="15.75" customHeight="1">
      <c r="D53965" s="233"/>
    </row>
    <row r="53967" spans="4:4" s="232" customFormat="1" ht="15.75" customHeight="1">
      <c r="D53967" s="233"/>
    </row>
    <row r="53969" spans="4:4" s="232" customFormat="1" ht="15.75" customHeight="1">
      <c r="D53969" s="233"/>
    </row>
    <row r="53971" spans="4:4" s="232" customFormat="1" ht="15.75" customHeight="1">
      <c r="D53971" s="233"/>
    </row>
    <row r="53973" spans="4:4" s="232" customFormat="1" ht="15.75" customHeight="1">
      <c r="D53973" s="233"/>
    </row>
    <row r="53975" spans="4:4" s="232" customFormat="1" ht="15.75" customHeight="1">
      <c r="D53975" s="233"/>
    </row>
    <row r="53977" spans="4:4" s="232" customFormat="1" ht="15.75" customHeight="1">
      <c r="D53977" s="233"/>
    </row>
    <row r="53979" spans="4:4" s="232" customFormat="1" ht="15.75" customHeight="1">
      <c r="D53979" s="233"/>
    </row>
    <row r="53981" spans="4:4" s="232" customFormat="1" ht="15.75" customHeight="1">
      <c r="D53981" s="233"/>
    </row>
    <row r="53983" spans="4:4" s="232" customFormat="1" ht="15.75" customHeight="1">
      <c r="D53983" s="233"/>
    </row>
    <row r="53985" spans="4:4" s="232" customFormat="1" ht="15.75" customHeight="1">
      <c r="D53985" s="233"/>
    </row>
    <row r="53987" spans="4:4" s="232" customFormat="1" ht="15.75" customHeight="1">
      <c r="D53987" s="233"/>
    </row>
    <row r="53989" spans="4:4" s="232" customFormat="1" ht="15.75" customHeight="1">
      <c r="D53989" s="233"/>
    </row>
    <row r="53991" spans="4:4" s="232" customFormat="1" ht="15.75" customHeight="1">
      <c r="D53991" s="233"/>
    </row>
    <row r="53993" spans="4:4" s="232" customFormat="1" ht="15.75" customHeight="1">
      <c r="D53993" s="233"/>
    </row>
    <row r="53995" spans="4:4" s="232" customFormat="1" ht="15.75" customHeight="1">
      <c r="D53995" s="233"/>
    </row>
    <row r="53997" spans="4:4" s="232" customFormat="1" ht="15.75" customHeight="1">
      <c r="D53997" s="233"/>
    </row>
    <row r="53999" spans="4:4" s="232" customFormat="1" ht="15.75" customHeight="1">
      <c r="D53999" s="233"/>
    </row>
    <row r="54001" spans="4:4" s="232" customFormat="1" ht="15.75" customHeight="1">
      <c r="D54001" s="233"/>
    </row>
    <row r="54003" spans="4:4" s="232" customFormat="1" ht="15.75" customHeight="1">
      <c r="D54003" s="233"/>
    </row>
    <row r="54005" spans="4:4" s="232" customFormat="1" ht="15.75" customHeight="1">
      <c r="D54005" s="233"/>
    </row>
    <row r="54007" spans="4:4" s="232" customFormat="1" ht="15.75" customHeight="1">
      <c r="D54007" s="233"/>
    </row>
    <row r="54009" spans="4:4" s="232" customFormat="1" ht="15.75" customHeight="1">
      <c r="D54009" s="233"/>
    </row>
    <row r="54011" spans="4:4" s="232" customFormat="1" ht="15.75" customHeight="1">
      <c r="D54011" s="233"/>
    </row>
    <row r="54013" spans="4:4" s="232" customFormat="1" ht="15.75" customHeight="1">
      <c r="D54013" s="233"/>
    </row>
    <row r="54015" spans="4:4" s="232" customFormat="1" ht="15.75" customHeight="1">
      <c r="D54015" s="233"/>
    </row>
    <row r="54017" spans="4:4" s="232" customFormat="1" ht="15.75" customHeight="1">
      <c r="D54017" s="233"/>
    </row>
    <row r="54019" spans="4:4" s="232" customFormat="1" ht="15.75" customHeight="1">
      <c r="D54019" s="233"/>
    </row>
    <row r="54021" spans="4:4" s="232" customFormat="1" ht="15.75" customHeight="1">
      <c r="D54021" s="233"/>
    </row>
    <row r="54023" spans="4:4" s="232" customFormat="1" ht="15.75" customHeight="1">
      <c r="D54023" s="233"/>
    </row>
    <row r="54025" spans="4:4" s="232" customFormat="1" ht="15.75" customHeight="1">
      <c r="D54025" s="233"/>
    </row>
    <row r="54027" spans="4:4" s="232" customFormat="1" ht="15.75" customHeight="1">
      <c r="D54027" s="233"/>
    </row>
    <row r="54029" spans="4:4" s="232" customFormat="1" ht="15.75" customHeight="1">
      <c r="D54029" s="233"/>
    </row>
    <row r="54031" spans="4:4" s="232" customFormat="1" ht="15.75" customHeight="1">
      <c r="D54031" s="233"/>
    </row>
    <row r="54033" spans="4:4" s="232" customFormat="1" ht="15.75" customHeight="1">
      <c r="D54033" s="233"/>
    </row>
    <row r="54035" spans="4:4" s="232" customFormat="1" ht="15.75" customHeight="1">
      <c r="D54035" s="233"/>
    </row>
    <row r="54037" spans="4:4" s="232" customFormat="1" ht="15.75" customHeight="1">
      <c r="D54037" s="233"/>
    </row>
    <row r="54039" spans="4:4" s="232" customFormat="1" ht="15.75" customHeight="1">
      <c r="D54039" s="233"/>
    </row>
    <row r="54041" spans="4:4" s="232" customFormat="1" ht="15.75" customHeight="1">
      <c r="D54041" s="233"/>
    </row>
    <row r="54043" spans="4:4" s="232" customFormat="1" ht="15.75" customHeight="1">
      <c r="D54043" s="233"/>
    </row>
    <row r="54045" spans="4:4" s="232" customFormat="1" ht="15.75" customHeight="1">
      <c r="D54045" s="233"/>
    </row>
    <row r="54047" spans="4:4" s="232" customFormat="1" ht="15.75" customHeight="1">
      <c r="D54047" s="233"/>
    </row>
    <row r="54049" spans="4:4" s="232" customFormat="1" ht="15.75" customHeight="1">
      <c r="D54049" s="233"/>
    </row>
    <row r="54051" spans="4:4" s="232" customFormat="1" ht="15.75" customHeight="1">
      <c r="D54051" s="233"/>
    </row>
    <row r="54053" spans="4:4" s="232" customFormat="1" ht="15.75" customHeight="1">
      <c r="D54053" s="233"/>
    </row>
    <row r="54055" spans="4:4" s="232" customFormat="1" ht="15.75" customHeight="1">
      <c r="D54055" s="233"/>
    </row>
    <row r="54057" spans="4:4" s="232" customFormat="1" ht="15.75" customHeight="1">
      <c r="D54057" s="233"/>
    </row>
    <row r="54059" spans="4:4" s="232" customFormat="1" ht="15.75" customHeight="1">
      <c r="D54059" s="233"/>
    </row>
    <row r="54061" spans="4:4" s="232" customFormat="1" ht="15.75" customHeight="1">
      <c r="D54061" s="233"/>
    </row>
    <row r="54063" spans="4:4" s="232" customFormat="1" ht="15.75" customHeight="1">
      <c r="D54063" s="233"/>
    </row>
    <row r="54065" spans="4:4" s="232" customFormat="1" ht="15.75" customHeight="1">
      <c r="D54065" s="233"/>
    </row>
    <row r="54067" spans="4:4" s="232" customFormat="1" ht="15.75" customHeight="1">
      <c r="D54067" s="233"/>
    </row>
    <row r="54069" spans="4:4" s="232" customFormat="1" ht="15.75" customHeight="1">
      <c r="D54069" s="233"/>
    </row>
    <row r="54071" spans="4:4" s="232" customFormat="1" ht="15.75" customHeight="1">
      <c r="D54071" s="233"/>
    </row>
    <row r="54073" spans="4:4" s="232" customFormat="1" ht="15.75" customHeight="1">
      <c r="D54073" s="233"/>
    </row>
    <row r="54075" spans="4:4" s="232" customFormat="1" ht="15.75" customHeight="1">
      <c r="D54075" s="233"/>
    </row>
    <row r="54077" spans="4:4" s="232" customFormat="1" ht="15.75" customHeight="1">
      <c r="D54077" s="233"/>
    </row>
    <row r="54079" spans="4:4" s="232" customFormat="1" ht="15.75" customHeight="1">
      <c r="D54079" s="233"/>
    </row>
    <row r="54081" spans="4:4" s="232" customFormat="1" ht="15.75" customHeight="1">
      <c r="D54081" s="233"/>
    </row>
    <row r="54083" spans="4:4" s="232" customFormat="1" ht="15.75" customHeight="1">
      <c r="D54083" s="233"/>
    </row>
    <row r="54085" spans="4:4" s="232" customFormat="1" ht="15.75" customHeight="1">
      <c r="D54085" s="233"/>
    </row>
    <row r="54087" spans="4:4" s="232" customFormat="1" ht="15.75" customHeight="1">
      <c r="D54087" s="233"/>
    </row>
    <row r="54089" spans="4:4" s="232" customFormat="1" ht="15.75" customHeight="1">
      <c r="D54089" s="233"/>
    </row>
    <row r="54091" spans="4:4" s="232" customFormat="1" ht="15.75" customHeight="1">
      <c r="D54091" s="233"/>
    </row>
    <row r="54093" spans="4:4" s="232" customFormat="1" ht="15.75" customHeight="1">
      <c r="D54093" s="233"/>
    </row>
    <row r="54095" spans="4:4" s="232" customFormat="1" ht="15.75" customHeight="1">
      <c r="D54095" s="233"/>
    </row>
    <row r="54097" spans="4:4" s="232" customFormat="1" ht="15.75" customHeight="1">
      <c r="D54097" s="233"/>
    </row>
    <row r="54099" spans="4:4" s="232" customFormat="1" ht="15.75" customHeight="1">
      <c r="D54099" s="233"/>
    </row>
    <row r="54101" spans="4:4" s="232" customFormat="1" ht="15.75" customHeight="1">
      <c r="D54101" s="233"/>
    </row>
    <row r="54103" spans="4:4" s="232" customFormat="1" ht="15.75" customHeight="1">
      <c r="D54103" s="233"/>
    </row>
    <row r="54105" spans="4:4" s="232" customFormat="1" ht="15.75" customHeight="1">
      <c r="D54105" s="233"/>
    </row>
    <row r="54107" spans="4:4" s="232" customFormat="1" ht="15.75" customHeight="1">
      <c r="D54107" s="233"/>
    </row>
    <row r="54109" spans="4:4" s="232" customFormat="1" ht="15.75" customHeight="1">
      <c r="D54109" s="233"/>
    </row>
    <row r="54111" spans="4:4" s="232" customFormat="1" ht="15.75" customHeight="1">
      <c r="D54111" s="233"/>
    </row>
    <row r="54113" spans="4:4" s="232" customFormat="1" ht="15.75" customHeight="1">
      <c r="D54113" s="233"/>
    </row>
    <row r="54115" spans="4:4" s="232" customFormat="1" ht="15.75" customHeight="1">
      <c r="D54115" s="233"/>
    </row>
    <row r="54117" spans="4:4" s="232" customFormat="1" ht="15.75" customHeight="1">
      <c r="D54117" s="233"/>
    </row>
    <row r="54119" spans="4:4" s="232" customFormat="1" ht="15.75" customHeight="1">
      <c r="D54119" s="233"/>
    </row>
    <row r="54121" spans="4:4" s="232" customFormat="1" ht="15.75" customHeight="1">
      <c r="D54121" s="233"/>
    </row>
    <row r="54123" spans="4:4" s="232" customFormat="1" ht="15.75" customHeight="1">
      <c r="D54123" s="233"/>
    </row>
    <row r="54125" spans="4:4" s="232" customFormat="1" ht="15.75" customHeight="1">
      <c r="D54125" s="233"/>
    </row>
    <row r="54127" spans="4:4" s="232" customFormat="1" ht="15.75" customHeight="1">
      <c r="D54127" s="233"/>
    </row>
    <row r="54129" spans="4:4" s="232" customFormat="1" ht="15.75" customHeight="1">
      <c r="D54129" s="233"/>
    </row>
    <row r="54131" spans="4:4" s="232" customFormat="1" ht="15.75" customHeight="1">
      <c r="D54131" s="233"/>
    </row>
    <row r="54133" spans="4:4" s="232" customFormat="1" ht="15.75" customHeight="1">
      <c r="D54133" s="233"/>
    </row>
    <row r="54135" spans="4:4" s="232" customFormat="1" ht="15.75" customHeight="1">
      <c r="D54135" s="233"/>
    </row>
    <row r="54137" spans="4:4" s="232" customFormat="1" ht="15.75" customHeight="1">
      <c r="D54137" s="233"/>
    </row>
    <row r="54139" spans="4:4" s="232" customFormat="1" ht="15.75" customHeight="1">
      <c r="D54139" s="233"/>
    </row>
    <row r="54141" spans="4:4" s="232" customFormat="1" ht="15.75" customHeight="1">
      <c r="D54141" s="233"/>
    </row>
    <row r="54143" spans="4:4" s="232" customFormat="1" ht="15.75" customHeight="1">
      <c r="D54143" s="233"/>
    </row>
    <row r="54145" spans="4:4" s="232" customFormat="1" ht="15.75" customHeight="1">
      <c r="D54145" s="233"/>
    </row>
    <row r="54147" spans="4:4" s="232" customFormat="1" ht="15.75" customHeight="1">
      <c r="D54147" s="233"/>
    </row>
    <row r="54149" spans="4:4" s="232" customFormat="1" ht="15.75" customHeight="1">
      <c r="D54149" s="233"/>
    </row>
    <row r="54151" spans="4:4" s="232" customFormat="1" ht="15.75" customHeight="1">
      <c r="D54151" s="233"/>
    </row>
    <row r="54153" spans="4:4" s="232" customFormat="1" ht="15.75" customHeight="1">
      <c r="D54153" s="233"/>
    </row>
    <row r="54155" spans="4:4" s="232" customFormat="1" ht="15.75" customHeight="1">
      <c r="D54155" s="233"/>
    </row>
    <row r="54157" spans="4:4" s="232" customFormat="1" ht="15.75" customHeight="1">
      <c r="D54157" s="233"/>
    </row>
    <row r="54159" spans="4:4" s="232" customFormat="1" ht="15.75" customHeight="1">
      <c r="D54159" s="233"/>
    </row>
    <row r="54161" spans="4:4" s="232" customFormat="1" ht="15.75" customHeight="1">
      <c r="D54161" s="233"/>
    </row>
    <row r="54163" spans="4:4" s="232" customFormat="1" ht="15.75" customHeight="1">
      <c r="D54163" s="233"/>
    </row>
    <row r="54165" spans="4:4" s="232" customFormat="1" ht="15.75" customHeight="1">
      <c r="D54165" s="233"/>
    </row>
    <row r="54167" spans="4:4" s="232" customFormat="1" ht="15.75" customHeight="1">
      <c r="D54167" s="233"/>
    </row>
    <row r="54169" spans="4:4" s="232" customFormat="1" ht="15.75" customHeight="1">
      <c r="D54169" s="233"/>
    </row>
    <row r="54171" spans="4:4" s="232" customFormat="1" ht="15.75" customHeight="1">
      <c r="D54171" s="233"/>
    </row>
    <row r="54173" spans="4:4" s="232" customFormat="1" ht="15.75" customHeight="1">
      <c r="D54173" s="233"/>
    </row>
    <row r="54175" spans="4:4" s="232" customFormat="1" ht="15.75" customHeight="1">
      <c r="D54175" s="233"/>
    </row>
    <row r="54177" spans="4:4" s="232" customFormat="1" ht="15.75" customHeight="1">
      <c r="D54177" s="233"/>
    </row>
    <row r="54179" spans="4:4" s="232" customFormat="1" ht="15.75" customHeight="1">
      <c r="D54179" s="233"/>
    </row>
    <row r="54181" spans="4:4" s="232" customFormat="1" ht="15.75" customHeight="1">
      <c r="D54181" s="233"/>
    </row>
    <row r="54183" spans="4:4" s="232" customFormat="1" ht="15.75" customHeight="1">
      <c r="D54183" s="233"/>
    </row>
    <row r="54185" spans="4:4" s="232" customFormat="1" ht="15.75" customHeight="1">
      <c r="D54185" s="233"/>
    </row>
    <row r="54187" spans="4:4" s="232" customFormat="1" ht="15.75" customHeight="1">
      <c r="D54187" s="233"/>
    </row>
    <row r="54189" spans="4:4" s="232" customFormat="1" ht="15.75" customHeight="1">
      <c r="D54189" s="233"/>
    </row>
    <row r="54191" spans="4:4" s="232" customFormat="1" ht="15.75" customHeight="1">
      <c r="D54191" s="233"/>
    </row>
    <row r="54193" spans="4:4" s="232" customFormat="1" ht="15.75" customHeight="1">
      <c r="D54193" s="233"/>
    </row>
    <row r="54195" spans="4:4" s="232" customFormat="1" ht="15.75" customHeight="1">
      <c r="D54195" s="233"/>
    </row>
    <row r="54197" spans="4:4" s="232" customFormat="1" ht="15.75" customHeight="1">
      <c r="D54197" s="233"/>
    </row>
    <row r="54199" spans="4:4" s="232" customFormat="1" ht="15.75" customHeight="1">
      <c r="D54199" s="233"/>
    </row>
    <row r="54201" spans="4:4" s="232" customFormat="1" ht="15.75" customHeight="1">
      <c r="D54201" s="233"/>
    </row>
    <row r="54203" spans="4:4" s="232" customFormat="1" ht="15.75" customHeight="1">
      <c r="D54203" s="233"/>
    </row>
    <row r="54205" spans="4:4" s="232" customFormat="1" ht="15.75" customHeight="1">
      <c r="D54205" s="233"/>
    </row>
    <row r="54207" spans="4:4" s="232" customFormat="1" ht="15.75" customHeight="1">
      <c r="D54207" s="233"/>
    </row>
    <row r="54209" spans="4:4" s="232" customFormat="1" ht="15.75" customHeight="1">
      <c r="D54209" s="233"/>
    </row>
    <row r="54211" spans="4:4" s="232" customFormat="1" ht="15.75" customHeight="1">
      <c r="D54211" s="233"/>
    </row>
    <row r="54213" spans="4:4" s="232" customFormat="1" ht="15.75" customHeight="1">
      <c r="D54213" s="233"/>
    </row>
    <row r="54215" spans="4:4" s="232" customFormat="1" ht="15.75" customHeight="1">
      <c r="D54215" s="233"/>
    </row>
    <row r="54217" spans="4:4" s="232" customFormat="1" ht="15.75" customHeight="1">
      <c r="D54217" s="233"/>
    </row>
    <row r="54219" spans="4:4" s="232" customFormat="1" ht="15.75" customHeight="1">
      <c r="D54219" s="233"/>
    </row>
    <row r="54221" spans="4:4" s="232" customFormat="1" ht="15.75" customHeight="1">
      <c r="D54221" s="233"/>
    </row>
    <row r="54223" spans="4:4" s="232" customFormat="1" ht="15.75" customHeight="1">
      <c r="D54223" s="233"/>
    </row>
    <row r="54225" spans="4:4" s="232" customFormat="1" ht="15.75" customHeight="1">
      <c r="D54225" s="233"/>
    </row>
    <row r="54227" spans="4:4" s="232" customFormat="1" ht="15.75" customHeight="1">
      <c r="D54227" s="233"/>
    </row>
    <row r="54229" spans="4:4" s="232" customFormat="1" ht="15.75" customHeight="1">
      <c r="D54229" s="233"/>
    </row>
    <row r="54231" spans="4:4" s="232" customFormat="1" ht="15.75" customHeight="1">
      <c r="D54231" s="233"/>
    </row>
    <row r="54233" spans="4:4" s="232" customFormat="1" ht="15.75" customHeight="1">
      <c r="D54233" s="233"/>
    </row>
    <row r="54235" spans="4:4" s="232" customFormat="1" ht="15.75" customHeight="1">
      <c r="D54235" s="233"/>
    </row>
    <row r="54237" spans="4:4" s="232" customFormat="1" ht="15.75" customHeight="1">
      <c r="D54237" s="233"/>
    </row>
    <row r="54239" spans="4:4" s="232" customFormat="1" ht="15.75" customHeight="1">
      <c r="D54239" s="233"/>
    </row>
    <row r="54241" spans="4:4" s="232" customFormat="1" ht="15.75" customHeight="1">
      <c r="D54241" s="233"/>
    </row>
    <row r="54243" spans="4:4" s="232" customFormat="1" ht="15.75" customHeight="1">
      <c r="D54243" s="233"/>
    </row>
    <row r="54245" spans="4:4" s="232" customFormat="1" ht="15.75" customHeight="1">
      <c r="D54245" s="233"/>
    </row>
    <row r="54247" spans="4:4" s="232" customFormat="1" ht="15.75" customHeight="1">
      <c r="D54247" s="233"/>
    </row>
    <row r="54249" spans="4:4" s="232" customFormat="1" ht="15.75" customHeight="1">
      <c r="D54249" s="233"/>
    </row>
    <row r="54251" spans="4:4" s="232" customFormat="1" ht="15.75" customHeight="1">
      <c r="D54251" s="233"/>
    </row>
    <row r="54253" spans="4:4" s="232" customFormat="1" ht="15.75" customHeight="1">
      <c r="D54253" s="233"/>
    </row>
    <row r="54255" spans="4:4" s="232" customFormat="1" ht="15.75" customHeight="1">
      <c r="D54255" s="233"/>
    </row>
    <row r="54257" spans="4:4" s="232" customFormat="1" ht="15.75" customHeight="1">
      <c r="D54257" s="233"/>
    </row>
    <row r="54259" spans="4:4" s="232" customFormat="1" ht="15.75" customHeight="1">
      <c r="D54259" s="233"/>
    </row>
    <row r="54261" spans="4:4" s="232" customFormat="1" ht="15.75" customHeight="1">
      <c r="D54261" s="233"/>
    </row>
    <row r="54263" spans="4:4" s="232" customFormat="1" ht="15.75" customHeight="1">
      <c r="D54263" s="233"/>
    </row>
    <row r="54265" spans="4:4" s="232" customFormat="1" ht="15.75" customHeight="1">
      <c r="D54265" s="233"/>
    </row>
    <row r="54267" spans="4:4" s="232" customFormat="1" ht="15.75" customHeight="1">
      <c r="D54267" s="233"/>
    </row>
    <row r="54269" spans="4:4" s="232" customFormat="1" ht="15.75" customHeight="1">
      <c r="D54269" s="233"/>
    </row>
    <row r="54271" spans="4:4" s="232" customFormat="1" ht="15.75" customHeight="1">
      <c r="D54271" s="233"/>
    </row>
    <row r="54273" spans="4:4" s="232" customFormat="1" ht="15.75" customHeight="1">
      <c r="D54273" s="233"/>
    </row>
    <row r="54275" spans="4:4" s="232" customFormat="1" ht="15.75" customHeight="1">
      <c r="D54275" s="233"/>
    </row>
    <row r="54277" spans="4:4" s="232" customFormat="1" ht="15.75" customHeight="1">
      <c r="D54277" s="233"/>
    </row>
    <row r="54279" spans="4:4" s="232" customFormat="1" ht="15.75" customHeight="1">
      <c r="D54279" s="233"/>
    </row>
    <row r="54281" spans="4:4" s="232" customFormat="1" ht="15.75" customHeight="1">
      <c r="D54281" s="233"/>
    </row>
    <row r="54283" spans="4:4" s="232" customFormat="1" ht="15.75" customHeight="1">
      <c r="D54283" s="233"/>
    </row>
    <row r="54285" spans="4:4" s="232" customFormat="1" ht="15.75" customHeight="1">
      <c r="D54285" s="233"/>
    </row>
    <row r="54287" spans="4:4" s="232" customFormat="1" ht="15.75" customHeight="1">
      <c r="D54287" s="233"/>
    </row>
    <row r="54289" spans="4:4" s="232" customFormat="1" ht="15.75" customHeight="1">
      <c r="D54289" s="233"/>
    </row>
    <row r="54291" spans="4:4" s="232" customFormat="1" ht="15.75" customHeight="1">
      <c r="D54291" s="233"/>
    </row>
    <row r="54293" spans="4:4" s="232" customFormat="1" ht="15.75" customHeight="1">
      <c r="D54293" s="233"/>
    </row>
    <row r="54295" spans="4:4" s="232" customFormat="1" ht="15.75" customHeight="1">
      <c r="D54295" s="233"/>
    </row>
    <row r="54297" spans="4:4" s="232" customFormat="1" ht="15.75" customHeight="1">
      <c r="D54297" s="233"/>
    </row>
    <row r="54299" spans="4:4" s="232" customFormat="1" ht="15.75" customHeight="1">
      <c r="D54299" s="233"/>
    </row>
    <row r="54301" spans="4:4" s="232" customFormat="1" ht="15.75" customHeight="1">
      <c r="D54301" s="233"/>
    </row>
    <row r="54303" spans="4:4" s="232" customFormat="1" ht="15.75" customHeight="1">
      <c r="D54303" s="233"/>
    </row>
    <row r="54305" spans="4:4" s="232" customFormat="1" ht="15.75" customHeight="1">
      <c r="D54305" s="233"/>
    </row>
    <row r="54307" spans="4:4" s="232" customFormat="1" ht="15.75" customHeight="1">
      <c r="D54307" s="233"/>
    </row>
    <row r="54309" spans="4:4" s="232" customFormat="1" ht="15.75" customHeight="1">
      <c r="D54309" s="233"/>
    </row>
    <row r="54311" spans="4:4" s="232" customFormat="1" ht="15.75" customHeight="1">
      <c r="D54311" s="233"/>
    </row>
    <row r="54313" spans="4:4" s="232" customFormat="1" ht="15.75" customHeight="1">
      <c r="D54313" s="233"/>
    </row>
    <row r="54315" spans="4:4" s="232" customFormat="1" ht="15.75" customHeight="1">
      <c r="D54315" s="233"/>
    </row>
    <row r="54317" spans="4:4" s="232" customFormat="1" ht="15.75" customHeight="1">
      <c r="D54317" s="233"/>
    </row>
    <row r="54319" spans="4:4" s="232" customFormat="1" ht="15.75" customHeight="1">
      <c r="D54319" s="233"/>
    </row>
    <row r="54321" spans="4:4" s="232" customFormat="1" ht="15.75" customHeight="1">
      <c r="D54321" s="233"/>
    </row>
    <row r="54323" spans="4:4" s="232" customFormat="1" ht="15.75" customHeight="1">
      <c r="D54323" s="233"/>
    </row>
    <row r="54325" spans="4:4" s="232" customFormat="1" ht="15.75" customHeight="1">
      <c r="D54325" s="233"/>
    </row>
    <row r="54327" spans="4:4" s="232" customFormat="1" ht="15.75" customHeight="1">
      <c r="D54327" s="233"/>
    </row>
    <row r="54329" spans="4:4" s="232" customFormat="1" ht="15.75" customHeight="1">
      <c r="D54329" s="233"/>
    </row>
    <row r="54331" spans="4:4" s="232" customFormat="1" ht="15.75" customHeight="1">
      <c r="D54331" s="233"/>
    </row>
    <row r="54333" spans="4:4" s="232" customFormat="1" ht="15.75" customHeight="1">
      <c r="D54333" s="233"/>
    </row>
    <row r="54335" spans="4:4" s="232" customFormat="1" ht="15.75" customHeight="1">
      <c r="D54335" s="233"/>
    </row>
    <row r="54337" spans="4:4" s="232" customFormat="1" ht="15.75" customHeight="1">
      <c r="D54337" s="233"/>
    </row>
    <row r="54339" spans="4:4" s="232" customFormat="1" ht="15.75" customHeight="1">
      <c r="D54339" s="233"/>
    </row>
    <row r="54341" spans="4:4" s="232" customFormat="1" ht="15.75" customHeight="1">
      <c r="D54341" s="233"/>
    </row>
    <row r="54343" spans="4:4" s="232" customFormat="1" ht="15.75" customHeight="1">
      <c r="D54343" s="233"/>
    </row>
    <row r="54345" spans="4:4" s="232" customFormat="1" ht="15.75" customHeight="1">
      <c r="D54345" s="233"/>
    </row>
    <row r="54347" spans="4:4" s="232" customFormat="1" ht="15.75" customHeight="1">
      <c r="D54347" s="233"/>
    </row>
    <row r="54349" spans="4:4" s="232" customFormat="1" ht="15.75" customHeight="1">
      <c r="D54349" s="233"/>
    </row>
    <row r="54351" spans="4:4" s="232" customFormat="1" ht="15.75" customHeight="1">
      <c r="D54351" s="233"/>
    </row>
    <row r="54353" spans="4:4" s="232" customFormat="1" ht="15.75" customHeight="1">
      <c r="D54353" s="233"/>
    </row>
    <row r="54355" spans="4:4" s="232" customFormat="1" ht="15.75" customHeight="1">
      <c r="D54355" s="233"/>
    </row>
    <row r="54357" spans="4:4" s="232" customFormat="1" ht="15.75" customHeight="1">
      <c r="D54357" s="233"/>
    </row>
    <row r="54359" spans="4:4" s="232" customFormat="1" ht="15.75" customHeight="1">
      <c r="D54359" s="233"/>
    </row>
    <row r="54361" spans="4:4" s="232" customFormat="1" ht="15.75" customHeight="1">
      <c r="D54361" s="233"/>
    </row>
    <row r="54363" spans="4:4" s="232" customFormat="1" ht="15.75" customHeight="1">
      <c r="D54363" s="233"/>
    </row>
    <row r="54365" spans="4:4" s="232" customFormat="1" ht="15.75" customHeight="1">
      <c r="D54365" s="233"/>
    </row>
    <row r="54367" spans="4:4" s="232" customFormat="1" ht="15.75" customHeight="1">
      <c r="D54367" s="233"/>
    </row>
    <row r="54369" spans="4:4" s="232" customFormat="1" ht="15.75" customHeight="1">
      <c r="D54369" s="233"/>
    </row>
    <row r="54371" spans="4:4" s="232" customFormat="1" ht="15.75" customHeight="1">
      <c r="D54371" s="233"/>
    </row>
    <row r="54373" spans="4:4" s="232" customFormat="1" ht="15.75" customHeight="1">
      <c r="D54373" s="233"/>
    </row>
    <row r="54375" spans="4:4" s="232" customFormat="1" ht="15.75" customHeight="1">
      <c r="D54375" s="233"/>
    </row>
    <row r="54377" spans="4:4" s="232" customFormat="1" ht="15.75" customHeight="1">
      <c r="D54377" s="233"/>
    </row>
    <row r="54379" spans="4:4" s="232" customFormat="1" ht="15.75" customHeight="1">
      <c r="D54379" s="233"/>
    </row>
    <row r="54381" spans="4:4" s="232" customFormat="1" ht="15.75" customHeight="1">
      <c r="D54381" s="233"/>
    </row>
    <row r="54383" spans="4:4" s="232" customFormat="1" ht="15.75" customHeight="1">
      <c r="D54383" s="233"/>
    </row>
    <row r="54385" spans="4:4" s="232" customFormat="1" ht="15.75" customHeight="1">
      <c r="D54385" s="233"/>
    </row>
    <row r="54387" spans="4:4" s="232" customFormat="1" ht="15.75" customHeight="1">
      <c r="D54387" s="233"/>
    </row>
    <row r="54389" spans="4:4" s="232" customFormat="1" ht="15.75" customHeight="1">
      <c r="D54389" s="233"/>
    </row>
    <row r="54391" spans="4:4" s="232" customFormat="1" ht="15.75" customHeight="1">
      <c r="D54391" s="233"/>
    </row>
    <row r="54393" spans="4:4" s="232" customFormat="1" ht="15.75" customHeight="1">
      <c r="D54393" s="233"/>
    </row>
    <row r="54395" spans="4:4" s="232" customFormat="1" ht="15.75" customHeight="1">
      <c r="D54395" s="233"/>
    </row>
    <row r="54397" spans="4:4" s="232" customFormat="1" ht="15.75" customHeight="1">
      <c r="D54397" s="233"/>
    </row>
    <row r="54399" spans="4:4" s="232" customFormat="1" ht="15.75" customHeight="1">
      <c r="D54399" s="233"/>
    </row>
    <row r="54401" spans="4:4" s="232" customFormat="1" ht="15.75" customHeight="1">
      <c r="D54401" s="233"/>
    </row>
    <row r="54403" spans="4:4" s="232" customFormat="1" ht="15.75" customHeight="1">
      <c r="D54403" s="233"/>
    </row>
    <row r="54405" spans="4:4" s="232" customFormat="1" ht="15.75" customHeight="1">
      <c r="D54405" s="233"/>
    </row>
    <row r="54407" spans="4:4" s="232" customFormat="1" ht="15.75" customHeight="1">
      <c r="D54407" s="233"/>
    </row>
    <row r="54409" spans="4:4" s="232" customFormat="1" ht="15.75" customHeight="1">
      <c r="D54409" s="233"/>
    </row>
    <row r="54411" spans="4:4" s="232" customFormat="1" ht="15.75" customHeight="1">
      <c r="D54411" s="233"/>
    </row>
    <row r="54413" spans="4:4" s="232" customFormat="1" ht="15.75" customHeight="1">
      <c r="D54413" s="233"/>
    </row>
    <row r="54415" spans="4:4" s="232" customFormat="1" ht="15.75" customHeight="1">
      <c r="D54415" s="233"/>
    </row>
    <row r="54417" spans="4:4" s="232" customFormat="1" ht="15.75" customHeight="1">
      <c r="D54417" s="233"/>
    </row>
    <row r="54419" spans="4:4" s="232" customFormat="1" ht="15.75" customHeight="1">
      <c r="D54419" s="233"/>
    </row>
    <row r="54421" spans="4:4" s="232" customFormat="1" ht="15.75" customHeight="1">
      <c r="D54421" s="233"/>
    </row>
    <row r="54423" spans="4:4" s="232" customFormat="1" ht="15.75" customHeight="1">
      <c r="D54423" s="233"/>
    </row>
    <row r="54425" spans="4:4" s="232" customFormat="1" ht="15.75" customHeight="1">
      <c r="D54425" s="233"/>
    </row>
    <row r="54427" spans="4:4" s="232" customFormat="1" ht="15.75" customHeight="1">
      <c r="D54427" s="233"/>
    </row>
    <row r="54429" spans="4:4" s="232" customFormat="1" ht="15.75" customHeight="1">
      <c r="D54429" s="233"/>
    </row>
    <row r="54431" spans="4:4" s="232" customFormat="1" ht="15.75" customHeight="1">
      <c r="D54431" s="233"/>
    </row>
    <row r="54433" spans="4:4" s="232" customFormat="1" ht="15.75" customHeight="1">
      <c r="D54433" s="233"/>
    </row>
    <row r="54435" spans="4:4" s="232" customFormat="1" ht="15.75" customHeight="1">
      <c r="D54435" s="233"/>
    </row>
    <row r="54437" spans="4:4" s="232" customFormat="1" ht="15.75" customHeight="1">
      <c r="D54437" s="233"/>
    </row>
    <row r="54439" spans="4:4" s="232" customFormat="1" ht="15.75" customHeight="1">
      <c r="D54439" s="233"/>
    </row>
    <row r="54441" spans="4:4" s="232" customFormat="1" ht="15.75" customHeight="1">
      <c r="D54441" s="233"/>
    </row>
    <row r="54443" spans="4:4" s="232" customFormat="1" ht="15.75" customHeight="1">
      <c r="D54443" s="233"/>
    </row>
    <row r="54445" spans="4:4" s="232" customFormat="1" ht="15.75" customHeight="1">
      <c r="D54445" s="233"/>
    </row>
    <row r="54447" spans="4:4" s="232" customFormat="1" ht="15.75" customHeight="1">
      <c r="D54447" s="233"/>
    </row>
    <row r="54449" spans="4:4" s="232" customFormat="1" ht="15.75" customHeight="1">
      <c r="D54449" s="233"/>
    </row>
    <row r="54451" spans="4:4" s="232" customFormat="1" ht="15.75" customHeight="1">
      <c r="D54451" s="233"/>
    </row>
    <row r="54453" spans="4:4" s="232" customFormat="1" ht="15.75" customHeight="1">
      <c r="D54453" s="233"/>
    </row>
    <row r="54455" spans="4:4" s="232" customFormat="1" ht="15.75" customHeight="1">
      <c r="D54455" s="233"/>
    </row>
    <row r="54457" spans="4:4" s="232" customFormat="1" ht="15.75" customHeight="1">
      <c r="D54457" s="233"/>
    </row>
    <row r="54459" spans="4:4" s="232" customFormat="1" ht="15.75" customHeight="1">
      <c r="D54459" s="233"/>
    </row>
    <row r="54461" spans="4:4" s="232" customFormat="1" ht="15.75" customHeight="1">
      <c r="D54461" s="233"/>
    </row>
    <row r="54463" spans="4:4" s="232" customFormat="1" ht="15.75" customHeight="1">
      <c r="D54463" s="233"/>
    </row>
    <row r="54465" spans="4:4" s="232" customFormat="1" ht="15.75" customHeight="1">
      <c r="D54465" s="233"/>
    </row>
    <row r="54467" spans="4:4" s="232" customFormat="1" ht="15.75" customHeight="1">
      <c r="D54467" s="233"/>
    </row>
    <row r="54469" spans="4:4" s="232" customFormat="1" ht="15.75" customHeight="1">
      <c r="D54469" s="233"/>
    </row>
    <row r="54471" spans="4:4" s="232" customFormat="1" ht="15.75" customHeight="1">
      <c r="D54471" s="233"/>
    </row>
    <row r="54473" spans="4:4" s="232" customFormat="1" ht="15.75" customHeight="1">
      <c r="D54473" s="233"/>
    </row>
    <row r="54475" spans="4:4" s="232" customFormat="1" ht="15.75" customHeight="1">
      <c r="D54475" s="233"/>
    </row>
    <row r="54477" spans="4:4" s="232" customFormat="1" ht="15.75" customHeight="1">
      <c r="D54477" s="233"/>
    </row>
    <row r="54479" spans="4:4" s="232" customFormat="1" ht="15.75" customHeight="1">
      <c r="D54479" s="233"/>
    </row>
    <row r="54481" spans="4:4" s="232" customFormat="1" ht="15.75" customHeight="1">
      <c r="D54481" s="233"/>
    </row>
    <row r="54483" spans="4:4" s="232" customFormat="1" ht="15.75" customHeight="1">
      <c r="D54483" s="233"/>
    </row>
    <row r="54485" spans="4:4" s="232" customFormat="1" ht="15.75" customHeight="1">
      <c r="D54485" s="233"/>
    </row>
    <row r="54487" spans="4:4" s="232" customFormat="1" ht="15.75" customHeight="1">
      <c r="D54487" s="233"/>
    </row>
    <row r="54489" spans="4:4" s="232" customFormat="1" ht="15.75" customHeight="1">
      <c r="D54489" s="233"/>
    </row>
    <row r="54491" spans="4:4" s="232" customFormat="1" ht="15.75" customHeight="1">
      <c r="D54491" s="233"/>
    </row>
    <row r="54493" spans="4:4" s="232" customFormat="1" ht="15.75" customHeight="1">
      <c r="D54493" s="233"/>
    </row>
    <row r="54495" spans="4:4" s="232" customFormat="1" ht="15.75" customHeight="1">
      <c r="D54495" s="233"/>
    </row>
    <row r="54497" spans="4:4" s="232" customFormat="1" ht="15.75" customHeight="1">
      <c r="D54497" s="233"/>
    </row>
    <row r="54499" spans="4:4" s="232" customFormat="1" ht="15.75" customHeight="1">
      <c r="D54499" s="233"/>
    </row>
    <row r="54501" spans="4:4" s="232" customFormat="1" ht="15.75" customHeight="1">
      <c r="D54501" s="233"/>
    </row>
    <row r="54503" spans="4:4" s="232" customFormat="1" ht="15.75" customHeight="1">
      <c r="D54503" s="233"/>
    </row>
    <row r="54505" spans="4:4" s="232" customFormat="1" ht="15.75" customHeight="1">
      <c r="D54505" s="233"/>
    </row>
    <row r="54507" spans="4:4" s="232" customFormat="1" ht="15.75" customHeight="1">
      <c r="D54507" s="233"/>
    </row>
    <row r="54509" spans="4:4" s="232" customFormat="1" ht="15.75" customHeight="1">
      <c r="D54509" s="233"/>
    </row>
    <row r="54511" spans="4:4" s="232" customFormat="1" ht="15.75" customHeight="1">
      <c r="D54511" s="233"/>
    </row>
    <row r="54513" spans="4:4" s="232" customFormat="1" ht="15.75" customHeight="1">
      <c r="D54513" s="233"/>
    </row>
    <row r="54515" spans="4:4" s="232" customFormat="1" ht="15.75" customHeight="1">
      <c r="D54515" s="233"/>
    </row>
    <row r="54517" spans="4:4" s="232" customFormat="1" ht="15.75" customHeight="1">
      <c r="D54517" s="233"/>
    </row>
    <row r="54519" spans="4:4" s="232" customFormat="1" ht="15.75" customHeight="1">
      <c r="D54519" s="233"/>
    </row>
    <row r="54521" spans="4:4" s="232" customFormat="1" ht="15.75" customHeight="1">
      <c r="D54521" s="233"/>
    </row>
    <row r="54523" spans="4:4" s="232" customFormat="1" ht="15.75" customHeight="1">
      <c r="D54523" s="233"/>
    </row>
    <row r="54525" spans="4:4" s="232" customFormat="1" ht="15.75" customHeight="1">
      <c r="D54525" s="233"/>
    </row>
    <row r="54527" spans="4:4" s="232" customFormat="1" ht="15.75" customHeight="1">
      <c r="D54527" s="233"/>
    </row>
    <row r="54529" spans="4:4" s="232" customFormat="1" ht="15.75" customHeight="1">
      <c r="D54529" s="233"/>
    </row>
    <row r="54531" spans="4:4" s="232" customFormat="1" ht="15.75" customHeight="1">
      <c r="D54531" s="233"/>
    </row>
    <row r="54533" spans="4:4" s="232" customFormat="1" ht="15.75" customHeight="1">
      <c r="D54533" s="233"/>
    </row>
    <row r="54535" spans="4:4" s="232" customFormat="1" ht="15.75" customHeight="1">
      <c r="D54535" s="233"/>
    </row>
    <row r="54537" spans="4:4" s="232" customFormat="1" ht="15.75" customHeight="1">
      <c r="D54537" s="233"/>
    </row>
    <row r="54539" spans="4:4" s="232" customFormat="1" ht="15.75" customHeight="1">
      <c r="D54539" s="233"/>
    </row>
    <row r="54541" spans="4:4" s="232" customFormat="1" ht="15.75" customHeight="1">
      <c r="D54541" s="233"/>
    </row>
    <row r="54543" spans="4:4" s="232" customFormat="1" ht="15.75" customHeight="1">
      <c r="D54543" s="233"/>
    </row>
    <row r="54545" spans="4:4" s="232" customFormat="1" ht="15.75" customHeight="1">
      <c r="D54545" s="233"/>
    </row>
    <row r="54547" spans="4:4" s="232" customFormat="1" ht="15.75" customHeight="1">
      <c r="D54547" s="233"/>
    </row>
    <row r="54549" spans="4:4" s="232" customFormat="1" ht="15.75" customHeight="1">
      <c r="D54549" s="233"/>
    </row>
    <row r="54551" spans="4:4" s="232" customFormat="1" ht="15.75" customHeight="1">
      <c r="D54551" s="233"/>
    </row>
    <row r="54553" spans="4:4" s="232" customFormat="1" ht="15.75" customHeight="1">
      <c r="D54553" s="233"/>
    </row>
    <row r="54555" spans="4:4" s="232" customFormat="1" ht="15.75" customHeight="1">
      <c r="D54555" s="233"/>
    </row>
    <row r="54557" spans="4:4" s="232" customFormat="1" ht="15.75" customHeight="1">
      <c r="D54557" s="233"/>
    </row>
    <row r="54559" spans="4:4" s="232" customFormat="1" ht="15.75" customHeight="1">
      <c r="D54559" s="233"/>
    </row>
    <row r="54561" spans="4:4" s="232" customFormat="1" ht="15.75" customHeight="1">
      <c r="D54561" s="233"/>
    </row>
    <row r="54563" spans="4:4" s="232" customFormat="1" ht="15.75" customHeight="1">
      <c r="D54563" s="233"/>
    </row>
    <row r="54565" spans="4:4" s="232" customFormat="1" ht="15.75" customHeight="1">
      <c r="D54565" s="233"/>
    </row>
    <row r="54567" spans="4:4" s="232" customFormat="1" ht="15.75" customHeight="1">
      <c r="D54567" s="233"/>
    </row>
    <row r="54569" spans="4:4" s="232" customFormat="1" ht="15.75" customHeight="1">
      <c r="D54569" s="233"/>
    </row>
    <row r="54571" spans="4:4" s="232" customFormat="1" ht="15.75" customHeight="1">
      <c r="D54571" s="233"/>
    </row>
    <row r="54573" spans="4:4" s="232" customFormat="1" ht="15.75" customHeight="1">
      <c r="D54573" s="233"/>
    </row>
    <row r="54575" spans="4:4" s="232" customFormat="1" ht="15.75" customHeight="1">
      <c r="D54575" s="233"/>
    </row>
    <row r="54577" spans="4:4" s="232" customFormat="1" ht="15.75" customHeight="1">
      <c r="D54577" s="233"/>
    </row>
    <row r="54579" spans="4:4" s="232" customFormat="1" ht="15.75" customHeight="1">
      <c r="D54579" s="233"/>
    </row>
    <row r="54581" spans="4:4" s="232" customFormat="1" ht="15.75" customHeight="1">
      <c r="D54581" s="233"/>
    </row>
    <row r="54583" spans="4:4" s="232" customFormat="1" ht="15.75" customHeight="1">
      <c r="D54583" s="233"/>
    </row>
    <row r="54585" spans="4:4" s="232" customFormat="1" ht="15.75" customHeight="1">
      <c r="D54585" s="233"/>
    </row>
    <row r="54587" spans="4:4" s="232" customFormat="1" ht="15.75" customHeight="1">
      <c r="D54587" s="233"/>
    </row>
    <row r="54589" spans="4:4" s="232" customFormat="1" ht="15.75" customHeight="1">
      <c r="D54589" s="233"/>
    </row>
    <row r="54591" spans="4:4" s="232" customFormat="1" ht="15.75" customHeight="1">
      <c r="D54591" s="233"/>
    </row>
    <row r="54593" spans="4:4" s="232" customFormat="1" ht="15.75" customHeight="1">
      <c r="D54593" s="233"/>
    </row>
    <row r="54595" spans="4:4" s="232" customFormat="1" ht="15.75" customHeight="1">
      <c r="D54595" s="233"/>
    </row>
    <row r="54597" spans="4:4" s="232" customFormat="1" ht="15.75" customHeight="1">
      <c r="D54597" s="233"/>
    </row>
    <row r="54599" spans="4:4" s="232" customFormat="1" ht="15.75" customHeight="1">
      <c r="D54599" s="233"/>
    </row>
    <row r="54601" spans="4:4" s="232" customFormat="1" ht="15.75" customHeight="1">
      <c r="D54601" s="233"/>
    </row>
    <row r="54603" spans="4:4" s="232" customFormat="1" ht="15.75" customHeight="1">
      <c r="D54603" s="233"/>
    </row>
    <row r="54605" spans="4:4" s="232" customFormat="1" ht="15.75" customHeight="1">
      <c r="D54605" s="233"/>
    </row>
    <row r="54607" spans="4:4" s="232" customFormat="1" ht="15.75" customHeight="1">
      <c r="D54607" s="233"/>
    </row>
    <row r="54609" spans="4:4" s="232" customFormat="1" ht="15.75" customHeight="1">
      <c r="D54609" s="233"/>
    </row>
    <row r="54611" spans="4:4" s="232" customFormat="1" ht="15.75" customHeight="1">
      <c r="D54611" s="233"/>
    </row>
    <row r="54613" spans="4:4" s="232" customFormat="1" ht="15.75" customHeight="1">
      <c r="D54613" s="233"/>
    </row>
    <row r="54615" spans="4:4" s="232" customFormat="1" ht="15.75" customHeight="1">
      <c r="D54615" s="233"/>
    </row>
    <row r="54617" spans="4:4" s="232" customFormat="1" ht="15.75" customHeight="1">
      <c r="D54617" s="233"/>
    </row>
    <row r="54619" spans="4:4" s="232" customFormat="1" ht="15.75" customHeight="1">
      <c r="D54619" s="233"/>
    </row>
    <row r="54621" spans="4:4" s="232" customFormat="1" ht="15.75" customHeight="1">
      <c r="D54621" s="233"/>
    </row>
    <row r="54623" spans="4:4" s="232" customFormat="1" ht="15.75" customHeight="1">
      <c r="D54623" s="233"/>
    </row>
    <row r="54625" spans="4:4" s="232" customFormat="1" ht="15.75" customHeight="1">
      <c r="D54625" s="233"/>
    </row>
    <row r="54627" spans="4:4" s="232" customFormat="1" ht="15.75" customHeight="1">
      <c r="D54627" s="233"/>
    </row>
    <row r="54629" spans="4:4" s="232" customFormat="1" ht="15.75" customHeight="1">
      <c r="D54629" s="233"/>
    </row>
    <row r="54631" spans="4:4" s="232" customFormat="1" ht="15.75" customHeight="1">
      <c r="D54631" s="233"/>
    </row>
    <row r="54633" spans="4:4" s="232" customFormat="1" ht="15.75" customHeight="1">
      <c r="D54633" s="233"/>
    </row>
    <row r="54635" spans="4:4" s="232" customFormat="1" ht="15.75" customHeight="1">
      <c r="D54635" s="233"/>
    </row>
    <row r="54637" spans="4:4" s="232" customFormat="1" ht="15.75" customHeight="1">
      <c r="D54637" s="233"/>
    </row>
    <row r="54639" spans="4:4" s="232" customFormat="1" ht="15.75" customHeight="1">
      <c r="D54639" s="233"/>
    </row>
    <row r="54641" spans="4:4" s="232" customFormat="1" ht="15.75" customHeight="1">
      <c r="D54641" s="233"/>
    </row>
    <row r="54643" spans="4:4" s="232" customFormat="1" ht="15.75" customHeight="1">
      <c r="D54643" s="233"/>
    </row>
    <row r="54645" spans="4:4" s="232" customFormat="1" ht="15.75" customHeight="1">
      <c r="D54645" s="233"/>
    </row>
    <row r="54647" spans="4:4" s="232" customFormat="1" ht="15.75" customHeight="1">
      <c r="D54647" s="233"/>
    </row>
    <row r="54649" spans="4:4" s="232" customFormat="1" ht="15.75" customHeight="1">
      <c r="D54649" s="233"/>
    </row>
    <row r="54651" spans="4:4" s="232" customFormat="1" ht="15.75" customHeight="1">
      <c r="D54651" s="233"/>
    </row>
    <row r="54653" spans="4:4" s="232" customFormat="1" ht="15.75" customHeight="1">
      <c r="D54653" s="233"/>
    </row>
    <row r="54655" spans="4:4" s="232" customFormat="1" ht="15.75" customHeight="1">
      <c r="D54655" s="233"/>
    </row>
    <row r="54657" spans="4:4" s="232" customFormat="1" ht="15.75" customHeight="1">
      <c r="D54657" s="233"/>
    </row>
    <row r="54659" spans="4:4" s="232" customFormat="1" ht="15.75" customHeight="1">
      <c r="D54659" s="233"/>
    </row>
    <row r="54661" spans="4:4" s="232" customFormat="1" ht="15.75" customHeight="1">
      <c r="D54661" s="233"/>
    </row>
    <row r="54663" spans="4:4" s="232" customFormat="1" ht="15.75" customHeight="1">
      <c r="D54663" s="233"/>
    </row>
    <row r="54665" spans="4:4" s="232" customFormat="1" ht="15.75" customHeight="1">
      <c r="D54665" s="233"/>
    </row>
    <row r="54667" spans="4:4" s="232" customFormat="1" ht="15.75" customHeight="1">
      <c r="D54667" s="233"/>
    </row>
    <row r="54669" spans="4:4" s="232" customFormat="1" ht="15.75" customHeight="1">
      <c r="D54669" s="233"/>
    </row>
    <row r="54671" spans="4:4" s="232" customFormat="1" ht="15.75" customHeight="1">
      <c r="D54671" s="233"/>
    </row>
    <row r="54673" spans="4:4" s="232" customFormat="1" ht="15.75" customHeight="1">
      <c r="D54673" s="233"/>
    </row>
    <row r="54675" spans="4:4" s="232" customFormat="1" ht="15.75" customHeight="1">
      <c r="D54675" s="233"/>
    </row>
    <row r="54677" spans="4:4" s="232" customFormat="1" ht="15.75" customHeight="1">
      <c r="D54677" s="233"/>
    </row>
    <row r="54679" spans="4:4" s="232" customFormat="1" ht="15.75" customHeight="1">
      <c r="D54679" s="233"/>
    </row>
    <row r="54681" spans="4:4" s="232" customFormat="1" ht="15.75" customHeight="1">
      <c r="D54681" s="233"/>
    </row>
    <row r="54683" spans="4:4" s="232" customFormat="1" ht="15.75" customHeight="1">
      <c r="D54683" s="233"/>
    </row>
    <row r="54685" spans="4:4" s="232" customFormat="1" ht="15.75" customHeight="1">
      <c r="D54685" s="233"/>
    </row>
    <row r="54687" spans="4:4" s="232" customFormat="1" ht="15.75" customHeight="1">
      <c r="D54687" s="233"/>
    </row>
    <row r="54689" spans="4:4" s="232" customFormat="1" ht="15.75" customHeight="1">
      <c r="D54689" s="233"/>
    </row>
    <row r="54691" spans="4:4" s="232" customFormat="1" ht="15.75" customHeight="1">
      <c r="D54691" s="233"/>
    </row>
    <row r="54693" spans="4:4" s="232" customFormat="1" ht="15.75" customHeight="1">
      <c r="D54693" s="233"/>
    </row>
    <row r="54695" spans="4:4" s="232" customFormat="1" ht="15.75" customHeight="1">
      <c r="D54695" s="233"/>
    </row>
    <row r="54697" spans="4:4" s="232" customFormat="1" ht="15.75" customHeight="1">
      <c r="D54697" s="233"/>
    </row>
    <row r="54699" spans="4:4" s="232" customFormat="1" ht="15.75" customHeight="1">
      <c r="D54699" s="233"/>
    </row>
    <row r="54701" spans="4:4" s="232" customFormat="1" ht="15.75" customHeight="1">
      <c r="D54701" s="233"/>
    </row>
    <row r="54703" spans="4:4" s="232" customFormat="1" ht="15.75" customHeight="1">
      <c r="D54703" s="233"/>
    </row>
    <row r="54705" spans="4:4" s="232" customFormat="1" ht="15.75" customHeight="1">
      <c r="D54705" s="233"/>
    </row>
    <row r="54707" spans="4:4" s="232" customFormat="1" ht="15.75" customHeight="1">
      <c r="D54707" s="233"/>
    </row>
    <row r="54709" spans="4:4" s="232" customFormat="1" ht="15.75" customHeight="1">
      <c r="D54709" s="233"/>
    </row>
    <row r="54711" spans="4:4" s="232" customFormat="1" ht="15.75" customHeight="1">
      <c r="D54711" s="233"/>
    </row>
    <row r="54713" spans="4:4" s="232" customFormat="1" ht="15.75" customHeight="1">
      <c r="D54713" s="233"/>
    </row>
    <row r="54715" spans="4:4" s="232" customFormat="1" ht="15.75" customHeight="1">
      <c r="D54715" s="233"/>
    </row>
    <row r="54717" spans="4:4" s="232" customFormat="1" ht="15.75" customHeight="1">
      <c r="D54717" s="233"/>
    </row>
    <row r="54719" spans="4:4" s="232" customFormat="1" ht="15.75" customHeight="1">
      <c r="D54719" s="233"/>
    </row>
    <row r="54721" spans="4:4" s="232" customFormat="1" ht="15.75" customHeight="1">
      <c r="D54721" s="233"/>
    </row>
    <row r="54723" spans="4:4" s="232" customFormat="1" ht="15.75" customHeight="1">
      <c r="D54723" s="233"/>
    </row>
    <row r="54725" spans="4:4" s="232" customFormat="1" ht="15.75" customHeight="1">
      <c r="D54725" s="233"/>
    </row>
    <row r="54727" spans="4:4" s="232" customFormat="1" ht="15.75" customHeight="1">
      <c r="D54727" s="233"/>
    </row>
    <row r="54729" spans="4:4" s="232" customFormat="1" ht="15.75" customHeight="1">
      <c r="D54729" s="233"/>
    </row>
    <row r="54731" spans="4:4" s="232" customFormat="1" ht="15.75" customHeight="1">
      <c r="D54731" s="233"/>
    </row>
    <row r="54733" spans="4:4" s="232" customFormat="1" ht="15.75" customHeight="1">
      <c r="D54733" s="233"/>
    </row>
    <row r="54735" spans="4:4" s="232" customFormat="1" ht="15.75" customHeight="1">
      <c r="D54735" s="233"/>
    </row>
    <row r="54737" spans="4:4" s="232" customFormat="1" ht="15.75" customHeight="1">
      <c r="D54737" s="233"/>
    </row>
    <row r="54739" spans="4:4" s="232" customFormat="1" ht="15.75" customHeight="1">
      <c r="D54739" s="233"/>
    </row>
    <row r="54741" spans="4:4" s="232" customFormat="1" ht="15.75" customHeight="1">
      <c r="D54741" s="233"/>
    </row>
    <row r="54743" spans="4:4" s="232" customFormat="1" ht="15.75" customHeight="1">
      <c r="D54743" s="233"/>
    </row>
    <row r="54745" spans="4:4" s="232" customFormat="1" ht="15.75" customHeight="1">
      <c r="D54745" s="233"/>
    </row>
    <row r="54747" spans="4:4" s="232" customFormat="1" ht="15.75" customHeight="1">
      <c r="D54747" s="233"/>
    </row>
    <row r="54749" spans="4:4" s="232" customFormat="1" ht="15.75" customHeight="1">
      <c r="D54749" s="233"/>
    </row>
    <row r="54751" spans="4:4" s="232" customFormat="1" ht="15.75" customHeight="1">
      <c r="D54751" s="233"/>
    </row>
    <row r="54753" spans="4:4" s="232" customFormat="1" ht="15.75" customHeight="1">
      <c r="D54753" s="233"/>
    </row>
    <row r="54755" spans="4:4" s="232" customFormat="1" ht="15.75" customHeight="1">
      <c r="D54755" s="233"/>
    </row>
    <row r="54757" spans="4:4" s="232" customFormat="1" ht="15.75" customHeight="1">
      <c r="D54757" s="233"/>
    </row>
    <row r="54759" spans="4:4" s="232" customFormat="1" ht="15.75" customHeight="1">
      <c r="D54759" s="233"/>
    </row>
    <row r="54761" spans="4:4" s="232" customFormat="1" ht="15.75" customHeight="1">
      <c r="D54761" s="233"/>
    </row>
    <row r="54763" spans="4:4" s="232" customFormat="1" ht="15.75" customHeight="1">
      <c r="D54763" s="233"/>
    </row>
    <row r="54765" spans="4:4" s="232" customFormat="1" ht="15.75" customHeight="1">
      <c r="D54765" s="233"/>
    </row>
    <row r="54767" spans="4:4" s="232" customFormat="1" ht="15.75" customHeight="1">
      <c r="D54767" s="233"/>
    </row>
    <row r="54769" spans="4:4" s="232" customFormat="1" ht="15.75" customHeight="1">
      <c r="D54769" s="233"/>
    </row>
    <row r="54771" spans="4:4" s="232" customFormat="1" ht="15.75" customHeight="1">
      <c r="D54771" s="233"/>
    </row>
    <row r="54773" spans="4:4" s="232" customFormat="1" ht="15.75" customHeight="1">
      <c r="D54773" s="233"/>
    </row>
    <row r="54775" spans="4:4" s="232" customFormat="1" ht="15.75" customHeight="1">
      <c r="D54775" s="233"/>
    </row>
    <row r="54777" spans="4:4" s="232" customFormat="1" ht="15.75" customHeight="1">
      <c r="D54777" s="233"/>
    </row>
    <row r="54779" spans="4:4" s="232" customFormat="1" ht="15.75" customHeight="1">
      <c r="D54779" s="233"/>
    </row>
    <row r="54781" spans="4:4" s="232" customFormat="1" ht="15.75" customHeight="1">
      <c r="D54781" s="233"/>
    </row>
    <row r="54783" spans="4:4" s="232" customFormat="1" ht="15.75" customHeight="1">
      <c r="D54783" s="233"/>
    </row>
    <row r="54785" spans="4:4" s="232" customFormat="1" ht="15.75" customHeight="1">
      <c r="D54785" s="233"/>
    </row>
    <row r="54787" spans="4:4" s="232" customFormat="1" ht="15.75" customHeight="1">
      <c r="D54787" s="233"/>
    </row>
    <row r="54789" spans="4:4" s="232" customFormat="1" ht="15.75" customHeight="1">
      <c r="D54789" s="233"/>
    </row>
    <row r="54791" spans="4:4" s="232" customFormat="1" ht="15.75" customHeight="1">
      <c r="D54791" s="233"/>
    </row>
    <row r="54793" spans="4:4" s="232" customFormat="1" ht="15.75" customHeight="1">
      <c r="D54793" s="233"/>
    </row>
    <row r="54795" spans="4:4" s="232" customFormat="1" ht="15.75" customHeight="1">
      <c r="D54795" s="233"/>
    </row>
    <row r="54797" spans="4:4" s="232" customFormat="1" ht="15.75" customHeight="1">
      <c r="D54797" s="233"/>
    </row>
    <row r="54799" spans="4:4" s="232" customFormat="1" ht="15.75" customHeight="1">
      <c r="D54799" s="233"/>
    </row>
    <row r="54801" spans="4:4" s="232" customFormat="1" ht="15.75" customHeight="1">
      <c r="D54801" s="233"/>
    </row>
    <row r="54803" spans="4:4" s="232" customFormat="1" ht="15.75" customHeight="1">
      <c r="D54803" s="233"/>
    </row>
    <row r="54805" spans="4:4" s="232" customFormat="1" ht="15.75" customHeight="1">
      <c r="D54805" s="233"/>
    </row>
    <row r="54807" spans="4:4" s="232" customFormat="1" ht="15.75" customHeight="1">
      <c r="D54807" s="233"/>
    </row>
    <row r="54809" spans="4:4" s="232" customFormat="1" ht="15.75" customHeight="1">
      <c r="D54809" s="233"/>
    </row>
    <row r="54811" spans="4:4" s="232" customFormat="1" ht="15.75" customHeight="1">
      <c r="D54811" s="233"/>
    </row>
    <row r="54813" spans="4:4" s="232" customFormat="1" ht="15.75" customHeight="1">
      <c r="D54813" s="233"/>
    </row>
    <row r="54815" spans="4:4" s="232" customFormat="1" ht="15.75" customHeight="1">
      <c r="D54815" s="233"/>
    </row>
    <row r="54817" spans="4:4" s="232" customFormat="1" ht="15.75" customHeight="1">
      <c r="D54817" s="233"/>
    </row>
    <row r="54819" spans="4:4" s="232" customFormat="1" ht="15.75" customHeight="1">
      <c r="D54819" s="233"/>
    </row>
    <row r="54821" spans="4:4" s="232" customFormat="1" ht="15.75" customHeight="1">
      <c r="D54821" s="233"/>
    </row>
    <row r="54823" spans="4:4" s="232" customFormat="1" ht="15.75" customHeight="1">
      <c r="D54823" s="233"/>
    </row>
    <row r="54825" spans="4:4" s="232" customFormat="1" ht="15.75" customHeight="1">
      <c r="D54825" s="233"/>
    </row>
    <row r="54827" spans="4:4" s="232" customFormat="1" ht="15.75" customHeight="1">
      <c r="D54827" s="233"/>
    </row>
    <row r="54829" spans="4:4" s="232" customFormat="1" ht="15.75" customHeight="1">
      <c r="D54829" s="233"/>
    </row>
    <row r="54831" spans="4:4" s="232" customFormat="1" ht="15.75" customHeight="1">
      <c r="D54831" s="233"/>
    </row>
    <row r="54833" spans="4:4" s="232" customFormat="1" ht="15.75" customHeight="1">
      <c r="D54833" s="233"/>
    </row>
    <row r="54835" spans="4:4" s="232" customFormat="1" ht="15.75" customHeight="1">
      <c r="D54835" s="233"/>
    </row>
    <row r="54837" spans="4:4" s="232" customFormat="1" ht="15.75" customHeight="1">
      <c r="D54837" s="233"/>
    </row>
    <row r="54839" spans="4:4" s="232" customFormat="1" ht="15.75" customHeight="1">
      <c r="D54839" s="233"/>
    </row>
    <row r="54841" spans="4:4" s="232" customFormat="1" ht="15.75" customHeight="1">
      <c r="D54841" s="233"/>
    </row>
    <row r="54843" spans="4:4" s="232" customFormat="1" ht="15.75" customHeight="1">
      <c r="D54843" s="233"/>
    </row>
    <row r="54845" spans="4:4" s="232" customFormat="1" ht="15.75" customHeight="1">
      <c r="D54845" s="233"/>
    </row>
    <row r="54847" spans="4:4" s="232" customFormat="1" ht="15.75" customHeight="1">
      <c r="D54847" s="233"/>
    </row>
    <row r="54849" spans="4:4" s="232" customFormat="1" ht="15.75" customHeight="1">
      <c r="D54849" s="233"/>
    </row>
    <row r="54851" spans="4:4" s="232" customFormat="1" ht="15.75" customHeight="1">
      <c r="D54851" s="233"/>
    </row>
    <row r="54853" spans="4:4" s="232" customFormat="1" ht="15.75" customHeight="1">
      <c r="D54853" s="233"/>
    </row>
    <row r="54855" spans="4:4" s="232" customFormat="1" ht="15.75" customHeight="1">
      <c r="D54855" s="233"/>
    </row>
    <row r="54857" spans="4:4" s="232" customFormat="1" ht="15.75" customHeight="1">
      <c r="D54857" s="233"/>
    </row>
    <row r="54859" spans="4:4" s="232" customFormat="1" ht="15.75" customHeight="1">
      <c r="D54859" s="233"/>
    </row>
    <row r="54861" spans="4:4" s="232" customFormat="1" ht="15.75" customHeight="1">
      <c r="D54861" s="233"/>
    </row>
    <row r="54863" spans="4:4" s="232" customFormat="1" ht="15.75" customHeight="1">
      <c r="D54863" s="233"/>
    </row>
    <row r="54865" spans="4:4" s="232" customFormat="1" ht="15.75" customHeight="1">
      <c r="D54865" s="233"/>
    </row>
    <row r="54867" spans="4:4" s="232" customFormat="1" ht="15.75" customHeight="1">
      <c r="D54867" s="233"/>
    </row>
    <row r="54869" spans="4:4" s="232" customFormat="1" ht="15.75" customHeight="1">
      <c r="D54869" s="233"/>
    </row>
    <row r="54871" spans="4:4" s="232" customFormat="1" ht="15.75" customHeight="1">
      <c r="D54871" s="233"/>
    </row>
    <row r="54873" spans="4:4" s="232" customFormat="1" ht="15.75" customHeight="1">
      <c r="D54873" s="233"/>
    </row>
    <row r="54875" spans="4:4" s="232" customFormat="1" ht="15.75" customHeight="1">
      <c r="D54875" s="233"/>
    </row>
    <row r="54877" spans="4:4" s="232" customFormat="1" ht="15.75" customHeight="1">
      <c r="D54877" s="233"/>
    </row>
    <row r="54879" spans="4:4" s="232" customFormat="1" ht="15.75" customHeight="1">
      <c r="D54879" s="233"/>
    </row>
    <row r="54881" spans="4:4" s="232" customFormat="1" ht="15.75" customHeight="1">
      <c r="D54881" s="233"/>
    </row>
    <row r="54883" spans="4:4" s="232" customFormat="1" ht="15.75" customHeight="1">
      <c r="D54883" s="233"/>
    </row>
    <row r="54885" spans="4:4" s="232" customFormat="1" ht="15.75" customHeight="1">
      <c r="D54885" s="233"/>
    </row>
    <row r="54887" spans="4:4" s="232" customFormat="1" ht="15.75" customHeight="1">
      <c r="D54887" s="233"/>
    </row>
    <row r="54889" spans="4:4" s="232" customFormat="1" ht="15.75" customHeight="1">
      <c r="D54889" s="233"/>
    </row>
    <row r="54891" spans="4:4" s="232" customFormat="1" ht="15.75" customHeight="1">
      <c r="D54891" s="233"/>
    </row>
    <row r="54893" spans="4:4" s="232" customFormat="1" ht="15.75" customHeight="1">
      <c r="D54893" s="233"/>
    </row>
    <row r="54895" spans="4:4" s="232" customFormat="1" ht="15.75" customHeight="1">
      <c r="D54895" s="233"/>
    </row>
    <row r="54897" spans="4:4" s="232" customFormat="1" ht="15.75" customHeight="1">
      <c r="D54897" s="233"/>
    </row>
    <row r="54899" spans="4:4" s="232" customFormat="1" ht="15.75" customHeight="1">
      <c r="D54899" s="233"/>
    </row>
    <row r="54901" spans="4:4" s="232" customFormat="1" ht="15.75" customHeight="1">
      <c r="D54901" s="233"/>
    </row>
    <row r="54903" spans="4:4" s="232" customFormat="1" ht="15.75" customHeight="1">
      <c r="D54903" s="233"/>
    </row>
    <row r="54905" spans="4:4" s="232" customFormat="1" ht="15.75" customHeight="1">
      <c r="D54905" s="233"/>
    </row>
    <row r="54907" spans="4:4" s="232" customFormat="1" ht="15.75" customHeight="1">
      <c r="D54907" s="233"/>
    </row>
    <row r="54909" spans="4:4" s="232" customFormat="1" ht="15.75" customHeight="1">
      <c r="D54909" s="233"/>
    </row>
    <row r="54911" spans="4:4" s="232" customFormat="1" ht="15.75" customHeight="1">
      <c r="D54911" s="233"/>
    </row>
    <row r="54913" spans="4:4" s="232" customFormat="1" ht="15.75" customHeight="1">
      <c r="D54913" s="233"/>
    </row>
    <row r="54915" spans="4:4" s="232" customFormat="1" ht="15.75" customHeight="1">
      <c r="D54915" s="233"/>
    </row>
    <row r="54917" spans="4:4" s="232" customFormat="1" ht="15.75" customHeight="1">
      <c r="D54917" s="233"/>
    </row>
    <row r="54919" spans="4:4" s="232" customFormat="1" ht="15.75" customHeight="1">
      <c r="D54919" s="233"/>
    </row>
    <row r="54921" spans="4:4" s="232" customFormat="1" ht="15.75" customHeight="1">
      <c r="D54921" s="233"/>
    </row>
    <row r="54923" spans="4:4" s="232" customFormat="1" ht="15.75" customHeight="1">
      <c r="D54923" s="233"/>
    </row>
    <row r="54925" spans="4:4" s="232" customFormat="1" ht="15.75" customHeight="1">
      <c r="D54925" s="233"/>
    </row>
    <row r="54927" spans="4:4" s="232" customFormat="1" ht="15.75" customHeight="1">
      <c r="D54927" s="233"/>
    </row>
    <row r="54929" spans="4:4" s="232" customFormat="1" ht="15.75" customHeight="1">
      <c r="D54929" s="233"/>
    </row>
    <row r="54931" spans="4:4" s="232" customFormat="1" ht="15.75" customHeight="1">
      <c r="D54931" s="233"/>
    </row>
    <row r="54933" spans="4:4" s="232" customFormat="1" ht="15.75" customHeight="1">
      <c r="D54933" s="233"/>
    </row>
    <row r="54935" spans="4:4" s="232" customFormat="1" ht="15.75" customHeight="1">
      <c r="D54935" s="233"/>
    </row>
    <row r="54937" spans="4:4" s="232" customFormat="1" ht="15.75" customHeight="1">
      <c r="D54937" s="233"/>
    </row>
    <row r="54939" spans="4:4" s="232" customFormat="1" ht="15.75" customHeight="1">
      <c r="D54939" s="233"/>
    </row>
    <row r="54941" spans="4:4" s="232" customFormat="1" ht="15.75" customHeight="1">
      <c r="D54941" s="233"/>
    </row>
    <row r="54943" spans="4:4" s="232" customFormat="1" ht="15.75" customHeight="1">
      <c r="D54943" s="233"/>
    </row>
    <row r="54945" spans="4:4" s="232" customFormat="1" ht="15.75" customHeight="1">
      <c r="D54945" s="233"/>
    </row>
    <row r="54947" spans="4:4" s="232" customFormat="1" ht="15.75" customHeight="1">
      <c r="D54947" s="233"/>
    </row>
    <row r="54949" spans="4:4" s="232" customFormat="1" ht="15.75" customHeight="1">
      <c r="D54949" s="233"/>
    </row>
    <row r="54951" spans="4:4" s="232" customFormat="1" ht="15.75" customHeight="1">
      <c r="D54951" s="233"/>
    </row>
    <row r="54953" spans="4:4" s="232" customFormat="1" ht="15.75" customHeight="1">
      <c r="D54953" s="233"/>
    </row>
    <row r="54955" spans="4:4" s="232" customFormat="1" ht="15.75" customHeight="1">
      <c r="D54955" s="233"/>
    </row>
    <row r="54957" spans="4:4" s="232" customFormat="1" ht="15.75" customHeight="1">
      <c r="D54957" s="233"/>
    </row>
    <row r="54959" spans="4:4" s="232" customFormat="1" ht="15.75" customHeight="1">
      <c r="D54959" s="233"/>
    </row>
    <row r="54961" spans="4:4" s="232" customFormat="1" ht="15.75" customHeight="1">
      <c r="D54961" s="233"/>
    </row>
    <row r="54963" spans="4:4" s="232" customFormat="1" ht="15.75" customHeight="1">
      <c r="D54963" s="233"/>
    </row>
    <row r="54965" spans="4:4" s="232" customFormat="1" ht="15.75" customHeight="1">
      <c r="D54965" s="233"/>
    </row>
    <row r="54967" spans="4:4" s="232" customFormat="1" ht="15.75" customHeight="1">
      <c r="D54967" s="233"/>
    </row>
    <row r="54969" spans="4:4" s="232" customFormat="1" ht="15.75" customHeight="1">
      <c r="D54969" s="233"/>
    </row>
    <row r="54971" spans="4:4" s="232" customFormat="1" ht="15.75" customHeight="1">
      <c r="D54971" s="233"/>
    </row>
    <row r="54973" spans="4:4" s="232" customFormat="1" ht="15.75" customHeight="1">
      <c r="D54973" s="233"/>
    </row>
    <row r="54975" spans="4:4" s="232" customFormat="1" ht="15.75" customHeight="1">
      <c r="D54975" s="233"/>
    </row>
    <row r="54977" spans="4:4" s="232" customFormat="1" ht="15.75" customHeight="1">
      <c r="D54977" s="233"/>
    </row>
    <row r="54979" spans="4:4" s="232" customFormat="1" ht="15.75" customHeight="1">
      <c r="D54979" s="233"/>
    </row>
    <row r="54981" spans="4:4" s="232" customFormat="1" ht="15.75" customHeight="1">
      <c r="D54981" s="233"/>
    </row>
    <row r="54983" spans="4:4" s="232" customFormat="1" ht="15.75" customHeight="1">
      <c r="D54983" s="233"/>
    </row>
    <row r="54985" spans="4:4" s="232" customFormat="1" ht="15.75" customHeight="1">
      <c r="D54985" s="233"/>
    </row>
    <row r="54987" spans="4:4" s="232" customFormat="1" ht="15.75" customHeight="1">
      <c r="D54987" s="233"/>
    </row>
    <row r="54989" spans="4:4" s="232" customFormat="1" ht="15.75" customHeight="1">
      <c r="D54989" s="233"/>
    </row>
    <row r="54991" spans="4:4" s="232" customFormat="1" ht="15.75" customHeight="1">
      <c r="D54991" s="233"/>
    </row>
    <row r="54993" spans="4:4" s="232" customFormat="1" ht="15.75" customHeight="1">
      <c r="D54993" s="233"/>
    </row>
    <row r="54995" spans="4:4" s="232" customFormat="1" ht="15.75" customHeight="1">
      <c r="D54995" s="233"/>
    </row>
    <row r="54997" spans="4:4" s="232" customFormat="1" ht="15.75" customHeight="1">
      <c r="D54997" s="233"/>
    </row>
    <row r="54999" spans="4:4" s="232" customFormat="1" ht="15.75" customHeight="1">
      <c r="D54999" s="233"/>
    </row>
    <row r="55001" spans="4:4" s="232" customFormat="1" ht="15.75" customHeight="1">
      <c r="D55001" s="233"/>
    </row>
    <row r="55003" spans="4:4" s="232" customFormat="1" ht="15.75" customHeight="1">
      <c r="D55003" s="233"/>
    </row>
    <row r="55005" spans="4:4" s="232" customFormat="1" ht="15.75" customHeight="1">
      <c r="D55005" s="233"/>
    </row>
    <row r="55007" spans="4:4" s="232" customFormat="1" ht="15.75" customHeight="1">
      <c r="D55007" s="233"/>
    </row>
    <row r="55009" spans="4:4" s="232" customFormat="1" ht="15.75" customHeight="1">
      <c r="D55009" s="233"/>
    </row>
    <row r="55011" spans="4:4" s="232" customFormat="1" ht="15.75" customHeight="1">
      <c r="D55011" s="233"/>
    </row>
    <row r="55013" spans="4:4" s="232" customFormat="1" ht="15.75" customHeight="1">
      <c r="D55013" s="233"/>
    </row>
    <row r="55015" spans="4:4" s="232" customFormat="1" ht="15.75" customHeight="1">
      <c r="D55015" s="233"/>
    </row>
    <row r="55017" spans="4:4" s="232" customFormat="1" ht="15.75" customHeight="1">
      <c r="D55017" s="233"/>
    </row>
    <row r="55019" spans="4:4" s="232" customFormat="1" ht="15.75" customHeight="1">
      <c r="D55019" s="233"/>
    </row>
    <row r="55021" spans="4:4" s="232" customFormat="1" ht="15.75" customHeight="1">
      <c r="D55021" s="233"/>
    </row>
    <row r="55023" spans="4:4" s="232" customFormat="1" ht="15.75" customHeight="1">
      <c r="D55023" s="233"/>
    </row>
    <row r="55025" spans="4:4" s="232" customFormat="1" ht="15.75" customHeight="1">
      <c r="D55025" s="233"/>
    </row>
    <row r="55027" spans="4:4" s="232" customFormat="1" ht="15.75" customHeight="1">
      <c r="D55027" s="233"/>
    </row>
    <row r="55029" spans="4:4" s="232" customFormat="1" ht="15.75" customHeight="1">
      <c r="D55029" s="233"/>
    </row>
    <row r="55031" spans="4:4" s="232" customFormat="1" ht="15.75" customHeight="1">
      <c r="D55031" s="233"/>
    </row>
    <row r="55033" spans="4:4" s="232" customFormat="1" ht="15.75" customHeight="1">
      <c r="D55033" s="233"/>
    </row>
    <row r="55035" spans="4:4" s="232" customFormat="1" ht="15.75" customHeight="1">
      <c r="D55035" s="233"/>
    </row>
    <row r="55037" spans="4:4" s="232" customFormat="1" ht="15.75" customHeight="1">
      <c r="D55037" s="233"/>
    </row>
    <row r="55039" spans="4:4" s="232" customFormat="1" ht="15.75" customHeight="1">
      <c r="D55039" s="233"/>
    </row>
    <row r="55041" spans="4:4" s="232" customFormat="1" ht="15.75" customHeight="1">
      <c r="D55041" s="233"/>
    </row>
    <row r="55043" spans="4:4" s="232" customFormat="1" ht="15.75" customHeight="1">
      <c r="D55043" s="233"/>
    </row>
    <row r="55045" spans="4:4" s="232" customFormat="1" ht="15.75" customHeight="1">
      <c r="D55045" s="233"/>
    </row>
    <row r="55047" spans="4:4" s="232" customFormat="1" ht="15.75" customHeight="1">
      <c r="D55047" s="233"/>
    </row>
    <row r="55049" spans="4:4" s="232" customFormat="1" ht="15.75" customHeight="1">
      <c r="D55049" s="233"/>
    </row>
    <row r="55051" spans="4:4" s="232" customFormat="1" ht="15.75" customHeight="1">
      <c r="D55051" s="233"/>
    </row>
    <row r="55053" spans="4:4" s="232" customFormat="1" ht="15.75" customHeight="1">
      <c r="D55053" s="233"/>
    </row>
    <row r="55055" spans="4:4" s="232" customFormat="1" ht="15.75" customHeight="1">
      <c r="D55055" s="233"/>
    </row>
    <row r="55057" spans="4:4" s="232" customFormat="1" ht="15.75" customHeight="1">
      <c r="D55057" s="233"/>
    </row>
    <row r="55059" spans="4:4" s="232" customFormat="1" ht="15.75" customHeight="1">
      <c r="D55059" s="233"/>
    </row>
    <row r="55061" spans="4:4" s="232" customFormat="1" ht="15.75" customHeight="1">
      <c r="D55061" s="233"/>
    </row>
    <row r="55063" spans="4:4" s="232" customFormat="1" ht="15.75" customHeight="1">
      <c r="D55063" s="233"/>
    </row>
    <row r="55065" spans="4:4" s="232" customFormat="1" ht="15.75" customHeight="1">
      <c r="D55065" s="233"/>
    </row>
    <row r="55067" spans="4:4" s="232" customFormat="1" ht="15.75" customHeight="1">
      <c r="D55067" s="233"/>
    </row>
    <row r="55069" spans="4:4" s="232" customFormat="1" ht="15.75" customHeight="1">
      <c r="D55069" s="233"/>
    </row>
    <row r="55071" spans="4:4" s="232" customFormat="1" ht="15.75" customHeight="1">
      <c r="D55071" s="233"/>
    </row>
    <row r="55073" spans="4:4" s="232" customFormat="1" ht="15.75" customHeight="1">
      <c r="D55073" s="233"/>
    </row>
    <row r="55075" spans="4:4" s="232" customFormat="1" ht="15.75" customHeight="1">
      <c r="D55075" s="233"/>
    </row>
    <row r="55077" spans="4:4" s="232" customFormat="1" ht="15.75" customHeight="1">
      <c r="D55077" s="233"/>
    </row>
    <row r="55079" spans="4:4" s="232" customFormat="1" ht="15.75" customHeight="1">
      <c r="D55079" s="233"/>
    </row>
    <row r="55081" spans="4:4" s="232" customFormat="1" ht="15.75" customHeight="1">
      <c r="D55081" s="233"/>
    </row>
    <row r="55083" spans="4:4" s="232" customFormat="1" ht="15.75" customHeight="1">
      <c r="D55083" s="233"/>
    </row>
    <row r="55085" spans="4:4" s="232" customFormat="1" ht="15.75" customHeight="1">
      <c r="D55085" s="233"/>
    </row>
    <row r="55087" spans="4:4" s="232" customFormat="1" ht="15.75" customHeight="1">
      <c r="D55087" s="233"/>
    </row>
    <row r="55089" spans="4:4" s="232" customFormat="1" ht="15.75" customHeight="1">
      <c r="D55089" s="233"/>
    </row>
    <row r="55091" spans="4:4" s="232" customFormat="1" ht="15.75" customHeight="1">
      <c r="D55091" s="233"/>
    </row>
    <row r="55093" spans="4:4" s="232" customFormat="1" ht="15.75" customHeight="1">
      <c r="D55093" s="233"/>
    </row>
    <row r="55095" spans="4:4" s="232" customFormat="1" ht="15.75" customHeight="1">
      <c r="D55095" s="233"/>
    </row>
    <row r="55097" spans="4:4" s="232" customFormat="1" ht="15.75" customHeight="1">
      <c r="D55097" s="233"/>
    </row>
    <row r="55099" spans="4:4" s="232" customFormat="1" ht="15.75" customHeight="1">
      <c r="D55099" s="233"/>
    </row>
    <row r="55101" spans="4:4" s="232" customFormat="1" ht="15.75" customHeight="1">
      <c r="D55101" s="233"/>
    </row>
    <row r="55103" spans="4:4" s="232" customFormat="1" ht="15.75" customHeight="1">
      <c r="D55103" s="233"/>
    </row>
    <row r="55105" spans="4:4" s="232" customFormat="1" ht="15.75" customHeight="1">
      <c r="D55105" s="233"/>
    </row>
    <row r="55107" spans="4:4" s="232" customFormat="1" ht="15.75" customHeight="1">
      <c r="D55107" s="233"/>
    </row>
    <row r="55109" spans="4:4" s="232" customFormat="1" ht="15.75" customHeight="1">
      <c r="D55109" s="233"/>
    </row>
    <row r="55111" spans="4:4" s="232" customFormat="1" ht="15.75" customHeight="1">
      <c r="D55111" s="233"/>
    </row>
    <row r="55113" spans="4:4" s="232" customFormat="1" ht="15.75" customHeight="1">
      <c r="D55113" s="233"/>
    </row>
    <row r="55115" spans="4:4" s="232" customFormat="1" ht="15.75" customHeight="1">
      <c r="D55115" s="233"/>
    </row>
    <row r="55117" spans="4:4" s="232" customFormat="1" ht="15.75" customHeight="1">
      <c r="D55117" s="233"/>
    </row>
    <row r="55119" spans="4:4" s="232" customFormat="1" ht="15.75" customHeight="1">
      <c r="D55119" s="233"/>
    </row>
    <row r="55121" spans="4:4" s="232" customFormat="1" ht="15.75" customHeight="1">
      <c r="D55121" s="233"/>
    </row>
    <row r="55123" spans="4:4" s="232" customFormat="1" ht="15.75" customHeight="1">
      <c r="D55123" s="233"/>
    </row>
    <row r="55125" spans="4:4" s="232" customFormat="1" ht="15.75" customHeight="1">
      <c r="D55125" s="233"/>
    </row>
    <row r="55127" spans="4:4" s="232" customFormat="1" ht="15.75" customHeight="1">
      <c r="D55127" s="233"/>
    </row>
    <row r="55129" spans="4:4" s="232" customFormat="1" ht="15.75" customHeight="1">
      <c r="D55129" s="233"/>
    </row>
    <row r="55131" spans="4:4" s="232" customFormat="1" ht="15.75" customHeight="1">
      <c r="D55131" s="233"/>
    </row>
    <row r="55133" spans="4:4" s="232" customFormat="1" ht="15.75" customHeight="1">
      <c r="D55133" s="233"/>
    </row>
    <row r="55135" spans="4:4" s="232" customFormat="1" ht="15.75" customHeight="1">
      <c r="D55135" s="233"/>
    </row>
    <row r="55137" spans="4:4" s="232" customFormat="1" ht="15.75" customHeight="1">
      <c r="D55137" s="233"/>
    </row>
    <row r="55139" spans="4:4" s="232" customFormat="1" ht="15.75" customHeight="1">
      <c r="D55139" s="233"/>
    </row>
    <row r="55141" spans="4:4" s="232" customFormat="1" ht="15.75" customHeight="1">
      <c r="D55141" s="233"/>
    </row>
    <row r="55143" spans="4:4" s="232" customFormat="1" ht="15.75" customHeight="1">
      <c r="D55143" s="233"/>
    </row>
    <row r="55145" spans="4:4" s="232" customFormat="1" ht="15.75" customHeight="1">
      <c r="D55145" s="233"/>
    </row>
    <row r="55147" spans="4:4" s="232" customFormat="1" ht="15.75" customHeight="1">
      <c r="D55147" s="233"/>
    </row>
    <row r="55149" spans="4:4" s="232" customFormat="1" ht="15.75" customHeight="1">
      <c r="D55149" s="233"/>
    </row>
    <row r="55151" spans="4:4" s="232" customFormat="1" ht="15.75" customHeight="1">
      <c r="D55151" s="233"/>
    </row>
    <row r="55153" spans="4:4" s="232" customFormat="1" ht="15.75" customHeight="1">
      <c r="D55153" s="233"/>
    </row>
    <row r="55155" spans="4:4" s="232" customFormat="1" ht="15.75" customHeight="1">
      <c r="D55155" s="233"/>
    </row>
    <row r="55157" spans="4:4" s="232" customFormat="1" ht="15.75" customHeight="1">
      <c r="D55157" s="233"/>
    </row>
    <row r="55159" spans="4:4" s="232" customFormat="1" ht="15.75" customHeight="1">
      <c r="D55159" s="233"/>
    </row>
    <row r="55161" spans="4:4" s="232" customFormat="1" ht="15.75" customHeight="1">
      <c r="D55161" s="233"/>
    </row>
    <row r="55163" spans="4:4" s="232" customFormat="1" ht="15.75" customHeight="1">
      <c r="D55163" s="233"/>
    </row>
    <row r="55165" spans="4:4" s="232" customFormat="1" ht="15.75" customHeight="1">
      <c r="D55165" s="233"/>
    </row>
    <row r="55167" spans="4:4" s="232" customFormat="1" ht="15.75" customHeight="1">
      <c r="D55167" s="233"/>
    </row>
    <row r="55169" spans="4:4" s="232" customFormat="1" ht="15.75" customHeight="1">
      <c r="D55169" s="233"/>
    </row>
    <row r="55171" spans="4:4" s="232" customFormat="1" ht="15.75" customHeight="1">
      <c r="D55171" s="233"/>
    </row>
    <row r="55173" spans="4:4" s="232" customFormat="1" ht="15.75" customHeight="1">
      <c r="D55173" s="233"/>
    </row>
    <row r="55175" spans="4:4" s="232" customFormat="1" ht="15.75" customHeight="1">
      <c r="D55175" s="233"/>
    </row>
    <row r="55177" spans="4:4" s="232" customFormat="1" ht="15.75" customHeight="1">
      <c r="D55177" s="233"/>
    </row>
    <row r="55179" spans="4:4" s="232" customFormat="1" ht="15.75" customHeight="1">
      <c r="D55179" s="233"/>
    </row>
    <row r="55181" spans="4:4" s="232" customFormat="1" ht="15.75" customHeight="1">
      <c r="D55181" s="233"/>
    </row>
    <row r="55183" spans="4:4" s="232" customFormat="1" ht="15.75" customHeight="1">
      <c r="D55183" s="233"/>
    </row>
    <row r="55185" spans="4:4" s="232" customFormat="1" ht="15.75" customHeight="1">
      <c r="D55185" s="233"/>
    </row>
    <row r="55187" spans="4:4" s="232" customFormat="1" ht="15.75" customHeight="1">
      <c r="D55187" s="233"/>
    </row>
    <row r="55189" spans="4:4" s="232" customFormat="1" ht="15.75" customHeight="1">
      <c r="D55189" s="233"/>
    </row>
    <row r="55191" spans="4:4" s="232" customFormat="1" ht="15.75" customHeight="1">
      <c r="D55191" s="233"/>
    </row>
    <row r="55193" spans="4:4" s="232" customFormat="1" ht="15.75" customHeight="1">
      <c r="D55193" s="233"/>
    </row>
    <row r="55195" spans="4:4" s="232" customFormat="1" ht="15.75" customHeight="1">
      <c r="D55195" s="233"/>
    </row>
    <row r="55197" spans="4:4" s="232" customFormat="1" ht="15.75" customHeight="1">
      <c r="D55197" s="233"/>
    </row>
    <row r="55199" spans="4:4" s="232" customFormat="1" ht="15.75" customHeight="1">
      <c r="D55199" s="233"/>
    </row>
    <row r="55201" spans="4:4" s="232" customFormat="1" ht="15.75" customHeight="1">
      <c r="D55201" s="233"/>
    </row>
    <row r="55203" spans="4:4" s="232" customFormat="1" ht="15.75" customHeight="1">
      <c r="D55203" s="233"/>
    </row>
    <row r="55205" spans="4:4" s="232" customFormat="1" ht="15.75" customHeight="1">
      <c r="D55205" s="233"/>
    </row>
    <row r="55207" spans="4:4" s="232" customFormat="1" ht="15.75" customHeight="1">
      <c r="D55207" s="233"/>
    </row>
    <row r="55209" spans="4:4" s="232" customFormat="1" ht="15.75" customHeight="1">
      <c r="D55209" s="233"/>
    </row>
    <row r="55211" spans="4:4" s="232" customFormat="1" ht="15.75" customHeight="1">
      <c r="D55211" s="233"/>
    </row>
    <row r="55213" spans="4:4" s="232" customFormat="1" ht="15.75" customHeight="1">
      <c r="D55213" s="233"/>
    </row>
    <row r="55215" spans="4:4" s="232" customFormat="1" ht="15.75" customHeight="1">
      <c r="D55215" s="233"/>
    </row>
    <row r="55217" spans="4:4" s="232" customFormat="1" ht="15.75" customHeight="1">
      <c r="D55217" s="233"/>
    </row>
    <row r="55219" spans="4:4" s="232" customFormat="1" ht="15.75" customHeight="1">
      <c r="D55219" s="233"/>
    </row>
    <row r="55221" spans="4:4" s="232" customFormat="1" ht="15.75" customHeight="1">
      <c r="D55221" s="233"/>
    </row>
    <row r="55223" spans="4:4" s="232" customFormat="1" ht="15.75" customHeight="1">
      <c r="D55223" s="233"/>
    </row>
    <row r="55225" spans="4:4" s="232" customFormat="1" ht="15.75" customHeight="1">
      <c r="D55225" s="233"/>
    </row>
    <row r="55227" spans="4:4" s="232" customFormat="1" ht="15.75" customHeight="1">
      <c r="D55227" s="233"/>
    </row>
    <row r="55229" spans="4:4" s="232" customFormat="1" ht="15.75" customHeight="1">
      <c r="D55229" s="233"/>
    </row>
    <row r="55231" spans="4:4" s="232" customFormat="1" ht="15.75" customHeight="1">
      <c r="D55231" s="233"/>
    </row>
    <row r="55233" spans="4:4" s="232" customFormat="1" ht="15.75" customHeight="1">
      <c r="D55233" s="233"/>
    </row>
    <row r="55235" spans="4:4" s="232" customFormat="1" ht="15.75" customHeight="1">
      <c r="D55235" s="233"/>
    </row>
    <row r="55237" spans="4:4" s="232" customFormat="1" ht="15.75" customHeight="1">
      <c r="D55237" s="233"/>
    </row>
    <row r="55239" spans="4:4" s="232" customFormat="1" ht="15.75" customHeight="1">
      <c r="D55239" s="233"/>
    </row>
    <row r="55241" spans="4:4" s="232" customFormat="1" ht="15.75" customHeight="1">
      <c r="D55241" s="233"/>
    </row>
    <row r="55243" spans="4:4" s="232" customFormat="1" ht="15.75" customHeight="1">
      <c r="D55243" s="233"/>
    </row>
    <row r="55245" spans="4:4" s="232" customFormat="1" ht="15.75" customHeight="1">
      <c r="D55245" s="233"/>
    </row>
    <row r="55247" spans="4:4" s="232" customFormat="1" ht="15.75" customHeight="1">
      <c r="D55247" s="233"/>
    </row>
    <row r="55249" spans="4:4" s="232" customFormat="1" ht="15.75" customHeight="1">
      <c r="D55249" s="233"/>
    </row>
    <row r="55251" spans="4:4" s="232" customFormat="1" ht="15.75" customHeight="1">
      <c r="D55251" s="233"/>
    </row>
    <row r="55253" spans="4:4" s="232" customFormat="1" ht="15.75" customHeight="1">
      <c r="D55253" s="233"/>
    </row>
    <row r="55255" spans="4:4" s="232" customFormat="1" ht="15.75" customHeight="1">
      <c r="D55255" s="233"/>
    </row>
    <row r="55257" spans="4:4" s="232" customFormat="1" ht="15.75" customHeight="1">
      <c r="D55257" s="233"/>
    </row>
    <row r="55259" spans="4:4" s="232" customFormat="1" ht="15.75" customHeight="1">
      <c r="D55259" s="233"/>
    </row>
    <row r="55261" spans="4:4" s="232" customFormat="1" ht="15.75" customHeight="1">
      <c r="D55261" s="233"/>
    </row>
    <row r="55263" spans="4:4" s="232" customFormat="1" ht="15.75" customHeight="1">
      <c r="D55263" s="233"/>
    </row>
    <row r="55265" spans="4:4" s="232" customFormat="1" ht="15.75" customHeight="1">
      <c r="D55265" s="233"/>
    </row>
    <row r="55267" spans="4:4" s="232" customFormat="1" ht="15.75" customHeight="1">
      <c r="D55267" s="233"/>
    </row>
    <row r="55269" spans="4:4" s="232" customFormat="1" ht="15.75" customHeight="1">
      <c r="D55269" s="233"/>
    </row>
    <row r="55271" spans="4:4" s="232" customFormat="1" ht="15.75" customHeight="1">
      <c r="D55271" s="233"/>
    </row>
    <row r="55273" spans="4:4" s="232" customFormat="1" ht="15.75" customHeight="1">
      <c r="D55273" s="233"/>
    </row>
    <row r="55275" spans="4:4" s="232" customFormat="1" ht="15.75" customHeight="1">
      <c r="D55275" s="233"/>
    </row>
    <row r="55277" spans="4:4" s="232" customFormat="1" ht="15.75" customHeight="1">
      <c r="D55277" s="233"/>
    </row>
    <row r="55279" spans="4:4" s="232" customFormat="1" ht="15.75" customHeight="1">
      <c r="D55279" s="233"/>
    </row>
    <row r="55281" spans="4:4" s="232" customFormat="1" ht="15.75" customHeight="1">
      <c r="D55281" s="233"/>
    </row>
    <row r="55283" spans="4:4" s="232" customFormat="1" ht="15.75" customHeight="1">
      <c r="D55283" s="233"/>
    </row>
    <row r="55285" spans="4:4" s="232" customFormat="1" ht="15.75" customHeight="1">
      <c r="D55285" s="233"/>
    </row>
    <row r="55287" spans="4:4" s="232" customFormat="1" ht="15.75" customHeight="1">
      <c r="D55287" s="233"/>
    </row>
    <row r="55289" spans="4:4" s="232" customFormat="1" ht="15.75" customHeight="1">
      <c r="D55289" s="233"/>
    </row>
    <row r="55291" spans="4:4" s="232" customFormat="1" ht="15.75" customHeight="1">
      <c r="D55291" s="233"/>
    </row>
    <row r="55293" spans="4:4" s="232" customFormat="1" ht="15.75" customHeight="1">
      <c r="D55293" s="233"/>
    </row>
    <row r="55295" spans="4:4" s="232" customFormat="1" ht="15.75" customHeight="1">
      <c r="D55295" s="233"/>
    </row>
    <row r="55297" spans="4:4" s="232" customFormat="1" ht="15.75" customHeight="1">
      <c r="D55297" s="233"/>
    </row>
    <row r="55299" spans="4:4" s="232" customFormat="1" ht="15.75" customHeight="1">
      <c r="D55299" s="233"/>
    </row>
    <row r="55301" spans="4:4" s="232" customFormat="1" ht="15.75" customHeight="1">
      <c r="D55301" s="233"/>
    </row>
    <row r="55303" spans="4:4" s="232" customFormat="1" ht="15.75" customHeight="1">
      <c r="D55303" s="233"/>
    </row>
    <row r="55305" spans="4:4" s="232" customFormat="1" ht="15.75" customHeight="1">
      <c r="D55305" s="233"/>
    </row>
    <row r="55307" spans="4:4" s="232" customFormat="1" ht="15.75" customHeight="1">
      <c r="D55307" s="233"/>
    </row>
    <row r="55309" spans="4:4" s="232" customFormat="1" ht="15.75" customHeight="1">
      <c r="D55309" s="233"/>
    </row>
    <row r="55311" spans="4:4" s="232" customFormat="1" ht="15.75" customHeight="1">
      <c r="D55311" s="233"/>
    </row>
    <row r="55313" spans="4:4" s="232" customFormat="1" ht="15.75" customHeight="1">
      <c r="D55313" s="233"/>
    </row>
    <row r="55315" spans="4:4" s="232" customFormat="1" ht="15.75" customHeight="1">
      <c r="D55315" s="233"/>
    </row>
    <row r="55317" spans="4:4" s="232" customFormat="1" ht="15.75" customHeight="1">
      <c r="D55317" s="233"/>
    </row>
    <row r="55319" spans="4:4" s="232" customFormat="1" ht="15.75" customHeight="1">
      <c r="D55319" s="233"/>
    </row>
    <row r="55321" spans="4:4" s="232" customFormat="1" ht="15.75" customHeight="1">
      <c r="D55321" s="233"/>
    </row>
    <row r="55323" spans="4:4" s="232" customFormat="1" ht="15.75" customHeight="1">
      <c r="D55323" s="233"/>
    </row>
    <row r="55325" spans="4:4" s="232" customFormat="1" ht="15.75" customHeight="1">
      <c r="D55325" s="233"/>
    </row>
    <row r="55327" spans="4:4" s="232" customFormat="1" ht="15.75" customHeight="1">
      <c r="D55327" s="233"/>
    </row>
    <row r="55329" spans="4:4" s="232" customFormat="1" ht="15.75" customHeight="1">
      <c r="D55329" s="233"/>
    </row>
    <row r="55331" spans="4:4" s="232" customFormat="1" ht="15.75" customHeight="1">
      <c r="D55331" s="233"/>
    </row>
    <row r="55333" spans="4:4" s="232" customFormat="1" ht="15.75" customHeight="1">
      <c r="D55333" s="233"/>
    </row>
    <row r="55335" spans="4:4" s="232" customFormat="1" ht="15.75" customHeight="1">
      <c r="D55335" s="233"/>
    </row>
    <row r="55337" spans="4:4" s="232" customFormat="1" ht="15.75" customHeight="1">
      <c r="D55337" s="233"/>
    </row>
    <row r="55339" spans="4:4" s="232" customFormat="1" ht="15.75" customHeight="1">
      <c r="D55339" s="233"/>
    </row>
    <row r="55341" spans="4:4" s="232" customFormat="1" ht="15.75" customHeight="1">
      <c r="D55341" s="233"/>
    </row>
    <row r="55343" spans="4:4" s="232" customFormat="1" ht="15.75" customHeight="1">
      <c r="D55343" s="233"/>
    </row>
    <row r="55345" spans="4:4" s="232" customFormat="1" ht="15.75" customHeight="1">
      <c r="D55345" s="233"/>
    </row>
    <row r="55347" spans="4:4" s="232" customFormat="1" ht="15.75" customHeight="1">
      <c r="D55347" s="233"/>
    </row>
    <row r="55349" spans="4:4" s="232" customFormat="1" ht="15.75" customHeight="1">
      <c r="D55349" s="233"/>
    </row>
    <row r="55351" spans="4:4" s="232" customFormat="1" ht="15.75" customHeight="1">
      <c r="D55351" s="233"/>
    </row>
    <row r="55353" spans="4:4" s="232" customFormat="1" ht="15.75" customHeight="1">
      <c r="D55353" s="233"/>
    </row>
    <row r="55355" spans="4:4" s="232" customFormat="1" ht="15.75" customHeight="1">
      <c r="D55355" s="233"/>
    </row>
    <row r="55357" spans="4:4" s="232" customFormat="1" ht="15.75" customHeight="1">
      <c r="D55357" s="233"/>
    </row>
    <row r="55359" spans="4:4" s="232" customFormat="1" ht="15.75" customHeight="1">
      <c r="D55359" s="233"/>
    </row>
    <row r="55361" spans="4:4" s="232" customFormat="1" ht="15.75" customHeight="1">
      <c r="D55361" s="233"/>
    </row>
    <row r="55363" spans="4:4" s="232" customFormat="1" ht="15.75" customHeight="1">
      <c r="D55363" s="233"/>
    </row>
    <row r="55365" spans="4:4" s="232" customFormat="1" ht="15.75" customHeight="1">
      <c r="D55365" s="233"/>
    </row>
    <row r="55367" spans="4:4" s="232" customFormat="1" ht="15.75" customHeight="1">
      <c r="D55367" s="233"/>
    </row>
    <row r="55369" spans="4:4" s="232" customFormat="1" ht="15.75" customHeight="1">
      <c r="D55369" s="233"/>
    </row>
    <row r="55371" spans="4:4" s="232" customFormat="1" ht="15.75" customHeight="1">
      <c r="D55371" s="233"/>
    </row>
    <row r="55373" spans="4:4" s="232" customFormat="1" ht="15.75" customHeight="1">
      <c r="D55373" s="233"/>
    </row>
    <row r="55375" spans="4:4" s="232" customFormat="1" ht="15.75" customHeight="1">
      <c r="D55375" s="233"/>
    </row>
    <row r="55377" spans="4:4" s="232" customFormat="1" ht="15.75" customHeight="1">
      <c r="D55377" s="233"/>
    </row>
    <row r="55379" spans="4:4" s="232" customFormat="1" ht="15.75" customHeight="1">
      <c r="D55379" s="233"/>
    </row>
    <row r="55381" spans="4:4" s="232" customFormat="1" ht="15.75" customHeight="1">
      <c r="D55381" s="233"/>
    </row>
    <row r="55383" spans="4:4" s="232" customFormat="1" ht="15.75" customHeight="1">
      <c r="D55383" s="233"/>
    </row>
    <row r="55385" spans="4:4" s="232" customFormat="1" ht="15.75" customHeight="1">
      <c r="D55385" s="233"/>
    </row>
    <row r="55387" spans="4:4" s="232" customFormat="1" ht="15.75" customHeight="1">
      <c r="D55387" s="233"/>
    </row>
    <row r="55389" spans="4:4" s="232" customFormat="1" ht="15.75" customHeight="1">
      <c r="D55389" s="233"/>
    </row>
    <row r="55391" spans="4:4" s="232" customFormat="1" ht="15.75" customHeight="1">
      <c r="D55391" s="233"/>
    </row>
    <row r="55393" spans="4:4" s="232" customFormat="1" ht="15.75" customHeight="1">
      <c r="D55393" s="233"/>
    </row>
    <row r="55395" spans="4:4" s="232" customFormat="1" ht="15.75" customHeight="1">
      <c r="D55395" s="233"/>
    </row>
    <row r="55397" spans="4:4" s="232" customFormat="1" ht="15.75" customHeight="1">
      <c r="D55397" s="233"/>
    </row>
    <row r="55399" spans="4:4" s="232" customFormat="1" ht="15.75" customHeight="1">
      <c r="D55399" s="233"/>
    </row>
    <row r="55401" spans="4:4" s="232" customFormat="1" ht="15.75" customHeight="1">
      <c r="D55401" s="233"/>
    </row>
    <row r="55403" spans="4:4" s="232" customFormat="1" ht="15.75" customHeight="1">
      <c r="D55403" s="233"/>
    </row>
    <row r="55405" spans="4:4" s="232" customFormat="1" ht="15.75" customHeight="1">
      <c r="D55405" s="233"/>
    </row>
    <row r="55407" spans="4:4" s="232" customFormat="1" ht="15.75" customHeight="1">
      <c r="D55407" s="233"/>
    </row>
    <row r="55409" spans="4:4" s="232" customFormat="1" ht="15.75" customHeight="1">
      <c r="D55409" s="233"/>
    </row>
    <row r="55411" spans="4:4" s="232" customFormat="1" ht="15.75" customHeight="1">
      <c r="D55411" s="233"/>
    </row>
    <row r="55413" spans="4:4" s="232" customFormat="1" ht="15.75" customHeight="1">
      <c r="D55413" s="233"/>
    </row>
    <row r="55415" spans="4:4" s="232" customFormat="1" ht="15.75" customHeight="1">
      <c r="D55415" s="233"/>
    </row>
    <row r="55417" spans="4:4" s="232" customFormat="1" ht="15.75" customHeight="1">
      <c r="D55417" s="233"/>
    </row>
    <row r="55419" spans="4:4" s="232" customFormat="1" ht="15.75" customHeight="1">
      <c r="D55419" s="233"/>
    </row>
    <row r="55421" spans="4:4" s="232" customFormat="1" ht="15.75" customHeight="1">
      <c r="D55421" s="233"/>
    </row>
    <row r="55423" spans="4:4" s="232" customFormat="1" ht="15.75" customHeight="1">
      <c r="D55423" s="233"/>
    </row>
    <row r="55425" spans="4:4" s="232" customFormat="1" ht="15.75" customHeight="1">
      <c r="D55425" s="233"/>
    </row>
    <row r="55427" spans="4:4" s="232" customFormat="1" ht="15.75" customHeight="1">
      <c r="D55427" s="233"/>
    </row>
    <row r="55429" spans="4:4" s="232" customFormat="1" ht="15.75" customHeight="1">
      <c r="D55429" s="233"/>
    </row>
    <row r="55431" spans="4:4" s="232" customFormat="1" ht="15.75" customHeight="1">
      <c r="D55431" s="233"/>
    </row>
    <row r="55433" spans="4:4" s="232" customFormat="1" ht="15.75" customHeight="1">
      <c r="D55433" s="233"/>
    </row>
    <row r="55435" spans="4:4" s="232" customFormat="1" ht="15.75" customHeight="1">
      <c r="D55435" s="233"/>
    </row>
    <row r="55437" spans="4:4" s="232" customFormat="1" ht="15.75" customHeight="1">
      <c r="D55437" s="233"/>
    </row>
    <row r="55439" spans="4:4" s="232" customFormat="1" ht="15.75" customHeight="1">
      <c r="D55439" s="233"/>
    </row>
    <row r="55441" spans="4:4" s="232" customFormat="1" ht="15.75" customHeight="1">
      <c r="D55441" s="233"/>
    </row>
    <row r="55443" spans="4:4" s="232" customFormat="1" ht="15.75" customHeight="1">
      <c r="D55443" s="233"/>
    </row>
    <row r="55445" spans="4:4" s="232" customFormat="1" ht="15.75" customHeight="1">
      <c r="D55445" s="233"/>
    </row>
    <row r="55447" spans="4:4" s="232" customFormat="1" ht="15.75" customHeight="1">
      <c r="D55447" s="233"/>
    </row>
    <row r="55449" spans="4:4" s="232" customFormat="1" ht="15.75" customHeight="1">
      <c r="D55449" s="233"/>
    </row>
    <row r="55451" spans="4:4" s="232" customFormat="1" ht="15.75" customHeight="1">
      <c r="D55451" s="233"/>
    </row>
    <row r="55453" spans="4:4" s="232" customFormat="1" ht="15.75" customHeight="1">
      <c r="D55453" s="233"/>
    </row>
    <row r="55455" spans="4:4" s="232" customFormat="1" ht="15.75" customHeight="1">
      <c r="D55455" s="233"/>
    </row>
    <row r="55457" spans="4:4" s="232" customFormat="1" ht="15.75" customHeight="1">
      <c r="D55457" s="233"/>
    </row>
    <row r="55459" spans="4:4" s="232" customFormat="1" ht="15.75" customHeight="1">
      <c r="D55459" s="233"/>
    </row>
    <row r="55461" spans="4:4" s="232" customFormat="1" ht="15.75" customHeight="1">
      <c r="D55461" s="233"/>
    </row>
    <row r="55463" spans="4:4" s="232" customFormat="1" ht="15.75" customHeight="1">
      <c r="D55463" s="233"/>
    </row>
    <row r="55465" spans="4:4" s="232" customFormat="1" ht="15.75" customHeight="1">
      <c r="D55465" s="233"/>
    </row>
    <row r="55467" spans="4:4" s="232" customFormat="1" ht="15.75" customHeight="1">
      <c r="D55467" s="233"/>
    </row>
    <row r="55469" spans="4:4" s="232" customFormat="1" ht="15.75" customHeight="1">
      <c r="D55469" s="233"/>
    </row>
    <row r="55471" spans="4:4" s="232" customFormat="1" ht="15.75" customHeight="1">
      <c r="D55471" s="233"/>
    </row>
    <row r="55473" spans="4:4" s="232" customFormat="1" ht="15.75" customHeight="1">
      <c r="D55473" s="233"/>
    </row>
    <row r="55475" spans="4:4" s="232" customFormat="1" ht="15.75" customHeight="1">
      <c r="D55475" s="233"/>
    </row>
    <row r="55477" spans="4:4" s="232" customFormat="1" ht="15.75" customHeight="1">
      <c r="D55477" s="233"/>
    </row>
    <row r="55479" spans="4:4" s="232" customFormat="1" ht="15.75" customHeight="1">
      <c r="D55479" s="233"/>
    </row>
    <row r="55481" spans="4:4" s="232" customFormat="1" ht="15.75" customHeight="1">
      <c r="D55481" s="233"/>
    </row>
    <row r="55483" spans="4:4" s="232" customFormat="1" ht="15.75" customHeight="1">
      <c r="D55483" s="233"/>
    </row>
    <row r="55485" spans="4:4" s="232" customFormat="1" ht="15.75" customHeight="1">
      <c r="D55485" s="233"/>
    </row>
    <row r="55487" spans="4:4" s="232" customFormat="1" ht="15.75" customHeight="1">
      <c r="D55487" s="233"/>
    </row>
    <row r="55489" spans="4:4" s="232" customFormat="1" ht="15.75" customHeight="1">
      <c r="D55489" s="233"/>
    </row>
    <row r="55491" spans="4:4" s="232" customFormat="1" ht="15.75" customHeight="1">
      <c r="D55491" s="233"/>
    </row>
    <row r="55493" spans="4:4" s="232" customFormat="1" ht="15.75" customHeight="1">
      <c r="D55493" s="233"/>
    </row>
    <row r="55495" spans="4:4" s="232" customFormat="1" ht="15.75" customHeight="1">
      <c r="D55495" s="233"/>
    </row>
    <row r="55497" spans="4:4" s="232" customFormat="1" ht="15.75" customHeight="1">
      <c r="D55497" s="233"/>
    </row>
    <row r="55499" spans="4:4" s="232" customFormat="1" ht="15.75" customHeight="1">
      <c r="D55499" s="233"/>
    </row>
    <row r="55501" spans="4:4" s="232" customFormat="1" ht="15.75" customHeight="1">
      <c r="D55501" s="233"/>
    </row>
    <row r="55503" spans="4:4" s="232" customFormat="1" ht="15.75" customHeight="1">
      <c r="D55503" s="233"/>
    </row>
    <row r="55505" spans="4:4" s="232" customFormat="1" ht="15.75" customHeight="1">
      <c r="D55505" s="233"/>
    </row>
    <row r="55507" spans="4:4" s="232" customFormat="1" ht="15.75" customHeight="1">
      <c r="D55507" s="233"/>
    </row>
    <row r="55509" spans="4:4" s="232" customFormat="1" ht="15.75" customHeight="1">
      <c r="D55509" s="233"/>
    </row>
    <row r="55511" spans="4:4" s="232" customFormat="1" ht="15.75" customHeight="1">
      <c r="D55511" s="233"/>
    </row>
    <row r="55513" spans="4:4" s="232" customFormat="1" ht="15.75" customHeight="1">
      <c r="D55513" s="233"/>
    </row>
    <row r="55515" spans="4:4" s="232" customFormat="1" ht="15.75" customHeight="1">
      <c r="D55515" s="233"/>
    </row>
    <row r="55517" spans="4:4" s="232" customFormat="1" ht="15.75" customHeight="1">
      <c r="D55517" s="233"/>
    </row>
    <row r="55519" spans="4:4" s="232" customFormat="1" ht="15.75" customHeight="1">
      <c r="D55519" s="233"/>
    </row>
    <row r="55521" spans="4:4" s="232" customFormat="1" ht="15.75" customHeight="1">
      <c r="D55521" s="233"/>
    </row>
    <row r="55523" spans="4:4" s="232" customFormat="1" ht="15.75" customHeight="1">
      <c r="D55523" s="233"/>
    </row>
    <row r="55525" spans="4:4" s="232" customFormat="1" ht="15.75" customHeight="1">
      <c r="D55525" s="233"/>
    </row>
    <row r="55527" spans="4:4" s="232" customFormat="1" ht="15.75" customHeight="1">
      <c r="D55527" s="233"/>
    </row>
    <row r="55529" spans="4:4" s="232" customFormat="1" ht="15.75" customHeight="1">
      <c r="D55529" s="233"/>
    </row>
    <row r="55531" spans="4:4" s="232" customFormat="1" ht="15.75" customHeight="1">
      <c r="D55531" s="233"/>
    </row>
    <row r="55533" spans="4:4" s="232" customFormat="1" ht="15.75" customHeight="1">
      <c r="D55533" s="233"/>
    </row>
    <row r="55535" spans="4:4" s="232" customFormat="1" ht="15.75" customHeight="1">
      <c r="D55535" s="233"/>
    </row>
    <row r="55537" spans="4:4" s="232" customFormat="1" ht="15.75" customHeight="1">
      <c r="D55537" s="233"/>
    </row>
    <row r="55539" spans="4:4" s="232" customFormat="1" ht="15.75" customHeight="1">
      <c r="D55539" s="233"/>
    </row>
    <row r="55541" spans="4:4" s="232" customFormat="1" ht="15.75" customHeight="1">
      <c r="D55541" s="233"/>
    </row>
    <row r="55543" spans="4:4" s="232" customFormat="1" ht="15.75" customHeight="1">
      <c r="D55543" s="233"/>
    </row>
    <row r="55545" spans="4:4" s="232" customFormat="1" ht="15.75" customHeight="1">
      <c r="D55545" s="233"/>
    </row>
    <row r="55547" spans="4:4" s="232" customFormat="1" ht="15.75" customHeight="1">
      <c r="D55547" s="233"/>
    </row>
    <row r="55549" spans="4:4" s="232" customFormat="1" ht="15.75" customHeight="1">
      <c r="D55549" s="233"/>
    </row>
    <row r="55551" spans="4:4" s="232" customFormat="1" ht="15.75" customHeight="1">
      <c r="D55551" s="233"/>
    </row>
    <row r="55553" spans="4:4" s="232" customFormat="1" ht="15.75" customHeight="1">
      <c r="D55553" s="233"/>
    </row>
    <row r="55555" spans="4:4" s="232" customFormat="1" ht="15.75" customHeight="1">
      <c r="D55555" s="233"/>
    </row>
    <row r="55557" spans="4:4" s="232" customFormat="1" ht="15.75" customHeight="1">
      <c r="D55557" s="233"/>
    </row>
    <row r="55559" spans="4:4" s="232" customFormat="1" ht="15.75" customHeight="1">
      <c r="D55559" s="233"/>
    </row>
    <row r="55561" spans="4:4" s="232" customFormat="1" ht="15.75" customHeight="1">
      <c r="D55561" s="233"/>
    </row>
    <row r="55563" spans="4:4" s="232" customFormat="1" ht="15.75" customHeight="1">
      <c r="D55563" s="233"/>
    </row>
    <row r="55565" spans="4:4" s="232" customFormat="1" ht="15.75" customHeight="1">
      <c r="D55565" s="233"/>
    </row>
    <row r="55567" spans="4:4" s="232" customFormat="1" ht="15.75" customHeight="1">
      <c r="D55567" s="233"/>
    </row>
    <row r="55569" spans="4:4" s="232" customFormat="1" ht="15.75" customHeight="1">
      <c r="D55569" s="233"/>
    </row>
    <row r="55571" spans="4:4" s="232" customFormat="1" ht="15.75" customHeight="1">
      <c r="D55571" s="233"/>
    </row>
    <row r="55573" spans="4:4" s="232" customFormat="1" ht="15.75" customHeight="1">
      <c r="D55573" s="233"/>
    </row>
    <row r="55575" spans="4:4" s="232" customFormat="1" ht="15.75" customHeight="1">
      <c r="D55575" s="233"/>
    </row>
    <row r="55577" spans="4:4" s="232" customFormat="1" ht="15.75" customHeight="1">
      <c r="D55577" s="233"/>
    </row>
    <row r="55579" spans="4:4" s="232" customFormat="1" ht="15.75" customHeight="1">
      <c r="D55579" s="233"/>
    </row>
    <row r="55581" spans="4:4" s="232" customFormat="1" ht="15.75" customHeight="1">
      <c r="D55581" s="233"/>
    </row>
    <row r="55583" spans="4:4" s="232" customFormat="1" ht="15.75" customHeight="1">
      <c r="D55583" s="233"/>
    </row>
    <row r="55585" spans="4:4" s="232" customFormat="1" ht="15.75" customHeight="1">
      <c r="D55585" s="233"/>
    </row>
    <row r="55587" spans="4:4" s="232" customFormat="1" ht="15.75" customHeight="1">
      <c r="D55587" s="233"/>
    </row>
    <row r="55589" spans="4:4" s="232" customFormat="1" ht="15.75" customHeight="1">
      <c r="D55589" s="233"/>
    </row>
    <row r="55591" spans="4:4" s="232" customFormat="1" ht="15.75" customHeight="1">
      <c r="D55591" s="233"/>
    </row>
    <row r="55593" spans="4:4" s="232" customFormat="1" ht="15.75" customHeight="1">
      <c r="D55593" s="233"/>
    </row>
    <row r="55595" spans="4:4" s="232" customFormat="1" ht="15.75" customHeight="1">
      <c r="D55595" s="233"/>
    </row>
    <row r="55597" spans="4:4" s="232" customFormat="1" ht="15.75" customHeight="1">
      <c r="D55597" s="233"/>
    </row>
    <row r="55599" spans="4:4" s="232" customFormat="1" ht="15.75" customHeight="1">
      <c r="D55599" s="233"/>
    </row>
    <row r="55601" spans="4:4" s="232" customFormat="1" ht="15.75" customHeight="1">
      <c r="D55601" s="233"/>
    </row>
    <row r="55603" spans="4:4" s="232" customFormat="1" ht="15.75" customHeight="1">
      <c r="D55603" s="233"/>
    </row>
    <row r="55605" spans="4:4" s="232" customFormat="1" ht="15.75" customHeight="1">
      <c r="D55605" s="233"/>
    </row>
    <row r="55607" spans="4:4" s="232" customFormat="1" ht="15.75" customHeight="1">
      <c r="D55607" s="233"/>
    </row>
    <row r="55609" spans="4:4" s="232" customFormat="1" ht="15.75" customHeight="1">
      <c r="D55609" s="233"/>
    </row>
    <row r="55611" spans="4:4" s="232" customFormat="1" ht="15.75" customHeight="1">
      <c r="D55611" s="233"/>
    </row>
    <row r="55613" spans="4:4" s="232" customFormat="1" ht="15.75" customHeight="1">
      <c r="D55613" s="233"/>
    </row>
    <row r="55615" spans="4:4" s="232" customFormat="1" ht="15.75" customHeight="1">
      <c r="D55615" s="233"/>
    </row>
    <row r="55617" spans="4:4" s="232" customFormat="1" ht="15.75" customHeight="1">
      <c r="D55617" s="233"/>
    </row>
    <row r="55619" spans="4:4" s="232" customFormat="1" ht="15.75" customHeight="1">
      <c r="D55619" s="233"/>
    </row>
    <row r="55621" spans="4:4" s="232" customFormat="1" ht="15.75" customHeight="1">
      <c r="D55621" s="233"/>
    </row>
    <row r="55623" spans="4:4" s="232" customFormat="1" ht="15.75" customHeight="1">
      <c r="D55623" s="233"/>
    </row>
    <row r="55625" spans="4:4" s="232" customFormat="1" ht="15.75" customHeight="1">
      <c r="D55625" s="233"/>
    </row>
    <row r="55627" spans="4:4" s="232" customFormat="1" ht="15.75" customHeight="1">
      <c r="D55627" s="233"/>
    </row>
    <row r="55629" spans="4:4" s="232" customFormat="1" ht="15.75" customHeight="1">
      <c r="D55629" s="233"/>
    </row>
    <row r="55631" spans="4:4" s="232" customFormat="1" ht="15.75" customHeight="1">
      <c r="D55631" s="233"/>
    </row>
    <row r="55633" spans="4:4" s="232" customFormat="1" ht="15.75" customHeight="1">
      <c r="D55633" s="233"/>
    </row>
    <row r="55635" spans="4:4" s="232" customFormat="1" ht="15.75" customHeight="1">
      <c r="D55635" s="233"/>
    </row>
    <row r="55637" spans="4:4" s="232" customFormat="1" ht="15.75" customHeight="1">
      <c r="D55637" s="233"/>
    </row>
    <row r="55639" spans="4:4" s="232" customFormat="1" ht="15.75" customHeight="1">
      <c r="D55639" s="233"/>
    </row>
    <row r="55641" spans="4:4" s="232" customFormat="1" ht="15.75" customHeight="1">
      <c r="D55641" s="233"/>
    </row>
    <row r="55643" spans="4:4" s="232" customFormat="1" ht="15.75" customHeight="1">
      <c r="D55643" s="233"/>
    </row>
    <row r="55645" spans="4:4" s="232" customFormat="1" ht="15.75" customHeight="1">
      <c r="D55645" s="233"/>
    </row>
    <row r="55647" spans="4:4" s="232" customFormat="1" ht="15.75" customHeight="1">
      <c r="D55647" s="233"/>
    </row>
    <row r="55649" spans="4:4" s="232" customFormat="1" ht="15.75" customHeight="1">
      <c r="D55649" s="233"/>
    </row>
    <row r="55651" spans="4:4" s="232" customFormat="1" ht="15.75" customHeight="1">
      <c r="D55651" s="233"/>
    </row>
    <row r="55653" spans="4:4" s="232" customFormat="1" ht="15.75" customHeight="1">
      <c r="D55653" s="233"/>
    </row>
    <row r="55655" spans="4:4" s="232" customFormat="1" ht="15.75" customHeight="1">
      <c r="D55655" s="233"/>
    </row>
    <row r="55657" spans="4:4" s="232" customFormat="1" ht="15.75" customHeight="1">
      <c r="D55657" s="233"/>
    </row>
    <row r="55659" spans="4:4" s="232" customFormat="1" ht="15.75" customHeight="1">
      <c r="D55659" s="233"/>
    </row>
    <row r="55661" spans="4:4" s="232" customFormat="1" ht="15.75" customHeight="1">
      <c r="D55661" s="233"/>
    </row>
    <row r="55663" spans="4:4" s="232" customFormat="1" ht="15.75" customHeight="1">
      <c r="D55663" s="233"/>
    </row>
    <row r="55665" spans="4:4" s="232" customFormat="1" ht="15.75" customHeight="1">
      <c r="D55665" s="233"/>
    </row>
    <row r="55667" spans="4:4" s="232" customFormat="1" ht="15.75" customHeight="1">
      <c r="D55667" s="233"/>
    </row>
    <row r="55669" spans="4:4" s="232" customFormat="1" ht="15.75" customHeight="1">
      <c r="D55669" s="233"/>
    </row>
    <row r="55671" spans="4:4" s="232" customFormat="1" ht="15.75" customHeight="1">
      <c r="D55671" s="233"/>
    </row>
    <row r="55673" spans="4:4" s="232" customFormat="1" ht="15.75" customHeight="1">
      <c r="D55673" s="233"/>
    </row>
    <row r="55675" spans="4:4" s="232" customFormat="1" ht="15.75" customHeight="1">
      <c r="D55675" s="233"/>
    </row>
    <row r="55677" spans="4:4" s="232" customFormat="1" ht="15.75" customHeight="1">
      <c r="D55677" s="233"/>
    </row>
    <row r="55679" spans="4:4" s="232" customFormat="1" ht="15.75" customHeight="1">
      <c r="D55679" s="233"/>
    </row>
    <row r="55681" spans="4:4" s="232" customFormat="1" ht="15.75" customHeight="1">
      <c r="D55681" s="233"/>
    </row>
    <row r="55683" spans="4:4" s="232" customFormat="1" ht="15.75" customHeight="1">
      <c r="D55683" s="233"/>
    </row>
    <row r="55685" spans="4:4" s="232" customFormat="1" ht="15.75" customHeight="1">
      <c r="D55685" s="233"/>
    </row>
    <row r="55687" spans="4:4" s="232" customFormat="1" ht="15.75" customHeight="1">
      <c r="D55687" s="233"/>
    </row>
    <row r="55689" spans="4:4" s="232" customFormat="1" ht="15.75" customHeight="1">
      <c r="D55689" s="233"/>
    </row>
    <row r="55691" spans="4:4" s="232" customFormat="1" ht="15.75" customHeight="1">
      <c r="D55691" s="233"/>
    </row>
    <row r="55693" spans="4:4" s="232" customFormat="1" ht="15.75" customHeight="1">
      <c r="D55693" s="233"/>
    </row>
    <row r="55695" spans="4:4" s="232" customFormat="1" ht="15.75" customHeight="1">
      <c r="D55695" s="233"/>
    </row>
    <row r="55697" spans="4:4" s="232" customFormat="1" ht="15.75" customHeight="1">
      <c r="D55697" s="233"/>
    </row>
    <row r="55699" spans="4:4" s="232" customFormat="1" ht="15.75" customHeight="1">
      <c r="D55699" s="233"/>
    </row>
    <row r="55701" spans="4:4" s="232" customFormat="1" ht="15.75" customHeight="1">
      <c r="D55701" s="233"/>
    </row>
    <row r="55703" spans="4:4" s="232" customFormat="1" ht="15.75" customHeight="1">
      <c r="D55703" s="233"/>
    </row>
    <row r="55705" spans="4:4" s="232" customFormat="1" ht="15.75" customHeight="1">
      <c r="D55705" s="233"/>
    </row>
    <row r="55707" spans="4:4" s="232" customFormat="1" ht="15.75" customHeight="1">
      <c r="D55707" s="233"/>
    </row>
    <row r="55709" spans="4:4" s="232" customFormat="1" ht="15.75" customHeight="1">
      <c r="D55709" s="233"/>
    </row>
    <row r="55711" spans="4:4" s="232" customFormat="1" ht="15.75" customHeight="1">
      <c r="D55711" s="233"/>
    </row>
    <row r="55713" spans="4:4" s="232" customFormat="1" ht="15.75" customHeight="1">
      <c r="D55713" s="233"/>
    </row>
    <row r="55715" spans="4:4" s="232" customFormat="1" ht="15.75" customHeight="1">
      <c r="D55715" s="233"/>
    </row>
    <row r="55717" spans="4:4" s="232" customFormat="1" ht="15.75" customHeight="1">
      <c r="D55717" s="233"/>
    </row>
    <row r="55719" spans="4:4" s="232" customFormat="1" ht="15.75" customHeight="1">
      <c r="D55719" s="233"/>
    </row>
    <row r="55721" spans="4:4" s="232" customFormat="1" ht="15.75" customHeight="1">
      <c r="D55721" s="233"/>
    </row>
    <row r="55723" spans="4:4" s="232" customFormat="1" ht="15.75" customHeight="1">
      <c r="D55723" s="233"/>
    </row>
    <row r="55725" spans="4:4" s="232" customFormat="1" ht="15.75" customHeight="1">
      <c r="D55725" s="233"/>
    </row>
    <row r="55727" spans="4:4" s="232" customFormat="1" ht="15.75" customHeight="1">
      <c r="D55727" s="233"/>
    </row>
    <row r="55729" spans="4:4" s="232" customFormat="1" ht="15.75" customHeight="1">
      <c r="D55729" s="233"/>
    </row>
    <row r="55731" spans="4:4" s="232" customFormat="1" ht="15.75" customHeight="1">
      <c r="D55731" s="233"/>
    </row>
    <row r="55733" spans="4:4" s="232" customFormat="1" ht="15.75" customHeight="1">
      <c r="D55733" s="233"/>
    </row>
    <row r="55735" spans="4:4" s="232" customFormat="1" ht="15.75" customHeight="1">
      <c r="D55735" s="233"/>
    </row>
    <row r="55737" spans="4:4" s="232" customFormat="1" ht="15.75" customHeight="1">
      <c r="D55737" s="233"/>
    </row>
    <row r="55739" spans="4:4" s="232" customFormat="1" ht="15.75" customHeight="1">
      <c r="D55739" s="233"/>
    </row>
    <row r="55741" spans="4:4" s="232" customFormat="1" ht="15.75" customHeight="1">
      <c r="D55741" s="233"/>
    </row>
    <row r="55743" spans="4:4" s="232" customFormat="1" ht="15.75" customHeight="1">
      <c r="D55743" s="233"/>
    </row>
    <row r="55745" spans="4:4" s="232" customFormat="1" ht="15.75" customHeight="1">
      <c r="D55745" s="233"/>
    </row>
    <row r="55747" spans="4:4" s="232" customFormat="1" ht="15.75" customHeight="1">
      <c r="D55747" s="233"/>
    </row>
    <row r="55749" spans="4:4" s="232" customFormat="1" ht="15.75" customHeight="1">
      <c r="D55749" s="233"/>
    </row>
    <row r="55751" spans="4:4" s="232" customFormat="1" ht="15.75" customHeight="1">
      <c r="D55751" s="233"/>
    </row>
    <row r="55753" spans="4:4" s="232" customFormat="1" ht="15.75" customHeight="1">
      <c r="D55753" s="233"/>
    </row>
    <row r="55755" spans="4:4" s="232" customFormat="1" ht="15.75" customHeight="1">
      <c r="D55755" s="233"/>
    </row>
    <row r="55757" spans="4:4" s="232" customFormat="1" ht="15.75" customHeight="1">
      <c r="D55757" s="233"/>
    </row>
    <row r="55759" spans="4:4" s="232" customFormat="1" ht="15.75" customHeight="1">
      <c r="D55759" s="233"/>
    </row>
    <row r="55761" spans="4:4" s="232" customFormat="1" ht="15.75" customHeight="1">
      <c r="D55761" s="233"/>
    </row>
    <row r="55763" spans="4:4" s="232" customFormat="1" ht="15.75" customHeight="1">
      <c r="D55763" s="233"/>
    </row>
    <row r="55765" spans="4:4" s="232" customFormat="1" ht="15.75" customHeight="1">
      <c r="D55765" s="233"/>
    </row>
    <row r="55767" spans="4:4" s="232" customFormat="1" ht="15.75" customHeight="1">
      <c r="D55767" s="233"/>
    </row>
    <row r="55769" spans="4:4" s="232" customFormat="1" ht="15.75" customHeight="1">
      <c r="D55769" s="233"/>
    </row>
    <row r="55771" spans="4:4" s="232" customFormat="1" ht="15.75" customHeight="1">
      <c r="D55771" s="233"/>
    </row>
    <row r="55773" spans="4:4" s="232" customFormat="1" ht="15.75" customHeight="1">
      <c r="D55773" s="233"/>
    </row>
    <row r="55775" spans="4:4" s="232" customFormat="1" ht="15.75" customHeight="1">
      <c r="D55775" s="233"/>
    </row>
    <row r="55777" spans="4:4" s="232" customFormat="1" ht="15.75" customHeight="1">
      <c r="D55777" s="233"/>
    </row>
    <row r="55779" spans="4:4" s="232" customFormat="1" ht="15.75" customHeight="1">
      <c r="D55779" s="233"/>
    </row>
    <row r="55781" spans="4:4" s="232" customFormat="1" ht="15.75" customHeight="1">
      <c r="D55781" s="233"/>
    </row>
    <row r="55783" spans="4:4" s="232" customFormat="1" ht="15.75" customHeight="1">
      <c r="D55783" s="233"/>
    </row>
    <row r="55785" spans="4:4" s="232" customFormat="1" ht="15.75" customHeight="1">
      <c r="D55785" s="233"/>
    </row>
    <row r="55787" spans="4:4" s="232" customFormat="1" ht="15.75" customHeight="1">
      <c r="D55787" s="233"/>
    </row>
    <row r="55789" spans="4:4" s="232" customFormat="1" ht="15.75" customHeight="1">
      <c r="D55789" s="233"/>
    </row>
    <row r="55791" spans="4:4" s="232" customFormat="1" ht="15.75" customHeight="1">
      <c r="D55791" s="233"/>
    </row>
    <row r="55793" spans="4:4" s="232" customFormat="1" ht="15.75" customHeight="1">
      <c r="D55793" s="233"/>
    </row>
    <row r="55795" spans="4:4" s="232" customFormat="1" ht="15.75" customHeight="1">
      <c r="D55795" s="233"/>
    </row>
    <row r="55797" spans="4:4" s="232" customFormat="1" ht="15.75" customHeight="1">
      <c r="D55797" s="233"/>
    </row>
    <row r="55799" spans="4:4" s="232" customFormat="1" ht="15.75" customHeight="1">
      <c r="D55799" s="233"/>
    </row>
    <row r="55801" spans="4:4" s="232" customFormat="1" ht="15.75" customHeight="1">
      <c r="D55801" s="233"/>
    </row>
    <row r="55803" spans="4:4" s="232" customFormat="1" ht="15.75" customHeight="1">
      <c r="D55803" s="233"/>
    </row>
    <row r="55805" spans="4:4" s="232" customFormat="1" ht="15.75" customHeight="1">
      <c r="D55805" s="233"/>
    </row>
    <row r="55807" spans="4:4" s="232" customFormat="1" ht="15.75" customHeight="1">
      <c r="D55807" s="233"/>
    </row>
    <row r="55809" spans="4:4" s="232" customFormat="1" ht="15.75" customHeight="1">
      <c r="D55809" s="233"/>
    </row>
    <row r="55811" spans="4:4" s="232" customFormat="1" ht="15.75" customHeight="1">
      <c r="D55811" s="233"/>
    </row>
    <row r="55813" spans="4:4" s="232" customFormat="1" ht="15.75" customHeight="1">
      <c r="D55813" s="233"/>
    </row>
    <row r="55815" spans="4:4" s="232" customFormat="1" ht="15.75" customHeight="1">
      <c r="D55815" s="233"/>
    </row>
    <row r="55817" spans="4:4" s="232" customFormat="1" ht="15.75" customHeight="1">
      <c r="D55817" s="233"/>
    </row>
    <row r="55819" spans="4:4" s="232" customFormat="1" ht="15.75" customHeight="1">
      <c r="D55819" s="233"/>
    </row>
    <row r="55821" spans="4:4" s="232" customFormat="1" ht="15.75" customHeight="1">
      <c r="D55821" s="233"/>
    </row>
    <row r="55823" spans="4:4" s="232" customFormat="1" ht="15.75" customHeight="1">
      <c r="D55823" s="233"/>
    </row>
    <row r="55825" spans="4:4" s="232" customFormat="1" ht="15.75" customHeight="1">
      <c r="D55825" s="233"/>
    </row>
    <row r="55827" spans="4:4" s="232" customFormat="1" ht="15.75" customHeight="1">
      <c r="D55827" s="233"/>
    </row>
    <row r="55829" spans="4:4" s="232" customFormat="1" ht="15.75" customHeight="1">
      <c r="D55829" s="233"/>
    </row>
    <row r="55831" spans="4:4" s="232" customFormat="1" ht="15.75" customHeight="1">
      <c r="D55831" s="233"/>
    </row>
    <row r="55833" spans="4:4" s="232" customFormat="1" ht="15.75" customHeight="1">
      <c r="D55833" s="233"/>
    </row>
    <row r="55835" spans="4:4" s="232" customFormat="1" ht="15.75" customHeight="1">
      <c r="D55835" s="233"/>
    </row>
    <row r="55837" spans="4:4" s="232" customFormat="1" ht="15.75" customHeight="1">
      <c r="D55837" s="233"/>
    </row>
    <row r="55839" spans="4:4" s="232" customFormat="1" ht="15.75" customHeight="1">
      <c r="D55839" s="233"/>
    </row>
    <row r="55841" spans="4:4" s="232" customFormat="1" ht="15.75" customHeight="1">
      <c r="D55841" s="233"/>
    </row>
    <row r="55843" spans="4:4" s="232" customFormat="1" ht="15.75" customHeight="1">
      <c r="D55843" s="233"/>
    </row>
    <row r="55845" spans="4:4" s="232" customFormat="1" ht="15.75" customHeight="1">
      <c r="D55845" s="233"/>
    </row>
    <row r="55847" spans="4:4" s="232" customFormat="1" ht="15.75" customHeight="1">
      <c r="D55847" s="233"/>
    </row>
    <row r="55849" spans="4:4" s="232" customFormat="1" ht="15.75" customHeight="1">
      <c r="D55849" s="233"/>
    </row>
    <row r="55851" spans="4:4" s="232" customFormat="1" ht="15.75" customHeight="1">
      <c r="D55851" s="233"/>
    </row>
    <row r="55853" spans="4:4" s="232" customFormat="1" ht="15.75" customHeight="1">
      <c r="D55853" s="233"/>
    </row>
    <row r="55855" spans="4:4" s="232" customFormat="1" ht="15.75" customHeight="1">
      <c r="D55855" s="233"/>
    </row>
    <row r="55857" spans="4:4" s="232" customFormat="1" ht="15.75" customHeight="1">
      <c r="D55857" s="233"/>
    </row>
    <row r="55859" spans="4:4" s="232" customFormat="1" ht="15.75" customHeight="1">
      <c r="D55859" s="233"/>
    </row>
    <row r="55861" spans="4:4" s="232" customFormat="1" ht="15.75" customHeight="1">
      <c r="D55861" s="233"/>
    </row>
    <row r="55863" spans="4:4" s="232" customFormat="1" ht="15.75" customHeight="1">
      <c r="D55863" s="233"/>
    </row>
    <row r="55865" spans="4:4" s="232" customFormat="1" ht="15.75" customHeight="1">
      <c r="D55865" s="233"/>
    </row>
    <row r="55867" spans="4:4" s="232" customFormat="1" ht="15.75" customHeight="1">
      <c r="D55867" s="233"/>
    </row>
    <row r="55869" spans="4:4" s="232" customFormat="1" ht="15.75" customHeight="1">
      <c r="D55869" s="233"/>
    </row>
    <row r="55871" spans="4:4" s="232" customFormat="1" ht="15.75" customHeight="1">
      <c r="D55871" s="233"/>
    </row>
    <row r="55873" spans="4:4" s="232" customFormat="1" ht="15.75" customHeight="1">
      <c r="D55873" s="233"/>
    </row>
    <row r="55875" spans="4:4" s="232" customFormat="1" ht="15.75" customHeight="1">
      <c r="D55875" s="233"/>
    </row>
    <row r="55877" spans="4:4" s="232" customFormat="1" ht="15.75" customHeight="1">
      <c r="D55877" s="233"/>
    </row>
    <row r="55879" spans="4:4" s="232" customFormat="1" ht="15.75" customHeight="1">
      <c r="D55879" s="233"/>
    </row>
    <row r="55881" spans="4:4" s="232" customFormat="1" ht="15.75" customHeight="1">
      <c r="D55881" s="233"/>
    </row>
    <row r="55883" spans="4:4" s="232" customFormat="1" ht="15.75" customHeight="1">
      <c r="D55883" s="233"/>
    </row>
    <row r="55885" spans="4:4" s="232" customFormat="1" ht="15.75" customHeight="1">
      <c r="D55885" s="233"/>
    </row>
    <row r="55887" spans="4:4" s="232" customFormat="1" ht="15.75" customHeight="1">
      <c r="D55887" s="233"/>
    </row>
    <row r="55889" spans="4:4" s="232" customFormat="1" ht="15.75" customHeight="1">
      <c r="D55889" s="233"/>
    </row>
    <row r="55891" spans="4:4" s="232" customFormat="1" ht="15.75" customHeight="1">
      <c r="D55891" s="233"/>
    </row>
    <row r="55893" spans="4:4" s="232" customFormat="1" ht="15.75" customHeight="1">
      <c r="D55893" s="233"/>
    </row>
    <row r="55895" spans="4:4" s="232" customFormat="1" ht="15.75" customHeight="1">
      <c r="D55895" s="233"/>
    </row>
    <row r="55897" spans="4:4" s="232" customFormat="1" ht="15.75" customHeight="1">
      <c r="D55897" s="233"/>
    </row>
    <row r="55899" spans="4:4" s="232" customFormat="1" ht="15.75" customHeight="1">
      <c r="D55899" s="233"/>
    </row>
    <row r="55901" spans="4:4" s="232" customFormat="1" ht="15.75" customHeight="1">
      <c r="D55901" s="233"/>
    </row>
    <row r="55903" spans="4:4" s="232" customFormat="1" ht="15.75" customHeight="1">
      <c r="D55903" s="233"/>
    </row>
    <row r="55905" spans="4:4" s="232" customFormat="1" ht="15.75" customHeight="1">
      <c r="D55905" s="233"/>
    </row>
    <row r="55907" spans="4:4" s="232" customFormat="1" ht="15.75" customHeight="1">
      <c r="D55907" s="233"/>
    </row>
    <row r="55909" spans="4:4" s="232" customFormat="1" ht="15.75" customHeight="1">
      <c r="D55909" s="233"/>
    </row>
    <row r="55911" spans="4:4" s="232" customFormat="1" ht="15.75" customHeight="1">
      <c r="D55911" s="233"/>
    </row>
    <row r="55913" spans="4:4" s="232" customFormat="1" ht="15.75" customHeight="1">
      <c r="D55913" s="233"/>
    </row>
    <row r="55915" spans="4:4" s="232" customFormat="1" ht="15.75" customHeight="1">
      <c r="D55915" s="233"/>
    </row>
    <row r="55917" spans="4:4" s="232" customFormat="1" ht="15.75" customHeight="1">
      <c r="D55917" s="233"/>
    </row>
    <row r="55919" spans="4:4" s="232" customFormat="1" ht="15.75" customHeight="1">
      <c r="D55919" s="233"/>
    </row>
    <row r="55921" spans="4:4" s="232" customFormat="1" ht="15.75" customHeight="1">
      <c r="D55921" s="233"/>
    </row>
    <row r="55923" spans="4:4" s="232" customFormat="1" ht="15.75" customHeight="1">
      <c r="D55923" s="233"/>
    </row>
    <row r="55925" spans="4:4" s="232" customFormat="1" ht="15.75" customHeight="1">
      <c r="D55925" s="233"/>
    </row>
    <row r="55927" spans="4:4" s="232" customFormat="1" ht="15.75" customHeight="1">
      <c r="D55927" s="233"/>
    </row>
    <row r="55929" spans="4:4" s="232" customFormat="1" ht="15.75" customHeight="1">
      <c r="D55929" s="233"/>
    </row>
    <row r="55931" spans="4:4" s="232" customFormat="1" ht="15.75" customHeight="1">
      <c r="D55931" s="233"/>
    </row>
    <row r="55933" spans="4:4" s="232" customFormat="1" ht="15.75" customHeight="1">
      <c r="D55933" s="233"/>
    </row>
    <row r="55935" spans="4:4" s="232" customFormat="1" ht="15.75" customHeight="1">
      <c r="D55935" s="233"/>
    </row>
    <row r="55937" spans="4:4" s="232" customFormat="1" ht="15.75" customHeight="1">
      <c r="D55937" s="233"/>
    </row>
    <row r="55939" spans="4:4" s="232" customFormat="1" ht="15.75" customHeight="1">
      <c r="D55939" s="233"/>
    </row>
    <row r="55941" spans="4:4" s="232" customFormat="1" ht="15.75" customHeight="1">
      <c r="D55941" s="233"/>
    </row>
    <row r="55943" spans="4:4" s="232" customFormat="1" ht="15.75" customHeight="1">
      <c r="D55943" s="233"/>
    </row>
    <row r="55945" spans="4:4" s="232" customFormat="1" ht="15.75" customHeight="1">
      <c r="D55945" s="233"/>
    </row>
    <row r="55947" spans="4:4" s="232" customFormat="1" ht="15.75" customHeight="1">
      <c r="D55947" s="233"/>
    </row>
    <row r="55949" spans="4:4" s="232" customFormat="1" ht="15.75" customHeight="1">
      <c r="D55949" s="233"/>
    </row>
    <row r="55951" spans="4:4" s="232" customFormat="1" ht="15.75" customHeight="1">
      <c r="D55951" s="233"/>
    </row>
    <row r="55953" spans="4:4" s="232" customFormat="1" ht="15.75" customHeight="1">
      <c r="D55953" s="233"/>
    </row>
    <row r="55955" spans="4:4" s="232" customFormat="1" ht="15.75" customHeight="1">
      <c r="D55955" s="233"/>
    </row>
    <row r="55957" spans="4:4" s="232" customFormat="1" ht="15.75" customHeight="1">
      <c r="D55957" s="233"/>
    </row>
    <row r="55959" spans="4:4" s="232" customFormat="1" ht="15.75" customHeight="1">
      <c r="D55959" s="233"/>
    </row>
    <row r="55961" spans="4:4" s="232" customFormat="1" ht="15.75" customHeight="1">
      <c r="D55961" s="233"/>
    </row>
    <row r="55963" spans="4:4" s="232" customFormat="1" ht="15.75" customHeight="1">
      <c r="D55963" s="233"/>
    </row>
    <row r="55965" spans="4:4" s="232" customFormat="1" ht="15.75" customHeight="1">
      <c r="D55965" s="233"/>
    </row>
    <row r="55967" spans="4:4" s="232" customFormat="1" ht="15.75" customHeight="1">
      <c r="D55967" s="233"/>
    </row>
    <row r="55969" spans="4:4" s="232" customFormat="1" ht="15.75" customHeight="1">
      <c r="D55969" s="233"/>
    </row>
    <row r="55971" spans="4:4" s="232" customFormat="1" ht="15.75" customHeight="1">
      <c r="D55971" s="233"/>
    </row>
    <row r="55973" spans="4:4" s="232" customFormat="1" ht="15.75" customHeight="1">
      <c r="D55973" s="233"/>
    </row>
    <row r="55975" spans="4:4" s="232" customFormat="1" ht="15.75" customHeight="1">
      <c r="D55975" s="233"/>
    </row>
    <row r="55977" spans="4:4" s="232" customFormat="1" ht="15.75" customHeight="1">
      <c r="D55977" s="233"/>
    </row>
    <row r="55979" spans="4:4" s="232" customFormat="1" ht="15.75" customHeight="1">
      <c r="D55979" s="233"/>
    </row>
    <row r="55981" spans="4:4" s="232" customFormat="1" ht="15.75" customHeight="1">
      <c r="D55981" s="233"/>
    </row>
    <row r="55983" spans="4:4" s="232" customFormat="1" ht="15.75" customHeight="1">
      <c r="D55983" s="233"/>
    </row>
    <row r="55985" spans="4:4" s="232" customFormat="1" ht="15.75" customHeight="1">
      <c r="D55985" s="233"/>
    </row>
    <row r="55987" spans="4:4" s="232" customFormat="1" ht="15.75" customHeight="1">
      <c r="D55987" s="233"/>
    </row>
    <row r="55989" spans="4:4" s="232" customFormat="1" ht="15.75" customHeight="1">
      <c r="D55989" s="233"/>
    </row>
    <row r="55991" spans="4:4" s="232" customFormat="1" ht="15.75" customHeight="1">
      <c r="D55991" s="233"/>
    </row>
    <row r="55993" spans="4:4" s="232" customFormat="1" ht="15.75" customHeight="1">
      <c r="D55993" s="233"/>
    </row>
    <row r="55995" spans="4:4" s="232" customFormat="1" ht="15.75" customHeight="1">
      <c r="D55995" s="233"/>
    </row>
    <row r="55997" spans="4:4" s="232" customFormat="1" ht="15.75" customHeight="1">
      <c r="D55997" s="233"/>
    </row>
    <row r="55999" spans="4:4" s="232" customFormat="1" ht="15.75" customHeight="1">
      <c r="D55999" s="233"/>
    </row>
    <row r="56001" spans="4:4" s="232" customFormat="1" ht="15.75" customHeight="1">
      <c r="D56001" s="233"/>
    </row>
    <row r="56003" spans="4:4" s="232" customFormat="1" ht="15.75" customHeight="1">
      <c r="D56003" s="233"/>
    </row>
    <row r="56005" spans="4:4" s="232" customFormat="1" ht="15.75" customHeight="1">
      <c r="D56005" s="233"/>
    </row>
    <row r="56007" spans="4:4" s="232" customFormat="1" ht="15.75" customHeight="1">
      <c r="D56007" s="233"/>
    </row>
    <row r="56009" spans="4:4" s="232" customFormat="1" ht="15.75" customHeight="1">
      <c r="D56009" s="233"/>
    </row>
    <row r="56011" spans="4:4" s="232" customFormat="1" ht="15.75" customHeight="1">
      <c r="D56011" s="233"/>
    </row>
    <row r="56013" spans="4:4" s="232" customFormat="1" ht="15.75" customHeight="1">
      <c r="D56013" s="233"/>
    </row>
    <row r="56015" spans="4:4" s="232" customFormat="1" ht="15.75" customHeight="1">
      <c r="D56015" s="233"/>
    </row>
    <row r="56017" spans="4:4" s="232" customFormat="1" ht="15.75" customHeight="1">
      <c r="D56017" s="233"/>
    </row>
    <row r="56019" spans="4:4" s="232" customFormat="1" ht="15.75" customHeight="1">
      <c r="D56019" s="233"/>
    </row>
    <row r="56021" spans="4:4" s="232" customFormat="1" ht="15.75" customHeight="1">
      <c r="D56021" s="233"/>
    </row>
    <row r="56023" spans="4:4" s="232" customFormat="1" ht="15.75" customHeight="1">
      <c r="D56023" s="233"/>
    </row>
    <row r="56025" spans="4:4" s="232" customFormat="1" ht="15.75" customHeight="1">
      <c r="D56025" s="233"/>
    </row>
    <row r="56027" spans="4:4" s="232" customFormat="1" ht="15.75" customHeight="1">
      <c r="D56027" s="233"/>
    </row>
    <row r="56029" spans="4:4" s="232" customFormat="1" ht="15.75" customHeight="1">
      <c r="D56029" s="233"/>
    </row>
    <row r="56031" spans="4:4" s="232" customFormat="1" ht="15.75" customHeight="1">
      <c r="D56031" s="233"/>
    </row>
    <row r="56033" spans="4:4" s="232" customFormat="1" ht="15.75" customHeight="1">
      <c r="D56033" s="233"/>
    </row>
    <row r="56035" spans="4:4" s="232" customFormat="1" ht="15.75" customHeight="1">
      <c r="D56035" s="233"/>
    </row>
    <row r="56037" spans="4:4" s="232" customFormat="1" ht="15.75" customHeight="1">
      <c r="D56037" s="233"/>
    </row>
    <row r="56039" spans="4:4" s="232" customFormat="1" ht="15.75" customHeight="1">
      <c r="D56039" s="233"/>
    </row>
    <row r="56041" spans="4:4" s="232" customFormat="1" ht="15.75" customHeight="1">
      <c r="D56041" s="233"/>
    </row>
    <row r="56043" spans="4:4" s="232" customFormat="1" ht="15.75" customHeight="1">
      <c r="D56043" s="233"/>
    </row>
    <row r="56045" spans="4:4" s="232" customFormat="1" ht="15.75" customHeight="1">
      <c r="D56045" s="233"/>
    </row>
    <row r="56047" spans="4:4" s="232" customFormat="1" ht="15.75" customHeight="1">
      <c r="D56047" s="233"/>
    </row>
    <row r="56049" spans="4:4" s="232" customFormat="1" ht="15.75" customHeight="1">
      <c r="D56049" s="233"/>
    </row>
    <row r="56051" spans="4:4" s="232" customFormat="1" ht="15.75" customHeight="1">
      <c r="D56051" s="233"/>
    </row>
    <row r="56053" spans="4:4" s="232" customFormat="1" ht="15.75" customHeight="1">
      <c r="D56053" s="233"/>
    </row>
    <row r="56055" spans="4:4" s="232" customFormat="1" ht="15.75" customHeight="1">
      <c r="D56055" s="233"/>
    </row>
    <row r="56057" spans="4:4" s="232" customFormat="1" ht="15.75" customHeight="1">
      <c r="D56057" s="233"/>
    </row>
    <row r="56059" spans="4:4" s="232" customFormat="1" ht="15.75" customHeight="1">
      <c r="D56059" s="233"/>
    </row>
    <row r="56061" spans="4:4" s="232" customFormat="1" ht="15.75" customHeight="1">
      <c r="D56061" s="233"/>
    </row>
    <row r="56063" spans="4:4" s="232" customFormat="1" ht="15.75" customHeight="1">
      <c r="D56063" s="233"/>
    </row>
    <row r="56065" spans="4:4" s="232" customFormat="1" ht="15.75" customHeight="1">
      <c r="D56065" s="233"/>
    </row>
    <row r="56067" spans="4:4" s="232" customFormat="1" ht="15.75" customHeight="1">
      <c r="D56067" s="233"/>
    </row>
    <row r="56069" spans="4:4" s="232" customFormat="1" ht="15.75" customHeight="1">
      <c r="D56069" s="233"/>
    </row>
    <row r="56071" spans="4:4" s="232" customFormat="1" ht="15.75" customHeight="1">
      <c r="D56071" s="233"/>
    </row>
    <row r="56073" spans="4:4" s="232" customFormat="1" ht="15.75" customHeight="1">
      <c r="D56073" s="233"/>
    </row>
    <row r="56075" spans="4:4" s="232" customFormat="1" ht="15.75" customHeight="1">
      <c r="D56075" s="233"/>
    </row>
    <row r="56077" spans="4:4" s="232" customFormat="1" ht="15.75" customHeight="1">
      <c r="D56077" s="233"/>
    </row>
    <row r="56079" spans="4:4" s="232" customFormat="1" ht="15.75" customHeight="1">
      <c r="D56079" s="233"/>
    </row>
    <row r="56081" spans="4:4" s="232" customFormat="1" ht="15.75" customHeight="1">
      <c r="D56081" s="233"/>
    </row>
    <row r="56083" spans="4:4" s="232" customFormat="1" ht="15.75" customHeight="1">
      <c r="D56083" s="233"/>
    </row>
    <row r="56085" spans="4:4" s="232" customFormat="1" ht="15.75" customHeight="1">
      <c r="D56085" s="233"/>
    </row>
    <row r="56087" spans="4:4" s="232" customFormat="1" ht="15.75" customHeight="1">
      <c r="D56087" s="233"/>
    </row>
    <row r="56089" spans="4:4" s="232" customFormat="1" ht="15.75" customHeight="1">
      <c r="D56089" s="233"/>
    </row>
    <row r="56091" spans="4:4" s="232" customFormat="1" ht="15.75" customHeight="1">
      <c r="D56091" s="233"/>
    </row>
    <row r="56093" spans="4:4" s="232" customFormat="1" ht="15.75" customHeight="1">
      <c r="D56093" s="233"/>
    </row>
    <row r="56095" spans="4:4" s="232" customFormat="1" ht="15.75" customHeight="1">
      <c r="D56095" s="233"/>
    </row>
    <row r="56097" spans="4:4" s="232" customFormat="1" ht="15.75" customHeight="1">
      <c r="D56097" s="233"/>
    </row>
    <row r="56099" spans="4:4" s="232" customFormat="1" ht="15.75" customHeight="1">
      <c r="D56099" s="233"/>
    </row>
    <row r="56101" spans="4:4" s="232" customFormat="1" ht="15.75" customHeight="1">
      <c r="D56101" s="233"/>
    </row>
    <row r="56103" spans="4:4" s="232" customFormat="1" ht="15.75" customHeight="1">
      <c r="D56103" s="233"/>
    </row>
    <row r="56105" spans="4:4" s="232" customFormat="1" ht="15.75" customHeight="1">
      <c r="D56105" s="233"/>
    </row>
    <row r="56107" spans="4:4" s="232" customFormat="1" ht="15.75" customHeight="1">
      <c r="D56107" s="233"/>
    </row>
    <row r="56109" spans="4:4" s="232" customFormat="1" ht="15.75" customHeight="1">
      <c r="D56109" s="233"/>
    </row>
    <row r="56111" spans="4:4" s="232" customFormat="1" ht="15.75" customHeight="1">
      <c r="D56111" s="233"/>
    </row>
    <row r="56113" spans="4:4" s="232" customFormat="1" ht="15.75" customHeight="1">
      <c r="D56113" s="233"/>
    </row>
    <row r="56115" spans="4:4" s="232" customFormat="1" ht="15.75" customHeight="1">
      <c r="D56115" s="233"/>
    </row>
    <row r="56117" spans="4:4" s="232" customFormat="1" ht="15.75" customHeight="1">
      <c r="D56117" s="233"/>
    </row>
    <row r="56119" spans="4:4" s="232" customFormat="1" ht="15.75" customHeight="1">
      <c r="D56119" s="233"/>
    </row>
    <row r="56121" spans="4:4" s="232" customFormat="1" ht="15.75" customHeight="1">
      <c r="D56121" s="233"/>
    </row>
    <row r="56123" spans="4:4" s="232" customFormat="1" ht="15.75" customHeight="1">
      <c r="D56123" s="233"/>
    </row>
    <row r="56125" spans="4:4" s="232" customFormat="1" ht="15.75" customHeight="1">
      <c r="D56125" s="233"/>
    </row>
    <row r="56127" spans="4:4" s="232" customFormat="1" ht="15.75" customHeight="1">
      <c r="D56127" s="233"/>
    </row>
    <row r="56129" spans="4:4" s="232" customFormat="1" ht="15.75" customHeight="1">
      <c r="D56129" s="233"/>
    </row>
    <row r="56131" spans="4:4" s="232" customFormat="1" ht="15.75" customHeight="1">
      <c r="D56131" s="233"/>
    </row>
    <row r="56133" spans="4:4" s="232" customFormat="1" ht="15.75" customHeight="1">
      <c r="D56133" s="233"/>
    </row>
    <row r="56135" spans="4:4" s="232" customFormat="1" ht="15.75" customHeight="1">
      <c r="D56135" s="233"/>
    </row>
    <row r="56137" spans="4:4" s="232" customFormat="1" ht="15.75" customHeight="1">
      <c r="D56137" s="233"/>
    </row>
    <row r="56139" spans="4:4" s="232" customFormat="1" ht="15.75" customHeight="1">
      <c r="D56139" s="233"/>
    </row>
    <row r="56141" spans="4:4" s="232" customFormat="1" ht="15.75" customHeight="1">
      <c r="D56141" s="233"/>
    </row>
    <row r="56143" spans="4:4" s="232" customFormat="1" ht="15.75" customHeight="1">
      <c r="D56143" s="233"/>
    </row>
    <row r="56145" spans="4:4" s="232" customFormat="1" ht="15.75" customHeight="1">
      <c r="D56145" s="233"/>
    </row>
    <row r="56147" spans="4:4" s="232" customFormat="1" ht="15.75" customHeight="1">
      <c r="D56147" s="233"/>
    </row>
    <row r="56149" spans="4:4" s="232" customFormat="1" ht="15.75" customHeight="1">
      <c r="D56149" s="233"/>
    </row>
    <row r="56151" spans="4:4" s="232" customFormat="1" ht="15.75" customHeight="1">
      <c r="D56151" s="233"/>
    </row>
    <row r="56153" spans="4:4" s="232" customFormat="1" ht="15.75" customHeight="1">
      <c r="D56153" s="233"/>
    </row>
    <row r="56155" spans="4:4" s="232" customFormat="1" ht="15.75" customHeight="1">
      <c r="D56155" s="233"/>
    </row>
    <row r="56157" spans="4:4" s="232" customFormat="1" ht="15.75" customHeight="1">
      <c r="D56157" s="233"/>
    </row>
    <row r="56159" spans="4:4" s="232" customFormat="1" ht="15.75" customHeight="1">
      <c r="D56159" s="233"/>
    </row>
    <row r="56161" spans="4:4" s="232" customFormat="1" ht="15.75" customHeight="1">
      <c r="D56161" s="233"/>
    </row>
    <row r="56163" spans="4:4" s="232" customFormat="1" ht="15.75" customHeight="1">
      <c r="D56163" s="233"/>
    </row>
    <row r="56165" spans="4:4" s="232" customFormat="1" ht="15.75" customHeight="1">
      <c r="D56165" s="233"/>
    </row>
    <row r="56167" spans="4:4" s="232" customFormat="1" ht="15.75" customHeight="1">
      <c r="D56167" s="233"/>
    </row>
    <row r="56169" spans="4:4" s="232" customFormat="1" ht="15.75" customHeight="1">
      <c r="D56169" s="233"/>
    </row>
    <row r="56171" spans="4:4" s="232" customFormat="1" ht="15.75" customHeight="1">
      <c r="D56171" s="233"/>
    </row>
    <row r="56173" spans="4:4" s="232" customFormat="1" ht="15.75" customHeight="1">
      <c r="D56173" s="233"/>
    </row>
    <row r="56175" spans="4:4" s="232" customFormat="1" ht="15.75" customHeight="1">
      <c r="D56175" s="233"/>
    </row>
    <row r="56177" spans="4:4" s="232" customFormat="1" ht="15.75" customHeight="1">
      <c r="D56177" s="233"/>
    </row>
    <row r="56179" spans="4:4" s="232" customFormat="1" ht="15.75" customHeight="1">
      <c r="D56179" s="233"/>
    </row>
    <row r="56181" spans="4:4" s="232" customFormat="1" ht="15.75" customHeight="1">
      <c r="D56181" s="233"/>
    </row>
    <row r="56183" spans="4:4" s="232" customFormat="1" ht="15.75" customHeight="1">
      <c r="D56183" s="233"/>
    </row>
    <row r="56185" spans="4:4" s="232" customFormat="1" ht="15.75" customHeight="1">
      <c r="D56185" s="233"/>
    </row>
    <row r="56187" spans="4:4" s="232" customFormat="1" ht="15.75" customHeight="1">
      <c r="D56187" s="233"/>
    </row>
    <row r="56189" spans="4:4" s="232" customFormat="1" ht="15.75" customHeight="1">
      <c r="D56189" s="233"/>
    </row>
    <row r="56191" spans="4:4" s="232" customFormat="1" ht="15.75" customHeight="1">
      <c r="D56191" s="233"/>
    </row>
    <row r="56193" spans="4:4" s="232" customFormat="1" ht="15.75" customHeight="1">
      <c r="D56193" s="233"/>
    </row>
    <row r="56195" spans="4:4" s="232" customFormat="1" ht="15.75" customHeight="1">
      <c r="D56195" s="233"/>
    </row>
    <row r="56197" spans="4:4" s="232" customFormat="1" ht="15.75" customHeight="1">
      <c r="D56197" s="233"/>
    </row>
    <row r="56199" spans="4:4" s="232" customFormat="1" ht="15.75" customHeight="1">
      <c r="D56199" s="233"/>
    </row>
    <row r="56201" spans="4:4" s="232" customFormat="1" ht="15.75" customHeight="1">
      <c r="D56201" s="233"/>
    </row>
    <row r="56203" spans="4:4" s="232" customFormat="1" ht="15.75" customHeight="1">
      <c r="D56203" s="233"/>
    </row>
    <row r="56205" spans="4:4" s="232" customFormat="1" ht="15.75" customHeight="1">
      <c r="D56205" s="233"/>
    </row>
    <row r="56207" spans="4:4" s="232" customFormat="1" ht="15.75" customHeight="1">
      <c r="D56207" s="233"/>
    </row>
    <row r="56209" spans="4:4" s="232" customFormat="1" ht="15.75" customHeight="1">
      <c r="D56209" s="233"/>
    </row>
    <row r="56211" spans="4:4" s="232" customFormat="1" ht="15.75" customHeight="1">
      <c r="D56211" s="233"/>
    </row>
    <row r="56213" spans="4:4" s="232" customFormat="1" ht="15.75" customHeight="1">
      <c r="D56213" s="233"/>
    </row>
    <row r="56215" spans="4:4" s="232" customFormat="1" ht="15.75" customHeight="1">
      <c r="D56215" s="233"/>
    </row>
    <row r="56217" spans="4:4" s="232" customFormat="1" ht="15.75" customHeight="1">
      <c r="D56217" s="233"/>
    </row>
    <row r="56219" spans="4:4" s="232" customFormat="1" ht="15.75" customHeight="1">
      <c r="D56219" s="233"/>
    </row>
    <row r="56221" spans="4:4" s="232" customFormat="1" ht="15.75" customHeight="1">
      <c r="D56221" s="233"/>
    </row>
    <row r="56223" spans="4:4" s="232" customFormat="1" ht="15.75" customHeight="1">
      <c r="D56223" s="233"/>
    </row>
    <row r="56225" spans="4:4" s="232" customFormat="1" ht="15.75" customHeight="1">
      <c r="D56225" s="233"/>
    </row>
    <row r="56227" spans="4:4" s="232" customFormat="1" ht="15.75" customHeight="1">
      <c r="D56227" s="233"/>
    </row>
    <row r="56229" spans="4:4" s="232" customFormat="1" ht="15.75" customHeight="1">
      <c r="D56229" s="233"/>
    </row>
    <row r="56231" spans="4:4" s="232" customFormat="1" ht="15.75" customHeight="1">
      <c r="D56231" s="233"/>
    </row>
    <row r="56233" spans="4:4" s="232" customFormat="1" ht="15.75" customHeight="1">
      <c r="D56233" s="233"/>
    </row>
    <row r="56235" spans="4:4" s="232" customFormat="1" ht="15.75" customHeight="1">
      <c r="D56235" s="233"/>
    </row>
    <row r="56237" spans="4:4" s="232" customFormat="1" ht="15.75" customHeight="1">
      <c r="D56237" s="233"/>
    </row>
    <row r="56239" spans="4:4" s="232" customFormat="1" ht="15.75" customHeight="1">
      <c r="D56239" s="233"/>
    </row>
    <row r="56241" spans="4:4" s="232" customFormat="1" ht="15.75" customHeight="1">
      <c r="D56241" s="233"/>
    </row>
    <row r="56243" spans="4:4" s="232" customFormat="1" ht="15.75" customHeight="1">
      <c r="D56243" s="233"/>
    </row>
    <row r="56245" spans="4:4" s="232" customFormat="1" ht="15.75" customHeight="1">
      <c r="D56245" s="233"/>
    </row>
    <row r="56247" spans="4:4" s="232" customFormat="1" ht="15.75" customHeight="1">
      <c r="D56247" s="233"/>
    </row>
    <row r="56249" spans="4:4" s="232" customFormat="1" ht="15.75" customHeight="1">
      <c r="D56249" s="233"/>
    </row>
    <row r="56251" spans="4:4" s="232" customFormat="1" ht="15.75" customHeight="1">
      <c r="D56251" s="233"/>
    </row>
    <row r="56253" spans="4:4" s="232" customFormat="1" ht="15.75" customHeight="1">
      <c r="D56253" s="233"/>
    </row>
    <row r="56255" spans="4:4" s="232" customFormat="1" ht="15.75" customHeight="1">
      <c r="D56255" s="233"/>
    </row>
    <row r="56257" spans="4:4" s="232" customFormat="1" ht="15.75" customHeight="1">
      <c r="D56257" s="233"/>
    </row>
    <row r="56259" spans="4:4" s="232" customFormat="1" ht="15.75" customHeight="1">
      <c r="D56259" s="233"/>
    </row>
    <row r="56261" spans="4:4" s="232" customFormat="1" ht="15.75" customHeight="1">
      <c r="D56261" s="233"/>
    </row>
    <row r="56263" spans="4:4" s="232" customFormat="1" ht="15.75" customHeight="1">
      <c r="D56263" s="233"/>
    </row>
    <row r="56265" spans="4:4" s="232" customFormat="1" ht="15.75" customHeight="1">
      <c r="D56265" s="233"/>
    </row>
    <row r="56267" spans="4:4" s="232" customFormat="1" ht="15.75" customHeight="1">
      <c r="D56267" s="233"/>
    </row>
    <row r="56269" spans="4:4" s="232" customFormat="1" ht="15.75" customHeight="1">
      <c r="D56269" s="233"/>
    </row>
    <row r="56271" spans="4:4" s="232" customFormat="1" ht="15.75" customHeight="1">
      <c r="D56271" s="233"/>
    </row>
    <row r="56273" spans="4:4" s="232" customFormat="1" ht="15.75" customHeight="1">
      <c r="D56273" s="233"/>
    </row>
    <row r="56275" spans="4:4" s="232" customFormat="1" ht="15.75" customHeight="1">
      <c r="D56275" s="233"/>
    </row>
    <row r="56277" spans="4:4" s="232" customFormat="1" ht="15.75" customHeight="1">
      <c r="D56277" s="233"/>
    </row>
    <row r="56279" spans="4:4" s="232" customFormat="1" ht="15.75" customHeight="1">
      <c r="D56279" s="233"/>
    </row>
    <row r="56281" spans="4:4" s="232" customFormat="1" ht="15.75" customHeight="1">
      <c r="D56281" s="233"/>
    </row>
    <row r="56283" spans="4:4" s="232" customFormat="1" ht="15.75" customHeight="1">
      <c r="D56283" s="233"/>
    </row>
    <row r="56285" spans="4:4" s="232" customFormat="1" ht="15.75" customHeight="1">
      <c r="D56285" s="233"/>
    </row>
    <row r="56287" spans="4:4" s="232" customFormat="1" ht="15.75" customHeight="1">
      <c r="D56287" s="233"/>
    </row>
    <row r="56289" spans="4:4" s="232" customFormat="1" ht="15.75" customHeight="1">
      <c r="D56289" s="233"/>
    </row>
    <row r="56291" spans="4:4" s="232" customFormat="1" ht="15.75" customHeight="1">
      <c r="D56291" s="233"/>
    </row>
    <row r="56293" spans="4:4" s="232" customFormat="1" ht="15.75" customHeight="1">
      <c r="D56293" s="233"/>
    </row>
    <row r="56295" spans="4:4" s="232" customFormat="1" ht="15.75" customHeight="1">
      <c r="D56295" s="233"/>
    </row>
    <row r="56297" spans="4:4" s="232" customFormat="1" ht="15.75" customHeight="1">
      <c r="D56297" s="233"/>
    </row>
    <row r="56299" spans="4:4" s="232" customFormat="1" ht="15.75" customHeight="1">
      <c r="D56299" s="233"/>
    </row>
    <row r="56301" spans="4:4" s="232" customFormat="1" ht="15.75" customHeight="1">
      <c r="D56301" s="233"/>
    </row>
    <row r="56303" spans="4:4" s="232" customFormat="1" ht="15.75" customHeight="1">
      <c r="D56303" s="233"/>
    </row>
    <row r="56305" spans="4:4" s="232" customFormat="1" ht="15.75" customHeight="1">
      <c r="D56305" s="233"/>
    </row>
    <row r="56307" spans="4:4" s="232" customFormat="1" ht="15.75" customHeight="1">
      <c r="D56307" s="233"/>
    </row>
    <row r="56309" spans="4:4" s="232" customFormat="1" ht="15.75" customHeight="1">
      <c r="D56309" s="233"/>
    </row>
    <row r="56311" spans="4:4" s="232" customFormat="1" ht="15.75" customHeight="1">
      <c r="D56311" s="233"/>
    </row>
    <row r="56313" spans="4:4" s="232" customFormat="1" ht="15.75" customHeight="1">
      <c r="D56313" s="233"/>
    </row>
    <row r="56315" spans="4:4" s="232" customFormat="1" ht="15.75" customHeight="1">
      <c r="D56315" s="233"/>
    </row>
    <row r="56317" spans="4:4" s="232" customFormat="1" ht="15.75" customHeight="1">
      <c r="D56317" s="233"/>
    </row>
    <row r="56319" spans="4:4" s="232" customFormat="1" ht="15.75" customHeight="1">
      <c r="D56319" s="233"/>
    </row>
    <row r="56321" spans="4:4" s="232" customFormat="1" ht="15.75" customHeight="1">
      <c r="D56321" s="233"/>
    </row>
    <row r="56323" spans="4:4" s="232" customFormat="1" ht="15.75" customHeight="1">
      <c r="D56323" s="233"/>
    </row>
    <row r="56325" spans="4:4" s="232" customFormat="1" ht="15.75" customHeight="1">
      <c r="D56325" s="233"/>
    </row>
    <row r="56327" spans="4:4" s="232" customFormat="1" ht="15.75" customHeight="1">
      <c r="D56327" s="233"/>
    </row>
    <row r="56329" spans="4:4" s="232" customFormat="1" ht="15.75" customHeight="1">
      <c r="D56329" s="233"/>
    </row>
    <row r="56331" spans="4:4" s="232" customFormat="1" ht="15.75" customHeight="1">
      <c r="D56331" s="233"/>
    </row>
    <row r="56333" spans="4:4" s="232" customFormat="1" ht="15.75" customHeight="1">
      <c r="D56333" s="233"/>
    </row>
    <row r="56335" spans="4:4" s="232" customFormat="1" ht="15.75" customHeight="1">
      <c r="D56335" s="233"/>
    </row>
    <row r="56337" spans="4:4" s="232" customFormat="1" ht="15.75" customHeight="1">
      <c r="D56337" s="233"/>
    </row>
    <row r="56339" spans="4:4" s="232" customFormat="1" ht="15.75" customHeight="1">
      <c r="D56339" s="233"/>
    </row>
    <row r="56341" spans="4:4" s="232" customFormat="1" ht="15.75" customHeight="1">
      <c r="D56341" s="233"/>
    </row>
    <row r="56343" spans="4:4" s="232" customFormat="1" ht="15.75" customHeight="1">
      <c r="D56343" s="233"/>
    </row>
    <row r="56345" spans="4:4" s="232" customFormat="1" ht="15.75" customHeight="1">
      <c r="D56345" s="233"/>
    </row>
    <row r="56347" spans="4:4" s="232" customFormat="1" ht="15.75" customHeight="1">
      <c r="D56347" s="233"/>
    </row>
    <row r="56349" spans="4:4" s="232" customFormat="1" ht="15.75" customHeight="1">
      <c r="D56349" s="233"/>
    </row>
    <row r="56351" spans="4:4" s="232" customFormat="1" ht="15.75" customHeight="1">
      <c r="D56351" s="233"/>
    </row>
    <row r="56353" spans="4:4" s="232" customFormat="1" ht="15.75" customHeight="1">
      <c r="D56353" s="233"/>
    </row>
    <row r="56355" spans="4:4" s="232" customFormat="1" ht="15.75" customHeight="1">
      <c r="D56355" s="233"/>
    </row>
    <row r="56357" spans="4:4" s="232" customFormat="1" ht="15.75" customHeight="1">
      <c r="D56357" s="233"/>
    </row>
    <row r="56359" spans="4:4" s="232" customFormat="1" ht="15.75" customHeight="1">
      <c r="D56359" s="233"/>
    </row>
    <row r="56361" spans="4:4" s="232" customFormat="1" ht="15.75" customHeight="1">
      <c r="D56361" s="233"/>
    </row>
    <row r="56363" spans="4:4" s="232" customFormat="1" ht="15.75" customHeight="1">
      <c r="D56363" s="233"/>
    </row>
    <row r="56365" spans="4:4" s="232" customFormat="1" ht="15.75" customHeight="1">
      <c r="D56365" s="233"/>
    </row>
    <row r="56367" spans="4:4" s="232" customFormat="1" ht="15.75" customHeight="1">
      <c r="D56367" s="233"/>
    </row>
    <row r="56369" spans="4:4" s="232" customFormat="1" ht="15.75" customHeight="1">
      <c r="D56369" s="233"/>
    </row>
    <row r="56371" spans="4:4" s="232" customFormat="1" ht="15.75" customHeight="1">
      <c r="D56371" s="233"/>
    </row>
    <row r="56373" spans="4:4" s="232" customFormat="1" ht="15.75" customHeight="1">
      <c r="D56373" s="233"/>
    </row>
    <row r="56375" spans="4:4" s="232" customFormat="1" ht="15.75" customHeight="1">
      <c r="D56375" s="233"/>
    </row>
    <row r="56377" spans="4:4" s="232" customFormat="1" ht="15.75" customHeight="1">
      <c r="D56377" s="233"/>
    </row>
    <row r="56379" spans="4:4" s="232" customFormat="1" ht="15.75" customHeight="1">
      <c r="D56379" s="233"/>
    </row>
    <row r="56381" spans="4:4" s="232" customFormat="1" ht="15.75" customHeight="1">
      <c r="D56381" s="233"/>
    </row>
    <row r="56383" spans="4:4" s="232" customFormat="1" ht="15.75" customHeight="1">
      <c r="D56383" s="233"/>
    </row>
    <row r="56385" spans="4:4" s="232" customFormat="1" ht="15.75" customHeight="1">
      <c r="D56385" s="233"/>
    </row>
    <row r="56387" spans="4:4" s="232" customFormat="1" ht="15.75" customHeight="1">
      <c r="D56387" s="233"/>
    </row>
    <row r="56389" spans="4:4" s="232" customFormat="1" ht="15.75" customHeight="1">
      <c r="D56389" s="233"/>
    </row>
    <row r="56391" spans="4:4" s="232" customFormat="1" ht="15.75" customHeight="1">
      <c r="D56391" s="233"/>
    </row>
    <row r="56393" spans="4:4" s="232" customFormat="1" ht="15.75" customHeight="1">
      <c r="D56393" s="233"/>
    </row>
    <row r="56395" spans="4:4" s="232" customFormat="1" ht="15.75" customHeight="1">
      <c r="D56395" s="233"/>
    </row>
    <row r="56397" spans="4:4" s="232" customFormat="1" ht="15.75" customHeight="1">
      <c r="D56397" s="233"/>
    </row>
    <row r="56399" spans="4:4" s="232" customFormat="1" ht="15.75" customHeight="1">
      <c r="D56399" s="233"/>
    </row>
    <row r="56401" spans="4:4" s="232" customFormat="1" ht="15.75" customHeight="1">
      <c r="D56401" s="233"/>
    </row>
    <row r="56403" spans="4:4" s="232" customFormat="1" ht="15.75" customHeight="1">
      <c r="D56403" s="233"/>
    </row>
    <row r="56405" spans="4:4" s="232" customFormat="1" ht="15.75" customHeight="1">
      <c r="D56405" s="233"/>
    </row>
    <row r="56407" spans="4:4" s="232" customFormat="1" ht="15.75" customHeight="1">
      <c r="D56407" s="233"/>
    </row>
    <row r="56409" spans="4:4" s="232" customFormat="1" ht="15.75" customHeight="1">
      <c r="D56409" s="233"/>
    </row>
    <row r="56411" spans="4:4" s="232" customFormat="1" ht="15.75" customHeight="1">
      <c r="D56411" s="233"/>
    </row>
    <row r="56413" spans="4:4" s="232" customFormat="1" ht="15.75" customHeight="1">
      <c r="D56413" s="233"/>
    </row>
    <row r="56415" spans="4:4" s="232" customFormat="1" ht="15.75" customHeight="1">
      <c r="D56415" s="233"/>
    </row>
    <row r="56417" spans="4:4" s="232" customFormat="1" ht="15.75" customHeight="1">
      <c r="D56417" s="233"/>
    </row>
    <row r="56419" spans="4:4" s="232" customFormat="1" ht="15.75" customHeight="1">
      <c r="D56419" s="233"/>
    </row>
    <row r="56421" spans="4:4" s="232" customFormat="1" ht="15.75" customHeight="1">
      <c r="D56421" s="233"/>
    </row>
    <row r="56423" spans="4:4" s="232" customFormat="1" ht="15.75" customHeight="1">
      <c r="D56423" s="233"/>
    </row>
    <row r="56425" spans="4:4" s="232" customFormat="1" ht="15.75" customHeight="1">
      <c r="D56425" s="233"/>
    </row>
    <row r="56427" spans="4:4" s="232" customFormat="1" ht="15.75" customHeight="1">
      <c r="D56427" s="233"/>
    </row>
    <row r="56429" spans="4:4" s="232" customFormat="1" ht="15.75" customHeight="1">
      <c r="D56429" s="233"/>
    </row>
    <row r="56431" spans="4:4" s="232" customFormat="1" ht="15.75" customHeight="1">
      <c r="D56431" s="233"/>
    </row>
    <row r="56433" spans="4:4" s="232" customFormat="1" ht="15.75" customHeight="1">
      <c r="D56433" s="233"/>
    </row>
    <row r="56435" spans="4:4" s="232" customFormat="1" ht="15.75" customHeight="1">
      <c r="D56435" s="233"/>
    </row>
    <row r="56437" spans="4:4" s="232" customFormat="1" ht="15.75" customHeight="1">
      <c r="D56437" s="233"/>
    </row>
    <row r="56439" spans="4:4" s="232" customFormat="1" ht="15.75" customHeight="1">
      <c r="D56439" s="233"/>
    </row>
    <row r="56441" spans="4:4" s="232" customFormat="1" ht="15.75" customHeight="1">
      <c r="D56441" s="233"/>
    </row>
    <row r="56443" spans="4:4" s="232" customFormat="1" ht="15.75" customHeight="1">
      <c r="D56443" s="233"/>
    </row>
    <row r="56445" spans="4:4" s="232" customFormat="1" ht="15.75" customHeight="1">
      <c r="D56445" s="233"/>
    </row>
    <row r="56447" spans="4:4" s="232" customFormat="1" ht="15.75" customHeight="1">
      <c r="D56447" s="233"/>
    </row>
    <row r="56449" spans="4:4" s="232" customFormat="1" ht="15.75" customHeight="1">
      <c r="D56449" s="233"/>
    </row>
    <row r="56451" spans="4:4" s="232" customFormat="1" ht="15.75" customHeight="1">
      <c r="D56451" s="233"/>
    </row>
    <row r="56453" spans="4:4" s="232" customFormat="1" ht="15.75" customHeight="1">
      <c r="D56453" s="233"/>
    </row>
    <row r="56455" spans="4:4" s="232" customFormat="1" ht="15.75" customHeight="1">
      <c r="D56455" s="233"/>
    </row>
    <row r="56457" spans="4:4" s="232" customFormat="1" ht="15.75" customHeight="1">
      <c r="D56457" s="233"/>
    </row>
    <row r="56459" spans="4:4" s="232" customFormat="1" ht="15.75" customHeight="1">
      <c r="D56459" s="233"/>
    </row>
    <row r="56461" spans="4:4" s="232" customFormat="1" ht="15.75" customHeight="1">
      <c r="D56461" s="233"/>
    </row>
    <row r="56463" spans="4:4" s="232" customFormat="1" ht="15.75" customHeight="1">
      <c r="D56463" s="233"/>
    </row>
    <row r="56465" spans="4:4" s="232" customFormat="1" ht="15.75" customHeight="1">
      <c r="D56465" s="233"/>
    </row>
    <row r="56467" spans="4:4" s="232" customFormat="1" ht="15.75" customHeight="1">
      <c r="D56467" s="233"/>
    </row>
    <row r="56469" spans="4:4" s="232" customFormat="1" ht="15.75" customHeight="1">
      <c r="D56469" s="233"/>
    </row>
    <row r="56471" spans="4:4" s="232" customFormat="1" ht="15.75" customHeight="1">
      <c r="D56471" s="233"/>
    </row>
    <row r="56473" spans="4:4" s="232" customFormat="1" ht="15.75" customHeight="1">
      <c r="D56473" s="233"/>
    </row>
    <row r="56475" spans="4:4" s="232" customFormat="1" ht="15.75" customHeight="1">
      <c r="D56475" s="233"/>
    </row>
    <row r="56477" spans="4:4" s="232" customFormat="1" ht="15.75" customHeight="1">
      <c r="D56477" s="233"/>
    </row>
    <row r="56479" spans="4:4" s="232" customFormat="1" ht="15.75" customHeight="1">
      <c r="D56479" s="233"/>
    </row>
    <row r="56481" spans="4:4" s="232" customFormat="1" ht="15.75" customHeight="1">
      <c r="D56481" s="233"/>
    </row>
    <row r="56483" spans="4:4" s="232" customFormat="1" ht="15.75" customHeight="1">
      <c r="D56483" s="233"/>
    </row>
    <row r="56485" spans="4:4" s="232" customFormat="1" ht="15.75" customHeight="1">
      <c r="D56485" s="233"/>
    </row>
    <row r="56487" spans="4:4" s="232" customFormat="1" ht="15.75" customHeight="1">
      <c r="D56487" s="233"/>
    </row>
    <row r="56489" spans="4:4" s="232" customFormat="1" ht="15.75" customHeight="1">
      <c r="D56489" s="233"/>
    </row>
    <row r="56491" spans="4:4" s="232" customFormat="1" ht="15.75" customHeight="1">
      <c r="D56491" s="233"/>
    </row>
    <row r="56493" spans="4:4" s="232" customFormat="1" ht="15.75" customHeight="1">
      <c r="D56493" s="233"/>
    </row>
    <row r="56495" spans="4:4" s="232" customFormat="1" ht="15.75" customHeight="1">
      <c r="D56495" s="233"/>
    </row>
    <row r="56497" spans="4:4" s="232" customFormat="1" ht="15.75" customHeight="1">
      <c r="D56497" s="233"/>
    </row>
    <row r="56499" spans="4:4" s="232" customFormat="1" ht="15.75" customHeight="1">
      <c r="D56499" s="233"/>
    </row>
    <row r="56501" spans="4:4" s="232" customFormat="1" ht="15.75" customHeight="1">
      <c r="D56501" s="233"/>
    </row>
    <row r="56503" spans="4:4" s="232" customFormat="1" ht="15.75" customHeight="1">
      <c r="D56503" s="233"/>
    </row>
    <row r="56505" spans="4:4" s="232" customFormat="1" ht="15.75" customHeight="1">
      <c r="D56505" s="233"/>
    </row>
    <row r="56507" spans="4:4" s="232" customFormat="1" ht="15.75" customHeight="1">
      <c r="D56507" s="233"/>
    </row>
    <row r="56509" spans="4:4" s="232" customFormat="1" ht="15.75" customHeight="1">
      <c r="D56509" s="233"/>
    </row>
    <row r="56511" spans="4:4" s="232" customFormat="1" ht="15.75" customHeight="1">
      <c r="D56511" s="233"/>
    </row>
    <row r="56513" spans="4:4" s="232" customFormat="1" ht="15.75" customHeight="1">
      <c r="D56513" s="233"/>
    </row>
    <row r="56515" spans="4:4" s="232" customFormat="1" ht="15.75" customHeight="1">
      <c r="D56515" s="233"/>
    </row>
    <row r="56517" spans="4:4" s="232" customFormat="1" ht="15.75" customHeight="1">
      <c r="D56517" s="233"/>
    </row>
    <row r="56519" spans="4:4" s="232" customFormat="1" ht="15.75" customHeight="1">
      <c r="D56519" s="233"/>
    </row>
    <row r="56521" spans="4:4" s="232" customFormat="1" ht="15.75" customHeight="1">
      <c r="D56521" s="233"/>
    </row>
    <row r="56523" spans="4:4" s="232" customFormat="1" ht="15.75" customHeight="1">
      <c r="D56523" s="233"/>
    </row>
    <row r="56525" spans="4:4" s="232" customFormat="1" ht="15.75" customHeight="1">
      <c r="D56525" s="233"/>
    </row>
    <row r="56527" spans="4:4" s="232" customFormat="1" ht="15.75" customHeight="1">
      <c r="D56527" s="233"/>
    </row>
    <row r="56529" spans="4:4" s="232" customFormat="1" ht="15.75" customHeight="1">
      <c r="D56529" s="233"/>
    </row>
    <row r="56531" spans="4:4" s="232" customFormat="1" ht="15.75" customHeight="1">
      <c r="D56531" s="233"/>
    </row>
    <row r="56533" spans="4:4" s="232" customFormat="1" ht="15.75" customHeight="1">
      <c r="D56533" s="233"/>
    </row>
    <row r="56535" spans="4:4" s="232" customFormat="1" ht="15.75" customHeight="1">
      <c r="D56535" s="233"/>
    </row>
    <row r="56537" spans="4:4" s="232" customFormat="1" ht="15.75" customHeight="1">
      <c r="D56537" s="233"/>
    </row>
    <row r="56539" spans="4:4" s="232" customFormat="1" ht="15.75" customHeight="1">
      <c r="D56539" s="233"/>
    </row>
    <row r="56541" spans="4:4" s="232" customFormat="1" ht="15.75" customHeight="1">
      <c r="D56541" s="233"/>
    </row>
    <row r="56543" spans="4:4" s="232" customFormat="1" ht="15.75" customHeight="1">
      <c r="D56543" s="233"/>
    </row>
    <row r="56545" spans="4:4" s="232" customFormat="1" ht="15.75" customHeight="1">
      <c r="D56545" s="233"/>
    </row>
    <row r="56547" spans="4:4" s="232" customFormat="1" ht="15.75" customHeight="1">
      <c r="D56547" s="233"/>
    </row>
    <row r="56549" spans="4:4" s="232" customFormat="1" ht="15.75" customHeight="1">
      <c r="D56549" s="233"/>
    </row>
    <row r="56551" spans="4:4" s="232" customFormat="1" ht="15.75" customHeight="1">
      <c r="D56551" s="233"/>
    </row>
    <row r="56553" spans="4:4" s="232" customFormat="1" ht="15.75" customHeight="1">
      <c r="D56553" s="233"/>
    </row>
    <row r="56555" spans="4:4" s="232" customFormat="1" ht="15.75" customHeight="1">
      <c r="D56555" s="233"/>
    </row>
    <row r="56557" spans="4:4" s="232" customFormat="1" ht="15.75" customHeight="1">
      <c r="D56557" s="233"/>
    </row>
    <row r="56559" spans="4:4" s="232" customFormat="1" ht="15.75" customHeight="1">
      <c r="D56559" s="233"/>
    </row>
    <row r="56561" spans="4:4" s="232" customFormat="1" ht="15.75" customHeight="1">
      <c r="D56561" s="233"/>
    </row>
    <row r="56563" spans="4:4" s="232" customFormat="1" ht="15.75" customHeight="1">
      <c r="D56563" s="233"/>
    </row>
    <row r="56565" spans="4:4" s="232" customFormat="1" ht="15.75" customHeight="1">
      <c r="D56565" s="233"/>
    </row>
    <row r="56567" spans="4:4" s="232" customFormat="1" ht="15.75" customHeight="1">
      <c r="D56567" s="233"/>
    </row>
    <row r="56569" spans="4:4" s="232" customFormat="1" ht="15.75" customHeight="1">
      <c r="D56569" s="233"/>
    </row>
    <row r="56571" spans="4:4" s="232" customFormat="1" ht="15.75" customHeight="1">
      <c r="D56571" s="233"/>
    </row>
    <row r="56573" spans="4:4" s="232" customFormat="1" ht="15.75" customHeight="1">
      <c r="D56573" s="233"/>
    </row>
    <row r="56575" spans="4:4" s="232" customFormat="1" ht="15.75" customHeight="1">
      <c r="D56575" s="233"/>
    </row>
    <row r="56577" spans="4:4" s="232" customFormat="1" ht="15.75" customHeight="1">
      <c r="D56577" s="233"/>
    </row>
    <row r="56579" spans="4:4" s="232" customFormat="1" ht="15.75" customHeight="1">
      <c r="D56579" s="233"/>
    </row>
    <row r="56581" spans="4:4" s="232" customFormat="1" ht="15.75" customHeight="1">
      <c r="D56581" s="233"/>
    </row>
    <row r="56583" spans="4:4" s="232" customFormat="1" ht="15.75" customHeight="1">
      <c r="D56583" s="233"/>
    </row>
    <row r="56585" spans="4:4" s="232" customFormat="1" ht="15.75" customHeight="1">
      <c r="D56585" s="233"/>
    </row>
    <row r="56587" spans="4:4" s="232" customFormat="1" ht="15.75" customHeight="1">
      <c r="D56587" s="233"/>
    </row>
    <row r="56589" spans="4:4" s="232" customFormat="1" ht="15.75" customHeight="1">
      <c r="D56589" s="233"/>
    </row>
    <row r="56591" spans="4:4" s="232" customFormat="1" ht="15.75" customHeight="1">
      <c r="D56591" s="233"/>
    </row>
    <row r="56593" spans="4:4" s="232" customFormat="1" ht="15.75" customHeight="1">
      <c r="D56593" s="233"/>
    </row>
    <row r="56595" spans="4:4" s="232" customFormat="1" ht="15.75" customHeight="1">
      <c r="D56595" s="233"/>
    </row>
    <row r="56597" spans="4:4" s="232" customFormat="1" ht="15.75" customHeight="1">
      <c r="D56597" s="233"/>
    </row>
    <row r="56599" spans="4:4" s="232" customFormat="1" ht="15.75" customHeight="1">
      <c r="D56599" s="233"/>
    </row>
    <row r="56601" spans="4:4" s="232" customFormat="1" ht="15.75" customHeight="1">
      <c r="D56601" s="233"/>
    </row>
    <row r="56603" spans="4:4" s="232" customFormat="1" ht="15.75" customHeight="1">
      <c r="D56603" s="233"/>
    </row>
    <row r="56605" spans="4:4" s="232" customFormat="1" ht="15.75" customHeight="1">
      <c r="D56605" s="233"/>
    </row>
    <row r="56607" spans="4:4" s="232" customFormat="1" ht="15.75" customHeight="1">
      <c r="D56607" s="233"/>
    </row>
    <row r="56609" spans="4:4" s="232" customFormat="1" ht="15.75" customHeight="1">
      <c r="D56609" s="233"/>
    </row>
    <row r="56611" spans="4:4" s="232" customFormat="1" ht="15.75" customHeight="1">
      <c r="D56611" s="233"/>
    </row>
    <row r="56613" spans="4:4" s="232" customFormat="1" ht="15.75" customHeight="1">
      <c r="D56613" s="233"/>
    </row>
    <row r="56615" spans="4:4" s="232" customFormat="1" ht="15.75" customHeight="1">
      <c r="D56615" s="233"/>
    </row>
    <row r="56617" spans="4:4" s="232" customFormat="1" ht="15.75" customHeight="1">
      <c r="D56617" s="233"/>
    </row>
    <row r="56619" spans="4:4" s="232" customFormat="1" ht="15.75" customHeight="1">
      <c r="D56619" s="233"/>
    </row>
    <row r="56621" spans="4:4" s="232" customFormat="1" ht="15.75" customHeight="1">
      <c r="D56621" s="233"/>
    </row>
    <row r="56623" spans="4:4" s="232" customFormat="1" ht="15.75" customHeight="1">
      <c r="D56623" s="233"/>
    </row>
    <row r="56625" spans="4:4" s="232" customFormat="1" ht="15.75" customHeight="1">
      <c r="D56625" s="233"/>
    </row>
    <row r="56627" spans="4:4" s="232" customFormat="1" ht="15.75" customHeight="1">
      <c r="D56627" s="233"/>
    </row>
    <row r="56629" spans="4:4" s="232" customFormat="1" ht="15.75" customHeight="1">
      <c r="D56629" s="233"/>
    </row>
    <row r="56631" spans="4:4" s="232" customFormat="1" ht="15.75" customHeight="1">
      <c r="D56631" s="233"/>
    </row>
    <row r="56633" spans="4:4" s="232" customFormat="1" ht="15.75" customHeight="1">
      <c r="D56633" s="233"/>
    </row>
    <row r="56635" spans="4:4" s="232" customFormat="1" ht="15.75" customHeight="1">
      <c r="D56635" s="233"/>
    </row>
    <row r="56637" spans="4:4" s="232" customFormat="1" ht="15.75" customHeight="1">
      <c r="D56637" s="233"/>
    </row>
    <row r="56639" spans="4:4" s="232" customFormat="1" ht="15.75" customHeight="1">
      <c r="D56639" s="233"/>
    </row>
    <row r="56641" spans="4:4" s="232" customFormat="1" ht="15.75" customHeight="1">
      <c r="D56641" s="233"/>
    </row>
    <row r="56643" spans="4:4" s="232" customFormat="1" ht="15.75" customHeight="1">
      <c r="D56643" s="233"/>
    </row>
    <row r="56645" spans="4:4" s="232" customFormat="1" ht="15.75" customHeight="1">
      <c r="D56645" s="233"/>
    </row>
    <row r="56647" spans="4:4" s="232" customFormat="1" ht="15.75" customHeight="1">
      <c r="D56647" s="233"/>
    </row>
    <row r="56649" spans="4:4" s="232" customFormat="1" ht="15.75" customHeight="1">
      <c r="D56649" s="233"/>
    </row>
    <row r="56651" spans="4:4" s="232" customFormat="1" ht="15.75" customHeight="1">
      <c r="D56651" s="233"/>
    </row>
    <row r="56653" spans="4:4" s="232" customFormat="1" ht="15.75" customHeight="1">
      <c r="D56653" s="233"/>
    </row>
    <row r="56655" spans="4:4" s="232" customFormat="1" ht="15.75" customHeight="1">
      <c r="D56655" s="233"/>
    </row>
    <row r="56657" spans="4:4" s="232" customFormat="1" ht="15.75" customHeight="1">
      <c r="D56657" s="233"/>
    </row>
    <row r="56659" spans="4:4" s="232" customFormat="1" ht="15.75" customHeight="1">
      <c r="D56659" s="233"/>
    </row>
    <row r="56661" spans="4:4" s="232" customFormat="1" ht="15.75" customHeight="1">
      <c r="D56661" s="233"/>
    </row>
    <row r="56663" spans="4:4" s="232" customFormat="1" ht="15.75" customHeight="1">
      <c r="D56663" s="233"/>
    </row>
    <row r="56665" spans="4:4" s="232" customFormat="1" ht="15.75" customHeight="1">
      <c r="D56665" s="233"/>
    </row>
    <row r="56667" spans="4:4" s="232" customFormat="1" ht="15.75" customHeight="1">
      <c r="D56667" s="233"/>
    </row>
    <row r="56669" spans="4:4" s="232" customFormat="1" ht="15.75" customHeight="1">
      <c r="D56669" s="233"/>
    </row>
    <row r="56671" spans="4:4" s="232" customFormat="1" ht="15.75" customHeight="1">
      <c r="D56671" s="233"/>
    </row>
    <row r="56673" spans="4:4" s="232" customFormat="1" ht="15.75" customHeight="1">
      <c r="D56673" s="233"/>
    </row>
    <row r="56675" spans="4:4" s="232" customFormat="1" ht="15.75" customHeight="1">
      <c r="D56675" s="233"/>
    </row>
    <row r="56677" spans="4:4" s="232" customFormat="1" ht="15.75" customHeight="1">
      <c r="D56677" s="233"/>
    </row>
    <row r="56679" spans="4:4" s="232" customFormat="1" ht="15.75" customHeight="1">
      <c r="D56679" s="233"/>
    </row>
    <row r="56681" spans="4:4" s="232" customFormat="1" ht="15.75" customHeight="1">
      <c r="D56681" s="233"/>
    </row>
    <row r="56683" spans="4:4" s="232" customFormat="1" ht="15.75" customHeight="1">
      <c r="D56683" s="233"/>
    </row>
    <row r="56685" spans="4:4" s="232" customFormat="1" ht="15.75" customHeight="1">
      <c r="D56685" s="233"/>
    </row>
    <row r="56687" spans="4:4" s="232" customFormat="1" ht="15.75" customHeight="1">
      <c r="D56687" s="233"/>
    </row>
    <row r="56689" spans="4:4" s="232" customFormat="1" ht="15.75" customHeight="1">
      <c r="D56689" s="233"/>
    </row>
    <row r="56691" spans="4:4" s="232" customFormat="1" ht="15.75" customHeight="1">
      <c r="D56691" s="233"/>
    </row>
    <row r="56693" spans="4:4" s="232" customFormat="1" ht="15.75" customHeight="1">
      <c r="D56693" s="233"/>
    </row>
    <row r="56695" spans="4:4" s="232" customFormat="1" ht="15.75" customHeight="1">
      <c r="D56695" s="233"/>
    </row>
    <row r="56697" spans="4:4" s="232" customFormat="1" ht="15.75" customHeight="1">
      <c r="D56697" s="233"/>
    </row>
    <row r="56699" spans="4:4" s="232" customFormat="1" ht="15.75" customHeight="1">
      <c r="D56699" s="233"/>
    </row>
    <row r="56701" spans="4:4" s="232" customFormat="1" ht="15.75" customHeight="1">
      <c r="D56701" s="233"/>
    </row>
    <row r="56703" spans="4:4" s="232" customFormat="1" ht="15.75" customHeight="1">
      <c r="D56703" s="233"/>
    </row>
    <row r="56705" spans="4:4" s="232" customFormat="1" ht="15.75" customHeight="1">
      <c r="D56705" s="233"/>
    </row>
    <row r="56707" spans="4:4" s="232" customFormat="1" ht="15.75" customHeight="1">
      <c r="D56707" s="233"/>
    </row>
    <row r="56709" spans="4:4" s="232" customFormat="1" ht="15.75" customHeight="1">
      <c r="D56709" s="233"/>
    </row>
    <row r="56711" spans="4:4" s="232" customFormat="1" ht="15.75" customHeight="1">
      <c r="D56711" s="233"/>
    </row>
    <row r="56713" spans="4:4" s="232" customFormat="1" ht="15.75" customHeight="1">
      <c r="D56713" s="233"/>
    </row>
    <row r="56715" spans="4:4" s="232" customFormat="1" ht="15.75" customHeight="1">
      <c r="D56715" s="233"/>
    </row>
    <row r="56717" spans="4:4" s="232" customFormat="1" ht="15.75" customHeight="1">
      <c r="D56717" s="233"/>
    </row>
    <row r="56719" spans="4:4" s="232" customFormat="1" ht="15.75" customHeight="1">
      <c r="D56719" s="233"/>
    </row>
    <row r="56721" spans="4:4" s="232" customFormat="1" ht="15.75" customHeight="1">
      <c r="D56721" s="233"/>
    </row>
    <row r="56723" spans="4:4" s="232" customFormat="1" ht="15.75" customHeight="1">
      <c r="D56723" s="233"/>
    </row>
    <row r="56725" spans="4:4" s="232" customFormat="1" ht="15.75" customHeight="1">
      <c r="D56725" s="233"/>
    </row>
    <row r="56727" spans="4:4" s="232" customFormat="1" ht="15.75" customHeight="1">
      <c r="D56727" s="233"/>
    </row>
    <row r="56729" spans="4:4" s="232" customFormat="1" ht="15.75" customHeight="1">
      <c r="D56729" s="233"/>
    </row>
    <row r="56731" spans="4:4" s="232" customFormat="1" ht="15.75" customHeight="1">
      <c r="D56731" s="233"/>
    </row>
    <row r="56733" spans="4:4" s="232" customFormat="1" ht="15.75" customHeight="1">
      <c r="D56733" s="233"/>
    </row>
    <row r="56735" spans="4:4" s="232" customFormat="1" ht="15.75" customHeight="1">
      <c r="D56735" s="233"/>
    </row>
    <row r="56737" spans="4:4" s="232" customFormat="1" ht="15.75" customHeight="1">
      <c r="D56737" s="233"/>
    </row>
    <row r="56739" spans="4:4" s="232" customFormat="1" ht="15.75" customHeight="1">
      <c r="D56739" s="233"/>
    </row>
    <row r="56741" spans="4:4" s="232" customFormat="1" ht="15.75" customHeight="1">
      <c r="D56741" s="233"/>
    </row>
    <row r="56743" spans="4:4" s="232" customFormat="1" ht="15.75" customHeight="1">
      <c r="D56743" s="233"/>
    </row>
    <row r="56745" spans="4:4" s="232" customFormat="1" ht="15.75" customHeight="1">
      <c r="D56745" s="233"/>
    </row>
    <row r="56747" spans="4:4" s="232" customFormat="1" ht="15.75" customHeight="1">
      <c r="D56747" s="233"/>
    </row>
    <row r="56749" spans="4:4" s="232" customFormat="1" ht="15.75" customHeight="1">
      <c r="D56749" s="233"/>
    </row>
    <row r="56751" spans="4:4" s="232" customFormat="1" ht="15.75" customHeight="1">
      <c r="D56751" s="233"/>
    </row>
    <row r="56753" spans="4:4" s="232" customFormat="1" ht="15.75" customHeight="1">
      <c r="D56753" s="233"/>
    </row>
    <row r="56755" spans="4:4" s="232" customFormat="1" ht="15.75" customHeight="1">
      <c r="D56755" s="233"/>
    </row>
    <row r="56757" spans="4:4" s="232" customFormat="1" ht="15.75" customHeight="1">
      <c r="D56757" s="233"/>
    </row>
    <row r="56759" spans="4:4" s="232" customFormat="1" ht="15.75" customHeight="1">
      <c r="D56759" s="233"/>
    </row>
    <row r="56761" spans="4:4" s="232" customFormat="1" ht="15.75" customHeight="1">
      <c r="D56761" s="233"/>
    </row>
    <row r="56763" spans="4:4" s="232" customFormat="1" ht="15.75" customHeight="1">
      <c r="D56763" s="233"/>
    </row>
    <row r="56765" spans="4:4" s="232" customFormat="1" ht="15.75" customHeight="1">
      <c r="D56765" s="233"/>
    </row>
    <row r="56767" spans="4:4" s="232" customFormat="1" ht="15.75" customHeight="1">
      <c r="D56767" s="233"/>
    </row>
    <row r="56769" spans="4:4" s="232" customFormat="1" ht="15.75" customHeight="1">
      <c r="D56769" s="233"/>
    </row>
    <row r="56771" spans="4:4" s="232" customFormat="1" ht="15.75" customHeight="1">
      <c r="D56771" s="233"/>
    </row>
    <row r="56773" spans="4:4" s="232" customFormat="1" ht="15.75" customHeight="1">
      <c r="D56773" s="233"/>
    </row>
    <row r="56775" spans="4:4" s="232" customFormat="1" ht="15.75" customHeight="1">
      <c r="D56775" s="233"/>
    </row>
    <row r="56777" spans="4:4" s="232" customFormat="1" ht="15.75" customHeight="1">
      <c r="D56777" s="233"/>
    </row>
    <row r="56779" spans="4:4" s="232" customFormat="1" ht="15.75" customHeight="1">
      <c r="D56779" s="233"/>
    </row>
    <row r="56781" spans="4:4" s="232" customFormat="1" ht="15.75" customHeight="1">
      <c r="D56781" s="233"/>
    </row>
    <row r="56783" spans="4:4" s="232" customFormat="1" ht="15.75" customHeight="1">
      <c r="D56783" s="233"/>
    </row>
    <row r="56785" spans="4:4" s="232" customFormat="1" ht="15.75" customHeight="1">
      <c r="D56785" s="233"/>
    </row>
    <row r="56787" spans="4:4" s="232" customFormat="1" ht="15.75" customHeight="1">
      <c r="D56787" s="233"/>
    </row>
    <row r="56789" spans="4:4" s="232" customFormat="1" ht="15.75" customHeight="1">
      <c r="D56789" s="233"/>
    </row>
    <row r="56791" spans="4:4" s="232" customFormat="1" ht="15.75" customHeight="1">
      <c r="D56791" s="233"/>
    </row>
    <row r="56793" spans="4:4" s="232" customFormat="1" ht="15.75" customHeight="1">
      <c r="D56793" s="233"/>
    </row>
    <row r="56795" spans="4:4" s="232" customFormat="1" ht="15.75" customHeight="1">
      <c r="D56795" s="233"/>
    </row>
    <row r="56797" spans="4:4" s="232" customFormat="1" ht="15.75" customHeight="1">
      <c r="D56797" s="233"/>
    </row>
    <row r="56799" spans="4:4" s="232" customFormat="1" ht="15.75" customHeight="1">
      <c r="D56799" s="233"/>
    </row>
    <row r="56801" spans="4:4" s="232" customFormat="1" ht="15.75" customHeight="1">
      <c r="D56801" s="233"/>
    </row>
    <row r="56803" spans="4:4" s="232" customFormat="1" ht="15.75" customHeight="1">
      <c r="D56803" s="233"/>
    </row>
    <row r="56805" spans="4:4" s="232" customFormat="1" ht="15.75" customHeight="1">
      <c r="D56805" s="233"/>
    </row>
    <row r="56807" spans="4:4" s="232" customFormat="1" ht="15.75" customHeight="1">
      <c r="D56807" s="233"/>
    </row>
    <row r="56809" spans="4:4" s="232" customFormat="1" ht="15.75" customHeight="1">
      <c r="D56809" s="233"/>
    </row>
    <row r="56811" spans="4:4" s="232" customFormat="1" ht="15.75" customHeight="1">
      <c r="D56811" s="233"/>
    </row>
    <row r="56813" spans="4:4" s="232" customFormat="1" ht="15.75" customHeight="1">
      <c r="D56813" s="233"/>
    </row>
    <row r="56815" spans="4:4" s="232" customFormat="1" ht="15.75" customHeight="1">
      <c r="D56815" s="233"/>
    </row>
    <row r="56817" spans="4:4" s="232" customFormat="1" ht="15.75" customHeight="1">
      <c r="D56817" s="233"/>
    </row>
    <row r="56819" spans="4:4" s="232" customFormat="1" ht="15.75" customHeight="1">
      <c r="D56819" s="233"/>
    </row>
    <row r="56821" spans="4:4" s="232" customFormat="1" ht="15.75" customHeight="1">
      <c r="D56821" s="233"/>
    </row>
    <row r="56823" spans="4:4" s="232" customFormat="1" ht="15.75" customHeight="1">
      <c r="D56823" s="233"/>
    </row>
    <row r="56825" spans="4:4" s="232" customFormat="1" ht="15.75" customHeight="1">
      <c r="D56825" s="233"/>
    </row>
    <row r="56827" spans="4:4" s="232" customFormat="1" ht="15.75" customHeight="1">
      <c r="D56827" s="233"/>
    </row>
    <row r="56829" spans="4:4" s="232" customFormat="1" ht="15.75" customHeight="1">
      <c r="D56829" s="233"/>
    </row>
    <row r="56831" spans="4:4" s="232" customFormat="1" ht="15.75" customHeight="1">
      <c r="D56831" s="233"/>
    </row>
    <row r="56833" spans="4:4" s="232" customFormat="1" ht="15.75" customHeight="1">
      <c r="D56833" s="233"/>
    </row>
    <row r="56835" spans="4:4" s="232" customFormat="1" ht="15.75" customHeight="1">
      <c r="D56835" s="233"/>
    </row>
    <row r="56837" spans="4:4" s="232" customFormat="1" ht="15.75" customHeight="1">
      <c r="D56837" s="233"/>
    </row>
    <row r="56839" spans="4:4" s="232" customFormat="1" ht="15.75" customHeight="1">
      <c r="D56839" s="233"/>
    </row>
    <row r="56841" spans="4:4" s="232" customFormat="1" ht="15.75" customHeight="1">
      <c r="D56841" s="233"/>
    </row>
    <row r="56843" spans="4:4" s="232" customFormat="1" ht="15.75" customHeight="1">
      <c r="D56843" s="233"/>
    </row>
    <row r="56845" spans="4:4" s="232" customFormat="1" ht="15.75" customHeight="1">
      <c r="D56845" s="233"/>
    </row>
    <row r="56847" spans="4:4" s="232" customFormat="1" ht="15.75" customHeight="1">
      <c r="D56847" s="233"/>
    </row>
    <row r="56849" spans="4:4" s="232" customFormat="1" ht="15.75" customHeight="1">
      <c r="D56849" s="233"/>
    </row>
    <row r="56851" spans="4:4" s="232" customFormat="1" ht="15.75" customHeight="1">
      <c r="D56851" s="233"/>
    </row>
    <row r="56853" spans="4:4" s="232" customFormat="1" ht="15.75" customHeight="1">
      <c r="D56853" s="233"/>
    </row>
    <row r="56855" spans="4:4" s="232" customFormat="1" ht="15.75" customHeight="1">
      <c r="D56855" s="233"/>
    </row>
    <row r="56857" spans="4:4" s="232" customFormat="1" ht="15.75" customHeight="1">
      <c r="D56857" s="233"/>
    </row>
    <row r="56859" spans="4:4" s="232" customFormat="1" ht="15.75" customHeight="1">
      <c r="D56859" s="233"/>
    </row>
    <row r="56861" spans="4:4" s="232" customFormat="1" ht="15.75" customHeight="1">
      <c r="D56861" s="233"/>
    </row>
    <row r="56863" spans="4:4" s="232" customFormat="1" ht="15.75" customHeight="1">
      <c r="D56863" s="233"/>
    </row>
    <row r="56865" spans="4:4" s="232" customFormat="1" ht="15.75" customHeight="1">
      <c r="D56865" s="233"/>
    </row>
    <row r="56867" spans="4:4" s="232" customFormat="1" ht="15.75" customHeight="1">
      <c r="D56867" s="233"/>
    </row>
    <row r="56869" spans="4:4" s="232" customFormat="1" ht="15.75" customHeight="1">
      <c r="D56869" s="233"/>
    </row>
    <row r="56871" spans="4:4" s="232" customFormat="1" ht="15.75" customHeight="1">
      <c r="D56871" s="233"/>
    </row>
    <row r="56873" spans="4:4" s="232" customFormat="1" ht="15.75" customHeight="1">
      <c r="D56873" s="233"/>
    </row>
    <row r="56875" spans="4:4" s="232" customFormat="1" ht="15.75" customHeight="1">
      <c r="D56875" s="233"/>
    </row>
    <row r="56877" spans="4:4" s="232" customFormat="1" ht="15.75" customHeight="1">
      <c r="D56877" s="233"/>
    </row>
    <row r="56879" spans="4:4" s="232" customFormat="1" ht="15.75" customHeight="1">
      <c r="D56879" s="233"/>
    </row>
    <row r="56881" spans="4:4" s="232" customFormat="1" ht="15.75" customHeight="1">
      <c r="D56881" s="233"/>
    </row>
    <row r="56883" spans="4:4" s="232" customFormat="1" ht="15.75" customHeight="1">
      <c r="D56883" s="233"/>
    </row>
    <row r="56885" spans="4:4" s="232" customFormat="1" ht="15.75" customHeight="1">
      <c r="D56885" s="233"/>
    </row>
    <row r="56887" spans="4:4" s="232" customFormat="1" ht="15.75" customHeight="1">
      <c r="D56887" s="233"/>
    </row>
    <row r="56889" spans="4:4" s="232" customFormat="1" ht="15.75" customHeight="1">
      <c r="D56889" s="233"/>
    </row>
    <row r="56891" spans="4:4" s="232" customFormat="1" ht="15.75" customHeight="1">
      <c r="D56891" s="233"/>
    </row>
    <row r="56893" spans="4:4" s="232" customFormat="1" ht="15.75" customHeight="1">
      <c r="D56893" s="233"/>
    </row>
    <row r="56895" spans="4:4" s="232" customFormat="1" ht="15.75" customHeight="1">
      <c r="D56895" s="233"/>
    </row>
    <row r="56897" spans="4:4" s="232" customFormat="1" ht="15.75" customHeight="1">
      <c r="D56897" s="233"/>
    </row>
    <row r="56899" spans="4:4" s="232" customFormat="1" ht="15.75" customHeight="1">
      <c r="D56899" s="233"/>
    </row>
    <row r="56901" spans="4:4" s="232" customFormat="1" ht="15.75" customHeight="1">
      <c r="D56901" s="233"/>
    </row>
    <row r="56903" spans="4:4" s="232" customFormat="1" ht="15.75" customHeight="1">
      <c r="D56903" s="233"/>
    </row>
    <row r="56905" spans="4:4" s="232" customFormat="1" ht="15.75" customHeight="1">
      <c r="D56905" s="233"/>
    </row>
    <row r="56907" spans="4:4" s="232" customFormat="1" ht="15.75" customHeight="1">
      <c r="D56907" s="233"/>
    </row>
    <row r="56909" spans="4:4" s="232" customFormat="1" ht="15.75" customHeight="1">
      <c r="D56909" s="233"/>
    </row>
    <row r="56911" spans="4:4" s="232" customFormat="1" ht="15.75" customHeight="1">
      <c r="D56911" s="233"/>
    </row>
    <row r="56913" spans="4:4" s="232" customFormat="1" ht="15.75" customHeight="1">
      <c r="D56913" s="233"/>
    </row>
    <row r="56915" spans="4:4" s="232" customFormat="1" ht="15.75" customHeight="1">
      <c r="D56915" s="233"/>
    </row>
    <row r="56917" spans="4:4" s="232" customFormat="1" ht="15.75" customHeight="1">
      <c r="D56917" s="233"/>
    </row>
    <row r="56919" spans="4:4" s="232" customFormat="1" ht="15.75" customHeight="1">
      <c r="D56919" s="233"/>
    </row>
    <row r="56921" spans="4:4" s="232" customFormat="1" ht="15.75" customHeight="1">
      <c r="D56921" s="233"/>
    </row>
    <row r="56923" spans="4:4" s="232" customFormat="1" ht="15.75" customHeight="1">
      <c r="D56923" s="233"/>
    </row>
    <row r="56925" spans="4:4" s="232" customFormat="1" ht="15.75" customHeight="1">
      <c r="D56925" s="233"/>
    </row>
    <row r="56927" spans="4:4" s="232" customFormat="1" ht="15.75" customHeight="1">
      <c r="D56927" s="233"/>
    </row>
    <row r="56929" spans="4:4" s="232" customFormat="1" ht="15.75" customHeight="1">
      <c r="D56929" s="233"/>
    </row>
    <row r="56931" spans="4:4" s="232" customFormat="1" ht="15.75" customHeight="1">
      <c r="D56931" s="233"/>
    </row>
    <row r="56933" spans="4:4" s="232" customFormat="1" ht="15.75" customHeight="1">
      <c r="D56933" s="233"/>
    </row>
    <row r="56935" spans="4:4" s="232" customFormat="1" ht="15.75" customHeight="1">
      <c r="D56935" s="233"/>
    </row>
    <row r="56937" spans="4:4" s="232" customFormat="1" ht="15.75" customHeight="1">
      <c r="D56937" s="233"/>
    </row>
    <row r="56939" spans="4:4" s="232" customFormat="1" ht="15.75" customHeight="1">
      <c r="D56939" s="233"/>
    </row>
    <row r="56941" spans="4:4" s="232" customFormat="1" ht="15.75" customHeight="1">
      <c r="D56941" s="233"/>
    </row>
    <row r="56943" spans="4:4" s="232" customFormat="1" ht="15.75" customHeight="1">
      <c r="D56943" s="233"/>
    </row>
    <row r="56945" spans="4:4" s="232" customFormat="1" ht="15.75" customHeight="1">
      <c r="D56945" s="233"/>
    </row>
    <row r="56947" spans="4:4" s="232" customFormat="1" ht="15.75" customHeight="1">
      <c r="D56947" s="233"/>
    </row>
    <row r="56949" spans="4:4" s="232" customFormat="1" ht="15.75" customHeight="1">
      <c r="D56949" s="233"/>
    </row>
    <row r="56951" spans="4:4" s="232" customFormat="1" ht="15.75" customHeight="1">
      <c r="D56951" s="233"/>
    </row>
    <row r="56953" spans="4:4" s="232" customFormat="1" ht="15.75" customHeight="1">
      <c r="D56953" s="233"/>
    </row>
    <row r="56955" spans="4:4" s="232" customFormat="1" ht="15.75" customHeight="1">
      <c r="D56955" s="233"/>
    </row>
    <row r="56957" spans="4:4" s="232" customFormat="1" ht="15.75" customHeight="1">
      <c r="D56957" s="233"/>
    </row>
    <row r="56959" spans="4:4" s="232" customFormat="1" ht="15.75" customHeight="1">
      <c r="D56959" s="233"/>
    </row>
    <row r="56961" spans="4:4" s="232" customFormat="1" ht="15.75" customHeight="1">
      <c r="D56961" s="233"/>
    </row>
    <row r="56963" spans="4:4" s="232" customFormat="1" ht="15.75" customHeight="1">
      <c r="D56963" s="233"/>
    </row>
    <row r="56965" spans="4:4" s="232" customFormat="1" ht="15.75" customHeight="1">
      <c r="D56965" s="233"/>
    </row>
    <row r="56967" spans="4:4" s="232" customFormat="1" ht="15.75" customHeight="1">
      <c r="D56967" s="233"/>
    </row>
    <row r="56969" spans="4:4" s="232" customFormat="1" ht="15.75" customHeight="1">
      <c r="D56969" s="233"/>
    </row>
    <row r="56971" spans="4:4" s="232" customFormat="1" ht="15.75" customHeight="1">
      <c r="D56971" s="233"/>
    </row>
    <row r="56973" spans="4:4" s="232" customFormat="1" ht="15.75" customHeight="1">
      <c r="D56973" s="233"/>
    </row>
    <row r="56975" spans="4:4" s="232" customFormat="1" ht="15.75" customHeight="1">
      <c r="D56975" s="233"/>
    </row>
    <row r="56977" spans="4:4" s="232" customFormat="1" ht="15.75" customHeight="1">
      <c r="D56977" s="233"/>
    </row>
    <row r="56979" spans="4:4" s="232" customFormat="1" ht="15.75" customHeight="1">
      <c r="D56979" s="233"/>
    </row>
    <row r="56981" spans="4:4" s="232" customFormat="1" ht="15.75" customHeight="1">
      <c r="D56981" s="233"/>
    </row>
    <row r="56983" spans="4:4" s="232" customFormat="1" ht="15.75" customHeight="1">
      <c r="D56983" s="233"/>
    </row>
    <row r="56985" spans="4:4" s="232" customFormat="1" ht="15.75" customHeight="1">
      <c r="D56985" s="233"/>
    </row>
    <row r="56987" spans="4:4" s="232" customFormat="1" ht="15.75" customHeight="1">
      <c r="D56987" s="233"/>
    </row>
    <row r="56989" spans="4:4" s="232" customFormat="1" ht="15.75" customHeight="1">
      <c r="D56989" s="233"/>
    </row>
    <row r="56991" spans="4:4" s="232" customFormat="1" ht="15.75" customHeight="1">
      <c r="D56991" s="233"/>
    </row>
    <row r="56993" spans="4:4" s="232" customFormat="1" ht="15.75" customHeight="1">
      <c r="D56993" s="233"/>
    </row>
    <row r="56995" spans="4:4" s="232" customFormat="1" ht="15.75" customHeight="1">
      <c r="D56995" s="233"/>
    </row>
    <row r="56997" spans="4:4" s="232" customFormat="1" ht="15.75" customHeight="1">
      <c r="D56997" s="233"/>
    </row>
    <row r="56999" spans="4:4" s="232" customFormat="1" ht="15.75" customHeight="1">
      <c r="D56999" s="233"/>
    </row>
    <row r="57001" spans="4:4" s="232" customFormat="1" ht="15.75" customHeight="1">
      <c r="D57001" s="233"/>
    </row>
    <row r="57003" spans="4:4" s="232" customFormat="1" ht="15.75" customHeight="1">
      <c r="D57003" s="233"/>
    </row>
    <row r="57005" spans="4:4" s="232" customFormat="1" ht="15.75" customHeight="1">
      <c r="D57005" s="233"/>
    </row>
    <row r="57007" spans="4:4" s="232" customFormat="1" ht="15.75" customHeight="1">
      <c r="D57007" s="233"/>
    </row>
    <row r="57009" spans="4:4" s="232" customFormat="1" ht="15.75" customHeight="1">
      <c r="D57009" s="233"/>
    </row>
    <row r="57011" spans="4:4" s="232" customFormat="1" ht="15.75" customHeight="1">
      <c r="D57011" s="233"/>
    </row>
    <row r="57013" spans="4:4" s="232" customFormat="1" ht="15.75" customHeight="1">
      <c r="D57013" s="233"/>
    </row>
    <row r="57015" spans="4:4" s="232" customFormat="1" ht="15.75" customHeight="1">
      <c r="D57015" s="233"/>
    </row>
    <row r="57017" spans="4:4" s="232" customFormat="1" ht="15.75" customHeight="1">
      <c r="D57017" s="233"/>
    </row>
    <row r="57019" spans="4:4" s="232" customFormat="1" ht="15.75" customHeight="1">
      <c r="D57019" s="233"/>
    </row>
    <row r="57021" spans="4:4" s="232" customFormat="1" ht="15.75" customHeight="1">
      <c r="D57021" s="233"/>
    </row>
    <row r="57023" spans="4:4" s="232" customFormat="1" ht="15.75" customHeight="1">
      <c r="D57023" s="233"/>
    </row>
    <row r="57025" spans="4:4" s="232" customFormat="1" ht="15.75" customHeight="1">
      <c r="D57025" s="233"/>
    </row>
    <row r="57027" spans="4:4" s="232" customFormat="1" ht="15.75" customHeight="1">
      <c r="D57027" s="233"/>
    </row>
    <row r="57029" spans="4:4" s="232" customFormat="1" ht="15.75" customHeight="1">
      <c r="D57029" s="233"/>
    </row>
    <row r="57031" spans="4:4" s="232" customFormat="1" ht="15.75" customHeight="1">
      <c r="D57031" s="233"/>
    </row>
    <row r="57033" spans="4:4" s="232" customFormat="1" ht="15.75" customHeight="1">
      <c r="D57033" s="233"/>
    </row>
    <row r="57035" spans="4:4" s="232" customFormat="1" ht="15.75" customHeight="1">
      <c r="D57035" s="233"/>
    </row>
    <row r="57037" spans="4:4" s="232" customFormat="1" ht="15.75" customHeight="1">
      <c r="D57037" s="233"/>
    </row>
    <row r="57039" spans="4:4" s="232" customFormat="1" ht="15.75" customHeight="1">
      <c r="D57039" s="233"/>
    </row>
    <row r="57041" spans="4:4" s="232" customFormat="1" ht="15.75" customHeight="1">
      <c r="D57041" s="233"/>
    </row>
    <row r="57043" spans="4:4" s="232" customFormat="1" ht="15.75" customHeight="1">
      <c r="D57043" s="233"/>
    </row>
    <row r="57045" spans="4:4" s="232" customFormat="1" ht="15.75" customHeight="1">
      <c r="D57045" s="233"/>
    </row>
    <row r="57047" spans="4:4" s="232" customFormat="1" ht="15.75" customHeight="1">
      <c r="D57047" s="233"/>
    </row>
    <row r="57049" spans="4:4" s="232" customFormat="1" ht="15.75" customHeight="1">
      <c r="D57049" s="233"/>
    </row>
    <row r="57051" spans="4:4" s="232" customFormat="1" ht="15.75" customHeight="1">
      <c r="D57051" s="233"/>
    </row>
    <row r="57053" spans="4:4" s="232" customFormat="1" ht="15.75" customHeight="1">
      <c r="D57053" s="233"/>
    </row>
    <row r="57055" spans="4:4" s="232" customFormat="1" ht="15.75" customHeight="1">
      <c r="D57055" s="233"/>
    </row>
    <row r="57057" spans="4:4" s="232" customFormat="1" ht="15.75" customHeight="1">
      <c r="D57057" s="233"/>
    </row>
    <row r="57059" spans="4:4" s="232" customFormat="1" ht="15.75" customHeight="1">
      <c r="D57059" s="233"/>
    </row>
    <row r="57061" spans="4:4" s="232" customFormat="1" ht="15.75" customHeight="1">
      <c r="D57061" s="233"/>
    </row>
    <row r="57063" spans="4:4" s="232" customFormat="1" ht="15.75" customHeight="1">
      <c r="D57063" s="233"/>
    </row>
    <row r="57065" spans="4:4" s="232" customFormat="1" ht="15.75" customHeight="1">
      <c r="D57065" s="233"/>
    </row>
    <row r="57067" spans="4:4" s="232" customFormat="1" ht="15.75" customHeight="1">
      <c r="D57067" s="233"/>
    </row>
    <row r="57069" spans="4:4" s="232" customFormat="1" ht="15.75" customHeight="1">
      <c r="D57069" s="233"/>
    </row>
    <row r="57071" spans="4:4" s="232" customFormat="1" ht="15.75" customHeight="1">
      <c r="D57071" s="233"/>
    </row>
    <row r="57073" spans="4:4" s="232" customFormat="1" ht="15.75" customHeight="1">
      <c r="D57073" s="233"/>
    </row>
    <row r="57075" spans="4:4" s="232" customFormat="1" ht="15.75" customHeight="1">
      <c r="D57075" s="233"/>
    </row>
    <row r="57077" spans="4:4" s="232" customFormat="1" ht="15.75" customHeight="1">
      <c r="D57077" s="233"/>
    </row>
    <row r="57079" spans="4:4" s="232" customFormat="1" ht="15.75" customHeight="1">
      <c r="D57079" s="233"/>
    </row>
    <row r="57081" spans="4:4" s="232" customFormat="1" ht="15.75" customHeight="1">
      <c r="D57081" s="233"/>
    </row>
    <row r="57083" spans="4:4" s="232" customFormat="1" ht="15.75" customHeight="1">
      <c r="D57083" s="233"/>
    </row>
    <row r="57085" spans="4:4" s="232" customFormat="1" ht="15.75" customHeight="1">
      <c r="D57085" s="233"/>
    </row>
    <row r="57087" spans="4:4" s="232" customFormat="1" ht="15.75" customHeight="1">
      <c r="D57087" s="233"/>
    </row>
    <row r="57089" spans="4:4" s="232" customFormat="1" ht="15.75" customHeight="1">
      <c r="D57089" s="233"/>
    </row>
    <row r="57091" spans="4:4" s="232" customFormat="1" ht="15.75" customHeight="1">
      <c r="D57091" s="233"/>
    </row>
    <row r="57093" spans="4:4" s="232" customFormat="1" ht="15.75" customHeight="1">
      <c r="D57093" s="233"/>
    </row>
    <row r="57095" spans="4:4" s="232" customFormat="1" ht="15.75" customHeight="1">
      <c r="D57095" s="233"/>
    </row>
    <row r="57097" spans="4:4" s="232" customFormat="1" ht="15.75" customHeight="1">
      <c r="D57097" s="233"/>
    </row>
    <row r="57099" spans="4:4" s="232" customFormat="1" ht="15.75" customHeight="1">
      <c r="D57099" s="233"/>
    </row>
    <row r="57101" spans="4:4" s="232" customFormat="1" ht="15.75" customHeight="1">
      <c r="D57101" s="233"/>
    </row>
    <row r="57103" spans="4:4" s="232" customFormat="1" ht="15.75" customHeight="1">
      <c r="D57103" s="233"/>
    </row>
    <row r="57105" spans="4:4" s="232" customFormat="1" ht="15.75" customHeight="1">
      <c r="D57105" s="233"/>
    </row>
    <row r="57107" spans="4:4" s="232" customFormat="1" ht="15.75" customHeight="1">
      <c r="D57107" s="233"/>
    </row>
    <row r="57109" spans="4:4" s="232" customFormat="1" ht="15.75" customHeight="1">
      <c r="D57109" s="233"/>
    </row>
    <row r="57111" spans="4:4" s="232" customFormat="1" ht="15.75" customHeight="1">
      <c r="D57111" s="233"/>
    </row>
    <row r="57113" spans="4:4" s="232" customFormat="1" ht="15.75" customHeight="1">
      <c r="D57113" s="233"/>
    </row>
    <row r="57115" spans="4:4" s="232" customFormat="1" ht="15.75" customHeight="1">
      <c r="D57115" s="233"/>
    </row>
    <row r="57117" spans="4:4" s="232" customFormat="1" ht="15.75" customHeight="1">
      <c r="D57117" s="233"/>
    </row>
    <row r="57119" spans="4:4" s="232" customFormat="1" ht="15.75" customHeight="1">
      <c r="D57119" s="233"/>
    </row>
    <row r="57121" spans="4:4" s="232" customFormat="1" ht="15.75" customHeight="1">
      <c r="D57121" s="233"/>
    </row>
    <row r="57123" spans="4:4" s="232" customFormat="1" ht="15.75" customHeight="1">
      <c r="D57123" s="233"/>
    </row>
    <row r="57125" spans="4:4" s="232" customFormat="1" ht="15.75" customHeight="1">
      <c r="D57125" s="233"/>
    </row>
    <row r="57127" spans="4:4" s="232" customFormat="1" ht="15.75" customHeight="1">
      <c r="D57127" s="233"/>
    </row>
    <row r="57129" spans="4:4" s="232" customFormat="1" ht="15.75" customHeight="1">
      <c r="D57129" s="233"/>
    </row>
    <row r="57131" spans="4:4" s="232" customFormat="1" ht="15.75" customHeight="1">
      <c r="D57131" s="233"/>
    </row>
    <row r="57133" spans="4:4" s="232" customFormat="1" ht="15.75" customHeight="1">
      <c r="D57133" s="233"/>
    </row>
    <row r="57135" spans="4:4" s="232" customFormat="1" ht="15.75" customHeight="1">
      <c r="D57135" s="233"/>
    </row>
    <row r="57137" spans="4:4" s="232" customFormat="1" ht="15.75" customHeight="1">
      <c r="D57137" s="233"/>
    </row>
    <row r="57139" spans="4:4" s="232" customFormat="1" ht="15.75" customHeight="1">
      <c r="D57139" s="233"/>
    </row>
    <row r="57141" spans="4:4" s="232" customFormat="1" ht="15.75" customHeight="1">
      <c r="D57141" s="233"/>
    </row>
    <row r="57143" spans="4:4" s="232" customFormat="1" ht="15.75" customHeight="1">
      <c r="D57143" s="233"/>
    </row>
    <row r="57145" spans="4:4" s="232" customFormat="1" ht="15.75" customHeight="1">
      <c r="D57145" s="233"/>
    </row>
    <row r="57147" spans="4:4" s="232" customFormat="1" ht="15.75" customHeight="1">
      <c r="D57147" s="233"/>
    </row>
    <row r="57149" spans="4:4" s="232" customFormat="1" ht="15.75" customHeight="1">
      <c r="D57149" s="233"/>
    </row>
    <row r="57151" spans="4:4" s="232" customFormat="1" ht="15.75" customHeight="1">
      <c r="D57151" s="233"/>
    </row>
    <row r="57153" spans="4:4" s="232" customFormat="1" ht="15.75" customHeight="1">
      <c r="D57153" s="233"/>
    </row>
    <row r="57155" spans="4:4" s="232" customFormat="1" ht="15.75" customHeight="1">
      <c r="D57155" s="233"/>
    </row>
    <row r="57157" spans="4:4" s="232" customFormat="1" ht="15.75" customHeight="1">
      <c r="D57157" s="233"/>
    </row>
    <row r="57159" spans="4:4" s="232" customFormat="1" ht="15.75" customHeight="1">
      <c r="D57159" s="233"/>
    </row>
    <row r="57161" spans="4:4" s="232" customFormat="1" ht="15.75" customHeight="1">
      <c r="D57161" s="233"/>
    </row>
    <row r="57163" spans="4:4" s="232" customFormat="1" ht="15.75" customHeight="1">
      <c r="D57163" s="233"/>
    </row>
    <row r="57165" spans="4:4" s="232" customFormat="1" ht="15.75" customHeight="1">
      <c r="D57165" s="233"/>
    </row>
    <row r="57167" spans="4:4" s="232" customFormat="1" ht="15.75" customHeight="1">
      <c r="D57167" s="233"/>
    </row>
    <row r="57169" spans="4:4" s="232" customFormat="1" ht="15.75" customHeight="1">
      <c r="D57169" s="233"/>
    </row>
    <row r="57171" spans="4:4" s="232" customFormat="1" ht="15.75" customHeight="1">
      <c r="D57171" s="233"/>
    </row>
    <row r="57173" spans="4:4" s="232" customFormat="1" ht="15.75" customHeight="1">
      <c r="D57173" s="233"/>
    </row>
    <row r="57175" spans="4:4" s="232" customFormat="1" ht="15.75" customHeight="1">
      <c r="D57175" s="233"/>
    </row>
    <row r="57177" spans="4:4" s="232" customFormat="1" ht="15.75" customHeight="1">
      <c r="D57177" s="233"/>
    </row>
    <row r="57179" spans="4:4" s="232" customFormat="1" ht="15.75" customHeight="1">
      <c r="D57179" s="233"/>
    </row>
    <row r="57181" spans="4:4" s="232" customFormat="1" ht="15.75" customHeight="1">
      <c r="D57181" s="233"/>
    </row>
    <row r="57183" spans="4:4" s="232" customFormat="1" ht="15.75" customHeight="1">
      <c r="D57183" s="233"/>
    </row>
    <row r="57185" spans="4:4" s="232" customFormat="1" ht="15.75" customHeight="1">
      <c r="D57185" s="233"/>
    </row>
    <row r="57187" spans="4:4" s="232" customFormat="1" ht="15.75" customHeight="1">
      <c r="D57187" s="233"/>
    </row>
    <row r="57189" spans="4:4" s="232" customFormat="1" ht="15.75" customHeight="1">
      <c r="D57189" s="233"/>
    </row>
    <row r="57191" spans="4:4" s="232" customFormat="1" ht="15.75" customHeight="1">
      <c r="D57191" s="233"/>
    </row>
    <row r="57193" spans="4:4" s="232" customFormat="1" ht="15.75" customHeight="1">
      <c r="D57193" s="233"/>
    </row>
    <row r="57195" spans="4:4" s="232" customFormat="1" ht="15.75" customHeight="1">
      <c r="D57195" s="233"/>
    </row>
    <row r="57197" spans="4:4" s="232" customFormat="1" ht="15.75" customHeight="1">
      <c r="D57197" s="233"/>
    </row>
    <row r="57199" spans="4:4" s="232" customFormat="1" ht="15.75" customHeight="1">
      <c r="D57199" s="233"/>
    </row>
    <row r="57201" spans="4:4" s="232" customFormat="1" ht="15.75" customHeight="1">
      <c r="D57201" s="233"/>
    </row>
    <row r="57203" spans="4:4" s="232" customFormat="1" ht="15.75" customHeight="1">
      <c r="D57203" s="233"/>
    </row>
    <row r="57205" spans="4:4" s="232" customFormat="1" ht="15.75" customHeight="1">
      <c r="D57205" s="233"/>
    </row>
    <row r="57207" spans="4:4" s="232" customFormat="1" ht="15.75" customHeight="1">
      <c r="D57207" s="233"/>
    </row>
    <row r="57209" spans="4:4" s="232" customFormat="1" ht="15.75" customHeight="1">
      <c r="D57209" s="233"/>
    </row>
    <row r="57211" spans="4:4" s="232" customFormat="1" ht="15.75" customHeight="1">
      <c r="D57211" s="233"/>
    </row>
    <row r="57213" spans="4:4" s="232" customFormat="1" ht="15.75" customHeight="1">
      <c r="D57213" s="233"/>
    </row>
    <row r="57215" spans="4:4" s="232" customFormat="1" ht="15.75" customHeight="1">
      <c r="D57215" s="233"/>
    </row>
    <row r="57217" spans="4:4" s="232" customFormat="1" ht="15.75" customHeight="1">
      <c r="D57217" s="233"/>
    </row>
    <row r="57219" spans="4:4" s="232" customFormat="1" ht="15.75" customHeight="1">
      <c r="D57219" s="233"/>
    </row>
    <row r="57221" spans="4:4" s="232" customFormat="1" ht="15.75" customHeight="1">
      <c r="D57221" s="233"/>
    </row>
    <row r="57223" spans="4:4" s="232" customFormat="1" ht="15.75" customHeight="1">
      <c r="D57223" s="233"/>
    </row>
    <row r="57225" spans="4:4" s="232" customFormat="1" ht="15.75" customHeight="1">
      <c r="D57225" s="233"/>
    </row>
    <row r="57227" spans="4:4" s="232" customFormat="1" ht="15.75" customHeight="1">
      <c r="D57227" s="233"/>
    </row>
    <row r="57229" spans="4:4" s="232" customFormat="1" ht="15.75" customHeight="1">
      <c r="D57229" s="233"/>
    </row>
    <row r="57231" spans="4:4" s="232" customFormat="1" ht="15.75" customHeight="1">
      <c r="D57231" s="233"/>
    </row>
    <row r="57233" spans="4:4" s="232" customFormat="1" ht="15.75" customHeight="1">
      <c r="D57233" s="233"/>
    </row>
    <row r="57235" spans="4:4" s="232" customFormat="1" ht="15.75" customHeight="1">
      <c r="D57235" s="233"/>
    </row>
    <row r="57237" spans="4:4" s="232" customFormat="1" ht="15.75" customHeight="1">
      <c r="D57237" s="233"/>
    </row>
    <row r="57239" spans="4:4" s="232" customFormat="1" ht="15.75" customHeight="1">
      <c r="D57239" s="233"/>
    </row>
    <row r="57241" spans="4:4" s="232" customFormat="1" ht="15.75" customHeight="1">
      <c r="D57241" s="233"/>
    </row>
    <row r="57243" spans="4:4" s="232" customFormat="1" ht="15.75" customHeight="1">
      <c r="D57243" s="233"/>
    </row>
    <row r="57245" spans="4:4" s="232" customFormat="1" ht="15.75" customHeight="1">
      <c r="D57245" s="233"/>
    </row>
    <row r="57247" spans="4:4" s="232" customFormat="1" ht="15.75" customHeight="1">
      <c r="D57247" s="233"/>
    </row>
    <row r="57249" spans="4:4" s="232" customFormat="1" ht="15.75" customHeight="1">
      <c r="D57249" s="233"/>
    </row>
    <row r="57251" spans="4:4" s="232" customFormat="1" ht="15.75" customHeight="1">
      <c r="D57251" s="233"/>
    </row>
    <row r="57253" spans="4:4" s="232" customFormat="1" ht="15.75" customHeight="1">
      <c r="D57253" s="233"/>
    </row>
    <row r="57255" spans="4:4" s="232" customFormat="1" ht="15.75" customHeight="1">
      <c r="D57255" s="233"/>
    </row>
    <row r="57257" spans="4:4" s="232" customFormat="1" ht="15.75" customHeight="1">
      <c r="D57257" s="233"/>
    </row>
    <row r="57259" spans="4:4" s="232" customFormat="1" ht="15.75" customHeight="1">
      <c r="D57259" s="233"/>
    </row>
    <row r="57261" spans="4:4" s="232" customFormat="1" ht="15.75" customHeight="1">
      <c r="D57261" s="233"/>
    </row>
    <row r="57263" spans="4:4" s="232" customFormat="1" ht="15.75" customHeight="1">
      <c r="D57263" s="233"/>
    </row>
    <row r="57265" spans="4:4" s="232" customFormat="1" ht="15.75" customHeight="1">
      <c r="D57265" s="233"/>
    </row>
    <row r="57267" spans="4:4" s="232" customFormat="1" ht="15.75" customHeight="1">
      <c r="D57267" s="233"/>
    </row>
    <row r="57269" spans="4:4" s="232" customFormat="1" ht="15.75" customHeight="1">
      <c r="D57269" s="233"/>
    </row>
    <row r="57271" spans="4:4" s="232" customFormat="1" ht="15.75" customHeight="1">
      <c r="D57271" s="233"/>
    </row>
    <row r="57273" spans="4:4" s="232" customFormat="1" ht="15.75" customHeight="1">
      <c r="D57273" s="233"/>
    </row>
    <row r="57275" spans="4:4" s="232" customFormat="1" ht="15.75" customHeight="1">
      <c r="D57275" s="233"/>
    </row>
    <row r="57277" spans="4:4" s="232" customFormat="1" ht="15.75" customHeight="1">
      <c r="D57277" s="233"/>
    </row>
    <row r="57279" spans="4:4" s="232" customFormat="1" ht="15.75" customHeight="1">
      <c r="D57279" s="233"/>
    </row>
    <row r="57281" spans="4:4" s="232" customFormat="1" ht="15.75" customHeight="1">
      <c r="D57281" s="233"/>
    </row>
    <row r="57283" spans="4:4" s="232" customFormat="1" ht="15.75" customHeight="1">
      <c r="D57283" s="233"/>
    </row>
    <row r="57285" spans="4:4" s="232" customFormat="1" ht="15.75" customHeight="1">
      <c r="D57285" s="233"/>
    </row>
    <row r="57287" spans="4:4" s="232" customFormat="1" ht="15.75" customHeight="1">
      <c r="D57287" s="233"/>
    </row>
    <row r="57289" spans="4:4" s="232" customFormat="1" ht="15.75" customHeight="1">
      <c r="D57289" s="233"/>
    </row>
    <row r="57291" spans="4:4" s="232" customFormat="1" ht="15.75" customHeight="1">
      <c r="D57291" s="233"/>
    </row>
    <row r="57293" spans="4:4" s="232" customFormat="1" ht="15.75" customHeight="1">
      <c r="D57293" s="233"/>
    </row>
    <row r="57295" spans="4:4" s="232" customFormat="1" ht="15.75" customHeight="1">
      <c r="D57295" s="233"/>
    </row>
    <row r="57297" spans="4:4" s="232" customFormat="1" ht="15.75" customHeight="1">
      <c r="D57297" s="233"/>
    </row>
    <row r="57299" spans="4:4" s="232" customFormat="1" ht="15.75" customHeight="1">
      <c r="D57299" s="233"/>
    </row>
    <row r="57301" spans="4:4" s="232" customFormat="1" ht="15.75" customHeight="1">
      <c r="D57301" s="233"/>
    </row>
    <row r="57303" spans="4:4" s="232" customFormat="1" ht="15.75" customHeight="1">
      <c r="D57303" s="233"/>
    </row>
    <row r="57305" spans="4:4" s="232" customFormat="1" ht="15.75" customHeight="1">
      <c r="D57305" s="233"/>
    </row>
    <row r="57307" spans="4:4" s="232" customFormat="1" ht="15.75" customHeight="1">
      <c r="D57307" s="233"/>
    </row>
    <row r="57309" spans="4:4" s="232" customFormat="1" ht="15.75" customHeight="1">
      <c r="D57309" s="233"/>
    </row>
    <row r="57311" spans="4:4" s="232" customFormat="1" ht="15.75" customHeight="1">
      <c r="D57311" s="233"/>
    </row>
    <row r="57313" spans="4:4" s="232" customFormat="1" ht="15.75" customHeight="1">
      <c r="D57313" s="233"/>
    </row>
    <row r="57315" spans="4:4" s="232" customFormat="1" ht="15.75" customHeight="1">
      <c r="D57315" s="233"/>
    </row>
    <row r="57317" spans="4:4" s="232" customFormat="1" ht="15.75" customHeight="1">
      <c r="D57317" s="233"/>
    </row>
    <row r="57319" spans="4:4" s="232" customFormat="1" ht="15.75" customHeight="1">
      <c r="D57319" s="233"/>
    </row>
    <row r="57321" spans="4:4" s="232" customFormat="1" ht="15.75" customHeight="1">
      <c r="D57321" s="233"/>
    </row>
    <row r="57323" spans="4:4" s="232" customFormat="1" ht="15.75" customHeight="1">
      <c r="D57323" s="233"/>
    </row>
    <row r="57325" spans="4:4" s="232" customFormat="1" ht="15.75" customHeight="1">
      <c r="D57325" s="233"/>
    </row>
    <row r="57327" spans="4:4" s="232" customFormat="1" ht="15.75" customHeight="1">
      <c r="D57327" s="233"/>
    </row>
    <row r="57329" spans="4:4" s="232" customFormat="1" ht="15.75" customHeight="1">
      <c r="D57329" s="233"/>
    </row>
    <row r="57331" spans="4:4" s="232" customFormat="1" ht="15.75" customHeight="1">
      <c r="D57331" s="233"/>
    </row>
    <row r="57333" spans="4:4" s="232" customFormat="1" ht="15.75" customHeight="1">
      <c r="D57333" s="233"/>
    </row>
    <row r="57335" spans="4:4" s="232" customFormat="1" ht="15.75" customHeight="1">
      <c r="D57335" s="233"/>
    </row>
    <row r="57337" spans="4:4" s="232" customFormat="1" ht="15.75" customHeight="1">
      <c r="D57337" s="233"/>
    </row>
    <row r="57339" spans="4:4" s="232" customFormat="1" ht="15.75" customHeight="1">
      <c r="D57339" s="233"/>
    </row>
    <row r="57341" spans="4:4" s="232" customFormat="1" ht="15.75" customHeight="1">
      <c r="D57341" s="233"/>
    </row>
    <row r="57343" spans="4:4" s="232" customFormat="1" ht="15.75" customHeight="1">
      <c r="D57343" s="233"/>
    </row>
    <row r="57345" spans="4:4" s="232" customFormat="1" ht="15.75" customHeight="1">
      <c r="D57345" s="233"/>
    </row>
    <row r="57347" spans="4:4" s="232" customFormat="1" ht="15.75" customHeight="1">
      <c r="D57347" s="233"/>
    </row>
    <row r="57349" spans="4:4" s="232" customFormat="1" ht="15.75" customHeight="1">
      <c r="D57349" s="233"/>
    </row>
    <row r="57351" spans="4:4" s="232" customFormat="1" ht="15.75" customHeight="1">
      <c r="D57351" s="233"/>
    </row>
    <row r="57353" spans="4:4" s="232" customFormat="1" ht="15.75" customHeight="1">
      <c r="D57353" s="233"/>
    </row>
    <row r="57355" spans="4:4" s="232" customFormat="1" ht="15.75" customHeight="1">
      <c r="D57355" s="233"/>
    </row>
    <row r="57357" spans="4:4" s="232" customFormat="1" ht="15.75" customHeight="1">
      <c r="D57357" s="233"/>
    </row>
    <row r="57359" spans="4:4" s="232" customFormat="1" ht="15.75" customHeight="1">
      <c r="D57359" s="233"/>
    </row>
    <row r="57361" spans="4:4" s="232" customFormat="1" ht="15.75" customHeight="1">
      <c r="D57361" s="233"/>
    </row>
    <row r="57363" spans="4:4" s="232" customFormat="1" ht="15.75" customHeight="1">
      <c r="D57363" s="233"/>
    </row>
    <row r="57365" spans="4:4" s="232" customFormat="1" ht="15.75" customHeight="1">
      <c r="D57365" s="233"/>
    </row>
    <row r="57367" spans="4:4" s="232" customFormat="1" ht="15.75" customHeight="1">
      <c r="D57367" s="233"/>
    </row>
    <row r="57369" spans="4:4" s="232" customFormat="1" ht="15.75" customHeight="1">
      <c r="D57369" s="233"/>
    </row>
    <row r="57371" spans="4:4" s="232" customFormat="1" ht="15.75" customHeight="1">
      <c r="D57371" s="233"/>
    </row>
    <row r="57373" spans="4:4" s="232" customFormat="1" ht="15.75" customHeight="1">
      <c r="D57373" s="233"/>
    </row>
    <row r="57375" spans="4:4" s="232" customFormat="1" ht="15.75" customHeight="1">
      <c r="D57375" s="233"/>
    </row>
    <row r="57377" spans="4:4" s="232" customFormat="1" ht="15.75" customHeight="1">
      <c r="D57377" s="233"/>
    </row>
    <row r="57379" spans="4:4" s="232" customFormat="1" ht="15.75" customHeight="1">
      <c r="D57379" s="233"/>
    </row>
    <row r="57381" spans="4:4" s="232" customFormat="1" ht="15.75" customHeight="1">
      <c r="D57381" s="233"/>
    </row>
    <row r="57383" spans="4:4" s="232" customFormat="1" ht="15.75" customHeight="1">
      <c r="D57383" s="233"/>
    </row>
    <row r="57385" spans="4:4" s="232" customFormat="1" ht="15.75" customHeight="1">
      <c r="D57385" s="233"/>
    </row>
    <row r="57387" spans="4:4" s="232" customFormat="1" ht="15.75" customHeight="1">
      <c r="D57387" s="233"/>
    </row>
    <row r="57389" spans="4:4" s="232" customFormat="1" ht="15.75" customHeight="1">
      <c r="D57389" s="233"/>
    </row>
    <row r="57391" spans="4:4" s="232" customFormat="1" ht="15.75" customHeight="1">
      <c r="D57391" s="233"/>
    </row>
    <row r="57393" spans="4:4" s="232" customFormat="1" ht="15.75" customHeight="1">
      <c r="D57393" s="233"/>
    </row>
    <row r="57395" spans="4:4" s="232" customFormat="1" ht="15.75" customHeight="1">
      <c r="D57395" s="233"/>
    </row>
    <row r="57397" spans="4:4" s="232" customFormat="1" ht="15.75" customHeight="1">
      <c r="D57397" s="233"/>
    </row>
    <row r="57399" spans="4:4" s="232" customFormat="1" ht="15.75" customHeight="1">
      <c r="D57399" s="233"/>
    </row>
    <row r="57401" spans="4:4" s="232" customFormat="1" ht="15.75" customHeight="1">
      <c r="D57401" s="233"/>
    </row>
    <row r="57403" spans="4:4" s="232" customFormat="1" ht="15.75" customHeight="1">
      <c r="D57403" s="233"/>
    </row>
    <row r="57405" spans="4:4" s="232" customFormat="1" ht="15.75" customHeight="1">
      <c r="D57405" s="233"/>
    </row>
    <row r="57407" spans="4:4" s="232" customFormat="1" ht="15.75" customHeight="1">
      <c r="D57407" s="233"/>
    </row>
    <row r="57409" spans="4:4" s="232" customFormat="1" ht="15.75" customHeight="1">
      <c r="D57409" s="233"/>
    </row>
    <row r="57411" spans="4:4" s="232" customFormat="1" ht="15.75" customHeight="1">
      <c r="D57411" s="233"/>
    </row>
    <row r="57413" spans="4:4" s="232" customFormat="1" ht="15.75" customHeight="1">
      <c r="D57413" s="233"/>
    </row>
    <row r="57415" spans="4:4" s="232" customFormat="1" ht="15.75" customHeight="1">
      <c r="D57415" s="233"/>
    </row>
    <row r="57417" spans="4:4" s="232" customFormat="1" ht="15.75" customHeight="1">
      <c r="D57417" s="233"/>
    </row>
    <row r="57419" spans="4:4" s="232" customFormat="1" ht="15.75" customHeight="1">
      <c r="D57419" s="233"/>
    </row>
    <row r="57421" spans="4:4" s="232" customFormat="1" ht="15.75" customHeight="1">
      <c r="D57421" s="233"/>
    </row>
    <row r="57423" spans="4:4" s="232" customFormat="1" ht="15.75" customHeight="1">
      <c r="D57423" s="233"/>
    </row>
    <row r="57425" spans="4:4" s="232" customFormat="1" ht="15.75" customHeight="1">
      <c r="D57425" s="233"/>
    </row>
    <row r="57427" spans="4:4" s="232" customFormat="1" ht="15.75" customHeight="1">
      <c r="D57427" s="233"/>
    </row>
    <row r="57429" spans="4:4" s="232" customFormat="1" ht="15.75" customHeight="1">
      <c r="D57429" s="233"/>
    </row>
    <row r="57431" spans="4:4" s="232" customFormat="1" ht="15.75" customHeight="1">
      <c r="D57431" s="233"/>
    </row>
    <row r="57433" spans="4:4" s="232" customFormat="1" ht="15.75" customHeight="1">
      <c r="D57433" s="233"/>
    </row>
    <row r="57435" spans="4:4" s="232" customFormat="1" ht="15.75" customHeight="1">
      <c r="D57435" s="233"/>
    </row>
    <row r="57437" spans="4:4" s="232" customFormat="1" ht="15.75" customHeight="1">
      <c r="D57437" s="233"/>
    </row>
    <row r="57439" spans="4:4" s="232" customFormat="1" ht="15.75" customHeight="1">
      <c r="D57439" s="233"/>
    </row>
    <row r="57441" spans="4:4" s="232" customFormat="1" ht="15.75" customHeight="1">
      <c r="D57441" s="233"/>
    </row>
    <row r="57443" spans="4:4" s="232" customFormat="1" ht="15.75" customHeight="1">
      <c r="D57443" s="233"/>
    </row>
    <row r="57445" spans="4:4" s="232" customFormat="1" ht="15.75" customHeight="1">
      <c r="D57445" s="233"/>
    </row>
    <row r="57447" spans="4:4" s="232" customFormat="1" ht="15.75" customHeight="1">
      <c r="D57447" s="233"/>
    </row>
    <row r="57449" spans="4:4" s="232" customFormat="1" ht="15.75" customHeight="1">
      <c r="D57449" s="233"/>
    </row>
    <row r="57451" spans="4:4" s="232" customFormat="1" ht="15.75" customHeight="1">
      <c r="D57451" s="233"/>
    </row>
    <row r="57453" spans="4:4" s="232" customFormat="1" ht="15.75" customHeight="1">
      <c r="D57453" s="233"/>
    </row>
    <row r="57455" spans="4:4" s="232" customFormat="1" ht="15.75" customHeight="1">
      <c r="D57455" s="233"/>
    </row>
    <row r="57457" spans="4:4" s="232" customFormat="1" ht="15.75" customHeight="1">
      <c r="D57457" s="233"/>
    </row>
    <row r="57459" spans="4:4" s="232" customFormat="1" ht="15.75" customHeight="1">
      <c r="D57459" s="233"/>
    </row>
    <row r="57461" spans="4:4" s="232" customFormat="1" ht="15.75" customHeight="1">
      <c r="D57461" s="233"/>
    </row>
    <row r="57463" spans="4:4" s="232" customFormat="1" ht="15.75" customHeight="1">
      <c r="D57463" s="233"/>
    </row>
    <row r="57465" spans="4:4" s="232" customFormat="1" ht="15.75" customHeight="1">
      <c r="D57465" s="233"/>
    </row>
    <row r="57467" spans="4:4" s="232" customFormat="1" ht="15.75" customHeight="1">
      <c r="D57467" s="233"/>
    </row>
    <row r="57469" spans="4:4" s="232" customFormat="1" ht="15.75" customHeight="1">
      <c r="D57469" s="233"/>
    </row>
    <row r="57471" spans="4:4" s="232" customFormat="1" ht="15.75" customHeight="1">
      <c r="D57471" s="233"/>
    </row>
    <row r="57473" spans="4:4" s="232" customFormat="1" ht="15.75" customHeight="1">
      <c r="D57473" s="233"/>
    </row>
    <row r="57475" spans="4:4" s="232" customFormat="1" ht="15.75" customHeight="1">
      <c r="D57475" s="233"/>
    </row>
    <row r="57477" spans="4:4" s="232" customFormat="1" ht="15.75" customHeight="1">
      <c r="D57477" s="233"/>
    </row>
    <row r="57479" spans="4:4" s="232" customFormat="1" ht="15.75" customHeight="1">
      <c r="D57479" s="233"/>
    </row>
    <row r="57481" spans="4:4" s="232" customFormat="1" ht="15.75" customHeight="1">
      <c r="D57481" s="233"/>
    </row>
    <row r="57483" spans="4:4" s="232" customFormat="1" ht="15.75" customHeight="1">
      <c r="D57483" s="233"/>
    </row>
    <row r="57485" spans="4:4" s="232" customFormat="1" ht="15.75" customHeight="1">
      <c r="D57485" s="233"/>
    </row>
    <row r="57487" spans="4:4" s="232" customFormat="1" ht="15.75" customHeight="1">
      <c r="D57487" s="233"/>
    </row>
    <row r="57489" spans="4:4" s="232" customFormat="1" ht="15.75" customHeight="1">
      <c r="D57489" s="233"/>
    </row>
    <row r="57491" spans="4:4" s="232" customFormat="1" ht="15.75" customHeight="1">
      <c r="D57491" s="233"/>
    </row>
    <row r="57493" spans="4:4" s="232" customFormat="1" ht="15.75" customHeight="1">
      <c r="D57493" s="233"/>
    </row>
    <row r="57495" spans="4:4" s="232" customFormat="1" ht="15.75" customHeight="1">
      <c r="D57495" s="233"/>
    </row>
    <row r="57497" spans="4:4" s="232" customFormat="1" ht="15.75" customHeight="1">
      <c r="D57497" s="233"/>
    </row>
    <row r="57499" spans="4:4" s="232" customFormat="1" ht="15.75" customHeight="1">
      <c r="D57499" s="233"/>
    </row>
    <row r="57501" spans="4:4" s="232" customFormat="1" ht="15.75" customHeight="1">
      <c r="D57501" s="233"/>
    </row>
    <row r="57503" spans="4:4" s="232" customFormat="1" ht="15.75" customHeight="1">
      <c r="D57503" s="233"/>
    </row>
    <row r="57505" spans="4:4" s="232" customFormat="1" ht="15.75" customHeight="1">
      <c r="D57505" s="233"/>
    </row>
    <row r="57507" spans="4:4" s="232" customFormat="1" ht="15.75" customHeight="1">
      <c r="D57507" s="233"/>
    </row>
    <row r="57509" spans="4:4" s="232" customFormat="1" ht="15.75" customHeight="1">
      <c r="D57509" s="233"/>
    </row>
    <row r="57511" spans="4:4" s="232" customFormat="1" ht="15.75" customHeight="1">
      <c r="D57511" s="233"/>
    </row>
    <row r="57513" spans="4:4" s="232" customFormat="1" ht="15.75" customHeight="1">
      <c r="D57513" s="233"/>
    </row>
    <row r="57515" spans="4:4" s="232" customFormat="1" ht="15.75" customHeight="1">
      <c r="D57515" s="233"/>
    </row>
    <row r="57517" spans="4:4" s="232" customFormat="1" ht="15.75" customHeight="1">
      <c r="D57517" s="233"/>
    </row>
    <row r="57519" spans="4:4" s="232" customFormat="1" ht="15.75" customHeight="1">
      <c r="D57519" s="233"/>
    </row>
    <row r="57521" spans="4:4" s="232" customFormat="1" ht="15.75" customHeight="1">
      <c r="D57521" s="233"/>
    </row>
    <row r="57523" spans="4:4" s="232" customFormat="1" ht="15.75" customHeight="1">
      <c r="D57523" s="233"/>
    </row>
    <row r="57525" spans="4:4" s="232" customFormat="1" ht="15.75" customHeight="1">
      <c r="D57525" s="233"/>
    </row>
    <row r="57527" spans="4:4" s="232" customFormat="1" ht="15.75" customHeight="1">
      <c r="D57527" s="233"/>
    </row>
    <row r="57529" spans="4:4" s="232" customFormat="1" ht="15.75" customHeight="1">
      <c r="D57529" s="233"/>
    </row>
    <row r="57531" spans="4:4" s="232" customFormat="1" ht="15.75" customHeight="1">
      <c r="D57531" s="233"/>
    </row>
    <row r="57533" spans="4:4" s="232" customFormat="1" ht="15.75" customHeight="1">
      <c r="D57533" s="233"/>
    </row>
    <row r="57535" spans="4:4" s="232" customFormat="1" ht="15.75" customHeight="1">
      <c r="D57535" s="233"/>
    </row>
    <row r="57537" spans="4:4" s="232" customFormat="1" ht="15.75" customHeight="1">
      <c r="D57537" s="233"/>
    </row>
    <row r="57539" spans="4:4" s="232" customFormat="1" ht="15.75" customHeight="1">
      <c r="D57539" s="233"/>
    </row>
    <row r="57541" spans="4:4" s="232" customFormat="1" ht="15.75" customHeight="1">
      <c r="D57541" s="233"/>
    </row>
    <row r="57543" spans="4:4" s="232" customFormat="1" ht="15.75" customHeight="1">
      <c r="D57543" s="233"/>
    </row>
    <row r="57545" spans="4:4" s="232" customFormat="1" ht="15.75" customHeight="1">
      <c r="D57545" s="233"/>
    </row>
    <row r="57547" spans="4:4" s="232" customFormat="1" ht="15.75" customHeight="1">
      <c r="D57547" s="233"/>
    </row>
    <row r="57549" spans="4:4" s="232" customFormat="1" ht="15.75" customHeight="1">
      <c r="D57549" s="233"/>
    </row>
    <row r="57551" spans="4:4" s="232" customFormat="1" ht="15.75" customHeight="1">
      <c r="D57551" s="233"/>
    </row>
    <row r="57553" spans="4:4" s="232" customFormat="1" ht="15.75" customHeight="1">
      <c r="D57553" s="233"/>
    </row>
    <row r="57555" spans="4:4" s="232" customFormat="1" ht="15.75" customHeight="1">
      <c r="D57555" s="233"/>
    </row>
    <row r="57557" spans="4:4" s="232" customFormat="1" ht="15.75" customHeight="1">
      <c r="D57557" s="233"/>
    </row>
    <row r="57559" spans="4:4" s="232" customFormat="1" ht="15.75" customHeight="1">
      <c r="D57559" s="233"/>
    </row>
    <row r="57561" spans="4:4" s="232" customFormat="1" ht="15.75" customHeight="1">
      <c r="D57561" s="233"/>
    </row>
    <row r="57563" spans="4:4" s="232" customFormat="1" ht="15.75" customHeight="1">
      <c r="D57563" s="233"/>
    </row>
    <row r="57565" spans="4:4" s="232" customFormat="1" ht="15.75" customHeight="1">
      <c r="D57565" s="233"/>
    </row>
    <row r="57567" spans="4:4" s="232" customFormat="1" ht="15.75" customHeight="1">
      <c r="D57567" s="233"/>
    </row>
    <row r="57569" spans="4:4" s="232" customFormat="1" ht="15.75" customHeight="1">
      <c r="D57569" s="233"/>
    </row>
    <row r="57571" spans="4:4" s="232" customFormat="1" ht="15.75" customHeight="1">
      <c r="D57571" s="233"/>
    </row>
    <row r="57573" spans="4:4" s="232" customFormat="1" ht="15.75" customHeight="1">
      <c r="D57573" s="233"/>
    </row>
    <row r="57575" spans="4:4" s="232" customFormat="1" ht="15.75" customHeight="1">
      <c r="D57575" s="233"/>
    </row>
    <row r="57577" spans="4:4" s="232" customFormat="1" ht="15.75" customHeight="1">
      <c r="D57577" s="233"/>
    </row>
    <row r="57579" spans="4:4" s="232" customFormat="1" ht="15.75" customHeight="1">
      <c r="D57579" s="233"/>
    </row>
    <row r="57581" spans="4:4" s="232" customFormat="1" ht="15.75" customHeight="1">
      <c r="D57581" s="233"/>
    </row>
    <row r="57583" spans="4:4" s="232" customFormat="1" ht="15.75" customHeight="1">
      <c r="D57583" s="233"/>
    </row>
    <row r="57585" spans="4:4" s="232" customFormat="1" ht="15.75" customHeight="1">
      <c r="D57585" s="233"/>
    </row>
    <row r="57587" spans="4:4" s="232" customFormat="1" ht="15.75" customHeight="1">
      <c r="D57587" s="233"/>
    </row>
    <row r="57589" spans="4:4" s="232" customFormat="1" ht="15.75" customHeight="1">
      <c r="D57589" s="233"/>
    </row>
    <row r="57591" spans="4:4" s="232" customFormat="1" ht="15.75" customHeight="1">
      <c r="D57591" s="233"/>
    </row>
    <row r="57593" spans="4:4" s="232" customFormat="1" ht="15.75" customHeight="1">
      <c r="D57593" s="233"/>
    </row>
    <row r="57595" spans="4:4" s="232" customFormat="1" ht="15.75" customHeight="1">
      <c r="D57595" s="233"/>
    </row>
    <row r="57597" spans="4:4" s="232" customFormat="1" ht="15.75" customHeight="1">
      <c r="D57597" s="233"/>
    </row>
    <row r="57599" spans="4:4" s="232" customFormat="1" ht="15.75" customHeight="1">
      <c r="D57599" s="233"/>
    </row>
    <row r="57601" spans="4:4" s="232" customFormat="1" ht="15.75" customHeight="1">
      <c r="D57601" s="233"/>
    </row>
    <row r="57603" spans="4:4" s="232" customFormat="1" ht="15.75" customHeight="1">
      <c r="D57603" s="233"/>
    </row>
    <row r="57605" spans="4:4" s="232" customFormat="1" ht="15.75" customHeight="1">
      <c r="D57605" s="233"/>
    </row>
    <row r="57607" spans="4:4" s="232" customFormat="1" ht="15.75" customHeight="1">
      <c r="D57607" s="233"/>
    </row>
    <row r="57609" spans="4:4" s="232" customFormat="1" ht="15.75" customHeight="1">
      <c r="D57609" s="233"/>
    </row>
    <row r="57611" spans="4:4" s="232" customFormat="1" ht="15.75" customHeight="1">
      <c r="D57611" s="233"/>
    </row>
    <row r="57613" spans="4:4" s="232" customFormat="1" ht="15.75" customHeight="1">
      <c r="D57613" s="233"/>
    </row>
    <row r="57615" spans="4:4" s="232" customFormat="1" ht="15.75" customHeight="1">
      <c r="D57615" s="233"/>
    </row>
    <row r="57617" spans="4:4" s="232" customFormat="1" ht="15.75" customHeight="1">
      <c r="D57617" s="233"/>
    </row>
    <row r="57619" spans="4:4" s="232" customFormat="1" ht="15.75" customHeight="1">
      <c r="D57619" s="233"/>
    </row>
    <row r="57621" spans="4:4" s="232" customFormat="1" ht="15.75" customHeight="1">
      <c r="D57621" s="233"/>
    </row>
    <row r="57623" spans="4:4" s="232" customFormat="1" ht="15.75" customHeight="1">
      <c r="D57623" s="233"/>
    </row>
    <row r="57625" spans="4:4" s="232" customFormat="1" ht="15.75" customHeight="1">
      <c r="D57625" s="233"/>
    </row>
    <row r="57627" spans="4:4" s="232" customFormat="1" ht="15.75" customHeight="1">
      <c r="D57627" s="233"/>
    </row>
    <row r="57629" spans="4:4" s="232" customFormat="1" ht="15.75" customHeight="1">
      <c r="D57629" s="233"/>
    </row>
    <row r="57631" spans="4:4" s="232" customFormat="1" ht="15.75" customHeight="1">
      <c r="D57631" s="233"/>
    </row>
    <row r="57633" spans="4:4" s="232" customFormat="1" ht="15.75" customHeight="1">
      <c r="D57633" s="233"/>
    </row>
    <row r="57635" spans="4:4" s="232" customFormat="1" ht="15.75" customHeight="1">
      <c r="D57635" s="233"/>
    </row>
    <row r="57637" spans="4:4" s="232" customFormat="1" ht="15.75" customHeight="1">
      <c r="D57637" s="233"/>
    </row>
    <row r="57639" spans="4:4" s="232" customFormat="1" ht="15.75" customHeight="1">
      <c r="D57639" s="233"/>
    </row>
    <row r="57641" spans="4:4" s="232" customFormat="1" ht="15.75" customHeight="1">
      <c r="D57641" s="233"/>
    </row>
    <row r="57643" spans="4:4" s="232" customFormat="1" ht="15.75" customHeight="1">
      <c r="D57643" s="233"/>
    </row>
    <row r="57645" spans="4:4" s="232" customFormat="1" ht="15.75" customHeight="1">
      <c r="D57645" s="233"/>
    </row>
    <row r="57647" spans="4:4" s="232" customFormat="1" ht="15.75" customHeight="1">
      <c r="D57647" s="233"/>
    </row>
    <row r="57649" spans="4:4" s="232" customFormat="1" ht="15.75" customHeight="1">
      <c r="D57649" s="233"/>
    </row>
    <row r="57651" spans="4:4" s="232" customFormat="1" ht="15.75" customHeight="1">
      <c r="D57651" s="233"/>
    </row>
    <row r="57653" spans="4:4" s="232" customFormat="1" ht="15.75" customHeight="1">
      <c r="D57653" s="233"/>
    </row>
    <row r="57655" spans="4:4" s="232" customFormat="1" ht="15.75" customHeight="1">
      <c r="D57655" s="233"/>
    </row>
    <row r="57657" spans="4:4" s="232" customFormat="1" ht="15.75" customHeight="1">
      <c r="D57657" s="233"/>
    </row>
    <row r="57659" spans="4:4" s="232" customFormat="1" ht="15.75" customHeight="1">
      <c r="D57659" s="233"/>
    </row>
    <row r="57661" spans="4:4" s="232" customFormat="1" ht="15.75" customHeight="1">
      <c r="D57661" s="233"/>
    </row>
    <row r="57663" spans="4:4" s="232" customFormat="1" ht="15.75" customHeight="1">
      <c r="D57663" s="233"/>
    </row>
    <row r="57665" spans="4:4" s="232" customFormat="1" ht="15.75" customHeight="1">
      <c r="D57665" s="233"/>
    </row>
    <row r="57667" spans="4:4" s="232" customFormat="1" ht="15.75" customHeight="1">
      <c r="D57667" s="233"/>
    </row>
    <row r="57669" spans="4:4" s="232" customFormat="1" ht="15.75" customHeight="1">
      <c r="D57669" s="233"/>
    </row>
    <row r="57671" spans="4:4" s="232" customFormat="1" ht="15.75" customHeight="1">
      <c r="D57671" s="233"/>
    </row>
    <row r="57673" spans="4:4" s="232" customFormat="1" ht="15.75" customHeight="1">
      <c r="D57673" s="233"/>
    </row>
    <row r="57675" spans="4:4" s="232" customFormat="1" ht="15.75" customHeight="1">
      <c r="D57675" s="233"/>
    </row>
    <row r="57677" spans="4:4" s="232" customFormat="1" ht="15.75" customHeight="1">
      <c r="D57677" s="233"/>
    </row>
    <row r="57679" spans="4:4" s="232" customFormat="1" ht="15.75" customHeight="1">
      <c r="D57679" s="233"/>
    </row>
    <row r="57681" spans="4:4" s="232" customFormat="1" ht="15.75" customHeight="1">
      <c r="D57681" s="233"/>
    </row>
    <row r="57683" spans="4:4" s="232" customFormat="1" ht="15.75" customHeight="1">
      <c r="D57683" s="233"/>
    </row>
    <row r="57685" spans="4:4" s="232" customFormat="1" ht="15.75" customHeight="1">
      <c r="D57685" s="233"/>
    </row>
    <row r="57687" spans="4:4" s="232" customFormat="1" ht="15.75" customHeight="1">
      <c r="D57687" s="233"/>
    </row>
    <row r="57689" spans="4:4" s="232" customFormat="1" ht="15.75" customHeight="1">
      <c r="D57689" s="233"/>
    </row>
    <row r="57691" spans="4:4" s="232" customFormat="1" ht="15.75" customHeight="1">
      <c r="D57691" s="233"/>
    </row>
    <row r="57693" spans="4:4" s="232" customFormat="1" ht="15.75" customHeight="1">
      <c r="D57693" s="233"/>
    </row>
    <row r="57695" spans="4:4" s="232" customFormat="1" ht="15.75" customHeight="1">
      <c r="D57695" s="233"/>
    </row>
    <row r="57697" spans="4:4" s="232" customFormat="1" ht="15.75" customHeight="1">
      <c r="D57697" s="233"/>
    </row>
    <row r="57699" spans="4:4" s="232" customFormat="1" ht="15.75" customHeight="1">
      <c r="D57699" s="233"/>
    </row>
    <row r="57701" spans="4:4" s="232" customFormat="1" ht="15.75" customHeight="1">
      <c r="D57701" s="233"/>
    </row>
    <row r="57703" spans="4:4" s="232" customFormat="1" ht="15.75" customHeight="1">
      <c r="D57703" s="233"/>
    </row>
    <row r="57705" spans="4:4" s="232" customFormat="1" ht="15.75" customHeight="1">
      <c r="D57705" s="233"/>
    </row>
    <row r="57707" spans="4:4" s="232" customFormat="1" ht="15.75" customHeight="1">
      <c r="D57707" s="233"/>
    </row>
    <row r="57709" spans="4:4" s="232" customFormat="1" ht="15.75" customHeight="1">
      <c r="D57709" s="233"/>
    </row>
    <row r="57711" spans="4:4" s="232" customFormat="1" ht="15.75" customHeight="1">
      <c r="D57711" s="233"/>
    </row>
    <row r="57713" spans="4:4" s="232" customFormat="1" ht="15.75" customHeight="1">
      <c r="D57713" s="233"/>
    </row>
    <row r="57715" spans="4:4" s="232" customFormat="1" ht="15.75" customHeight="1">
      <c r="D57715" s="233"/>
    </row>
    <row r="57717" spans="4:4" s="232" customFormat="1" ht="15.75" customHeight="1">
      <c r="D57717" s="233"/>
    </row>
    <row r="57719" spans="4:4" s="232" customFormat="1" ht="15.75" customHeight="1">
      <c r="D57719" s="233"/>
    </row>
    <row r="57721" spans="4:4" s="232" customFormat="1" ht="15.75" customHeight="1">
      <c r="D57721" s="233"/>
    </row>
    <row r="57723" spans="4:4" s="232" customFormat="1" ht="15.75" customHeight="1">
      <c r="D57723" s="233"/>
    </row>
    <row r="57725" spans="4:4" s="232" customFormat="1" ht="15.75" customHeight="1">
      <c r="D57725" s="233"/>
    </row>
    <row r="57727" spans="4:4" s="232" customFormat="1" ht="15.75" customHeight="1">
      <c r="D57727" s="233"/>
    </row>
    <row r="57729" spans="4:4" s="232" customFormat="1" ht="15.75" customHeight="1">
      <c r="D57729" s="233"/>
    </row>
    <row r="57731" spans="4:4" s="232" customFormat="1" ht="15.75" customHeight="1">
      <c r="D57731" s="233"/>
    </row>
    <row r="57733" spans="4:4" s="232" customFormat="1" ht="15.75" customHeight="1">
      <c r="D57733" s="233"/>
    </row>
    <row r="57735" spans="4:4" s="232" customFormat="1" ht="15.75" customHeight="1">
      <c r="D57735" s="233"/>
    </row>
    <row r="57737" spans="4:4" s="232" customFormat="1" ht="15.75" customHeight="1">
      <c r="D57737" s="233"/>
    </row>
    <row r="57739" spans="4:4" s="232" customFormat="1" ht="15.75" customHeight="1">
      <c r="D57739" s="233"/>
    </row>
    <row r="57741" spans="4:4" s="232" customFormat="1" ht="15.75" customHeight="1">
      <c r="D57741" s="233"/>
    </row>
    <row r="57743" spans="4:4" s="232" customFormat="1" ht="15.75" customHeight="1">
      <c r="D57743" s="233"/>
    </row>
    <row r="57745" spans="4:4" s="232" customFormat="1" ht="15.75" customHeight="1">
      <c r="D57745" s="233"/>
    </row>
    <row r="57747" spans="4:4" s="232" customFormat="1" ht="15.75" customHeight="1">
      <c r="D57747" s="233"/>
    </row>
    <row r="57749" spans="4:4" s="232" customFormat="1" ht="15.75" customHeight="1">
      <c r="D57749" s="233"/>
    </row>
    <row r="57751" spans="4:4" s="232" customFormat="1" ht="15.75" customHeight="1">
      <c r="D57751" s="233"/>
    </row>
    <row r="57753" spans="4:4" s="232" customFormat="1" ht="15.75" customHeight="1">
      <c r="D57753" s="233"/>
    </row>
    <row r="57755" spans="4:4" s="232" customFormat="1" ht="15.75" customHeight="1">
      <c r="D57755" s="233"/>
    </row>
    <row r="57757" spans="4:4" s="232" customFormat="1" ht="15.75" customHeight="1">
      <c r="D57757" s="233"/>
    </row>
    <row r="57759" spans="4:4" s="232" customFormat="1" ht="15.75" customHeight="1">
      <c r="D57759" s="233"/>
    </row>
    <row r="57761" spans="4:4" s="232" customFormat="1" ht="15.75" customHeight="1">
      <c r="D57761" s="233"/>
    </row>
    <row r="57763" spans="4:4" s="232" customFormat="1" ht="15.75" customHeight="1">
      <c r="D57763" s="233"/>
    </row>
    <row r="57765" spans="4:4" s="232" customFormat="1" ht="15.75" customHeight="1">
      <c r="D57765" s="233"/>
    </row>
    <row r="57767" spans="4:4" s="232" customFormat="1" ht="15.75" customHeight="1">
      <c r="D57767" s="233"/>
    </row>
    <row r="57769" spans="4:4" s="232" customFormat="1" ht="15.75" customHeight="1">
      <c r="D57769" s="233"/>
    </row>
    <row r="57771" spans="4:4" s="232" customFormat="1" ht="15.75" customHeight="1">
      <c r="D57771" s="233"/>
    </row>
    <row r="57773" spans="4:4" s="232" customFormat="1" ht="15.75" customHeight="1">
      <c r="D57773" s="233"/>
    </row>
    <row r="57775" spans="4:4" s="232" customFormat="1" ht="15.75" customHeight="1">
      <c r="D57775" s="233"/>
    </row>
    <row r="57777" spans="4:4" s="232" customFormat="1" ht="15.75" customHeight="1">
      <c r="D57777" s="233"/>
    </row>
    <row r="57779" spans="4:4" s="232" customFormat="1" ht="15.75" customHeight="1">
      <c r="D57779" s="233"/>
    </row>
    <row r="57781" spans="4:4" s="232" customFormat="1" ht="15.75" customHeight="1">
      <c r="D57781" s="233"/>
    </row>
    <row r="57783" spans="4:4" s="232" customFormat="1" ht="15.75" customHeight="1">
      <c r="D57783" s="233"/>
    </row>
    <row r="57785" spans="4:4" s="232" customFormat="1" ht="15.75" customHeight="1">
      <c r="D57785" s="233"/>
    </row>
    <row r="57787" spans="4:4" s="232" customFormat="1" ht="15.75" customHeight="1">
      <c r="D57787" s="233"/>
    </row>
    <row r="57789" spans="4:4" s="232" customFormat="1" ht="15.75" customHeight="1">
      <c r="D57789" s="233"/>
    </row>
    <row r="57791" spans="4:4" s="232" customFormat="1" ht="15.75" customHeight="1">
      <c r="D57791" s="233"/>
    </row>
    <row r="57793" spans="4:4" s="232" customFormat="1" ht="15.75" customHeight="1">
      <c r="D57793" s="233"/>
    </row>
    <row r="57795" spans="4:4" s="232" customFormat="1" ht="15.75" customHeight="1">
      <c r="D57795" s="233"/>
    </row>
    <row r="57797" spans="4:4" s="232" customFormat="1" ht="15.75" customHeight="1">
      <c r="D57797" s="233"/>
    </row>
    <row r="57799" spans="4:4" s="232" customFormat="1" ht="15.75" customHeight="1">
      <c r="D57799" s="233"/>
    </row>
    <row r="57801" spans="4:4" s="232" customFormat="1" ht="15.75" customHeight="1">
      <c r="D57801" s="233"/>
    </row>
    <row r="57803" spans="4:4" s="232" customFormat="1" ht="15.75" customHeight="1">
      <c r="D57803" s="233"/>
    </row>
    <row r="57805" spans="4:4" s="232" customFormat="1" ht="15.75" customHeight="1">
      <c r="D57805" s="233"/>
    </row>
    <row r="57807" spans="4:4" s="232" customFormat="1" ht="15.75" customHeight="1">
      <c r="D57807" s="233"/>
    </row>
    <row r="57809" spans="4:4" s="232" customFormat="1" ht="15.75" customHeight="1">
      <c r="D57809" s="233"/>
    </row>
    <row r="57811" spans="4:4" s="232" customFormat="1" ht="15.75" customHeight="1">
      <c r="D57811" s="233"/>
    </row>
    <row r="57813" spans="4:4" s="232" customFormat="1" ht="15.75" customHeight="1">
      <c r="D57813" s="233"/>
    </row>
    <row r="57815" spans="4:4" s="232" customFormat="1" ht="15.75" customHeight="1">
      <c r="D57815" s="233"/>
    </row>
    <row r="57817" spans="4:4" s="232" customFormat="1" ht="15.75" customHeight="1">
      <c r="D57817" s="233"/>
    </row>
    <row r="57819" spans="4:4" s="232" customFormat="1" ht="15.75" customHeight="1">
      <c r="D57819" s="233"/>
    </row>
    <row r="57821" spans="4:4" s="232" customFormat="1" ht="15.75" customHeight="1">
      <c r="D57821" s="233"/>
    </row>
    <row r="57823" spans="4:4" s="232" customFormat="1" ht="15.75" customHeight="1">
      <c r="D57823" s="233"/>
    </row>
    <row r="57825" spans="4:4" s="232" customFormat="1" ht="15.75" customHeight="1">
      <c r="D57825" s="233"/>
    </row>
    <row r="57827" spans="4:4" s="232" customFormat="1" ht="15.75" customHeight="1">
      <c r="D57827" s="233"/>
    </row>
    <row r="57829" spans="4:4" s="232" customFormat="1" ht="15.75" customHeight="1">
      <c r="D57829" s="233"/>
    </row>
    <row r="57831" spans="4:4" s="232" customFormat="1" ht="15.75" customHeight="1">
      <c r="D57831" s="233"/>
    </row>
    <row r="57833" spans="4:4" s="232" customFormat="1" ht="15.75" customHeight="1">
      <c r="D57833" s="233"/>
    </row>
    <row r="57835" spans="4:4" s="232" customFormat="1" ht="15.75" customHeight="1">
      <c r="D57835" s="233"/>
    </row>
    <row r="57837" spans="4:4" s="232" customFormat="1" ht="15.75" customHeight="1">
      <c r="D57837" s="233"/>
    </row>
    <row r="57839" spans="4:4" s="232" customFormat="1" ht="15.75" customHeight="1">
      <c r="D57839" s="233"/>
    </row>
    <row r="57841" spans="4:4" s="232" customFormat="1" ht="15.75" customHeight="1">
      <c r="D57841" s="233"/>
    </row>
    <row r="57843" spans="4:4" s="232" customFormat="1" ht="15.75" customHeight="1">
      <c r="D57843" s="233"/>
    </row>
    <row r="57845" spans="4:4" s="232" customFormat="1" ht="15.75" customHeight="1">
      <c r="D57845" s="233"/>
    </row>
    <row r="57847" spans="4:4" s="232" customFormat="1" ht="15.75" customHeight="1">
      <c r="D57847" s="233"/>
    </row>
    <row r="57849" spans="4:4" s="232" customFormat="1" ht="15.75" customHeight="1">
      <c r="D57849" s="233"/>
    </row>
    <row r="57851" spans="4:4" s="232" customFormat="1" ht="15.75" customHeight="1">
      <c r="D57851" s="233"/>
    </row>
    <row r="57853" spans="4:4" s="232" customFormat="1" ht="15.75" customHeight="1">
      <c r="D57853" s="233"/>
    </row>
    <row r="57855" spans="4:4" s="232" customFormat="1" ht="15.75" customHeight="1">
      <c r="D57855" s="233"/>
    </row>
    <row r="57857" spans="4:4" s="232" customFormat="1" ht="15.75" customHeight="1">
      <c r="D57857" s="233"/>
    </row>
    <row r="57859" spans="4:4" s="232" customFormat="1" ht="15.75" customHeight="1">
      <c r="D57859" s="233"/>
    </row>
    <row r="57861" spans="4:4" s="232" customFormat="1" ht="15.75" customHeight="1">
      <c r="D57861" s="233"/>
    </row>
    <row r="57863" spans="4:4" s="232" customFormat="1" ht="15.75" customHeight="1">
      <c r="D57863" s="233"/>
    </row>
    <row r="57865" spans="4:4" s="232" customFormat="1" ht="15.75" customHeight="1">
      <c r="D57865" s="233"/>
    </row>
    <row r="57867" spans="4:4" s="232" customFormat="1" ht="15.75" customHeight="1">
      <c r="D57867" s="233"/>
    </row>
    <row r="57869" spans="4:4" s="232" customFormat="1" ht="15.75" customHeight="1">
      <c r="D57869" s="233"/>
    </row>
    <row r="57871" spans="4:4" s="232" customFormat="1" ht="15.75" customHeight="1">
      <c r="D57871" s="233"/>
    </row>
    <row r="57873" spans="4:4" s="232" customFormat="1" ht="15.75" customHeight="1">
      <c r="D57873" s="233"/>
    </row>
    <row r="57875" spans="4:4" s="232" customFormat="1" ht="15.75" customHeight="1">
      <c r="D57875" s="233"/>
    </row>
    <row r="57877" spans="4:4" s="232" customFormat="1" ht="15.75" customHeight="1">
      <c r="D57877" s="233"/>
    </row>
    <row r="57879" spans="4:4" s="232" customFormat="1" ht="15.75" customHeight="1">
      <c r="D57879" s="233"/>
    </row>
    <row r="57881" spans="4:4" s="232" customFormat="1" ht="15.75" customHeight="1">
      <c r="D57881" s="233"/>
    </row>
    <row r="57883" spans="4:4" s="232" customFormat="1" ht="15.75" customHeight="1">
      <c r="D57883" s="233"/>
    </row>
    <row r="57885" spans="4:4" s="232" customFormat="1" ht="15.75" customHeight="1">
      <c r="D57885" s="233"/>
    </row>
    <row r="57887" spans="4:4" s="232" customFormat="1" ht="15.75" customHeight="1">
      <c r="D57887" s="233"/>
    </row>
    <row r="57889" spans="4:4" s="232" customFormat="1" ht="15.75" customHeight="1">
      <c r="D57889" s="233"/>
    </row>
    <row r="57891" spans="4:4" s="232" customFormat="1" ht="15.75" customHeight="1">
      <c r="D57891" s="233"/>
    </row>
    <row r="57893" spans="4:4" s="232" customFormat="1" ht="15.75" customHeight="1">
      <c r="D57893" s="233"/>
    </row>
    <row r="57895" spans="4:4" s="232" customFormat="1" ht="15.75" customHeight="1">
      <c r="D57895" s="233"/>
    </row>
    <row r="57897" spans="4:4" s="232" customFormat="1" ht="15.75" customHeight="1">
      <c r="D57897" s="233"/>
    </row>
    <row r="57899" spans="4:4" s="232" customFormat="1" ht="15.75" customHeight="1">
      <c r="D57899" s="233"/>
    </row>
    <row r="57901" spans="4:4" s="232" customFormat="1" ht="15.75" customHeight="1">
      <c r="D57901" s="233"/>
    </row>
    <row r="57903" spans="4:4" s="232" customFormat="1" ht="15.75" customHeight="1">
      <c r="D57903" s="233"/>
    </row>
    <row r="57905" spans="4:4" s="232" customFormat="1" ht="15.75" customHeight="1">
      <c r="D57905" s="233"/>
    </row>
    <row r="57907" spans="4:4" s="232" customFormat="1" ht="15.75" customHeight="1">
      <c r="D57907" s="233"/>
    </row>
    <row r="57909" spans="4:4" s="232" customFormat="1" ht="15.75" customHeight="1">
      <c r="D57909" s="233"/>
    </row>
    <row r="57911" spans="4:4" s="232" customFormat="1" ht="15.75" customHeight="1">
      <c r="D57911" s="233"/>
    </row>
    <row r="57913" spans="4:4" s="232" customFormat="1" ht="15.75" customHeight="1">
      <c r="D57913" s="233"/>
    </row>
    <row r="57915" spans="4:4" s="232" customFormat="1" ht="15.75" customHeight="1">
      <c r="D57915" s="233"/>
    </row>
    <row r="57917" spans="4:4" s="232" customFormat="1" ht="15.75" customHeight="1">
      <c r="D57917" s="233"/>
    </row>
    <row r="57919" spans="4:4" s="232" customFormat="1" ht="15.75" customHeight="1">
      <c r="D57919" s="233"/>
    </row>
    <row r="57921" spans="4:4" s="232" customFormat="1" ht="15.75" customHeight="1">
      <c r="D57921" s="233"/>
    </row>
    <row r="57923" spans="4:4" s="232" customFormat="1" ht="15.75" customHeight="1">
      <c r="D57923" s="233"/>
    </row>
    <row r="57925" spans="4:4" s="232" customFormat="1" ht="15.75" customHeight="1">
      <c r="D57925" s="233"/>
    </row>
    <row r="57927" spans="4:4" s="232" customFormat="1" ht="15.75" customHeight="1">
      <c r="D57927" s="233"/>
    </row>
    <row r="57929" spans="4:4" s="232" customFormat="1" ht="15.75" customHeight="1">
      <c r="D57929" s="233"/>
    </row>
    <row r="57931" spans="4:4" s="232" customFormat="1" ht="15.75" customHeight="1">
      <c r="D57931" s="233"/>
    </row>
    <row r="57933" spans="4:4" s="232" customFormat="1" ht="15.75" customHeight="1">
      <c r="D57933" s="233"/>
    </row>
    <row r="57935" spans="4:4" s="232" customFormat="1" ht="15.75" customHeight="1">
      <c r="D57935" s="233"/>
    </row>
    <row r="57937" spans="4:4" s="232" customFormat="1" ht="15.75" customHeight="1">
      <c r="D57937" s="233"/>
    </row>
    <row r="57939" spans="4:4" s="232" customFormat="1" ht="15.75" customHeight="1">
      <c r="D57939" s="233"/>
    </row>
    <row r="57941" spans="4:4" s="232" customFormat="1" ht="15.75" customHeight="1">
      <c r="D57941" s="233"/>
    </row>
    <row r="57943" spans="4:4" s="232" customFormat="1" ht="15.75" customHeight="1">
      <c r="D57943" s="233"/>
    </row>
    <row r="57945" spans="4:4" s="232" customFormat="1" ht="15.75" customHeight="1">
      <c r="D57945" s="233"/>
    </row>
    <row r="57947" spans="4:4" s="232" customFormat="1" ht="15.75" customHeight="1">
      <c r="D57947" s="233"/>
    </row>
    <row r="57949" spans="4:4" s="232" customFormat="1" ht="15.75" customHeight="1">
      <c r="D57949" s="233"/>
    </row>
    <row r="57951" spans="4:4" s="232" customFormat="1" ht="15.75" customHeight="1">
      <c r="D57951" s="233"/>
    </row>
    <row r="57953" spans="4:4" s="232" customFormat="1" ht="15.75" customHeight="1">
      <c r="D57953" s="233"/>
    </row>
    <row r="57955" spans="4:4" s="232" customFormat="1" ht="15.75" customHeight="1">
      <c r="D57955" s="233"/>
    </row>
    <row r="57957" spans="4:4" s="232" customFormat="1" ht="15.75" customHeight="1">
      <c r="D57957" s="233"/>
    </row>
    <row r="57959" spans="4:4" s="232" customFormat="1" ht="15.75" customHeight="1">
      <c r="D57959" s="233"/>
    </row>
    <row r="57961" spans="4:4" s="232" customFormat="1" ht="15.75" customHeight="1">
      <c r="D57961" s="233"/>
    </row>
    <row r="57963" spans="4:4" s="232" customFormat="1" ht="15.75" customHeight="1">
      <c r="D57963" s="233"/>
    </row>
    <row r="57965" spans="4:4" s="232" customFormat="1" ht="15.75" customHeight="1">
      <c r="D57965" s="233"/>
    </row>
    <row r="57967" spans="4:4" s="232" customFormat="1" ht="15.75" customHeight="1">
      <c r="D57967" s="233"/>
    </row>
    <row r="57969" spans="4:4" s="232" customFormat="1" ht="15.75" customHeight="1">
      <c r="D57969" s="233"/>
    </row>
    <row r="57971" spans="4:4" s="232" customFormat="1" ht="15.75" customHeight="1">
      <c r="D57971" s="233"/>
    </row>
    <row r="57973" spans="4:4" s="232" customFormat="1" ht="15.75" customHeight="1">
      <c r="D57973" s="233"/>
    </row>
    <row r="57975" spans="4:4" s="232" customFormat="1" ht="15.75" customHeight="1">
      <c r="D57975" s="233"/>
    </row>
    <row r="57977" spans="4:4" s="232" customFormat="1" ht="15.75" customHeight="1">
      <c r="D57977" s="233"/>
    </row>
    <row r="57979" spans="4:4" s="232" customFormat="1" ht="15.75" customHeight="1">
      <c r="D57979" s="233"/>
    </row>
    <row r="57981" spans="4:4" s="232" customFormat="1" ht="15.75" customHeight="1">
      <c r="D57981" s="233"/>
    </row>
    <row r="57983" spans="4:4" s="232" customFormat="1" ht="15.75" customHeight="1">
      <c r="D57983" s="233"/>
    </row>
    <row r="57985" spans="4:4" s="232" customFormat="1" ht="15.75" customHeight="1">
      <c r="D57985" s="233"/>
    </row>
    <row r="57987" spans="4:4" s="232" customFormat="1" ht="15.75" customHeight="1">
      <c r="D57987" s="233"/>
    </row>
    <row r="57989" spans="4:4" s="232" customFormat="1" ht="15.75" customHeight="1">
      <c r="D57989" s="233"/>
    </row>
    <row r="57991" spans="4:4" s="232" customFormat="1" ht="15.75" customHeight="1">
      <c r="D57991" s="233"/>
    </row>
    <row r="57993" spans="4:4" s="232" customFormat="1" ht="15.75" customHeight="1">
      <c r="D57993" s="233"/>
    </row>
    <row r="57995" spans="4:4" s="232" customFormat="1" ht="15.75" customHeight="1">
      <c r="D57995" s="233"/>
    </row>
    <row r="57997" spans="4:4" s="232" customFormat="1" ht="15.75" customHeight="1">
      <c r="D57997" s="233"/>
    </row>
    <row r="57999" spans="4:4" s="232" customFormat="1" ht="15.75" customHeight="1">
      <c r="D57999" s="233"/>
    </row>
    <row r="58001" spans="4:4" s="232" customFormat="1" ht="15.75" customHeight="1">
      <c r="D58001" s="233"/>
    </row>
    <row r="58003" spans="4:4" s="232" customFormat="1" ht="15.75" customHeight="1">
      <c r="D58003" s="233"/>
    </row>
    <row r="58005" spans="4:4" s="232" customFormat="1" ht="15.75" customHeight="1">
      <c r="D58005" s="233"/>
    </row>
    <row r="58007" spans="4:4" s="232" customFormat="1" ht="15.75" customHeight="1">
      <c r="D58007" s="233"/>
    </row>
    <row r="58009" spans="4:4" s="232" customFormat="1" ht="15.75" customHeight="1">
      <c r="D58009" s="233"/>
    </row>
    <row r="58011" spans="4:4" s="232" customFormat="1" ht="15.75" customHeight="1">
      <c r="D58011" s="233"/>
    </row>
    <row r="58013" spans="4:4" s="232" customFormat="1" ht="15.75" customHeight="1">
      <c r="D58013" s="233"/>
    </row>
    <row r="58015" spans="4:4" s="232" customFormat="1" ht="15.75" customHeight="1">
      <c r="D58015" s="233"/>
    </row>
    <row r="58017" spans="4:4" s="232" customFormat="1" ht="15.75" customHeight="1">
      <c r="D58017" s="233"/>
    </row>
    <row r="58019" spans="4:4" s="232" customFormat="1" ht="15.75" customHeight="1">
      <c r="D58019" s="233"/>
    </row>
    <row r="58021" spans="4:4" s="232" customFormat="1" ht="15.75" customHeight="1">
      <c r="D58021" s="233"/>
    </row>
    <row r="58023" spans="4:4" s="232" customFormat="1" ht="15.75" customHeight="1">
      <c r="D58023" s="233"/>
    </row>
    <row r="58025" spans="4:4" s="232" customFormat="1" ht="15.75" customHeight="1">
      <c r="D58025" s="233"/>
    </row>
    <row r="58027" spans="4:4" s="232" customFormat="1" ht="15.75" customHeight="1">
      <c r="D58027" s="233"/>
    </row>
    <row r="58029" spans="4:4" s="232" customFormat="1" ht="15.75" customHeight="1">
      <c r="D58029" s="233"/>
    </row>
    <row r="58031" spans="4:4" s="232" customFormat="1" ht="15.75" customHeight="1">
      <c r="D58031" s="233"/>
    </row>
    <row r="58033" spans="4:4" s="232" customFormat="1" ht="15.75" customHeight="1">
      <c r="D58033" s="233"/>
    </row>
    <row r="58035" spans="4:4" s="232" customFormat="1" ht="15.75" customHeight="1">
      <c r="D58035" s="233"/>
    </row>
    <row r="58037" spans="4:4" s="232" customFormat="1" ht="15.75" customHeight="1">
      <c r="D58037" s="233"/>
    </row>
    <row r="58039" spans="4:4" s="232" customFormat="1" ht="15.75" customHeight="1">
      <c r="D58039" s="233"/>
    </row>
    <row r="58041" spans="4:4" s="232" customFormat="1" ht="15.75" customHeight="1">
      <c r="D58041" s="233"/>
    </row>
    <row r="58043" spans="4:4" s="232" customFormat="1" ht="15.75" customHeight="1">
      <c r="D58043" s="233"/>
    </row>
    <row r="58045" spans="4:4" s="232" customFormat="1" ht="15.75" customHeight="1">
      <c r="D58045" s="233"/>
    </row>
    <row r="58047" spans="4:4" s="232" customFormat="1" ht="15.75" customHeight="1">
      <c r="D58047" s="233"/>
    </row>
    <row r="58049" spans="4:4" s="232" customFormat="1" ht="15.75" customHeight="1">
      <c r="D58049" s="233"/>
    </row>
    <row r="58051" spans="4:4" s="232" customFormat="1" ht="15.75" customHeight="1">
      <c r="D58051" s="233"/>
    </row>
    <row r="58053" spans="4:4" s="232" customFormat="1" ht="15.75" customHeight="1">
      <c r="D58053" s="233"/>
    </row>
    <row r="58055" spans="4:4" s="232" customFormat="1" ht="15.75" customHeight="1">
      <c r="D58055" s="233"/>
    </row>
    <row r="58057" spans="4:4" s="232" customFormat="1" ht="15.75" customHeight="1">
      <c r="D58057" s="233"/>
    </row>
    <row r="58059" spans="4:4" s="232" customFormat="1" ht="15.75" customHeight="1">
      <c r="D58059" s="233"/>
    </row>
    <row r="58061" spans="4:4" s="232" customFormat="1" ht="15.75" customHeight="1">
      <c r="D58061" s="233"/>
    </row>
    <row r="58063" spans="4:4" s="232" customFormat="1" ht="15.75" customHeight="1">
      <c r="D58063" s="233"/>
    </row>
    <row r="58065" spans="4:4" s="232" customFormat="1" ht="15.75" customHeight="1">
      <c r="D58065" s="233"/>
    </row>
    <row r="58067" spans="4:4" s="232" customFormat="1" ht="15.75" customHeight="1">
      <c r="D58067" s="233"/>
    </row>
    <row r="58069" spans="4:4" s="232" customFormat="1" ht="15.75" customHeight="1">
      <c r="D58069" s="233"/>
    </row>
    <row r="58071" spans="4:4" s="232" customFormat="1" ht="15.75" customHeight="1">
      <c r="D58071" s="233"/>
    </row>
    <row r="58073" spans="4:4" s="232" customFormat="1" ht="15.75" customHeight="1">
      <c r="D58073" s="233"/>
    </row>
    <row r="58075" spans="4:4" s="232" customFormat="1" ht="15.75" customHeight="1">
      <c r="D58075" s="233"/>
    </row>
    <row r="58077" spans="4:4" s="232" customFormat="1" ht="15.75" customHeight="1">
      <c r="D58077" s="233"/>
    </row>
    <row r="58079" spans="4:4" s="232" customFormat="1" ht="15.75" customHeight="1">
      <c r="D58079" s="233"/>
    </row>
    <row r="58081" spans="4:4" s="232" customFormat="1" ht="15.75" customHeight="1">
      <c r="D58081" s="233"/>
    </row>
    <row r="58083" spans="4:4" s="232" customFormat="1" ht="15.75" customHeight="1">
      <c r="D58083" s="233"/>
    </row>
    <row r="58085" spans="4:4" s="232" customFormat="1" ht="15.75" customHeight="1">
      <c r="D58085" s="233"/>
    </row>
    <row r="58087" spans="4:4" s="232" customFormat="1" ht="15.75" customHeight="1">
      <c r="D58087" s="233"/>
    </row>
    <row r="58089" spans="4:4" s="232" customFormat="1" ht="15.75" customHeight="1">
      <c r="D58089" s="233"/>
    </row>
    <row r="58091" spans="4:4" s="232" customFormat="1" ht="15.75" customHeight="1">
      <c r="D58091" s="233"/>
    </row>
    <row r="58093" spans="4:4" s="232" customFormat="1" ht="15.75" customHeight="1">
      <c r="D58093" s="233"/>
    </row>
    <row r="58095" spans="4:4" s="232" customFormat="1" ht="15.75" customHeight="1">
      <c r="D58095" s="233"/>
    </row>
    <row r="58097" spans="4:4" s="232" customFormat="1" ht="15.75" customHeight="1">
      <c r="D58097" s="233"/>
    </row>
    <row r="58099" spans="4:4" s="232" customFormat="1" ht="15.75" customHeight="1">
      <c r="D58099" s="233"/>
    </row>
    <row r="58101" spans="4:4" s="232" customFormat="1" ht="15.75" customHeight="1">
      <c r="D58101" s="233"/>
    </row>
    <row r="58103" spans="4:4" s="232" customFormat="1" ht="15.75" customHeight="1">
      <c r="D58103" s="233"/>
    </row>
    <row r="58105" spans="4:4" s="232" customFormat="1" ht="15.75" customHeight="1">
      <c r="D58105" s="233"/>
    </row>
    <row r="58107" spans="4:4" s="232" customFormat="1" ht="15.75" customHeight="1">
      <c r="D58107" s="233"/>
    </row>
    <row r="58109" spans="4:4" s="232" customFormat="1" ht="15.75" customHeight="1">
      <c r="D58109" s="233"/>
    </row>
    <row r="58111" spans="4:4" s="232" customFormat="1" ht="15.75" customHeight="1">
      <c r="D58111" s="233"/>
    </row>
    <row r="58113" spans="4:4" s="232" customFormat="1" ht="15.75" customHeight="1">
      <c r="D58113" s="233"/>
    </row>
    <row r="58115" spans="4:4" s="232" customFormat="1" ht="15.75" customHeight="1">
      <c r="D58115" s="233"/>
    </row>
    <row r="58117" spans="4:4" s="232" customFormat="1" ht="15.75" customHeight="1">
      <c r="D58117" s="233"/>
    </row>
    <row r="58119" spans="4:4" s="232" customFormat="1" ht="15.75" customHeight="1">
      <c r="D58119" s="233"/>
    </row>
    <row r="58121" spans="4:4" s="232" customFormat="1" ht="15.75" customHeight="1">
      <c r="D58121" s="233"/>
    </row>
    <row r="58123" spans="4:4" s="232" customFormat="1" ht="15.75" customHeight="1">
      <c r="D58123" s="233"/>
    </row>
    <row r="58125" spans="4:4" s="232" customFormat="1" ht="15.75" customHeight="1">
      <c r="D58125" s="233"/>
    </row>
    <row r="58127" spans="4:4" s="232" customFormat="1" ht="15.75" customHeight="1">
      <c r="D58127" s="233"/>
    </row>
    <row r="58129" spans="4:4" s="232" customFormat="1" ht="15.75" customHeight="1">
      <c r="D58129" s="233"/>
    </row>
    <row r="58131" spans="4:4" s="232" customFormat="1" ht="15.75" customHeight="1">
      <c r="D58131" s="233"/>
    </row>
    <row r="58133" spans="4:4" s="232" customFormat="1" ht="15.75" customHeight="1">
      <c r="D58133" s="233"/>
    </row>
    <row r="58135" spans="4:4" s="232" customFormat="1" ht="15.75" customHeight="1">
      <c r="D58135" s="233"/>
    </row>
    <row r="58137" spans="4:4" s="232" customFormat="1" ht="15.75" customHeight="1">
      <c r="D58137" s="233"/>
    </row>
    <row r="58139" spans="4:4" s="232" customFormat="1" ht="15.75" customHeight="1">
      <c r="D58139" s="233"/>
    </row>
    <row r="58141" spans="4:4" s="232" customFormat="1" ht="15.75" customHeight="1">
      <c r="D58141" s="233"/>
    </row>
    <row r="58143" spans="4:4" s="232" customFormat="1" ht="15.75" customHeight="1">
      <c r="D58143" s="233"/>
    </row>
    <row r="58145" spans="4:4" s="232" customFormat="1" ht="15.75" customHeight="1">
      <c r="D58145" s="233"/>
    </row>
    <row r="58147" spans="4:4" s="232" customFormat="1" ht="15.75" customHeight="1">
      <c r="D58147" s="233"/>
    </row>
    <row r="58149" spans="4:4" s="232" customFormat="1" ht="15.75" customHeight="1">
      <c r="D58149" s="233"/>
    </row>
    <row r="58151" spans="4:4" s="232" customFormat="1" ht="15.75" customHeight="1">
      <c r="D58151" s="233"/>
    </row>
    <row r="58153" spans="4:4" s="232" customFormat="1" ht="15.75" customHeight="1">
      <c r="D58153" s="233"/>
    </row>
    <row r="58155" spans="4:4" s="232" customFormat="1" ht="15.75" customHeight="1">
      <c r="D58155" s="233"/>
    </row>
    <row r="58157" spans="4:4" s="232" customFormat="1" ht="15.75" customHeight="1">
      <c r="D58157" s="233"/>
    </row>
    <row r="58159" spans="4:4" s="232" customFormat="1" ht="15.75" customHeight="1">
      <c r="D58159" s="233"/>
    </row>
    <row r="58161" spans="4:4" s="232" customFormat="1" ht="15.75" customHeight="1">
      <c r="D58161" s="233"/>
    </row>
    <row r="58163" spans="4:4" s="232" customFormat="1" ht="15.75" customHeight="1">
      <c r="D58163" s="233"/>
    </row>
    <row r="58165" spans="4:4" s="232" customFormat="1" ht="15.75" customHeight="1">
      <c r="D58165" s="233"/>
    </row>
    <row r="58167" spans="4:4" s="232" customFormat="1" ht="15.75" customHeight="1">
      <c r="D58167" s="233"/>
    </row>
    <row r="58169" spans="4:4" s="232" customFormat="1" ht="15.75" customHeight="1">
      <c r="D58169" s="233"/>
    </row>
    <row r="58171" spans="4:4" s="232" customFormat="1" ht="15.75" customHeight="1">
      <c r="D58171" s="233"/>
    </row>
    <row r="58173" spans="4:4" s="232" customFormat="1" ht="15.75" customHeight="1">
      <c r="D58173" s="233"/>
    </row>
    <row r="58175" spans="4:4" s="232" customFormat="1" ht="15.75" customHeight="1">
      <c r="D58175" s="233"/>
    </row>
    <row r="58177" spans="4:4" s="232" customFormat="1" ht="15.75" customHeight="1">
      <c r="D58177" s="233"/>
    </row>
    <row r="58179" spans="4:4" s="232" customFormat="1" ht="15.75" customHeight="1">
      <c r="D58179" s="233"/>
    </row>
    <row r="58181" spans="4:4" s="232" customFormat="1" ht="15.75" customHeight="1">
      <c r="D58181" s="233"/>
    </row>
    <row r="58183" spans="4:4" s="232" customFormat="1" ht="15.75" customHeight="1">
      <c r="D58183" s="233"/>
    </row>
    <row r="58185" spans="4:4" s="232" customFormat="1" ht="15.75" customHeight="1">
      <c r="D58185" s="233"/>
    </row>
    <row r="58187" spans="4:4" s="232" customFormat="1" ht="15.75" customHeight="1">
      <c r="D58187" s="233"/>
    </row>
    <row r="58189" spans="4:4" s="232" customFormat="1" ht="15.75" customHeight="1">
      <c r="D58189" s="233"/>
    </row>
    <row r="58191" spans="4:4" s="232" customFormat="1" ht="15.75" customHeight="1">
      <c r="D58191" s="233"/>
    </row>
    <row r="58193" spans="4:4" s="232" customFormat="1" ht="15.75" customHeight="1">
      <c r="D58193" s="233"/>
    </row>
    <row r="58195" spans="4:4" s="232" customFormat="1" ht="15.75" customHeight="1">
      <c r="D58195" s="233"/>
    </row>
    <row r="58197" spans="4:4" s="232" customFormat="1" ht="15.75" customHeight="1">
      <c r="D58197" s="233"/>
    </row>
    <row r="58199" spans="4:4" s="232" customFormat="1" ht="15.75" customHeight="1">
      <c r="D58199" s="233"/>
    </row>
    <row r="58201" spans="4:4" s="232" customFormat="1" ht="15.75" customHeight="1">
      <c r="D58201" s="233"/>
    </row>
    <row r="58203" spans="4:4" s="232" customFormat="1" ht="15.75" customHeight="1">
      <c r="D58203" s="233"/>
    </row>
    <row r="58205" spans="4:4" s="232" customFormat="1" ht="15.75" customHeight="1">
      <c r="D58205" s="233"/>
    </row>
    <row r="58207" spans="4:4" s="232" customFormat="1" ht="15.75" customHeight="1">
      <c r="D58207" s="233"/>
    </row>
    <row r="58209" spans="4:4" s="232" customFormat="1" ht="15.75" customHeight="1">
      <c r="D58209" s="233"/>
    </row>
    <row r="58211" spans="4:4" s="232" customFormat="1" ht="15.75" customHeight="1">
      <c r="D58211" s="233"/>
    </row>
    <row r="58213" spans="4:4" s="232" customFormat="1" ht="15.75" customHeight="1">
      <c r="D58213" s="233"/>
    </row>
    <row r="58215" spans="4:4" s="232" customFormat="1" ht="15.75" customHeight="1">
      <c r="D58215" s="233"/>
    </row>
    <row r="58217" spans="4:4" s="232" customFormat="1" ht="15.75" customHeight="1">
      <c r="D58217" s="233"/>
    </row>
    <row r="58219" spans="4:4" s="232" customFormat="1" ht="15.75" customHeight="1">
      <c r="D58219" s="233"/>
    </row>
    <row r="58221" spans="4:4" s="232" customFormat="1" ht="15.75" customHeight="1">
      <c r="D58221" s="233"/>
    </row>
    <row r="58223" spans="4:4" s="232" customFormat="1" ht="15.75" customHeight="1">
      <c r="D58223" s="233"/>
    </row>
    <row r="58225" spans="4:4" s="232" customFormat="1" ht="15.75" customHeight="1">
      <c r="D58225" s="233"/>
    </row>
    <row r="58227" spans="4:4" s="232" customFormat="1" ht="15.75" customHeight="1">
      <c r="D58227" s="233"/>
    </row>
    <row r="58229" spans="4:4" s="232" customFormat="1" ht="15.75" customHeight="1">
      <c r="D58229" s="233"/>
    </row>
    <row r="58231" spans="4:4" s="232" customFormat="1" ht="15.75" customHeight="1">
      <c r="D58231" s="233"/>
    </row>
    <row r="58233" spans="4:4" s="232" customFormat="1" ht="15.75" customHeight="1">
      <c r="D58233" s="233"/>
    </row>
    <row r="58235" spans="4:4" s="232" customFormat="1" ht="15.75" customHeight="1">
      <c r="D58235" s="233"/>
    </row>
    <row r="58237" spans="4:4" s="232" customFormat="1" ht="15.75" customHeight="1">
      <c r="D58237" s="233"/>
    </row>
    <row r="58239" spans="4:4" s="232" customFormat="1" ht="15.75" customHeight="1">
      <c r="D58239" s="233"/>
    </row>
    <row r="58241" spans="4:4" s="232" customFormat="1" ht="15.75" customHeight="1">
      <c r="D58241" s="233"/>
    </row>
    <row r="58243" spans="4:4" s="232" customFormat="1" ht="15.75" customHeight="1">
      <c r="D58243" s="233"/>
    </row>
    <row r="58245" spans="4:4" s="232" customFormat="1" ht="15.75" customHeight="1">
      <c r="D58245" s="233"/>
    </row>
    <row r="58247" spans="4:4" s="232" customFormat="1" ht="15.75" customHeight="1">
      <c r="D58247" s="233"/>
    </row>
    <row r="58249" spans="4:4" s="232" customFormat="1" ht="15.75" customHeight="1">
      <c r="D58249" s="233"/>
    </row>
    <row r="58251" spans="4:4" s="232" customFormat="1" ht="15.75" customHeight="1">
      <c r="D58251" s="233"/>
    </row>
    <row r="58253" spans="4:4" s="232" customFormat="1" ht="15.75" customHeight="1">
      <c r="D58253" s="233"/>
    </row>
    <row r="58255" spans="4:4" s="232" customFormat="1" ht="15.75" customHeight="1">
      <c r="D58255" s="233"/>
    </row>
    <row r="58257" spans="4:4" s="232" customFormat="1" ht="15.75" customHeight="1">
      <c r="D58257" s="233"/>
    </row>
    <row r="58259" spans="4:4" s="232" customFormat="1" ht="15.75" customHeight="1">
      <c r="D58259" s="233"/>
    </row>
    <row r="58261" spans="4:4" s="232" customFormat="1" ht="15.75" customHeight="1">
      <c r="D58261" s="233"/>
    </row>
    <row r="58263" spans="4:4" s="232" customFormat="1" ht="15.75" customHeight="1">
      <c r="D58263" s="233"/>
    </row>
    <row r="58265" spans="4:4" s="232" customFormat="1" ht="15.75" customHeight="1">
      <c r="D58265" s="233"/>
    </row>
    <row r="58267" spans="4:4" s="232" customFormat="1" ht="15.75" customHeight="1">
      <c r="D58267" s="233"/>
    </row>
    <row r="58269" spans="4:4" s="232" customFormat="1" ht="15.75" customHeight="1">
      <c r="D58269" s="233"/>
    </row>
    <row r="58271" spans="4:4" s="232" customFormat="1" ht="15.75" customHeight="1">
      <c r="D58271" s="233"/>
    </row>
    <row r="58273" spans="4:4" s="232" customFormat="1" ht="15.75" customHeight="1">
      <c r="D58273" s="233"/>
    </row>
    <row r="58275" spans="4:4" s="232" customFormat="1" ht="15.75" customHeight="1">
      <c r="D58275" s="233"/>
    </row>
    <row r="58277" spans="4:4" s="232" customFormat="1" ht="15.75" customHeight="1">
      <c r="D58277" s="233"/>
    </row>
    <row r="58279" spans="4:4" s="232" customFormat="1" ht="15.75" customHeight="1">
      <c r="D58279" s="233"/>
    </row>
    <row r="58281" spans="4:4" s="232" customFormat="1" ht="15.75" customHeight="1">
      <c r="D58281" s="233"/>
    </row>
    <row r="58283" spans="4:4" s="232" customFormat="1" ht="15.75" customHeight="1">
      <c r="D58283" s="233"/>
    </row>
    <row r="58285" spans="4:4" s="232" customFormat="1" ht="15.75" customHeight="1">
      <c r="D58285" s="233"/>
    </row>
    <row r="58287" spans="4:4" s="232" customFormat="1" ht="15.75" customHeight="1">
      <c r="D58287" s="233"/>
    </row>
    <row r="58289" spans="4:4" s="232" customFormat="1" ht="15.75" customHeight="1">
      <c r="D58289" s="233"/>
    </row>
    <row r="58291" spans="4:4" s="232" customFormat="1" ht="15.75" customHeight="1">
      <c r="D58291" s="233"/>
    </row>
    <row r="58293" spans="4:4" s="232" customFormat="1" ht="15.75" customHeight="1">
      <c r="D58293" s="233"/>
    </row>
    <row r="58295" spans="4:4" s="232" customFormat="1" ht="15.75" customHeight="1">
      <c r="D58295" s="233"/>
    </row>
    <row r="58297" spans="4:4" s="232" customFormat="1" ht="15.75" customHeight="1">
      <c r="D58297" s="233"/>
    </row>
    <row r="58299" spans="4:4" s="232" customFormat="1" ht="15.75" customHeight="1">
      <c r="D58299" s="233"/>
    </row>
    <row r="58301" spans="4:4" s="232" customFormat="1" ht="15.75" customHeight="1">
      <c r="D58301" s="233"/>
    </row>
    <row r="58303" spans="4:4" s="232" customFormat="1" ht="15.75" customHeight="1">
      <c r="D58303" s="233"/>
    </row>
    <row r="58305" spans="4:4" s="232" customFormat="1" ht="15.75" customHeight="1">
      <c r="D58305" s="233"/>
    </row>
    <row r="58307" spans="4:4" s="232" customFormat="1" ht="15.75" customHeight="1">
      <c r="D58307" s="233"/>
    </row>
    <row r="58309" spans="4:4" s="232" customFormat="1" ht="15.75" customHeight="1">
      <c r="D58309" s="233"/>
    </row>
    <row r="58311" spans="4:4" s="232" customFormat="1" ht="15.75" customHeight="1">
      <c r="D58311" s="233"/>
    </row>
    <row r="58313" spans="4:4" s="232" customFormat="1" ht="15.75" customHeight="1">
      <c r="D58313" s="233"/>
    </row>
    <row r="58315" spans="4:4" s="232" customFormat="1" ht="15.75" customHeight="1">
      <c r="D58315" s="233"/>
    </row>
    <row r="58317" spans="4:4" s="232" customFormat="1" ht="15.75" customHeight="1">
      <c r="D58317" s="233"/>
    </row>
    <row r="58319" spans="4:4" s="232" customFormat="1" ht="15.75" customHeight="1">
      <c r="D58319" s="233"/>
    </row>
    <row r="58321" spans="4:4" s="232" customFormat="1" ht="15.75" customHeight="1">
      <c r="D58321" s="233"/>
    </row>
    <row r="58323" spans="4:4" s="232" customFormat="1" ht="15.75" customHeight="1">
      <c r="D58323" s="233"/>
    </row>
    <row r="58325" spans="4:4" s="232" customFormat="1" ht="15.75" customHeight="1">
      <c r="D58325" s="233"/>
    </row>
    <row r="58327" spans="4:4" s="232" customFormat="1" ht="15.75" customHeight="1">
      <c r="D58327" s="233"/>
    </row>
    <row r="58329" spans="4:4" s="232" customFormat="1" ht="15.75" customHeight="1">
      <c r="D58329" s="233"/>
    </row>
    <row r="58331" spans="4:4" s="232" customFormat="1" ht="15.75" customHeight="1">
      <c r="D58331" s="233"/>
    </row>
    <row r="58333" spans="4:4" s="232" customFormat="1" ht="15.75" customHeight="1">
      <c r="D58333" s="233"/>
    </row>
    <row r="58335" spans="4:4" s="232" customFormat="1" ht="15.75" customHeight="1">
      <c r="D58335" s="233"/>
    </row>
    <row r="58337" spans="4:4" s="232" customFormat="1" ht="15.75" customHeight="1">
      <c r="D58337" s="233"/>
    </row>
    <row r="58339" spans="4:4" s="232" customFormat="1" ht="15.75" customHeight="1">
      <c r="D58339" s="233"/>
    </row>
    <row r="58341" spans="4:4" s="232" customFormat="1" ht="15.75" customHeight="1">
      <c r="D58341" s="233"/>
    </row>
    <row r="58343" spans="4:4" s="232" customFormat="1" ht="15.75" customHeight="1">
      <c r="D58343" s="233"/>
    </row>
    <row r="58345" spans="4:4" s="232" customFormat="1" ht="15.75" customHeight="1">
      <c r="D58345" s="233"/>
    </row>
    <row r="58347" spans="4:4" s="232" customFormat="1" ht="15.75" customHeight="1">
      <c r="D58347" s="233"/>
    </row>
    <row r="58349" spans="4:4" s="232" customFormat="1" ht="15.75" customHeight="1">
      <c r="D58349" s="233"/>
    </row>
    <row r="58351" spans="4:4" s="232" customFormat="1" ht="15.75" customHeight="1">
      <c r="D58351" s="233"/>
    </row>
    <row r="58353" spans="4:4" s="232" customFormat="1" ht="15.75" customHeight="1">
      <c r="D58353" s="233"/>
    </row>
    <row r="58355" spans="4:4" s="232" customFormat="1" ht="15.75" customHeight="1">
      <c r="D58355" s="233"/>
    </row>
    <row r="58357" spans="4:4" s="232" customFormat="1" ht="15.75" customHeight="1">
      <c r="D58357" s="233"/>
    </row>
    <row r="58359" spans="4:4" s="232" customFormat="1" ht="15.75" customHeight="1">
      <c r="D58359" s="233"/>
    </row>
    <row r="58361" spans="4:4" s="232" customFormat="1" ht="15.75" customHeight="1">
      <c r="D58361" s="233"/>
    </row>
    <row r="58363" spans="4:4" s="232" customFormat="1" ht="15.75" customHeight="1">
      <c r="D58363" s="233"/>
    </row>
    <row r="58365" spans="4:4" s="232" customFormat="1" ht="15.75" customHeight="1">
      <c r="D58365" s="233"/>
    </row>
    <row r="58367" spans="4:4" s="232" customFormat="1" ht="15.75" customHeight="1">
      <c r="D58367" s="233"/>
    </row>
    <row r="58369" spans="4:4" s="232" customFormat="1" ht="15.75" customHeight="1">
      <c r="D58369" s="233"/>
    </row>
    <row r="58371" spans="4:4" s="232" customFormat="1" ht="15.75" customHeight="1">
      <c r="D58371" s="233"/>
    </row>
    <row r="58373" spans="4:4" s="232" customFormat="1" ht="15.75" customHeight="1">
      <c r="D58373" s="233"/>
    </row>
    <row r="58375" spans="4:4" s="232" customFormat="1" ht="15.75" customHeight="1">
      <c r="D58375" s="233"/>
    </row>
    <row r="58377" spans="4:4" s="232" customFormat="1" ht="15.75" customHeight="1">
      <c r="D58377" s="233"/>
    </row>
    <row r="58379" spans="4:4" s="232" customFormat="1" ht="15.75" customHeight="1">
      <c r="D58379" s="233"/>
    </row>
    <row r="58381" spans="4:4" s="232" customFormat="1" ht="15.75" customHeight="1">
      <c r="D58381" s="233"/>
    </row>
    <row r="58383" spans="4:4" s="232" customFormat="1" ht="15.75" customHeight="1">
      <c r="D58383" s="233"/>
    </row>
    <row r="58385" spans="4:4" s="232" customFormat="1" ht="15.75" customHeight="1">
      <c r="D58385" s="233"/>
    </row>
    <row r="58387" spans="4:4" s="232" customFormat="1" ht="15.75" customHeight="1">
      <c r="D58387" s="233"/>
    </row>
    <row r="58389" spans="4:4" s="232" customFormat="1" ht="15.75" customHeight="1">
      <c r="D58389" s="233"/>
    </row>
    <row r="58391" spans="4:4" s="232" customFormat="1" ht="15.75" customHeight="1">
      <c r="D58391" s="233"/>
    </row>
    <row r="58393" spans="4:4" s="232" customFormat="1" ht="15.75" customHeight="1">
      <c r="D58393" s="233"/>
    </row>
    <row r="58395" spans="4:4" s="232" customFormat="1" ht="15.75" customHeight="1">
      <c r="D58395" s="233"/>
    </row>
    <row r="58397" spans="4:4" s="232" customFormat="1" ht="15.75" customHeight="1">
      <c r="D58397" s="233"/>
    </row>
    <row r="58399" spans="4:4" s="232" customFormat="1" ht="15.75" customHeight="1">
      <c r="D58399" s="233"/>
    </row>
    <row r="58401" spans="4:4" s="232" customFormat="1" ht="15.75" customHeight="1">
      <c r="D58401" s="233"/>
    </row>
    <row r="58403" spans="4:4" s="232" customFormat="1" ht="15.75" customHeight="1">
      <c r="D58403" s="233"/>
    </row>
    <row r="58405" spans="4:4" s="232" customFormat="1" ht="15.75" customHeight="1">
      <c r="D58405" s="233"/>
    </row>
    <row r="58407" spans="4:4" s="232" customFormat="1" ht="15.75" customHeight="1">
      <c r="D58407" s="233"/>
    </row>
    <row r="58409" spans="4:4" s="232" customFormat="1" ht="15.75" customHeight="1">
      <c r="D58409" s="233"/>
    </row>
    <row r="58411" spans="4:4" s="232" customFormat="1" ht="15.75" customHeight="1">
      <c r="D58411" s="233"/>
    </row>
    <row r="58413" spans="4:4" s="232" customFormat="1" ht="15.75" customHeight="1">
      <c r="D58413" s="233"/>
    </row>
    <row r="58415" spans="4:4" s="232" customFormat="1" ht="15.75" customHeight="1">
      <c r="D58415" s="233"/>
    </row>
    <row r="58417" spans="4:4" s="232" customFormat="1" ht="15.75" customHeight="1">
      <c r="D58417" s="233"/>
    </row>
    <row r="58419" spans="4:4" s="232" customFormat="1" ht="15.75" customHeight="1">
      <c r="D58419" s="233"/>
    </row>
    <row r="58421" spans="4:4" s="232" customFormat="1" ht="15.75" customHeight="1">
      <c r="D58421" s="233"/>
    </row>
    <row r="58423" spans="4:4" s="232" customFormat="1" ht="15.75" customHeight="1">
      <c r="D58423" s="233"/>
    </row>
    <row r="58425" spans="4:4" s="232" customFormat="1" ht="15.75" customHeight="1">
      <c r="D58425" s="233"/>
    </row>
    <row r="58427" spans="4:4" s="232" customFormat="1" ht="15.75" customHeight="1">
      <c r="D58427" s="233"/>
    </row>
    <row r="58429" spans="4:4" s="232" customFormat="1" ht="15.75" customHeight="1">
      <c r="D58429" s="233"/>
    </row>
    <row r="58431" spans="4:4" s="232" customFormat="1" ht="15.75" customHeight="1">
      <c r="D58431" s="233"/>
    </row>
    <row r="58433" spans="4:4" s="232" customFormat="1" ht="15.75" customHeight="1">
      <c r="D58433" s="233"/>
    </row>
    <row r="58435" spans="4:4" s="232" customFormat="1" ht="15.75" customHeight="1">
      <c r="D58435" s="233"/>
    </row>
    <row r="58437" spans="4:4" s="232" customFormat="1" ht="15.75" customHeight="1">
      <c r="D58437" s="233"/>
    </row>
    <row r="58439" spans="4:4" s="232" customFormat="1" ht="15.75" customHeight="1">
      <c r="D58439" s="233"/>
    </row>
    <row r="58441" spans="4:4" s="232" customFormat="1" ht="15.75" customHeight="1">
      <c r="D58441" s="233"/>
    </row>
    <row r="58443" spans="4:4" s="232" customFormat="1" ht="15.75" customHeight="1">
      <c r="D58443" s="233"/>
    </row>
    <row r="58445" spans="4:4" s="232" customFormat="1" ht="15.75" customHeight="1">
      <c r="D58445" s="233"/>
    </row>
    <row r="58447" spans="4:4" s="232" customFormat="1" ht="15.75" customHeight="1">
      <c r="D58447" s="233"/>
    </row>
    <row r="58449" spans="4:4" s="232" customFormat="1" ht="15.75" customHeight="1">
      <c r="D58449" s="233"/>
    </row>
    <row r="58451" spans="4:4" s="232" customFormat="1" ht="15.75" customHeight="1">
      <c r="D58451" s="233"/>
    </row>
    <row r="58453" spans="4:4" s="232" customFormat="1" ht="15.75" customHeight="1">
      <c r="D58453" s="233"/>
    </row>
    <row r="58455" spans="4:4" s="232" customFormat="1" ht="15.75" customHeight="1">
      <c r="D58455" s="233"/>
    </row>
    <row r="58457" spans="4:4" s="232" customFormat="1" ht="15.75" customHeight="1">
      <c r="D58457" s="233"/>
    </row>
    <row r="58459" spans="4:4" s="232" customFormat="1" ht="15.75" customHeight="1">
      <c r="D58459" s="233"/>
    </row>
    <row r="58461" spans="4:4" s="232" customFormat="1" ht="15.75" customHeight="1">
      <c r="D58461" s="233"/>
    </row>
    <row r="58463" spans="4:4" s="232" customFormat="1" ht="15.75" customHeight="1">
      <c r="D58463" s="233"/>
    </row>
    <row r="58465" spans="4:4" s="232" customFormat="1" ht="15.75" customHeight="1">
      <c r="D58465" s="233"/>
    </row>
    <row r="58467" spans="4:4" s="232" customFormat="1" ht="15.75" customHeight="1">
      <c r="D58467" s="233"/>
    </row>
    <row r="58469" spans="4:4" s="232" customFormat="1" ht="15.75" customHeight="1">
      <c r="D58469" s="233"/>
    </row>
    <row r="58471" spans="4:4" s="232" customFormat="1" ht="15.75" customHeight="1">
      <c r="D58471" s="233"/>
    </row>
    <row r="58473" spans="4:4" s="232" customFormat="1" ht="15.75" customHeight="1">
      <c r="D58473" s="233"/>
    </row>
    <row r="58475" spans="4:4" s="232" customFormat="1" ht="15.75" customHeight="1">
      <c r="D58475" s="233"/>
    </row>
    <row r="58477" spans="4:4" s="232" customFormat="1" ht="15.75" customHeight="1">
      <c r="D58477" s="233"/>
    </row>
    <row r="58479" spans="4:4" s="232" customFormat="1" ht="15.75" customHeight="1">
      <c r="D58479" s="233"/>
    </row>
    <row r="58481" spans="4:4" s="232" customFormat="1" ht="15.75" customHeight="1">
      <c r="D58481" s="233"/>
    </row>
    <row r="58483" spans="4:4" s="232" customFormat="1" ht="15.75" customHeight="1">
      <c r="D58483" s="233"/>
    </row>
    <row r="58485" spans="4:4" s="232" customFormat="1" ht="15.75" customHeight="1">
      <c r="D58485" s="233"/>
    </row>
    <row r="58487" spans="4:4" s="232" customFormat="1" ht="15.75" customHeight="1">
      <c r="D58487" s="233"/>
    </row>
    <row r="58489" spans="4:4" s="232" customFormat="1" ht="15.75" customHeight="1">
      <c r="D58489" s="233"/>
    </row>
    <row r="58491" spans="4:4" s="232" customFormat="1" ht="15.75" customHeight="1">
      <c r="D58491" s="233"/>
    </row>
    <row r="58493" spans="4:4" s="232" customFormat="1" ht="15.75" customHeight="1">
      <c r="D58493" s="233"/>
    </row>
    <row r="58495" spans="4:4" s="232" customFormat="1" ht="15.75" customHeight="1">
      <c r="D58495" s="233"/>
    </row>
    <row r="58497" spans="4:4" s="232" customFormat="1" ht="15.75" customHeight="1">
      <c r="D58497" s="233"/>
    </row>
    <row r="58499" spans="4:4" s="232" customFormat="1" ht="15.75" customHeight="1">
      <c r="D58499" s="233"/>
    </row>
    <row r="58501" spans="4:4" s="232" customFormat="1" ht="15.75" customHeight="1">
      <c r="D58501" s="233"/>
    </row>
    <row r="58503" spans="4:4" s="232" customFormat="1" ht="15.75" customHeight="1">
      <c r="D58503" s="233"/>
    </row>
    <row r="58505" spans="4:4" s="232" customFormat="1" ht="15.75" customHeight="1">
      <c r="D58505" s="233"/>
    </row>
    <row r="58507" spans="4:4" s="232" customFormat="1" ht="15.75" customHeight="1">
      <c r="D58507" s="233"/>
    </row>
    <row r="58509" spans="4:4" s="232" customFormat="1" ht="15.75" customHeight="1">
      <c r="D58509" s="233"/>
    </row>
    <row r="58511" spans="4:4" s="232" customFormat="1" ht="15.75" customHeight="1">
      <c r="D58511" s="233"/>
    </row>
    <row r="58513" spans="4:4" s="232" customFormat="1" ht="15.75" customHeight="1">
      <c r="D58513" s="233"/>
    </row>
    <row r="58515" spans="4:4" s="232" customFormat="1" ht="15.75" customHeight="1">
      <c r="D58515" s="233"/>
    </row>
    <row r="58517" spans="4:4" s="232" customFormat="1" ht="15.75" customHeight="1">
      <c r="D58517" s="233"/>
    </row>
    <row r="58519" spans="4:4" s="232" customFormat="1" ht="15.75" customHeight="1">
      <c r="D58519" s="233"/>
    </row>
    <row r="58521" spans="4:4" s="232" customFormat="1" ht="15.75" customHeight="1">
      <c r="D58521" s="233"/>
    </row>
    <row r="58523" spans="4:4" s="232" customFormat="1" ht="15.75" customHeight="1">
      <c r="D58523" s="233"/>
    </row>
    <row r="58525" spans="4:4" s="232" customFormat="1" ht="15.75" customHeight="1">
      <c r="D58525" s="233"/>
    </row>
    <row r="58527" spans="4:4" s="232" customFormat="1" ht="15.75" customHeight="1">
      <c r="D58527" s="233"/>
    </row>
    <row r="58529" spans="4:4" s="232" customFormat="1" ht="15.75" customHeight="1">
      <c r="D58529" s="233"/>
    </row>
    <row r="58531" spans="4:4" s="232" customFormat="1" ht="15.75" customHeight="1">
      <c r="D58531" s="233"/>
    </row>
    <row r="58533" spans="4:4" s="232" customFormat="1" ht="15.75" customHeight="1">
      <c r="D58533" s="233"/>
    </row>
    <row r="58535" spans="4:4" s="232" customFormat="1" ht="15.75" customHeight="1">
      <c r="D58535" s="233"/>
    </row>
    <row r="58537" spans="4:4" s="232" customFormat="1" ht="15.75" customHeight="1">
      <c r="D58537" s="233"/>
    </row>
    <row r="58539" spans="4:4" s="232" customFormat="1" ht="15.75" customHeight="1">
      <c r="D58539" s="233"/>
    </row>
    <row r="58541" spans="4:4" s="232" customFormat="1" ht="15.75" customHeight="1">
      <c r="D58541" s="233"/>
    </row>
    <row r="58543" spans="4:4" s="232" customFormat="1" ht="15.75" customHeight="1">
      <c r="D58543" s="233"/>
    </row>
    <row r="58545" spans="4:4" s="232" customFormat="1" ht="15.75" customHeight="1">
      <c r="D58545" s="233"/>
    </row>
    <row r="58547" spans="4:4" s="232" customFormat="1" ht="15.75" customHeight="1">
      <c r="D58547" s="233"/>
    </row>
    <row r="58549" spans="4:4" s="232" customFormat="1" ht="15.75" customHeight="1">
      <c r="D58549" s="233"/>
    </row>
    <row r="58551" spans="4:4" s="232" customFormat="1" ht="15.75" customHeight="1">
      <c r="D58551" s="233"/>
    </row>
    <row r="58553" spans="4:4" s="232" customFormat="1" ht="15.75" customHeight="1">
      <c r="D58553" s="233"/>
    </row>
    <row r="58555" spans="4:4" s="232" customFormat="1" ht="15.75" customHeight="1">
      <c r="D58555" s="233"/>
    </row>
    <row r="58557" spans="4:4" s="232" customFormat="1" ht="15.75" customHeight="1">
      <c r="D58557" s="233"/>
    </row>
    <row r="58559" spans="4:4" s="232" customFormat="1" ht="15.75" customHeight="1">
      <c r="D58559" s="233"/>
    </row>
    <row r="58561" spans="4:4" s="232" customFormat="1" ht="15.75" customHeight="1">
      <c r="D58561" s="233"/>
    </row>
    <row r="58563" spans="4:4" s="232" customFormat="1" ht="15.75" customHeight="1">
      <c r="D58563" s="233"/>
    </row>
    <row r="58565" spans="4:4" s="232" customFormat="1" ht="15.75" customHeight="1">
      <c r="D58565" s="233"/>
    </row>
    <row r="58567" spans="4:4" s="232" customFormat="1" ht="15.75" customHeight="1">
      <c r="D58567" s="233"/>
    </row>
    <row r="58569" spans="4:4" s="232" customFormat="1" ht="15.75" customHeight="1">
      <c r="D58569" s="233"/>
    </row>
    <row r="58571" spans="4:4" s="232" customFormat="1" ht="15.75" customHeight="1">
      <c r="D58571" s="233"/>
    </row>
    <row r="58573" spans="4:4" s="232" customFormat="1" ht="15.75" customHeight="1">
      <c r="D58573" s="233"/>
    </row>
    <row r="58575" spans="4:4" s="232" customFormat="1" ht="15.75" customHeight="1">
      <c r="D58575" s="233"/>
    </row>
    <row r="58577" spans="4:4" s="232" customFormat="1" ht="15.75" customHeight="1">
      <c r="D58577" s="233"/>
    </row>
    <row r="58579" spans="4:4" s="232" customFormat="1" ht="15.75" customHeight="1">
      <c r="D58579" s="233"/>
    </row>
    <row r="58581" spans="4:4" s="232" customFormat="1" ht="15.75" customHeight="1">
      <c r="D58581" s="233"/>
    </row>
    <row r="58583" spans="4:4" s="232" customFormat="1" ht="15.75" customHeight="1">
      <c r="D58583" s="233"/>
    </row>
    <row r="58585" spans="4:4" s="232" customFormat="1" ht="15.75" customHeight="1">
      <c r="D58585" s="233"/>
    </row>
    <row r="58587" spans="4:4" s="232" customFormat="1" ht="15.75" customHeight="1">
      <c r="D58587" s="233"/>
    </row>
    <row r="58589" spans="4:4" s="232" customFormat="1" ht="15.75" customHeight="1">
      <c r="D58589" s="233"/>
    </row>
    <row r="58591" spans="4:4" s="232" customFormat="1" ht="15.75" customHeight="1">
      <c r="D58591" s="233"/>
    </row>
    <row r="58593" spans="4:4" s="232" customFormat="1" ht="15.75" customHeight="1">
      <c r="D58593" s="233"/>
    </row>
    <row r="58595" spans="4:4" s="232" customFormat="1" ht="15.75" customHeight="1">
      <c r="D58595" s="233"/>
    </row>
    <row r="58597" spans="4:4" s="232" customFormat="1" ht="15.75" customHeight="1">
      <c r="D58597" s="233"/>
    </row>
    <row r="58599" spans="4:4" s="232" customFormat="1" ht="15.75" customHeight="1">
      <c r="D58599" s="233"/>
    </row>
    <row r="58601" spans="4:4" s="232" customFormat="1" ht="15.75" customHeight="1">
      <c r="D58601" s="233"/>
    </row>
    <row r="58603" spans="4:4" s="232" customFormat="1" ht="15.75" customHeight="1">
      <c r="D58603" s="233"/>
    </row>
    <row r="58605" spans="4:4" s="232" customFormat="1" ht="15.75" customHeight="1">
      <c r="D58605" s="233"/>
    </row>
    <row r="58607" spans="4:4" s="232" customFormat="1" ht="15.75" customHeight="1">
      <c r="D58607" s="233"/>
    </row>
    <row r="58609" spans="4:4" s="232" customFormat="1" ht="15.75" customHeight="1">
      <c r="D58609" s="233"/>
    </row>
    <row r="58611" spans="4:4" s="232" customFormat="1" ht="15.75" customHeight="1">
      <c r="D58611" s="233"/>
    </row>
    <row r="58613" spans="4:4" s="232" customFormat="1" ht="15.75" customHeight="1">
      <c r="D58613" s="233"/>
    </row>
    <row r="58615" spans="4:4" s="232" customFormat="1" ht="15.75" customHeight="1">
      <c r="D58615" s="233"/>
    </row>
    <row r="58617" spans="4:4" s="232" customFormat="1" ht="15.75" customHeight="1">
      <c r="D58617" s="233"/>
    </row>
    <row r="58619" spans="4:4" s="232" customFormat="1" ht="15.75" customHeight="1">
      <c r="D58619" s="233"/>
    </row>
    <row r="58621" spans="4:4" s="232" customFormat="1" ht="15.75" customHeight="1">
      <c r="D58621" s="233"/>
    </row>
    <row r="58623" spans="4:4" s="232" customFormat="1" ht="15.75" customHeight="1">
      <c r="D58623" s="233"/>
    </row>
    <row r="58625" spans="4:4" s="232" customFormat="1" ht="15.75" customHeight="1">
      <c r="D58625" s="233"/>
    </row>
    <row r="58627" spans="4:4" s="232" customFormat="1" ht="15.75" customHeight="1">
      <c r="D58627" s="233"/>
    </row>
    <row r="58629" spans="4:4" s="232" customFormat="1" ht="15.75" customHeight="1">
      <c r="D58629" s="233"/>
    </row>
    <row r="58631" spans="4:4" s="232" customFormat="1" ht="15.75" customHeight="1">
      <c r="D58631" s="233"/>
    </row>
    <row r="58633" spans="4:4" s="232" customFormat="1" ht="15.75" customHeight="1">
      <c r="D58633" s="233"/>
    </row>
    <row r="58635" spans="4:4" s="232" customFormat="1" ht="15.75" customHeight="1">
      <c r="D58635" s="233"/>
    </row>
    <row r="58637" spans="4:4" s="232" customFormat="1" ht="15.75" customHeight="1">
      <c r="D58637" s="233"/>
    </row>
    <row r="58639" spans="4:4" s="232" customFormat="1" ht="15.75" customHeight="1">
      <c r="D58639" s="233"/>
    </row>
    <row r="58641" spans="4:4" s="232" customFormat="1" ht="15.75" customHeight="1">
      <c r="D58641" s="233"/>
    </row>
    <row r="58643" spans="4:4" s="232" customFormat="1" ht="15.75" customHeight="1">
      <c r="D58643" s="233"/>
    </row>
    <row r="58645" spans="4:4" s="232" customFormat="1" ht="15.75" customHeight="1">
      <c r="D58645" s="233"/>
    </row>
    <row r="58647" spans="4:4" s="232" customFormat="1" ht="15.75" customHeight="1">
      <c r="D58647" s="233"/>
    </row>
    <row r="58649" spans="4:4" s="232" customFormat="1" ht="15.75" customHeight="1">
      <c r="D58649" s="233"/>
    </row>
    <row r="58651" spans="4:4" s="232" customFormat="1" ht="15.75" customHeight="1">
      <c r="D58651" s="233"/>
    </row>
    <row r="58653" spans="4:4" s="232" customFormat="1" ht="15.75" customHeight="1">
      <c r="D58653" s="233"/>
    </row>
    <row r="58655" spans="4:4" s="232" customFormat="1" ht="15.75" customHeight="1">
      <c r="D58655" s="233"/>
    </row>
    <row r="58657" spans="4:4" s="232" customFormat="1" ht="15.75" customHeight="1">
      <c r="D58657" s="233"/>
    </row>
    <row r="58659" spans="4:4" s="232" customFormat="1" ht="15.75" customHeight="1">
      <c r="D58659" s="233"/>
    </row>
    <row r="58661" spans="4:4" s="232" customFormat="1" ht="15.75" customHeight="1">
      <c r="D58661" s="233"/>
    </row>
    <row r="58663" spans="4:4" s="232" customFormat="1" ht="15.75" customHeight="1">
      <c r="D58663" s="233"/>
    </row>
    <row r="58665" spans="4:4" s="232" customFormat="1" ht="15.75" customHeight="1">
      <c r="D58665" s="233"/>
    </row>
    <row r="58667" spans="4:4" s="232" customFormat="1" ht="15.75" customHeight="1">
      <c r="D58667" s="233"/>
    </row>
    <row r="58669" spans="4:4" s="232" customFormat="1" ht="15.75" customHeight="1">
      <c r="D58669" s="233"/>
    </row>
    <row r="58671" spans="4:4" s="232" customFormat="1" ht="15.75" customHeight="1">
      <c r="D58671" s="233"/>
    </row>
    <row r="58673" spans="4:4" s="232" customFormat="1" ht="15.75" customHeight="1">
      <c r="D58673" s="233"/>
    </row>
    <row r="58675" spans="4:4" s="232" customFormat="1" ht="15.75" customHeight="1">
      <c r="D58675" s="233"/>
    </row>
    <row r="58677" spans="4:4" s="232" customFormat="1" ht="15.75" customHeight="1">
      <c r="D58677" s="233"/>
    </row>
    <row r="58679" spans="4:4" s="232" customFormat="1" ht="15.75" customHeight="1">
      <c r="D58679" s="233"/>
    </row>
    <row r="58681" spans="4:4" s="232" customFormat="1" ht="15.75" customHeight="1">
      <c r="D58681" s="233"/>
    </row>
    <row r="58683" spans="4:4" s="232" customFormat="1" ht="15.75" customHeight="1">
      <c r="D58683" s="233"/>
    </row>
    <row r="58685" spans="4:4" s="232" customFormat="1" ht="15.75" customHeight="1">
      <c r="D58685" s="233"/>
    </row>
    <row r="58687" spans="4:4" s="232" customFormat="1" ht="15.75" customHeight="1">
      <c r="D58687" s="233"/>
    </row>
    <row r="58689" spans="4:4" s="232" customFormat="1" ht="15.75" customHeight="1">
      <c r="D58689" s="233"/>
    </row>
    <row r="58691" spans="4:4" s="232" customFormat="1" ht="15.75" customHeight="1">
      <c r="D58691" s="233"/>
    </row>
    <row r="58693" spans="4:4" s="232" customFormat="1" ht="15.75" customHeight="1">
      <c r="D58693" s="233"/>
    </row>
    <row r="58695" spans="4:4" s="232" customFormat="1" ht="15.75" customHeight="1">
      <c r="D58695" s="233"/>
    </row>
    <row r="58697" spans="4:4" s="232" customFormat="1" ht="15.75" customHeight="1">
      <c r="D58697" s="233"/>
    </row>
    <row r="58699" spans="4:4" s="232" customFormat="1" ht="15.75" customHeight="1">
      <c r="D58699" s="233"/>
    </row>
    <row r="58701" spans="4:4" s="232" customFormat="1" ht="15.75" customHeight="1">
      <c r="D58701" s="233"/>
    </row>
    <row r="58703" spans="4:4" s="232" customFormat="1" ht="15.75" customHeight="1">
      <c r="D58703" s="233"/>
    </row>
    <row r="58705" spans="4:4" s="232" customFormat="1" ht="15.75" customHeight="1">
      <c r="D58705" s="233"/>
    </row>
    <row r="58707" spans="4:4" s="232" customFormat="1" ht="15.75" customHeight="1">
      <c r="D58707" s="233"/>
    </row>
    <row r="58709" spans="4:4" s="232" customFormat="1" ht="15.75" customHeight="1">
      <c r="D58709" s="233"/>
    </row>
    <row r="58711" spans="4:4" s="232" customFormat="1" ht="15.75" customHeight="1">
      <c r="D58711" s="233"/>
    </row>
    <row r="58713" spans="4:4" s="232" customFormat="1" ht="15.75" customHeight="1">
      <c r="D58713" s="233"/>
    </row>
    <row r="58715" spans="4:4" s="232" customFormat="1" ht="15.75" customHeight="1">
      <c r="D58715" s="233"/>
    </row>
    <row r="58717" spans="4:4" s="232" customFormat="1" ht="15.75" customHeight="1">
      <c r="D58717" s="233"/>
    </row>
    <row r="58719" spans="4:4" s="232" customFormat="1" ht="15.75" customHeight="1">
      <c r="D58719" s="233"/>
    </row>
    <row r="58721" spans="4:4" s="232" customFormat="1" ht="15.75" customHeight="1">
      <c r="D58721" s="233"/>
    </row>
    <row r="58723" spans="4:4" s="232" customFormat="1" ht="15.75" customHeight="1">
      <c r="D58723" s="233"/>
    </row>
    <row r="58725" spans="4:4" s="232" customFormat="1" ht="15.75" customHeight="1">
      <c r="D58725" s="233"/>
    </row>
    <row r="58727" spans="4:4" s="232" customFormat="1" ht="15.75" customHeight="1">
      <c r="D58727" s="233"/>
    </row>
    <row r="58729" spans="4:4" s="232" customFormat="1" ht="15.75" customHeight="1">
      <c r="D58729" s="233"/>
    </row>
    <row r="58731" spans="4:4" s="232" customFormat="1" ht="15.75" customHeight="1">
      <c r="D58731" s="233"/>
    </row>
    <row r="58733" spans="4:4" s="232" customFormat="1" ht="15.75" customHeight="1">
      <c r="D58733" s="233"/>
    </row>
    <row r="58735" spans="4:4" s="232" customFormat="1" ht="15.75" customHeight="1">
      <c r="D58735" s="233"/>
    </row>
    <row r="58737" spans="4:4" s="232" customFormat="1" ht="15.75" customHeight="1">
      <c r="D58737" s="233"/>
    </row>
    <row r="58739" spans="4:4" s="232" customFormat="1" ht="15.75" customHeight="1">
      <c r="D58739" s="233"/>
    </row>
    <row r="58741" spans="4:4" s="232" customFormat="1" ht="15.75" customHeight="1">
      <c r="D58741" s="233"/>
    </row>
    <row r="58743" spans="4:4" s="232" customFormat="1" ht="15.75" customHeight="1">
      <c r="D58743" s="233"/>
    </row>
    <row r="58745" spans="4:4" s="232" customFormat="1" ht="15.75" customHeight="1">
      <c r="D58745" s="233"/>
    </row>
    <row r="58747" spans="4:4" s="232" customFormat="1" ht="15.75" customHeight="1">
      <c r="D58747" s="233"/>
    </row>
    <row r="58749" spans="4:4" s="232" customFormat="1" ht="15.75" customHeight="1">
      <c r="D58749" s="233"/>
    </row>
    <row r="58751" spans="4:4" s="232" customFormat="1" ht="15.75" customHeight="1">
      <c r="D58751" s="233"/>
    </row>
    <row r="58753" spans="4:4" s="232" customFormat="1" ht="15.75" customHeight="1">
      <c r="D58753" s="233"/>
    </row>
    <row r="58755" spans="4:4" s="232" customFormat="1" ht="15.75" customHeight="1">
      <c r="D58755" s="233"/>
    </row>
    <row r="58757" spans="4:4" s="232" customFormat="1" ht="15.75" customHeight="1">
      <c r="D58757" s="233"/>
    </row>
    <row r="58759" spans="4:4" s="232" customFormat="1" ht="15.75" customHeight="1">
      <c r="D58759" s="233"/>
    </row>
    <row r="58761" spans="4:4" s="232" customFormat="1" ht="15.75" customHeight="1">
      <c r="D58761" s="233"/>
    </row>
    <row r="58763" spans="4:4" s="232" customFormat="1" ht="15.75" customHeight="1">
      <c r="D58763" s="233"/>
    </row>
    <row r="58765" spans="4:4" s="232" customFormat="1" ht="15.75" customHeight="1">
      <c r="D58765" s="233"/>
    </row>
    <row r="58767" spans="4:4" s="232" customFormat="1" ht="15.75" customHeight="1">
      <c r="D58767" s="233"/>
    </row>
    <row r="58769" spans="4:4" s="232" customFormat="1" ht="15.75" customHeight="1">
      <c r="D58769" s="233"/>
    </row>
    <row r="58771" spans="4:4" s="232" customFormat="1" ht="15.75" customHeight="1">
      <c r="D58771" s="233"/>
    </row>
    <row r="58773" spans="4:4" s="232" customFormat="1" ht="15.75" customHeight="1">
      <c r="D58773" s="233"/>
    </row>
    <row r="58775" spans="4:4" s="232" customFormat="1" ht="15.75" customHeight="1">
      <c r="D58775" s="233"/>
    </row>
    <row r="58777" spans="4:4" s="232" customFormat="1" ht="15.75" customHeight="1">
      <c r="D58777" s="233"/>
    </row>
    <row r="58779" spans="4:4" s="232" customFormat="1" ht="15.75" customHeight="1">
      <c r="D58779" s="233"/>
    </row>
    <row r="58781" spans="4:4" s="232" customFormat="1" ht="15.75" customHeight="1">
      <c r="D58781" s="233"/>
    </row>
    <row r="58783" spans="4:4" s="232" customFormat="1" ht="15.75" customHeight="1">
      <c r="D58783" s="233"/>
    </row>
    <row r="58785" spans="4:4" s="232" customFormat="1" ht="15.75" customHeight="1">
      <c r="D58785" s="233"/>
    </row>
    <row r="58787" spans="4:4" s="232" customFormat="1" ht="15.75" customHeight="1">
      <c r="D58787" s="233"/>
    </row>
    <row r="58789" spans="4:4" s="232" customFormat="1" ht="15.75" customHeight="1">
      <c r="D58789" s="233"/>
    </row>
    <row r="58791" spans="4:4" s="232" customFormat="1" ht="15.75" customHeight="1">
      <c r="D58791" s="233"/>
    </row>
    <row r="58793" spans="4:4" s="232" customFormat="1" ht="15.75" customHeight="1">
      <c r="D58793" s="233"/>
    </row>
    <row r="58795" spans="4:4" s="232" customFormat="1" ht="15.75" customHeight="1">
      <c r="D58795" s="233"/>
    </row>
    <row r="58797" spans="4:4" s="232" customFormat="1" ht="15.75" customHeight="1">
      <c r="D58797" s="233"/>
    </row>
    <row r="58799" spans="4:4" s="232" customFormat="1" ht="15.75" customHeight="1">
      <c r="D58799" s="233"/>
    </row>
    <row r="58801" spans="4:4" s="232" customFormat="1" ht="15.75" customHeight="1">
      <c r="D58801" s="233"/>
    </row>
    <row r="58803" spans="4:4" s="232" customFormat="1" ht="15.75" customHeight="1">
      <c r="D58803" s="233"/>
    </row>
    <row r="58805" spans="4:4" s="232" customFormat="1" ht="15.75" customHeight="1">
      <c r="D58805" s="233"/>
    </row>
    <row r="58807" spans="4:4" s="232" customFormat="1" ht="15.75" customHeight="1">
      <c r="D58807" s="233"/>
    </row>
    <row r="58809" spans="4:4" s="232" customFormat="1" ht="15.75" customHeight="1">
      <c r="D58809" s="233"/>
    </row>
    <row r="58811" spans="4:4" s="232" customFormat="1" ht="15.75" customHeight="1">
      <c r="D58811" s="233"/>
    </row>
    <row r="58813" spans="4:4" s="232" customFormat="1" ht="15.75" customHeight="1">
      <c r="D58813" s="233"/>
    </row>
    <row r="58815" spans="4:4" s="232" customFormat="1" ht="15.75" customHeight="1">
      <c r="D58815" s="233"/>
    </row>
    <row r="58817" spans="4:4" s="232" customFormat="1" ht="15.75" customHeight="1">
      <c r="D58817" s="233"/>
    </row>
    <row r="58819" spans="4:4" s="232" customFormat="1" ht="15.75" customHeight="1">
      <c r="D58819" s="233"/>
    </row>
    <row r="58821" spans="4:4" s="232" customFormat="1" ht="15.75" customHeight="1">
      <c r="D58821" s="233"/>
    </row>
    <row r="58823" spans="4:4" s="232" customFormat="1" ht="15.75" customHeight="1">
      <c r="D58823" s="233"/>
    </row>
    <row r="58825" spans="4:4" s="232" customFormat="1" ht="15.75" customHeight="1">
      <c r="D58825" s="233"/>
    </row>
    <row r="58827" spans="4:4" s="232" customFormat="1" ht="15.75" customHeight="1">
      <c r="D58827" s="233"/>
    </row>
    <row r="58829" spans="4:4" s="232" customFormat="1" ht="15.75" customHeight="1">
      <c r="D58829" s="233"/>
    </row>
    <row r="58831" spans="4:4" s="232" customFormat="1" ht="15.75" customHeight="1">
      <c r="D58831" s="233"/>
    </row>
    <row r="58833" spans="4:4" s="232" customFormat="1" ht="15.75" customHeight="1">
      <c r="D58833" s="233"/>
    </row>
    <row r="58835" spans="4:4" s="232" customFormat="1" ht="15.75" customHeight="1">
      <c r="D58835" s="233"/>
    </row>
    <row r="58837" spans="4:4" s="232" customFormat="1" ht="15.75" customHeight="1">
      <c r="D58837" s="233"/>
    </row>
    <row r="58839" spans="4:4" s="232" customFormat="1" ht="15.75" customHeight="1">
      <c r="D58839" s="233"/>
    </row>
    <row r="58841" spans="4:4" s="232" customFormat="1" ht="15.75" customHeight="1">
      <c r="D58841" s="233"/>
    </row>
    <row r="58843" spans="4:4" s="232" customFormat="1" ht="15.75" customHeight="1">
      <c r="D58843" s="233"/>
    </row>
    <row r="58845" spans="4:4" s="232" customFormat="1" ht="15.75" customHeight="1">
      <c r="D58845" s="233"/>
    </row>
    <row r="58847" spans="4:4" s="232" customFormat="1" ht="15.75" customHeight="1">
      <c r="D58847" s="233"/>
    </row>
    <row r="58849" spans="4:4" s="232" customFormat="1" ht="15.75" customHeight="1">
      <c r="D58849" s="233"/>
    </row>
    <row r="58851" spans="4:4" s="232" customFormat="1" ht="15.75" customHeight="1">
      <c r="D58851" s="233"/>
    </row>
    <row r="58853" spans="4:4" s="232" customFormat="1" ht="15.75" customHeight="1">
      <c r="D58853" s="233"/>
    </row>
    <row r="58855" spans="4:4" s="232" customFormat="1" ht="15.75" customHeight="1">
      <c r="D58855" s="233"/>
    </row>
    <row r="58857" spans="4:4" s="232" customFormat="1" ht="15.75" customHeight="1">
      <c r="D58857" s="233"/>
    </row>
    <row r="58859" spans="4:4" s="232" customFormat="1" ht="15.75" customHeight="1">
      <c r="D58859" s="233"/>
    </row>
    <row r="58861" spans="4:4" s="232" customFormat="1" ht="15.75" customHeight="1">
      <c r="D58861" s="233"/>
    </row>
    <row r="58863" spans="4:4" s="232" customFormat="1" ht="15.75" customHeight="1">
      <c r="D58863" s="233"/>
    </row>
    <row r="58865" spans="4:4" s="232" customFormat="1" ht="15.75" customHeight="1">
      <c r="D58865" s="233"/>
    </row>
    <row r="58867" spans="4:4" s="232" customFormat="1" ht="15.75" customHeight="1">
      <c r="D58867" s="233"/>
    </row>
    <row r="58869" spans="4:4" s="232" customFormat="1" ht="15.75" customHeight="1">
      <c r="D58869" s="233"/>
    </row>
    <row r="58871" spans="4:4" s="232" customFormat="1" ht="15.75" customHeight="1">
      <c r="D58871" s="233"/>
    </row>
    <row r="58873" spans="4:4" s="232" customFormat="1" ht="15.75" customHeight="1">
      <c r="D58873" s="233"/>
    </row>
    <row r="58875" spans="4:4" s="232" customFormat="1" ht="15.75" customHeight="1">
      <c r="D58875" s="233"/>
    </row>
    <row r="58877" spans="4:4" s="232" customFormat="1" ht="15.75" customHeight="1">
      <c r="D58877" s="233"/>
    </row>
    <row r="58879" spans="4:4" s="232" customFormat="1" ht="15.75" customHeight="1">
      <c r="D58879" s="233"/>
    </row>
    <row r="58881" spans="4:4" s="232" customFormat="1" ht="15.75" customHeight="1">
      <c r="D58881" s="233"/>
    </row>
    <row r="58883" spans="4:4" s="232" customFormat="1" ht="15.75" customHeight="1">
      <c r="D58883" s="233"/>
    </row>
    <row r="58885" spans="4:4" s="232" customFormat="1" ht="15.75" customHeight="1">
      <c r="D58885" s="233"/>
    </row>
    <row r="58887" spans="4:4" s="232" customFormat="1" ht="15.75" customHeight="1">
      <c r="D58887" s="233"/>
    </row>
    <row r="58889" spans="4:4" s="232" customFormat="1" ht="15.75" customHeight="1">
      <c r="D58889" s="233"/>
    </row>
    <row r="58891" spans="4:4" s="232" customFormat="1" ht="15.75" customHeight="1">
      <c r="D58891" s="233"/>
    </row>
    <row r="58893" spans="4:4" s="232" customFormat="1" ht="15.75" customHeight="1">
      <c r="D58893" s="233"/>
    </row>
    <row r="58895" spans="4:4" s="232" customFormat="1" ht="15.75" customHeight="1">
      <c r="D58895" s="233"/>
    </row>
    <row r="58897" spans="4:4" s="232" customFormat="1" ht="15.75" customHeight="1">
      <c r="D58897" s="233"/>
    </row>
    <row r="58899" spans="4:4" s="232" customFormat="1" ht="15.75" customHeight="1">
      <c r="D58899" s="233"/>
    </row>
    <row r="58901" spans="4:4" s="232" customFormat="1" ht="15.75" customHeight="1">
      <c r="D58901" s="233"/>
    </row>
    <row r="58903" spans="4:4" s="232" customFormat="1" ht="15.75" customHeight="1">
      <c r="D58903" s="233"/>
    </row>
    <row r="58905" spans="4:4" s="232" customFormat="1" ht="15.75" customHeight="1">
      <c r="D58905" s="233"/>
    </row>
    <row r="58907" spans="4:4" s="232" customFormat="1" ht="15.75" customHeight="1">
      <c r="D58907" s="233"/>
    </row>
    <row r="58909" spans="4:4" s="232" customFormat="1" ht="15.75" customHeight="1">
      <c r="D58909" s="233"/>
    </row>
    <row r="58911" spans="4:4" s="232" customFormat="1" ht="15.75" customHeight="1">
      <c r="D58911" s="233"/>
    </row>
    <row r="58913" spans="4:4" s="232" customFormat="1" ht="15.75" customHeight="1">
      <c r="D58913" s="233"/>
    </row>
    <row r="58915" spans="4:4" s="232" customFormat="1" ht="15.75" customHeight="1">
      <c r="D58915" s="233"/>
    </row>
    <row r="58917" spans="4:4" s="232" customFormat="1" ht="15.75" customHeight="1">
      <c r="D58917" s="233"/>
    </row>
    <row r="58919" spans="4:4" s="232" customFormat="1" ht="15.75" customHeight="1">
      <c r="D58919" s="233"/>
    </row>
    <row r="58921" spans="4:4" s="232" customFormat="1" ht="15.75" customHeight="1">
      <c r="D58921" s="233"/>
    </row>
    <row r="58923" spans="4:4" s="232" customFormat="1" ht="15.75" customHeight="1">
      <c r="D58923" s="233"/>
    </row>
    <row r="58925" spans="4:4" s="232" customFormat="1" ht="15.75" customHeight="1">
      <c r="D58925" s="233"/>
    </row>
    <row r="58927" spans="4:4" s="232" customFormat="1" ht="15.75" customHeight="1">
      <c r="D58927" s="233"/>
    </row>
    <row r="58929" spans="4:4" s="232" customFormat="1" ht="15.75" customHeight="1">
      <c r="D58929" s="233"/>
    </row>
    <row r="58931" spans="4:4" s="232" customFormat="1" ht="15.75" customHeight="1">
      <c r="D58931" s="233"/>
    </row>
    <row r="58933" spans="4:4" s="232" customFormat="1" ht="15.75" customHeight="1">
      <c r="D58933" s="233"/>
    </row>
    <row r="58935" spans="4:4" s="232" customFormat="1" ht="15.75" customHeight="1">
      <c r="D58935" s="233"/>
    </row>
    <row r="58937" spans="4:4" s="232" customFormat="1" ht="15.75" customHeight="1">
      <c r="D58937" s="233"/>
    </row>
    <row r="58939" spans="4:4" s="232" customFormat="1" ht="15.75" customHeight="1">
      <c r="D58939" s="233"/>
    </row>
    <row r="58941" spans="4:4" s="232" customFormat="1" ht="15.75" customHeight="1">
      <c r="D58941" s="233"/>
    </row>
    <row r="58943" spans="4:4" s="232" customFormat="1" ht="15.75" customHeight="1">
      <c r="D58943" s="233"/>
    </row>
    <row r="58945" spans="4:4" s="232" customFormat="1" ht="15.75" customHeight="1">
      <c r="D58945" s="233"/>
    </row>
    <row r="58947" spans="4:4" s="232" customFormat="1" ht="15.75" customHeight="1">
      <c r="D58947" s="233"/>
    </row>
    <row r="58949" spans="4:4" s="232" customFormat="1" ht="15.75" customHeight="1">
      <c r="D58949" s="233"/>
    </row>
    <row r="58951" spans="4:4" s="232" customFormat="1" ht="15.75" customHeight="1">
      <c r="D58951" s="233"/>
    </row>
    <row r="58953" spans="4:4" s="232" customFormat="1" ht="15.75" customHeight="1">
      <c r="D58953" s="233"/>
    </row>
    <row r="58955" spans="4:4" s="232" customFormat="1" ht="15.75" customHeight="1">
      <c r="D58955" s="233"/>
    </row>
    <row r="58957" spans="4:4" s="232" customFormat="1" ht="15.75" customHeight="1">
      <c r="D58957" s="233"/>
    </row>
    <row r="58959" spans="4:4" s="232" customFormat="1" ht="15.75" customHeight="1">
      <c r="D58959" s="233"/>
    </row>
    <row r="58961" spans="4:4" s="232" customFormat="1" ht="15.75" customHeight="1">
      <c r="D58961" s="233"/>
    </row>
    <row r="58963" spans="4:4" s="232" customFormat="1" ht="15.75" customHeight="1">
      <c r="D58963" s="233"/>
    </row>
    <row r="58965" spans="4:4" s="232" customFormat="1" ht="15.75" customHeight="1">
      <c r="D58965" s="233"/>
    </row>
    <row r="58967" spans="4:4" s="232" customFormat="1" ht="15.75" customHeight="1">
      <c r="D58967" s="233"/>
    </row>
    <row r="58969" spans="4:4" s="232" customFormat="1" ht="15.75" customHeight="1">
      <c r="D58969" s="233"/>
    </row>
    <row r="58971" spans="4:4" s="232" customFormat="1" ht="15.75" customHeight="1">
      <c r="D58971" s="233"/>
    </row>
    <row r="58973" spans="4:4" s="232" customFormat="1" ht="15.75" customHeight="1">
      <c r="D58973" s="233"/>
    </row>
    <row r="58975" spans="4:4" s="232" customFormat="1" ht="15.75" customHeight="1">
      <c r="D58975" s="233"/>
    </row>
    <row r="58977" spans="4:4" s="232" customFormat="1" ht="15.75" customHeight="1">
      <c r="D58977" s="233"/>
    </row>
    <row r="58979" spans="4:4" s="232" customFormat="1" ht="15.75" customHeight="1">
      <c r="D58979" s="233"/>
    </row>
    <row r="58981" spans="4:4" s="232" customFormat="1" ht="15.75" customHeight="1">
      <c r="D58981" s="233"/>
    </row>
    <row r="58983" spans="4:4" s="232" customFormat="1" ht="15.75" customHeight="1">
      <c r="D58983" s="233"/>
    </row>
    <row r="58985" spans="4:4" s="232" customFormat="1" ht="15.75" customHeight="1">
      <c r="D58985" s="233"/>
    </row>
    <row r="58987" spans="4:4" s="232" customFormat="1" ht="15.75" customHeight="1">
      <c r="D58987" s="233"/>
    </row>
    <row r="58989" spans="4:4" s="232" customFormat="1" ht="15.75" customHeight="1">
      <c r="D58989" s="233"/>
    </row>
    <row r="58991" spans="4:4" s="232" customFormat="1" ht="15.75" customHeight="1">
      <c r="D58991" s="233"/>
    </row>
    <row r="58993" spans="4:4" s="232" customFormat="1" ht="15.75" customHeight="1">
      <c r="D58993" s="233"/>
    </row>
    <row r="58995" spans="4:4" s="232" customFormat="1" ht="15.75" customHeight="1">
      <c r="D58995" s="233"/>
    </row>
    <row r="58997" spans="4:4" s="232" customFormat="1" ht="15.75" customHeight="1">
      <c r="D58997" s="233"/>
    </row>
    <row r="58999" spans="4:4" s="232" customFormat="1" ht="15.75" customHeight="1">
      <c r="D58999" s="233"/>
    </row>
    <row r="59001" spans="4:4" s="232" customFormat="1" ht="15.75" customHeight="1">
      <c r="D59001" s="233"/>
    </row>
    <row r="59003" spans="4:4" s="232" customFormat="1" ht="15.75" customHeight="1">
      <c r="D59003" s="233"/>
    </row>
    <row r="59005" spans="4:4" s="232" customFormat="1" ht="15.75" customHeight="1">
      <c r="D59005" s="233"/>
    </row>
    <row r="59007" spans="4:4" s="232" customFormat="1" ht="15.75" customHeight="1">
      <c r="D59007" s="233"/>
    </row>
    <row r="59009" spans="4:4" s="232" customFormat="1" ht="15.75" customHeight="1">
      <c r="D59009" s="233"/>
    </row>
    <row r="59011" spans="4:4" s="232" customFormat="1" ht="15.75" customHeight="1">
      <c r="D59011" s="233"/>
    </row>
    <row r="59013" spans="4:4" s="232" customFormat="1" ht="15.75" customHeight="1">
      <c r="D59013" s="233"/>
    </row>
    <row r="59015" spans="4:4" s="232" customFormat="1" ht="15.75" customHeight="1">
      <c r="D59015" s="233"/>
    </row>
    <row r="59017" spans="4:4" s="232" customFormat="1" ht="15.75" customHeight="1">
      <c r="D59017" s="233"/>
    </row>
    <row r="59019" spans="4:4" s="232" customFormat="1" ht="15.75" customHeight="1">
      <c r="D59019" s="233"/>
    </row>
    <row r="59021" spans="4:4" s="232" customFormat="1" ht="15.75" customHeight="1">
      <c r="D59021" s="233"/>
    </row>
    <row r="59023" spans="4:4" s="232" customFormat="1" ht="15.75" customHeight="1">
      <c r="D59023" s="233"/>
    </row>
    <row r="59025" spans="4:4" s="232" customFormat="1" ht="15.75" customHeight="1">
      <c r="D59025" s="233"/>
    </row>
    <row r="59027" spans="4:4" s="232" customFormat="1" ht="15.75" customHeight="1">
      <c r="D59027" s="233"/>
    </row>
    <row r="59029" spans="4:4" s="232" customFormat="1" ht="15.75" customHeight="1">
      <c r="D59029" s="233"/>
    </row>
    <row r="59031" spans="4:4" s="232" customFormat="1" ht="15.75" customHeight="1">
      <c r="D59031" s="233"/>
    </row>
    <row r="59033" spans="4:4" s="232" customFormat="1" ht="15.75" customHeight="1">
      <c r="D59033" s="233"/>
    </row>
    <row r="59035" spans="4:4" s="232" customFormat="1" ht="15.75" customHeight="1">
      <c r="D59035" s="233"/>
    </row>
    <row r="59037" spans="4:4" s="232" customFormat="1" ht="15.75" customHeight="1">
      <c r="D59037" s="233"/>
    </row>
    <row r="59039" spans="4:4" s="232" customFormat="1" ht="15.75" customHeight="1">
      <c r="D59039" s="233"/>
    </row>
    <row r="59041" spans="4:4" s="232" customFormat="1" ht="15.75" customHeight="1">
      <c r="D59041" s="233"/>
    </row>
    <row r="59043" spans="4:4" s="232" customFormat="1" ht="15.75" customHeight="1">
      <c r="D59043" s="233"/>
    </row>
    <row r="59045" spans="4:4" s="232" customFormat="1" ht="15.75" customHeight="1">
      <c r="D59045" s="233"/>
    </row>
    <row r="59047" spans="4:4" s="232" customFormat="1" ht="15.75" customHeight="1">
      <c r="D59047" s="233"/>
    </row>
    <row r="59049" spans="4:4" s="232" customFormat="1" ht="15.75" customHeight="1">
      <c r="D59049" s="233"/>
    </row>
    <row r="59051" spans="4:4" s="232" customFormat="1" ht="15.75" customHeight="1">
      <c r="D59051" s="233"/>
    </row>
    <row r="59053" spans="4:4" s="232" customFormat="1" ht="15.75" customHeight="1">
      <c r="D59053" s="233"/>
    </row>
    <row r="59055" spans="4:4" s="232" customFormat="1" ht="15.75" customHeight="1">
      <c r="D59055" s="233"/>
    </row>
    <row r="59057" spans="4:4" s="232" customFormat="1" ht="15.75" customHeight="1">
      <c r="D59057" s="233"/>
    </row>
    <row r="59059" spans="4:4" s="232" customFormat="1" ht="15.75" customHeight="1">
      <c r="D59059" s="233"/>
    </row>
    <row r="59061" spans="4:4" s="232" customFormat="1" ht="15.75" customHeight="1">
      <c r="D59061" s="233"/>
    </row>
    <row r="59063" spans="4:4" s="232" customFormat="1" ht="15.75" customHeight="1">
      <c r="D59063" s="233"/>
    </row>
    <row r="59065" spans="4:4" s="232" customFormat="1" ht="15.75" customHeight="1">
      <c r="D59065" s="233"/>
    </row>
    <row r="59067" spans="4:4" s="232" customFormat="1" ht="15.75" customHeight="1">
      <c r="D59067" s="233"/>
    </row>
    <row r="59069" spans="4:4" s="232" customFormat="1" ht="15.75" customHeight="1">
      <c r="D59069" s="233"/>
    </row>
    <row r="59071" spans="4:4" s="232" customFormat="1" ht="15.75" customHeight="1">
      <c r="D59071" s="233"/>
    </row>
    <row r="59073" spans="4:4" s="232" customFormat="1" ht="15.75" customHeight="1">
      <c r="D59073" s="233"/>
    </row>
    <row r="59075" spans="4:4" s="232" customFormat="1" ht="15.75" customHeight="1">
      <c r="D59075" s="233"/>
    </row>
    <row r="59077" spans="4:4" s="232" customFormat="1" ht="15.75" customHeight="1">
      <c r="D59077" s="233"/>
    </row>
    <row r="59079" spans="4:4" s="232" customFormat="1" ht="15.75" customHeight="1">
      <c r="D59079" s="233"/>
    </row>
    <row r="59081" spans="4:4" s="232" customFormat="1" ht="15.75" customHeight="1">
      <c r="D59081" s="233"/>
    </row>
    <row r="59083" spans="4:4" s="232" customFormat="1" ht="15.75" customHeight="1">
      <c r="D59083" s="233"/>
    </row>
    <row r="59085" spans="4:4" s="232" customFormat="1" ht="15.75" customHeight="1">
      <c r="D59085" s="233"/>
    </row>
    <row r="59087" spans="4:4" s="232" customFormat="1" ht="15.75" customHeight="1">
      <c r="D59087" s="233"/>
    </row>
    <row r="59089" spans="4:4" s="232" customFormat="1" ht="15.75" customHeight="1">
      <c r="D59089" s="233"/>
    </row>
    <row r="59091" spans="4:4" s="232" customFormat="1" ht="15.75" customHeight="1">
      <c r="D59091" s="233"/>
    </row>
    <row r="59093" spans="4:4" s="232" customFormat="1" ht="15.75" customHeight="1">
      <c r="D59093" s="233"/>
    </row>
    <row r="59095" spans="4:4" s="232" customFormat="1" ht="15.75" customHeight="1">
      <c r="D59095" s="233"/>
    </row>
    <row r="59097" spans="4:4" s="232" customFormat="1" ht="15.75" customHeight="1">
      <c r="D59097" s="233"/>
    </row>
    <row r="59099" spans="4:4" s="232" customFormat="1" ht="15.75" customHeight="1">
      <c r="D59099" s="233"/>
    </row>
    <row r="59101" spans="4:4" s="232" customFormat="1" ht="15.75" customHeight="1">
      <c r="D59101" s="233"/>
    </row>
    <row r="59103" spans="4:4" s="232" customFormat="1" ht="15.75" customHeight="1">
      <c r="D59103" s="233"/>
    </row>
    <row r="59105" spans="4:4" s="232" customFormat="1" ht="15.75" customHeight="1">
      <c r="D59105" s="233"/>
    </row>
    <row r="59107" spans="4:4" s="232" customFormat="1" ht="15.75" customHeight="1">
      <c r="D59107" s="233"/>
    </row>
    <row r="59109" spans="4:4" s="232" customFormat="1" ht="15.75" customHeight="1">
      <c r="D59109" s="233"/>
    </row>
    <row r="59111" spans="4:4" s="232" customFormat="1" ht="15.75" customHeight="1">
      <c r="D59111" s="233"/>
    </row>
    <row r="59113" spans="4:4" s="232" customFormat="1" ht="15.75" customHeight="1">
      <c r="D59113" s="233"/>
    </row>
    <row r="59115" spans="4:4" s="232" customFormat="1" ht="15.75" customHeight="1">
      <c r="D59115" s="233"/>
    </row>
    <row r="59117" spans="4:4" s="232" customFormat="1" ht="15.75" customHeight="1">
      <c r="D59117" s="233"/>
    </row>
    <row r="59119" spans="4:4" s="232" customFormat="1" ht="15.75" customHeight="1">
      <c r="D59119" s="233"/>
    </row>
    <row r="59121" spans="4:4" s="232" customFormat="1" ht="15.75" customHeight="1">
      <c r="D59121" s="233"/>
    </row>
    <row r="59123" spans="4:4" s="232" customFormat="1" ht="15.75" customHeight="1">
      <c r="D59123" s="233"/>
    </row>
    <row r="59125" spans="4:4" s="232" customFormat="1" ht="15.75" customHeight="1">
      <c r="D59125" s="233"/>
    </row>
    <row r="59127" spans="4:4" s="232" customFormat="1" ht="15.75" customHeight="1">
      <c r="D59127" s="233"/>
    </row>
    <row r="59129" spans="4:4" s="232" customFormat="1" ht="15.75" customHeight="1">
      <c r="D59129" s="233"/>
    </row>
    <row r="59131" spans="4:4" s="232" customFormat="1" ht="15.75" customHeight="1">
      <c r="D59131" s="233"/>
    </row>
    <row r="59133" spans="4:4" s="232" customFormat="1" ht="15.75" customHeight="1">
      <c r="D59133" s="233"/>
    </row>
    <row r="59135" spans="4:4" s="232" customFormat="1" ht="15.75" customHeight="1">
      <c r="D59135" s="233"/>
    </row>
    <row r="59137" spans="4:4" s="232" customFormat="1" ht="15.75" customHeight="1">
      <c r="D59137" s="233"/>
    </row>
    <row r="59139" spans="4:4" s="232" customFormat="1" ht="15.75" customHeight="1">
      <c r="D59139" s="233"/>
    </row>
    <row r="59141" spans="4:4" s="232" customFormat="1" ht="15.75" customHeight="1">
      <c r="D59141" s="233"/>
    </row>
    <row r="59143" spans="4:4" s="232" customFormat="1" ht="15.75" customHeight="1">
      <c r="D59143" s="233"/>
    </row>
    <row r="59145" spans="4:4" s="232" customFormat="1" ht="15.75" customHeight="1">
      <c r="D59145" s="233"/>
    </row>
    <row r="59147" spans="4:4" s="232" customFormat="1" ht="15.75" customHeight="1">
      <c r="D59147" s="233"/>
    </row>
    <row r="59149" spans="4:4" s="232" customFormat="1" ht="15.75" customHeight="1">
      <c r="D59149" s="233"/>
    </row>
    <row r="59151" spans="4:4" s="232" customFormat="1" ht="15.75" customHeight="1">
      <c r="D59151" s="233"/>
    </row>
    <row r="59153" spans="4:4" s="232" customFormat="1" ht="15.75" customHeight="1">
      <c r="D59153" s="233"/>
    </row>
    <row r="59155" spans="4:4" s="232" customFormat="1" ht="15.75" customHeight="1">
      <c r="D59155" s="233"/>
    </row>
    <row r="59157" spans="4:4" s="232" customFormat="1" ht="15.75" customHeight="1">
      <c r="D59157" s="233"/>
    </row>
    <row r="59159" spans="4:4" s="232" customFormat="1" ht="15.75" customHeight="1">
      <c r="D59159" s="233"/>
    </row>
    <row r="59161" spans="4:4" s="232" customFormat="1" ht="15.75" customHeight="1">
      <c r="D59161" s="233"/>
    </row>
    <row r="59163" spans="4:4" s="232" customFormat="1" ht="15.75" customHeight="1">
      <c r="D59163" s="233"/>
    </row>
    <row r="59165" spans="4:4" s="232" customFormat="1" ht="15.75" customHeight="1">
      <c r="D59165" s="233"/>
    </row>
    <row r="59167" spans="4:4" s="232" customFormat="1" ht="15.75" customHeight="1">
      <c r="D59167" s="233"/>
    </row>
    <row r="59169" spans="4:4" s="232" customFormat="1" ht="15.75" customHeight="1">
      <c r="D59169" s="233"/>
    </row>
    <row r="59171" spans="4:4" s="232" customFormat="1" ht="15.75" customHeight="1">
      <c r="D59171" s="233"/>
    </row>
    <row r="59173" spans="4:4" s="232" customFormat="1" ht="15.75" customHeight="1">
      <c r="D59173" s="233"/>
    </row>
    <row r="59175" spans="4:4" s="232" customFormat="1" ht="15.75" customHeight="1">
      <c r="D59175" s="233"/>
    </row>
    <row r="59177" spans="4:4" s="232" customFormat="1" ht="15.75" customHeight="1">
      <c r="D59177" s="233"/>
    </row>
    <row r="59179" spans="4:4" s="232" customFormat="1" ht="15.75" customHeight="1">
      <c r="D59179" s="233"/>
    </row>
    <row r="59181" spans="4:4" s="232" customFormat="1" ht="15.75" customHeight="1">
      <c r="D59181" s="233"/>
    </row>
    <row r="59183" spans="4:4" s="232" customFormat="1" ht="15.75" customHeight="1">
      <c r="D59183" s="233"/>
    </row>
    <row r="59185" spans="4:4" s="232" customFormat="1" ht="15.75" customHeight="1">
      <c r="D59185" s="233"/>
    </row>
    <row r="59187" spans="4:4" s="232" customFormat="1" ht="15.75" customHeight="1">
      <c r="D59187" s="233"/>
    </row>
    <row r="59189" spans="4:4" s="232" customFormat="1" ht="15.75" customHeight="1">
      <c r="D59189" s="233"/>
    </row>
    <row r="59191" spans="4:4" s="232" customFormat="1" ht="15.75" customHeight="1">
      <c r="D59191" s="233"/>
    </row>
    <row r="59193" spans="4:4" s="232" customFormat="1" ht="15.75" customHeight="1">
      <c r="D59193" s="233"/>
    </row>
    <row r="59195" spans="4:4" s="232" customFormat="1" ht="15.75" customHeight="1">
      <c r="D59195" s="233"/>
    </row>
    <row r="59197" spans="4:4" s="232" customFormat="1" ht="15.75" customHeight="1">
      <c r="D59197" s="233"/>
    </row>
    <row r="59199" spans="4:4" s="232" customFormat="1" ht="15.75" customHeight="1">
      <c r="D59199" s="233"/>
    </row>
    <row r="59201" spans="4:4" s="232" customFormat="1" ht="15.75" customHeight="1">
      <c r="D59201" s="233"/>
    </row>
    <row r="59203" spans="4:4" s="232" customFormat="1" ht="15.75" customHeight="1">
      <c r="D59203" s="233"/>
    </row>
    <row r="59205" spans="4:4" s="232" customFormat="1" ht="15.75" customHeight="1">
      <c r="D59205" s="233"/>
    </row>
    <row r="59207" spans="4:4" s="232" customFormat="1" ht="15.75" customHeight="1">
      <c r="D59207" s="233"/>
    </row>
    <row r="59209" spans="4:4" s="232" customFormat="1" ht="15.75" customHeight="1">
      <c r="D59209" s="233"/>
    </row>
    <row r="59211" spans="4:4" s="232" customFormat="1" ht="15.75" customHeight="1">
      <c r="D59211" s="233"/>
    </row>
    <row r="59213" spans="4:4" s="232" customFormat="1" ht="15.75" customHeight="1">
      <c r="D59213" s="233"/>
    </row>
    <row r="59215" spans="4:4" s="232" customFormat="1" ht="15.75" customHeight="1">
      <c r="D59215" s="233"/>
    </row>
    <row r="59217" spans="4:4" s="232" customFormat="1" ht="15.75" customHeight="1">
      <c r="D59217" s="233"/>
    </row>
    <row r="59219" spans="4:4" s="232" customFormat="1" ht="15.75" customHeight="1">
      <c r="D59219" s="233"/>
    </row>
    <row r="59221" spans="4:4" s="232" customFormat="1" ht="15.75" customHeight="1">
      <c r="D59221" s="233"/>
    </row>
    <row r="59223" spans="4:4" s="232" customFormat="1" ht="15.75" customHeight="1">
      <c r="D59223" s="233"/>
    </row>
    <row r="59225" spans="4:4" s="232" customFormat="1" ht="15.75" customHeight="1">
      <c r="D59225" s="233"/>
    </row>
    <row r="59227" spans="4:4" s="232" customFormat="1" ht="15.75" customHeight="1">
      <c r="D59227" s="233"/>
    </row>
    <row r="59229" spans="4:4" s="232" customFormat="1" ht="15.75" customHeight="1">
      <c r="D59229" s="233"/>
    </row>
    <row r="59231" spans="4:4" s="232" customFormat="1" ht="15.75" customHeight="1">
      <c r="D59231" s="233"/>
    </row>
    <row r="59233" spans="4:4" s="232" customFormat="1" ht="15.75" customHeight="1">
      <c r="D59233" s="233"/>
    </row>
    <row r="59235" spans="4:4" s="232" customFormat="1" ht="15.75" customHeight="1">
      <c r="D59235" s="233"/>
    </row>
    <row r="59237" spans="4:4" s="232" customFormat="1" ht="15.75" customHeight="1">
      <c r="D59237" s="233"/>
    </row>
    <row r="59239" spans="4:4" s="232" customFormat="1" ht="15.75" customHeight="1">
      <c r="D59239" s="233"/>
    </row>
    <row r="59241" spans="4:4" s="232" customFormat="1" ht="15.75" customHeight="1">
      <c r="D59241" s="233"/>
    </row>
    <row r="59243" spans="4:4" s="232" customFormat="1" ht="15.75" customHeight="1">
      <c r="D59243" s="233"/>
    </row>
    <row r="59245" spans="4:4" s="232" customFormat="1" ht="15.75" customHeight="1">
      <c r="D59245" s="233"/>
    </row>
    <row r="59247" spans="4:4" s="232" customFormat="1" ht="15.75" customHeight="1">
      <c r="D59247" s="233"/>
    </row>
    <row r="59249" spans="4:4" s="232" customFormat="1" ht="15.75" customHeight="1">
      <c r="D59249" s="233"/>
    </row>
    <row r="59251" spans="4:4" s="232" customFormat="1" ht="15.75" customHeight="1">
      <c r="D59251" s="233"/>
    </row>
    <row r="59253" spans="4:4" s="232" customFormat="1" ht="15.75" customHeight="1">
      <c r="D59253" s="233"/>
    </row>
    <row r="59255" spans="4:4" s="232" customFormat="1" ht="15.75" customHeight="1">
      <c r="D59255" s="233"/>
    </row>
    <row r="59257" spans="4:4" s="232" customFormat="1" ht="15.75" customHeight="1">
      <c r="D59257" s="233"/>
    </row>
    <row r="59259" spans="4:4" s="232" customFormat="1" ht="15.75" customHeight="1">
      <c r="D59259" s="233"/>
    </row>
    <row r="59261" spans="4:4" s="232" customFormat="1" ht="15.75" customHeight="1">
      <c r="D59261" s="233"/>
    </row>
    <row r="59263" spans="4:4" s="232" customFormat="1" ht="15.75" customHeight="1">
      <c r="D59263" s="233"/>
    </row>
    <row r="59265" spans="4:4" s="232" customFormat="1" ht="15.75" customHeight="1">
      <c r="D59265" s="233"/>
    </row>
    <row r="59267" spans="4:4" s="232" customFormat="1" ht="15.75" customHeight="1">
      <c r="D59267" s="233"/>
    </row>
    <row r="59269" spans="4:4" s="232" customFormat="1" ht="15.75" customHeight="1">
      <c r="D59269" s="233"/>
    </row>
    <row r="59271" spans="4:4" s="232" customFormat="1" ht="15.75" customHeight="1">
      <c r="D59271" s="233"/>
    </row>
    <row r="59273" spans="4:4" s="232" customFormat="1" ht="15.75" customHeight="1">
      <c r="D59273" s="233"/>
    </row>
    <row r="59275" spans="4:4" s="232" customFormat="1" ht="15.75" customHeight="1">
      <c r="D59275" s="233"/>
    </row>
    <row r="59277" spans="4:4" s="232" customFormat="1" ht="15.75" customHeight="1">
      <c r="D59277" s="233"/>
    </row>
    <row r="59279" spans="4:4" s="232" customFormat="1" ht="15.75" customHeight="1">
      <c r="D59279" s="233"/>
    </row>
    <row r="59281" spans="4:4" s="232" customFormat="1" ht="15.75" customHeight="1">
      <c r="D59281" s="233"/>
    </row>
    <row r="59283" spans="4:4" s="232" customFormat="1" ht="15.75" customHeight="1">
      <c r="D59283" s="233"/>
    </row>
    <row r="59285" spans="4:4" s="232" customFormat="1" ht="15.75" customHeight="1">
      <c r="D59285" s="233"/>
    </row>
    <row r="59287" spans="4:4" s="232" customFormat="1" ht="15.75" customHeight="1">
      <c r="D59287" s="233"/>
    </row>
    <row r="59289" spans="4:4" s="232" customFormat="1" ht="15.75" customHeight="1">
      <c r="D59289" s="233"/>
    </row>
    <row r="59291" spans="4:4" s="232" customFormat="1" ht="15.75" customHeight="1">
      <c r="D59291" s="233"/>
    </row>
    <row r="59293" spans="4:4" s="232" customFormat="1" ht="15.75" customHeight="1">
      <c r="D59293" s="233"/>
    </row>
    <row r="59295" spans="4:4" s="232" customFormat="1" ht="15.75" customHeight="1">
      <c r="D59295" s="233"/>
    </row>
    <row r="59297" spans="4:4" s="232" customFormat="1" ht="15.75" customHeight="1">
      <c r="D59297" s="233"/>
    </row>
    <row r="59299" spans="4:4" s="232" customFormat="1" ht="15.75" customHeight="1">
      <c r="D59299" s="233"/>
    </row>
    <row r="59301" spans="4:4" s="232" customFormat="1" ht="15.75" customHeight="1">
      <c r="D59301" s="233"/>
    </row>
    <row r="59303" spans="4:4" s="232" customFormat="1" ht="15.75" customHeight="1">
      <c r="D59303" s="233"/>
    </row>
    <row r="59305" spans="4:4" s="232" customFormat="1" ht="15.75" customHeight="1">
      <c r="D59305" s="233"/>
    </row>
    <row r="59307" spans="4:4" s="232" customFormat="1" ht="15.75" customHeight="1">
      <c r="D59307" s="233"/>
    </row>
    <row r="59309" spans="4:4" s="232" customFormat="1" ht="15.75" customHeight="1">
      <c r="D59309" s="233"/>
    </row>
    <row r="59311" spans="4:4" s="232" customFormat="1" ht="15.75" customHeight="1">
      <c r="D59311" s="233"/>
    </row>
    <row r="59313" spans="4:4" s="232" customFormat="1" ht="15.75" customHeight="1">
      <c r="D59313" s="233"/>
    </row>
    <row r="59315" spans="4:4" s="232" customFormat="1" ht="15.75" customHeight="1">
      <c r="D59315" s="233"/>
    </row>
    <row r="59317" spans="4:4" s="232" customFormat="1" ht="15.75" customHeight="1">
      <c r="D59317" s="233"/>
    </row>
    <row r="59319" spans="4:4" s="232" customFormat="1" ht="15.75" customHeight="1">
      <c r="D59319" s="233"/>
    </row>
    <row r="59321" spans="4:4" s="232" customFormat="1" ht="15.75" customHeight="1">
      <c r="D59321" s="233"/>
    </row>
    <row r="59323" spans="4:4" s="232" customFormat="1" ht="15.75" customHeight="1">
      <c r="D59323" s="233"/>
    </row>
    <row r="59325" spans="4:4" s="232" customFormat="1" ht="15.75" customHeight="1">
      <c r="D59325" s="233"/>
    </row>
    <row r="59327" spans="4:4" s="232" customFormat="1" ht="15.75" customHeight="1">
      <c r="D59327" s="233"/>
    </row>
    <row r="59329" spans="4:4" s="232" customFormat="1" ht="15.75" customHeight="1">
      <c r="D59329" s="233"/>
    </row>
    <row r="59331" spans="4:4" s="232" customFormat="1" ht="15.75" customHeight="1">
      <c r="D59331" s="233"/>
    </row>
    <row r="59333" spans="4:4" s="232" customFormat="1" ht="15.75" customHeight="1">
      <c r="D59333" s="233"/>
    </row>
    <row r="59335" spans="4:4" s="232" customFormat="1" ht="15.75" customHeight="1">
      <c r="D59335" s="233"/>
    </row>
    <row r="59337" spans="4:4" s="232" customFormat="1" ht="15.75" customHeight="1">
      <c r="D59337" s="233"/>
    </row>
    <row r="59339" spans="4:4" s="232" customFormat="1" ht="15.75" customHeight="1">
      <c r="D59339" s="233"/>
    </row>
    <row r="59341" spans="4:4" s="232" customFormat="1" ht="15.75" customHeight="1">
      <c r="D59341" s="233"/>
    </row>
    <row r="59343" spans="4:4" s="232" customFormat="1" ht="15.75" customHeight="1">
      <c r="D59343" s="233"/>
    </row>
    <row r="59345" spans="4:4" s="232" customFormat="1" ht="15.75" customHeight="1">
      <c r="D59345" s="233"/>
    </row>
    <row r="59347" spans="4:4" s="232" customFormat="1" ht="15.75" customHeight="1">
      <c r="D59347" s="233"/>
    </row>
    <row r="59349" spans="4:4" s="232" customFormat="1" ht="15.75" customHeight="1">
      <c r="D59349" s="233"/>
    </row>
    <row r="59351" spans="4:4" s="232" customFormat="1" ht="15.75" customHeight="1">
      <c r="D59351" s="233"/>
    </row>
    <row r="59353" spans="4:4" s="232" customFormat="1" ht="15.75" customHeight="1">
      <c r="D59353" s="233"/>
    </row>
    <row r="59355" spans="4:4" s="232" customFormat="1" ht="15.75" customHeight="1">
      <c r="D59355" s="233"/>
    </row>
    <row r="59357" spans="4:4" s="232" customFormat="1" ht="15.75" customHeight="1">
      <c r="D59357" s="233"/>
    </row>
    <row r="59359" spans="4:4" s="232" customFormat="1" ht="15.75" customHeight="1">
      <c r="D59359" s="233"/>
    </row>
    <row r="59361" spans="4:4" s="232" customFormat="1" ht="15.75" customHeight="1">
      <c r="D59361" s="233"/>
    </row>
    <row r="59363" spans="4:4" s="232" customFormat="1" ht="15.75" customHeight="1">
      <c r="D59363" s="233"/>
    </row>
    <row r="59365" spans="4:4" s="232" customFormat="1" ht="15.75" customHeight="1">
      <c r="D59365" s="233"/>
    </row>
    <row r="59367" spans="4:4" s="232" customFormat="1" ht="15.75" customHeight="1">
      <c r="D59367" s="233"/>
    </row>
    <row r="59369" spans="4:4" s="232" customFormat="1" ht="15.75" customHeight="1">
      <c r="D59369" s="233"/>
    </row>
    <row r="59371" spans="4:4" s="232" customFormat="1" ht="15.75" customHeight="1">
      <c r="D59371" s="233"/>
    </row>
    <row r="59373" spans="4:4" s="232" customFormat="1" ht="15.75" customHeight="1">
      <c r="D59373" s="233"/>
    </row>
    <row r="59375" spans="4:4" s="232" customFormat="1" ht="15.75" customHeight="1">
      <c r="D59375" s="233"/>
    </row>
    <row r="59377" spans="4:4" s="232" customFormat="1" ht="15.75" customHeight="1">
      <c r="D59377" s="233"/>
    </row>
    <row r="59379" spans="4:4" s="232" customFormat="1" ht="15.75" customHeight="1">
      <c r="D59379" s="233"/>
    </row>
    <row r="59381" spans="4:4" s="232" customFormat="1" ht="15.75" customHeight="1">
      <c r="D59381" s="233"/>
    </row>
    <row r="59383" spans="4:4" s="232" customFormat="1" ht="15.75" customHeight="1">
      <c r="D59383" s="233"/>
    </row>
    <row r="59385" spans="4:4" s="232" customFormat="1" ht="15.75" customHeight="1">
      <c r="D59385" s="233"/>
    </row>
    <row r="59387" spans="4:4" s="232" customFormat="1" ht="15.75" customHeight="1">
      <c r="D59387" s="233"/>
    </row>
    <row r="59389" spans="4:4" s="232" customFormat="1" ht="15.75" customHeight="1">
      <c r="D59389" s="233"/>
    </row>
    <row r="59391" spans="4:4" s="232" customFormat="1" ht="15.75" customHeight="1">
      <c r="D59391" s="233"/>
    </row>
    <row r="59393" spans="4:4" s="232" customFormat="1" ht="15.75" customHeight="1">
      <c r="D59393" s="233"/>
    </row>
    <row r="59395" spans="4:4" s="232" customFormat="1" ht="15.75" customHeight="1">
      <c r="D59395" s="233"/>
    </row>
    <row r="59397" spans="4:4" s="232" customFormat="1" ht="15.75" customHeight="1">
      <c r="D59397" s="233"/>
    </row>
    <row r="59399" spans="4:4" s="232" customFormat="1" ht="15.75" customHeight="1">
      <c r="D59399" s="233"/>
    </row>
    <row r="59401" spans="4:4" s="232" customFormat="1" ht="15.75" customHeight="1">
      <c r="D59401" s="233"/>
    </row>
    <row r="59403" spans="4:4" s="232" customFormat="1" ht="15.75" customHeight="1">
      <c r="D59403" s="233"/>
    </row>
    <row r="59405" spans="4:4" s="232" customFormat="1" ht="15.75" customHeight="1">
      <c r="D59405" s="233"/>
    </row>
    <row r="59407" spans="4:4" s="232" customFormat="1" ht="15.75" customHeight="1">
      <c r="D59407" s="233"/>
    </row>
    <row r="59409" spans="4:4" s="232" customFormat="1" ht="15.75" customHeight="1">
      <c r="D59409" s="233"/>
    </row>
    <row r="59411" spans="4:4" s="232" customFormat="1" ht="15.75" customHeight="1">
      <c r="D59411" s="233"/>
    </row>
    <row r="59413" spans="4:4" s="232" customFormat="1" ht="15.75" customHeight="1">
      <c r="D59413" s="233"/>
    </row>
    <row r="59415" spans="4:4" s="232" customFormat="1" ht="15.75" customHeight="1">
      <c r="D59415" s="233"/>
    </row>
    <row r="59417" spans="4:4" s="232" customFormat="1" ht="15.75" customHeight="1">
      <c r="D59417" s="233"/>
    </row>
    <row r="59419" spans="4:4" s="232" customFormat="1" ht="15.75" customHeight="1">
      <c r="D59419" s="233"/>
    </row>
    <row r="59421" spans="4:4" s="232" customFormat="1" ht="15.75" customHeight="1">
      <c r="D59421" s="233"/>
    </row>
    <row r="59423" spans="4:4" s="232" customFormat="1" ht="15.75" customHeight="1">
      <c r="D59423" s="233"/>
    </row>
    <row r="59425" spans="4:4" s="232" customFormat="1" ht="15.75" customHeight="1">
      <c r="D59425" s="233"/>
    </row>
    <row r="59427" spans="4:4" s="232" customFormat="1" ht="15.75" customHeight="1">
      <c r="D59427" s="233"/>
    </row>
    <row r="59429" spans="4:4" s="232" customFormat="1" ht="15.75" customHeight="1">
      <c r="D59429" s="233"/>
    </row>
    <row r="59431" spans="4:4" s="232" customFormat="1" ht="15.75" customHeight="1">
      <c r="D59431" s="233"/>
    </row>
    <row r="59433" spans="4:4" s="232" customFormat="1" ht="15.75" customHeight="1">
      <c r="D59433" s="233"/>
    </row>
    <row r="59435" spans="4:4" s="232" customFormat="1" ht="15.75" customHeight="1">
      <c r="D59435" s="233"/>
    </row>
    <row r="59437" spans="4:4" s="232" customFormat="1" ht="15.75" customHeight="1">
      <c r="D59437" s="233"/>
    </row>
    <row r="59439" spans="4:4" s="232" customFormat="1" ht="15.75" customHeight="1">
      <c r="D59439" s="233"/>
    </row>
    <row r="59441" spans="4:4" s="232" customFormat="1" ht="15.75" customHeight="1">
      <c r="D59441" s="233"/>
    </row>
    <row r="59443" spans="4:4" s="232" customFormat="1" ht="15.75" customHeight="1">
      <c r="D59443" s="233"/>
    </row>
    <row r="59445" spans="4:4" s="232" customFormat="1" ht="15.75" customHeight="1">
      <c r="D59445" s="233"/>
    </row>
    <row r="59447" spans="4:4" s="232" customFormat="1" ht="15.75" customHeight="1">
      <c r="D59447" s="233"/>
    </row>
    <row r="59449" spans="4:4" s="232" customFormat="1" ht="15.75" customHeight="1">
      <c r="D59449" s="233"/>
    </row>
    <row r="59451" spans="4:4" s="232" customFormat="1" ht="15.75" customHeight="1">
      <c r="D59451" s="233"/>
    </row>
    <row r="59453" spans="4:4" s="232" customFormat="1" ht="15.75" customHeight="1">
      <c r="D59453" s="233"/>
    </row>
    <row r="59455" spans="4:4" s="232" customFormat="1" ht="15.75" customHeight="1">
      <c r="D59455" s="233"/>
    </row>
    <row r="59457" spans="4:4" s="232" customFormat="1" ht="15.75" customHeight="1">
      <c r="D59457" s="233"/>
    </row>
    <row r="59459" spans="4:4" s="232" customFormat="1" ht="15.75" customHeight="1">
      <c r="D59459" s="233"/>
    </row>
    <row r="59461" spans="4:4" s="232" customFormat="1" ht="15.75" customHeight="1">
      <c r="D59461" s="233"/>
    </row>
    <row r="59463" spans="4:4" s="232" customFormat="1" ht="15.75" customHeight="1">
      <c r="D59463" s="233"/>
    </row>
    <row r="59465" spans="4:4" s="232" customFormat="1" ht="15.75" customHeight="1">
      <c r="D59465" s="233"/>
    </row>
    <row r="59467" spans="4:4" s="232" customFormat="1" ht="15.75" customHeight="1">
      <c r="D59467" s="233"/>
    </row>
    <row r="59469" spans="4:4" s="232" customFormat="1" ht="15.75" customHeight="1">
      <c r="D59469" s="233"/>
    </row>
    <row r="59471" spans="4:4" s="232" customFormat="1" ht="15.75" customHeight="1">
      <c r="D59471" s="233"/>
    </row>
    <row r="59473" spans="4:4" s="232" customFormat="1" ht="15.75" customHeight="1">
      <c r="D59473" s="233"/>
    </row>
    <row r="59475" spans="4:4" s="232" customFormat="1" ht="15.75" customHeight="1">
      <c r="D59475" s="233"/>
    </row>
    <row r="59477" spans="4:4" s="232" customFormat="1" ht="15.75" customHeight="1">
      <c r="D59477" s="233"/>
    </row>
    <row r="59479" spans="4:4" s="232" customFormat="1" ht="15.75" customHeight="1">
      <c r="D59479" s="233"/>
    </row>
    <row r="59481" spans="4:4" s="232" customFormat="1" ht="15.75" customHeight="1">
      <c r="D59481" s="233"/>
    </row>
    <row r="59483" spans="4:4" s="232" customFormat="1" ht="15.75" customHeight="1">
      <c r="D59483" s="233"/>
    </row>
    <row r="59485" spans="4:4" s="232" customFormat="1" ht="15.75" customHeight="1">
      <c r="D59485" s="233"/>
    </row>
    <row r="59487" spans="4:4" s="232" customFormat="1" ht="15.75" customHeight="1">
      <c r="D59487" s="233"/>
    </row>
    <row r="59489" spans="4:4" s="232" customFormat="1" ht="15.75" customHeight="1">
      <c r="D59489" s="233"/>
    </row>
    <row r="59491" spans="4:4" s="232" customFormat="1" ht="15.75" customHeight="1">
      <c r="D59491" s="233"/>
    </row>
    <row r="59493" spans="4:4" s="232" customFormat="1" ht="15.75" customHeight="1">
      <c r="D59493" s="233"/>
    </row>
    <row r="59495" spans="4:4" s="232" customFormat="1" ht="15.75" customHeight="1">
      <c r="D59495" s="233"/>
    </row>
    <row r="59497" spans="4:4" s="232" customFormat="1" ht="15.75" customHeight="1">
      <c r="D59497" s="233"/>
    </row>
    <row r="59499" spans="4:4" s="232" customFormat="1" ht="15.75" customHeight="1">
      <c r="D59499" s="233"/>
    </row>
    <row r="59501" spans="4:4" s="232" customFormat="1" ht="15.75" customHeight="1">
      <c r="D59501" s="233"/>
    </row>
    <row r="59503" spans="4:4" s="232" customFormat="1" ht="15.75" customHeight="1">
      <c r="D59503" s="233"/>
    </row>
    <row r="59505" spans="4:4" s="232" customFormat="1" ht="15.75" customHeight="1">
      <c r="D59505" s="233"/>
    </row>
    <row r="59507" spans="4:4" s="232" customFormat="1" ht="15.75" customHeight="1">
      <c r="D59507" s="233"/>
    </row>
    <row r="59509" spans="4:4" s="232" customFormat="1" ht="15.75" customHeight="1">
      <c r="D59509" s="233"/>
    </row>
    <row r="59511" spans="4:4" s="232" customFormat="1" ht="15.75" customHeight="1">
      <c r="D59511" s="233"/>
    </row>
    <row r="59513" spans="4:4" s="232" customFormat="1" ht="15.75" customHeight="1">
      <c r="D59513" s="233"/>
    </row>
    <row r="59515" spans="4:4" s="232" customFormat="1" ht="15.75" customHeight="1">
      <c r="D59515" s="233"/>
    </row>
    <row r="59517" spans="4:4" s="232" customFormat="1" ht="15.75" customHeight="1">
      <c r="D59517" s="233"/>
    </row>
    <row r="59519" spans="4:4" s="232" customFormat="1" ht="15.75" customHeight="1">
      <c r="D59519" s="233"/>
    </row>
    <row r="59521" spans="4:4" s="232" customFormat="1" ht="15.75" customHeight="1">
      <c r="D59521" s="233"/>
    </row>
    <row r="59523" spans="4:4" s="232" customFormat="1" ht="15.75" customHeight="1">
      <c r="D59523" s="233"/>
    </row>
    <row r="59525" spans="4:4" s="232" customFormat="1" ht="15.75" customHeight="1">
      <c r="D59525" s="233"/>
    </row>
    <row r="59527" spans="4:4" s="232" customFormat="1" ht="15.75" customHeight="1">
      <c r="D59527" s="233"/>
    </row>
    <row r="59529" spans="4:4" s="232" customFormat="1" ht="15.75" customHeight="1">
      <c r="D59529" s="233"/>
    </row>
    <row r="59531" spans="4:4" s="232" customFormat="1" ht="15.75" customHeight="1">
      <c r="D59531" s="233"/>
    </row>
    <row r="59533" spans="4:4" s="232" customFormat="1" ht="15.75" customHeight="1">
      <c r="D59533" s="233"/>
    </row>
    <row r="59535" spans="4:4" s="232" customFormat="1" ht="15.75" customHeight="1">
      <c r="D59535" s="233"/>
    </row>
    <row r="59537" spans="4:4" s="232" customFormat="1" ht="15.75" customHeight="1">
      <c r="D59537" s="233"/>
    </row>
    <row r="59539" spans="4:4" s="232" customFormat="1" ht="15.75" customHeight="1">
      <c r="D59539" s="233"/>
    </row>
    <row r="59541" spans="4:4" s="232" customFormat="1" ht="15.75" customHeight="1">
      <c r="D59541" s="233"/>
    </row>
    <row r="59543" spans="4:4" s="232" customFormat="1" ht="15.75" customHeight="1">
      <c r="D59543" s="233"/>
    </row>
    <row r="59545" spans="4:4" s="232" customFormat="1" ht="15.75" customHeight="1">
      <c r="D59545" s="233"/>
    </row>
    <row r="59547" spans="4:4" s="232" customFormat="1" ht="15.75" customHeight="1">
      <c r="D59547" s="233"/>
    </row>
    <row r="59549" spans="4:4" s="232" customFormat="1" ht="15.75" customHeight="1">
      <c r="D59549" s="233"/>
    </row>
    <row r="59551" spans="4:4" s="232" customFormat="1" ht="15.75" customHeight="1">
      <c r="D59551" s="233"/>
    </row>
    <row r="59553" spans="4:4" s="232" customFormat="1" ht="15.75" customHeight="1">
      <c r="D59553" s="233"/>
    </row>
    <row r="59555" spans="4:4" s="232" customFormat="1" ht="15.75" customHeight="1">
      <c r="D59555" s="233"/>
    </row>
    <row r="59557" spans="4:4" s="232" customFormat="1" ht="15.75" customHeight="1">
      <c r="D59557" s="233"/>
    </row>
    <row r="59559" spans="4:4" s="232" customFormat="1" ht="15.75" customHeight="1">
      <c r="D59559" s="233"/>
    </row>
    <row r="59561" spans="4:4" s="232" customFormat="1" ht="15.75" customHeight="1">
      <c r="D59561" s="233"/>
    </row>
    <row r="59563" spans="4:4" s="232" customFormat="1" ht="15.75" customHeight="1">
      <c r="D59563" s="233"/>
    </row>
    <row r="59565" spans="4:4" s="232" customFormat="1" ht="15.75" customHeight="1">
      <c r="D59565" s="233"/>
    </row>
    <row r="59567" spans="4:4" s="232" customFormat="1" ht="15.75" customHeight="1">
      <c r="D59567" s="233"/>
    </row>
    <row r="59569" spans="4:4" s="232" customFormat="1" ht="15.75" customHeight="1">
      <c r="D59569" s="233"/>
    </row>
    <row r="59571" spans="4:4" s="232" customFormat="1" ht="15.75" customHeight="1">
      <c r="D59571" s="233"/>
    </row>
    <row r="59573" spans="4:4" s="232" customFormat="1" ht="15.75" customHeight="1">
      <c r="D59573" s="233"/>
    </row>
    <row r="59575" spans="4:4" s="232" customFormat="1" ht="15.75" customHeight="1">
      <c r="D59575" s="233"/>
    </row>
    <row r="59577" spans="4:4" s="232" customFormat="1" ht="15.75" customHeight="1">
      <c r="D59577" s="233"/>
    </row>
    <row r="59579" spans="4:4" s="232" customFormat="1" ht="15.75" customHeight="1">
      <c r="D59579" s="233"/>
    </row>
    <row r="59581" spans="4:4" s="232" customFormat="1" ht="15.75" customHeight="1">
      <c r="D59581" s="233"/>
    </row>
    <row r="59583" spans="4:4" s="232" customFormat="1" ht="15.75" customHeight="1">
      <c r="D59583" s="233"/>
    </row>
    <row r="59585" spans="4:4" s="232" customFormat="1" ht="15.75" customHeight="1">
      <c r="D59585" s="233"/>
    </row>
    <row r="59587" spans="4:4" s="232" customFormat="1" ht="15.75" customHeight="1">
      <c r="D59587" s="233"/>
    </row>
    <row r="59589" spans="4:4" s="232" customFormat="1" ht="15.75" customHeight="1">
      <c r="D59589" s="233"/>
    </row>
    <row r="59591" spans="4:4" s="232" customFormat="1" ht="15.75" customHeight="1">
      <c r="D59591" s="233"/>
    </row>
    <row r="59593" spans="4:4" s="232" customFormat="1" ht="15.75" customHeight="1">
      <c r="D59593" s="233"/>
    </row>
    <row r="59595" spans="4:4" s="232" customFormat="1" ht="15.75" customHeight="1">
      <c r="D59595" s="233"/>
    </row>
    <row r="59597" spans="4:4" s="232" customFormat="1" ht="15.75" customHeight="1">
      <c r="D59597" s="233"/>
    </row>
    <row r="59599" spans="4:4" s="232" customFormat="1" ht="15.75" customHeight="1">
      <c r="D59599" s="233"/>
    </row>
    <row r="59601" spans="4:4" s="232" customFormat="1" ht="15.75" customHeight="1">
      <c r="D59601" s="233"/>
    </row>
    <row r="59603" spans="4:4" s="232" customFormat="1" ht="15.75" customHeight="1">
      <c r="D59603" s="233"/>
    </row>
    <row r="59605" spans="4:4" s="232" customFormat="1" ht="15.75" customHeight="1">
      <c r="D59605" s="233"/>
    </row>
    <row r="59607" spans="4:4" s="232" customFormat="1" ht="15.75" customHeight="1">
      <c r="D59607" s="233"/>
    </row>
    <row r="59609" spans="4:4" s="232" customFormat="1" ht="15.75" customHeight="1">
      <c r="D59609" s="233"/>
    </row>
    <row r="59611" spans="4:4" s="232" customFormat="1" ht="15.75" customHeight="1">
      <c r="D59611" s="233"/>
    </row>
    <row r="59613" spans="4:4" s="232" customFormat="1" ht="15.75" customHeight="1">
      <c r="D59613" s="233"/>
    </row>
    <row r="59615" spans="4:4" s="232" customFormat="1" ht="15.75" customHeight="1">
      <c r="D59615" s="233"/>
    </row>
    <row r="59617" spans="4:4" s="232" customFormat="1" ht="15.75" customHeight="1">
      <c r="D59617" s="233"/>
    </row>
    <row r="59619" spans="4:4" s="232" customFormat="1" ht="15.75" customHeight="1">
      <c r="D59619" s="233"/>
    </row>
    <row r="59621" spans="4:4" s="232" customFormat="1" ht="15.75" customHeight="1">
      <c r="D59621" s="233"/>
    </row>
    <row r="59623" spans="4:4" s="232" customFormat="1" ht="15.75" customHeight="1">
      <c r="D59623" s="233"/>
    </row>
    <row r="59625" spans="4:4" s="232" customFormat="1" ht="15.75" customHeight="1">
      <c r="D59625" s="233"/>
    </row>
    <row r="59627" spans="4:4" s="232" customFormat="1" ht="15.75" customHeight="1">
      <c r="D59627" s="233"/>
    </row>
    <row r="59629" spans="4:4" s="232" customFormat="1" ht="15.75" customHeight="1">
      <c r="D59629" s="233"/>
    </row>
    <row r="59631" spans="4:4" s="232" customFormat="1" ht="15.75" customHeight="1">
      <c r="D59631" s="233"/>
    </row>
    <row r="59633" spans="4:4" s="232" customFormat="1" ht="15.75" customHeight="1">
      <c r="D59633" s="233"/>
    </row>
    <row r="59635" spans="4:4" s="232" customFormat="1" ht="15.75" customHeight="1">
      <c r="D59635" s="233"/>
    </row>
    <row r="59637" spans="4:4" s="232" customFormat="1" ht="15.75" customHeight="1">
      <c r="D59637" s="233"/>
    </row>
    <row r="59639" spans="4:4" s="232" customFormat="1" ht="15.75" customHeight="1">
      <c r="D59639" s="233"/>
    </row>
    <row r="59641" spans="4:4" s="232" customFormat="1" ht="15.75" customHeight="1">
      <c r="D59641" s="233"/>
    </row>
    <row r="59643" spans="4:4" s="232" customFormat="1" ht="15.75" customHeight="1">
      <c r="D59643" s="233"/>
    </row>
    <row r="59645" spans="4:4" s="232" customFormat="1" ht="15.75" customHeight="1">
      <c r="D59645" s="233"/>
    </row>
    <row r="59647" spans="4:4" s="232" customFormat="1" ht="15.75" customHeight="1">
      <c r="D59647" s="233"/>
    </row>
    <row r="59649" spans="4:4" s="232" customFormat="1" ht="15.75" customHeight="1">
      <c r="D59649" s="233"/>
    </row>
    <row r="59651" spans="4:4" s="232" customFormat="1" ht="15.75" customHeight="1">
      <c r="D59651" s="233"/>
    </row>
    <row r="59653" spans="4:4" s="232" customFormat="1" ht="15.75" customHeight="1">
      <c r="D59653" s="233"/>
    </row>
    <row r="59655" spans="4:4" s="232" customFormat="1" ht="15.75" customHeight="1">
      <c r="D59655" s="233"/>
    </row>
    <row r="59657" spans="4:4" s="232" customFormat="1" ht="15.75" customHeight="1">
      <c r="D59657" s="233"/>
    </row>
    <row r="59659" spans="4:4" s="232" customFormat="1" ht="15.75" customHeight="1">
      <c r="D59659" s="233"/>
    </row>
    <row r="59661" spans="4:4" s="232" customFormat="1" ht="15.75" customHeight="1">
      <c r="D59661" s="233"/>
    </row>
    <row r="59663" spans="4:4" s="232" customFormat="1" ht="15.75" customHeight="1">
      <c r="D59663" s="233"/>
    </row>
    <row r="59665" spans="4:4" s="232" customFormat="1" ht="15.75" customHeight="1">
      <c r="D59665" s="233"/>
    </row>
    <row r="59667" spans="4:4" s="232" customFormat="1" ht="15.75" customHeight="1">
      <c r="D59667" s="233"/>
    </row>
    <row r="59669" spans="4:4" s="232" customFormat="1" ht="15.75" customHeight="1">
      <c r="D59669" s="233"/>
    </row>
    <row r="59671" spans="4:4" s="232" customFormat="1" ht="15.75" customHeight="1">
      <c r="D59671" s="233"/>
    </row>
    <row r="59673" spans="4:4" s="232" customFormat="1" ht="15.75" customHeight="1">
      <c r="D59673" s="233"/>
    </row>
    <row r="59675" spans="4:4" s="232" customFormat="1" ht="15.75" customHeight="1">
      <c r="D59675" s="233"/>
    </row>
    <row r="59677" spans="4:4" s="232" customFormat="1" ht="15.75" customHeight="1">
      <c r="D59677" s="233"/>
    </row>
    <row r="59679" spans="4:4" s="232" customFormat="1" ht="15.75" customHeight="1">
      <c r="D59679" s="233"/>
    </row>
    <row r="59681" spans="4:4" s="232" customFormat="1" ht="15.75" customHeight="1">
      <c r="D59681" s="233"/>
    </row>
    <row r="59683" spans="4:4" s="232" customFormat="1" ht="15.75" customHeight="1">
      <c r="D59683" s="233"/>
    </row>
    <row r="59685" spans="4:4" s="232" customFormat="1" ht="15.75" customHeight="1">
      <c r="D59685" s="233"/>
    </row>
    <row r="59687" spans="4:4" s="232" customFormat="1" ht="15.75" customHeight="1">
      <c r="D59687" s="233"/>
    </row>
    <row r="59689" spans="4:4" s="232" customFormat="1" ht="15.75" customHeight="1">
      <c r="D59689" s="233"/>
    </row>
    <row r="59691" spans="4:4" s="232" customFormat="1" ht="15.75" customHeight="1">
      <c r="D59691" s="233"/>
    </row>
    <row r="59693" spans="4:4" s="232" customFormat="1" ht="15.75" customHeight="1">
      <c r="D59693" s="233"/>
    </row>
    <row r="59695" spans="4:4" s="232" customFormat="1" ht="15.75" customHeight="1">
      <c r="D59695" s="233"/>
    </row>
    <row r="59697" spans="4:4" s="232" customFormat="1" ht="15.75" customHeight="1">
      <c r="D59697" s="233"/>
    </row>
    <row r="59699" spans="4:4" s="232" customFormat="1" ht="15.75" customHeight="1">
      <c r="D59699" s="233"/>
    </row>
    <row r="59701" spans="4:4" s="232" customFormat="1" ht="15.75" customHeight="1">
      <c r="D59701" s="233"/>
    </row>
    <row r="59703" spans="4:4" s="232" customFormat="1" ht="15.75" customHeight="1">
      <c r="D59703" s="233"/>
    </row>
    <row r="59705" spans="4:4" s="232" customFormat="1" ht="15.75" customHeight="1">
      <c r="D59705" s="233"/>
    </row>
    <row r="59707" spans="4:4" s="232" customFormat="1" ht="15.75" customHeight="1">
      <c r="D59707" s="233"/>
    </row>
    <row r="59709" spans="4:4" s="232" customFormat="1" ht="15.75" customHeight="1">
      <c r="D59709" s="233"/>
    </row>
    <row r="59711" spans="4:4" s="232" customFormat="1" ht="15.75" customHeight="1">
      <c r="D59711" s="233"/>
    </row>
    <row r="59713" spans="4:4" s="232" customFormat="1" ht="15.75" customHeight="1">
      <c r="D59713" s="233"/>
    </row>
    <row r="59715" spans="4:4" s="232" customFormat="1" ht="15.75" customHeight="1">
      <c r="D59715" s="233"/>
    </row>
    <row r="59717" spans="4:4" s="232" customFormat="1" ht="15.75" customHeight="1">
      <c r="D59717" s="233"/>
    </row>
    <row r="59719" spans="4:4" s="232" customFormat="1" ht="15.75" customHeight="1">
      <c r="D59719" s="233"/>
    </row>
    <row r="59721" spans="4:4" s="232" customFormat="1" ht="15.75" customHeight="1">
      <c r="D59721" s="233"/>
    </row>
    <row r="59723" spans="4:4" s="232" customFormat="1" ht="15.75" customHeight="1">
      <c r="D59723" s="233"/>
    </row>
    <row r="59725" spans="4:4" s="232" customFormat="1" ht="15.75" customHeight="1">
      <c r="D59725" s="233"/>
    </row>
    <row r="59727" spans="4:4" s="232" customFormat="1" ht="15.75" customHeight="1">
      <c r="D59727" s="233"/>
    </row>
    <row r="59729" spans="4:4" s="232" customFormat="1" ht="15.75" customHeight="1">
      <c r="D59729" s="233"/>
    </row>
    <row r="59731" spans="4:4" s="232" customFormat="1" ht="15.75" customHeight="1">
      <c r="D59731" s="233"/>
    </row>
    <row r="59733" spans="4:4" s="232" customFormat="1" ht="15.75" customHeight="1">
      <c r="D59733" s="233"/>
    </row>
    <row r="59735" spans="4:4" s="232" customFormat="1" ht="15.75" customHeight="1">
      <c r="D59735" s="233"/>
    </row>
    <row r="59737" spans="4:4" s="232" customFormat="1" ht="15.75" customHeight="1">
      <c r="D59737" s="233"/>
    </row>
    <row r="59739" spans="4:4" s="232" customFormat="1" ht="15.75" customHeight="1">
      <c r="D59739" s="233"/>
    </row>
    <row r="59741" spans="4:4" s="232" customFormat="1" ht="15.75" customHeight="1">
      <c r="D59741" s="233"/>
    </row>
    <row r="59743" spans="4:4" s="232" customFormat="1" ht="15.75" customHeight="1">
      <c r="D59743" s="233"/>
    </row>
    <row r="59745" spans="4:4" s="232" customFormat="1" ht="15.75" customHeight="1">
      <c r="D59745" s="233"/>
    </row>
    <row r="59747" spans="4:4" s="232" customFormat="1" ht="15.75" customHeight="1">
      <c r="D59747" s="233"/>
    </row>
    <row r="59749" spans="4:4" s="232" customFormat="1" ht="15.75" customHeight="1">
      <c r="D59749" s="233"/>
    </row>
    <row r="59751" spans="4:4" s="232" customFormat="1" ht="15.75" customHeight="1">
      <c r="D59751" s="233"/>
    </row>
    <row r="59753" spans="4:4" s="232" customFormat="1" ht="15.75" customHeight="1">
      <c r="D59753" s="233"/>
    </row>
    <row r="59755" spans="4:4" s="232" customFormat="1" ht="15.75" customHeight="1">
      <c r="D59755" s="233"/>
    </row>
    <row r="59757" spans="4:4" s="232" customFormat="1" ht="15.75" customHeight="1">
      <c r="D59757" s="233"/>
    </row>
    <row r="59759" spans="4:4" s="232" customFormat="1" ht="15.75" customHeight="1">
      <c r="D59759" s="233"/>
    </row>
    <row r="59761" spans="4:4" s="232" customFormat="1" ht="15.75" customHeight="1">
      <c r="D59761" s="233"/>
    </row>
    <row r="59763" spans="4:4" s="232" customFormat="1" ht="15.75" customHeight="1">
      <c r="D59763" s="233"/>
    </row>
    <row r="59765" spans="4:4" s="232" customFormat="1" ht="15.75" customHeight="1">
      <c r="D59765" s="233"/>
    </row>
    <row r="59767" spans="4:4" s="232" customFormat="1" ht="15.75" customHeight="1">
      <c r="D59767" s="233"/>
    </row>
    <row r="59769" spans="4:4" s="232" customFormat="1" ht="15.75" customHeight="1">
      <c r="D59769" s="233"/>
    </row>
    <row r="59771" spans="4:4" s="232" customFormat="1" ht="15.75" customHeight="1">
      <c r="D59771" s="233"/>
    </row>
    <row r="59773" spans="4:4" s="232" customFormat="1" ht="15.75" customHeight="1">
      <c r="D59773" s="233"/>
    </row>
    <row r="59775" spans="4:4" s="232" customFormat="1" ht="15.75" customHeight="1">
      <c r="D59775" s="233"/>
    </row>
    <row r="59777" spans="4:4" s="232" customFormat="1" ht="15.75" customHeight="1">
      <c r="D59777" s="233"/>
    </row>
    <row r="59779" spans="4:4" s="232" customFormat="1" ht="15.75" customHeight="1">
      <c r="D59779" s="233"/>
    </row>
    <row r="59781" spans="4:4" s="232" customFormat="1" ht="15.75" customHeight="1">
      <c r="D59781" s="233"/>
    </row>
    <row r="59783" spans="4:4" s="232" customFormat="1" ht="15.75" customHeight="1">
      <c r="D59783" s="233"/>
    </row>
    <row r="59785" spans="4:4" s="232" customFormat="1" ht="15.75" customHeight="1">
      <c r="D59785" s="233"/>
    </row>
    <row r="59787" spans="4:4" s="232" customFormat="1" ht="15.75" customHeight="1">
      <c r="D59787" s="233"/>
    </row>
    <row r="59789" spans="4:4" s="232" customFormat="1" ht="15.75" customHeight="1">
      <c r="D59789" s="233"/>
    </row>
    <row r="59791" spans="4:4" s="232" customFormat="1" ht="15.75" customHeight="1">
      <c r="D59791" s="233"/>
    </row>
    <row r="59793" spans="4:4" s="232" customFormat="1" ht="15.75" customHeight="1">
      <c r="D59793" s="233"/>
    </row>
    <row r="59795" spans="4:4" s="232" customFormat="1" ht="15.75" customHeight="1">
      <c r="D59795" s="233"/>
    </row>
    <row r="59797" spans="4:4" s="232" customFormat="1" ht="15.75" customHeight="1">
      <c r="D59797" s="233"/>
    </row>
    <row r="59799" spans="4:4" s="232" customFormat="1" ht="15.75" customHeight="1">
      <c r="D59799" s="233"/>
    </row>
    <row r="59801" spans="4:4" s="232" customFormat="1" ht="15.75" customHeight="1">
      <c r="D59801" s="233"/>
    </row>
    <row r="59803" spans="4:4" s="232" customFormat="1" ht="15.75" customHeight="1">
      <c r="D59803" s="233"/>
    </row>
    <row r="59805" spans="4:4" s="232" customFormat="1" ht="15.75" customHeight="1">
      <c r="D59805" s="233"/>
    </row>
    <row r="59807" spans="4:4" s="232" customFormat="1" ht="15.75" customHeight="1">
      <c r="D59807" s="233"/>
    </row>
    <row r="59809" spans="4:4" s="232" customFormat="1" ht="15.75" customHeight="1">
      <c r="D59809" s="233"/>
    </row>
    <row r="59811" spans="4:4" s="232" customFormat="1" ht="15.75" customHeight="1">
      <c r="D59811" s="233"/>
    </row>
    <row r="59813" spans="4:4" s="232" customFormat="1" ht="15.75" customHeight="1">
      <c r="D59813" s="233"/>
    </row>
    <row r="59815" spans="4:4" s="232" customFormat="1" ht="15.75" customHeight="1">
      <c r="D59815" s="233"/>
    </row>
    <row r="59817" spans="4:4" s="232" customFormat="1" ht="15.75" customHeight="1">
      <c r="D59817" s="233"/>
    </row>
    <row r="59819" spans="4:4" s="232" customFormat="1" ht="15.75" customHeight="1">
      <c r="D59819" s="233"/>
    </row>
    <row r="59821" spans="4:4" s="232" customFormat="1" ht="15.75" customHeight="1">
      <c r="D59821" s="233"/>
    </row>
    <row r="59823" spans="4:4" s="232" customFormat="1" ht="15.75" customHeight="1">
      <c r="D59823" s="233"/>
    </row>
    <row r="59825" spans="4:4" s="232" customFormat="1" ht="15.75" customHeight="1">
      <c r="D59825" s="233"/>
    </row>
    <row r="59827" spans="4:4" s="232" customFormat="1" ht="15.75" customHeight="1">
      <c r="D59827" s="233"/>
    </row>
    <row r="59829" spans="4:4" s="232" customFormat="1" ht="15.75" customHeight="1">
      <c r="D59829" s="233"/>
    </row>
    <row r="59831" spans="4:4" s="232" customFormat="1" ht="15.75" customHeight="1">
      <c r="D59831" s="233"/>
    </row>
    <row r="59833" spans="4:4" s="232" customFormat="1" ht="15.75" customHeight="1">
      <c r="D59833" s="233"/>
    </row>
    <row r="59835" spans="4:4" s="232" customFormat="1" ht="15.75" customHeight="1">
      <c r="D59835" s="233"/>
    </row>
    <row r="59837" spans="4:4" s="232" customFormat="1" ht="15.75" customHeight="1">
      <c r="D59837" s="233"/>
    </row>
    <row r="59839" spans="4:4" s="232" customFormat="1" ht="15.75" customHeight="1">
      <c r="D59839" s="233"/>
    </row>
    <row r="59841" spans="4:4" s="232" customFormat="1" ht="15.75" customHeight="1">
      <c r="D59841" s="233"/>
    </row>
    <row r="59843" spans="4:4" s="232" customFormat="1" ht="15.75" customHeight="1">
      <c r="D59843" s="233"/>
    </row>
    <row r="59845" spans="4:4" s="232" customFormat="1" ht="15.75" customHeight="1">
      <c r="D59845" s="233"/>
    </row>
    <row r="59847" spans="4:4" s="232" customFormat="1" ht="15.75" customHeight="1">
      <c r="D59847" s="233"/>
    </row>
    <row r="59849" spans="4:4" s="232" customFormat="1" ht="15.75" customHeight="1">
      <c r="D59849" s="233"/>
    </row>
    <row r="59851" spans="4:4" s="232" customFormat="1" ht="15.75" customHeight="1">
      <c r="D59851" s="233"/>
    </row>
    <row r="59853" spans="4:4" s="232" customFormat="1" ht="15.75" customHeight="1">
      <c r="D59853" s="233"/>
    </row>
    <row r="59855" spans="4:4" s="232" customFormat="1" ht="15.75" customHeight="1">
      <c r="D59855" s="233"/>
    </row>
    <row r="59857" spans="4:4" s="232" customFormat="1" ht="15.75" customHeight="1">
      <c r="D59857" s="233"/>
    </row>
    <row r="59859" spans="4:4" s="232" customFormat="1" ht="15.75" customHeight="1">
      <c r="D59859" s="233"/>
    </row>
    <row r="59861" spans="4:4" s="232" customFormat="1" ht="15.75" customHeight="1">
      <c r="D59861" s="233"/>
    </row>
    <row r="59863" spans="4:4" s="232" customFormat="1" ht="15.75" customHeight="1">
      <c r="D59863" s="233"/>
    </row>
    <row r="59865" spans="4:4" s="232" customFormat="1" ht="15.75" customHeight="1">
      <c r="D59865" s="233"/>
    </row>
    <row r="59867" spans="4:4" s="232" customFormat="1" ht="15.75" customHeight="1">
      <c r="D59867" s="233"/>
    </row>
    <row r="59869" spans="4:4" s="232" customFormat="1" ht="15.75" customHeight="1">
      <c r="D59869" s="233"/>
    </row>
    <row r="59871" spans="4:4" s="232" customFormat="1" ht="15.75" customHeight="1">
      <c r="D59871" s="233"/>
    </row>
    <row r="59873" spans="4:4" s="232" customFormat="1" ht="15.75" customHeight="1">
      <c r="D59873" s="233"/>
    </row>
    <row r="59875" spans="4:4" s="232" customFormat="1" ht="15.75" customHeight="1">
      <c r="D59875" s="233"/>
    </row>
    <row r="59877" spans="4:4" s="232" customFormat="1" ht="15.75" customHeight="1">
      <c r="D59877" s="233"/>
    </row>
    <row r="59879" spans="4:4" s="232" customFormat="1" ht="15.75" customHeight="1">
      <c r="D59879" s="233"/>
    </row>
    <row r="59881" spans="4:4" s="232" customFormat="1" ht="15.75" customHeight="1">
      <c r="D59881" s="233"/>
    </row>
    <row r="59883" spans="4:4" s="232" customFormat="1" ht="15.75" customHeight="1">
      <c r="D59883" s="233"/>
    </row>
    <row r="59885" spans="4:4" s="232" customFormat="1" ht="15.75" customHeight="1">
      <c r="D59885" s="233"/>
    </row>
    <row r="59887" spans="4:4" s="232" customFormat="1" ht="15.75" customHeight="1">
      <c r="D59887" s="233"/>
    </row>
    <row r="59889" spans="4:4" s="232" customFormat="1" ht="15.75" customHeight="1">
      <c r="D59889" s="233"/>
    </row>
    <row r="59891" spans="4:4" s="232" customFormat="1" ht="15.75" customHeight="1">
      <c r="D59891" s="233"/>
    </row>
    <row r="59893" spans="4:4" s="232" customFormat="1" ht="15.75" customHeight="1">
      <c r="D59893" s="233"/>
    </row>
    <row r="59895" spans="4:4" s="232" customFormat="1" ht="15.75" customHeight="1">
      <c r="D59895" s="233"/>
    </row>
    <row r="59897" spans="4:4" s="232" customFormat="1" ht="15.75" customHeight="1">
      <c r="D59897" s="233"/>
    </row>
    <row r="59899" spans="4:4" s="232" customFormat="1" ht="15.75" customHeight="1">
      <c r="D59899" s="233"/>
    </row>
    <row r="59901" spans="4:4" s="232" customFormat="1" ht="15.75" customHeight="1">
      <c r="D59901" s="233"/>
    </row>
    <row r="59903" spans="4:4" s="232" customFormat="1" ht="15.75" customHeight="1">
      <c r="D59903" s="233"/>
    </row>
    <row r="59905" spans="4:4" s="232" customFormat="1" ht="15.75" customHeight="1">
      <c r="D59905" s="233"/>
    </row>
    <row r="59907" spans="4:4" s="232" customFormat="1" ht="15.75" customHeight="1">
      <c r="D59907" s="233"/>
    </row>
    <row r="59909" spans="4:4" s="232" customFormat="1" ht="15.75" customHeight="1">
      <c r="D59909" s="233"/>
    </row>
    <row r="59911" spans="4:4" s="232" customFormat="1" ht="15.75" customHeight="1">
      <c r="D59911" s="233"/>
    </row>
    <row r="59913" spans="4:4" s="232" customFormat="1" ht="15.75" customHeight="1">
      <c r="D59913" s="233"/>
    </row>
    <row r="59915" spans="4:4" s="232" customFormat="1" ht="15.75" customHeight="1">
      <c r="D59915" s="233"/>
    </row>
    <row r="59917" spans="4:4" s="232" customFormat="1" ht="15.75" customHeight="1">
      <c r="D59917" s="233"/>
    </row>
    <row r="59919" spans="4:4" s="232" customFormat="1" ht="15.75" customHeight="1">
      <c r="D59919" s="233"/>
    </row>
    <row r="59921" spans="4:4" s="232" customFormat="1" ht="15.75" customHeight="1">
      <c r="D59921" s="233"/>
    </row>
    <row r="59923" spans="4:4" s="232" customFormat="1" ht="15.75" customHeight="1">
      <c r="D59923" s="233"/>
    </row>
    <row r="59925" spans="4:4" s="232" customFormat="1" ht="15.75" customHeight="1">
      <c r="D59925" s="233"/>
    </row>
    <row r="59927" spans="4:4" s="232" customFormat="1" ht="15.75" customHeight="1">
      <c r="D59927" s="233"/>
    </row>
    <row r="59929" spans="4:4" s="232" customFormat="1" ht="15.75" customHeight="1">
      <c r="D59929" s="233"/>
    </row>
    <row r="59931" spans="4:4" s="232" customFormat="1" ht="15.75" customHeight="1">
      <c r="D59931" s="233"/>
    </row>
    <row r="59933" spans="4:4" s="232" customFormat="1" ht="15.75" customHeight="1">
      <c r="D59933" s="233"/>
    </row>
    <row r="59935" spans="4:4" s="232" customFormat="1" ht="15.75" customHeight="1">
      <c r="D59935" s="233"/>
    </row>
    <row r="59937" spans="4:4" s="232" customFormat="1" ht="15.75" customHeight="1">
      <c r="D59937" s="233"/>
    </row>
    <row r="59939" spans="4:4" s="232" customFormat="1" ht="15.75" customHeight="1">
      <c r="D59939" s="233"/>
    </row>
    <row r="59941" spans="4:4" s="232" customFormat="1" ht="15.75" customHeight="1">
      <c r="D59941" s="233"/>
    </row>
    <row r="59943" spans="4:4" s="232" customFormat="1" ht="15.75" customHeight="1">
      <c r="D59943" s="233"/>
    </row>
    <row r="59945" spans="4:4" s="232" customFormat="1" ht="15.75" customHeight="1">
      <c r="D59945" s="233"/>
    </row>
    <row r="59947" spans="4:4" s="232" customFormat="1" ht="15.75" customHeight="1">
      <c r="D59947" s="233"/>
    </row>
    <row r="59949" spans="4:4" s="232" customFormat="1" ht="15.75" customHeight="1">
      <c r="D59949" s="233"/>
    </row>
    <row r="59951" spans="4:4" s="232" customFormat="1" ht="15.75" customHeight="1">
      <c r="D59951" s="233"/>
    </row>
    <row r="59953" spans="4:4" s="232" customFormat="1" ht="15.75" customHeight="1">
      <c r="D59953" s="233"/>
    </row>
    <row r="59955" spans="4:4" s="232" customFormat="1" ht="15.75" customHeight="1">
      <c r="D59955" s="233"/>
    </row>
    <row r="59957" spans="4:4" s="232" customFormat="1" ht="15.75" customHeight="1">
      <c r="D59957" s="233"/>
    </row>
    <row r="59959" spans="4:4" s="232" customFormat="1" ht="15.75" customHeight="1">
      <c r="D59959" s="233"/>
    </row>
    <row r="59961" spans="4:4" s="232" customFormat="1" ht="15.75" customHeight="1">
      <c r="D59961" s="233"/>
    </row>
    <row r="59963" spans="4:4" s="232" customFormat="1" ht="15.75" customHeight="1">
      <c r="D59963" s="233"/>
    </row>
    <row r="59965" spans="4:4" s="232" customFormat="1" ht="15.75" customHeight="1">
      <c r="D59965" s="233"/>
    </row>
    <row r="59967" spans="4:4" s="232" customFormat="1" ht="15.75" customHeight="1">
      <c r="D59967" s="233"/>
    </row>
    <row r="59969" spans="4:4" s="232" customFormat="1" ht="15.75" customHeight="1">
      <c r="D59969" s="233"/>
    </row>
    <row r="59971" spans="4:4" s="232" customFormat="1" ht="15.75" customHeight="1">
      <c r="D59971" s="233"/>
    </row>
    <row r="59973" spans="4:4" s="232" customFormat="1" ht="15.75" customHeight="1">
      <c r="D59973" s="233"/>
    </row>
    <row r="59975" spans="4:4" s="232" customFormat="1" ht="15.75" customHeight="1">
      <c r="D59975" s="233"/>
    </row>
    <row r="59977" spans="4:4" s="232" customFormat="1" ht="15.75" customHeight="1">
      <c r="D59977" s="233"/>
    </row>
    <row r="59979" spans="4:4" s="232" customFormat="1" ht="15.75" customHeight="1">
      <c r="D59979" s="233"/>
    </row>
    <row r="59981" spans="4:4" s="232" customFormat="1" ht="15.75" customHeight="1">
      <c r="D59981" s="233"/>
    </row>
    <row r="59983" spans="4:4" s="232" customFormat="1" ht="15.75" customHeight="1">
      <c r="D59983" s="233"/>
    </row>
    <row r="59985" spans="4:4" s="232" customFormat="1" ht="15.75" customHeight="1">
      <c r="D59985" s="233"/>
    </row>
    <row r="59987" spans="4:4" s="232" customFormat="1" ht="15.75" customHeight="1">
      <c r="D59987" s="233"/>
    </row>
    <row r="59989" spans="4:4" s="232" customFormat="1" ht="15.75" customHeight="1">
      <c r="D59989" s="233"/>
    </row>
    <row r="59991" spans="4:4" s="232" customFormat="1" ht="15.75" customHeight="1">
      <c r="D59991" s="233"/>
    </row>
    <row r="59993" spans="4:4" s="232" customFormat="1" ht="15.75" customHeight="1">
      <c r="D59993" s="233"/>
    </row>
    <row r="59995" spans="4:4" s="232" customFormat="1" ht="15.75" customHeight="1">
      <c r="D59995" s="233"/>
    </row>
    <row r="59997" spans="4:4" s="232" customFormat="1" ht="15.75" customHeight="1">
      <c r="D59997" s="233"/>
    </row>
    <row r="59999" spans="4:4" s="232" customFormat="1" ht="15.75" customHeight="1">
      <c r="D59999" s="233"/>
    </row>
    <row r="60001" spans="4:4" s="232" customFormat="1" ht="15.75" customHeight="1">
      <c r="D60001" s="233"/>
    </row>
    <row r="60003" spans="4:4" s="232" customFormat="1" ht="15.75" customHeight="1">
      <c r="D60003" s="233"/>
    </row>
    <row r="60005" spans="4:4" s="232" customFormat="1" ht="15.75" customHeight="1">
      <c r="D60005" s="233"/>
    </row>
    <row r="60007" spans="4:4" s="232" customFormat="1" ht="15.75" customHeight="1">
      <c r="D60007" s="233"/>
    </row>
    <row r="60009" spans="4:4" s="232" customFormat="1" ht="15.75" customHeight="1">
      <c r="D60009" s="233"/>
    </row>
    <row r="60011" spans="4:4" s="232" customFormat="1" ht="15.75" customHeight="1">
      <c r="D60011" s="233"/>
    </row>
    <row r="60013" spans="4:4" s="232" customFormat="1" ht="15.75" customHeight="1">
      <c r="D60013" s="233"/>
    </row>
    <row r="60015" spans="4:4" s="232" customFormat="1" ht="15.75" customHeight="1">
      <c r="D60015" s="233"/>
    </row>
    <row r="60017" spans="4:4" s="232" customFormat="1" ht="15.75" customHeight="1">
      <c r="D60017" s="233"/>
    </row>
    <row r="60019" spans="4:4" s="232" customFormat="1" ht="15.75" customHeight="1">
      <c r="D60019" s="233"/>
    </row>
    <row r="60021" spans="4:4" s="232" customFormat="1" ht="15.75" customHeight="1">
      <c r="D60021" s="233"/>
    </row>
    <row r="60023" spans="4:4" s="232" customFormat="1" ht="15.75" customHeight="1">
      <c r="D60023" s="233"/>
    </row>
    <row r="60025" spans="4:4" s="232" customFormat="1" ht="15.75" customHeight="1">
      <c r="D60025" s="233"/>
    </row>
    <row r="60027" spans="4:4" s="232" customFormat="1" ht="15.75" customHeight="1">
      <c r="D60027" s="233"/>
    </row>
    <row r="60029" spans="4:4" s="232" customFormat="1" ht="15.75" customHeight="1">
      <c r="D60029" s="233"/>
    </row>
    <row r="60031" spans="4:4" s="232" customFormat="1" ht="15.75" customHeight="1">
      <c r="D60031" s="233"/>
    </row>
    <row r="60033" spans="4:4" s="232" customFormat="1" ht="15.75" customHeight="1">
      <c r="D60033" s="233"/>
    </row>
    <row r="60035" spans="4:4" s="232" customFormat="1" ht="15.75" customHeight="1">
      <c r="D60035" s="233"/>
    </row>
    <row r="60037" spans="4:4" s="232" customFormat="1" ht="15.75" customHeight="1">
      <c r="D60037" s="233"/>
    </row>
    <row r="60039" spans="4:4" s="232" customFormat="1" ht="15.75" customHeight="1">
      <c r="D60039" s="233"/>
    </row>
    <row r="60041" spans="4:4" s="232" customFormat="1" ht="15.75" customHeight="1">
      <c r="D60041" s="233"/>
    </row>
    <row r="60043" spans="4:4" s="232" customFormat="1" ht="15.75" customHeight="1">
      <c r="D60043" s="233"/>
    </row>
    <row r="60045" spans="4:4" s="232" customFormat="1" ht="15.75" customHeight="1">
      <c r="D60045" s="233"/>
    </row>
    <row r="60047" spans="4:4" s="232" customFormat="1" ht="15.75" customHeight="1">
      <c r="D60047" s="233"/>
    </row>
    <row r="60049" spans="4:4" s="232" customFormat="1" ht="15.75" customHeight="1">
      <c r="D60049" s="233"/>
    </row>
    <row r="60051" spans="4:4" s="232" customFormat="1" ht="15.75" customHeight="1">
      <c r="D60051" s="233"/>
    </row>
    <row r="60053" spans="4:4" s="232" customFormat="1" ht="15.75" customHeight="1">
      <c r="D60053" s="233"/>
    </row>
    <row r="60055" spans="4:4" s="232" customFormat="1" ht="15.75" customHeight="1">
      <c r="D60055" s="233"/>
    </row>
    <row r="60057" spans="4:4" s="232" customFormat="1" ht="15.75" customHeight="1">
      <c r="D60057" s="233"/>
    </row>
    <row r="60059" spans="4:4" s="232" customFormat="1" ht="15.75" customHeight="1">
      <c r="D60059" s="233"/>
    </row>
    <row r="60061" spans="4:4" s="232" customFormat="1" ht="15.75" customHeight="1">
      <c r="D60061" s="233"/>
    </row>
    <row r="60063" spans="4:4" s="232" customFormat="1" ht="15.75" customHeight="1">
      <c r="D60063" s="233"/>
    </row>
    <row r="60065" spans="4:4" s="232" customFormat="1" ht="15.75" customHeight="1">
      <c r="D60065" s="233"/>
    </row>
    <row r="60067" spans="4:4" s="232" customFormat="1" ht="15.75" customHeight="1">
      <c r="D60067" s="233"/>
    </row>
    <row r="60069" spans="4:4" s="232" customFormat="1" ht="15.75" customHeight="1">
      <c r="D60069" s="233"/>
    </row>
    <row r="60071" spans="4:4" s="232" customFormat="1" ht="15.75" customHeight="1">
      <c r="D60071" s="233"/>
    </row>
    <row r="60073" spans="4:4" s="232" customFormat="1" ht="15.75" customHeight="1">
      <c r="D60073" s="233"/>
    </row>
    <row r="60075" spans="4:4" s="232" customFormat="1" ht="15.75" customHeight="1">
      <c r="D60075" s="233"/>
    </row>
    <row r="60077" spans="4:4" s="232" customFormat="1" ht="15.75" customHeight="1">
      <c r="D60077" s="233"/>
    </row>
    <row r="60079" spans="4:4" s="232" customFormat="1" ht="15.75" customHeight="1">
      <c r="D60079" s="233"/>
    </row>
    <row r="60081" spans="4:4" s="232" customFormat="1" ht="15.75" customHeight="1">
      <c r="D60081" s="233"/>
    </row>
    <row r="60083" spans="4:4" s="232" customFormat="1" ht="15.75" customHeight="1">
      <c r="D60083" s="233"/>
    </row>
    <row r="60085" spans="4:4" s="232" customFormat="1" ht="15.75" customHeight="1">
      <c r="D60085" s="233"/>
    </row>
    <row r="60087" spans="4:4" s="232" customFormat="1" ht="15.75" customHeight="1">
      <c r="D60087" s="233"/>
    </row>
    <row r="60089" spans="4:4" s="232" customFormat="1" ht="15.75" customHeight="1">
      <c r="D60089" s="233"/>
    </row>
    <row r="60091" spans="4:4" s="232" customFormat="1" ht="15.75" customHeight="1">
      <c r="D60091" s="233"/>
    </row>
    <row r="60093" spans="4:4" s="232" customFormat="1" ht="15.75" customHeight="1">
      <c r="D60093" s="233"/>
    </row>
    <row r="60095" spans="4:4" s="232" customFormat="1" ht="15.75" customHeight="1">
      <c r="D60095" s="233"/>
    </row>
    <row r="60097" spans="4:4" s="232" customFormat="1" ht="15.75" customHeight="1">
      <c r="D60097" s="233"/>
    </row>
    <row r="60099" spans="4:4" s="232" customFormat="1" ht="15.75" customHeight="1">
      <c r="D60099" s="233"/>
    </row>
    <row r="60101" spans="4:4" s="232" customFormat="1" ht="15.75" customHeight="1">
      <c r="D60101" s="233"/>
    </row>
    <row r="60103" spans="4:4" s="232" customFormat="1" ht="15.75" customHeight="1">
      <c r="D60103" s="233"/>
    </row>
    <row r="60105" spans="4:4" s="232" customFormat="1" ht="15.75" customHeight="1">
      <c r="D60105" s="233"/>
    </row>
    <row r="60107" spans="4:4" s="232" customFormat="1" ht="15.75" customHeight="1">
      <c r="D60107" s="233"/>
    </row>
    <row r="60109" spans="4:4" s="232" customFormat="1" ht="15.75" customHeight="1">
      <c r="D60109" s="233"/>
    </row>
    <row r="60111" spans="4:4" s="232" customFormat="1" ht="15.75" customHeight="1">
      <c r="D60111" s="233"/>
    </row>
    <row r="60113" spans="4:4" s="232" customFormat="1" ht="15.75" customHeight="1">
      <c r="D60113" s="233"/>
    </row>
    <row r="60115" spans="4:4" s="232" customFormat="1" ht="15.75" customHeight="1">
      <c r="D60115" s="233"/>
    </row>
    <row r="60117" spans="4:4" s="232" customFormat="1" ht="15.75" customHeight="1">
      <c r="D60117" s="233"/>
    </row>
    <row r="60119" spans="4:4" s="232" customFormat="1" ht="15.75" customHeight="1">
      <c r="D60119" s="233"/>
    </row>
    <row r="60121" spans="4:4" s="232" customFormat="1" ht="15.75" customHeight="1">
      <c r="D60121" s="233"/>
    </row>
    <row r="60123" spans="4:4" s="232" customFormat="1" ht="15.75" customHeight="1">
      <c r="D60123" s="233"/>
    </row>
    <row r="60125" spans="4:4" s="232" customFormat="1" ht="15.75" customHeight="1">
      <c r="D60125" s="233"/>
    </row>
    <row r="60127" spans="4:4" s="232" customFormat="1" ht="15.75" customHeight="1">
      <c r="D60127" s="233"/>
    </row>
    <row r="60129" spans="4:4" s="232" customFormat="1" ht="15.75" customHeight="1">
      <c r="D60129" s="233"/>
    </row>
    <row r="60131" spans="4:4" s="232" customFormat="1" ht="15.75" customHeight="1">
      <c r="D60131" s="233"/>
    </row>
    <row r="60133" spans="4:4" s="232" customFormat="1" ht="15.75" customHeight="1">
      <c r="D60133" s="233"/>
    </row>
    <row r="60135" spans="4:4" s="232" customFormat="1" ht="15.75" customHeight="1">
      <c r="D60135" s="233"/>
    </row>
    <row r="60137" spans="4:4" s="232" customFormat="1" ht="15.75" customHeight="1">
      <c r="D60137" s="233"/>
    </row>
    <row r="60139" spans="4:4" s="232" customFormat="1" ht="15.75" customHeight="1">
      <c r="D60139" s="233"/>
    </row>
    <row r="60141" spans="4:4" s="232" customFormat="1" ht="15.75" customHeight="1">
      <c r="D60141" s="233"/>
    </row>
    <row r="60143" spans="4:4" s="232" customFormat="1" ht="15.75" customHeight="1">
      <c r="D60143" s="233"/>
    </row>
    <row r="60145" spans="4:4" s="232" customFormat="1" ht="15.75" customHeight="1">
      <c r="D60145" s="233"/>
    </row>
    <row r="60147" spans="4:4" s="232" customFormat="1" ht="15.75" customHeight="1">
      <c r="D60147" s="233"/>
    </row>
    <row r="60149" spans="4:4" s="232" customFormat="1" ht="15.75" customHeight="1">
      <c r="D60149" s="233"/>
    </row>
    <row r="60151" spans="4:4" s="232" customFormat="1" ht="15.75" customHeight="1">
      <c r="D60151" s="233"/>
    </row>
    <row r="60153" spans="4:4" s="232" customFormat="1" ht="15.75" customHeight="1">
      <c r="D60153" s="233"/>
    </row>
    <row r="60155" spans="4:4" s="232" customFormat="1" ht="15.75" customHeight="1">
      <c r="D60155" s="233"/>
    </row>
    <row r="60157" spans="4:4" s="232" customFormat="1" ht="15.75" customHeight="1">
      <c r="D60157" s="233"/>
    </row>
    <row r="60159" spans="4:4" s="232" customFormat="1" ht="15.75" customHeight="1">
      <c r="D60159" s="233"/>
    </row>
    <row r="60161" spans="4:4" s="232" customFormat="1" ht="15.75" customHeight="1">
      <c r="D60161" s="233"/>
    </row>
    <row r="60163" spans="4:4" s="232" customFormat="1" ht="15.75" customHeight="1">
      <c r="D60163" s="233"/>
    </row>
    <row r="60165" spans="4:4" s="232" customFormat="1" ht="15.75" customHeight="1">
      <c r="D60165" s="233"/>
    </row>
    <row r="60167" spans="4:4" s="232" customFormat="1" ht="15.75" customHeight="1">
      <c r="D60167" s="233"/>
    </row>
    <row r="60169" spans="4:4" s="232" customFormat="1" ht="15.75" customHeight="1">
      <c r="D60169" s="233"/>
    </row>
    <row r="60171" spans="4:4" s="232" customFormat="1" ht="15.75" customHeight="1">
      <c r="D60171" s="233"/>
    </row>
    <row r="60173" spans="4:4" s="232" customFormat="1" ht="15.75" customHeight="1">
      <c r="D60173" s="233"/>
    </row>
    <row r="60175" spans="4:4" s="232" customFormat="1" ht="15.75" customHeight="1">
      <c r="D60175" s="233"/>
    </row>
    <row r="60177" spans="4:4" s="232" customFormat="1" ht="15.75" customHeight="1">
      <c r="D60177" s="233"/>
    </row>
    <row r="60179" spans="4:4" s="232" customFormat="1" ht="15.75" customHeight="1">
      <c r="D60179" s="233"/>
    </row>
    <row r="60181" spans="4:4" s="232" customFormat="1" ht="15.75" customHeight="1">
      <c r="D60181" s="233"/>
    </row>
    <row r="60183" spans="4:4" s="232" customFormat="1" ht="15.75" customHeight="1">
      <c r="D60183" s="233"/>
    </row>
    <row r="60185" spans="4:4" s="232" customFormat="1" ht="15.75" customHeight="1">
      <c r="D60185" s="233"/>
    </row>
    <row r="60187" spans="4:4" s="232" customFormat="1" ht="15.75" customHeight="1">
      <c r="D60187" s="233"/>
    </row>
    <row r="60189" spans="4:4" s="232" customFormat="1" ht="15.75" customHeight="1">
      <c r="D60189" s="233"/>
    </row>
    <row r="60191" spans="4:4" s="232" customFormat="1" ht="15.75" customHeight="1">
      <c r="D60191" s="233"/>
    </row>
    <row r="60193" spans="4:4" s="232" customFormat="1" ht="15.75" customHeight="1">
      <c r="D60193" s="233"/>
    </row>
    <row r="60195" spans="4:4" s="232" customFormat="1" ht="15.75" customHeight="1">
      <c r="D60195" s="233"/>
    </row>
    <row r="60197" spans="4:4" s="232" customFormat="1" ht="15.75" customHeight="1">
      <c r="D60197" s="233"/>
    </row>
    <row r="60199" spans="4:4" s="232" customFormat="1" ht="15.75" customHeight="1">
      <c r="D60199" s="233"/>
    </row>
    <row r="60201" spans="4:4" s="232" customFormat="1" ht="15.75" customHeight="1">
      <c r="D60201" s="233"/>
    </row>
    <row r="60203" spans="4:4" s="232" customFormat="1" ht="15.75" customHeight="1">
      <c r="D60203" s="233"/>
    </row>
    <row r="60205" spans="4:4" s="232" customFormat="1" ht="15.75" customHeight="1">
      <c r="D60205" s="233"/>
    </row>
    <row r="60207" spans="4:4" s="232" customFormat="1" ht="15.75" customHeight="1">
      <c r="D60207" s="233"/>
    </row>
    <row r="60209" spans="4:4" s="232" customFormat="1" ht="15.75" customHeight="1">
      <c r="D60209" s="233"/>
    </row>
    <row r="60211" spans="4:4" s="232" customFormat="1" ht="15.75" customHeight="1">
      <c r="D60211" s="233"/>
    </row>
    <row r="60213" spans="4:4" s="232" customFormat="1" ht="15.75" customHeight="1">
      <c r="D60213" s="233"/>
    </row>
    <row r="60215" spans="4:4" s="232" customFormat="1" ht="15.75" customHeight="1">
      <c r="D60215" s="233"/>
    </row>
    <row r="60217" spans="4:4" s="232" customFormat="1" ht="15.75" customHeight="1">
      <c r="D60217" s="233"/>
    </row>
    <row r="60219" spans="4:4" s="232" customFormat="1" ht="15.75" customHeight="1">
      <c r="D60219" s="233"/>
    </row>
    <row r="60221" spans="4:4" s="232" customFormat="1" ht="15.75" customHeight="1">
      <c r="D60221" s="233"/>
    </row>
    <row r="60223" spans="4:4" s="232" customFormat="1" ht="15.75" customHeight="1">
      <c r="D60223" s="233"/>
    </row>
    <row r="60225" spans="4:4" s="232" customFormat="1" ht="15.75" customHeight="1">
      <c r="D60225" s="233"/>
    </row>
    <row r="60227" spans="4:4" s="232" customFormat="1" ht="15.75" customHeight="1">
      <c r="D60227" s="233"/>
    </row>
    <row r="60229" spans="4:4" s="232" customFormat="1" ht="15.75" customHeight="1">
      <c r="D60229" s="233"/>
    </row>
    <row r="60231" spans="4:4" s="232" customFormat="1" ht="15.75" customHeight="1">
      <c r="D60231" s="233"/>
    </row>
    <row r="60233" spans="4:4" s="232" customFormat="1" ht="15.75" customHeight="1">
      <c r="D60233" s="233"/>
    </row>
    <row r="60235" spans="4:4" s="232" customFormat="1" ht="15.75" customHeight="1">
      <c r="D60235" s="233"/>
    </row>
    <row r="60237" spans="4:4" s="232" customFormat="1" ht="15.75" customHeight="1">
      <c r="D60237" s="233"/>
    </row>
    <row r="60239" spans="4:4" s="232" customFormat="1" ht="15.75" customHeight="1">
      <c r="D60239" s="233"/>
    </row>
    <row r="60241" spans="4:4" s="232" customFormat="1" ht="15.75" customHeight="1">
      <c r="D60241" s="233"/>
    </row>
    <row r="60243" spans="4:4" s="232" customFormat="1" ht="15.75" customHeight="1">
      <c r="D60243" s="233"/>
    </row>
    <row r="60245" spans="4:4" s="232" customFormat="1" ht="15.75" customHeight="1">
      <c r="D60245" s="233"/>
    </row>
    <row r="60247" spans="4:4" s="232" customFormat="1" ht="15.75" customHeight="1">
      <c r="D60247" s="233"/>
    </row>
    <row r="60249" spans="4:4" s="232" customFormat="1" ht="15.75" customHeight="1">
      <c r="D60249" s="233"/>
    </row>
    <row r="60251" spans="4:4" s="232" customFormat="1" ht="15.75" customHeight="1">
      <c r="D60251" s="233"/>
    </row>
    <row r="60253" spans="4:4" s="232" customFormat="1" ht="15.75" customHeight="1">
      <c r="D60253" s="233"/>
    </row>
    <row r="60255" spans="4:4" s="232" customFormat="1" ht="15.75" customHeight="1">
      <c r="D60255" s="233"/>
    </row>
    <row r="60257" spans="4:4" s="232" customFormat="1" ht="15.75" customHeight="1">
      <c r="D60257" s="233"/>
    </row>
    <row r="60259" spans="4:4" s="232" customFormat="1" ht="15.75" customHeight="1">
      <c r="D60259" s="233"/>
    </row>
    <row r="60261" spans="4:4" s="232" customFormat="1" ht="15.75" customHeight="1">
      <c r="D60261" s="233"/>
    </row>
    <row r="60263" spans="4:4" s="232" customFormat="1" ht="15.75" customHeight="1">
      <c r="D60263" s="233"/>
    </row>
    <row r="60265" spans="4:4" s="232" customFormat="1" ht="15.75" customHeight="1">
      <c r="D60265" s="233"/>
    </row>
    <row r="60267" spans="4:4" s="232" customFormat="1" ht="15.75" customHeight="1">
      <c r="D60267" s="233"/>
    </row>
    <row r="60269" spans="4:4" s="232" customFormat="1" ht="15.75" customHeight="1">
      <c r="D60269" s="233"/>
    </row>
    <row r="60271" spans="4:4" s="232" customFormat="1" ht="15.75" customHeight="1">
      <c r="D60271" s="233"/>
    </row>
    <row r="60273" spans="4:4" s="232" customFormat="1" ht="15.75" customHeight="1">
      <c r="D60273" s="233"/>
    </row>
    <row r="60275" spans="4:4" s="232" customFormat="1" ht="15.75" customHeight="1">
      <c r="D60275" s="233"/>
    </row>
    <row r="60277" spans="4:4" s="232" customFormat="1" ht="15.75" customHeight="1">
      <c r="D60277" s="233"/>
    </row>
    <row r="60279" spans="4:4" s="232" customFormat="1" ht="15.75" customHeight="1">
      <c r="D60279" s="233"/>
    </row>
    <row r="60281" spans="4:4" s="232" customFormat="1" ht="15.75" customHeight="1">
      <c r="D60281" s="233"/>
    </row>
    <row r="60283" spans="4:4" s="232" customFormat="1" ht="15.75" customHeight="1">
      <c r="D60283" s="233"/>
    </row>
    <row r="60285" spans="4:4" s="232" customFormat="1" ht="15.75" customHeight="1">
      <c r="D60285" s="233"/>
    </row>
    <row r="60287" spans="4:4" s="232" customFormat="1" ht="15.75" customHeight="1">
      <c r="D60287" s="233"/>
    </row>
    <row r="60289" spans="4:4" s="232" customFormat="1" ht="15.75" customHeight="1">
      <c r="D60289" s="233"/>
    </row>
    <row r="60291" spans="4:4" s="232" customFormat="1" ht="15.75" customHeight="1">
      <c r="D60291" s="233"/>
    </row>
    <row r="60293" spans="4:4" s="232" customFormat="1" ht="15.75" customHeight="1">
      <c r="D60293" s="233"/>
    </row>
    <row r="60295" spans="4:4" s="232" customFormat="1" ht="15.75" customHeight="1">
      <c r="D60295" s="233"/>
    </row>
    <row r="60297" spans="4:4" s="232" customFormat="1" ht="15.75" customHeight="1">
      <c r="D60297" s="233"/>
    </row>
    <row r="60299" spans="4:4" s="232" customFormat="1" ht="15.75" customHeight="1">
      <c r="D60299" s="233"/>
    </row>
    <row r="60301" spans="4:4" s="232" customFormat="1" ht="15.75" customHeight="1">
      <c r="D60301" s="233"/>
    </row>
    <row r="60303" spans="4:4" s="232" customFormat="1" ht="15.75" customHeight="1">
      <c r="D60303" s="233"/>
    </row>
    <row r="60305" spans="4:4" s="232" customFormat="1" ht="15.75" customHeight="1">
      <c r="D60305" s="233"/>
    </row>
    <row r="60307" spans="4:4" s="232" customFormat="1" ht="15.75" customHeight="1">
      <c r="D60307" s="233"/>
    </row>
    <row r="60309" spans="4:4" s="232" customFormat="1" ht="15.75" customHeight="1">
      <c r="D60309" s="233"/>
    </row>
    <row r="60311" spans="4:4" s="232" customFormat="1" ht="15.75" customHeight="1">
      <c r="D60311" s="233"/>
    </row>
    <row r="60313" spans="4:4" s="232" customFormat="1" ht="15.75" customHeight="1">
      <c r="D60313" s="233"/>
    </row>
    <row r="60315" spans="4:4" s="232" customFormat="1" ht="15.75" customHeight="1">
      <c r="D60315" s="233"/>
    </row>
    <row r="60317" spans="4:4" s="232" customFormat="1" ht="15.75" customHeight="1">
      <c r="D60317" s="233"/>
    </row>
    <row r="60319" spans="4:4" s="232" customFormat="1" ht="15.75" customHeight="1">
      <c r="D60319" s="233"/>
    </row>
    <row r="60321" spans="4:4" s="232" customFormat="1" ht="15.75" customHeight="1">
      <c r="D60321" s="233"/>
    </row>
    <row r="60323" spans="4:4" s="232" customFormat="1" ht="15.75" customHeight="1">
      <c r="D60323" s="233"/>
    </row>
    <row r="60325" spans="4:4" s="232" customFormat="1" ht="15.75" customHeight="1">
      <c r="D60325" s="233"/>
    </row>
    <row r="60327" spans="4:4" s="232" customFormat="1" ht="15.75" customHeight="1">
      <c r="D60327" s="233"/>
    </row>
    <row r="60329" spans="4:4" s="232" customFormat="1" ht="15.75" customHeight="1">
      <c r="D60329" s="233"/>
    </row>
    <row r="60331" spans="4:4" s="232" customFormat="1" ht="15.75" customHeight="1">
      <c r="D60331" s="233"/>
    </row>
    <row r="60333" spans="4:4" s="232" customFormat="1" ht="15.75" customHeight="1">
      <c r="D60333" s="233"/>
    </row>
    <row r="60335" spans="4:4" s="232" customFormat="1" ht="15.75" customHeight="1">
      <c r="D60335" s="233"/>
    </row>
    <row r="60337" spans="4:4" s="232" customFormat="1" ht="15.75" customHeight="1">
      <c r="D60337" s="233"/>
    </row>
    <row r="60339" spans="4:4" s="232" customFormat="1" ht="15.75" customHeight="1">
      <c r="D60339" s="233"/>
    </row>
    <row r="60341" spans="4:4" s="232" customFormat="1" ht="15.75" customHeight="1">
      <c r="D60341" s="233"/>
    </row>
    <row r="60343" spans="4:4" s="232" customFormat="1" ht="15.75" customHeight="1">
      <c r="D60343" s="233"/>
    </row>
    <row r="60345" spans="4:4" s="232" customFormat="1" ht="15.75" customHeight="1">
      <c r="D60345" s="233"/>
    </row>
    <row r="60347" spans="4:4" s="232" customFormat="1" ht="15.75" customHeight="1">
      <c r="D60347" s="233"/>
    </row>
    <row r="60349" spans="4:4" s="232" customFormat="1" ht="15.75" customHeight="1">
      <c r="D60349" s="233"/>
    </row>
    <row r="60351" spans="4:4" s="232" customFormat="1" ht="15.75" customHeight="1">
      <c r="D60351" s="233"/>
    </row>
    <row r="60353" spans="4:4" s="232" customFormat="1" ht="15.75" customHeight="1">
      <c r="D60353" s="233"/>
    </row>
    <row r="60355" spans="4:4" s="232" customFormat="1" ht="15.75" customHeight="1">
      <c r="D60355" s="233"/>
    </row>
    <row r="60357" spans="4:4" s="232" customFormat="1" ht="15.75" customHeight="1">
      <c r="D60357" s="233"/>
    </row>
    <row r="60359" spans="4:4" s="232" customFormat="1" ht="15.75" customHeight="1">
      <c r="D60359" s="233"/>
    </row>
    <row r="60361" spans="4:4" s="232" customFormat="1" ht="15.75" customHeight="1">
      <c r="D60361" s="233"/>
    </row>
    <row r="60363" spans="4:4" s="232" customFormat="1" ht="15.75" customHeight="1">
      <c r="D60363" s="233"/>
    </row>
    <row r="60365" spans="4:4" s="232" customFormat="1" ht="15.75" customHeight="1">
      <c r="D60365" s="233"/>
    </row>
    <row r="60367" spans="4:4" s="232" customFormat="1" ht="15.75" customHeight="1">
      <c r="D60367" s="233"/>
    </row>
    <row r="60369" spans="4:4" s="232" customFormat="1" ht="15.75" customHeight="1">
      <c r="D60369" s="233"/>
    </row>
    <row r="60371" spans="4:4" s="232" customFormat="1" ht="15.75" customHeight="1">
      <c r="D60371" s="233"/>
    </row>
    <row r="60373" spans="4:4" s="232" customFormat="1" ht="15.75" customHeight="1">
      <c r="D60373" s="233"/>
    </row>
    <row r="60375" spans="4:4" s="232" customFormat="1" ht="15.75" customHeight="1">
      <c r="D60375" s="233"/>
    </row>
    <row r="60377" spans="4:4" s="232" customFormat="1" ht="15.75" customHeight="1">
      <c r="D60377" s="233"/>
    </row>
    <row r="60379" spans="4:4" s="232" customFormat="1" ht="15.75" customHeight="1">
      <c r="D60379" s="233"/>
    </row>
    <row r="60381" spans="4:4" s="232" customFormat="1" ht="15.75" customHeight="1">
      <c r="D60381" s="233"/>
    </row>
    <row r="60383" spans="4:4" s="232" customFormat="1" ht="15.75" customHeight="1">
      <c r="D60383" s="233"/>
    </row>
    <row r="60385" spans="4:4" s="232" customFormat="1" ht="15.75" customHeight="1">
      <c r="D60385" s="233"/>
    </row>
    <row r="60387" spans="4:4" s="232" customFormat="1" ht="15.75" customHeight="1">
      <c r="D60387" s="233"/>
    </row>
    <row r="60389" spans="4:4" s="232" customFormat="1" ht="15.75" customHeight="1">
      <c r="D60389" s="233"/>
    </row>
    <row r="60391" spans="4:4" s="232" customFormat="1" ht="15.75" customHeight="1">
      <c r="D60391" s="233"/>
    </row>
    <row r="60393" spans="4:4" s="232" customFormat="1" ht="15.75" customHeight="1">
      <c r="D60393" s="233"/>
    </row>
    <row r="60395" spans="4:4" s="232" customFormat="1" ht="15.75" customHeight="1">
      <c r="D60395" s="233"/>
    </row>
    <row r="60397" spans="4:4" s="232" customFormat="1" ht="15.75" customHeight="1">
      <c r="D60397" s="233"/>
    </row>
    <row r="60399" spans="4:4" s="232" customFormat="1" ht="15.75" customHeight="1">
      <c r="D60399" s="233"/>
    </row>
    <row r="60401" spans="4:4" s="232" customFormat="1" ht="15.75" customHeight="1">
      <c r="D60401" s="233"/>
    </row>
    <row r="60403" spans="4:4" s="232" customFormat="1" ht="15.75" customHeight="1">
      <c r="D60403" s="233"/>
    </row>
    <row r="60405" spans="4:4" s="232" customFormat="1" ht="15.75" customHeight="1">
      <c r="D60405" s="233"/>
    </row>
    <row r="60407" spans="4:4" s="232" customFormat="1" ht="15.75" customHeight="1">
      <c r="D60407" s="233"/>
    </row>
    <row r="60409" spans="4:4" s="232" customFormat="1" ht="15.75" customHeight="1">
      <c r="D60409" s="233"/>
    </row>
    <row r="60411" spans="4:4" s="232" customFormat="1" ht="15.75" customHeight="1">
      <c r="D60411" s="233"/>
    </row>
    <row r="60413" spans="4:4" s="232" customFormat="1" ht="15.75" customHeight="1">
      <c r="D60413" s="233"/>
    </row>
    <row r="60415" spans="4:4" s="232" customFormat="1" ht="15.75" customHeight="1">
      <c r="D60415" s="233"/>
    </row>
    <row r="60417" spans="4:4" s="232" customFormat="1" ht="15.75" customHeight="1">
      <c r="D60417" s="233"/>
    </row>
    <row r="60419" spans="4:4" s="232" customFormat="1" ht="15.75" customHeight="1">
      <c r="D60419" s="233"/>
    </row>
    <row r="60421" spans="4:4" s="232" customFormat="1" ht="15.75" customHeight="1">
      <c r="D60421" s="233"/>
    </row>
    <row r="60423" spans="4:4" s="232" customFormat="1" ht="15.75" customHeight="1">
      <c r="D60423" s="233"/>
    </row>
    <row r="60425" spans="4:4" s="232" customFormat="1" ht="15.75" customHeight="1">
      <c r="D60425" s="233"/>
    </row>
    <row r="60427" spans="4:4" s="232" customFormat="1" ht="15.75" customHeight="1">
      <c r="D60427" s="233"/>
    </row>
    <row r="60429" spans="4:4" s="232" customFormat="1" ht="15.75" customHeight="1">
      <c r="D60429" s="233"/>
    </row>
    <row r="60431" spans="4:4" s="232" customFormat="1" ht="15.75" customHeight="1">
      <c r="D60431" s="233"/>
    </row>
    <row r="60433" spans="4:4" s="232" customFormat="1" ht="15.75" customHeight="1">
      <c r="D60433" s="233"/>
    </row>
    <row r="60435" spans="4:4" s="232" customFormat="1" ht="15.75" customHeight="1">
      <c r="D60435" s="233"/>
    </row>
    <row r="60437" spans="4:4" s="232" customFormat="1" ht="15.75" customHeight="1">
      <c r="D60437" s="233"/>
    </row>
    <row r="60439" spans="4:4" s="232" customFormat="1" ht="15.75" customHeight="1">
      <c r="D60439" s="233"/>
    </row>
    <row r="60441" spans="4:4" s="232" customFormat="1" ht="15.75" customHeight="1">
      <c r="D60441" s="233"/>
    </row>
    <row r="60443" spans="4:4" s="232" customFormat="1" ht="15.75" customHeight="1">
      <c r="D60443" s="233"/>
    </row>
    <row r="60445" spans="4:4" s="232" customFormat="1" ht="15.75" customHeight="1">
      <c r="D60445" s="233"/>
    </row>
    <row r="60447" spans="4:4" s="232" customFormat="1" ht="15.75" customHeight="1">
      <c r="D60447" s="233"/>
    </row>
    <row r="60449" spans="4:4" s="232" customFormat="1" ht="15.75" customHeight="1">
      <c r="D60449" s="233"/>
    </row>
    <row r="60451" spans="4:4" s="232" customFormat="1" ht="15.75" customHeight="1">
      <c r="D60451" s="233"/>
    </row>
    <row r="60453" spans="4:4" s="232" customFormat="1" ht="15.75" customHeight="1">
      <c r="D60453" s="233"/>
    </row>
    <row r="60455" spans="4:4" s="232" customFormat="1" ht="15.75" customHeight="1">
      <c r="D60455" s="233"/>
    </row>
    <row r="60457" spans="4:4" s="232" customFormat="1" ht="15.75" customHeight="1">
      <c r="D60457" s="233"/>
    </row>
    <row r="60459" spans="4:4" s="232" customFormat="1" ht="15.75" customHeight="1">
      <c r="D60459" s="233"/>
    </row>
    <row r="60461" spans="4:4" s="232" customFormat="1" ht="15.75" customHeight="1">
      <c r="D60461" s="233"/>
    </row>
    <row r="60463" spans="4:4" s="232" customFormat="1" ht="15.75" customHeight="1">
      <c r="D60463" s="233"/>
    </row>
    <row r="60465" spans="4:4" s="232" customFormat="1" ht="15.75" customHeight="1">
      <c r="D60465" s="233"/>
    </row>
    <row r="60467" spans="4:4" s="232" customFormat="1" ht="15.75" customHeight="1">
      <c r="D60467" s="233"/>
    </row>
    <row r="60469" spans="4:4" s="232" customFormat="1" ht="15.75" customHeight="1">
      <c r="D60469" s="233"/>
    </row>
    <row r="60471" spans="4:4" s="232" customFormat="1" ht="15.75" customHeight="1">
      <c r="D60471" s="233"/>
    </row>
    <row r="60473" spans="4:4" s="232" customFormat="1" ht="15.75" customHeight="1">
      <c r="D60473" s="233"/>
    </row>
    <row r="60475" spans="4:4" s="232" customFormat="1" ht="15.75" customHeight="1">
      <c r="D60475" s="233"/>
    </row>
    <row r="60477" spans="4:4" s="232" customFormat="1" ht="15.75" customHeight="1">
      <c r="D60477" s="233"/>
    </row>
    <row r="60479" spans="4:4" s="232" customFormat="1" ht="15.75" customHeight="1">
      <c r="D60479" s="233"/>
    </row>
    <row r="60481" spans="4:4" s="232" customFormat="1" ht="15.75" customHeight="1">
      <c r="D60481" s="233"/>
    </row>
    <row r="60483" spans="4:4" s="232" customFormat="1" ht="15.75" customHeight="1">
      <c r="D60483" s="233"/>
    </row>
    <row r="60485" spans="4:4" s="232" customFormat="1" ht="15.75" customHeight="1">
      <c r="D60485" s="233"/>
    </row>
    <row r="60487" spans="4:4" s="232" customFormat="1" ht="15.75" customHeight="1">
      <c r="D60487" s="233"/>
    </row>
    <row r="60489" spans="4:4" s="232" customFormat="1" ht="15.75" customHeight="1">
      <c r="D60489" s="233"/>
    </row>
    <row r="60491" spans="4:4" s="232" customFormat="1" ht="15.75" customHeight="1">
      <c r="D60491" s="233"/>
    </row>
    <row r="60493" spans="4:4" s="232" customFormat="1" ht="15.75" customHeight="1">
      <c r="D60493" s="233"/>
    </row>
    <row r="60495" spans="4:4" s="232" customFormat="1" ht="15.75" customHeight="1">
      <c r="D60495" s="233"/>
    </row>
    <row r="60497" spans="4:4" s="232" customFormat="1" ht="15.75" customHeight="1">
      <c r="D60497" s="233"/>
    </row>
    <row r="60499" spans="4:4" s="232" customFormat="1" ht="15.75" customHeight="1">
      <c r="D60499" s="233"/>
    </row>
    <row r="60501" spans="4:4" s="232" customFormat="1" ht="15.75" customHeight="1">
      <c r="D60501" s="233"/>
    </row>
    <row r="60503" spans="4:4" s="232" customFormat="1" ht="15.75" customHeight="1">
      <c r="D60503" s="233"/>
    </row>
    <row r="60505" spans="4:4" s="232" customFormat="1" ht="15.75" customHeight="1">
      <c r="D60505" s="233"/>
    </row>
    <row r="60507" spans="4:4" s="232" customFormat="1" ht="15.75" customHeight="1">
      <c r="D60507" s="233"/>
    </row>
    <row r="60509" spans="4:4" s="232" customFormat="1" ht="15.75" customHeight="1">
      <c r="D60509" s="233"/>
    </row>
    <row r="60511" spans="4:4" s="232" customFormat="1" ht="15.75" customHeight="1">
      <c r="D60511" s="233"/>
    </row>
    <row r="60513" spans="4:4" s="232" customFormat="1" ht="15.75" customHeight="1">
      <c r="D60513" s="233"/>
    </row>
    <row r="60515" spans="4:4" s="232" customFormat="1" ht="15.75" customHeight="1">
      <c r="D60515" s="233"/>
    </row>
    <row r="60517" spans="4:4" s="232" customFormat="1" ht="15.75" customHeight="1">
      <c r="D60517" s="233"/>
    </row>
    <row r="60519" spans="4:4" s="232" customFormat="1" ht="15.75" customHeight="1">
      <c r="D60519" s="233"/>
    </row>
    <row r="60521" spans="4:4" s="232" customFormat="1" ht="15.75" customHeight="1">
      <c r="D60521" s="233"/>
    </row>
    <row r="60523" spans="4:4" s="232" customFormat="1" ht="15.75" customHeight="1">
      <c r="D60523" s="233"/>
    </row>
    <row r="60525" spans="4:4" s="232" customFormat="1" ht="15.75" customHeight="1">
      <c r="D60525" s="233"/>
    </row>
    <row r="60527" spans="4:4" s="232" customFormat="1" ht="15.75" customHeight="1">
      <c r="D60527" s="233"/>
    </row>
    <row r="60529" spans="4:4" s="232" customFormat="1" ht="15.75" customHeight="1">
      <c r="D60529" s="233"/>
    </row>
    <row r="60531" spans="4:4" s="232" customFormat="1" ht="15.75" customHeight="1">
      <c r="D60531" s="233"/>
    </row>
    <row r="60533" spans="4:4" s="232" customFormat="1" ht="15.75" customHeight="1">
      <c r="D60533" s="233"/>
    </row>
    <row r="60535" spans="4:4" s="232" customFormat="1" ht="15.75" customHeight="1">
      <c r="D60535" s="233"/>
    </row>
    <row r="60537" spans="4:4" s="232" customFormat="1" ht="15.75" customHeight="1">
      <c r="D60537" s="233"/>
    </row>
    <row r="60539" spans="4:4" s="232" customFormat="1" ht="15.75" customHeight="1">
      <c r="D60539" s="233"/>
    </row>
    <row r="60541" spans="4:4" s="232" customFormat="1" ht="15.75" customHeight="1">
      <c r="D60541" s="233"/>
    </row>
    <row r="60543" spans="4:4" s="232" customFormat="1" ht="15.75" customHeight="1">
      <c r="D60543" s="233"/>
    </row>
    <row r="60545" spans="4:4" s="232" customFormat="1" ht="15.75" customHeight="1">
      <c r="D60545" s="233"/>
    </row>
    <row r="60547" spans="4:4" s="232" customFormat="1" ht="15.75" customHeight="1">
      <c r="D60547" s="233"/>
    </row>
    <row r="60549" spans="4:4" s="232" customFormat="1" ht="15.75" customHeight="1">
      <c r="D60549" s="233"/>
    </row>
    <row r="60551" spans="4:4" s="232" customFormat="1" ht="15.75" customHeight="1">
      <c r="D60551" s="233"/>
    </row>
    <row r="60553" spans="4:4" s="232" customFormat="1" ht="15.75" customHeight="1">
      <c r="D60553" s="233"/>
    </row>
    <row r="60555" spans="4:4" s="232" customFormat="1" ht="15.75" customHeight="1">
      <c r="D60555" s="233"/>
    </row>
    <row r="60557" spans="4:4" s="232" customFormat="1" ht="15.75" customHeight="1">
      <c r="D60557" s="233"/>
    </row>
    <row r="60559" spans="4:4" s="232" customFormat="1" ht="15.75" customHeight="1">
      <c r="D60559" s="233"/>
    </row>
    <row r="60561" spans="4:4" s="232" customFormat="1" ht="15.75" customHeight="1">
      <c r="D60561" s="233"/>
    </row>
    <row r="60563" spans="4:4" s="232" customFormat="1" ht="15.75" customHeight="1">
      <c r="D60563" s="233"/>
    </row>
    <row r="60565" spans="4:4" s="232" customFormat="1" ht="15.75" customHeight="1">
      <c r="D60565" s="233"/>
    </row>
    <row r="60567" spans="4:4" s="232" customFormat="1" ht="15.75" customHeight="1">
      <c r="D60567" s="233"/>
    </row>
    <row r="60569" spans="4:4" s="232" customFormat="1" ht="15.75" customHeight="1">
      <c r="D60569" s="233"/>
    </row>
    <row r="60571" spans="4:4" s="232" customFormat="1" ht="15.75" customHeight="1">
      <c r="D60571" s="233"/>
    </row>
    <row r="60573" spans="4:4" s="232" customFormat="1" ht="15.75" customHeight="1">
      <c r="D60573" s="233"/>
    </row>
    <row r="60575" spans="4:4" s="232" customFormat="1" ht="15.75" customHeight="1">
      <c r="D60575" s="233"/>
    </row>
    <row r="60577" spans="4:4" s="232" customFormat="1" ht="15.75" customHeight="1">
      <c r="D60577" s="233"/>
    </row>
    <row r="60579" spans="4:4" s="232" customFormat="1" ht="15.75" customHeight="1">
      <c r="D60579" s="233"/>
    </row>
    <row r="60581" spans="4:4" s="232" customFormat="1" ht="15.75" customHeight="1">
      <c r="D60581" s="233"/>
    </row>
    <row r="60583" spans="4:4" s="232" customFormat="1" ht="15.75" customHeight="1">
      <c r="D60583" s="233"/>
    </row>
    <row r="60585" spans="4:4" s="232" customFormat="1" ht="15.75" customHeight="1">
      <c r="D60585" s="233"/>
    </row>
    <row r="60587" spans="4:4" s="232" customFormat="1" ht="15.75" customHeight="1">
      <c r="D60587" s="233"/>
    </row>
    <row r="60589" spans="4:4" s="232" customFormat="1" ht="15.75" customHeight="1">
      <c r="D60589" s="233"/>
    </row>
    <row r="60591" spans="4:4" s="232" customFormat="1" ht="15.75" customHeight="1">
      <c r="D60591" s="233"/>
    </row>
    <row r="60593" spans="4:4" s="232" customFormat="1" ht="15.75" customHeight="1">
      <c r="D60593" s="233"/>
    </row>
    <row r="60595" spans="4:4" s="232" customFormat="1" ht="15.75" customHeight="1">
      <c r="D60595" s="233"/>
    </row>
    <row r="60597" spans="4:4" s="232" customFormat="1" ht="15.75" customHeight="1">
      <c r="D60597" s="233"/>
    </row>
    <row r="60599" spans="4:4" s="232" customFormat="1" ht="15.75" customHeight="1">
      <c r="D60599" s="233"/>
    </row>
    <row r="60601" spans="4:4" s="232" customFormat="1" ht="15.75" customHeight="1">
      <c r="D60601" s="233"/>
    </row>
    <row r="60603" spans="4:4" s="232" customFormat="1" ht="15.75" customHeight="1">
      <c r="D60603" s="233"/>
    </row>
    <row r="60605" spans="4:4" s="232" customFormat="1" ht="15.75" customHeight="1">
      <c r="D60605" s="233"/>
    </row>
    <row r="60607" spans="4:4" s="232" customFormat="1" ht="15.75" customHeight="1">
      <c r="D60607" s="233"/>
    </row>
    <row r="60609" spans="4:4" s="232" customFormat="1" ht="15.75" customHeight="1">
      <c r="D60609" s="233"/>
    </row>
    <row r="60611" spans="4:4" s="232" customFormat="1" ht="15.75" customHeight="1">
      <c r="D60611" s="233"/>
    </row>
    <row r="60613" spans="4:4" s="232" customFormat="1" ht="15.75" customHeight="1">
      <c r="D60613" s="233"/>
    </row>
    <row r="60615" spans="4:4" s="232" customFormat="1" ht="15.75" customHeight="1">
      <c r="D60615" s="233"/>
    </row>
    <row r="60617" spans="4:4" s="232" customFormat="1" ht="15.75" customHeight="1">
      <c r="D60617" s="233"/>
    </row>
    <row r="60619" spans="4:4" s="232" customFormat="1" ht="15.75" customHeight="1">
      <c r="D60619" s="233"/>
    </row>
    <row r="60621" spans="4:4" s="232" customFormat="1" ht="15.75" customHeight="1">
      <c r="D60621" s="233"/>
    </row>
    <row r="60623" spans="4:4" s="232" customFormat="1" ht="15.75" customHeight="1">
      <c r="D60623" s="233"/>
    </row>
    <row r="60625" spans="4:4" s="232" customFormat="1" ht="15.75" customHeight="1">
      <c r="D60625" s="233"/>
    </row>
    <row r="60627" spans="4:4" s="232" customFormat="1" ht="15.75" customHeight="1">
      <c r="D60627" s="233"/>
    </row>
    <row r="60629" spans="4:4" s="232" customFormat="1" ht="15.75" customHeight="1">
      <c r="D60629" s="233"/>
    </row>
    <row r="60631" spans="4:4" s="232" customFormat="1" ht="15.75" customHeight="1">
      <c r="D60631" s="233"/>
    </row>
    <row r="60633" spans="4:4" s="232" customFormat="1" ht="15.75" customHeight="1">
      <c r="D60633" s="233"/>
    </row>
    <row r="60635" spans="4:4" s="232" customFormat="1" ht="15.75" customHeight="1">
      <c r="D60635" s="233"/>
    </row>
    <row r="60637" spans="4:4" s="232" customFormat="1" ht="15.75" customHeight="1">
      <c r="D60637" s="233"/>
    </row>
    <row r="60639" spans="4:4" s="232" customFormat="1" ht="15.75" customHeight="1">
      <c r="D60639" s="233"/>
    </row>
    <row r="60641" spans="4:4" s="232" customFormat="1" ht="15.75" customHeight="1">
      <c r="D60641" s="233"/>
    </row>
    <row r="60643" spans="4:4" s="232" customFormat="1" ht="15.75" customHeight="1">
      <c r="D60643" s="233"/>
    </row>
    <row r="60645" spans="4:4" s="232" customFormat="1" ht="15.75" customHeight="1">
      <c r="D60645" s="233"/>
    </row>
    <row r="60647" spans="4:4" s="232" customFormat="1" ht="15.75" customHeight="1">
      <c r="D60647" s="233"/>
    </row>
    <row r="60649" spans="4:4" s="232" customFormat="1" ht="15.75" customHeight="1">
      <c r="D60649" s="233"/>
    </row>
    <row r="60651" spans="4:4" s="232" customFormat="1" ht="15.75" customHeight="1">
      <c r="D60651" s="233"/>
    </row>
    <row r="60653" spans="4:4" s="232" customFormat="1" ht="15.75" customHeight="1">
      <c r="D60653" s="233"/>
    </row>
    <row r="60655" spans="4:4" s="232" customFormat="1" ht="15.75" customHeight="1">
      <c r="D60655" s="233"/>
    </row>
    <row r="60657" spans="4:4" s="232" customFormat="1" ht="15.75" customHeight="1">
      <c r="D60657" s="233"/>
    </row>
    <row r="60659" spans="4:4" s="232" customFormat="1" ht="15.75" customHeight="1">
      <c r="D60659" s="233"/>
    </row>
    <row r="60661" spans="4:4" s="232" customFormat="1" ht="15.75" customHeight="1">
      <c r="D60661" s="233"/>
    </row>
    <row r="60663" spans="4:4" s="232" customFormat="1" ht="15.75" customHeight="1">
      <c r="D60663" s="233"/>
    </row>
    <row r="60665" spans="4:4" s="232" customFormat="1" ht="15.75" customHeight="1">
      <c r="D60665" s="233"/>
    </row>
    <row r="60667" spans="4:4" s="232" customFormat="1" ht="15.75" customHeight="1">
      <c r="D60667" s="233"/>
    </row>
    <row r="60669" spans="4:4" s="232" customFormat="1" ht="15.75" customHeight="1">
      <c r="D60669" s="233"/>
    </row>
    <row r="60671" spans="4:4" s="232" customFormat="1" ht="15.75" customHeight="1">
      <c r="D60671" s="233"/>
    </row>
    <row r="60673" spans="4:4" s="232" customFormat="1" ht="15.75" customHeight="1">
      <c r="D60673" s="233"/>
    </row>
    <row r="60675" spans="4:4" s="232" customFormat="1" ht="15.75" customHeight="1">
      <c r="D60675" s="233"/>
    </row>
    <row r="60677" spans="4:4" s="232" customFormat="1" ht="15.75" customHeight="1">
      <c r="D60677" s="233"/>
    </row>
    <row r="60679" spans="4:4" s="232" customFormat="1" ht="15.75" customHeight="1">
      <c r="D60679" s="233"/>
    </row>
    <row r="60681" spans="4:4" s="232" customFormat="1" ht="15.75" customHeight="1">
      <c r="D60681" s="233"/>
    </row>
    <row r="60683" spans="4:4" s="232" customFormat="1" ht="15.75" customHeight="1">
      <c r="D60683" s="233"/>
    </row>
    <row r="60685" spans="4:4" s="232" customFormat="1" ht="15.75" customHeight="1">
      <c r="D60685" s="233"/>
    </row>
    <row r="60687" spans="4:4" s="232" customFormat="1" ht="15.75" customHeight="1">
      <c r="D60687" s="233"/>
    </row>
    <row r="60689" spans="4:4" s="232" customFormat="1" ht="15.75" customHeight="1">
      <c r="D60689" s="233"/>
    </row>
    <row r="60691" spans="4:4" s="232" customFormat="1" ht="15.75" customHeight="1">
      <c r="D60691" s="233"/>
    </row>
    <row r="60693" spans="4:4" s="232" customFormat="1" ht="15.75" customHeight="1">
      <c r="D60693" s="233"/>
    </row>
    <row r="60695" spans="4:4" s="232" customFormat="1" ht="15.75" customHeight="1">
      <c r="D60695" s="233"/>
    </row>
    <row r="60697" spans="4:4" s="232" customFormat="1" ht="15.75" customHeight="1">
      <c r="D60697" s="233"/>
    </row>
    <row r="60699" spans="4:4" s="232" customFormat="1" ht="15.75" customHeight="1">
      <c r="D60699" s="233"/>
    </row>
    <row r="60701" spans="4:4" s="232" customFormat="1" ht="15.75" customHeight="1">
      <c r="D60701" s="233"/>
    </row>
    <row r="60703" spans="4:4" s="232" customFormat="1" ht="15.75" customHeight="1">
      <c r="D60703" s="233"/>
    </row>
    <row r="60705" spans="4:4" s="232" customFormat="1" ht="15.75" customHeight="1">
      <c r="D60705" s="233"/>
    </row>
    <row r="60707" spans="4:4" s="232" customFormat="1" ht="15.75" customHeight="1">
      <c r="D60707" s="233"/>
    </row>
    <row r="60709" spans="4:4" s="232" customFormat="1" ht="15.75" customHeight="1">
      <c r="D60709" s="233"/>
    </row>
    <row r="60711" spans="4:4" s="232" customFormat="1" ht="15.75" customHeight="1">
      <c r="D60711" s="233"/>
    </row>
    <row r="60713" spans="4:4" s="232" customFormat="1" ht="15.75" customHeight="1">
      <c r="D60713" s="233"/>
    </row>
    <row r="60715" spans="4:4" s="232" customFormat="1" ht="15.75" customHeight="1">
      <c r="D60715" s="233"/>
    </row>
    <row r="60717" spans="4:4" s="232" customFormat="1" ht="15.75" customHeight="1">
      <c r="D60717" s="233"/>
    </row>
    <row r="60719" spans="4:4" s="232" customFormat="1" ht="15.75" customHeight="1">
      <c r="D60719" s="233"/>
    </row>
    <row r="60721" spans="4:4" s="232" customFormat="1" ht="15.75" customHeight="1">
      <c r="D60721" s="233"/>
    </row>
    <row r="60723" spans="4:4" s="232" customFormat="1" ht="15.75" customHeight="1">
      <c r="D60723" s="233"/>
    </row>
    <row r="60725" spans="4:4" s="232" customFormat="1" ht="15.75" customHeight="1">
      <c r="D60725" s="233"/>
    </row>
    <row r="60727" spans="4:4" s="232" customFormat="1" ht="15.75" customHeight="1">
      <c r="D60727" s="233"/>
    </row>
    <row r="60729" spans="4:4" s="232" customFormat="1" ht="15.75" customHeight="1">
      <c r="D60729" s="233"/>
    </row>
    <row r="60731" spans="4:4" s="232" customFormat="1" ht="15.75" customHeight="1">
      <c r="D60731" s="233"/>
    </row>
    <row r="60733" spans="4:4" s="232" customFormat="1" ht="15.75" customHeight="1">
      <c r="D60733" s="233"/>
    </row>
    <row r="60735" spans="4:4" s="232" customFormat="1" ht="15.75" customHeight="1">
      <c r="D60735" s="233"/>
    </row>
    <row r="60737" spans="4:4" s="232" customFormat="1" ht="15.75" customHeight="1">
      <c r="D60737" s="233"/>
    </row>
    <row r="60739" spans="4:4" s="232" customFormat="1" ht="15.75" customHeight="1">
      <c r="D60739" s="233"/>
    </row>
    <row r="60741" spans="4:4" s="232" customFormat="1" ht="15.75" customHeight="1">
      <c r="D60741" s="233"/>
    </row>
    <row r="60743" spans="4:4" s="232" customFormat="1" ht="15.75" customHeight="1">
      <c r="D60743" s="233"/>
    </row>
    <row r="60745" spans="4:4" s="232" customFormat="1" ht="15.75" customHeight="1">
      <c r="D60745" s="233"/>
    </row>
    <row r="60747" spans="4:4" s="232" customFormat="1" ht="15.75" customHeight="1">
      <c r="D60747" s="233"/>
    </row>
    <row r="60749" spans="4:4" s="232" customFormat="1" ht="15.75" customHeight="1">
      <c r="D60749" s="233"/>
    </row>
    <row r="60751" spans="4:4" s="232" customFormat="1" ht="15.75" customHeight="1">
      <c r="D60751" s="233"/>
    </row>
    <row r="60753" spans="4:4" s="232" customFormat="1" ht="15.75" customHeight="1">
      <c r="D60753" s="233"/>
    </row>
    <row r="60755" spans="4:4" s="232" customFormat="1" ht="15.75" customHeight="1">
      <c r="D60755" s="233"/>
    </row>
    <row r="60757" spans="4:4" s="232" customFormat="1" ht="15.75" customHeight="1">
      <c r="D60757" s="233"/>
    </row>
    <row r="60759" spans="4:4" s="232" customFormat="1" ht="15.75" customHeight="1">
      <c r="D60759" s="233"/>
    </row>
    <row r="60761" spans="4:4" s="232" customFormat="1" ht="15.75" customHeight="1">
      <c r="D60761" s="233"/>
    </row>
    <row r="60763" spans="4:4" s="232" customFormat="1" ht="15.75" customHeight="1">
      <c r="D60763" s="233"/>
    </row>
    <row r="60765" spans="4:4" s="232" customFormat="1" ht="15.75" customHeight="1">
      <c r="D60765" s="233"/>
    </row>
    <row r="60767" spans="4:4" s="232" customFormat="1" ht="15.75" customHeight="1">
      <c r="D60767" s="233"/>
    </row>
    <row r="60769" spans="4:4" s="232" customFormat="1" ht="15.75" customHeight="1">
      <c r="D60769" s="233"/>
    </row>
    <row r="60771" spans="4:4" s="232" customFormat="1" ht="15.75" customHeight="1">
      <c r="D60771" s="233"/>
    </row>
    <row r="60773" spans="4:4" s="232" customFormat="1" ht="15.75" customHeight="1">
      <c r="D60773" s="233"/>
    </row>
    <row r="60775" spans="4:4" s="232" customFormat="1" ht="15.75" customHeight="1">
      <c r="D60775" s="233"/>
    </row>
    <row r="60777" spans="4:4" s="232" customFormat="1" ht="15.75" customHeight="1">
      <c r="D60777" s="233"/>
    </row>
    <row r="60779" spans="4:4" s="232" customFormat="1" ht="15.75" customHeight="1">
      <c r="D60779" s="233"/>
    </row>
    <row r="60781" spans="4:4" s="232" customFormat="1" ht="15.75" customHeight="1">
      <c r="D60781" s="233"/>
    </row>
    <row r="60783" spans="4:4" s="232" customFormat="1" ht="15.75" customHeight="1">
      <c r="D60783" s="233"/>
    </row>
    <row r="60785" spans="4:4" s="232" customFormat="1" ht="15.75" customHeight="1">
      <c r="D60785" s="233"/>
    </row>
    <row r="60787" spans="4:4" s="232" customFormat="1" ht="15.75" customHeight="1">
      <c r="D60787" s="233"/>
    </row>
    <row r="60789" spans="4:4" s="232" customFormat="1" ht="15.75" customHeight="1">
      <c r="D60789" s="233"/>
    </row>
    <row r="60791" spans="4:4" s="232" customFormat="1" ht="15.75" customHeight="1">
      <c r="D60791" s="233"/>
    </row>
    <row r="60793" spans="4:4" s="232" customFormat="1" ht="15.75" customHeight="1">
      <c r="D60793" s="233"/>
    </row>
    <row r="60795" spans="4:4" s="232" customFormat="1" ht="15.75" customHeight="1">
      <c r="D60795" s="233"/>
    </row>
    <row r="60797" spans="4:4" s="232" customFormat="1" ht="15.75" customHeight="1">
      <c r="D60797" s="233"/>
    </row>
    <row r="60799" spans="4:4" s="232" customFormat="1" ht="15.75" customHeight="1">
      <c r="D60799" s="233"/>
    </row>
    <row r="60801" spans="4:4" s="232" customFormat="1" ht="15.75" customHeight="1">
      <c r="D60801" s="233"/>
    </row>
    <row r="60803" spans="4:4" s="232" customFormat="1" ht="15.75" customHeight="1">
      <c r="D60803" s="233"/>
    </row>
    <row r="60805" spans="4:4" s="232" customFormat="1" ht="15.75" customHeight="1">
      <c r="D60805" s="233"/>
    </row>
    <row r="60807" spans="4:4" s="232" customFormat="1" ht="15.75" customHeight="1">
      <c r="D60807" s="233"/>
    </row>
    <row r="60809" spans="4:4" s="232" customFormat="1" ht="15.75" customHeight="1">
      <c r="D60809" s="233"/>
    </row>
    <row r="60811" spans="4:4" s="232" customFormat="1" ht="15.75" customHeight="1">
      <c r="D60811" s="233"/>
    </row>
    <row r="60813" spans="4:4" s="232" customFormat="1" ht="15.75" customHeight="1">
      <c r="D60813" s="233"/>
    </row>
    <row r="60815" spans="4:4" s="232" customFormat="1" ht="15.75" customHeight="1">
      <c r="D60815" s="233"/>
    </row>
    <row r="60817" spans="4:4" s="232" customFormat="1" ht="15.75" customHeight="1">
      <c r="D60817" s="233"/>
    </row>
    <row r="60819" spans="4:4" s="232" customFormat="1" ht="15.75" customHeight="1">
      <c r="D60819" s="233"/>
    </row>
    <row r="60821" spans="4:4" s="232" customFormat="1" ht="15.75" customHeight="1">
      <c r="D60821" s="233"/>
    </row>
    <row r="60823" spans="4:4" s="232" customFormat="1" ht="15.75" customHeight="1">
      <c r="D60823" s="233"/>
    </row>
    <row r="60825" spans="4:4" s="232" customFormat="1" ht="15.75" customHeight="1">
      <c r="D60825" s="233"/>
    </row>
    <row r="60827" spans="4:4" s="232" customFormat="1" ht="15.75" customHeight="1">
      <c r="D60827" s="233"/>
    </row>
    <row r="60829" spans="4:4" s="232" customFormat="1" ht="15.75" customHeight="1">
      <c r="D60829" s="233"/>
    </row>
    <row r="60831" spans="4:4" s="232" customFormat="1" ht="15.75" customHeight="1">
      <c r="D60831" s="233"/>
    </row>
    <row r="60833" spans="4:4" s="232" customFormat="1" ht="15.75" customHeight="1">
      <c r="D60833" s="233"/>
    </row>
    <row r="60835" spans="4:4" s="232" customFormat="1" ht="15.75" customHeight="1">
      <c r="D60835" s="233"/>
    </row>
    <row r="60837" spans="4:4" s="232" customFormat="1" ht="15.75" customHeight="1">
      <c r="D60837" s="233"/>
    </row>
    <row r="60839" spans="4:4" s="232" customFormat="1" ht="15.75" customHeight="1">
      <c r="D60839" s="233"/>
    </row>
    <row r="60841" spans="4:4" s="232" customFormat="1" ht="15.75" customHeight="1">
      <c r="D60841" s="233"/>
    </row>
    <row r="60843" spans="4:4" s="232" customFormat="1" ht="15.75" customHeight="1">
      <c r="D60843" s="233"/>
    </row>
    <row r="60845" spans="4:4" s="232" customFormat="1" ht="15.75" customHeight="1">
      <c r="D60845" s="233"/>
    </row>
    <row r="60847" spans="4:4" s="232" customFormat="1" ht="15.75" customHeight="1">
      <c r="D60847" s="233"/>
    </row>
    <row r="60849" spans="4:4" s="232" customFormat="1" ht="15.75" customHeight="1">
      <c r="D60849" s="233"/>
    </row>
    <row r="60851" spans="4:4" s="232" customFormat="1" ht="15.75" customHeight="1">
      <c r="D60851" s="233"/>
    </row>
    <row r="60853" spans="4:4" s="232" customFormat="1" ht="15.75" customHeight="1">
      <c r="D60853" s="233"/>
    </row>
    <row r="60855" spans="4:4" s="232" customFormat="1" ht="15.75" customHeight="1">
      <c r="D60855" s="233"/>
    </row>
    <row r="60857" spans="4:4" s="232" customFormat="1" ht="15.75" customHeight="1">
      <c r="D60857" s="233"/>
    </row>
    <row r="60859" spans="4:4" s="232" customFormat="1" ht="15.75" customHeight="1">
      <c r="D60859" s="233"/>
    </row>
    <row r="60861" spans="4:4" s="232" customFormat="1" ht="15.75" customHeight="1">
      <c r="D60861" s="233"/>
    </row>
    <row r="60863" spans="4:4" s="232" customFormat="1" ht="15.75" customHeight="1">
      <c r="D60863" s="233"/>
    </row>
    <row r="60865" spans="4:4" s="232" customFormat="1" ht="15.75" customHeight="1">
      <c r="D60865" s="233"/>
    </row>
    <row r="60867" spans="4:4" s="232" customFormat="1" ht="15.75" customHeight="1">
      <c r="D60867" s="233"/>
    </row>
    <row r="60869" spans="4:4" s="232" customFormat="1" ht="15.75" customHeight="1">
      <c r="D60869" s="233"/>
    </row>
    <row r="60871" spans="4:4" s="232" customFormat="1" ht="15.75" customHeight="1">
      <c r="D60871" s="233"/>
    </row>
    <row r="60873" spans="4:4" s="232" customFormat="1" ht="15.75" customHeight="1">
      <c r="D60873" s="233"/>
    </row>
    <row r="60875" spans="4:4" s="232" customFormat="1" ht="15.75" customHeight="1">
      <c r="D60875" s="233"/>
    </row>
    <row r="60877" spans="4:4" s="232" customFormat="1" ht="15.75" customHeight="1">
      <c r="D60877" s="233"/>
    </row>
    <row r="60879" spans="4:4" s="232" customFormat="1" ht="15.75" customHeight="1">
      <c r="D60879" s="233"/>
    </row>
    <row r="60881" spans="4:4" s="232" customFormat="1" ht="15.75" customHeight="1">
      <c r="D60881" s="233"/>
    </row>
    <row r="60883" spans="4:4" s="232" customFormat="1" ht="15.75" customHeight="1">
      <c r="D60883" s="233"/>
    </row>
    <row r="60885" spans="4:4" s="232" customFormat="1" ht="15.75" customHeight="1">
      <c r="D60885" s="233"/>
    </row>
    <row r="60887" spans="4:4" s="232" customFormat="1" ht="15.75" customHeight="1">
      <c r="D60887" s="233"/>
    </row>
    <row r="60889" spans="4:4" s="232" customFormat="1" ht="15.75" customHeight="1">
      <c r="D60889" s="233"/>
    </row>
    <row r="60891" spans="4:4" s="232" customFormat="1" ht="15.75" customHeight="1">
      <c r="D60891" s="233"/>
    </row>
    <row r="60893" spans="4:4" s="232" customFormat="1" ht="15.75" customHeight="1">
      <c r="D60893" s="233"/>
    </row>
    <row r="60895" spans="4:4" s="232" customFormat="1" ht="15.75" customHeight="1">
      <c r="D60895" s="233"/>
    </row>
    <row r="60897" spans="4:4" s="232" customFormat="1" ht="15.75" customHeight="1">
      <c r="D60897" s="233"/>
    </row>
    <row r="60899" spans="4:4" s="232" customFormat="1" ht="15.75" customHeight="1">
      <c r="D60899" s="233"/>
    </row>
    <row r="60901" spans="4:4" s="232" customFormat="1" ht="15.75" customHeight="1">
      <c r="D60901" s="233"/>
    </row>
    <row r="60903" spans="4:4" s="232" customFormat="1" ht="15.75" customHeight="1">
      <c r="D60903" s="233"/>
    </row>
    <row r="60905" spans="4:4" s="232" customFormat="1" ht="15.75" customHeight="1">
      <c r="D60905" s="233"/>
    </row>
    <row r="60907" spans="4:4" s="232" customFormat="1" ht="15.75" customHeight="1">
      <c r="D60907" s="233"/>
    </row>
    <row r="60909" spans="4:4" s="232" customFormat="1" ht="15.75" customHeight="1">
      <c r="D60909" s="233"/>
    </row>
    <row r="60911" spans="4:4" s="232" customFormat="1" ht="15.75" customHeight="1">
      <c r="D60911" s="233"/>
    </row>
    <row r="60913" spans="4:4" s="232" customFormat="1" ht="15.75" customHeight="1">
      <c r="D60913" s="233"/>
    </row>
    <row r="60915" spans="4:4" s="232" customFormat="1" ht="15.75" customHeight="1">
      <c r="D60915" s="233"/>
    </row>
    <row r="60917" spans="4:4" s="232" customFormat="1" ht="15.75" customHeight="1">
      <c r="D60917" s="233"/>
    </row>
    <row r="60919" spans="4:4" s="232" customFormat="1" ht="15.75" customHeight="1">
      <c r="D60919" s="233"/>
    </row>
    <row r="60921" spans="4:4" s="232" customFormat="1" ht="15.75" customHeight="1">
      <c r="D60921" s="233"/>
    </row>
    <row r="60923" spans="4:4" s="232" customFormat="1" ht="15.75" customHeight="1">
      <c r="D60923" s="233"/>
    </row>
    <row r="60925" spans="4:4" s="232" customFormat="1" ht="15.75" customHeight="1">
      <c r="D60925" s="233"/>
    </row>
    <row r="60927" spans="4:4" s="232" customFormat="1" ht="15.75" customHeight="1">
      <c r="D60927" s="233"/>
    </row>
    <row r="60929" spans="4:4" s="232" customFormat="1" ht="15.75" customHeight="1">
      <c r="D60929" s="233"/>
    </row>
    <row r="60931" spans="4:4" s="232" customFormat="1" ht="15.75" customHeight="1">
      <c r="D60931" s="233"/>
    </row>
    <row r="60933" spans="4:4" s="232" customFormat="1" ht="15.75" customHeight="1">
      <c r="D60933" s="233"/>
    </row>
    <row r="60935" spans="4:4" s="232" customFormat="1" ht="15.75" customHeight="1">
      <c r="D60935" s="233"/>
    </row>
    <row r="60937" spans="4:4" s="232" customFormat="1" ht="15.75" customHeight="1">
      <c r="D60937" s="233"/>
    </row>
    <row r="60939" spans="4:4" s="232" customFormat="1" ht="15.75" customHeight="1">
      <c r="D60939" s="233"/>
    </row>
    <row r="60941" spans="4:4" s="232" customFormat="1" ht="15.75" customHeight="1">
      <c r="D60941" s="233"/>
    </row>
    <row r="60943" spans="4:4" s="232" customFormat="1" ht="15.75" customHeight="1">
      <c r="D60943" s="233"/>
    </row>
    <row r="60945" spans="4:4" s="232" customFormat="1" ht="15.75" customHeight="1">
      <c r="D60945" s="233"/>
    </row>
    <row r="60947" spans="4:4" s="232" customFormat="1" ht="15.75" customHeight="1">
      <c r="D60947" s="233"/>
    </row>
    <row r="60949" spans="4:4" s="232" customFormat="1" ht="15.75" customHeight="1">
      <c r="D60949" s="233"/>
    </row>
    <row r="60951" spans="4:4" s="232" customFormat="1" ht="15.75" customHeight="1">
      <c r="D60951" s="233"/>
    </row>
    <row r="60953" spans="4:4" s="232" customFormat="1" ht="15.75" customHeight="1">
      <c r="D60953" s="233"/>
    </row>
    <row r="60955" spans="4:4" s="232" customFormat="1" ht="15.75" customHeight="1">
      <c r="D60955" s="233"/>
    </row>
    <row r="60957" spans="4:4" s="232" customFormat="1" ht="15.75" customHeight="1">
      <c r="D60957" s="233"/>
    </row>
    <row r="60959" spans="4:4" s="232" customFormat="1" ht="15.75" customHeight="1">
      <c r="D60959" s="233"/>
    </row>
    <row r="60961" spans="4:4" s="232" customFormat="1" ht="15.75" customHeight="1">
      <c r="D60961" s="233"/>
    </row>
    <row r="60963" spans="4:4" s="232" customFormat="1" ht="15.75" customHeight="1">
      <c r="D60963" s="233"/>
    </row>
    <row r="60965" spans="4:4" s="232" customFormat="1" ht="15.75" customHeight="1">
      <c r="D60965" s="233"/>
    </row>
    <row r="60967" spans="4:4" s="232" customFormat="1" ht="15.75" customHeight="1">
      <c r="D60967" s="233"/>
    </row>
    <row r="60969" spans="4:4" s="232" customFormat="1" ht="15.75" customHeight="1">
      <c r="D60969" s="233"/>
    </row>
    <row r="60971" spans="4:4" s="232" customFormat="1" ht="15.75" customHeight="1">
      <c r="D60971" s="233"/>
    </row>
    <row r="60973" spans="4:4" s="232" customFormat="1" ht="15.75" customHeight="1">
      <c r="D60973" s="233"/>
    </row>
    <row r="60975" spans="4:4" s="232" customFormat="1" ht="15.75" customHeight="1">
      <c r="D60975" s="233"/>
    </row>
    <row r="60977" spans="4:4" s="232" customFormat="1" ht="15.75" customHeight="1">
      <c r="D60977" s="233"/>
    </row>
    <row r="60979" spans="4:4" s="232" customFormat="1" ht="15.75" customHeight="1">
      <c r="D60979" s="233"/>
    </row>
    <row r="60981" spans="4:4" s="232" customFormat="1" ht="15.75" customHeight="1">
      <c r="D60981" s="233"/>
    </row>
    <row r="60983" spans="4:4" s="232" customFormat="1" ht="15.75" customHeight="1">
      <c r="D60983" s="233"/>
    </row>
    <row r="60985" spans="4:4" s="232" customFormat="1" ht="15.75" customHeight="1">
      <c r="D60985" s="233"/>
    </row>
    <row r="60987" spans="4:4" s="232" customFormat="1" ht="15.75" customHeight="1">
      <c r="D60987" s="233"/>
    </row>
    <row r="60989" spans="4:4" s="232" customFormat="1" ht="15.75" customHeight="1">
      <c r="D60989" s="233"/>
    </row>
    <row r="60991" spans="4:4" s="232" customFormat="1" ht="15.75" customHeight="1">
      <c r="D60991" s="233"/>
    </row>
    <row r="60993" spans="4:4" s="232" customFormat="1" ht="15.75" customHeight="1">
      <c r="D60993" s="233"/>
    </row>
    <row r="60995" spans="4:4" s="232" customFormat="1" ht="15.75" customHeight="1">
      <c r="D60995" s="233"/>
    </row>
    <row r="60997" spans="4:4" s="232" customFormat="1" ht="15.75" customHeight="1">
      <c r="D60997" s="233"/>
    </row>
    <row r="60999" spans="4:4" s="232" customFormat="1" ht="15.75" customHeight="1">
      <c r="D60999" s="233"/>
    </row>
    <row r="61001" spans="4:4" s="232" customFormat="1" ht="15.75" customHeight="1">
      <c r="D61001" s="233"/>
    </row>
    <row r="61003" spans="4:4" s="232" customFormat="1" ht="15.75" customHeight="1">
      <c r="D61003" s="233"/>
    </row>
    <row r="61005" spans="4:4" s="232" customFormat="1" ht="15.75" customHeight="1">
      <c r="D61005" s="233"/>
    </row>
    <row r="61007" spans="4:4" s="232" customFormat="1" ht="15.75" customHeight="1">
      <c r="D61007" s="233"/>
    </row>
    <row r="61009" spans="4:4" s="232" customFormat="1" ht="15.75" customHeight="1">
      <c r="D61009" s="233"/>
    </row>
    <row r="61011" spans="4:4" s="232" customFormat="1" ht="15.75" customHeight="1">
      <c r="D61011" s="233"/>
    </row>
    <row r="61013" spans="4:4" s="232" customFormat="1" ht="15.75" customHeight="1">
      <c r="D61013" s="233"/>
    </row>
    <row r="61015" spans="4:4" s="232" customFormat="1" ht="15.75" customHeight="1">
      <c r="D61015" s="233"/>
    </row>
    <row r="61017" spans="4:4" s="232" customFormat="1" ht="15.75" customHeight="1">
      <c r="D61017" s="233"/>
    </row>
    <row r="61019" spans="4:4" s="232" customFormat="1" ht="15.75" customHeight="1">
      <c r="D61019" s="233"/>
    </row>
    <row r="61021" spans="4:4" s="232" customFormat="1" ht="15.75" customHeight="1">
      <c r="D61021" s="233"/>
    </row>
    <row r="61023" spans="4:4" s="232" customFormat="1" ht="15.75" customHeight="1">
      <c r="D61023" s="233"/>
    </row>
    <row r="61025" spans="4:4" s="232" customFormat="1" ht="15.75" customHeight="1">
      <c r="D61025" s="233"/>
    </row>
    <row r="61027" spans="4:4" s="232" customFormat="1" ht="15.75" customHeight="1">
      <c r="D61027" s="233"/>
    </row>
    <row r="61029" spans="4:4" s="232" customFormat="1" ht="15.75" customHeight="1">
      <c r="D61029" s="233"/>
    </row>
    <row r="61031" spans="4:4" s="232" customFormat="1" ht="15.75" customHeight="1">
      <c r="D61031" s="233"/>
    </row>
    <row r="61033" spans="4:4" s="232" customFormat="1" ht="15.75" customHeight="1">
      <c r="D61033" s="233"/>
    </row>
    <row r="61035" spans="4:4" s="232" customFormat="1" ht="15.75" customHeight="1">
      <c r="D61035" s="233"/>
    </row>
    <row r="61037" spans="4:4" s="232" customFormat="1" ht="15.75" customHeight="1">
      <c r="D61037" s="233"/>
    </row>
    <row r="61039" spans="4:4" s="232" customFormat="1" ht="15.75" customHeight="1">
      <c r="D61039" s="233"/>
    </row>
    <row r="61041" spans="4:4" s="232" customFormat="1" ht="15.75" customHeight="1">
      <c r="D61041" s="233"/>
    </row>
    <row r="61043" spans="4:4" s="232" customFormat="1" ht="15.75" customHeight="1">
      <c r="D61043" s="233"/>
    </row>
    <row r="61045" spans="4:4" s="232" customFormat="1" ht="15.75" customHeight="1">
      <c r="D61045" s="233"/>
    </row>
    <row r="61047" spans="4:4" s="232" customFormat="1" ht="15.75" customHeight="1">
      <c r="D61047" s="233"/>
    </row>
    <row r="61049" spans="4:4" s="232" customFormat="1" ht="15.75" customHeight="1">
      <c r="D61049" s="233"/>
    </row>
    <row r="61051" spans="4:4" s="232" customFormat="1" ht="15.75" customHeight="1">
      <c r="D61051" s="233"/>
    </row>
    <row r="61053" spans="4:4" s="232" customFormat="1" ht="15.75" customHeight="1">
      <c r="D61053" s="233"/>
    </row>
    <row r="61055" spans="4:4" s="232" customFormat="1" ht="15.75" customHeight="1">
      <c r="D61055" s="233"/>
    </row>
    <row r="61057" spans="4:4" s="232" customFormat="1" ht="15.75" customHeight="1">
      <c r="D61057" s="233"/>
    </row>
    <row r="61059" spans="4:4" s="232" customFormat="1" ht="15.75" customHeight="1">
      <c r="D61059" s="233"/>
    </row>
    <row r="61061" spans="4:4" s="232" customFormat="1" ht="15.75" customHeight="1">
      <c r="D61061" s="233"/>
    </row>
    <row r="61063" spans="4:4" s="232" customFormat="1" ht="15.75" customHeight="1">
      <c r="D61063" s="233"/>
    </row>
    <row r="61065" spans="4:4" s="232" customFormat="1" ht="15.75" customHeight="1">
      <c r="D61065" s="233"/>
    </row>
    <row r="61067" spans="4:4" s="232" customFormat="1" ht="15.75" customHeight="1">
      <c r="D61067" s="233"/>
    </row>
    <row r="61069" spans="4:4" s="232" customFormat="1" ht="15.75" customHeight="1">
      <c r="D61069" s="233"/>
    </row>
    <row r="61071" spans="4:4" s="232" customFormat="1" ht="15.75" customHeight="1">
      <c r="D61071" s="233"/>
    </row>
    <row r="61073" spans="4:4" s="232" customFormat="1" ht="15.75" customHeight="1">
      <c r="D61073" s="233"/>
    </row>
    <row r="61075" spans="4:4" s="232" customFormat="1" ht="15.75" customHeight="1">
      <c r="D61075" s="233"/>
    </row>
    <row r="61077" spans="4:4" s="232" customFormat="1" ht="15.75" customHeight="1">
      <c r="D61077" s="233"/>
    </row>
    <row r="61079" spans="4:4" s="232" customFormat="1" ht="15.75" customHeight="1">
      <c r="D61079" s="233"/>
    </row>
    <row r="61081" spans="4:4" s="232" customFormat="1" ht="15.75" customHeight="1">
      <c r="D61081" s="233"/>
    </row>
    <row r="61083" spans="4:4" s="232" customFormat="1" ht="15.75" customHeight="1">
      <c r="D61083" s="233"/>
    </row>
    <row r="61085" spans="4:4" s="232" customFormat="1" ht="15.75" customHeight="1">
      <c r="D61085" s="233"/>
    </row>
    <row r="61087" spans="4:4" s="232" customFormat="1" ht="15.75" customHeight="1">
      <c r="D61087" s="233"/>
    </row>
    <row r="61089" spans="4:4" s="232" customFormat="1" ht="15.75" customHeight="1">
      <c r="D61089" s="233"/>
    </row>
    <row r="61091" spans="4:4" s="232" customFormat="1" ht="15.75" customHeight="1">
      <c r="D61091" s="233"/>
    </row>
    <row r="61093" spans="4:4" s="232" customFormat="1" ht="15.75" customHeight="1">
      <c r="D61093" s="233"/>
    </row>
    <row r="61095" spans="4:4" s="232" customFormat="1" ht="15.75" customHeight="1">
      <c r="D61095" s="233"/>
    </row>
    <row r="61097" spans="4:4" s="232" customFormat="1" ht="15.75" customHeight="1">
      <c r="D61097" s="233"/>
    </row>
    <row r="61099" spans="4:4" s="232" customFormat="1" ht="15.75" customHeight="1">
      <c r="D61099" s="233"/>
    </row>
    <row r="61101" spans="4:4" s="232" customFormat="1" ht="15.75" customHeight="1">
      <c r="D61101" s="233"/>
    </row>
    <row r="61103" spans="4:4" s="232" customFormat="1" ht="15.75" customHeight="1">
      <c r="D61103" s="233"/>
    </row>
    <row r="61105" spans="4:4" s="232" customFormat="1" ht="15.75" customHeight="1">
      <c r="D61105" s="233"/>
    </row>
    <row r="61107" spans="4:4" s="232" customFormat="1" ht="15.75" customHeight="1">
      <c r="D61107" s="233"/>
    </row>
    <row r="61109" spans="4:4" s="232" customFormat="1" ht="15.75" customHeight="1">
      <c r="D61109" s="233"/>
    </row>
    <row r="61111" spans="4:4" s="232" customFormat="1" ht="15.75" customHeight="1">
      <c r="D61111" s="233"/>
    </row>
    <row r="61113" spans="4:4" s="232" customFormat="1" ht="15.75" customHeight="1">
      <c r="D61113" s="233"/>
    </row>
    <row r="61115" spans="4:4" s="232" customFormat="1" ht="15.75" customHeight="1">
      <c r="D61115" s="233"/>
    </row>
    <row r="61117" spans="4:4" s="232" customFormat="1" ht="15.75" customHeight="1">
      <c r="D61117" s="233"/>
    </row>
    <row r="61119" spans="4:4" s="232" customFormat="1" ht="15.75" customHeight="1">
      <c r="D61119" s="233"/>
    </row>
    <row r="61121" spans="4:4" s="232" customFormat="1" ht="15.75" customHeight="1">
      <c r="D61121" s="233"/>
    </row>
    <row r="61123" spans="4:4" s="232" customFormat="1" ht="15.75" customHeight="1">
      <c r="D61123" s="233"/>
    </row>
    <row r="61125" spans="4:4" s="232" customFormat="1" ht="15.75" customHeight="1">
      <c r="D61125" s="233"/>
    </row>
    <row r="61127" spans="4:4" s="232" customFormat="1" ht="15.75" customHeight="1">
      <c r="D61127" s="233"/>
    </row>
    <row r="61129" spans="4:4" s="232" customFormat="1" ht="15.75" customHeight="1">
      <c r="D61129" s="233"/>
    </row>
    <row r="61131" spans="4:4" s="232" customFormat="1" ht="15.75" customHeight="1">
      <c r="D61131" s="233"/>
    </row>
    <row r="61133" spans="4:4" s="232" customFormat="1" ht="15.75" customHeight="1">
      <c r="D61133" s="233"/>
    </row>
    <row r="61135" spans="4:4" s="232" customFormat="1" ht="15.75" customHeight="1">
      <c r="D61135" s="233"/>
    </row>
    <row r="61137" spans="4:4" s="232" customFormat="1" ht="15.75" customHeight="1">
      <c r="D61137" s="233"/>
    </row>
    <row r="61139" spans="4:4" s="232" customFormat="1" ht="15.75" customHeight="1">
      <c r="D61139" s="233"/>
    </row>
    <row r="61141" spans="4:4" s="232" customFormat="1" ht="15.75" customHeight="1">
      <c r="D61141" s="233"/>
    </row>
    <row r="61143" spans="4:4" s="232" customFormat="1" ht="15.75" customHeight="1">
      <c r="D61143" s="233"/>
    </row>
    <row r="61145" spans="4:4" s="232" customFormat="1" ht="15.75" customHeight="1">
      <c r="D61145" s="233"/>
    </row>
    <row r="61147" spans="4:4" s="232" customFormat="1" ht="15.75" customHeight="1">
      <c r="D61147" s="233"/>
    </row>
    <row r="61149" spans="4:4" s="232" customFormat="1" ht="15.75" customHeight="1">
      <c r="D61149" s="233"/>
    </row>
    <row r="61151" spans="4:4" s="232" customFormat="1" ht="15.75" customHeight="1">
      <c r="D61151" s="233"/>
    </row>
    <row r="61153" spans="4:4" s="232" customFormat="1" ht="15.75" customHeight="1">
      <c r="D61153" s="233"/>
    </row>
    <row r="61155" spans="4:4" s="232" customFormat="1" ht="15.75" customHeight="1">
      <c r="D61155" s="233"/>
    </row>
    <row r="61157" spans="4:4" s="232" customFormat="1" ht="15.75" customHeight="1">
      <c r="D61157" s="233"/>
    </row>
    <row r="61159" spans="4:4" s="232" customFormat="1" ht="15.75" customHeight="1">
      <c r="D61159" s="233"/>
    </row>
    <row r="61161" spans="4:4" s="232" customFormat="1" ht="15.75" customHeight="1">
      <c r="D61161" s="233"/>
    </row>
    <row r="61163" spans="4:4" s="232" customFormat="1" ht="15.75" customHeight="1">
      <c r="D61163" s="233"/>
    </row>
    <row r="61165" spans="4:4" s="232" customFormat="1" ht="15.75" customHeight="1">
      <c r="D61165" s="233"/>
    </row>
    <row r="61167" spans="4:4" s="232" customFormat="1" ht="15.75" customHeight="1">
      <c r="D61167" s="233"/>
    </row>
    <row r="61169" spans="4:4" s="232" customFormat="1" ht="15.75" customHeight="1">
      <c r="D61169" s="233"/>
    </row>
    <row r="61171" spans="4:4" s="232" customFormat="1" ht="15.75" customHeight="1">
      <c r="D61171" s="233"/>
    </row>
    <row r="61173" spans="4:4" s="232" customFormat="1" ht="15.75" customHeight="1">
      <c r="D61173" s="233"/>
    </row>
    <row r="61175" spans="4:4" s="232" customFormat="1" ht="15.75" customHeight="1">
      <c r="D61175" s="233"/>
    </row>
    <row r="61177" spans="4:4" s="232" customFormat="1" ht="15.75" customHeight="1">
      <c r="D61177" s="233"/>
    </row>
    <row r="61179" spans="4:4" s="232" customFormat="1" ht="15.75" customHeight="1">
      <c r="D61179" s="233"/>
    </row>
    <row r="61181" spans="4:4" s="232" customFormat="1" ht="15.75" customHeight="1">
      <c r="D61181" s="233"/>
    </row>
    <row r="61183" spans="4:4" s="232" customFormat="1" ht="15.75" customHeight="1">
      <c r="D61183" s="233"/>
    </row>
    <row r="61185" spans="4:4" s="232" customFormat="1" ht="15.75" customHeight="1">
      <c r="D61185" s="233"/>
    </row>
    <row r="61187" spans="4:4" s="232" customFormat="1" ht="15.75" customHeight="1">
      <c r="D61187" s="233"/>
    </row>
    <row r="61189" spans="4:4" s="232" customFormat="1" ht="15.75" customHeight="1">
      <c r="D61189" s="233"/>
    </row>
    <row r="61191" spans="4:4" s="232" customFormat="1" ht="15.75" customHeight="1">
      <c r="D61191" s="233"/>
    </row>
    <row r="61193" spans="4:4" s="232" customFormat="1" ht="15.75" customHeight="1">
      <c r="D61193" s="233"/>
    </row>
    <row r="61195" spans="4:4" s="232" customFormat="1" ht="15.75" customHeight="1">
      <c r="D61195" s="233"/>
    </row>
    <row r="61197" spans="4:4" s="232" customFormat="1" ht="15.75" customHeight="1">
      <c r="D61197" s="233"/>
    </row>
    <row r="61199" spans="4:4" s="232" customFormat="1" ht="15.75" customHeight="1">
      <c r="D61199" s="233"/>
    </row>
    <row r="61201" spans="4:4" s="232" customFormat="1" ht="15.75" customHeight="1">
      <c r="D61201" s="233"/>
    </row>
    <row r="61203" spans="4:4" s="232" customFormat="1" ht="15.75" customHeight="1">
      <c r="D61203" s="233"/>
    </row>
    <row r="61205" spans="4:4" s="232" customFormat="1" ht="15.75" customHeight="1">
      <c r="D61205" s="233"/>
    </row>
    <row r="61207" spans="4:4" s="232" customFormat="1" ht="15.75" customHeight="1">
      <c r="D61207" s="233"/>
    </row>
    <row r="61209" spans="4:4" s="232" customFormat="1" ht="15.75" customHeight="1">
      <c r="D61209" s="233"/>
    </row>
    <row r="61211" spans="4:4" s="232" customFormat="1" ht="15.75" customHeight="1">
      <c r="D61211" s="233"/>
    </row>
    <row r="61213" spans="4:4" s="232" customFormat="1" ht="15.75" customHeight="1">
      <c r="D61213" s="233"/>
    </row>
    <row r="61215" spans="4:4" s="232" customFormat="1" ht="15.75" customHeight="1">
      <c r="D61215" s="233"/>
    </row>
    <row r="61217" spans="4:4" s="232" customFormat="1" ht="15.75" customHeight="1">
      <c r="D61217" s="233"/>
    </row>
    <row r="61219" spans="4:4" s="232" customFormat="1" ht="15.75" customHeight="1">
      <c r="D61219" s="233"/>
    </row>
    <row r="61221" spans="4:4" s="232" customFormat="1" ht="15.75" customHeight="1">
      <c r="D61221" s="233"/>
    </row>
    <row r="61223" spans="4:4" s="232" customFormat="1" ht="15.75" customHeight="1">
      <c r="D61223" s="233"/>
    </row>
    <row r="61225" spans="4:4" s="232" customFormat="1" ht="15.75" customHeight="1">
      <c r="D61225" s="233"/>
    </row>
    <row r="61227" spans="4:4" s="232" customFormat="1" ht="15.75" customHeight="1">
      <c r="D61227" s="233"/>
    </row>
    <row r="61229" spans="4:4" s="232" customFormat="1" ht="15.75" customHeight="1">
      <c r="D61229" s="233"/>
    </row>
    <row r="61231" spans="4:4" s="232" customFormat="1" ht="15.75" customHeight="1">
      <c r="D61231" s="233"/>
    </row>
    <row r="61233" spans="4:4" s="232" customFormat="1" ht="15.75" customHeight="1">
      <c r="D61233" s="233"/>
    </row>
    <row r="61235" spans="4:4" s="232" customFormat="1" ht="15.75" customHeight="1">
      <c r="D61235" s="233"/>
    </row>
    <row r="61237" spans="4:4" s="232" customFormat="1" ht="15.75" customHeight="1">
      <c r="D61237" s="233"/>
    </row>
    <row r="61239" spans="4:4" s="232" customFormat="1" ht="15.75" customHeight="1">
      <c r="D61239" s="233"/>
    </row>
    <row r="61241" spans="4:4" s="232" customFormat="1" ht="15.75" customHeight="1">
      <c r="D61241" s="233"/>
    </row>
    <row r="61243" spans="4:4" s="232" customFormat="1" ht="15.75" customHeight="1">
      <c r="D61243" s="233"/>
    </row>
    <row r="61245" spans="4:4" s="232" customFormat="1" ht="15.75" customHeight="1">
      <c r="D61245" s="233"/>
    </row>
    <row r="61247" spans="4:4" s="232" customFormat="1" ht="15.75" customHeight="1">
      <c r="D61247" s="233"/>
    </row>
    <row r="61249" spans="4:4" s="232" customFormat="1" ht="15.75" customHeight="1">
      <c r="D61249" s="233"/>
    </row>
    <row r="61251" spans="4:4" s="232" customFormat="1" ht="15.75" customHeight="1">
      <c r="D61251" s="233"/>
    </row>
    <row r="61253" spans="4:4" s="232" customFormat="1" ht="15.75" customHeight="1">
      <c r="D61253" s="233"/>
    </row>
    <row r="61255" spans="4:4" s="232" customFormat="1" ht="15.75" customHeight="1">
      <c r="D61255" s="233"/>
    </row>
    <row r="61257" spans="4:4" s="232" customFormat="1" ht="15.75" customHeight="1">
      <c r="D61257" s="233"/>
    </row>
    <row r="61259" spans="4:4" s="232" customFormat="1" ht="15.75" customHeight="1">
      <c r="D61259" s="233"/>
    </row>
    <row r="61261" spans="4:4" s="232" customFormat="1" ht="15.75" customHeight="1">
      <c r="D61261" s="233"/>
    </row>
    <row r="61263" spans="4:4" s="232" customFormat="1" ht="15.75" customHeight="1">
      <c r="D61263" s="233"/>
    </row>
    <row r="61265" spans="4:4" s="232" customFormat="1" ht="15.75" customHeight="1">
      <c r="D61265" s="233"/>
    </row>
    <row r="61267" spans="4:4" s="232" customFormat="1" ht="15.75" customHeight="1">
      <c r="D61267" s="233"/>
    </row>
    <row r="61269" spans="4:4" s="232" customFormat="1" ht="15.75" customHeight="1">
      <c r="D61269" s="233"/>
    </row>
    <row r="61271" spans="4:4" s="232" customFormat="1" ht="15.75" customHeight="1">
      <c r="D61271" s="233"/>
    </row>
    <row r="61273" spans="4:4" s="232" customFormat="1" ht="15.75" customHeight="1">
      <c r="D61273" s="233"/>
    </row>
    <row r="61275" spans="4:4" s="232" customFormat="1" ht="15.75" customHeight="1">
      <c r="D61275" s="233"/>
    </row>
    <row r="61277" spans="4:4" s="232" customFormat="1" ht="15.75" customHeight="1">
      <c r="D61277" s="233"/>
    </row>
    <row r="61279" spans="4:4" s="232" customFormat="1" ht="15.75" customHeight="1">
      <c r="D61279" s="233"/>
    </row>
    <row r="61281" spans="4:4" s="232" customFormat="1" ht="15.75" customHeight="1">
      <c r="D61281" s="233"/>
    </row>
    <row r="61283" spans="4:4" s="232" customFormat="1" ht="15.75" customHeight="1">
      <c r="D61283" s="233"/>
    </row>
    <row r="61285" spans="4:4" s="232" customFormat="1" ht="15.75" customHeight="1">
      <c r="D61285" s="233"/>
    </row>
    <row r="61287" spans="4:4" s="232" customFormat="1" ht="15.75" customHeight="1">
      <c r="D61287" s="233"/>
    </row>
    <row r="61289" spans="4:4" s="232" customFormat="1" ht="15.75" customHeight="1">
      <c r="D61289" s="233"/>
    </row>
    <row r="61291" spans="4:4" s="232" customFormat="1" ht="15.75" customHeight="1">
      <c r="D61291" s="233"/>
    </row>
    <row r="61293" spans="4:4" s="232" customFormat="1" ht="15.75" customHeight="1">
      <c r="D61293" s="233"/>
    </row>
    <row r="61295" spans="4:4" s="232" customFormat="1" ht="15.75" customHeight="1">
      <c r="D61295" s="233"/>
    </row>
    <row r="61297" spans="4:4" s="232" customFormat="1" ht="15.75" customHeight="1">
      <c r="D61297" s="233"/>
    </row>
    <row r="61299" spans="4:4" s="232" customFormat="1" ht="15.75" customHeight="1">
      <c r="D61299" s="233"/>
    </row>
    <row r="61301" spans="4:4" s="232" customFormat="1" ht="15.75" customHeight="1">
      <c r="D61301" s="233"/>
    </row>
    <row r="61303" spans="4:4" s="232" customFormat="1" ht="15.75" customHeight="1">
      <c r="D61303" s="233"/>
    </row>
    <row r="61305" spans="4:4" s="232" customFormat="1" ht="15.75" customHeight="1">
      <c r="D61305" s="233"/>
    </row>
    <row r="61307" spans="4:4" s="232" customFormat="1" ht="15.75" customHeight="1">
      <c r="D61307" s="233"/>
    </row>
    <row r="61309" spans="4:4" s="232" customFormat="1" ht="15.75" customHeight="1">
      <c r="D61309" s="233"/>
    </row>
    <row r="61311" spans="4:4" s="232" customFormat="1" ht="15.75" customHeight="1">
      <c r="D61311" s="233"/>
    </row>
    <row r="61313" spans="4:4" s="232" customFormat="1" ht="15.75" customHeight="1">
      <c r="D61313" s="233"/>
    </row>
    <row r="61315" spans="4:4" s="232" customFormat="1" ht="15.75" customHeight="1">
      <c r="D61315" s="233"/>
    </row>
    <row r="61317" spans="4:4" s="232" customFormat="1" ht="15.75" customHeight="1">
      <c r="D61317" s="233"/>
    </row>
    <row r="61319" spans="4:4" s="232" customFormat="1" ht="15.75" customHeight="1">
      <c r="D61319" s="233"/>
    </row>
    <row r="61321" spans="4:4" s="232" customFormat="1" ht="15.75" customHeight="1">
      <c r="D61321" s="233"/>
    </row>
    <row r="61323" spans="4:4" s="232" customFormat="1" ht="15.75" customHeight="1">
      <c r="D61323" s="233"/>
    </row>
    <row r="61325" spans="4:4" s="232" customFormat="1" ht="15.75" customHeight="1">
      <c r="D61325" s="233"/>
    </row>
    <row r="61327" spans="4:4" s="232" customFormat="1" ht="15.75" customHeight="1">
      <c r="D61327" s="233"/>
    </row>
    <row r="61329" spans="4:4" s="232" customFormat="1" ht="15.75" customHeight="1">
      <c r="D61329" s="233"/>
    </row>
    <row r="61331" spans="4:4" s="232" customFormat="1" ht="15.75" customHeight="1">
      <c r="D61331" s="233"/>
    </row>
    <row r="61333" spans="4:4" s="232" customFormat="1" ht="15.75" customHeight="1">
      <c r="D61333" s="233"/>
    </row>
    <row r="61335" spans="4:4" s="232" customFormat="1" ht="15.75" customHeight="1">
      <c r="D61335" s="233"/>
    </row>
    <row r="61337" spans="4:4" s="232" customFormat="1" ht="15.75" customHeight="1">
      <c r="D61337" s="233"/>
    </row>
    <row r="61339" spans="4:4" s="232" customFormat="1" ht="15.75" customHeight="1">
      <c r="D61339" s="233"/>
    </row>
    <row r="61341" spans="4:4" s="232" customFormat="1" ht="15.75" customHeight="1">
      <c r="D61341" s="233"/>
    </row>
    <row r="61343" spans="4:4" s="232" customFormat="1" ht="15.75" customHeight="1">
      <c r="D61343" s="233"/>
    </row>
    <row r="61345" spans="4:4" s="232" customFormat="1" ht="15.75" customHeight="1">
      <c r="D61345" s="233"/>
    </row>
    <row r="61347" spans="4:4" s="232" customFormat="1" ht="15.75" customHeight="1">
      <c r="D61347" s="233"/>
    </row>
    <row r="61349" spans="4:4" s="232" customFormat="1" ht="15.75" customHeight="1">
      <c r="D61349" s="233"/>
    </row>
    <row r="61351" spans="4:4" s="232" customFormat="1" ht="15.75" customHeight="1">
      <c r="D61351" s="233"/>
    </row>
    <row r="61353" spans="4:4" s="232" customFormat="1" ht="15.75" customHeight="1">
      <c r="D61353" s="233"/>
    </row>
    <row r="61355" spans="4:4" s="232" customFormat="1" ht="15.75" customHeight="1">
      <c r="D61355" s="233"/>
    </row>
    <row r="61357" spans="4:4" s="232" customFormat="1" ht="15.75" customHeight="1">
      <c r="D61357" s="233"/>
    </row>
    <row r="61359" spans="4:4" s="232" customFormat="1" ht="15.75" customHeight="1">
      <c r="D61359" s="233"/>
    </row>
    <row r="61361" spans="4:4" s="232" customFormat="1" ht="15.75" customHeight="1">
      <c r="D61361" s="233"/>
    </row>
    <row r="61363" spans="4:4" s="232" customFormat="1" ht="15.75" customHeight="1">
      <c r="D61363" s="233"/>
    </row>
    <row r="61365" spans="4:4" s="232" customFormat="1" ht="15.75" customHeight="1">
      <c r="D61365" s="233"/>
    </row>
    <row r="61367" spans="4:4" s="232" customFormat="1" ht="15.75" customHeight="1">
      <c r="D61367" s="233"/>
    </row>
    <row r="61369" spans="4:4" s="232" customFormat="1" ht="15.75" customHeight="1">
      <c r="D61369" s="233"/>
    </row>
    <row r="61371" spans="4:4" s="232" customFormat="1" ht="15.75" customHeight="1">
      <c r="D61371" s="233"/>
    </row>
    <row r="61373" spans="4:4" s="232" customFormat="1" ht="15.75" customHeight="1">
      <c r="D61373" s="233"/>
    </row>
    <row r="61375" spans="4:4" s="232" customFormat="1" ht="15.75" customHeight="1">
      <c r="D61375" s="233"/>
    </row>
    <row r="61377" spans="4:4" s="232" customFormat="1" ht="15.75" customHeight="1">
      <c r="D61377" s="233"/>
    </row>
    <row r="61379" spans="4:4" s="232" customFormat="1" ht="15.75" customHeight="1">
      <c r="D61379" s="233"/>
    </row>
    <row r="61381" spans="4:4" s="232" customFormat="1" ht="15.75" customHeight="1">
      <c r="D61381" s="233"/>
    </row>
    <row r="61383" spans="4:4" s="232" customFormat="1" ht="15.75" customHeight="1">
      <c r="D61383" s="233"/>
    </row>
    <row r="61385" spans="4:4" s="232" customFormat="1" ht="15.75" customHeight="1">
      <c r="D61385" s="233"/>
    </row>
    <row r="61387" spans="4:4" s="232" customFormat="1" ht="15.75" customHeight="1">
      <c r="D61387" s="233"/>
    </row>
    <row r="61389" spans="4:4" s="232" customFormat="1" ht="15.75" customHeight="1">
      <c r="D61389" s="233"/>
    </row>
    <row r="61391" spans="4:4" s="232" customFormat="1" ht="15.75" customHeight="1">
      <c r="D61391" s="233"/>
    </row>
    <row r="61393" spans="4:4" s="232" customFormat="1" ht="15.75" customHeight="1">
      <c r="D61393" s="233"/>
    </row>
    <row r="61395" spans="4:4" s="232" customFormat="1" ht="15.75" customHeight="1">
      <c r="D61395" s="233"/>
    </row>
    <row r="61397" spans="4:4" s="232" customFormat="1" ht="15.75" customHeight="1">
      <c r="D61397" s="233"/>
    </row>
    <row r="61399" spans="4:4" s="232" customFormat="1" ht="15.75" customHeight="1">
      <c r="D61399" s="233"/>
    </row>
    <row r="61401" spans="4:4" s="232" customFormat="1" ht="15.75" customHeight="1">
      <c r="D61401" s="233"/>
    </row>
    <row r="61403" spans="4:4" s="232" customFormat="1" ht="15.75" customHeight="1">
      <c r="D61403" s="233"/>
    </row>
    <row r="61405" spans="4:4" s="232" customFormat="1" ht="15.75" customHeight="1">
      <c r="D61405" s="233"/>
    </row>
    <row r="61407" spans="4:4" s="232" customFormat="1" ht="15.75" customHeight="1">
      <c r="D61407" s="233"/>
    </row>
    <row r="61409" spans="4:4" s="232" customFormat="1" ht="15.75" customHeight="1">
      <c r="D61409" s="233"/>
    </row>
    <row r="61411" spans="4:4" s="232" customFormat="1" ht="15.75" customHeight="1">
      <c r="D61411" s="233"/>
    </row>
    <row r="61413" spans="4:4" s="232" customFormat="1" ht="15.75" customHeight="1">
      <c r="D61413" s="233"/>
    </row>
    <row r="61415" spans="4:4" s="232" customFormat="1" ht="15.75" customHeight="1">
      <c r="D61415" s="233"/>
    </row>
    <row r="61417" spans="4:4" s="232" customFormat="1" ht="15.75" customHeight="1">
      <c r="D61417" s="233"/>
    </row>
    <row r="61419" spans="4:4" s="232" customFormat="1" ht="15.75" customHeight="1">
      <c r="D61419" s="233"/>
    </row>
    <row r="61421" spans="4:4" s="232" customFormat="1" ht="15.75" customHeight="1">
      <c r="D61421" s="233"/>
    </row>
    <row r="61423" spans="4:4" s="232" customFormat="1" ht="15.75" customHeight="1">
      <c r="D61423" s="233"/>
    </row>
    <row r="61425" spans="4:4" s="232" customFormat="1" ht="15.75" customHeight="1">
      <c r="D61425" s="233"/>
    </row>
    <row r="61427" spans="4:4" s="232" customFormat="1" ht="15.75" customHeight="1">
      <c r="D61427" s="233"/>
    </row>
    <row r="61429" spans="4:4" s="232" customFormat="1" ht="15.75" customHeight="1">
      <c r="D61429" s="233"/>
    </row>
    <row r="61431" spans="4:4" s="232" customFormat="1" ht="15.75" customHeight="1">
      <c r="D61431" s="233"/>
    </row>
    <row r="61433" spans="4:4" s="232" customFormat="1" ht="15.75" customHeight="1">
      <c r="D61433" s="233"/>
    </row>
    <row r="61435" spans="4:4" s="232" customFormat="1" ht="15.75" customHeight="1">
      <c r="D61435" s="233"/>
    </row>
    <row r="61437" spans="4:4" s="232" customFormat="1" ht="15.75" customHeight="1">
      <c r="D61437" s="233"/>
    </row>
    <row r="61439" spans="4:4" s="232" customFormat="1" ht="15.75" customHeight="1">
      <c r="D61439" s="233"/>
    </row>
    <row r="61441" spans="4:4" s="232" customFormat="1" ht="15.75" customHeight="1">
      <c r="D61441" s="233"/>
    </row>
    <row r="61443" spans="4:4" s="232" customFormat="1" ht="15.75" customHeight="1">
      <c r="D61443" s="233"/>
    </row>
    <row r="61445" spans="4:4" s="232" customFormat="1" ht="15.75" customHeight="1">
      <c r="D61445" s="233"/>
    </row>
    <row r="61447" spans="4:4" s="232" customFormat="1" ht="15.75" customHeight="1">
      <c r="D61447" s="233"/>
    </row>
    <row r="61449" spans="4:4" s="232" customFormat="1" ht="15.75" customHeight="1">
      <c r="D61449" s="233"/>
    </row>
    <row r="61451" spans="4:4" s="232" customFormat="1" ht="15.75" customHeight="1">
      <c r="D61451" s="233"/>
    </row>
    <row r="61453" spans="4:4" s="232" customFormat="1" ht="15.75" customHeight="1">
      <c r="D61453" s="233"/>
    </row>
    <row r="61455" spans="4:4" s="232" customFormat="1" ht="15.75" customHeight="1">
      <c r="D61455" s="233"/>
    </row>
    <row r="61457" spans="4:4" s="232" customFormat="1" ht="15.75" customHeight="1">
      <c r="D61457" s="233"/>
    </row>
    <row r="61459" spans="4:4" s="232" customFormat="1" ht="15.75" customHeight="1">
      <c r="D61459" s="233"/>
    </row>
    <row r="61461" spans="4:4" s="232" customFormat="1" ht="15.75" customHeight="1">
      <c r="D61461" s="233"/>
    </row>
    <row r="61463" spans="4:4" s="232" customFormat="1" ht="15.75" customHeight="1">
      <c r="D61463" s="233"/>
    </row>
    <row r="61465" spans="4:4" s="232" customFormat="1" ht="15.75" customHeight="1">
      <c r="D61465" s="233"/>
    </row>
    <row r="61467" spans="4:4" s="232" customFormat="1" ht="15.75" customHeight="1">
      <c r="D61467" s="233"/>
    </row>
    <row r="61469" spans="4:4" s="232" customFormat="1" ht="15.75" customHeight="1">
      <c r="D61469" s="233"/>
    </row>
    <row r="61471" spans="4:4" s="232" customFormat="1" ht="15.75" customHeight="1">
      <c r="D61471" s="233"/>
    </row>
    <row r="61473" spans="4:4" s="232" customFormat="1" ht="15.75" customHeight="1">
      <c r="D61473" s="233"/>
    </row>
    <row r="61475" spans="4:4" s="232" customFormat="1" ht="15.75" customHeight="1">
      <c r="D61475" s="233"/>
    </row>
    <row r="61477" spans="4:4" s="232" customFormat="1" ht="15.75" customHeight="1">
      <c r="D61477" s="233"/>
    </row>
    <row r="61479" spans="4:4" s="232" customFormat="1" ht="15.75" customHeight="1">
      <c r="D61479" s="233"/>
    </row>
    <row r="61481" spans="4:4" s="232" customFormat="1" ht="15.75" customHeight="1">
      <c r="D61481" s="233"/>
    </row>
    <row r="61483" spans="4:4" s="232" customFormat="1" ht="15.75" customHeight="1">
      <c r="D61483" s="233"/>
    </row>
    <row r="61485" spans="4:4" s="232" customFormat="1" ht="15.75" customHeight="1">
      <c r="D61485" s="233"/>
    </row>
    <row r="61487" spans="4:4" s="232" customFormat="1" ht="15.75" customHeight="1">
      <c r="D61487" s="233"/>
    </row>
    <row r="61489" spans="4:4" s="232" customFormat="1" ht="15.75" customHeight="1">
      <c r="D61489" s="233"/>
    </row>
    <row r="61491" spans="4:4" s="232" customFormat="1" ht="15.75" customHeight="1">
      <c r="D61491" s="233"/>
    </row>
    <row r="61493" spans="4:4" s="232" customFormat="1" ht="15.75" customHeight="1">
      <c r="D61493" s="233"/>
    </row>
    <row r="61495" spans="4:4" s="232" customFormat="1" ht="15.75" customHeight="1">
      <c r="D61495" s="233"/>
    </row>
    <row r="61497" spans="4:4" s="232" customFormat="1" ht="15.75" customHeight="1">
      <c r="D61497" s="233"/>
    </row>
    <row r="61499" spans="4:4" s="232" customFormat="1" ht="15.75" customHeight="1">
      <c r="D61499" s="233"/>
    </row>
    <row r="61501" spans="4:4" s="232" customFormat="1" ht="15.75" customHeight="1">
      <c r="D61501" s="233"/>
    </row>
    <row r="61503" spans="4:4" s="232" customFormat="1" ht="15.75" customHeight="1">
      <c r="D61503" s="233"/>
    </row>
    <row r="61505" spans="4:4" s="232" customFormat="1" ht="15.75" customHeight="1">
      <c r="D61505" s="233"/>
    </row>
    <row r="61507" spans="4:4" s="232" customFormat="1" ht="15.75" customHeight="1">
      <c r="D61507" s="233"/>
    </row>
    <row r="61509" spans="4:4" s="232" customFormat="1" ht="15.75" customHeight="1">
      <c r="D61509" s="233"/>
    </row>
    <row r="61511" spans="4:4" s="232" customFormat="1" ht="15.75" customHeight="1">
      <c r="D61511" s="233"/>
    </row>
    <row r="61513" spans="4:4" s="232" customFormat="1" ht="15.75" customHeight="1">
      <c r="D61513" s="233"/>
    </row>
    <row r="61515" spans="4:4" s="232" customFormat="1" ht="15.75" customHeight="1">
      <c r="D61515" s="233"/>
    </row>
    <row r="61517" spans="4:4" s="232" customFormat="1" ht="15.75" customHeight="1">
      <c r="D61517" s="233"/>
    </row>
    <row r="61519" spans="4:4" s="232" customFormat="1" ht="15.75" customHeight="1">
      <c r="D61519" s="233"/>
    </row>
    <row r="61521" spans="4:4" s="232" customFormat="1" ht="15.75" customHeight="1">
      <c r="D61521" s="233"/>
    </row>
    <row r="61523" spans="4:4" s="232" customFormat="1" ht="15.75" customHeight="1">
      <c r="D61523" s="233"/>
    </row>
    <row r="61525" spans="4:4" s="232" customFormat="1" ht="15.75" customHeight="1">
      <c r="D61525" s="233"/>
    </row>
    <row r="61527" spans="4:4" s="232" customFormat="1" ht="15.75" customHeight="1">
      <c r="D61527" s="233"/>
    </row>
    <row r="61529" spans="4:4" s="232" customFormat="1" ht="15.75" customHeight="1">
      <c r="D61529" s="233"/>
    </row>
    <row r="61531" spans="4:4" s="232" customFormat="1" ht="15.75" customHeight="1">
      <c r="D61531" s="233"/>
    </row>
    <row r="61533" spans="4:4" s="232" customFormat="1" ht="15.75" customHeight="1">
      <c r="D61533" s="233"/>
    </row>
    <row r="61535" spans="4:4" s="232" customFormat="1" ht="15.75" customHeight="1">
      <c r="D61535" s="233"/>
    </row>
    <row r="61537" spans="4:4" s="232" customFormat="1" ht="15.75" customHeight="1">
      <c r="D61537" s="233"/>
    </row>
    <row r="61539" spans="4:4" s="232" customFormat="1" ht="15.75" customHeight="1">
      <c r="D61539" s="233"/>
    </row>
    <row r="61541" spans="4:4" s="232" customFormat="1" ht="15.75" customHeight="1">
      <c r="D61541" s="233"/>
    </row>
    <row r="61543" spans="4:4" s="232" customFormat="1" ht="15.75" customHeight="1">
      <c r="D61543" s="233"/>
    </row>
    <row r="61545" spans="4:4" s="232" customFormat="1" ht="15.75" customHeight="1">
      <c r="D61545" s="233"/>
    </row>
    <row r="61547" spans="4:4" s="232" customFormat="1" ht="15.75" customHeight="1">
      <c r="D61547" s="233"/>
    </row>
    <row r="61549" spans="4:4" s="232" customFormat="1" ht="15.75" customHeight="1">
      <c r="D61549" s="233"/>
    </row>
    <row r="61551" spans="4:4" s="232" customFormat="1" ht="15.75" customHeight="1">
      <c r="D61551" s="233"/>
    </row>
    <row r="61553" spans="4:4" s="232" customFormat="1" ht="15.75" customHeight="1">
      <c r="D61553" s="233"/>
    </row>
    <row r="61555" spans="4:4" s="232" customFormat="1" ht="15.75" customHeight="1">
      <c r="D61555" s="233"/>
    </row>
    <row r="61557" spans="4:4" s="232" customFormat="1" ht="15.75" customHeight="1">
      <c r="D61557" s="233"/>
    </row>
    <row r="61559" spans="4:4" s="232" customFormat="1" ht="15.75" customHeight="1">
      <c r="D61559" s="233"/>
    </row>
    <row r="61561" spans="4:4" s="232" customFormat="1" ht="15.75" customHeight="1">
      <c r="D61561" s="233"/>
    </row>
    <row r="61563" spans="4:4" s="232" customFormat="1" ht="15.75" customHeight="1">
      <c r="D61563" s="233"/>
    </row>
    <row r="61565" spans="4:4" s="232" customFormat="1" ht="15.75" customHeight="1">
      <c r="D61565" s="233"/>
    </row>
    <row r="61567" spans="4:4" s="232" customFormat="1" ht="15.75" customHeight="1">
      <c r="D61567" s="233"/>
    </row>
    <row r="61569" spans="4:4" s="232" customFormat="1" ht="15.75" customHeight="1">
      <c r="D61569" s="233"/>
    </row>
    <row r="61571" spans="4:4" s="232" customFormat="1" ht="15.75" customHeight="1">
      <c r="D61571" s="233"/>
    </row>
    <row r="61573" spans="4:4" s="232" customFormat="1" ht="15.75" customHeight="1">
      <c r="D61573" s="233"/>
    </row>
    <row r="61575" spans="4:4" s="232" customFormat="1" ht="15.75" customHeight="1">
      <c r="D61575" s="233"/>
    </row>
    <row r="61577" spans="4:4" s="232" customFormat="1" ht="15.75" customHeight="1">
      <c r="D61577" s="233"/>
    </row>
    <row r="61579" spans="4:4" s="232" customFormat="1" ht="15.75" customHeight="1">
      <c r="D61579" s="233"/>
    </row>
    <row r="61581" spans="4:4" s="232" customFormat="1" ht="15.75" customHeight="1">
      <c r="D61581" s="233"/>
    </row>
    <row r="61583" spans="4:4" s="232" customFormat="1" ht="15.75" customHeight="1">
      <c r="D61583" s="233"/>
    </row>
    <row r="61585" spans="4:4" s="232" customFormat="1" ht="15.75" customHeight="1">
      <c r="D61585" s="233"/>
    </row>
    <row r="61587" spans="4:4" s="232" customFormat="1" ht="15.75" customHeight="1">
      <c r="D61587" s="233"/>
    </row>
    <row r="61589" spans="4:4" s="232" customFormat="1" ht="15.75" customHeight="1">
      <c r="D61589" s="233"/>
    </row>
    <row r="61591" spans="4:4" s="232" customFormat="1" ht="15.75" customHeight="1">
      <c r="D61591" s="233"/>
    </row>
    <row r="61593" spans="4:4" s="232" customFormat="1" ht="15.75" customHeight="1">
      <c r="D61593" s="233"/>
    </row>
    <row r="61595" spans="4:4" s="232" customFormat="1" ht="15.75" customHeight="1">
      <c r="D61595" s="233"/>
    </row>
    <row r="61597" spans="4:4" s="232" customFormat="1" ht="15.75" customHeight="1">
      <c r="D61597" s="233"/>
    </row>
    <row r="61599" spans="4:4" s="232" customFormat="1" ht="15.75" customHeight="1">
      <c r="D61599" s="233"/>
    </row>
    <row r="61601" spans="4:4" s="232" customFormat="1" ht="15.75" customHeight="1">
      <c r="D61601" s="233"/>
    </row>
    <row r="61603" spans="4:4" s="232" customFormat="1" ht="15.75" customHeight="1">
      <c r="D61603" s="233"/>
    </row>
    <row r="61605" spans="4:4" s="232" customFormat="1" ht="15.75" customHeight="1">
      <c r="D61605" s="233"/>
    </row>
    <row r="61607" spans="4:4" s="232" customFormat="1" ht="15.75" customHeight="1">
      <c r="D61607" s="233"/>
    </row>
    <row r="61609" spans="4:4" s="232" customFormat="1" ht="15.75" customHeight="1">
      <c r="D61609" s="233"/>
    </row>
    <row r="61611" spans="4:4" s="232" customFormat="1" ht="15.75" customHeight="1">
      <c r="D61611" s="233"/>
    </row>
    <row r="61613" spans="4:4" s="232" customFormat="1" ht="15.75" customHeight="1">
      <c r="D61613" s="233"/>
    </row>
    <row r="61615" spans="4:4" s="232" customFormat="1" ht="15.75" customHeight="1">
      <c r="D61615" s="233"/>
    </row>
    <row r="61617" spans="4:4" s="232" customFormat="1" ht="15.75" customHeight="1">
      <c r="D61617" s="233"/>
    </row>
    <row r="61619" spans="4:4" s="232" customFormat="1" ht="15.75" customHeight="1">
      <c r="D61619" s="233"/>
    </row>
    <row r="61621" spans="4:4" s="232" customFormat="1" ht="15.75" customHeight="1">
      <c r="D61621" s="233"/>
    </row>
    <row r="61623" spans="4:4" s="232" customFormat="1" ht="15.75" customHeight="1">
      <c r="D61623" s="233"/>
    </row>
    <row r="61625" spans="4:4" s="232" customFormat="1" ht="15.75" customHeight="1">
      <c r="D61625" s="233"/>
    </row>
    <row r="61627" spans="4:4" s="232" customFormat="1" ht="15.75" customHeight="1">
      <c r="D61627" s="233"/>
    </row>
    <row r="61629" spans="4:4" s="232" customFormat="1" ht="15.75" customHeight="1">
      <c r="D61629" s="233"/>
    </row>
    <row r="61631" spans="4:4" s="232" customFormat="1" ht="15.75" customHeight="1">
      <c r="D61631" s="233"/>
    </row>
    <row r="61633" spans="4:4" s="232" customFormat="1" ht="15.75" customHeight="1">
      <c r="D61633" s="233"/>
    </row>
    <row r="61635" spans="4:4" s="232" customFormat="1" ht="15.75" customHeight="1">
      <c r="D61635" s="233"/>
    </row>
    <row r="61637" spans="4:4" s="232" customFormat="1" ht="15.75" customHeight="1">
      <c r="D61637" s="233"/>
    </row>
    <row r="61639" spans="4:4" s="232" customFormat="1" ht="15.75" customHeight="1">
      <c r="D61639" s="233"/>
    </row>
    <row r="61641" spans="4:4" s="232" customFormat="1" ht="15.75" customHeight="1">
      <c r="D61641" s="233"/>
    </row>
    <row r="61643" spans="4:4" s="232" customFormat="1" ht="15.75" customHeight="1">
      <c r="D61643" s="233"/>
    </row>
    <row r="61645" spans="4:4" s="232" customFormat="1" ht="15.75" customHeight="1">
      <c r="D61645" s="233"/>
    </row>
    <row r="61647" spans="4:4" s="232" customFormat="1" ht="15.75" customHeight="1">
      <c r="D61647" s="233"/>
    </row>
    <row r="61649" spans="4:4" s="232" customFormat="1" ht="15.75" customHeight="1">
      <c r="D61649" s="233"/>
    </row>
    <row r="61651" spans="4:4" s="232" customFormat="1" ht="15.75" customHeight="1">
      <c r="D61651" s="233"/>
    </row>
    <row r="61653" spans="4:4" s="232" customFormat="1" ht="15.75" customHeight="1">
      <c r="D61653" s="233"/>
    </row>
    <row r="61655" spans="4:4" s="232" customFormat="1" ht="15.75" customHeight="1">
      <c r="D61655" s="233"/>
    </row>
    <row r="61657" spans="4:4" s="232" customFormat="1" ht="15.75" customHeight="1">
      <c r="D61657" s="233"/>
    </row>
    <row r="61659" spans="4:4" s="232" customFormat="1" ht="15.75" customHeight="1">
      <c r="D61659" s="233"/>
    </row>
    <row r="61661" spans="4:4" s="232" customFormat="1" ht="15.75" customHeight="1">
      <c r="D61661" s="233"/>
    </row>
    <row r="61663" spans="4:4" s="232" customFormat="1" ht="15.75" customHeight="1">
      <c r="D61663" s="233"/>
    </row>
    <row r="61665" spans="4:4" s="232" customFormat="1" ht="15.75" customHeight="1">
      <c r="D61665" s="233"/>
    </row>
    <row r="61667" spans="4:4" s="232" customFormat="1" ht="15.75" customHeight="1">
      <c r="D61667" s="233"/>
    </row>
    <row r="61669" spans="4:4" s="232" customFormat="1" ht="15.75" customHeight="1">
      <c r="D61669" s="233"/>
    </row>
    <row r="61671" spans="4:4" s="232" customFormat="1" ht="15.75" customHeight="1">
      <c r="D61671" s="233"/>
    </row>
    <row r="61673" spans="4:4" s="232" customFormat="1" ht="15.75" customHeight="1">
      <c r="D61673" s="233"/>
    </row>
    <row r="61675" spans="4:4" s="232" customFormat="1" ht="15.75" customHeight="1">
      <c r="D61675" s="233"/>
    </row>
    <row r="61677" spans="4:4" s="232" customFormat="1" ht="15.75" customHeight="1">
      <c r="D61677" s="233"/>
    </row>
    <row r="61679" spans="4:4" s="232" customFormat="1" ht="15.75" customHeight="1">
      <c r="D61679" s="233"/>
    </row>
    <row r="61681" spans="4:4" s="232" customFormat="1" ht="15.75" customHeight="1">
      <c r="D61681" s="233"/>
    </row>
    <row r="61683" spans="4:4" s="232" customFormat="1" ht="15.75" customHeight="1">
      <c r="D61683" s="233"/>
    </row>
    <row r="61685" spans="4:4" s="232" customFormat="1" ht="15.75" customHeight="1">
      <c r="D61685" s="233"/>
    </row>
    <row r="61687" spans="4:4" s="232" customFormat="1" ht="15.75" customHeight="1">
      <c r="D61687" s="233"/>
    </row>
    <row r="61689" spans="4:4" s="232" customFormat="1" ht="15.75" customHeight="1">
      <c r="D61689" s="233"/>
    </row>
    <row r="61691" spans="4:4" s="232" customFormat="1" ht="15.75" customHeight="1">
      <c r="D61691" s="233"/>
    </row>
    <row r="61693" spans="4:4" s="232" customFormat="1" ht="15.75" customHeight="1">
      <c r="D61693" s="233"/>
    </row>
    <row r="61695" spans="4:4" s="232" customFormat="1" ht="15.75" customHeight="1">
      <c r="D61695" s="233"/>
    </row>
    <row r="61697" spans="4:4" s="232" customFormat="1" ht="15.75" customHeight="1">
      <c r="D61697" s="233"/>
    </row>
    <row r="61699" spans="4:4" s="232" customFormat="1" ht="15.75" customHeight="1">
      <c r="D61699" s="233"/>
    </row>
    <row r="61701" spans="4:4" s="232" customFormat="1" ht="15.75" customHeight="1">
      <c r="D61701" s="233"/>
    </row>
    <row r="61703" spans="4:4" s="232" customFormat="1" ht="15.75" customHeight="1">
      <c r="D61703" s="233"/>
    </row>
    <row r="61705" spans="4:4" s="232" customFormat="1" ht="15.75" customHeight="1">
      <c r="D61705" s="233"/>
    </row>
    <row r="61707" spans="4:4" s="232" customFormat="1" ht="15.75" customHeight="1">
      <c r="D61707" s="233"/>
    </row>
    <row r="61709" spans="4:4" s="232" customFormat="1" ht="15.75" customHeight="1">
      <c r="D61709" s="233"/>
    </row>
    <row r="61711" spans="4:4" s="232" customFormat="1" ht="15.75" customHeight="1">
      <c r="D61711" s="233"/>
    </row>
    <row r="61713" spans="4:4" s="232" customFormat="1" ht="15.75" customHeight="1">
      <c r="D61713" s="233"/>
    </row>
    <row r="61715" spans="4:4" s="232" customFormat="1" ht="15.75" customHeight="1">
      <c r="D61715" s="233"/>
    </row>
    <row r="61717" spans="4:4" s="232" customFormat="1" ht="15.75" customHeight="1">
      <c r="D61717" s="233"/>
    </row>
    <row r="61719" spans="4:4" s="232" customFormat="1" ht="15.75" customHeight="1">
      <c r="D61719" s="233"/>
    </row>
    <row r="61721" spans="4:4" s="232" customFormat="1" ht="15.75" customHeight="1">
      <c r="D61721" s="233"/>
    </row>
    <row r="61723" spans="4:4" s="232" customFormat="1" ht="15.75" customHeight="1">
      <c r="D61723" s="233"/>
    </row>
    <row r="61725" spans="4:4" s="232" customFormat="1" ht="15.75" customHeight="1">
      <c r="D61725" s="233"/>
    </row>
    <row r="61727" spans="4:4" s="232" customFormat="1" ht="15.75" customHeight="1">
      <c r="D61727" s="233"/>
    </row>
    <row r="61729" spans="4:4" s="232" customFormat="1" ht="15.75" customHeight="1">
      <c r="D61729" s="233"/>
    </row>
    <row r="61731" spans="4:4" s="232" customFormat="1" ht="15.75" customHeight="1">
      <c r="D61731" s="233"/>
    </row>
    <row r="61733" spans="4:4" s="232" customFormat="1" ht="15.75" customHeight="1">
      <c r="D61733" s="233"/>
    </row>
    <row r="61735" spans="4:4" s="232" customFormat="1" ht="15.75" customHeight="1">
      <c r="D61735" s="233"/>
    </row>
    <row r="61737" spans="4:4" s="232" customFormat="1" ht="15.75" customHeight="1">
      <c r="D61737" s="233"/>
    </row>
    <row r="61739" spans="4:4" s="232" customFormat="1" ht="15.75" customHeight="1">
      <c r="D61739" s="233"/>
    </row>
    <row r="61741" spans="4:4" s="232" customFormat="1" ht="15.75" customHeight="1">
      <c r="D61741" s="233"/>
    </row>
    <row r="61743" spans="4:4" s="232" customFormat="1" ht="15.75" customHeight="1">
      <c r="D61743" s="233"/>
    </row>
    <row r="61745" spans="4:4" s="232" customFormat="1" ht="15.75" customHeight="1">
      <c r="D61745" s="233"/>
    </row>
    <row r="61747" spans="4:4" s="232" customFormat="1" ht="15.75" customHeight="1">
      <c r="D61747" s="233"/>
    </row>
    <row r="61749" spans="4:4" s="232" customFormat="1" ht="15.75" customHeight="1">
      <c r="D61749" s="233"/>
    </row>
    <row r="61751" spans="4:4" s="232" customFormat="1" ht="15.75" customHeight="1">
      <c r="D61751" s="233"/>
    </row>
    <row r="61753" spans="4:4" s="232" customFormat="1" ht="15.75" customHeight="1">
      <c r="D61753" s="233"/>
    </row>
    <row r="61755" spans="4:4" s="232" customFormat="1" ht="15.75" customHeight="1">
      <c r="D61755" s="233"/>
    </row>
    <row r="61757" spans="4:4" s="232" customFormat="1" ht="15.75" customHeight="1">
      <c r="D61757" s="233"/>
    </row>
    <row r="61759" spans="4:4" s="232" customFormat="1" ht="15.75" customHeight="1">
      <c r="D61759" s="233"/>
    </row>
    <row r="61761" spans="4:4" s="232" customFormat="1" ht="15.75" customHeight="1">
      <c r="D61761" s="233"/>
    </row>
    <row r="61763" spans="4:4" s="232" customFormat="1" ht="15.75" customHeight="1">
      <c r="D61763" s="233"/>
    </row>
    <row r="61765" spans="4:4" s="232" customFormat="1" ht="15.75" customHeight="1">
      <c r="D61765" s="233"/>
    </row>
    <row r="61767" spans="4:4" s="232" customFormat="1" ht="15.75" customHeight="1">
      <c r="D61767" s="233"/>
    </row>
    <row r="61769" spans="4:4" s="232" customFormat="1" ht="15.75" customHeight="1">
      <c r="D61769" s="233"/>
    </row>
    <row r="61771" spans="4:4" s="232" customFormat="1" ht="15.75" customHeight="1">
      <c r="D61771" s="233"/>
    </row>
    <row r="61773" spans="4:4" s="232" customFormat="1" ht="15.75" customHeight="1">
      <c r="D61773" s="233"/>
    </row>
    <row r="61775" spans="4:4" s="232" customFormat="1" ht="15.75" customHeight="1">
      <c r="D61775" s="233"/>
    </row>
    <row r="61777" spans="4:4" s="232" customFormat="1" ht="15.75" customHeight="1">
      <c r="D61777" s="233"/>
    </row>
    <row r="61779" spans="4:4" s="232" customFormat="1" ht="15.75" customHeight="1">
      <c r="D61779" s="233"/>
    </row>
    <row r="61781" spans="4:4" s="232" customFormat="1" ht="15.75" customHeight="1">
      <c r="D61781" s="233"/>
    </row>
    <row r="61783" spans="4:4" s="232" customFormat="1" ht="15.75" customHeight="1">
      <c r="D61783" s="233"/>
    </row>
    <row r="61785" spans="4:4" s="232" customFormat="1" ht="15.75" customHeight="1">
      <c r="D61785" s="233"/>
    </row>
    <row r="61787" spans="4:4" s="232" customFormat="1" ht="15.75" customHeight="1">
      <c r="D61787" s="233"/>
    </row>
    <row r="61789" spans="4:4" s="232" customFormat="1" ht="15.75" customHeight="1">
      <c r="D61789" s="233"/>
    </row>
    <row r="61791" spans="4:4" s="232" customFormat="1" ht="15.75" customHeight="1">
      <c r="D61791" s="233"/>
    </row>
    <row r="61793" spans="4:4" s="232" customFormat="1" ht="15.75" customHeight="1">
      <c r="D61793" s="233"/>
    </row>
    <row r="61795" spans="4:4" s="232" customFormat="1" ht="15.75" customHeight="1">
      <c r="D61795" s="233"/>
    </row>
    <row r="61797" spans="4:4" s="232" customFormat="1" ht="15.75" customHeight="1">
      <c r="D61797" s="233"/>
    </row>
    <row r="61799" spans="4:4" s="232" customFormat="1" ht="15.75" customHeight="1">
      <c r="D61799" s="233"/>
    </row>
    <row r="61801" spans="4:4" s="232" customFormat="1" ht="15.75" customHeight="1">
      <c r="D61801" s="233"/>
    </row>
    <row r="61803" spans="4:4" s="232" customFormat="1" ht="15.75" customHeight="1">
      <c r="D61803" s="233"/>
    </row>
    <row r="61805" spans="4:4" s="232" customFormat="1" ht="15.75" customHeight="1">
      <c r="D61805" s="233"/>
    </row>
    <row r="61807" spans="4:4" s="232" customFormat="1" ht="15.75" customHeight="1">
      <c r="D61807" s="233"/>
    </row>
    <row r="61809" spans="4:4" s="232" customFormat="1" ht="15.75" customHeight="1">
      <c r="D61809" s="233"/>
    </row>
    <row r="61811" spans="4:4" s="232" customFormat="1" ht="15.75" customHeight="1">
      <c r="D61811" s="233"/>
    </row>
    <row r="61813" spans="4:4" s="232" customFormat="1" ht="15.75" customHeight="1">
      <c r="D61813" s="233"/>
    </row>
    <row r="61815" spans="4:4" s="232" customFormat="1" ht="15.75" customHeight="1">
      <c r="D61815" s="233"/>
    </row>
    <row r="61817" spans="4:4" s="232" customFormat="1" ht="15.75" customHeight="1">
      <c r="D61817" s="233"/>
    </row>
    <row r="61819" spans="4:4" s="232" customFormat="1" ht="15.75" customHeight="1">
      <c r="D61819" s="233"/>
    </row>
    <row r="61821" spans="4:4" s="232" customFormat="1" ht="15.75" customHeight="1">
      <c r="D61821" s="233"/>
    </row>
    <row r="61823" spans="4:4" s="232" customFormat="1" ht="15.75" customHeight="1">
      <c r="D61823" s="233"/>
    </row>
    <row r="61825" spans="4:4" s="232" customFormat="1" ht="15.75" customHeight="1">
      <c r="D61825" s="233"/>
    </row>
    <row r="61827" spans="4:4" s="232" customFormat="1" ht="15.75" customHeight="1">
      <c r="D61827" s="233"/>
    </row>
    <row r="61829" spans="4:4" s="232" customFormat="1" ht="15.75" customHeight="1">
      <c r="D61829" s="233"/>
    </row>
    <row r="61831" spans="4:4" s="232" customFormat="1" ht="15.75" customHeight="1">
      <c r="D61831" s="233"/>
    </row>
    <row r="61833" spans="4:4" s="232" customFormat="1" ht="15.75" customHeight="1">
      <c r="D61833" s="233"/>
    </row>
    <row r="61835" spans="4:4" s="232" customFormat="1" ht="15.75" customHeight="1">
      <c r="D61835" s="233"/>
    </row>
    <row r="61837" spans="4:4" s="232" customFormat="1" ht="15.75" customHeight="1">
      <c r="D61837" s="233"/>
    </row>
    <row r="61839" spans="4:4" s="232" customFormat="1" ht="15.75" customHeight="1">
      <c r="D61839" s="233"/>
    </row>
    <row r="61841" spans="4:4" s="232" customFormat="1" ht="15.75" customHeight="1">
      <c r="D61841" s="233"/>
    </row>
    <row r="61843" spans="4:4" s="232" customFormat="1" ht="15.75" customHeight="1">
      <c r="D61843" s="233"/>
    </row>
    <row r="61845" spans="4:4" s="232" customFormat="1" ht="15.75" customHeight="1">
      <c r="D61845" s="233"/>
    </row>
    <row r="61847" spans="4:4" s="232" customFormat="1" ht="15.75" customHeight="1">
      <c r="D61847" s="233"/>
    </row>
    <row r="61849" spans="4:4" s="232" customFormat="1" ht="15.75" customHeight="1">
      <c r="D61849" s="233"/>
    </row>
    <row r="61851" spans="4:4" s="232" customFormat="1" ht="15.75" customHeight="1">
      <c r="D61851" s="233"/>
    </row>
    <row r="61853" spans="4:4" s="232" customFormat="1" ht="15.75" customHeight="1">
      <c r="D61853" s="233"/>
    </row>
    <row r="61855" spans="4:4" s="232" customFormat="1" ht="15.75" customHeight="1">
      <c r="D61855" s="233"/>
    </row>
    <row r="61857" spans="4:4" s="232" customFormat="1" ht="15.75" customHeight="1">
      <c r="D61857" s="233"/>
    </row>
    <row r="61859" spans="4:4" s="232" customFormat="1" ht="15.75" customHeight="1">
      <c r="D61859" s="233"/>
    </row>
    <row r="61861" spans="4:4" s="232" customFormat="1" ht="15.75" customHeight="1">
      <c r="D61861" s="233"/>
    </row>
    <row r="61863" spans="4:4" s="232" customFormat="1" ht="15.75" customHeight="1">
      <c r="D61863" s="233"/>
    </row>
    <row r="61865" spans="4:4" s="232" customFormat="1" ht="15.75" customHeight="1">
      <c r="D61865" s="233"/>
    </row>
    <row r="61867" spans="4:4" s="232" customFormat="1" ht="15.75" customHeight="1">
      <c r="D61867" s="233"/>
    </row>
    <row r="61869" spans="4:4" s="232" customFormat="1" ht="15.75" customHeight="1">
      <c r="D61869" s="233"/>
    </row>
    <row r="61871" spans="4:4" s="232" customFormat="1" ht="15.75" customHeight="1">
      <c r="D61871" s="233"/>
    </row>
    <row r="61873" spans="4:4" s="232" customFormat="1" ht="15.75" customHeight="1">
      <c r="D61873" s="233"/>
    </row>
    <row r="61875" spans="4:4" s="232" customFormat="1" ht="15.75" customHeight="1">
      <c r="D61875" s="233"/>
    </row>
    <row r="61877" spans="4:4" s="232" customFormat="1" ht="15.75" customHeight="1">
      <c r="D61877" s="233"/>
    </row>
    <row r="61879" spans="4:4" s="232" customFormat="1" ht="15.75" customHeight="1">
      <c r="D61879" s="233"/>
    </row>
    <row r="61881" spans="4:4" s="232" customFormat="1" ht="15.75" customHeight="1">
      <c r="D61881" s="233"/>
    </row>
    <row r="61883" spans="4:4" s="232" customFormat="1" ht="15.75" customHeight="1">
      <c r="D61883" s="233"/>
    </row>
    <row r="61885" spans="4:4" s="232" customFormat="1" ht="15.75" customHeight="1">
      <c r="D61885" s="233"/>
    </row>
    <row r="61887" spans="4:4" s="232" customFormat="1" ht="15.75" customHeight="1">
      <c r="D61887" s="233"/>
    </row>
    <row r="61889" spans="4:4" s="232" customFormat="1" ht="15.75" customHeight="1">
      <c r="D61889" s="233"/>
    </row>
    <row r="61891" spans="4:4" s="232" customFormat="1" ht="15.75" customHeight="1">
      <c r="D61891" s="233"/>
    </row>
    <row r="61893" spans="4:4" s="232" customFormat="1" ht="15.75" customHeight="1">
      <c r="D61893" s="233"/>
    </row>
    <row r="61895" spans="4:4" s="232" customFormat="1" ht="15.75" customHeight="1">
      <c r="D61895" s="233"/>
    </row>
    <row r="61897" spans="4:4" s="232" customFormat="1" ht="15.75" customHeight="1">
      <c r="D61897" s="233"/>
    </row>
    <row r="61899" spans="4:4" s="232" customFormat="1" ht="15.75" customHeight="1">
      <c r="D61899" s="233"/>
    </row>
    <row r="61901" spans="4:4" s="232" customFormat="1" ht="15.75" customHeight="1">
      <c r="D61901" s="233"/>
    </row>
    <row r="61903" spans="4:4" s="232" customFormat="1" ht="15.75" customHeight="1">
      <c r="D61903" s="233"/>
    </row>
    <row r="61905" spans="4:4" s="232" customFormat="1" ht="15.75" customHeight="1">
      <c r="D61905" s="233"/>
    </row>
    <row r="61907" spans="4:4" s="232" customFormat="1" ht="15.75" customHeight="1">
      <c r="D61907" s="233"/>
    </row>
    <row r="61909" spans="4:4" s="232" customFormat="1" ht="15.75" customHeight="1">
      <c r="D61909" s="233"/>
    </row>
    <row r="61911" spans="4:4" s="232" customFormat="1" ht="15.75" customHeight="1">
      <c r="D61911" s="233"/>
    </row>
    <row r="61913" spans="4:4" s="232" customFormat="1" ht="15.75" customHeight="1">
      <c r="D61913" s="233"/>
    </row>
    <row r="61915" spans="4:4" s="232" customFormat="1" ht="15.75" customHeight="1">
      <c r="D61915" s="233"/>
    </row>
    <row r="61917" spans="4:4" s="232" customFormat="1" ht="15.75" customHeight="1">
      <c r="D61917" s="233"/>
    </row>
    <row r="61919" spans="4:4" s="232" customFormat="1" ht="15.75" customHeight="1">
      <c r="D61919" s="233"/>
    </row>
    <row r="61921" spans="4:4" s="232" customFormat="1" ht="15.75" customHeight="1">
      <c r="D61921" s="233"/>
    </row>
    <row r="61923" spans="4:4" s="232" customFormat="1" ht="15.75" customHeight="1">
      <c r="D61923" s="233"/>
    </row>
    <row r="61925" spans="4:4" s="232" customFormat="1" ht="15.75" customHeight="1">
      <c r="D61925" s="233"/>
    </row>
    <row r="61927" spans="4:4" s="232" customFormat="1" ht="15.75" customHeight="1">
      <c r="D61927" s="233"/>
    </row>
    <row r="61929" spans="4:4" s="232" customFormat="1" ht="15.75" customHeight="1">
      <c r="D61929" s="233"/>
    </row>
    <row r="61931" spans="4:4" s="232" customFormat="1" ht="15.75" customHeight="1">
      <c r="D61931" s="233"/>
    </row>
    <row r="61933" spans="4:4" s="232" customFormat="1" ht="15.75" customHeight="1">
      <c r="D61933" s="233"/>
    </row>
    <row r="61935" spans="4:4" s="232" customFormat="1" ht="15.75" customHeight="1">
      <c r="D61935" s="233"/>
    </row>
    <row r="61937" spans="4:4" s="232" customFormat="1" ht="15.75" customHeight="1">
      <c r="D61937" s="233"/>
    </row>
    <row r="61939" spans="4:4" s="232" customFormat="1" ht="15.75" customHeight="1">
      <c r="D61939" s="233"/>
    </row>
    <row r="61941" spans="4:4" s="232" customFormat="1" ht="15.75" customHeight="1">
      <c r="D61941" s="233"/>
    </row>
    <row r="61943" spans="4:4" s="232" customFormat="1" ht="15.75" customHeight="1">
      <c r="D61943" s="233"/>
    </row>
    <row r="61945" spans="4:4" s="232" customFormat="1" ht="15.75" customHeight="1">
      <c r="D61945" s="233"/>
    </row>
    <row r="61947" spans="4:4" s="232" customFormat="1" ht="15.75" customHeight="1">
      <c r="D61947" s="233"/>
    </row>
    <row r="61949" spans="4:4" s="232" customFormat="1" ht="15.75" customHeight="1">
      <c r="D61949" s="233"/>
    </row>
    <row r="61951" spans="4:4" s="232" customFormat="1" ht="15.75" customHeight="1">
      <c r="D61951" s="233"/>
    </row>
    <row r="61953" spans="4:4" s="232" customFormat="1" ht="15.75" customHeight="1">
      <c r="D61953" s="233"/>
    </row>
    <row r="61955" spans="4:4" s="232" customFormat="1" ht="15.75" customHeight="1">
      <c r="D61955" s="233"/>
    </row>
    <row r="61957" spans="4:4" s="232" customFormat="1" ht="15.75" customHeight="1">
      <c r="D61957" s="233"/>
    </row>
    <row r="61959" spans="4:4" s="232" customFormat="1" ht="15.75" customHeight="1">
      <c r="D61959" s="233"/>
    </row>
    <row r="61961" spans="4:4" s="232" customFormat="1" ht="15.75" customHeight="1">
      <c r="D61961" s="233"/>
    </row>
    <row r="61963" spans="4:4" s="232" customFormat="1" ht="15.75" customHeight="1">
      <c r="D61963" s="233"/>
    </row>
    <row r="61965" spans="4:4" s="232" customFormat="1" ht="15.75" customHeight="1">
      <c r="D61965" s="233"/>
    </row>
    <row r="61967" spans="4:4" s="232" customFormat="1" ht="15.75" customHeight="1">
      <c r="D61967" s="233"/>
    </row>
    <row r="61969" spans="4:4" s="232" customFormat="1" ht="15.75" customHeight="1">
      <c r="D61969" s="233"/>
    </row>
    <row r="61971" spans="4:4" s="232" customFormat="1" ht="15.75" customHeight="1">
      <c r="D61971" s="233"/>
    </row>
    <row r="61973" spans="4:4" s="232" customFormat="1" ht="15.75" customHeight="1">
      <c r="D61973" s="233"/>
    </row>
    <row r="61975" spans="4:4" s="232" customFormat="1" ht="15.75" customHeight="1">
      <c r="D61975" s="233"/>
    </row>
    <row r="61977" spans="4:4" s="232" customFormat="1" ht="15.75" customHeight="1">
      <c r="D61977" s="233"/>
    </row>
    <row r="61979" spans="4:4" s="232" customFormat="1" ht="15.75" customHeight="1">
      <c r="D61979" s="233"/>
    </row>
    <row r="61981" spans="4:4" s="232" customFormat="1" ht="15.75" customHeight="1">
      <c r="D61981" s="233"/>
    </row>
    <row r="61983" spans="4:4" s="232" customFormat="1" ht="15.75" customHeight="1">
      <c r="D61983" s="233"/>
    </row>
    <row r="61985" spans="4:4" s="232" customFormat="1" ht="15.75" customHeight="1">
      <c r="D61985" s="233"/>
    </row>
    <row r="61987" spans="4:4" s="232" customFormat="1" ht="15.75" customHeight="1">
      <c r="D61987" s="233"/>
    </row>
    <row r="61989" spans="4:4" s="232" customFormat="1" ht="15.75" customHeight="1">
      <c r="D61989" s="233"/>
    </row>
    <row r="61991" spans="4:4" s="232" customFormat="1" ht="15.75" customHeight="1">
      <c r="D61991" s="233"/>
    </row>
    <row r="61993" spans="4:4" s="232" customFormat="1" ht="15.75" customHeight="1">
      <c r="D61993" s="233"/>
    </row>
    <row r="61995" spans="4:4" s="232" customFormat="1" ht="15.75" customHeight="1">
      <c r="D61995" s="233"/>
    </row>
    <row r="61997" spans="4:4" s="232" customFormat="1" ht="15.75" customHeight="1">
      <c r="D61997" s="233"/>
    </row>
    <row r="61999" spans="4:4" s="232" customFormat="1" ht="15.75" customHeight="1">
      <c r="D61999" s="233"/>
    </row>
    <row r="62001" spans="4:4" s="232" customFormat="1" ht="15.75" customHeight="1">
      <c r="D62001" s="233"/>
    </row>
    <row r="62003" spans="4:4" s="232" customFormat="1" ht="15.75" customHeight="1">
      <c r="D62003" s="233"/>
    </row>
    <row r="62005" spans="4:4" s="232" customFormat="1" ht="15.75" customHeight="1">
      <c r="D62005" s="233"/>
    </row>
    <row r="62007" spans="4:4" s="232" customFormat="1" ht="15.75" customHeight="1">
      <c r="D62007" s="233"/>
    </row>
    <row r="62009" spans="4:4" s="232" customFormat="1" ht="15.75" customHeight="1">
      <c r="D62009" s="233"/>
    </row>
    <row r="62011" spans="4:4" s="232" customFormat="1" ht="15.75" customHeight="1">
      <c r="D62011" s="233"/>
    </row>
    <row r="62013" spans="4:4" s="232" customFormat="1" ht="15.75" customHeight="1">
      <c r="D62013" s="233"/>
    </row>
    <row r="62015" spans="4:4" s="232" customFormat="1" ht="15.75" customHeight="1">
      <c r="D62015" s="233"/>
    </row>
    <row r="62017" spans="4:4" s="232" customFormat="1" ht="15.75" customHeight="1">
      <c r="D62017" s="233"/>
    </row>
    <row r="62019" spans="4:4" s="232" customFormat="1" ht="15.75" customHeight="1">
      <c r="D62019" s="233"/>
    </row>
    <row r="62021" spans="4:4" s="232" customFormat="1" ht="15.75" customHeight="1">
      <c r="D62021" s="233"/>
    </row>
    <row r="62023" spans="4:4" s="232" customFormat="1" ht="15.75" customHeight="1">
      <c r="D62023" s="233"/>
    </row>
    <row r="62025" spans="4:4" s="232" customFormat="1" ht="15.75" customHeight="1">
      <c r="D62025" s="233"/>
    </row>
    <row r="62027" spans="4:4" s="232" customFormat="1" ht="15.75" customHeight="1">
      <c r="D62027" s="233"/>
    </row>
    <row r="62029" spans="4:4" s="232" customFormat="1" ht="15.75" customHeight="1">
      <c r="D62029" s="233"/>
    </row>
    <row r="62031" spans="4:4" s="232" customFormat="1" ht="15.75" customHeight="1">
      <c r="D62031" s="233"/>
    </row>
    <row r="62033" spans="4:4" s="232" customFormat="1" ht="15.75" customHeight="1">
      <c r="D62033" s="233"/>
    </row>
    <row r="62035" spans="4:4" s="232" customFormat="1" ht="15.75" customHeight="1">
      <c r="D62035" s="233"/>
    </row>
    <row r="62037" spans="4:4" s="232" customFormat="1" ht="15.75" customHeight="1">
      <c r="D62037" s="233"/>
    </row>
    <row r="62039" spans="4:4" s="232" customFormat="1" ht="15.75" customHeight="1">
      <c r="D62039" s="233"/>
    </row>
    <row r="62041" spans="4:4" s="232" customFormat="1" ht="15.75" customHeight="1">
      <c r="D62041" s="233"/>
    </row>
    <row r="62043" spans="4:4" s="232" customFormat="1" ht="15.75" customHeight="1">
      <c r="D62043" s="233"/>
    </row>
    <row r="62045" spans="4:4" s="232" customFormat="1" ht="15.75" customHeight="1">
      <c r="D62045" s="233"/>
    </row>
    <row r="62047" spans="4:4" s="232" customFormat="1" ht="15.75" customHeight="1">
      <c r="D62047" s="233"/>
    </row>
    <row r="62049" spans="4:4" s="232" customFormat="1" ht="15.75" customHeight="1">
      <c r="D62049" s="233"/>
    </row>
    <row r="62051" spans="4:4" s="232" customFormat="1" ht="15.75" customHeight="1">
      <c r="D62051" s="233"/>
    </row>
    <row r="62053" spans="4:4" s="232" customFormat="1" ht="15.75" customHeight="1">
      <c r="D62053" s="233"/>
    </row>
    <row r="62055" spans="4:4" s="232" customFormat="1" ht="15.75" customHeight="1">
      <c r="D62055" s="233"/>
    </row>
    <row r="62057" spans="4:4" s="232" customFormat="1" ht="15.75" customHeight="1">
      <c r="D62057" s="233"/>
    </row>
    <row r="62059" spans="4:4" s="232" customFormat="1" ht="15.75" customHeight="1">
      <c r="D62059" s="233"/>
    </row>
    <row r="62061" spans="4:4" s="232" customFormat="1" ht="15.75" customHeight="1">
      <c r="D62061" s="233"/>
    </row>
    <row r="62063" spans="4:4" s="232" customFormat="1" ht="15.75" customHeight="1">
      <c r="D62063" s="233"/>
    </row>
    <row r="62065" spans="4:4" s="232" customFormat="1" ht="15.75" customHeight="1">
      <c r="D62065" s="233"/>
    </row>
    <row r="62067" spans="4:4" s="232" customFormat="1" ht="15.75" customHeight="1">
      <c r="D62067" s="233"/>
    </row>
    <row r="62069" spans="4:4" s="232" customFormat="1" ht="15.75" customHeight="1">
      <c r="D62069" s="233"/>
    </row>
    <row r="62071" spans="4:4" s="232" customFormat="1" ht="15.75" customHeight="1">
      <c r="D62071" s="233"/>
    </row>
    <row r="62073" spans="4:4" s="232" customFormat="1" ht="15.75" customHeight="1">
      <c r="D62073" s="233"/>
    </row>
    <row r="62075" spans="4:4" s="232" customFormat="1" ht="15.75" customHeight="1">
      <c r="D62075" s="233"/>
    </row>
    <row r="62077" spans="4:4" s="232" customFormat="1" ht="15.75" customHeight="1">
      <c r="D62077" s="233"/>
    </row>
    <row r="62079" spans="4:4" s="232" customFormat="1" ht="15.75" customHeight="1">
      <c r="D62079" s="233"/>
    </row>
    <row r="62081" spans="4:4" s="232" customFormat="1" ht="15.75" customHeight="1">
      <c r="D62081" s="233"/>
    </row>
    <row r="62083" spans="4:4" s="232" customFormat="1" ht="15.75" customHeight="1">
      <c r="D62083" s="233"/>
    </row>
    <row r="62085" spans="4:4" s="232" customFormat="1" ht="15.75" customHeight="1">
      <c r="D62085" s="233"/>
    </row>
    <row r="62087" spans="4:4" s="232" customFormat="1" ht="15.75" customHeight="1">
      <c r="D62087" s="233"/>
    </row>
    <row r="62089" spans="4:4" s="232" customFormat="1" ht="15.75" customHeight="1">
      <c r="D62089" s="233"/>
    </row>
    <row r="62091" spans="4:4" s="232" customFormat="1" ht="15.75" customHeight="1">
      <c r="D62091" s="233"/>
    </row>
    <row r="62093" spans="4:4" s="232" customFormat="1" ht="15.75" customHeight="1">
      <c r="D62093" s="233"/>
    </row>
    <row r="62095" spans="4:4" s="232" customFormat="1" ht="15.75" customHeight="1">
      <c r="D62095" s="233"/>
    </row>
    <row r="62097" spans="4:4" s="232" customFormat="1" ht="15.75" customHeight="1">
      <c r="D62097" s="233"/>
    </row>
    <row r="62099" spans="4:4" s="232" customFormat="1" ht="15.75" customHeight="1">
      <c r="D62099" s="233"/>
    </row>
    <row r="62101" spans="4:4" s="232" customFormat="1" ht="15.75" customHeight="1">
      <c r="D62101" s="233"/>
    </row>
    <row r="62103" spans="4:4" s="232" customFormat="1" ht="15.75" customHeight="1">
      <c r="D62103" s="233"/>
    </row>
    <row r="62105" spans="4:4" s="232" customFormat="1" ht="15.75" customHeight="1">
      <c r="D62105" s="233"/>
    </row>
    <row r="62107" spans="4:4" s="232" customFormat="1" ht="15.75" customHeight="1">
      <c r="D62107" s="233"/>
    </row>
    <row r="62109" spans="4:4" s="232" customFormat="1" ht="15.75" customHeight="1">
      <c r="D62109" s="233"/>
    </row>
    <row r="62111" spans="4:4" s="232" customFormat="1" ht="15.75" customHeight="1">
      <c r="D62111" s="233"/>
    </row>
    <row r="62113" spans="4:4" s="232" customFormat="1" ht="15.75" customHeight="1">
      <c r="D62113" s="233"/>
    </row>
    <row r="62115" spans="4:4" s="232" customFormat="1" ht="15.75" customHeight="1">
      <c r="D62115" s="233"/>
    </row>
    <row r="62117" spans="4:4" s="232" customFormat="1" ht="15.75" customHeight="1">
      <c r="D62117" s="233"/>
    </row>
    <row r="62119" spans="4:4" s="232" customFormat="1" ht="15.75" customHeight="1">
      <c r="D62119" s="233"/>
    </row>
    <row r="62121" spans="4:4" s="232" customFormat="1" ht="15.75" customHeight="1">
      <c r="D62121" s="233"/>
    </row>
    <row r="62123" spans="4:4" s="232" customFormat="1" ht="15.75" customHeight="1">
      <c r="D62123" s="233"/>
    </row>
    <row r="62125" spans="4:4" s="232" customFormat="1" ht="15.75" customHeight="1">
      <c r="D62125" s="233"/>
    </row>
    <row r="62127" spans="4:4" s="232" customFormat="1" ht="15.75" customHeight="1">
      <c r="D62127" s="233"/>
    </row>
    <row r="62129" spans="4:4" s="232" customFormat="1" ht="15.75" customHeight="1">
      <c r="D62129" s="233"/>
    </row>
    <row r="62131" spans="4:4" s="232" customFormat="1" ht="15.75" customHeight="1">
      <c r="D62131" s="233"/>
    </row>
    <row r="62133" spans="4:4" s="232" customFormat="1" ht="15.75" customHeight="1">
      <c r="D62133" s="233"/>
    </row>
    <row r="62135" spans="4:4" s="232" customFormat="1" ht="15.75" customHeight="1">
      <c r="D62135" s="233"/>
    </row>
    <row r="62137" spans="4:4" s="232" customFormat="1" ht="15.75" customHeight="1">
      <c r="D62137" s="233"/>
    </row>
    <row r="62139" spans="4:4" s="232" customFormat="1" ht="15.75" customHeight="1">
      <c r="D62139" s="233"/>
    </row>
    <row r="62141" spans="4:4" s="232" customFormat="1" ht="15.75" customHeight="1">
      <c r="D62141" s="233"/>
    </row>
    <row r="62143" spans="4:4" s="232" customFormat="1" ht="15.75" customHeight="1">
      <c r="D62143" s="233"/>
    </row>
    <row r="62145" spans="4:4" s="232" customFormat="1" ht="15.75" customHeight="1">
      <c r="D62145" s="233"/>
    </row>
    <row r="62147" spans="4:4" s="232" customFormat="1" ht="15.75" customHeight="1">
      <c r="D62147" s="233"/>
    </row>
    <row r="62149" spans="4:4" s="232" customFormat="1" ht="15.75" customHeight="1">
      <c r="D62149" s="233"/>
    </row>
    <row r="62151" spans="4:4" s="232" customFormat="1" ht="15.75" customHeight="1">
      <c r="D62151" s="233"/>
    </row>
    <row r="62153" spans="4:4" s="232" customFormat="1" ht="15.75" customHeight="1">
      <c r="D62153" s="233"/>
    </row>
    <row r="62155" spans="4:4" s="232" customFormat="1" ht="15.75" customHeight="1">
      <c r="D62155" s="233"/>
    </row>
    <row r="62157" spans="4:4" s="232" customFormat="1" ht="15.75" customHeight="1">
      <c r="D62157" s="233"/>
    </row>
    <row r="62159" spans="4:4" s="232" customFormat="1" ht="15.75" customHeight="1">
      <c r="D62159" s="233"/>
    </row>
    <row r="62161" spans="4:4" s="232" customFormat="1" ht="15.75" customHeight="1">
      <c r="D62161" s="233"/>
    </row>
    <row r="62163" spans="4:4" s="232" customFormat="1" ht="15.75" customHeight="1">
      <c r="D62163" s="233"/>
    </row>
    <row r="62165" spans="4:4" s="232" customFormat="1" ht="15.75" customHeight="1">
      <c r="D62165" s="233"/>
    </row>
    <row r="62167" spans="4:4" s="232" customFormat="1" ht="15.75" customHeight="1">
      <c r="D62167" s="233"/>
    </row>
    <row r="62169" spans="4:4" s="232" customFormat="1" ht="15.75" customHeight="1">
      <c r="D62169" s="233"/>
    </row>
    <row r="62171" spans="4:4" s="232" customFormat="1" ht="15.75" customHeight="1">
      <c r="D62171" s="233"/>
    </row>
    <row r="62173" spans="4:4" s="232" customFormat="1" ht="15.75" customHeight="1">
      <c r="D62173" s="233"/>
    </row>
    <row r="62175" spans="4:4" s="232" customFormat="1" ht="15.75" customHeight="1">
      <c r="D62175" s="233"/>
    </row>
    <row r="62177" spans="4:4" s="232" customFormat="1" ht="15.75" customHeight="1">
      <c r="D62177" s="233"/>
    </row>
    <row r="62179" spans="4:4" s="232" customFormat="1" ht="15.75" customHeight="1">
      <c r="D62179" s="233"/>
    </row>
    <row r="62181" spans="4:4" s="232" customFormat="1" ht="15.75" customHeight="1">
      <c r="D62181" s="233"/>
    </row>
    <row r="62183" spans="4:4" s="232" customFormat="1" ht="15.75" customHeight="1">
      <c r="D62183" s="233"/>
    </row>
    <row r="62185" spans="4:4" s="232" customFormat="1" ht="15.75" customHeight="1">
      <c r="D62185" s="233"/>
    </row>
    <row r="62187" spans="4:4" s="232" customFormat="1" ht="15.75" customHeight="1">
      <c r="D62187" s="233"/>
    </row>
    <row r="62189" spans="4:4" s="232" customFormat="1" ht="15.75" customHeight="1">
      <c r="D62189" s="233"/>
    </row>
    <row r="62191" spans="4:4" s="232" customFormat="1" ht="15.75" customHeight="1">
      <c r="D62191" s="233"/>
    </row>
    <row r="62193" spans="4:4" s="232" customFormat="1" ht="15.75" customHeight="1">
      <c r="D62193" s="233"/>
    </row>
    <row r="62195" spans="4:4" s="232" customFormat="1" ht="15.75" customHeight="1">
      <c r="D62195" s="233"/>
    </row>
    <row r="62197" spans="4:4" s="232" customFormat="1" ht="15.75" customHeight="1">
      <c r="D62197" s="233"/>
    </row>
    <row r="62199" spans="4:4" s="232" customFormat="1" ht="15.75" customHeight="1">
      <c r="D62199" s="233"/>
    </row>
    <row r="62201" spans="4:4" s="232" customFormat="1" ht="15.75" customHeight="1">
      <c r="D62201" s="233"/>
    </row>
    <row r="62203" spans="4:4" s="232" customFormat="1" ht="15.75" customHeight="1">
      <c r="D62203" s="233"/>
    </row>
    <row r="62205" spans="4:4" s="232" customFormat="1" ht="15.75" customHeight="1">
      <c r="D62205" s="233"/>
    </row>
    <row r="62207" spans="4:4" s="232" customFormat="1" ht="15.75" customHeight="1">
      <c r="D62207" s="233"/>
    </row>
    <row r="62209" spans="4:4" s="232" customFormat="1" ht="15.75" customHeight="1">
      <c r="D62209" s="233"/>
    </row>
    <row r="62211" spans="4:4" s="232" customFormat="1" ht="15.75" customHeight="1">
      <c r="D62211" s="233"/>
    </row>
    <row r="62213" spans="4:4" s="232" customFormat="1" ht="15.75" customHeight="1">
      <c r="D62213" s="233"/>
    </row>
    <row r="62215" spans="4:4" s="232" customFormat="1" ht="15.75" customHeight="1">
      <c r="D62215" s="233"/>
    </row>
    <row r="62217" spans="4:4" s="232" customFormat="1" ht="15.75" customHeight="1">
      <c r="D62217" s="233"/>
    </row>
    <row r="62219" spans="4:4" s="232" customFormat="1" ht="15.75" customHeight="1">
      <c r="D62219" s="233"/>
    </row>
    <row r="62221" spans="4:4" s="232" customFormat="1" ht="15.75" customHeight="1">
      <c r="D62221" s="233"/>
    </row>
    <row r="62223" spans="4:4" s="232" customFormat="1" ht="15.75" customHeight="1">
      <c r="D62223" s="233"/>
    </row>
    <row r="62225" spans="4:4" s="232" customFormat="1" ht="15.75" customHeight="1">
      <c r="D62225" s="233"/>
    </row>
    <row r="62227" spans="4:4" s="232" customFormat="1" ht="15.75" customHeight="1">
      <c r="D62227" s="233"/>
    </row>
    <row r="62229" spans="4:4" s="232" customFormat="1" ht="15.75" customHeight="1">
      <c r="D62229" s="233"/>
    </row>
    <row r="62231" spans="4:4" s="232" customFormat="1" ht="15.75" customHeight="1">
      <c r="D62231" s="233"/>
    </row>
    <row r="62233" spans="4:4" s="232" customFormat="1" ht="15.75" customHeight="1">
      <c r="D62233" s="233"/>
    </row>
    <row r="62235" spans="4:4" s="232" customFormat="1" ht="15.75" customHeight="1">
      <c r="D62235" s="233"/>
    </row>
    <row r="62237" spans="4:4" s="232" customFormat="1" ht="15.75" customHeight="1">
      <c r="D62237" s="233"/>
    </row>
    <row r="62239" spans="4:4" s="232" customFormat="1" ht="15.75" customHeight="1">
      <c r="D62239" s="233"/>
    </row>
    <row r="62241" spans="4:4" s="232" customFormat="1" ht="15.75" customHeight="1">
      <c r="D62241" s="233"/>
    </row>
    <row r="62243" spans="4:4" s="232" customFormat="1" ht="15.75" customHeight="1">
      <c r="D62243" s="233"/>
    </row>
    <row r="62245" spans="4:4" s="232" customFormat="1" ht="15.75" customHeight="1">
      <c r="D62245" s="233"/>
    </row>
    <row r="62247" spans="4:4" s="232" customFormat="1" ht="15.75" customHeight="1">
      <c r="D62247" s="233"/>
    </row>
    <row r="62249" spans="4:4" s="232" customFormat="1" ht="15.75" customHeight="1">
      <c r="D62249" s="233"/>
    </row>
    <row r="62251" spans="4:4" s="232" customFormat="1" ht="15.75" customHeight="1">
      <c r="D62251" s="233"/>
    </row>
    <row r="62253" spans="4:4" s="232" customFormat="1" ht="15.75" customHeight="1">
      <c r="D62253" s="233"/>
    </row>
    <row r="62255" spans="4:4" s="232" customFormat="1" ht="15.75" customHeight="1">
      <c r="D62255" s="233"/>
    </row>
    <row r="62257" spans="4:4" s="232" customFormat="1" ht="15.75" customHeight="1">
      <c r="D62257" s="233"/>
    </row>
    <row r="62259" spans="4:4" s="232" customFormat="1" ht="15.75" customHeight="1">
      <c r="D62259" s="233"/>
    </row>
    <row r="62261" spans="4:4" s="232" customFormat="1" ht="15.75" customHeight="1">
      <c r="D62261" s="233"/>
    </row>
    <row r="62263" spans="4:4" s="232" customFormat="1" ht="15.75" customHeight="1">
      <c r="D62263" s="233"/>
    </row>
    <row r="62265" spans="4:4" s="232" customFormat="1" ht="15.75" customHeight="1">
      <c r="D62265" s="233"/>
    </row>
    <row r="62267" spans="4:4" s="232" customFormat="1" ht="15.75" customHeight="1">
      <c r="D62267" s="233"/>
    </row>
    <row r="62269" spans="4:4" s="232" customFormat="1" ht="15.75" customHeight="1">
      <c r="D62269" s="233"/>
    </row>
    <row r="62271" spans="4:4" s="232" customFormat="1" ht="15.75" customHeight="1">
      <c r="D62271" s="233"/>
    </row>
    <row r="62273" spans="4:4" s="232" customFormat="1" ht="15.75" customHeight="1">
      <c r="D62273" s="233"/>
    </row>
    <row r="62275" spans="4:4" s="232" customFormat="1" ht="15.75" customHeight="1">
      <c r="D62275" s="233"/>
    </row>
    <row r="62277" spans="4:4" s="232" customFormat="1" ht="15.75" customHeight="1">
      <c r="D62277" s="233"/>
    </row>
    <row r="62279" spans="4:4" s="232" customFormat="1" ht="15.75" customHeight="1">
      <c r="D62279" s="233"/>
    </row>
    <row r="62281" spans="4:4" s="232" customFormat="1" ht="15.75" customHeight="1">
      <c r="D62281" s="233"/>
    </row>
    <row r="62283" spans="4:4" s="232" customFormat="1" ht="15.75" customHeight="1">
      <c r="D62283" s="233"/>
    </row>
    <row r="62285" spans="4:4" s="232" customFormat="1" ht="15.75" customHeight="1">
      <c r="D62285" s="233"/>
    </row>
    <row r="62287" spans="4:4" s="232" customFormat="1" ht="15.75" customHeight="1">
      <c r="D62287" s="233"/>
    </row>
    <row r="62289" spans="4:4" s="232" customFormat="1" ht="15.75" customHeight="1">
      <c r="D62289" s="233"/>
    </row>
    <row r="62291" spans="4:4" s="232" customFormat="1" ht="15.75" customHeight="1">
      <c r="D62291" s="233"/>
    </row>
    <row r="62293" spans="4:4" s="232" customFormat="1" ht="15.75" customHeight="1">
      <c r="D62293" s="233"/>
    </row>
    <row r="62295" spans="4:4" s="232" customFormat="1" ht="15.75" customHeight="1">
      <c r="D62295" s="233"/>
    </row>
    <row r="62297" spans="4:4" s="232" customFormat="1" ht="15.75" customHeight="1">
      <c r="D62297" s="233"/>
    </row>
    <row r="62299" spans="4:4" s="232" customFormat="1" ht="15.75" customHeight="1">
      <c r="D62299" s="233"/>
    </row>
    <row r="62301" spans="4:4" s="232" customFormat="1" ht="15.75" customHeight="1">
      <c r="D62301" s="233"/>
    </row>
    <row r="62303" spans="4:4" s="232" customFormat="1" ht="15.75" customHeight="1">
      <c r="D62303" s="233"/>
    </row>
    <row r="62305" spans="4:4" s="232" customFormat="1" ht="15.75" customHeight="1">
      <c r="D62305" s="233"/>
    </row>
    <row r="62307" spans="4:4" s="232" customFormat="1" ht="15.75" customHeight="1">
      <c r="D62307" s="233"/>
    </row>
    <row r="62309" spans="4:4" s="232" customFormat="1" ht="15.75" customHeight="1">
      <c r="D62309" s="233"/>
    </row>
    <row r="62311" spans="4:4" s="232" customFormat="1" ht="15.75" customHeight="1">
      <c r="D62311" s="233"/>
    </row>
    <row r="62313" spans="4:4" s="232" customFormat="1" ht="15.75" customHeight="1">
      <c r="D62313" s="233"/>
    </row>
    <row r="62315" spans="4:4" s="232" customFormat="1" ht="15.75" customHeight="1">
      <c r="D62315" s="233"/>
    </row>
    <row r="62317" spans="4:4" s="232" customFormat="1" ht="15.75" customHeight="1">
      <c r="D62317" s="233"/>
    </row>
    <row r="62319" spans="4:4" s="232" customFormat="1" ht="15.75" customHeight="1">
      <c r="D62319" s="233"/>
    </row>
    <row r="62321" spans="4:4" s="232" customFormat="1" ht="15.75" customHeight="1">
      <c r="D62321" s="233"/>
    </row>
    <row r="62323" spans="4:4" s="232" customFormat="1" ht="15.75" customHeight="1">
      <c r="D62323" s="233"/>
    </row>
    <row r="62325" spans="4:4" s="232" customFormat="1" ht="15.75" customHeight="1">
      <c r="D62325" s="233"/>
    </row>
    <row r="62327" spans="4:4" s="232" customFormat="1" ht="15.75" customHeight="1">
      <c r="D62327" s="233"/>
    </row>
    <row r="62329" spans="4:4" s="232" customFormat="1" ht="15.75" customHeight="1">
      <c r="D62329" s="233"/>
    </row>
    <row r="62331" spans="4:4" s="232" customFormat="1" ht="15.75" customHeight="1">
      <c r="D62331" s="233"/>
    </row>
    <row r="62333" spans="4:4" s="232" customFormat="1" ht="15.75" customHeight="1">
      <c r="D62333" s="233"/>
    </row>
    <row r="62335" spans="4:4" s="232" customFormat="1" ht="15.75" customHeight="1">
      <c r="D62335" s="233"/>
    </row>
    <row r="62337" spans="4:4" s="232" customFormat="1" ht="15.75" customHeight="1">
      <c r="D62337" s="233"/>
    </row>
    <row r="62339" spans="4:4" s="232" customFormat="1" ht="15.75" customHeight="1">
      <c r="D62339" s="233"/>
    </row>
    <row r="62341" spans="4:4" s="232" customFormat="1" ht="15.75" customHeight="1">
      <c r="D62341" s="233"/>
    </row>
    <row r="62343" spans="4:4" s="232" customFormat="1" ht="15.75" customHeight="1">
      <c r="D62343" s="233"/>
    </row>
    <row r="62345" spans="4:4" s="232" customFormat="1" ht="15.75" customHeight="1">
      <c r="D62345" s="233"/>
    </row>
    <row r="62347" spans="4:4" s="232" customFormat="1" ht="15.75" customHeight="1">
      <c r="D62347" s="233"/>
    </row>
    <row r="62349" spans="4:4" s="232" customFormat="1" ht="15.75" customHeight="1">
      <c r="D62349" s="233"/>
    </row>
    <row r="62351" spans="4:4" s="232" customFormat="1" ht="15.75" customHeight="1">
      <c r="D62351" s="233"/>
    </row>
    <row r="62353" spans="4:4" s="232" customFormat="1" ht="15.75" customHeight="1">
      <c r="D62353" s="233"/>
    </row>
    <row r="62355" spans="4:4" s="232" customFormat="1" ht="15.75" customHeight="1">
      <c r="D62355" s="233"/>
    </row>
    <row r="62357" spans="4:4" s="232" customFormat="1" ht="15.75" customHeight="1">
      <c r="D62357" s="233"/>
    </row>
    <row r="62359" spans="4:4" s="232" customFormat="1" ht="15.75" customHeight="1">
      <c r="D62359" s="233"/>
    </row>
    <row r="62361" spans="4:4" s="232" customFormat="1" ht="15.75" customHeight="1">
      <c r="D62361" s="233"/>
    </row>
    <row r="62363" spans="4:4" s="232" customFormat="1" ht="15.75" customHeight="1">
      <c r="D62363" s="233"/>
    </row>
    <row r="62365" spans="4:4" s="232" customFormat="1" ht="15.75" customHeight="1">
      <c r="D62365" s="233"/>
    </row>
    <row r="62367" spans="4:4" s="232" customFormat="1" ht="15.75" customHeight="1">
      <c r="D62367" s="233"/>
    </row>
    <row r="62369" spans="4:4" s="232" customFormat="1" ht="15.75" customHeight="1">
      <c r="D62369" s="233"/>
    </row>
    <row r="62371" spans="4:4" s="232" customFormat="1" ht="15.75" customHeight="1">
      <c r="D62371" s="233"/>
    </row>
    <row r="62373" spans="4:4" s="232" customFormat="1" ht="15.75" customHeight="1">
      <c r="D62373" s="233"/>
    </row>
    <row r="62375" spans="4:4" s="232" customFormat="1" ht="15.75" customHeight="1">
      <c r="D62375" s="233"/>
    </row>
    <row r="62377" spans="4:4" s="232" customFormat="1" ht="15.75" customHeight="1">
      <c r="D62377" s="233"/>
    </row>
    <row r="62379" spans="4:4" s="232" customFormat="1" ht="15.75" customHeight="1">
      <c r="D62379" s="233"/>
    </row>
    <row r="62381" spans="4:4" s="232" customFormat="1" ht="15.75" customHeight="1">
      <c r="D62381" s="233"/>
    </row>
    <row r="62383" spans="4:4" s="232" customFormat="1" ht="15.75" customHeight="1">
      <c r="D62383" s="233"/>
    </row>
    <row r="62385" spans="4:4" s="232" customFormat="1" ht="15.75" customHeight="1">
      <c r="D62385" s="233"/>
    </row>
    <row r="62387" spans="4:4" s="232" customFormat="1" ht="15.75" customHeight="1">
      <c r="D62387" s="233"/>
    </row>
    <row r="62389" spans="4:4" s="232" customFormat="1" ht="15.75" customHeight="1">
      <c r="D62389" s="233"/>
    </row>
    <row r="62391" spans="4:4" s="232" customFormat="1" ht="15.75" customHeight="1">
      <c r="D62391" s="233"/>
    </row>
    <row r="62393" spans="4:4" s="232" customFormat="1" ht="15.75" customHeight="1">
      <c r="D62393" s="233"/>
    </row>
    <row r="62395" spans="4:4" s="232" customFormat="1" ht="15.75" customHeight="1">
      <c r="D62395" s="233"/>
    </row>
    <row r="62397" spans="4:4" s="232" customFormat="1" ht="15.75" customHeight="1">
      <c r="D62397" s="233"/>
    </row>
    <row r="62399" spans="4:4" s="232" customFormat="1" ht="15.75" customHeight="1">
      <c r="D62399" s="233"/>
    </row>
    <row r="62401" spans="4:4" s="232" customFormat="1" ht="15.75" customHeight="1">
      <c r="D62401" s="233"/>
    </row>
    <row r="62403" spans="4:4" s="232" customFormat="1" ht="15.75" customHeight="1">
      <c r="D62403" s="233"/>
    </row>
    <row r="62405" spans="4:4" s="232" customFormat="1" ht="15.75" customHeight="1">
      <c r="D62405" s="233"/>
    </row>
    <row r="62407" spans="4:4" s="232" customFormat="1" ht="15.75" customHeight="1">
      <c r="D62407" s="233"/>
    </row>
    <row r="62409" spans="4:4" s="232" customFormat="1" ht="15.75" customHeight="1">
      <c r="D62409" s="233"/>
    </row>
    <row r="62411" spans="4:4" s="232" customFormat="1" ht="15.75" customHeight="1">
      <c r="D62411" s="233"/>
    </row>
    <row r="62413" spans="4:4" s="232" customFormat="1" ht="15.75" customHeight="1">
      <c r="D62413" s="233"/>
    </row>
    <row r="62415" spans="4:4" s="232" customFormat="1" ht="15.75" customHeight="1">
      <c r="D62415" s="233"/>
    </row>
    <row r="62417" spans="4:4" s="232" customFormat="1" ht="15.75" customHeight="1">
      <c r="D62417" s="233"/>
    </row>
    <row r="62419" spans="4:4" s="232" customFormat="1" ht="15.75" customHeight="1">
      <c r="D62419" s="233"/>
    </row>
    <row r="62421" spans="4:4" s="232" customFormat="1" ht="15.75" customHeight="1">
      <c r="D62421" s="233"/>
    </row>
    <row r="62423" spans="4:4" s="232" customFormat="1" ht="15.75" customHeight="1">
      <c r="D62423" s="233"/>
    </row>
    <row r="62425" spans="4:4" s="232" customFormat="1" ht="15.75" customHeight="1">
      <c r="D62425" s="233"/>
    </row>
    <row r="62427" spans="4:4" s="232" customFormat="1" ht="15.75" customHeight="1">
      <c r="D62427" s="233"/>
    </row>
    <row r="62429" spans="4:4" s="232" customFormat="1" ht="15.75" customHeight="1">
      <c r="D62429" s="233"/>
    </row>
    <row r="62431" spans="4:4" s="232" customFormat="1" ht="15.75" customHeight="1">
      <c r="D62431" s="233"/>
    </row>
    <row r="62433" spans="4:4" s="232" customFormat="1" ht="15.75" customHeight="1">
      <c r="D62433" s="233"/>
    </row>
    <row r="62435" spans="4:4" s="232" customFormat="1" ht="15.75" customHeight="1">
      <c r="D62435" s="233"/>
    </row>
    <row r="62437" spans="4:4" s="232" customFormat="1" ht="15.75" customHeight="1">
      <c r="D62437" s="233"/>
    </row>
    <row r="62439" spans="4:4" s="232" customFormat="1" ht="15.75" customHeight="1">
      <c r="D62439" s="233"/>
    </row>
    <row r="62441" spans="4:4" s="232" customFormat="1" ht="15.75" customHeight="1">
      <c r="D62441" s="233"/>
    </row>
    <row r="62443" spans="4:4" s="232" customFormat="1" ht="15.75" customHeight="1">
      <c r="D62443" s="233"/>
    </row>
    <row r="62445" spans="4:4" s="232" customFormat="1" ht="15.75" customHeight="1">
      <c r="D62445" s="233"/>
    </row>
    <row r="62447" spans="4:4" s="232" customFormat="1" ht="15.75" customHeight="1">
      <c r="D62447" s="233"/>
    </row>
    <row r="62449" spans="4:4" s="232" customFormat="1" ht="15.75" customHeight="1">
      <c r="D62449" s="233"/>
    </row>
    <row r="62451" spans="4:4" s="232" customFormat="1" ht="15.75" customHeight="1">
      <c r="D62451" s="233"/>
    </row>
    <row r="62453" spans="4:4" s="232" customFormat="1" ht="15.75" customHeight="1">
      <c r="D62453" s="233"/>
    </row>
    <row r="62455" spans="4:4" s="232" customFormat="1" ht="15.75" customHeight="1">
      <c r="D62455" s="233"/>
    </row>
    <row r="62457" spans="4:4" s="232" customFormat="1" ht="15.75" customHeight="1">
      <c r="D62457" s="233"/>
    </row>
    <row r="62459" spans="4:4" s="232" customFormat="1" ht="15.75" customHeight="1">
      <c r="D62459" s="233"/>
    </row>
    <row r="62461" spans="4:4" s="232" customFormat="1" ht="15.75" customHeight="1">
      <c r="D62461" s="233"/>
    </row>
    <row r="62463" spans="4:4" s="232" customFormat="1" ht="15.75" customHeight="1">
      <c r="D62463" s="233"/>
    </row>
    <row r="62465" spans="4:4" s="232" customFormat="1" ht="15.75" customHeight="1">
      <c r="D62465" s="233"/>
    </row>
    <row r="62467" spans="4:4" s="232" customFormat="1" ht="15.75" customHeight="1">
      <c r="D62467" s="233"/>
    </row>
    <row r="62469" spans="4:4" s="232" customFormat="1" ht="15.75" customHeight="1">
      <c r="D62469" s="233"/>
    </row>
    <row r="62471" spans="4:4" s="232" customFormat="1" ht="15.75" customHeight="1">
      <c r="D62471" s="233"/>
    </row>
    <row r="62473" spans="4:4" s="232" customFormat="1" ht="15.75" customHeight="1">
      <c r="D62473" s="233"/>
    </row>
    <row r="62475" spans="4:4" s="232" customFormat="1" ht="15.75" customHeight="1">
      <c r="D62475" s="233"/>
    </row>
    <row r="62477" spans="4:4" s="232" customFormat="1" ht="15.75" customHeight="1">
      <c r="D62477" s="233"/>
    </row>
    <row r="62479" spans="4:4" s="232" customFormat="1" ht="15.75" customHeight="1">
      <c r="D62479" s="233"/>
    </row>
    <row r="62481" spans="4:4" s="232" customFormat="1" ht="15.75" customHeight="1">
      <c r="D62481" s="233"/>
    </row>
    <row r="62483" spans="4:4" s="232" customFormat="1" ht="15.75" customHeight="1">
      <c r="D62483" s="233"/>
    </row>
    <row r="62485" spans="4:4" s="232" customFormat="1" ht="15.75" customHeight="1">
      <c r="D62485" s="233"/>
    </row>
    <row r="62487" spans="4:4" s="232" customFormat="1" ht="15.75" customHeight="1">
      <c r="D62487" s="233"/>
    </row>
    <row r="62489" spans="4:4" s="232" customFormat="1" ht="15.75" customHeight="1">
      <c r="D62489" s="233"/>
    </row>
    <row r="62491" spans="4:4" s="232" customFormat="1" ht="15.75" customHeight="1">
      <c r="D62491" s="233"/>
    </row>
    <row r="62493" spans="4:4" s="232" customFormat="1" ht="15.75" customHeight="1">
      <c r="D62493" s="233"/>
    </row>
    <row r="62495" spans="4:4" s="232" customFormat="1" ht="15.75" customHeight="1">
      <c r="D62495" s="233"/>
    </row>
    <row r="62497" spans="4:4" s="232" customFormat="1" ht="15.75" customHeight="1">
      <c r="D62497" s="233"/>
    </row>
    <row r="62499" spans="4:4" s="232" customFormat="1" ht="15.75" customHeight="1">
      <c r="D62499" s="233"/>
    </row>
    <row r="62501" spans="4:4" s="232" customFormat="1" ht="15.75" customHeight="1">
      <c r="D62501" s="233"/>
    </row>
    <row r="62503" spans="4:4" s="232" customFormat="1" ht="15.75" customHeight="1">
      <c r="D62503" s="233"/>
    </row>
    <row r="62505" spans="4:4" s="232" customFormat="1" ht="15.75" customHeight="1">
      <c r="D62505" s="233"/>
    </row>
    <row r="62507" spans="4:4" s="232" customFormat="1" ht="15.75" customHeight="1">
      <c r="D62507" s="233"/>
    </row>
    <row r="62509" spans="4:4" s="232" customFormat="1" ht="15.75" customHeight="1">
      <c r="D62509" s="233"/>
    </row>
    <row r="62511" spans="4:4" s="232" customFormat="1" ht="15.75" customHeight="1">
      <c r="D62511" s="233"/>
    </row>
    <row r="62513" spans="4:4" s="232" customFormat="1" ht="15.75" customHeight="1">
      <c r="D62513" s="233"/>
    </row>
    <row r="62515" spans="4:4" s="232" customFormat="1" ht="15.75" customHeight="1">
      <c r="D62515" s="233"/>
    </row>
    <row r="62517" spans="4:4" s="232" customFormat="1" ht="15.75" customHeight="1">
      <c r="D62517" s="233"/>
    </row>
    <row r="62519" spans="4:4" s="232" customFormat="1" ht="15.75" customHeight="1">
      <c r="D62519" s="233"/>
    </row>
    <row r="62521" spans="4:4" s="232" customFormat="1" ht="15.75" customHeight="1">
      <c r="D62521" s="233"/>
    </row>
    <row r="62523" spans="4:4" s="232" customFormat="1" ht="15.75" customHeight="1">
      <c r="D62523" s="233"/>
    </row>
    <row r="62525" spans="4:4" s="232" customFormat="1" ht="15.75" customHeight="1">
      <c r="D62525" s="233"/>
    </row>
    <row r="62527" spans="4:4" s="232" customFormat="1" ht="15.75" customHeight="1">
      <c r="D62527" s="233"/>
    </row>
    <row r="62529" spans="4:4" s="232" customFormat="1" ht="15.75" customHeight="1">
      <c r="D62529" s="233"/>
    </row>
    <row r="62531" spans="4:4" s="232" customFormat="1" ht="15.75" customHeight="1">
      <c r="D62531" s="233"/>
    </row>
    <row r="62533" spans="4:4" s="232" customFormat="1" ht="15.75" customHeight="1">
      <c r="D62533" s="233"/>
    </row>
    <row r="62535" spans="4:4" s="232" customFormat="1" ht="15.75" customHeight="1">
      <c r="D62535" s="233"/>
    </row>
    <row r="62537" spans="4:4" s="232" customFormat="1" ht="15.75" customHeight="1">
      <c r="D62537" s="233"/>
    </row>
    <row r="62539" spans="4:4" s="232" customFormat="1" ht="15.75" customHeight="1">
      <c r="D62539" s="233"/>
    </row>
    <row r="62541" spans="4:4" s="232" customFormat="1" ht="15.75" customHeight="1">
      <c r="D62541" s="233"/>
    </row>
    <row r="62543" spans="4:4" s="232" customFormat="1" ht="15.75" customHeight="1">
      <c r="D62543" s="233"/>
    </row>
    <row r="62545" spans="4:4" s="232" customFormat="1" ht="15.75" customHeight="1">
      <c r="D62545" s="233"/>
    </row>
    <row r="62547" spans="4:4" s="232" customFormat="1" ht="15.75" customHeight="1">
      <c r="D62547" s="233"/>
    </row>
    <row r="62549" spans="4:4" s="232" customFormat="1" ht="15.75" customHeight="1">
      <c r="D62549" s="233"/>
    </row>
    <row r="62551" spans="4:4" s="232" customFormat="1" ht="15.75" customHeight="1">
      <c r="D62551" s="233"/>
    </row>
    <row r="62553" spans="4:4" s="232" customFormat="1" ht="15.75" customHeight="1">
      <c r="D62553" s="233"/>
    </row>
    <row r="62555" spans="4:4" s="232" customFormat="1" ht="15.75" customHeight="1">
      <c r="D62555" s="233"/>
    </row>
    <row r="62557" spans="4:4" s="232" customFormat="1" ht="15.75" customHeight="1">
      <c r="D62557" s="233"/>
    </row>
    <row r="62559" spans="4:4" s="232" customFormat="1" ht="15.75" customHeight="1">
      <c r="D62559" s="233"/>
    </row>
    <row r="62561" spans="4:4" s="232" customFormat="1" ht="15.75" customHeight="1">
      <c r="D62561" s="233"/>
    </row>
    <row r="62563" spans="4:4" s="232" customFormat="1" ht="15.75" customHeight="1">
      <c r="D62563" s="233"/>
    </row>
    <row r="62565" spans="4:4" s="232" customFormat="1" ht="15.75" customHeight="1">
      <c r="D62565" s="233"/>
    </row>
    <row r="62567" spans="4:4" s="232" customFormat="1" ht="15.75" customHeight="1">
      <c r="D62567" s="233"/>
    </row>
    <row r="62569" spans="4:4" s="232" customFormat="1" ht="15.75" customHeight="1">
      <c r="D62569" s="233"/>
    </row>
    <row r="62571" spans="4:4" s="232" customFormat="1" ht="15.75" customHeight="1">
      <c r="D62571" s="233"/>
    </row>
    <row r="62573" spans="4:4" s="232" customFormat="1" ht="15.75" customHeight="1">
      <c r="D62573" s="233"/>
    </row>
    <row r="62575" spans="4:4" s="232" customFormat="1" ht="15.75" customHeight="1">
      <c r="D62575" s="233"/>
    </row>
    <row r="62577" spans="4:4" s="232" customFormat="1" ht="15.75" customHeight="1">
      <c r="D62577" s="233"/>
    </row>
    <row r="62579" spans="4:4" s="232" customFormat="1" ht="15.75" customHeight="1">
      <c r="D62579" s="233"/>
    </row>
    <row r="62581" spans="4:4" s="232" customFormat="1" ht="15.75" customHeight="1">
      <c r="D62581" s="233"/>
    </row>
    <row r="62583" spans="4:4" s="232" customFormat="1" ht="15.75" customHeight="1">
      <c r="D62583" s="233"/>
    </row>
    <row r="62585" spans="4:4" s="232" customFormat="1" ht="15.75" customHeight="1">
      <c r="D62585" s="233"/>
    </row>
    <row r="62587" spans="4:4" s="232" customFormat="1" ht="15.75" customHeight="1">
      <c r="D62587" s="233"/>
    </row>
    <row r="62589" spans="4:4" s="232" customFormat="1" ht="15.75" customHeight="1">
      <c r="D62589" s="233"/>
    </row>
    <row r="62591" spans="4:4" s="232" customFormat="1" ht="15.75" customHeight="1">
      <c r="D62591" s="233"/>
    </row>
    <row r="62593" spans="4:4" s="232" customFormat="1" ht="15.75" customHeight="1">
      <c r="D62593" s="233"/>
    </row>
    <row r="62595" spans="4:4" s="232" customFormat="1" ht="15.75" customHeight="1">
      <c r="D62595" s="233"/>
    </row>
    <row r="62597" spans="4:4" s="232" customFormat="1" ht="15.75" customHeight="1">
      <c r="D62597" s="233"/>
    </row>
    <row r="62599" spans="4:4" s="232" customFormat="1" ht="15.75" customHeight="1">
      <c r="D62599" s="233"/>
    </row>
    <row r="62601" spans="4:4" s="232" customFormat="1" ht="15.75" customHeight="1">
      <c r="D62601" s="233"/>
    </row>
    <row r="62603" spans="4:4" s="232" customFormat="1" ht="15.75" customHeight="1">
      <c r="D62603" s="233"/>
    </row>
    <row r="62605" spans="4:4" s="232" customFormat="1" ht="15.75" customHeight="1">
      <c r="D62605" s="233"/>
    </row>
    <row r="62607" spans="4:4" s="232" customFormat="1" ht="15.75" customHeight="1">
      <c r="D62607" s="233"/>
    </row>
    <row r="62609" spans="4:4" s="232" customFormat="1" ht="15.75" customHeight="1">
      <c r="D62609" s="233"/>
    </row>
    <row r="62611" spans="4:4" s="232" customFormat="1" ht="15.75" customHeight="1">
      <c r="D62611" s="233"/>
    </row>
    <row r="62613" spans="4:4" s="232" customFormat="1" ht="15.75" customHeight="1">
      <c r="D62613" s="233"/>
    </row>
    <row r="62615" spans="4:4" s="232" customFormat="1" ht="15.75" customHeight="1">
      <c r="D62615" s="233"/>
    </row>
    <row r="62617" spans="4:4" s="232" customFormat="1" ht="15.75" customHeight="1">
      <c r="D62617" s="233"/>
    </row>
    <row r="62619" spans="4:4" s="232" customFormat="1" ht="15.75" customHeight="1">
      <c r="D62619" s="233"/>
    </row>
    <row r="62621" spans="4:4" s="232" customFormat="1" ht="15.75" customHeight="1">
      <c r="D62621" s="233"/>
    </row>
    <row r="62623" spans="4:4" s="232" customFormat="1" ht="15.75" customHeight="1">
      <c r="D62623" s="233"/>
    </row>
    <row r="62625" spans="4:4" s="232" customFormat="1" ht="15.75" customHeight="1">
      <c r="D62625" s="233"/>
    </row>
    <row r="62627" spans="4:4" s="232" customFormat="1" ht="15.75" customHeight="1">
      <c r="D62627" s="233"/>
    </row>
    <row r="62629" spans="4:4" s="232" customFormat="1" ht="15.75" customHeight="1">
      <c r="D62629" s="233"/>
    </row>
    <row r="62631" spans="4:4" s="232" customFormat="1" ht="15.75" customHeight="1">
      <c r="D62631" s="233"/>
    </row>
    <row r="62633" spans="4:4" s="232" customFormat="1" ht="15.75" customHeight="1">
      <c r="D62633" s="233"/>
    </row>
    <row r="62635" spans="4:4" s="232" customFormat="1" ht="15.75" customHeight="1">
      <c r="D62635" s="233"/>
    </row>
    <row r="62637" spans="4:4" s="232" customFormat="1" ht="15.75" customHeight="1">
      <c r="D62637" s="233"/>
    </row>
    <row r="62639" spans="4:4" s="232" customFormat="1" ht="15.75" customHeight="1">
      <c r="D62639" s="233"/>
    </row>
    <row r="62641" spans="4:4" s="232" customFormat="1" ht="15.75" customHeight="1">
      <c r="D62641" s="233"/>
    </row>
    <row r="62643" spans="4:4" s="232" customFormat="1" ht="15.75" customHeight="1">
      <c r="D62643" s="233"/>
    </row>
    <row r="62645" spans="4:4" s="232" customFormat="1" ht="15.75" customHeight="1">
      <c r="D62645" s="233"/>
    </row>
    <row r="62647" spans="4:4" s="232" customFormat="1" ht="15.75" customHeight="1">
      <c r="D62647" s="233"/>
    </row>
    <row r="62649" spans="4:4" s="232" customFormat="1" ht="15.75" customHeight="1">
      <c r="D62649" s="233"/>
    </row>
    <row r="62651" spans="4:4" s="232" customFormat="1" ht="15.75" customHeight="1">
      <c r="D62651" s="233"/>
    </row>
    <row r="62653" spans="4:4" s="232" customFormat="1" ht="15.75" customHeight="1">
      <c r="D62653" s="233"/>
    </row>
    <row r="62655" spans="4:4" s="232" customFormat="1" ht="15.75" customHeight="1">
      <c r="D62655" s="233"/>
    </row>
    <row r="62657" spans="4:4" s="232" customFormat="1" ht="15.75" customHeight="1">
      <c r="D62657" s="233"/>
    </row>
    <row r="62659" spans="4:4" s="232" customFormat="1" ht="15.75" customHeight="1">
      <c r="D62659" s="233"/>
    </row>
    <row r="62661" spans="4:4" s="232" customFormat="1" ht="15.75" customHeight="1">
      <c r="D62661" s="233"/>
    </row>
    <row r="62663" spans="4:4" s="232" customFormat="1" ht="15.75" customHeight="1">
      <c r="D62663" s="233"/>
    </row>
    <row r="62665" spans="4:4" s="232" customFormat="1" ht="15.75" customHeight="1">
      <c r="D62665" s="233"/>
    </row>
    <row r="62667" spans="4:4" s="232" customFormat="1" ht="15.75" customHeight="1">
      <c r="D62667" s="233"/>
    </row>
    <row r="62669" spans="4:4" s="232" customFormat="1" ht="15.75" customHeight="1">
      <c r="D62669" s="233"/>
    </row>
    <row r="62671" spans="4:4" s="232" customFormat="1" ht="15.75" customHeight="1">
      <c r="D62671" s="233"/>
    </row>
    <row r="62673" spans="4:4" s="232" customFormat="1" ht="15.75" customHeight="1">
      <c r="D62673" s="233"/>
    </row>
    <row r="62675" spans="4:4" s="232" customFormat="1" ht="15.75" customHeight="1">
      <c r="D62675" s="233"/>
    </row>
    <row r="62677" spans="4:4" s="232" customFormat="1" ht="15.75" customHeight="1">
      <c r="D62677" s="233"/>
    </row>
    <row r="62679" spans="4:4" s="232" customFormat="1" ht="15.75" customHeight="1">
      <c r="D62679" s="233"/>
    </row>
    <row r="62681" spans="4:4" s="232" customFormat="1" ht="15.75" customHeight="1">
      <c r="D62681" s="233"/>
    </row>
    <row r="62683" spans="4:4" s="232" customFormat="1" ht="15.75" customHeight="1">
      <c r="D62683" s="233"/>
    </row>
    <row r="62685" spans="4:4" s="232" customFormat="1" ht="15.75" customHeight="1">
      <c r="D62685" s="233"/>
    </row>
    <row r="62687" spans="4:4" s="232" customFormat="1" ht="15.75" customHeight="1">
      <c r="D62687" s="233"/>
    </row>
    <row r="62689" spans="4:4" s="232" customFormat="1" ht="15.75" customHeight="1">
      <c r="D62689" s="233"/>
    </row>
    <row r="62691" spans="4:4" s="232" customFormat="1" ht="15.75" customHeight="1">
      <c r="D62691" s="233"/>
    </row>
    <row r="62693" spans="4:4" s="232" customFormat="1" ht="15.75" customHeight="1">
      <c r="D62693" s="233"/>
    </row>
    <row r="62695" spans="4:4" s="232" customFormat="1" ht="15.75" customHeight="1">
      <c r="D62695" s="233"/>
    </row>
    <row r="62697" spans="4:4" s="232" customFormat="1" ht="15.75" customHeight="1">
      <c r="D62697" s="233"/>
    </row>
    <row r="62699" spans="4:4" s="232" customFormat="1" ht="15.75" customHeight="1">
      <c r="D62699" s="233"/>
    </row>
    <row r="62701" spans="4:4" s="232" customFormat="1" ht="15.75" customHeight="1">
      <c r="D62701" s="233"/>
    </row>
    <row r="62703" spans="4:4" s="232" customFormat="1" ht="15.75" customHeight="1">
      <c r="D62703" s="233"/>
    </row>
    <row r="62705" spans="4:4" s="232" customFormat="1" ht="15.75" customHeight="1">
      <c r="D62705" s="233"/>
    </row>
    <row r="62707" spans="4:4" s="232" customFormat="1" ht="15.75" customHeight="1">
      <c r="D62707" s="233"/>
    </row>
    <row r="62709" spans="4:4" s="232" customFormat="1" ht="15.75" customHeight="1">
      <c r="D62709" s="233"/>
    </row>
    <row r="62711" spans="4:4" s="232" customFormat="1" ht="15.75" customHeight="1">
      <c r="D62711" s="233"/>
    </row>
    <row r="62713" spans="4:4" s="232" customFormat="1" ht="15.75" customHeight="1">
      <c r="D62713" s="233"/>
    </row>
    <row r="62715" spans="4:4" s="232" customFormat="1" ht="15.75" customHeight="1">
      <c r="D62715" s="233"/>
    </row>
    <row r="62717" spans="4:4" s="232" customFormat="1" ht="15.75" customHeight="1">
      <c r="D62717" s="233"/>
    </row>
    <row r="62719" spans="4:4" s="232" customFormat="1" ht="15.75" customHeight="1">
      <c r="D62719" s="233"/>
    </row>
    <row r="62721" spans="4:4" s="232" customFormat="1" ht="15.75" customHeight="1">
      <c r="D62721" s="233"/>
    </row>
    <row r="62723" spans="4:4" s="232" customFormat="1" ht="15.75" customHeight="1">
      <c r="D62723" s="233"/>
    </row>
    <row r="62725" spans="4:4" s="232" customFormat="1" ht="15.75" customHeight="1">
      <c r="D62725" s="233"/>
    </row>
    <row r="62727" spans="4:4" s="232" customFormat="1" ht="15.75" customHeight="1">
      <c r="D62727" s="233"/>
    </row>
    <row r="62729" spans="4:4" s="232" customFormat="1" ht="15.75" customHeight="1">
      <c r="D62729" s="233"/>
    </row>
    <row r="62731" spans="4:4" s="232" customFormat="1" ht="15.75" customHeight="1">
      <c r="D62731" s="233"/>
    </row>
    <row r="62733" spans="4:4" s="232" customFormat="1" ht="15.75" customHeight="1">
      <c r="D62733" s="233"/>
    </row>
    <row r="62735" spans="4:4" s="232" customFormat="1" ht="15.75" customHeight="1">
      <c r="D62735" s="233"/>
    </row>
    <row r="62737" spans="4:4" s="232" customFormat="1" ht="15.75" customHeight="1">
      <c r="D62737" s="233"/>
    </row>
    <row r="62739" spans="4:4" s="232" customFormat="1" ht="15.75" customHeight="1">
      <c r="D62739" s="233"/>
    </row>
    <row r="62741" spans="4:4" s="232" customFormat="1" ht="15.75" customHeight="1">
      <c r="D62741" s="233"/>
    </row>
    <row r="62743" spans="4:4" s="232" customFormat="1" ht="15.75" customHeight="1">
      <c r="D62743" s="233"/>
    </row>
    <row r="62745" spans="4:4" s="232" customFormat="1" ht="15.75" customHeight="1">
      <c r="D62745" s="233"/>
    </row>
    <row r="62747" spans="4:4" s="232" customFormat="1" ht="15.75" customHeight="1">
      <c r="D62747" s="233"/>
    </row>
    <row r="62749" spans="4:4" s="232" customFormat="1" ht="15.75" customHeight="1">
      <c r="D62749" s="233"/>
    </row>
    <row r="62751" spans="4:4" s="232" customFormat="1" ht="15.75" customHeight="1">
      <c r="D62751" s="233"/>
    </row>
    <row r="62753" spans="4:4" s="232" customFormat="1" ht="15.75" customHeight="1">
      <c r="D62753" s="233"/>
    </row>
    <row r="62755" spans="4:4" s="232" customFormat="1" ht="15.75" customHeight="1">
      <c r="D62755" s="233"/>
    </row>
    <row r="62757" spans="4:4" s="232" customFormat="1" ht="15.75" customHeight="1">
      <c r="D62757" s="233"/>
    </row>
    <row r="62759" spans="4:4" s="232" customFormat="1" ht="15.75" customHeight="1">
      <c r="D62759" s="233"/>
    </row>
    <row r="62761" spans="4:4" s="232" customFormat="1" ht="15.75" customHeight="1">
      <c r="D62761" s="233"/>
    </row>
    <row r="62763" spans="4:4" s="232" customFormat="1" ht="15.75" customHeight="1">
      <c r="D62763" s="233"/>
    </row>
    <row r="62765" spans="4:4" s="232" customFormat="1" ht="15.75" customHeight="1">
      <c r="D62765" s="233"/>
    </row>
    <row r="62767" spans="4:4" s="232" customFormat="1" ht="15.75" customHeight="1">
      <c r="D62767" s="233"/>
    </row>
    <row r="62769" spans="4:4" s="232" customFormat="1" ht="15.75" customHeight="1">
      <c r="D62769" s="233"/>
    </row>
    <row r="62771" spans="4:4" s="232" customFormat="1" ht="15.75" customHeight="1">
      <c r="D62771" s="233"/>
    </row>
    <row r="62773" spans="4:4" s="232" customFormat="1" ht="15.75" customHeight="1">
      <c r="D62773" s="233"/>
    </row>
    <row r="62775" spans="4:4" s="232" customFormat="1" ht="15.75" customHeight="1">
      <c r="D62775" s="233"/>
    </row>
    <row r="62777" spans="4:4" s="232" customFormat="1" ht="15.75" customHeight="1">
      <c r="D62777" s="233"/>
    </row>
    <row r="62779" spans="4:4" s="232" customFormat="1" ht="15.75" customHeight="1">
      <c r="D62779" s="233"/>
    </row>
    <row r="62781" spans="4:4" s="232" customFormat="1" ht="15.75" customHeight="1">
      <c r="D62781" s="233"/>
    </row>
    <row r="62783" spans="4:4" s="232" customFormat="1" ht="15.75" customHeight="1">
      <c r="D62783" s="233"/>
    </row>
    <row r="62785" spans="4:4" s="232" customFormat="1" ht="15.75" customHeight="1">
      <c r="D62785" s="233"/>
    </row>
    <row r="62787" spans="4:4" s="232" customFormat="1" ht="15.75" customHeight="1">
      <c r="D62787" s="233"/>
    </row>
    <row r="62789" spans="4:4" s="232" customFormat="1" ht="15.75" customHeight="1">
      <c r="D62789" s="233"/>
    </row>
    <row r="62791" spans="4:4" s="232" customFormat="1" ht="15.75" customHeight="1">
      <c r="D62791" s="233"/>
    </row>
    <row r="62793" spans="4:4" s="232" customFormat="1" ht="15.75" customHeight="1">
      <c r="D62793" s="233"/>
    </row>
    <row r="62795" spans="4:4" s="232" customFormat="1" ht="15.75" customHeight="1">
      <c r="D62795" s="233"/>
    </row>
    <row r="62797" spans="4:4" s="232" customFormat="1" ht="15.75" customHeight="1">
      <c r="D62797" s="233"/>
    </row>
    <row r="62799" spans="4:4" s="232" customFormat="1" ht="15.75" customHeight="1">
      <c r="D62799" s="233"/>
    </row>
    <row r="62801" spans="4:4" s="232" customFormat="1" ht="15.75" customHeight="1">
      <c r="D62801" s="233"/>
    </row>
    <row r="62803" spans="4:4" s="232" customFormat="1" ht="15.75" customHeight="1">
      <c r="D62803" s="233"/>
    </row>
    <row r="62805" spans="4:4" s="232" customFormat="1" ht="15.75" customHeight="1">
      <c r="D62805" s="233"/>
    </row>
    <row r="62807" spans="4:4" s="232" customFormat="1" ht="15.75" customHeight="1">
      <c r="D62807" s="233"/>
    </row>
    <row r="62809" spans="4:4" s="232" customFormat="1" ht="15.75" customHeight="1">
      <c r="D62809" s="233"/>
    </row>
    <row r="62811" spans="4:4" s="232" customFormat="1" ht="15.75" customHeight="1">
      <c r="D62811" s="233"/>
    </row>
    <row r="62813" spans="4:4" s="232" customFormat="1" ht="15.75" customHeight="1">
      <c r="D62813" s="233"/>
    </row>
    <row r="62815" spans="4:4" s="232" customFormat="1" ht="15.75" customHeight="1">
      <c r="D62815" s="233"/>
    </row>
    <row r="62817" spans="4:4" s="232" customFormat="1" ht="15.75" customHeight="1">
      <c r="D62817" s="233"/>
    </row>
    <row r="62819" spans="4:4" s="232" customFormat="1" ht="15.75" customHeight="1">
      <c r="D62819" s="233"/>
    </row>
    <row r="62821" spans="4:4" s="232" customFormat="1" ht="15.75" customHeight="1">
      <c r="D62821" s="233"/>
    </row>
    <row r="62823" spans="4:4" s="232" customFormat="1" ht="15.75" customHeight="1">
      <c r="D62823" s="233"/>
    </row>
    <row r="62825" spans="4:4" s="232" customFormat="1" ht="15.75" customHeight="1">
      <c r="D62825" s="233"/>
    </row>
    <row r="62827" spans="4:4" s="232" customFormat="1" ht="15.75" customHeight="1">
      <c r="D62827" s="233"/>
    </row>
    <row r="62829" spans="4:4" s="232" customFormat="1" ht="15.75" customHeight="1">
      <c r="D62829" s="233"/>
    </row>
    <row r="62831" spans="4:4" s="232" customFormat="1" ht="15.75" customHeight="1">
      <c r="D62831" s="233"/>
    </row>
    <row r="62833" spans="4:4" s="232" customFormat="1" ht="15.75" customHeight="1">
      <c r="D62833" s="233"/>
    </row>
    <row r="62835" spans="4:4" s="232" customFormat="1" ht="15.75" customHeight="1">
      <c r="D62835" s="233"/>
    </row>
    <row r="62837" spans="4:4" s="232" customFormat="1" ht="15.75" customHeight="1">
      <c r="D62837" s="233"/>
    </row>
    <row r="62839" spans="4:4" s="232" customFormat="1" ht="15.75" customHeight="1">
      <c r="D62839" s="233"/>
    </row>
    <row r="62841" spans="4:4" s="232" customFormat="1" ht="15.75" customHeight="1">
      <c r="D62841" s="233"/>
    </row>
    <row r="62843" spans="4:4" s="232" customFormat="1" ht="15.75" customHeight="1">
      <c r="D62843" s="233"/>
    </row>
    <row r="62845" spans="4:4" s="232" customFormat="1" ht="15.75" customHeight="1">
      <c r="D62845" s="233"/>
    </row>
    <row r="62847" spans="4:4" s="232" customFormat="1" ht="15.75" customHeight="1">
      <c r="D62847" s="233"/>
    </row>
    <row r="62849" spans="4:4" s="232" customFormat="1" ht="15.75" customHeight="1">
      <c r="D62849" s="233"/>
    </row>
    <row r="62851" spans="4:4" s="232" customFormat="1" ht="15.75" customHeight="1">
      <c r="D62851" s="233"/>
    </row>
    <row r="62853" spans="4:4" s="232" customFormat="1" ht="15.75" customHeight="1">
      <c r="D62853" s="233"/>
    </row>
    <row r="62855" spans="4:4" s="232" customFormat="1" ht="15.75" customHeight="1">
      <c r="D62855" s="233"/>
    </row>
    <row r="62857" spans="4:4" s="232" customFormat="1" ht="15.75" customHeight="1">
      <c r="D62857" s="233"/>
    </row>
    <row r="62859" spans="4:4" s="232" customFormat="1" ht="15.75" customHeight="1">
      <c r="D62859" s="233"/>
    </row>
    <row r="62861" spans="4:4" s="232" customFormat="1" ht="15.75" customHeight="1">
      <c r="D62861" s="233"/>
    </row>
    <row r="62863" spans="4:4" s="232" customFormat="1" ht="15.75" customHeight="1">
      <c r="D62863" s="233"/>
    </row>
    <row r="62865" spans="4:4" s="232" customFormat="1" ht="15.75" customHeight="1">
      <c r="D62865" s="233"/>
    </row>
    <row r="62867" spans="4:4" s="232" customFormat="1" ht="15.75" customHeight="1">
      <c r="D62867" s="233"/>
    </row>
    <row r="62869" spans="4:4" s="232" customFormat="1" ht="15.75" customHeight="1">
      <c r="D62869" s="233"/>
    </row>
    <row r="62871" spans="4:4" s="232" customFormat="1" ht="15.75" customHeight="1">
      <c r="D62871" s="233"/>
    </row>
    <row r="62873" spans="4:4" s="232" customFormat="1" ht="15.75" customHeight="1">
      <c r="D62873" s="233"/>
    </row>
    <row r="62875" spans="4:4" s="232" customFormat="1" ht="15.75" customHeight="1">
      <c r="D62875" s="233"/>
    </row>
    <row r="62877" spans="4:4" s="232" customFormat="1" ht="15.75" customHeight="1">
      <c r="D62877" s="233"/>
    </row>
    <row r="62879" spans="4:4" s="232" customFormat="1" ht="15.75" customHeight="1">
      <c r="D62879" s="233"/>
    </row>
    <row r="62881" spans="4:4" s="232" customFormat="1" ht="15.75" customHeight="1">
      <c r="D62881" s="233"/>
    </row>
    <row r="62883" spans="4:4" s="232" customFormat="1" ht="15.75" customHeight="1">
      <c r="D62883" s="233"/>
    </row>
    <row r="62885" spans="4:4" s="232" customFormat="1" ht="15.75" customHeight="1">
      <c r="D62885" s="233"/>
    </row>
    <row r="62887" spans="4:4" s="232" customFormat="1" ht="15.75" customHeight="1">
      <c r="D62887" s="233"/>
    </row>
    <row r="62889" spans="4:4" s="232" customFormat="1" ht="15.75" customHeight="1">
      <c r="D62889" s="233"/>
    </row>
    <row r="62891" spans="4:4" s="232" customFormat="1" ht="15.75" customHeight="1">
      <c r="D62891" s="233"/>
    </row>
    <row r="62893" spans="4:4" s="232" customFormat="1" ht="15.75" customHeight="1">
      <c r="D62893" s="233"/>
    </row>
    <row r="62895" spans="4:4" s="232" customFormat="1" ht="15.75" customHeight="1">
      <c r="D62895" s="233"/>
    </row>
    <row r="62897" spans="4:4" s="232" customFormat="1" ht="15.75" customHeight="1">
      <c r="D62897" s="233"/>
    </row>
    <row r="62899" spans="4:4" s="232" customFormat="1" ht="15.75" customHeight="1">
      <c r="D62899" s="233"/>
    </row>
    <row r="62901" spans="4:4" s="232" customFormat="1" ht="15.75" customHeight="1">
      <c r="D62901" s="233"/>
    </row>
    <row r="62903" spans="4:4" s="232" customFormat="1" ht="15.75" customHeight="1">
      <c r="D62903" s="233"/>
    </row>
    <row r="62905" spans="4:4" s="232" customFormat="1" ht="15.75" customHeight="1">
      <c r="D62905" s="233"/>
    </row>
    <row r="62907" spans="4:4" s="232" customFormat="1" ht="15.75" customHeight="1">
      <c r="D62907" s="233"/>
    </row>
    <row r="62909" spans="4:4" s="232" customFormat="1" ht="15.75" customHeight="1">
      <c r="D62909" s="233"/>
    </row>
    <row r="62911" spans="4:4" s="232" customFormat="1" ht="15.75" customHeight="1">
      <c r="D62911" s="233"/>
    </row>
    <row r="62913" spans="4:4" s="232" customFormat="1" ht="15.75" customHeight="1">
      <c r="D62913" s="233"/>
    </row>
    <row r="62915" spans="4:4" s="232" customFormat="1" ht="15.75" customHeight="1">
      <c r="D62915" s="233"/>
    </row>
    <row r="62917" spans="4:4" s="232" customFormat="1" ht="15.75" customHeight="1">
      <c r="D62917" s="233"/>
    </row>
    <row r="62919" spans="4:4" s="232" customFormat="1" ht="15.75" customHeight="1">
      <c r="D62919" s="233"/>
    </row>
    <row r="62921" spans="4:4" s="232" customFormat="1" ht="15.75" customHeight="1">
      <c r="D62921" s="233"/>
    </row>
    <row r="62923" spans="4:4" s="232" customFormat="1" ht="15.75" customHeight="1">
      <c r="D62923" s="233"/>
    </row>
    <row r="62925" spans="4:4" s="232" customFormat="1" ht="15.75" customHeight="1">
      <c r="D62925" s="233"/>
    </row>
    <row r="62927" spans="4:4" s="232" customFormat="1" ht="15.75" customHeight="1">
      <c r="D62927" s="233"/>
    </row>
    <row r="62929" spans="4:4" s="232" customFormat="1" ht="15.75" customHeight="1">
      <c r="D62929" s="233"/>
    </row>
    <row r="62931" spans="4:4" s="232" customFormat="1" ht="15.75" customHeight="1">
      <c r="D62931" s="233"/>
    </row>
    <row r="62933" spans="4:4" s="232" customFormat="1" ht="15.75" customHeight="1">
      <c r="D62933" s="233"/>
    </row>
    <row r="62935" spans="4:4" s="232" customFormat="1" ht="15.75" customHeight="1">
      <c r="D62935" s="233"/>
    </row>
    <row r="62937" spans="4:4" s="232" customFormat="1" ht="15.75" customHeight="1">
      <c r="D62937" s="233"/>
    </row>
    <row r="62939" spans="4:4" s="232" customFormat="1" ht="15.75" customHeight="1">
      <c r="D62939" s="233"/>
    </row>
    <row r="62941" spans="4:4" s="232" customFormat="1" ht="15.75" customHeight="1">
      <c r="D62941" s="233"/>
    </row>
    <row r="62943" spans="4:4" s="232" customFormat="1" ht="15.75" customHeight="1">
      <c r="D62943" s="233"/>
    </row>
    <row r="62945" spans="4:4" s="232" customFormat="1" ht="15.75" customHeight="1">
      <c r="D62945" s="233"/>
    </row>
    <row r="62947" spans="4:4" s="232" customFormat="1" ht="15.75" customHeight="1">
      <c r="D62947" s="233"/>
    </row>
    <row r="62949" spans="4:4" s="232" customFormat="1" ht="15.75" customHeight="1">
      <c r="D62949" s="233"/>
    </row>
    <row r="62951" spans="4:4" s="232" customFormat="1" ht="15.75" customHeight="1">
      <c r="D62951" s="233"/>
    </row>
    <row r="62953" spans="4:4" s="232" customFormat="1" ht="15.75" customHeight="1">
      <c r="D62953" s="233"/>
    </row>
    <row r="62955" spans="4:4" s="232" customFormat="1" ht="15.75" customHeight="1">
      <c r="D62955" s="233"/>
    </row>
    <row r="62957" spans="4:4" s="232" customFormat="1" ht="15.75" customHeight="1">
      <c r="D62957" s="233"/>
    </row>
    <row r="62959" spans="4:4" s="232" customFormat="1" ht="15.75" customHeight="1">
      <c r="D62959" s="233"/>
    </row>
    <row r="62961" spans="4:4" s="232" customFormat="1" ht="15.75" customHeight="1">
      <c r="D62961" s="233"/>
    </row>
    <row r="62963" spans="4:4" s="232" customFormat="1" ht="15.75" customHeight="1">
      <c r="D62963" s="233"/>
    </row>
    <row r="62965" spans="4:4" s="232" customFormat="1" ht="15.75" customHeight="1">
      <c r="D62965" s="233"/>
    </row>
    <row r="62967" spans="4:4" s="232" customFormat="1" ht="15.75" customHeight="1">
      <c r="D62967" s="233"/>
    </row>
    <row r="62969" spans="4:4" s="232" customFormat="1" ht="15.75" customHeight="1">
      <c r="D62969" s="233"/>
    </row>
    <row r="62971" spans="4:4" s="232" customFormat="1" ht="15.75" customHeight="1">
      <c r="D62971" s="233"/>
    </row>
    <row r="62973" spans="4:4" s="232" customFormat="1" ht="15.75" customHeight="1">
      <c r="D62973" s="233"/>
    </row>
    <row r="62975" spans="4:4" s="232" customFormat="1" ht="15.75" customHeight="1">
      <c r="D62975" s="233"/>
    </row>
    <row r="62977" spans="4:4" s="232" customFormat="1" ht="15.75" customHeight="1">
      <c r="D62977" s="233"/>
    </row>
    <row r="62979" spans="4:4" s="232" customFormat="1" ht="15.75" customHeight="1">
      <c r="D62979" s="233"/>
    </row>
    <row r="62981" spans="4:4" s="232" customFormat="1" ht="15.75" customHeight="1">
      <c r="D62981" s="233"/>
    </row>
    <row r="62983" spans="4:4" s="232" customFormat="1" ht="15.75" customHeight="1">
      <c r="D62983" s="233"/>
    </row>
    <row r="62985" spans="4:4" s="232" customFormat="1" ht="15.75" customHeight="1">
      <c r="D62985" s="233"/>
    </row>
    <row r="62987" spans="4:4" s="232" customFormat="1" ht="15.75" customHeight="1">
      <c r="D62987" s="233"/>
    </row>
    <row r="62989" spans="4:4" s="232" customFormat="1" ht="15.75" customHeight="1">
      <c r="D62989" s="233"/>
    </row>
    <row r="62991" spans="4:4" s="232" customFormat="1" ht="15.75" customHeight="1">
      <c r="D62991" s="233"/>
    </row>
    <row r="62993" spans="4:4" s="232" customFormat="1" ht="15.75" customHeight="1">
      <c r="D62993" s="233"/>
    </row>
    <row r="62995" spans="4:4" s="232" customFormat="1" ht="15.75" customHeight="1">
      <c r="D62995" s="233"/>
    </row>
    <row r="62997" spans="4:4" s="232" customFormat="1" ht="15.75" customHeight="1">
      <c r="D62997" s="233"/>
    </row>
    <row r="62999" spans="4:4" s="232" customFormat="1" ht="15.75" customHeight="1">
      <c r="D62999" s="233"/>
    </row>
    <row r="63001" spans="4:4" s="232" customFormat="1" ht="15.75" customHeight="1">
      <c r="D63001" s="233"/>
    </row>
    <row r="63003" spans="4:4" s="232" customFormat="1" ht="15.75" customHeight="1">
      <c r="D63003" s="233"/>
    </row>
    <row r="63005" spans="4:4" s="232" customFormat="1" ht="15.75" customHeight="1">
      <c r="D63005" s="233"/>
    </row>
    <row r="63007" spans="4:4" s="232" customFormat="1" ht="15.75" customHeight="1">
      <c r="D63007" s="233"/>
    </row>
    <row r="63009" spans="4:4" s="232" customFormat="1" ht="15.75" customHeight="1">
      <c r="D63009" s="233"/>
    </row>
    <row r="63011" spans="4:4" s="232" customFormat="1" ht="15.75" customHeight="1">
      <c r="D63011" s="233"/>
    </row>
    <row r="63013" spans="4:4" s="232" customFormat="1" ht="15.75" customHeight="1">
      <c r="D63013" s="233"/>
    </row>
    <row r="63015" spans="4:4" s="232" customFormat="1" ht="15.75" customHeight="1">
      <c r="D63015" s="233"/>
    </row>
    <row r="63017" spans="4:4" s="232" customFormat="1" ht="15.75" customHeight="1">
      <c r="D63017" s="233"/>
    </row>
    <row r="63019" spans="4:4" s="232" customFormat="1" ht="15.75" customHeight="1">
      <c r="D63019" s="233"/>
    </row>
    <row r="63021" spans="4:4" s="232" customFormat="1" ht="15.75" customHeight="1">
      <c r="D63021" s="233"/>
    </row>
    <row r="63023" spans="4:4" s="232" customFormat="1" ht="15.75" customHeight="1">
      <c r="D63023" s="233"/>
    </row>
    <row r="63025" spans="4:4" s="232" customFormat="1" ht="15.75" customHeight="1">
      <c r="D63025" s="233"/>
    </row>
    <row r="63027" spans="4:4" s="232" customFormat="1" ht="15.75" customHeight="1">
      <c r="D63027" s="233"/>
    </row>
    <row r="63029" spans="4:4" s="232" customFormat="1" ht="15.75" customHeight="1">
      <c r="D63029" s="233"/>
    </row>
    <row r="63031" spans="4:4" s="232" customFormat="1" ht="15.75" customHeight="1">
      <c r="D63031" s="233"/>
    </row>
    <row r="63033" spans="4:4" s="232" customFormat="1" ht="15.75" customHeight="1">
      <c r="D63033" s="233"/>
    </row>
    <row r="63035" spans="4:4" s="232" customFormat="1" ht="15.75" customHeight="1">
      <c r="D63035" s="233"/>
    </row>
    <row r="63037" spans="4:4" s="232" customFormat="1" ht="15.75" customHeight="1">
      <c r="D63037" s="233"/>
    </row>
    <row r="63039" spans="4:4" s="232" customFormat="1" ht="15.75" customHeight="1">
      <c r="D63039" s="233"/>
    </row>
    <row r="63041" spans="4:4" s="232" customFormat="1" ht="15.75" customHeight="1">
      <c r="D63041" s="233"/>
    </row>
    <row r="63043" spans="4:4" s="232" customFormat="1" ht="15.75" customHeight="1">
      <c r="D63043" s="233"/>
    </row>
    <row r="63045" spans="4:4" s="232" customFormat="1" ht="15.75" customHeight="1">
      <c r="D63045" s="233"/>
    </row>
    <row r="63047" spans="4:4" s="232" customFormat="1" ht="15.75" customHeight="1">
      <c r="D63047" s="233"/>
    </row>
    <row r="63049" spans="4:4" s="232" customFormat="1" ht="15.75" customHeight="1">
      <c r="D63049" s="233"/>
    </row>
    <row r="63051" spans="4:4" s="232" customFormat="1" ht="15.75" customHeight="1">
      <c r="D63051" s="233"/>
    </row>
    <row r="63053" spans="4:4" s="232" customFormat="1" ht="15.75" customHeight="1">
      <c r="D63053" s="233"/>
    </row>
    <row r="63055" spans="4:4" s="232" customFormat="1" ht="15.75" customHeight="1">
      <c r="D63055" s="233"/>
    </row>
    <row r="63057" spans="4:4" s="232" customFormat="1" ht="15.75" customHeight="1">
      <c r="D63057" s="233"/>
    </row>
    <row r="63059" spans="4:4" s="232" customFormat="1" ht="15.75" customHeight="1">
      <c r="D63059" s="233"/>
    </row>
    <row r="63061" spans="4:4" s="232" customFormat="1" ht="15.75" customHeight="1">
      <c r="D63061" s="233"/>
    </row>
    <row r="63063" spans="4:4" s="232" customFormat="1" ht="15.75" customHeight="1">
      <c r="D63063" s="233"/>
    </row>
    <row r="63065" spans="4:4" s="232" customFormat="1" ht="15.75" customHeight="1">
      <c r="D63065" s="233"/>
    </row>
    <row r="63067" spans="4:4" s="232" customFormat="1" ht="15.75" customHeight="1">
      <c r="D63067" s="233"/>
    </row>
    <row r="63069" spans="4:4" s="232" customFormat="1" ht="15.75" customHeight="1">
      <c r="D63069" s="233"/>
    </row>
    <row r="63071" spans="4:4" s="232" customFormat="1" ht="15.75" customHeight="1">
      <c r="D63071" s="233"/>
    </row>
    <row r="63073" spans="4:4" s="232" customFormat="1" ht="15.75" customHeight="1">
      <c r="D63073" s="233"/>
    </row>
    <row r="63075" spans="4:4" s="232" customFormat="1" ht="15.75" customHeight="1">
      <c r="D63075" s="233"/>
    </row>
    <row r="63077" spans="4:4" s="232" customFormat="1" ht="15.75" customHeight="1">
      <c r="D63077" s="233"/>
    </row>
    <row r="63079" spans="4:4" s="232" customFormat="1" ht="15.75" customHeight="1">
      <c r="D63079" s="233"/>
    </row>
    <row r="63081" spans="4:4" s="232" customFormat="1" ht="15.75" customHeight="1">
      <c r="D63081" s="233"/>
    </row>
    <row r="63083" spans="4:4" s="232" customFormat="1" ht="15.75" customHeight="1">
      <c r="D63083" s="233"/>
    </row>
    <row r="63085" spans="4:4" s="232" customFormat="1" ht="15.75" customHeight="1">
      <c r="D63085" s="233"/>
    </row>
    <row r="63087" spans="4:4" s="232" customFormat="1" ht="15.75" customHeight="1">
      <c r="D63087" s="233"/>
    </row>
    <row r="63089" spans="4:4" s="232" customFormat="1" ht="15.75" customHeight="1">
      <c r="D63089" s="233"/>
    </row>
    <row r="63091" spans="4:4" s="232" customFormat="1" ht="15.75" customHeight="1">
      <c r="D63091" s="233"/>
    </row>
    <row r="63093" spans="4:4" s="232" customFormat="1" ht="15.75" customHeight="1">
      <c r="D63093" s="233"/>
    </row>
    <row r="63095" spans="4:4" s="232" customFormat="1" ht="15.75" customHeight="1">
      <c r="D63095" s="233"/>
    </row>
    <row r="63097" spans="4:4" s="232" customFormat="1" ht="15.75" customHeight="1">
      <c r="D63097" s="233"/>
    </row>
    <row r="63099" spans="4:4" s="232" customFormat="1" ht="15.75" customHeight="1">
      <c r="D63099" s="233"/>
    </row>
    <row r="63101" spans="4:4" s="232" customFormat="1" ht="15.75" customHeight="1">
      <c r="D63101" s="233"/>
    </row>
    <row r="63103" spans="4:4" s="232" customFormat="1" ht="15.75" customHeight="1">
      <c r="D63103" s="233"/>
    </row>
    <row r="63105" spans="4:4" s="232" customFormat="1" ht="15.75" customHeight="1">
      <c r="D63105" s="233"/>
    </row>
    <row r="63107" spans="4:4" s="232" customFormat="1" ht="15.75" customHeight="1">
      <c r="D63107" s="233"/>
    </row>
    <row r="63109" spans="4:4" s="232" customFormat="1" ht="15.75" customHeight="1">
      <c r="D63109" s="233"/>
    </row>
    <row r="63111" spans="4:4" s="232" customFormat="1" ht="15.75" customHeight="1">
      <c r="D63111" s="233"/>
    </row>
    <row r="63113" spans="4:4" s="232" customFormat="1" ht="15.75" customHeight="1">
      <c r="D63113" s="233"/>
    </row>
    <row r="63115" spans="4:4" s="232" customFormat="1" ht="15.75" customHeight="1">
      <c r="D63115" s="233"/>
    </row>
    <row r="63117" spans="4:4" s="232" customFormat="1" ht="15.75" customHeight="1">
      <c r="D63117" s="233"/>
    </row>
    <row r="63119" spans="4:4" s="232" customFormat="1" ht="15.75" customHeight="1">
      <c r="D63119" s="233"/>
    </row>
    <row r="63121" spans="4:4" s="232" customFormat="1" ht="15.75" customHeight="1">
      <c r="D63121" s="233"/>
    </row>
    <row r="63123" spans="4:4" s="232" customFormat="1" ht="15.75" customHeight="1">
      <c r="D63123" s="233"/>
    </row>
    <row r="63125" spans="4:4" s="232" customFormat="1" ht="15.75" customHeight="1">
      <c r="D63125" s="233"/>
    </row>
    <row r="63127" spans="4:4" s="232" customFormat="1" ht="15.75" customHeight="1">
      <c r="D63127" s="233"/>
    </row>
    <row r="63129" spans="4:4" s="232" customFormat="1" ht="15.75" customHeight="1">
      <c r="D63129" s="233"/>
    </row>
    <row r="63131" spans="4:4" s="232" customFormat="1" ht="15.75" customHeight="1">
      <c r="D63131" s="233"/>
    </row>
    <row r="63133" spans="4:4" s="232" customFormat="1" ht="15.75" customHeight="1">
      <c r="D63133" s="233"/>
    </row>
    <row r="63135" spans="4:4" s="232" customFormat="1" ht="15.75" customHeight="1">
      <c r="D63135" s="233"/>
    </row>
    <row r="63137" spans="4:4" s="232" customFormat="1" ht="15.75" customHeight="1">
      <c r="D63137" s="233"/>
    </row>
    <row r="63139" spans="4:4" s="232" customFormat="1" ht="15.75" customHeight="1">
      <c r="D63139" s="233"/>
    </row>
    <row r="63141" spans="4:4" s="232" customFormat="1" ht="15.75" customHeight="1">
      <c r="D63141" s="233"/>
    </row>
    <row r="63143" spans="4:4" s="232" customFormat="1" ht="15.75" customHeight="1">
      <c r="D63143" s="233"/>
    </row>
    <row r="63145" spans="4:4" s="232" customFormat="1" ht="15.75" customHeight="1">
      <c r="D63145" s="233"/>
    </row>
    <row r="63147" spans="4:4" s="232" customFormat="1" ht="15.75" customHeight="1">
      <c r="D63147" s="233"/>
    </row>
    <row r="63149" spans="4:4" s="232" customFormat="1" ht="15.75" customHeight="1">
      <c r="D63149" s="233"/>
    </row>
    <row r="63151" spans="4:4" s="232" customFormat="1" ht="15.75" customHeight="1">
      <c r="D63151" s="233"/>
    </row>
    <row r="63153" spans="4:4" s="232" customFormat="1" ht="15.75" customHeight="1">
      <c r="D63153" s="233"/>
    </row>
    <row r="63155" spans="4:4" s="232" customFormat="1" ht="15.75" customHeight="1">
      <c r="D63155" s="233"/>
    </row>
    <row r="63157" spans="4:4" s="232" customFormat="1" ht="15.75" customHeight="1">
      <c r="D63157" s="233"/>
    </row>
    <row r="63159" spans="4:4" s="232" customFormat="1" ht="15.75" customHeight="1">
      <c r="D63159" s="233"/>
    </row>
    <row r="63161" spans="4:4" s="232" customFormat="1" ht="15.75" customHeight="1">
      <c r="D63161" s="233"/>
    </row>
    <row r="63163" spans="4:4" s="232" customFormat="1" ht="15.75" customHeight="1">
      <c r="D63163" s="233"/>
    </row>
    <row r="63165" spans="4:4" s="232" customFormat="1" ht="15.75" customHeight="1">
      <c r="D63165" s="233"/>
    </row>
    <row r="63167" spans="4:4" s="232" customFormat="1" ht="15.75" customHeight="1">
      <c r="D63167" s="233"/>
    </row>
    <row r="63169" spans="4:4" s="232" customFormat="1" ht="15.75" customHeight="1">
      <c r="D63169" s="233"/>
    </row>
    <row r="63171" spans="4:4" s="232" customFormat="1" ht="15.75" customHeight="1">
      <c r="D63171" s="233"/>
    </row>
    <row r="63173" spans="4:4" s="232" customFormat="1" ht="15.75" customHeight="1">
      <c r="D63173" s="233"/>
    </row>
    <row r="63175" spans="4:4" s="232" customFormat="1" ht="15.75" customHeight="1">
      <c r="D63175" s="233"/>
    </row>
    <row r="63177" spans="4:4" s="232" customFormat="1" ht="15.75" customHeight="1">
      <c r="D63177" s="233"/>
    </row>
    <row r="63179" spans="4:4" s="232" customFormat="1" ht="15.75" customHeight="1">
      <c r="D63179" s="233"/>
    </row>
    <row r="63181" spans="4:4" s="232" customFormat="1" ht="15.75" customHeight="1">
      <c r="D63181" s="233"/>
    </row>
    <row r="63183" spans="4:4" s="232" customFormat="1" ht="15.75" customHeight="1">
      <c r="D63183" s="233"/>
    </row>
    <row r="63185" spans="4:4" s="232" customFormat="1" ht="15.75" customHeight="1">
      <c r="D63185" s="233"/>
    </row>
    <row r="63187" spans="4:4" s="232" customFormat="1" ht="15.75" customHeight="1">
      <c r="D63187" s="233"/>
    </row>
    <row r="63189" spans="4:4" s="232" customFormat="1" ht="15.75" customHeight="1">
      <c r="D63189" s="233"/>
    </row>
    <row r="63191" spans="4:4" s="232" customFormat="1" ht="15.75" customHeight="1">
      <c r="D63191" s="233"/>
    </row>
    <row r="63193" spans="4:4" s="232" customFormat="1" ht="15.75" customHeight="1">
      <c r="D63193" s="233"/>
    </row>
    <row r="63195" spans="4:4" s="232" customFormat="1" ht="15.75" customHeight="1">
      <c r="D63195" s="233"/>
    </row>
    <row r="63197" spans="4:4" s="232" customFormat="1" ht="15.75" customHeight="1">
      <c r="D63197" s="233"/>
    </row>
    <row r="63199" spans="4:4" s="232" customFormat="1" ht="15.75" customHeight="1">
      <c r="D63199" s="233"/>
    </row>
    <row r="63201" spans="4:4" s="232" customFormat="1" ht="15.75" customHeight="1">
      <c r="D63201" s="233"/>
    </row>
    <row r="63203" spans="4:4" s="232" customFormat="1" ht="15.75" customHeight="1">
      <c r="D63203" s="233"/>
    </row>
    <row r="63205" spans="4:4" s="232" customFormat="1" ht="15.75" customHeight="1">
      <c r="D63205" s="233"/>
    </row>
    <row r="63207" spans="4:4" s="232" customFormat="1" ht="15.75" customHeight="1">
      <c r="D63207" s="233"/>
    </row>
    <row r="63209" spans="4:4" s="232" customFormat="1" ht="15.75" customHeight="1">
      <c r="D63209" s="233"/>
    </row>
    <row r="63211" spans="4:4" s="232" customFormat="1" ht="15.75" customHeight="1">
      <c r="D63211" s="233"/>
    </row>
    <row r="63213" spans="4:4" s="232" customFormat="1" ht="15.75" customHeight="1">
      <c r="D63213" s="233"/>
    </row>
    <row r="63215" spans="4:4" s="232" customFormat="1" ht="15.75" customHeight="1">
      <c r="D63215" s="233"/>
    </row>
    <row r="63217" spans="4:4" s="232" customFormat="1" ht="15.75" customHeight="1">
      <c r="D63217" s="233"/>
    </row>
    <row r="63219" spans="4:4" s="232" customFormat="1" ht="15.75" customHeight="1">
      <c r="D63219" s="233"/>
    </row>
    <row r="63221" spans="4:4" s="232" customFormat="1" ht="15.75" customHeight="1">
      <c r="D63221" s="233"/>
    </row>
    <row r="63223" spans="4:4" s="232" customFormat="1" ht="15.75" customHeight="1">
      <c r="D63223" s="233"/>
    </row>
    <row r="63225" spans="4:4" s="232" customFormat="1" ht="15.75" customHeight="1">
      <c r="D63225" s="233"/>
    </row>
    <row r="63227" spans="4:4" s="232" customFormat="1" ht="15.75" customHeight="1">
      <c r="D63227" s="233"/>
    </row>
    <row r="63229" spans="4:4" s="232" customFormat="1" ht="15.75" customHeight="1">
      <c r="D63229" s="233"/>
    </row>
    <row r="63231" spans="4:4" s="232" customFormat="1" ht="15.75" customHeight="1">
      <c r="D63231" s="233"/>
    </row>
    <row r="63233" spans="4:4" s="232" customFormat="1" ht="15.75" customHeight="1">
      <c r="D63233" s="233"/>
    </row>
    <row r="63235" spans="4:4" s="232" customFormat="1" ht="15.75" customHeight="1">
      <c r="D63235" s="233"/>
    </row>
    <row r="63237" spans="4:4" s="232" customFormat="1" ht="15.75" customHeight="1">
      <c r="D63237" s="233"/>
    </row>
    <row r="63239" spans="4:4" s="232" customFormat="1" ht="15.75" customHeight="1">
      <c r="D63239" s="233"/>
    </row>
    <row r="63241" spans="4:4" s="232" customFormat="1" ht="15.75" customHeight="1">
      <c r="D63241" s="233"/>
    </row>
    <row r="63243" spans="4:4" s="232" customFormat="1" ht="15.75" customHeight="1">
      <c r="D63243" s="233"/>
    </row>
    <row r="63245" spans="4:4" s="232" customFormat="1" ht="15.75" customHeight="1">
      <c r="D63245" s="233"/>
    </row>
    <row r="63247" spans="4:4" s="232" customFormat="1" ht="15.75" customHeight="1">
      <c r="D63247" s="233"/>
    </row>
    <row r="63249" spans="4:4" s="232" customFormat="1" ht="15.75" customHeight="1">
      <c r="D63249" s="233"/>
    </row>
    <row r="63251" spans="4:4" s="232" customFormat="1" ht="15.75" customHeight="1">
      <c r="D63251" s="233"/>
    </row>
    <row r="63253" spans="4:4" s="232" customFormat="1" ht="15.75" customHeight="1">
      <c r="D63253" s="233"/>
    </row>
    <row r="63255" spans="4:4" s="232" customFormat="1" ht="15.75" customHeight="1">
      <c r="D63255" s="233"/>
    </row>
    <row r="63257" spans="4:4" s="232" customFormat="1" ht="15.75" customHeight="1">
      <c r="D63257" s="233"/>
    </row>
    <row r="63259" spans="4:4" s="232" customFormat="1" ht="15.75" customHeight="1">
      <c r="D63259" s="233"/>
    </row>
    <row r="63261" spans="4:4" s="232" customFormat="1" ht="15.75" customHeight="1">
      <c r="D63261" s="233"/>
    </row>
    <row r="63263" spans="4:4" s="232" customFormat="1" ht="15.75" customHeight="1">
      <c r="D63263" s="233"/>
    </row>
    <row r="63265" spans="4:4" s="232" customFormat="1" ht="15.75" customHeight="1">
      <c r="D63265" s="233"/>
    </row>
    <row r="63267" spans="4:4" s="232" customFormat="1" ht="15.75" customHeight="1">
      <c r="D63267" s="233"/>
    </row>
    <row r="63269" spans="4:4" s="232" customFormat="1" ht="15.75" customHeight="1">
      <c r="D63269" s="233"/>
    </row>
    <row r="63271" spans="4:4" s="232" customFormat="1" ht="15.75" customHeight="1">
      <c r="D63271" s="233"/>
    </row>
    <row r="63273" spans="4:4" s="232" customFormat="1" ht="15.75" customHeight="1">
      <c r="D63273" s="233"/>
    </row>
    <row r="63275" spans="4:4" s="232" customFormat="1" ht="15.75" customHeight="1">
      <c r="D63275" s="233"/>
    </row>
    <row r="63277" spans="4:4" s="232" customFormat="1" ht="15.75" customHeight="1">
      <c r="D63277" s="233"/>
    </row>
    <row r="63279" spans="4:4" s="232" customFormat="1" ht="15.75" customHeight="1">
      <c r="D63279" s="233"/>
    </row>
    <row r="63281" spans="4:4" s="232" customFormat="1" ht="15.75" customHeight="1">
      <c r="D63281" s="233"/>
    </row>
    <row r="63283" spans="4:4" s="232" customFormat="1" ht="15.75" customHeight="1">
      <c r="D63283" s="233"/>
    </row>
    <row r="63285" spans="4:4" s="232" customFormat="1" ht="15.75" customHeight="1">
      <c r="D63285" s="233"/>
    </row>
    <row r="63287" spans="4:4" s="232" customFormat="1" ht="15.75" customHeight="1">
      <c r="D63287" s="233"/>
    </row>
    <row r="63289" spans="4:4" s="232" customFormat="1" ht="15.75" customHeight="1">
      <c r="D63289" s="233"/>
    </row>
    <row r="63291" spans="4:4" s="232" customFormat="1" ht="15.75" customHeight="1">
      <c r="D63291" s="233"/>
    </row>
    <row r="63293" spans="4:4" s="232" customFormat="1" ht="15.75" customHeight="1">
      <c r="D63293" s="233"/>
    </row>
    <row r="63295" spans="4:4" s="232" customFormat="1" ht="15.75" customHeight="1">
      <c r="D63295" s="233"/>
    </row>
    <row r="63297" spans="4:4" s="232" customFormat="1" ht="15.75" customHeight="1">
      <c r="D63297" s="233"/>
    </row>
    <row r="63299" spans="4:4" s="232" customFormat="1" ht="15.75" customHeight="1">
      <c r="D63299" s="233"/>
    </row>
    <row r="63301" spans="4:4" s="232" customFormat="1" ht="15.75" customHeight="1">
      <c r="D63301" s="233"/>
    </row>
    <row r="63303" spans="4:4" s="232" customFormat="1" ht="15.75" customHeight="1">
      <c r="D63303" s="233"/>
    </row>
    <row r="63305" spans="4:4" s="232" customFormat="1" ht="15.75" customHeight="1">
      <c r="D63305" s="233"/>
    </row>
    <row r="63307" spans="4:4" s="232" customFormat="1" ht="15.75" customHeight="1">
      <c r="D63307" s="233"/>
    </row>
    <row r="63309" spans="4:4" s="232" customFormat="1" ht="15.75" customHeight="1">
      <c r="D63309" s="233"/>
    </row>
    <row r="63311" spans="4:4" s="232" customFormat="1" ht="15.75" customHeight="1">
      <c r="D63311" s="233"/>
    </row>
    <row r="63313" spans="4:4" s="232" customFormat="1" ht="15.75" customHeight="1">
      <c r="D63313" s="233"/>
    </row>
    <row r="63315" spans="4:4" s="232" customFormat="1" ht="15.75" customHeight="1">
      <c r="D63315" s="233"/>
    </row>
    <row r="63317" spans="4:4" s="232" customFormat="1" ht="15.75" customHeight="1">
      <c r="D63317" s="233"/>
    </row>
    <row r="63319" spans="4:4" s="232" customFormat="1" ht="15.75" customHeight="1">
      <c r="D63319" s="233"/>
    </row>
    <row r="63321" spans="4:4" s="232" customFormat="1" ht="15.75" customHeight="1">
      <c r="D63321" s="233"/>
    </row>
    <row r="63323" spans="4:4" s="232" customFormat="1" ht="15.75" customHeight="1">
      <c r="D63323" s="233"/>
    </row>
    <row r="63325" spans="4:4" s="232" customFormat="1" ht="15.75" customHeight="1">
      <c r="D63325" s="233"/>
    </row>
    <row r="63327" spans="4:4" s="232" customFormat="1" ht="15.75" customHeight="1">
      <c r="D63327" s="233"/>
    </row>
    <row r="63329" spans="4:4" s="232" customFormat="1" ht="15.75" customHeight="1">
      <c r="D63329" s="233"/>
    </row>
    <row r="63331" spans="4:4" s="232" customFormat="1" ht="15.75" customHeight="1">
      <c r="D63331" s="233"/>
    </row>
    <row r="63333" spans="4:4" s="232" customFormat="1" ht="15.75" customHeight="1">
      <c r="D63333" s="233"/>
    </row>
    <row r="63335" spans="4:4" s="232" customFormat="1" ht="15.75" customHeight="1">
      <c r="D63335" s="233"/>
    </row>
    <row r="63337" spans="4:4" s="232" customFormat="1" ht="15.75" customHeight="1">
      <c r="D63337" s="233"/>
    </row>
    <row r="63339" spans="4:4" s="232" customFormat="1" ht="15.75" customHeight="1">
      <c r="D63339" s="233"/>
    </row>
    <row r="63341" spans="4:4" s="232" customFormat="1" ht="15.75" customHeight="1">
      <c r="D63341" s="233"/>
    </row>
    <row r="63343" spans="4:4" s="232" customFormat="1" ht="15.75" customHeight="1">
      <c r="D63343" s="233"/>
    </row>
    <row r="63345" spans="4:4" s="232" customFormat="1" ht="15.75" customHeight="1">
      <c r="D63345" s="233"/>
    </row>
    <row r="63347" spans="4:4" s="232" customFormat="1" ht="15.75" customHeight="1">
      <c r="D63347" s="233"/>
    </row>
    <row r="63349" spans="4:4" s="232" customFormat="1" ht="15.75" customHeight="1">
      <c r="D63349" s="233"/>
    </row>
    <row r="63351" spans="4:4" s="232" customFormat="1" ht="15.75" customHeight="1">
      <c r="D63351" s="233"/>
    </row>
    <row r="63353" spans="4:4" s="232" customFormat="1" ht="15.75" customHeight="1">
      <c r="D63353" s="233"/>
    </row>
    <row r="63355" spans="4:4" s="232" customFormat="1" ht="15.75" customHeight="1">
      <c r="D63355" s="233"/>
    </row>
    <row r="63357" spans="4:4" s="232" customFormat="1" ht="15.75" customHeight="1">
      <c r="D63357" s="233"/>
    </row>
    <row r="63359" spans="4:4" s="232" customFormat="1" ht="15.75" customHeight="1">
      <c r="D63359" s="233"/>
    </row>
    <row r="63361" spans="4:4" s="232" customFormat="1" ht="15.75" customHeight="1">
      <c r="D63361" s="233"/>
    </row>
    <row r="63363" spans="4:4" s="232" customFormat="1" ht="15.75" customHeight="1">
      <c r="D63363" s="233"/>
    </row>
    <row r="63365" spans="4:4" s="232" customFormat="1" ht="15.75" customHeight="1">
      <c r="D63365" s="233"/>
    </row>
    <row r="63367" spans="4:4" s="232" customFormat="1" ht="15.75" customHeight="1">
      <c r="D63367" s="233"/>
    </row>
    <row r="63369" spans="4:4" s="232" customFormat="1" ht="15.75" customHeight="1">
      <c r="D63369" s="233"/>
    </row>
    <row r="63371" spans="4:4" s="232" customFormat="1" ht="15.75" customHeight="1">
      <c r="D63371" s="233"/>
    </row>
    <row r="63373" spans="4:4" s="232" customFormat="1" ht="15.75" customHeight="1">
      <c r="D63373" s="233"/>
    </row>
    <row r="63375" spans="4:4" s="232" customFormat="1" ht="15.75" customHeight="1">
      <c r="D63375" s="233"/>
    </row>
    <row r="63377" spans="4:4" s="232" customFormat="1" ht="15.75" customHeight="1">
      <c r="D63377" s="233"/>
    </row>
    <row r="63379" spans="4:4" s="232" customFormat="1" ht="15.75" customHeight="1">
      <c r="D63379" s="233"/>
    </row>
    <row r="63381" spans="4:4" s="232" customFormat="1" ht="15.75" customHeight="1">
      <c r="D63381" s="233"/>
    </row>
    <row r="63383" spans="4:4" s="232" customFormat="1" ht="15.75" customHeight="1">
      <c r="D63383" s="233"/>
    </row>
    <row r="63385" spans="4:4" s="232" customFormat="1" ht="15.75" customHeight="1">
      <c r="D63385" s="233"/>
    </row>
    <row r="63387" spans="4:4" s="232" customFormat="1" ht="15.75" customHeight="1">
      <c r="D63387" s="233"/>
    </row>
    <row r="63389" spans="4:4" s="232" customFormat="1" ht="15.75" customHeight="1">
      <c r="D63389" s="233"/>
    </row>
    <row r="63391" spans="4:4" s="232" customFormat="1" ht="15.75" customHeight="1">
      <c r="D63391" s="233"/>
    </row>
    <row r="63393" spans="4:4" s="232" customFormat="1" ht="15.75" customHeight="1">
      <c r="D63393" s="233"/>
    </row>
    <row r="63395" spans="4:4" s="232" customFormat="1" ht="15.75" customHeight="1">
      <c r="D63395" s="233"/>
    </row>
    <row r="63397" spans="4:4" s="232" customFormat="1" ht="15.75" customHeight="1">
      <c r="D63397" s="233"/>
    </row>
    <row r="63399" spans="4:4" s="232" customFormat="1" ht="15.75" customHeight="1">
      <c r="D63399" s="233"/>
    </row>
    <row r="63401" spans="4:4" s="232" customFormat="1" ht="15.75" customHeight="1">
      <c r="D63401" s="233"/>
    </row>
    <row r="63403" spans="4:4" s="232" customFormat="1" ht="15.75" customHeight="1">
      <c r="D63403" s="233"/>
    </row>
    <row r="63405" spans="4:4" s="232" customFormat="1" ht="15.75" customHeight="1">
      <c r="D63405" s="233"/>
    </row>
    <row r="63407" spans="4:4" s="232" customFormat="1" ht="15.75" customHeight="1">
      <c r="D63407" s="233"/>
    </row>
    <row r="63409" spans="4:4" s="232" customFormat="1" ht="15.75" customHeight="1">
      <c r="D63409" s="233"/>
    </row>
    <row r="63411" spans="4:4" s="232" customFormat="1" ht="15.75" customHeight="1">
      <c r="D63411" s="233"/>
    </row>
    <row r="63413" spans="4:4" s="232" customFormat="1" ht="15.75" customHeight="1">
      <c r="D63413" s="233"/>
    </row>
    <row r="63415" spans="4:4" s="232" customFormat="1" ht="15.75" customHeight="1">
      <c r="D63415" s="233"/>
    </row>
    <row r="63417" spans="4:4" s="232" customFormat="1" ht="15.75" customHeight="1">
      <c r="D63417" s="233"/>
    </row>
    <row r="63419" spans="4:4" s="232" customFormat="1" ht="15.75" customHeight="1">
      <c r="D63419" s="233"/>
    </row>
    <row r="63421" spans="4:4" s="232" customFormat="1" ht="15.75" customHeight="1">
      <c r="D63421" s="233"/>
    </row>
    <row r="63423" spans="4:4" s="232" customFormat="1" ht="15.75" customHeight="1">
      <c r="D63423" s="233"/>
    </row>
    <row r="63425" spans="4:4" s="232" customFormat="1" ht="15.75" customHeight="1">
      <c r="D63425" s="233"/>
    </row>
    <row r="63427" spans="4:4" s="232" customFormat="1" ht="15.75" customHeight="1">
      <c r="D63427" s="233"/>
    </row>
    <row r="63429" spans="4:4" s="232" customFormat="1" ht="15.75" customHeight="1">
      <c r="D63429" s="233"/>
    </row>
    <row r="63431" spans="4:4" s="232" customFormat="1" ht="15.75" customHeight="1">
      <c r="D63431" s="233"/>
    </row>
    <row r="63433" spans="4:4" s="232" customFormat="1" ht="15.75" customHeight="1">
      <c r="D63433" s="233"/>
    </row>
    <row r="63435" spans="4:4" s="232" customFormat="1" ht="15.75" customHeight="1">
      <c r="D63435" s="233"/>
    </row>
    <row r="63437" spans="4:4" s="232" customFormat="1" ht="15.75" customHeight="1">
      <c r="D63437" s="233"/>
    </row>
    <row r="63439" spans="4:4" s="232" customFormat="1" ht="15.75" customHeight="1">
      <c r="D63439" s="233"/>
    </row>
    <row r="63441" spans="4:4" s="232" customFormat="1" ht="15.75" customHeight="1">
      <c r="D63441" s="233"/>
    </row>
    <row r="63443" spans="4:4" s="232" customFormat="1" ht="15.75" customHeight="1">
      <c r="D63443" s="233"/>
    </row>
    <row r="63445" spans="4:4" s="232" customFormat="1" ht="15.75" customHeight="1">
      <c r="D63445" s="233"/>
    </row>
    <row r="63447" spans="4:4" s="232" customFormat="1" ht="15.75" customHeight="1">
      <c r="D63447" s="233"/>
    </row>
    <row r="63449" spans="4:4" s="232" customFormat="1" ht="15.75" customHeight="1">
      <c r="D63449" s="233"/>
    </row>
    <row r="63451" spans="4:4" s="232" customFormat="1" ht="15.75" customHeight="1">
      <c r="D63451" s="233"/>
    </row>
    <row r="63453" spans="4:4" s="232" customFormat="1" ht="15.75" customHeight="1">
      <c r="D63453" s="233"/>
    </row>
    <row r="63455" spans="4:4" s="232" customFormat="1" ht="15.75" customHeight="1">
      <c r="D63455" s="233"/>
    </row>
    <row r="63457" spans="4:4" s="232" customFormat="1" ht="15.75" customHeight="1">
      <c r="D63457" s="233"/>
    </row>
    <row r="63459" spans="4:4" s="232" customFormat="1" ht="15.75" customHeight="1">
      <c r="D63459" s="233"/>
    </row>
    <row r="63461" spans="4:4" s="232" customFormat="1" ht="15.75" customHeight="1">
      <c r="D63461" s="233"/>
    </row>
    <row r="63463" spans="4:4" s="232" customFormat="1" ht="15.75" customHeight="1">
      <c r="D63463" s="233"/>
    </row>
    <row r="63465" spans="4:4" s="232" customFormat="1" ht="15.75" customHeight="1">
      <c r="D63465" s="233"/>
    </row>
    <row r="63467" spans="4:4" s="232" customFormat="1" ht="15.75" customHeight="1">
      <c r="D63467" s="233"/>
    </row>
    <row r="63469" spans="4:4" s="232" customFormat="1" ht="15.75" customHeight="1">
      <c r="D63469" s="233"/>
    </row>
    <row r="63471" spans="4:4" s="232" customFormat="1" ht="15.75" customHeight="1">
      <c r="D63471" s="233"/>
    </row>
    <row r="63473" spans="4:4" s="232" customFormat="1" ht="15.75" customHeight="1">
      <c r="D63473" s="233"/>
    </row>
    <row r="63475" spans="4:4" s="232" customFormat="1" ht="15.75" customHeight="1">
      <c r="D63475" s="233"/>
    </row>
    <row r="63477" spans="4:4" s="232" customFormat="1" ht="15.75" customHeight="1">
      <c r="D63477" s="233"/>
    </row>
    <row r="63479" spans="4:4" s="232" customFormat="1" ht="15.75" customHeight="1">
      <c r="D63479" s="233"/>
    </row>
    <row r="63481" spans="4:4" s="232" customFormat="1" ht="15.75" customHeight="1">
      <c r="D63481" s="233"/>
    </row>
    <row r="63483" spans="4:4" s="232" customFormat="1" ht="15.75" customHeight="1">
      <c r="D63483" s="233"/>
    </row>
    <row r="63485" spans="4:4" s="232" customFormat="1" ht="15.75" customHeight="1">
      <c r="D63485" s="233"/>
    </row>
    <row r="63487" spans="4:4" s="232" customFormat="1" ht="15.75" customHeight="1">
      <c r="D63487" s="233"/>
    </row>
    <row r="63489" spans="4:4" s="232" customFormat="1" ht="15.75" customHeight="1">
      <c r="D63489" s="233"/>
    </row>
    <row r="63491" spans="4:4" s="232" customFormat="1" ht="15.75" customHeight="1">
      <c r="D63491" s="233"/>
    </row>
    <row r="63493" spans="4:4" s="232" customFormat="1" ht="15.75" customHeight="1">
      <c r="D63493" s="233"/>
    </row>
    <row r="63495" spans="4:4" s="232" customFormat="1" ht="15.75" customHeight="1">
      <c r="D63495" s="233"/>
    </row>
    <row r="63497" spans="4:4" s="232" customFormat="1" ht="15.75" customHeight="1">
      <c r="D63497" s="233"/>
    </row>
    <row r="63499" spans="4:4" s="232" customFormat="1" ht="15.75" customHeight="1">
      <c r="D63499" s="233"/>
    </row>
    <row r="63501" spans="4:4" s="232" customFormat="1" ht="15.75" customHeight="1">
      <c r="D63501" s="233"/>
    </row>
    <row r="63503" spans="4:4" s="232" customFormat="1" ht="15.75" customHeight="1">
      <c r="D63503" s="233"/>
    </row>
    <row r="63505" spans="4:4" s="232" customFormat="1" ht="15.75" customHeight="1">
      <c r="D63505" s="233"/>
    </row>
    <row r="63507" spans="4:4" s="232" customFormat="1" ht="15.75" customHeight="1">
      <c r="D63507" s="233"/>
    </row>
    <row r="63509" spans="4:4" s="232" customFormat="1" ht="15.75" customHeight="1">
      <c r="D63509" s="233"/>
    </row>
    <row r="63511" spans="4:4" s="232" customFormat="1" ht="15.75" customHeight="1">
      <c r="D63511" s="233"/>
    </row>
    <row r="63513" spans="4:4" s="232" customFormat="1" ht="15.75" customHeight="1">
      <c r="D63513" s="233"/>
    </row>
    <row r="63515" spans="4:4" s="232" customFormat="1" ht="15.75" customHeight="1">
      <c r="D63515" s="233"/>
    </row>
    <row r="63517" spans="4:4" s="232" customFormat="1" ht="15.75" customHeight="1">
      <c r="D63517" s="233"/>
    </row>
    <row r="63519" spans="4:4" s="232" customFormat="1" ht="15.75" customHeight="1">
      <c r="D63519" s="233"/>
    </row>
    <row r="63521" spans="4:4" s="232" customFormat="1" ht="15.75" customHeight="1">
      <c r="D63521" s="233"/>
    </row>
    <row r="63523" spans="4:4" s="232" customFormat="1" ht="15.75" customHeight="1">
      <c r="D63523" s="233"/>
    </row>
    <row r="63525" spans="4:4" s="232" customFormat="1" ht="15.75" customHeight="1">
      <c r="D63525" s="233"/>
    </row>
    <row r="63527" spans="4:4" s="232" customFormat="1" ht="15.75" customHeight="1">
      <c r="D63527" s="233"/>
    </row>
    <row r="63529" spans="4:4" s="232" customFormat="1" ht="15.75" customHeight="1">
      <c r="D63529" s="233"/>
    </row>
    <row r="63531" spans="4:4" s="232" customFormat="1" ht="15.75" customHeight="1">
      <c r="D63531" s="233"/>
    </row>
    <row r="63533" spans="4:4" s="232" customFormat="1" ht="15.75" customHeight="1">
      <c r="D63533" s="233"/>
    </row>
    <row r="63535" spans="4:4" s="232" customFormat="1" ht="15.75" customHeight="1">
      <c r="D63535" s="233"/>
    </row>
    <row r="63537" spans="4:4" s="232" customFormat="1" ht="15.75" customHeight="1">
      <c r="D63537" s="233"/>
    </row>
    <row r="63539" spans="4:4" s="232" customFormat="1" ht="15.75" customHeight="1">
      <c r="D63539" s="233"/>
    </row>
    <row r="63541" spans="4:4" s="232" customFormat="1" ht="15.75" customHeight="1">
      <c r="D63541" s="233"/>
    </row>
    <row r="63543" spans="4:4" s="232" customFormat="1" ht="15.75" customHeight="1">
      <c r="D63543" s="233"/>
    </row>
    <row r="63545" spans="4:4" s="232" customFormat="1" ht="15.75" customHeight="1">
      <c r="D63545" s="233"/>
    </row>
    <row r="63547" spans="4:4" s="232" customFormat="1" ht="15.75" customHeight="1">
      <c r="D63547" s="233"/>
    </row>
    <row r="63549" spans="4:4" s="232" customFormat="1" ht="15.75" customHeight="1">
      <c r="D63549" s="233"/>
    </row>
    <row r="63551" spans="4:4" s="232" customFormat="1" ht="15.75" customHeight="1">
      <c r="D63551" s="233"/>
    </row>
    <row r="63553" spans="4:4" s="232" customFormat="1" ht="15.75" customHeight="1">
      <c r="D63553" s="233"/>
    </row>
    <row r="63555" spans="4:4" s="232" customFormat="1" ht="15.75" customHeight="1">
      <c r="D63555" s="233"/>
    </row>
    <row r="63557" spans="4:4" s="232" customFormat="1" ht="15.75" customHeight="1">
      <c r="D63557" s="233"/>
    </row>
    <row r="63559" spans="4:4" s="232" customFormat="1" ht="15.75" customHeight="1">
      <c r="D63559" s="233"/>
    </row>
    <row r="63561" spans="4:4" s="232" customFormat="1" ht="15.75" customHeight="1">
      <c r="D63561" s="233"/>
    </row>
    <row r="63563" spans="4:4" s="232" customFormat="1" ht="15.75" customHeight="1">
      <c r="D63563" s="233"/>
    </row>
    <row r="63565" spans="4:4" s="232" customFormat="1" ht="15.75" customHeight="1">
      <c r="D63565" s="233"/>
    </row>
    <row r="63567" spans="4:4" s="232" customFormat="1" ht="15.75" customHeight="1">
      <c r="D63567" s="233"/>
    </row>
    <row r="63569" spans="4:4" s="232" customFormat="1" ht="15.75" customHeight="1">
      <c r="D63569" s="233"/>
    </row>
    <row r="63571" spans="4:4" s="232" customFormat="1" ht="15.75" customHeight="1">
      <c r="D63571" s="233"/>
    </row>
    <row r="63573" spans="4:4" s="232" customFormat="1" ht="15.75" customHeight="1">
      <c r="D63573" s="233"/>
    </row>
    <row r="63575" spans="4:4" s="232" customFormat="1" ht="15.75" customHeight="1">
      <c r="D63575" s="233"/>
    </row>
    <row r="63577" spans="4:4" s="232" customFormat="1" ht="15.75" customHeight="1">
      <c r="D63577" s="233"/>
    </row>
    <row r="63579" spans="4:4" s="232" customFormat="1" ht="15.75" customHeight="1">
      <c r="D63579" s="233"/>
    </row>
    <row r="63581" spans="4:4" s="232" customFormat="1" ht="15.75" customHeight="1">
      <c r="D63581" s="233"/>
    </row>
    <row r="63583" spans="4:4" s="232" customFormat="1" ht="15.75" customHeight="1">
      <c r="D63583" s="233"/>
    </row>
    <row r="63585" spans="4:4" s="232" customFormat="1" ht="15.75" customHeight="1">
      <c r="D63585" s="233"/>
    </row>
    <row r="63587" spans="4:4" s="232" customFormat="1" ht="15.75" customHeight="1">
      <c r="D63587" s="233"/>
    </row>
    <row r="63589" spans="4:4" s="232" customFormat="1" ht="15.75" customHeight="1">
      <c r="D63589" s="233"/>
    </row>
    <row r="63591" spans="4:4" s="232" customFormat="1" ht="15.75" customHeight="1">
      <c r="D63591" s="233"/>
    </row>
    <row r="63593" spans="4:4" s="232" customFormat="1" ht="15.75" customHeight="1">
      <c r="D63593" s="233"/>
    </row>
    <row r="63595" spans="4:4" s="232" customFormat="1" ht="15.75" customHeight="1">
      <c r="D63595" s="233"/>
    </row>
    <row r="63597" spans="4:4" s="232" customFormat="1" ht="15.75" customHeight="1">
      <c r="D63597" s="233"/>
    </row>
    <row r="63599" spans="4:4" s="232" customFormat="1" ht="15.75" customHeight="1">
      <c r="D63599" s="233"/>
    </row>
    <row r="63601" spans="4:4" s="232" customFormat="1" ht="15.75" customHeight="1">
      <c r="D63601" s="233"/>
    </row>
    <row r="63603" spans="4:4" s="232" customFormat="1" ht="15.75" customHeight="1">
      <c r="D63603" s="233"/>
    </row>
    <row r="63605" spans="4:4" s="232" customFormat="1" ht="15.75" customHeight="1">
      <c r="D63605" s="233"/>
    </row>
    <row r="63607" spans="4:4" s="232" customFormat="1" ht="15.75" customHeight="1">
      <c r="D63607" s="233"/>
    </row>
    <row r="63609" spans="4:4" s="232" customFormat="1" ht="15.75" customHeight="1">
      <c r="D63609" s="233"/>
    </row>
    <row r="63611" spans="4:4" s="232" customFormat="1" ht="15.75" customHeight="1">
      <c r="D63611" s="233"/>
    </row>
    <row r="63613" spans="4:4" s="232" customFormat="1" ht="15.75" customHeight="1">
      <c r="D63613" s="233"/>
    </row>
    <row r="63615" spans="4:4" s="232" customFormat="1" ht="15.75" customHeight="1">
      <c r="D63615" s="233"/>
    </row>
    <row r="63617" spans="4:4" s="232" customFormat="1" ht="15.75" customHeight="1">
      <c r="D63617" s="233"/>
    </row>
    <row r="63619" spans="4:4" s="232" customFormat="1" ht="15.75" customHeight="1">
      <c r="D63619" s="233"/>
    </row>
    <row r="63621" spans="4:4" s="232" customFormat="1" ht="15.75" customHeight="1">
      <c r="D63621" s="233"/>
    </row>
    <row r="63623" spans="4:4" s="232" customFormat="1" ht="15.75" customHeight="1">
      <c r="D63623" s="233"/>
    </row>
    <row r="63625" spans="4:4" s="232" customFormat="1" ht="15.75" customHeight="1">
      <c r="D63625" s="233"/>
    </row>
    <row r="63627" spans="4:4" s="232" customFormat="1" ht="15.75" customHeight="1">
      <c r="D63627" s="233"/>
    </row>
    <row r="63629" spans="4:4" s="232" customFormat="1" ht="15.75" customHeight="1">
      <c r="D63629" s="233"/>
    </row>
    <row r="63631" spans="4:4" s="232" customFormat="1" ht="15.75" customHeight="1">
      <c r="D63631" s="233"/>
    </row>
    <row r="63633" spans="4:4" s="232" customFormat="1" ht="15.75" customHeight="1">
      <c r="D63633" s="233"/>
    </row>
    <row r="63635" spans="4:4" s="232" customFormat="1" ht="15.75" customHeight="1">
      <c r="D63635" s="233"/>
    </row>
    <row r="63637" spans="4:4" s="232" customFormat="1" ht="15.75" customHeight="1">
      <c r="D63637" s="233"/>
    </row>
    <row r="63639" spans="4:4" s="232" customFormat="1" ht="15.75" customHeight="1">
      <c r="D63639" s="233"/>
    </row>
    <row r="63641" spans="4:4" s="232" customFormat="1" ht="15.75" customHeight="1">
      <c r="D63641" s="233"/>
    </row>
    <row r="63643" spans="4:4" s="232" customFormat="1" ht="15.75" customHeight="1">
      <c r="D63643" s="233"/>
    </row>
    <row r="63645" spans="4:4" s="232" customFormat="1" ht="15.75" customHeight="1">
      <c r="D63645" s="233"/>
    </row>
    <row r="63647" spans="4:4" s="232" customFormat="1" ht="15.75" customHeight="1">
      <c r="D63647" s="233"/>
    </row>
    <row r="63649" spans="4:4" s="232" customFormat="1" ht="15.75" customHeight="1">
      <c r="D63649" s="233"/>
    </row>
    <row r="63651" spans="4:4" s="232" customFormat="1" ht="15.75" customHeight="1">
      <c r="D63651" s="233"/>
    </row>
    <row r="63653" spans="4:4" s="232" customFormat="1" ht="15.75" customHeight="1">
      <c r="D63653" s="233"/>
    </row>
    <row r="63655" spans="4:4" s="232" customFormat="1" ht="15.75" customHeight="1">
      <c r="D63655" s="233"/>
    </row>
    <row r="63657" spans="4:4" s="232" customFormat="1" ht="15.75" customHeight="1">
      <c r="D63657" s="233"/>
    </row>
    <row r="63659" spans="4:4" s="232" customFormat="1" ht="15.75" customHeight="1">
      <c r="D63659" s="233"/>
    </row>
    <row r="63661" spans="4:4" s="232" customFormat="1" ht="15.75" customHeight="1">
      <c r="D63661" s="233"/>
    </row>
    <row r="63663" spans="4:4" s="232" customFormat="1" ht="15.75" customHeight="1">
      <c r="D63663" s="233"/>
    </row>
    <row r="63665" spans="4:4" s="232" customFormat="1" ht="15.75" customHeight="1">
      <c r="D63665" s="233"/>
    </row>
    <row r="63667" spans="4:4" s="232" customFormat="1" ht="15.75" customHeight="1">
      <c r="D63667" s="233"/>
    </row>
    <row r="63669" spans="4:4" s="232" customFormat="1" ht="15.75" customHeight="1">
      <c r="D63669" s="233"/>
    </row>
    <row r="63671" spans="4:4" s="232" customFormat="1" ht="15.75" customHeight="1">
      <c r="D63671" s="233"/>
    </row>
    <row r="63673" spans="4:4" s="232" customFormat="1" ht="15.75" customHeight="1">
      <c r="D63673" s="233"/>
    </row>
    <row r="63675" spans="4:4" s="232" customFormat="1" ht="15.75" customHeight="1">
      <c r="D63675" s="233"/>
    </row>
    <row r="63677" spans="4:4" s="232" customFormat="1" ht="15.75" customHeight="1">
      <c r="D63677" s="233"/>
    </row>
    <row r="63679" spans="4:4" s="232" customFormat="1" ht="15.75" customHeight="1">
      <c r="D63679" s="233"/>
    </row>
    <row r="63681" spans="4:4" s="232" customFormat="1" ht="15.75" customHeight="1">
      <c r="D63681" s="233"/>
    </row>
    <row r="63683" spans="4:4" s="232" customFormat="1" ht="15.75" customHeight="1">
      <c r="D63683" s="233"/>
    </row>
    <row r="63685" spans="4:4" s="232" customFormat="1" ht="15.75" customHeight="1">
      <c r="D63685" s="233"/>
    </row>
    <row r="63687" spans="4:4" s="232" customFormat="1" ht="15.75" customHeight="1">
      <c r="D63687" s="233"/>
    </row>
    <row r="63689" spans="4:4" s="232" customFormat="1" ht="15.75" customHeight="1">
      <c r="D63689" s="233"/>
    </row>
    <row r="63691" spans="4:4" s="232" customFormat="1" ht="15.75" customHeight="1">
      <c r="D63691" s="233"/>
    </row>
    <row r="63693" spans="4:4" s="232" customFormat="1" ht="15.75" customHeight="1">
      <c r="D63693" s="233"/>
    </row>
    <row r="63695" spans="4:4" s="232" customFormat="1" ht="15.75" customHeight="1">
      <c r="D63695" s="233"/>
    </row>
    <row r="63697" spans="4:4" s="232" customFormat="1" ht="15.75" customHeight="1">
      <c r="D63697" s="233"/>
    </row>
    <row r="63699" spans="4:4" s="232" customFormat="1" ht="15.75" customHeight="1">
      <c r="D63699" s="233"/>
    </row>
    <row r="63701" spans="4:4" s="232" customFormat="1" ht="15.75" customHeight="1">
      <c r="D63701" s="233"/>
    </row>
    <row r="63703" spans="4:4" s="232" customFormat="1" ht="15.75" customHeight="1">
      <c r="D63703" s="233"/>
    </row>
    <row r="63705" spans="4:4" s="232" customFormat="1" ht="15.75" customHeight="1">
      <c r="D63705" s="233"/>
    </row>
    <row r="63707" spans="4:4" s="232" customFormat="1" ht="15.75" customHeight="1">
      <c r="D63707" s="233"/>
    </row>
    <row r="63709" spans="4:4" s="232" customFormat="1" ht="15.75" customHeight="1">
      <c r="D63709" s="233"/>
    </row>
    <row r="63711" spans="4:4" s="232" customFormat="1" ht="15.75" customHeight="1">
      <c r="D63711" s="233"/>
    </row>
    <row r="63713" spans="4:4" s="232" customFormat="1" ht="15.75" customHeight="1">
      <c r="D63713" s="233"/>
    </row>
    <row r="63715" spans="4:4" s="232" customFormat="1" ht="15.75" customHeight="1">
      <c r="D63715" s="233"/>
    </row>
    <row r="63717" spans="4:4" s="232" customFormat="1" ht="15.75" customHeight="1">
      <c r="D63717" s="233"/>
    </row>
    <row r="63719" spans="4:4" s="232" customFormat="1" ht="15.75" customHeight="1">
      <c r="D63719" s="233"/>
    </row>
    <row r="63721" spans="4:4" s="232" customFormat="1" ht="15.75" customHeight="1">
      <c r="D63721" s="233"/>
    </row>
    <row r="63723" spans="4:4" s="232" customFormat="1" ht="15.75" customHeight="1">
      <c r="D63723" s="233"/>
    </row>
    <row r="63725" spans="4:4" s="232" customFormat="1" ht="15.75" customHeight="1">
      <c r="D63725" s="233"/>
    </row>
    <row r="63727" spans="4:4" s="232" customFormat="1" ht="15.75" customHeight="1">
      <c r="D63727" s="233"/>
    </row>
    <row r="63729" spans="4:4" s="232" customFormat="1" ht="15.75" customHeight="1">
      <c r="D63729" s="233"/>
    </row>
    <row r="63731" spans="4:4" s="232" customFormat="1" ht="15.75" customHeight="1">
      <c r="D63731" s="233"/>
    </row>
    <row r="63733" spans="4:4" s="232" customFormat="1" ht="15.75" customHeight="1">
      <c r="D63733" s="233"/>
    </row>
    <row r="63735" spans="4:4" s="232" customFormat="1" ht="15.75" customHeight="1">
      <c r="D63735" s="233"/>
    </row>
    <row r="63737" spans="4:4" s="232" customFormat="1" ht="15.75" customHeight="1">
      <c r="D63737" s="233"/>
    </row>
    <row r="63739" spans="4:4" s="232" customFormat="1" ht="15.75" customHeight="1">
      <c r="D63739" s="233"/>
    </row>
    <row r="63741" spans="4:4" s="232" customFormat="1" ht="15.75" customHeight="1">
      <c r="D63741" s="233"/>
    </row>
    <row r="63743" spans="4:4" s="232" customFormat="1" ht="15.75" customHeight="1">
      <c r="D63743" s="233"/>
    </row>
    <row r="63745" spans="4:4" s="232" customFormat="1" ht="15.75" customHeight="1">
      <c r="D63745" s="233"/>
    </row>
    <row r="63747" spans="4:4" s="232" customFormat="1" ht="15.75" customHeight="1">
      <c r="D63747" s="233"/>
    </row>
    <row r="63749" spans="4:4" s="232" customFormat="1" ht="15.75" customHeight="1">
      <c r="D63749" s="233"/>
    </row>
    <row r="63751" spans="4:4" s="232" customFormat="1" ht="15.75" customHeight="1">
      <c r="D63751" s="233"/>
    </row>
    <row r="63753" spans="4:4" s="232" customFormat="1" ht="15.75" customHeight="1">
      <c r="D63753" s="233"/>
    </row>
    <row r="63755" spans="4:4" s="232" customFormat="1" ht="15.75" customHeight="1">
      <c r="D63755" s="233"/>
    </row>
    <row r="63757" spans="4:4" s="232" customFormat="1" ht="15.75" customHeight="1">
      <c r="D63757" s="233"/>
    </row>
    <row r="63759" spans="4:4" s="232" customFormat="1" ht="15.75" customHeight="1">
      <c r="D63759" s="233"/>
    </row>
    <row r="63761" spans="4:4" s="232" customFormat="1" ht="15.75" customHeight="1">
      <c r="D63761" s="233"/>
    </row>
    <row r="63763" spans="4:4" s="232" customFormat="1" ht="15.75" customHeight="1">
      <c r="D63763" s="233"/>
    </row>
    <row r="63765" spans="4:4" s="232" customFormat="1" ht="15.75" customHeight="1">
      <c r="D63765" s="233"/>
    </row>
    <row r="63767" spans="4:4" s="232" customFormat="1" ht="15.75" customHeight="1">
      <c r="D63767" s="233"/>
    </row>
    <row r="63769" spans="4:4" s="232" customFormat="1" ht="15.75" customHeight="1">
      <c r="D63769" s="233"/>
    </row>
    <row r="63771" spans="4:4" s="232" customFormat="1" ht="15.75" customHeight="1">
      <c r="D63771" s="233"/>
    </row>
    <row r="63773" spans="4:4" s="232" customFormat="1" ht="15.75" customHeight="1">
      <c r="D63773" s="233"/>
    </row>
    <row r="63775" spans="4:4" s="232" customFormat="1" ht="15.75" customHeight="1">
      <c r="D63775" s="233"/>
    </row>
    <row r="63777" spans="4:4" s="232" customFormat="1" ht="15.75" customHeight="1">
      <c r="D63777" s="233"/>
    </row>
    <row r="63779" spans="4:4" s="232" customFormat="1" ht="15.75" customHeight="1">
      <c r="D63779" s="233"/>
    </row>
    <row r="63781" spans="4:4" s="232" customFormat="1" ht="15.75" customHeight="1">
      <c r="D63781" s="233"/>
    </row>
    <row r="63783" spans="4:4" s="232" customFormat="1" ht="15.75" customHeight="1">
      <c r="D63783" s="233"/>
    </row>
    <row r="63785" spans="4:4" s="232" customFormat="1" ht="15.75" customHeight="1">
      <c r="D63785" s="233"/>
    </row>
    <row r="63787" spans="4:4" s="232" customFormat="1" ht="15.75" customHeight="1">
      <c r="D63787" s="233"/>
    </row>
    <row r="63789" spans="4:4" s="232" customFormat="1" ht="15.75" customHeight="1">
      <c r="D63789" s="233"/>
    </row>
    <row r="63791" spans="4:4" s="232" customFormat="1" ht="15.75" customHeight="1">
      <c r="D63791" s="233"/>
    </row>
    <row r="63793" spans="4:4" s="232" customFormat="1" ht="15.75" customHeight="1">
      <c r="D63793" s="233"/>
    </row>
    <row r="63795" spans="4:4" s="232" customFormat="1" ht="15.75" customHeight="1">
      <c r="D63795" s="233"/>
    </row>
    <row r="63797" spans="4:4" s="232" customFormat="1" ht="15.75" customHeight="1">
      <c r="D63797" s="233"/>
    </row>
    <row r="63799" spans="4:4" s="232" customFormat="1" ht="15.75" customHeight="1">
      <c r="D63799" s="233"/>
    </row>
    <row r="63801" spans="4:4" s="232" customFormat="1" ht="15.75" customHeight="1">
      <c r="D63801" s="233"/>
    </row>
    <row r="63803" spans="4:4" s="232" customFormat="1" ht="15.75" customHeight="1">
      <c r="D63803" s="233"/>
    </row>
    <row r="63805" spans="4:4" s="232" customFormat="1" ht="15.75" customHeight="1">
      <c r="D63805" s="233"/>
    </row>
    <row r="63807" spans="4:4" s="232" customFormat="1" ht="15.75" customHeight="1">
      <c r="D63807" s="233"/>
    </row>
    <row r="63809" spans="4:4" s="232" customFormat="1" ht="15.75" customHeight="1">
      <c r="D63809" s="233"/>
    </row>
    <row r="63811" spans="4:4" s="232" customFormat="1" ht="15.75" customHeight="1">
      <c r="D63811" s="233"/>
    </row>
    <row r="63813" spans="4:4" s="232" customFormat="1" ht="15.75" customHeight="1">
      <c r="D63813" s="233"/>
    </row>
    <row r="63815" spans="4:4" s="232" customFormat="1" ht="15.75" customHeight="1">
      <c r="D63815" s="233"/>
    </row>
    <row r="63817" spans="4:4" s="232" customFormat="1" ht="15.75" customHeight="1">
      <c r="D63817" s="233"/>
    </row>
    <row r="63819" spans="4:4" s="232" customFormat="1" ht="15.75" customHeight="1">
      <c r="D63819" s="233"/>
    </row>
    <row r="63821" spans="4:4" s="232" customFormat="1" ht="15.75" customHeight="1">
      <c r="D63821" s="233"/>
    </row>
    <row r="63823" spans="4:4" s="232" customFormat="1" ht="15.75" customHeight="1">
      <c r="D63823" s="233"/>
    </row>
    <row r="63825" spans="4:4" s="232" customFormat="1" ht="15.75" customHeight="1">
      <c r="D63825" s="233"/>
    </row>
    <row r="63827" spans="4:4" s="232" customFormat="1" ht="15.75" customHeight="1">
      <c r="D63827" s="233"/>
    </row>
    <row r="63829" spans="4:4" s="232" customFormat="1" ht="15.75" customHeight="1">
      <c r="D63829" s="233"/>
    </row>
    <row r="63831" spans="4:4" s="232" customFormat="1" ht="15.75" customHeight="1">
      <c r="D63831" s="233"/>
    </row>
    <row r="63833" spans="4:4" s="232" customFormat="1" ht="15.75" customHeight="1">
      <c r="D63833" s="233"/>
    </row>
    <row r="63835" spans="4:4" s="232" customFormat="1" ht="15.75" customHeight="1">
      <c r="D63835" s="233"/>
    </row>
    <row r="63837" spans="4:4" s="232" customFormat="1" ht="15.75" customHeight="1">
      <c r="D63837" s="233"/>
    </row>
    <row r="63839" spans="4:4" s="232" customFormat="1" ht="15.75" customHeight="1">
      <c r="D63839" s="233"/>
    </row>
    <row r="63841" spans="4:4" s="232" customFormat="1" ht="15.75" customHeight="1">
      <c r="D63841" s="233"/>
    </row>
    <row r="63843" spans="4:4" s="232" customFormat="1" ht="15.75" customHeight="1">
      <c r="D63843" s="233"/>
    </row>
    <row r="63845" spans="4:4" s="232" customFormat="1" ht="15.75" customHeight="1">
      <c r="D63845" s="233"/>
    </row>
    <row r="63847" spans="4:4" s="232" customFormat="1" ht="15.75" customHeight="1">
      <c r="D63847" s="233"/>
    </row>
    <row r="63849" spans="4:4" s="232" customFormat="1" ht="15.75" customHeight="1">
      <c r="D63849" s="233"/>
    </row>
    <row r="63851" spans="4:4" s="232" customFormat="1" ht="15.75" customHeight="1">
      <c r="D63851" s="233"/>
    </row>
    <row r="63853" spans="4:4" s="232" customFormat="1" ht="15.75" customHeight="1">
      <c r="D63853" s="233"/>
    </row>
    <row r="63855" spans="4:4" s="232" customFormat="1" ht="15.75" customHeight="1">
      <c r="D63855" s="233"/>
    </row>
    <row r="63857" spans="4:4" s="232" customFormat="1" ht="15.75" customHeight="1">
      <c r="D63857" s="233"/>
    </row>
    <row r="63859" spans="4:4" s="232" customFormat="1" ht="15.75" customHeight="1">
      <c r="D63859" s="233"/>
    </row>
    <row r="63861" spans="4:4" s="232" customFormat="1" ht="15.75" customHeight="1">
      <c r="D63861" s="233"/>
    </row>
    <row r="63863" spans="4:4" s="232" customFormat="1" ht="15.75" customHeight="1">
      <c r="D63863" s="233"/>
    </row>
    <row r="63865" spans="4:4" s="232" customFormat="1" ht="15.75" customHeight="1">
      <c r="D63865" s="233"/>
    </row>
    <row r="63867" spans="4:4" s="232" customFormat="1" ht="15.75" customHeight="1">
      <c r="D63867" s="233"/>
    </row>
    <row r="63869" spans="4:4" s="232" customFormat="1" ht="15.75" customHeight="1">
      <c r="D63869" s="233"/>
    </row>
    <row r="63871" spans="4:4" s="232" customFormat="1" ht="15.75" customHeight="1">
      <c r="D63871" s="233"/>
    </row>
    <row r="63873" spans="4:4" s="232" customFormat="1" ht="15.75" customHeight="1">
      <c r="D63873" s="233"/>
    </row>
    <row r="63875" spans="4:4" s="232" customFormat="1" ht="15.75" customHeight="1">
      <c r="D63875" s="233"/>
    </row>
    <row r="63877" spans="4:4" s="232" customFormat="1" ht="15.75" customHeight="1">
      <c r="D63877" s="233"/>
    </row>
    <row r="63879" spans="4:4" s="232" customFormat="1" ht="15.75" customHeight="1">
      <c r="D63879" s="233"/>
    </row>
    <row r="63881" spans="4:4" s="232" customFormat="1" ht="15.75" customHeight="1">
      <c r="D63881" s="233"/>
    </row>
    <row r="63883" spans="4:4" s="232" customFormat="1" ht="15.75" customHeight="1">
      <c r="D63883" s="233"/>
    </row>
    <row r="63885" spans="4:4" s="232" customFormat="1" ht="15.75" customHeight="1">
      <c r="D63885" s="233"/>
    </row>
    <row r="63887" spans="4:4" s="232" customFormat="1" ht="15.75" customHeight="1">
      <c r="D63887" s="233"/>
    </row>
    <row r="63889" spans="4:4" s="232" customFormat="1" ht="15.75" customHeight="1">
      <c r="D63889" s="233"/>
    </row>
    <row r="63891" spans="4:4" s="232" customFormat="1" ht="15.75" customHeight="1">
      <c r="D63891" s="233"/>
    </row>
    <row r="63893" spans="4:4" s="232" customFormat="1" ht="15.75" customHeight="1">
      <c r="D63893" s="233"/>
    </row>
    <row r="63895" spans="4:4" s="232" customFormat="1" ht="15.75" customHeight="1">
      <c r="D63895" s="233"/>
    </row>
    <row r="63897" spans="4:4" s="232" customFormat="1" ht="15.75" customHeight="1">
      <c r="D63897" s="233"/>
    </row>
    <row r="63899" spans="4:4" s="232" customFormat="1" ht="15.75" customHeight="1">
      <c r="D63899" s="233"/>
    </row>
    <row r="63901" spans="4:4" s="232" customFormat="1" ht="15.75" customHeight="1">
      <c r="D63901" s="233"/>
    </row>
    <row r="63903" spans="4:4" s="232" customFormat="1" ht="15.75" customHeight="1">
      <c r="D63903" s="233"/>
    </row>
    <row r="63905" spans="4:4" s="232" customFormat="1" ht="15.75" customHeight="1">
      <c r="D63905" s="233"/>
    </row>
    <row r="63907" spans="4:4" s="232" customFormat="1" ht="15.75" customHeight="1">
      <c r="D63907" s="233"/>
    </row>
    <row r="63909" spans="4:4" s="232" customFormat="1" ht="15.75" customHeight="1">
      <c r="D63909" s="233"/>
    </row>
    <row r="63911" spans="4:4" s="232" customFormat="1" ht="15.75" customHeight="1">
      <c r="D63911" s="233"/>
    </row>
    <row r="63913" spans="4:4" s="232" customFormat="1" ht="15.75" customHeight="1">
      <c r="D63913" s="233"/>
    </row>
    <row r="63915" spans="4:4" s="232" customFormat="1" ht="15.75" customHeight="1">
      <c r="D63915" s="233"/>
    </row>
    <row r="63917" spans="4:4" s="232" customFormat="1" ht="15.75" customHeight="1">
      <c r="D63917" s="233"/>
    </row>
    <row r="63919" spans="4:4" s="232" customFormat="1" ht="15.75" customHeight="1">
      <c r="D63919" s="233"/>
    </row>
    <row r="63921" spans="4:4" s="232" customFormat="1" ht="15.75" customHeight="1">
      <c r="D63921" s="233"/>
    </row>
    <row r="63923" spans="4:4" s="232" customFormat="1" ht="15.75" customHeight="1">
      <c r="D63923" s="233"/>
    </row>
    <row r="63925" spans="4:4" s="232" customFormat="1" ht="15.75" customHeight="1">
      <c r="D63925" s="233"/>
    </row>
    <row r="63927" spans="4:4" s="232" customFormat="1" ht="15.75" customHeight="1">
      <c r="D63927" s="233"/>
    </row>
    <row r="63929" spans="4:4" s="232" customFormat="1" ht="15.75" customHeight="1">
      <c r="D63929" s="233"/>
    </row>
    <row r="63931" spans="4:4" s="232" customFormat="1" ht="15.75" customHeight="1">
      <c r="D63931" s="233"/>
    </row>
    <row r="63933" spans="4:4" s="232" customFormat="1" ht="15.75" customHeight="1">
      <c r="D63933" s="233"/>
    </row>
    <row r="63935" spans="4:4" s="232" customFormat="1" ht="15.75" customHeight="1">
      <c r="D63935" s="233"/>
    </row>
    <row r="63937" spans="4:4" s="232" customFormat="1" ht="15.75" customHeight="1">
      <c r="D63937" s="233"/>
    </row>
    <row r="63939" spans="4:4" s="232" customFormat="1" ht="15.75" customHeight="1">
      <c r="D63939" s="233"/>
    </row>
    <row r="63941" spans="4:4" s="232" customFormat="1" ht="15.75" customHeight="1">
      <c r="D63941" s="233"/>
    </row>
    <row r="63943" spans="4:4" s="232" customFormat="1" ht="15.75" customHeight="1">
      <c r="D63943" s="233"/>
    </row>
    <row r="63945" spans="4:4" s="232" customFormat="1" ht="15.75" customHeight="1">
      <c r="D63945" s="233"/>
    </row>
    <row r="63947" spans="4:4" s="232" customFormat="1" ht="15.75" customHeight="1">
      <c r="D63947" s="233"/>
    </row>
    <row r="63949" spans="4:4" s="232" customFormat="1" ht="15.75" customHeight="1">
      <c r="D63949" s="233"/>
    </row>
    <row r="63951" spans="4:4" s="232" customFormat="1" ht="15.75" customHeight="1">
      <c r="D63951" s="233"/>
    </row>
    <row r="63953" spans="4:4" s="232" customFormat="1" ht="15.75" customHeight="1">
      <c r="D63953" s="233"/>
    </row>
    <row r="63955" spans="4:4" s="232" customFormat="1" ht="15.75" customHeight="1">
      <c r="D63955" s="233"/>
    </row>
    <row r="63957" spans="4:4" s="232" customFormat="1" ht="15.75" customHeight="1">
      <c r="D63957" s="233"/>
    </row>
    <row r="63959" spans="4:4" s="232" customFormat="1" ht="15.75" customHeight="1">
      <c r="D63959" s="233"/>
    </row>
    <row r="63961" spans="4:4" s="232" customFormat="1" ht="15.75" customHeight="1">
      <c r="D63961" s="233"/>
    </row>
    <row r="63963" spans="4:4" s="232" customFormat="1" ht="15.75" customHeight="1">
      <c r="D63963" s="233"/>
    </row>
    <row r="63965" spans="4:4" s="232" customFormat="1" ht="15.75" customHeight="1">
      <c r="D63965" s="233"/>
    </row>
    <row r="63967" spans="4:4" s="232" customFormat="1" ht="15.75" customHeight="1">
      <c r="D63967" s="233"/>
    </row>
    <row r="63969" spans="4:4" s="232" customFormat="1" ht="15.75" customHeight="1">
      <c r="D63969" s="233"/>
    </row>
    <row r="63971" spans="4:4" s="232" customFormat="1" ht="15.75" customHeight="1">
      <c r="D63971" s="233"/>
    </row>
    <row r="63973" spans="4:4" s="232" customFormat="1" ht="15.75" customHeight="1">
      <c r="D63973" s="233"/>
    </row>
    <row r="63975" spans="4:4" s="232" customFormat="1" ht="15.75" customHeight="1">
      <c r="D63975" s="233"/>
    </row>
    <row r="63977" spans="4:4" s="232" customFormat="1" ht="15.75" customHeight="1">
      <c r="D63977" s="233"/>
    </row>
    <row r="63979" spans="4:4" s="232" customFormat="1" ht="15.75" customHeight="1">
      <c r="D63979" s="233"/>
    </row>
    <row r="63981" spans="4:4" s="232" customFormat="1" ht="15.75" customHeight="1">
      <c r="D63981" s="233"/>
    </row>
    <row r="63983" spans="4:4" s="232" customFormat="1" ht="15.75" customHeight="1">
      <c r="D63983" s="233"/>
    </row>
    <row r="63985" spans="4:4" s="232" customFormat="1" ht="15.75" customHeight="1">
      <c r="D63985" s="233"/>
    </row>
    <row r="63987" spans="4:4" s="232" customFormat="1" ht="15.75" customHeight="1">
      <c r="D63987" s="233"/>
    </row>
    <row r="63989" spans="4:4" s="232" customFormat="1" ht="15.75" customHeight="1">
      <c r="D63989" s="233"/>
    </row>
    <row r="63991" spans="4:4" s="232" customFormat="1" ht="15.75" customHeight="1">
      <c r="D63991" s="233"/>
    </row>
    <row r="63993" spans="4:4" s="232" customFormat="1" ht="15.75" customHeight="1">
      <c r="D63993" s="233"/>
    </row>
    <row r="63995" spans="4:4" s="232" customFormat="1" ht="15.75" customHeight="1">
      <c r="D63995" s="233"/>
    </row>
    <row r="63997" spans="4:4" s="232" customFormat="1" ht="15.75" customHeight="1">
      <c r="D63997" s="233"/>
    </row>
    <row r="63999" spans="4:4" s="232" customFormat="1" ht="15.75" customHeight="1">
      <c r="D63999" s="233"/>
    </row>
    <row r="64001" spans="4:4" s="232" customFormat="1" ht="15.75" customHeight="1">
      <c r="D64001" s="233"/>
    </row>
    <row r="64003" spans="4:4" s="232" customFormat="1" ht="15.75" customHeight="1">
      <c r="D64003" s="233"/>
    </row>
    <row r="64005" spans="4:4" s="232" customFormat="1" ht="15.75" customHeight="1">
      <c r="D64005" s="233"/>
    </row>
    <row r="64007" spans="4:4" s="232" customFormat="1" ht="15.75" customHeight="1">
      <c r="D64007" s="233"/>
    </row>
    <row r="64009" spans="4:4" s="232" customFormat="1" ht="15.75" customHeight="1">
      <c r="D64009" s="233"/>
    </row>
    <row r="64011" spans="4:4" s="232" customFormat="1" ht="15.75" customHeight="1">
      <c r="D64011" s="233"/>
    </row>
    <row r="64013" spans="4:4" s="232" customFormat="1" ht="15.75" customHeight="1">
      <c r="D64013" s="233"/>
    </row>
    <row r="64015" spans="4:4" s="232" customFormat="1" ht="15.75" customHeight="1">
      <c r="D64015" s="233"/>
    </row>
    <row r="64017" spans="4:4" s="232" customFormat="1" ht="15.75" customHeight="1">
      <c r="D64017" s="233"/>
    </row>
    <row r="64019" spans="4:4" s="232" customFormat="1" ht="15.75" customHeight="1">
      <c r="D64019" s="233"/>
    </row>
    <row r="64021" spans="4:4" s="232" customFormat="1" ht="15.75" customHeight="1">
      <c r="D64021" s="233"/>
    </row>
    <row r="64023" spans="4:4" s="232" customFormat="1" ht="15.75" customHeight="1">
      <c r="D64023" s="233"/>
    </row>
    <row r="64025" spans="4:4" s="232" customFormat="1" ht="15.75" customHeight="1">
      <c r="D64025" s="233"/>
    </row>
    <row r="64027" spans="4:4" s="232" customFormat="1" ht="15.75" customHeight="1">
      <c r="D64027" s="233"/>
    </row>
    <row r="64029" spans="4:4" s="232" customFormat="1" ht="15.75" customHeight="1">
      <c r="D64029" s="233"/>
    </row>
    <row r="64031" spans="4:4" s="232" customFormat="1" ht="15.75" customHeight="1">
      <c r="D64031" s="233"/>
    </row>
    <row r="64033" spans="4:4" s="232" customFormat="1" ht="15.75" customHeight="1">
      <c r="D64033" s="233"/>
    </row>
    <row r="64035" spans="4:4" s="232" customFormat="1" ht="15.75" customHeight="1">
      <c r="D64035" s="233"/>
    </row>
    <row r="64037" spans="4:4" s="232" customFormat="1" ht="15.75" customHeight="1">
      <c r="D64037" s="233"/>
    </row>
    <row r="64039" spans="4:4" s="232" customFormat="1" ht="15.75" customHeight="1">
      <c r="D64039" s="233"/>
    </row>
    <row r="64041" spans="4:4" s="232" customFormat="1" ht="15.75" customHeight="1">
      <c r="D64041" s="233"/>
    </row>
    <row r="64043" spans="4:4" s="232" customFormat="1" ht="15.75" customHeight="1">
      <c r="D64043" s="233"/>
    </row>
    <row r="64045" spans="4:4" s="232" customFormat="1" ht="15.75" customHeight="1">
      <c r="D64045" s="233"/>
    </row>
    <row r="64047" spans="4:4" s="232" customFormat="1" ht="15.75" customHeight="1">
      <c r="D64047" s="233"/>
    </row>
    <row r="64049" spans="4:4" s="232" customFormat="1" ht="15.75" customHeight="1">
      <c r="D64049" s="233"/>
    </row>
    <row r="64051" spans="4:4" s="232" customFormat="1" ht="15.75" customHeight="1">
      <c r="D64051" s="233"/>
    </row>
    <row r="64053" spans="4:4" s="232" customFormat="1" ht="15.75" customHeight="1">
      <c r="D64053" s="233"/>
    </row>
    <row r="64055" spans="4:4" s="232" customFormat="1" ht="15.75" customHeight="1">
      <c r="D64055" s="233"/>
    </row>
    <row r="64057" spans="4:4" s="232" customFormat="1" ht="15.75" customHeight="1">
      <c r="D64057" s="233"/>
    </row>
    <row r="64059" spans="4:4" s="232" customFormat="1" ht="15.75" customHeight="1">
      <c r="D64059" s="233"/>
    </row>
    <row r="64061" spans="4:4" s="232" customFormat="1" ht="15.75" customHeight="1">
      <c r="D64061" s="233"/>
    </row>
    <row r="64063" spans="4:4" s="232" customFormat="1" ht="15.75" customHeight="1">
      <c r="D64063" s="233"/>
    </row>
    <row r="64065" spans="4:4" s="232" customFormat="1" ht="15.75" customHeight="1">
      <c r="D64065" s="233"/>
    </row>
    <row r="64067" spans="4:4" s="232" customFormat="1" ht="15.75" customHeight="1">
      <c r="D64067" s="233"/>
    </row>
    <row r="64069" spans="4:4" s="232" customFormat="1" ht="15.75" customHeight="1">
      <c r="D64069" s="233"/>
    </row>
    <row r="64071" spans="4:4" s="232" customFormat="1" ht="15.75" customHeight="1">
      <c r="D64071" s="233"/>
    </row>
    <row r="64073" spans="4:4" s="232" customFormat="1" ht="15.75" customHeight="1">
      <c r="D64073" s="233"/>
    </row>
    <row r="64075" spans="4:4" s="232" customFormat="1" ht="15.75" customHeight="1">
      <c r="D64075" s="233"/>
    </row>
    <row r="64077" spans="4:4" s="232" customFormat="1" ht="15.75" customHeight="1">
      <c r="D64077" s="233"/>
    </row>
    <row r="64079" spans="4:4" s="232" customFormat="1" ht="15.75" customHeight="1">
      <c r="D64079" s="233"/>
    </row>
    <row r="64081" spans="4:4" s="232" customFormat="1" ht="15.75" customHeight="1">
      <c r="D64081" s="233"/>
    </row>
    <row r="64083" spans="4:4" s="232" customFormat="1" ht="15.75" customHeight="1">
      <c r="D64083" s="233"/>
    </row>
    <row r="64085" spans="4:4" s="232" customFormat="1" ht="15.75" customHeight="1">
      <c r="D64085" s="233"/>
    </row>
    <row r="64087" spans="4:4" s="232" customFormat="1" ht="15.75" customHeight="1">
      <c r="D64087" s="233"/>
    </row>
    <row r="64089" spans="4:4" s="232" customFormat="1" ht="15.75" customHeight="1">
      <c r="D64089" s="233"/>
    </row>
    <row r="64091" spans="4:4" s="232" customFormat="1" ht="15.75" customHeight="1">
      <c r="D64091" s="233"/>
    </row>
    <row r="64093" spans="4:4" s="232" customFormat="1" ht="15.75" customHeight="1">
      <c r="D64093" s="233"/>
    </row>
    <row r="64095" spans="4:4" s="232" customFormat="1" ht="15.75" customHeight="1">
      <c r="D64095" s="233"/>
    </row>
    <row r="64097" spans="4:4" s="232" customFormat="1" ht="15.75" customHeight="1">
      <c r="D64097" s="233"/>
    </row>
    <row r="64099" spans="4:4" s="232" customFormat="1" ht="15.75" customHeight="1">
      <c r="D64099" s="233"/>
    </row>
    <row r="64101" spans="4:4" s="232" customFormat="1" ht="15.75" customHeight="1">
      <c r="D64101" s="233"/>
    </row>
    <row r="64103" spans="4:4" s="232" customFormat="1" ht="15.75" customHeight="1">
      <c r="D64103" s="233"/>
    </row>
    <row r="64105" spans="4:4" s="232" customFormat="1" ht="15.75" customHeight="1">
      <c r="D64105" s="233"/>
    </row>
    <row r="64107" spans="4:4" s="232" customFormat="1" ht="15.75" customHeight="1">
      <c r="D64107" s="233"/>
    </row>
    <row r="64109" spans="4:4" s="232" customFormat="1" ht="15.75" customHeight="1">
      <c r="D64109" s="233"/>
    </row>
    <row r="64111" spans="4:4" s="232" customFormat="1" ht="15.75" customHeight="1">
      <c r="D64111" s="233"/>
    </row>
    <row r="64113" spans="4:4" s="232" customFormat="1" ht="15.75" customHeight="1">
      <c r="D64113" s="233"/>
    </row>
    <row r="64115" spans="4:4" s="232" customFormat="1" ht="15.75" customHeight="1">
      <c r="D64115" s="233"/>
    </row>
    <row r="64117" spans="4:4" s="232" customFormat="1" ht="15.75" customHeight="1">
      <c r="D64117" s="233"/>
    </row>
    <row r="64119" spans="4:4" s="232" customFormat="1" ht="15.75" customHeight="1">
      <c r="D64119" s="233"/>
    </row>
    <row r="64121" spans="4:4" s="232" customFormat="1" ht="15.75" customHeight="1">
      <c r="D64121" s="233"/>
    </row>
    <row r="64123" spans="4:4" s="232" customFormat="1" ht="15.75" customHeight="1">
      <c r="D64123" s="233"/>
    </row>
    <row r="64125" spans="4:4" s="232" customFormat="1" ht="15.75" customHeight="1">
      <c r="D64125" s="233"/>
    </row>
    <row r="64127" spans="4:4" s="232" customFormat="1" ht="15.75" customHeight="1">
      <c r="D64127" s="233"/>
    </row>
    <row r="64129" spans="4:4" s="232" customFormat="1" ht="15.75" customHeight="1">
      <c r="D64129" s="233"/>
    </row>
    <row r="64131" spans="4:4" s="232" customFormat="1" ht="15.75" customHeight="1">
      <c r="D64131" s="233"/>
    </row>
    <row r="64133" spans="4:4" s="232" customFormat="1" ht="15.75" customHeight="1">
      <c r="D64133" s="233"/>
    </row>
    <row r="64135" spans="4:4" s="232" customFormat="1" ht="15.75" customHeight="1">
      <c r="D64135" s="233"/>
    </row>
    <row r="64137" spans="4:4" s="232" customFormat="1" ht="15.75" customHeight="1">
      <c r="D64137" s="233"/>
    </row>
    <row r="64139" spans="4:4" s="232" customFormat="1" ht="15.75" customHeight="1">
      <c r="D64139" s="233"/>
    </row>
    <row r="64141" spans="4:4" s="232" customFormat="1" ht="15.75" customHeight="1">
      <c r="D64141" s="233"/>
    </row>
    <row r="64143" spans="4:4" s="232" customFormat="1" ht="15.75" customHeight="1">
      <c r="D64143" s="233"/>
    </row>
    <row r="64145" spans="4:4" s="232" customFormat="1" ht="15.75" customHeight="1">
      <c r="D64145" s="233"/>
    </row>
    <row r="64147" spans="4:4" s="232" customFormat="1" ht="15.75" customHeight="1">
      <c r="D64147" s="233"/>
    </row>
    <row r="64149" spans="4:4" s="232" customFormat="1" ht="15.75" customHeight="1">
      <c r="D64149" s="233"/>
    </row>
    <row r="64151" spans="4:4" s="232" customFormat="1" ht="15.75" customHeight="1">
      <c r="D64151" s="233"/>
    </row>
    <row r="64153" spans="4:4" s="232" customFormat="1" ht="15.75" customHeight="1">
      <c r="D64153" s="233"/>
    </row>
    <row r="64155" spans="4:4" s="232" customFormat="1" ht="15.75" customHeight="1">
      <c r="D64155" s="233"/>
    </row>
    <row r="64157" spans="4:4" s="232" customFormat="1" ht="15.75" customHeight="1">
      <c r="D64157" s="233"/>
    </row>
    <row r="64159" spans="4:4" s="232" customFormat="1" ht="15.75" customHeight="1">
      <c r="D64159" s="233"/>
    </row>
    <row r="64161" spans="4:4" s="232" customFormat="1" ht="15.75" customHeight="1">
      <c r="D64161" s="233"/>
    </row>
    <row r="64163" spans="4:4" s="232" customFormat="1" ht="15.75" customHeight="1">
      <c r="D64163" s="233"/>
    </row>
    <row r="64165" spans="4:4" s="232" customFormat="1" ht="15.75" customHeight="1">
      <c r="D64165" s="233"/>
    </row>
    <row r="64167" spans="4:4" s="232" customFormat="1" ht="15.75" customHeight="1">
      <c r="D64167" s="233"/>
    </row>
    <row r="64169" spans="4:4" s="232" customFormat="1" ht="15.75" customHeight="1">
      <c r="D64169" s="233"/>
    </row>
    <row r="64171" spans="4:4" s="232" customFormat="1" ht="15.75" customHeight="1">
      <c r="D64171" s="233"/>
    </row>
    <row r="64173" spans="4:4" s="232" customFormat="1" ht="15.75" customHeight="1">
      <c r="D64173" s="233"/>
    </row>
    <row r="64175" spans="4:4" s="232" customFormat="1" ht="15.75" customHeight="1">
      <c r="D64175" s="233"/>
    </row>
    <row r="64177" spans="4:4" s="232" customFormat="1" ht="15.75" customHeight="1">
      <c r="D64177" s="233"/>
    </row>
    <row r="64179" spans="4:4" s="232" customFormat="1" ht="15.75" customHeight="1">
      <c r="D64179" s="233"/>
    </row>
    <row r="64181" spans="4:4" s="232" customFormat="1" ht="15.75" customHeight="1">
      <c r="D64181" s="233"/>
    </row>
    <row r="64183" spans="4:4" s="232" customFormat="1" ht="15.75" customHeight="1">
      <c r="D64183" s="233"/>
    </row>
    <row r="64185" spans="4:4" s="232" customFormat="1" ht="15.75" customHeight="1">
      <c r="D64185" s="233"/>
    </row>
    <row r="64187" spans="4:4" s="232" customFormat="1" ht="15.75" customHeight="1">
      <c r="D64187" s="233"/>
    </row>
    <row r="64189" spans="4:4" s="232" customFormat="1" ht="15.75" customHeight="1">
      <c r="D64189" s="233"/>
    </row>
    <row r="64191" spans="4:4" s="232" customFormat="1" ht="15.75" customHeight="1">
      <c r="D64191" s="233"/>
    </row>
    <row r="64193" spans="4:4" s="232" customFormat="1" ht="15.75" customHeight="1">
      <c r="D64193" s="233"/>
    </row>
    <row r="64195" spans="4:4" s="232" customFormat="1" ht="15.75" customHeight="1">
      <c r="D64195" s="233"/>
    </row>
    <row r="64197" spans="4:4" s="232" customFormat="1" ht="15.75" customHeight="1">
      <c r="D64197" s="233"/>
    </row>
    <row r="64199" spans="4:4" s="232" customFormat="1" ht="15.75" customHeight="1">
      <c r="D64199" s="233"/>
    </row>
    <row r="64201" spans="4:4" s="232" customFormat="1" ht="15.75" customHeight="1">
      <c r="D64201" s="233"/>
    </row>
    <row r="64203" spans="4:4" s="232" customFormat="1" ht="15.75" customHeight="1">
      <c r="D64203" s="233"/>
    </row>
    <row r="64205" spans="4:4" s="232" customFormat="1" ht="15.75" customHeight="1">
      <c r="D64205" s="233"/>
    </row>
    <row r="64207" spans="4:4" s="232" customFormat="1" ht="15.75" customHeight="1">
      <c r="D64207" s="233"/>
    </row>
    <row r="64209" spans="4:4" s="232" customFormat="1" ht="15.75" customHeight="1">
      <c r="D64209" s="233"/>
    </row>
    <row r="64211" spans="4:4" s="232" customFormat="1" ht="15.75" customHeight="1">
      <c r="D64211" s="233"/>
    </row>
    <row r="64213" spans="4:4" s="232" customFormat="1" ht="15.75" customHeight="1">
      <c r="D64213" s="233"/>
    </row>
    <row r="64215" spans="4:4" s="232" customFormat="1" ht="15.75" customHeight="1">
      <c r="D64215" s="233"/>
    </row>
    <row r="64217" spans="4:4" s="232" customFormat="1" ht="15.75" customHeight="1">
      <c r="D64217" s="233"/>
    </row>
    <row r="64219" spans="4:4" s="232" customFormat="1" ht="15.75" customHeight="1">
      <c r="D64219" s="233"/>
    </row>
    <row r="64221" spans="4:4" s="232" customFormat="1" ht="15.75" customHeight="1">
      <c r="D64221" s="233"/>
    </row>
    <row r="64223" spans="4:4" s="232" customFormat="1" ht="15.75" customHeight="1">
      <c r="D64223" s="233"/>
    </row>
    <row r="64225" spans="4:4" s="232" customFormat="1" ht="15.75" customHeight="1">
      <c r="D64225" s="233"/>
    </row>
    <row r="64227" spans="4:4" s="232" customFormat="1" ht="15.75" customHeight="1">
      <c r="D64227" s="233"/>
    </row>
    <row r="64229" spans="4:4" s="232" customFormat="1" ht="15.75" customHeight="1">
      <c r="D64229" s="233"/>
    </row>
    <row r="64231" spans="4:4" s="232" customFormat="1" ht="15.75" customHeight="1">
      <c r="D64231" s="233"/>
    </row>
    <row r="64233" spans="4:4" s="232" customFormat="1" ht="15.75" customHeight="1">
      <c r="D64233" s="233"/>
    </row>
    <row r="64235" spans="4:4" s="232" customFormat="1" ht="15.75" customHeight="1">
      <c r="D64235" s="233"/>
    </row>
    <row r="64237" spans="4:4" s="232" customFormat="1" ht="15.75" customHeight="1">
      <c r="D64237" s="233"/>
    </row>
    <row r="64239" spans="4:4" s="232" customFormat="1" ht="15.75" customHeight="1">
      <c r="D64239" s="233"/>
    </row>
    <row r="64241" spans="4:4" s="232" customFormat="1" ht="15.75" customHeight="1">
      <c r="D64241" s="233"/>
    </row>
    <row r="64243" spans="4:4" s="232" customFormat="1" ht="15.75" customHeight="1">
      <c r="D64243" s="233"/>
    </row>
    <row r="64245" spans="4:4" s="232" customFormat="1" ht="15.75" customHeight="1">
      <c r="D64245" s="233"/>
    </row>
    <row r="64247" spans="4:4" s="232" customFormat="1" ht="15.75" customHeight="1">
      <c r="D64247" s="233"/>
    </row>
    <row r="64249" spans="4:4" s="232" customFormat="1" ht="15.75" customHeight="1">
      <c r="D64249" s="233"/>
    </row>
    <row r="64251" spans="4:4" s="232" customFormat="1" ht="15.75" customHeight="1">
      <c r="D64251" s="233"/>
    </row>
    <row r="64253" spans="4:4" s="232" customFormat="1" ht="15.75" customHeight="1">
      <c r="D64253" s="233"/>
    </row>
    <row r="64255" spans="4:4" s="232" customFormat="1" ht="15.75" customHeight="1">
      <c r="D64255" s="233"/>
    </row>
    <row r="64257" spans="4:4" s="232" customFormat="1" ht="15.75" customHeight="1">
      <c r="D64257" s="233"/>
    </row>
    <row r="64259" spans="4:4" s="232" customFormat="1" ht="15.75" customHeight="1">
      <c r="D64259" s="233"/>
    </row>
    <row r="64261" spans="4:4" s="232" customFormat="1" ht="15.75" customHeight="1">
      <c r="D64261" s="233"/>
    </row>
    <row r="64263" spans="4:4" s="232" customFormat="1" ht="15.75" customHeight="1">
      <c r="D64263" s="233"/>
    </row>
    <row r="64265" spans="4:4" s="232" customFormat="1" ht="15.75" customHeight="1">
      <c r="D64265" s="233"/>
    </row>
    <row r="64267" spans="4:4" s="232" customFormat="1" ht="15.75" customHeight="1">
      <c r="D64267" s="233"/>
    </row>
    <row r="64269" spans="4:4" s="232" customFormat="1" ht="15.75" customHeight="1">
      <c r="D64269" s="233"/>
    </row>
    <row r="64271" spans="4:4" s="232" customFormat="1" ht="15.75" customHeight="1">
      <c r="D64271" s="233"/>
    </row>
    <row r="64273" spans="4:4" s="232" customFormat="1" ht="15.75" customHeight="1">
      <c r="D64273" s="233"/>
    </row>
    <row r="64275" spans="4:4" s="232" customFormat="1" ht="15.75" customHeight="1">
      <c r="D64275" s="233"/>
    </row>
    <row r="64277" spans="4:4" s="232" customFormat="1" ht="15.75" customHeight="1">
      <c r="D64277" s="233"/>
    </row>
    <row r="64279" spans="4:4" s="232" customFormat="1" ht="15.75" customHeight="1">
      <c r="D64279" s="233"/>
    </row>
    <row r="64281" spans="4:4" s="232" customFormat="1" ht="15.75" customHeight="1">
      <c r="D64281" s="233"/>
    </row>
    <row r="64283" spans="4:4" s="232" customFormat="1" ht="15.75" customHeight="1">
      <c r="D64283" s="233"/>
    </row>
    <row r="64285" spans="4:4" s="232" customFormat="1" ht="15.75" customHeight="1">
      <c r="D64285" s="233"/>
    </row>
    <row r="64287" spans="4:4" s="232" customFormat="1" ht="15.75" customHeight="1">
      <c r="D64287" s="233"/>
    </row>
    <row r="64289" spans="4:4" s="232" customFormat="1" ht="15.75" customHeight="1">
      <c r="D64289" s="233"/>
    </row>
    <row r="64291" spans="4:4" s="232" customFormat="1" ht="15.75" customHeight="1">
      <c r="D64291" s="233"/>
    </row>
    <row r="64293" spans="4:4" s="232" customFormat="1" ht="15.75" customHeight="1">
      <c r="D64293" s="233"/>
    </row>
    <row r="64295" spans="4:4" s="232" customFormat="1" ht="15.75" customHeight="1">
      <c r="D64295" s="233"/>
    </row>
    <row r="64297" spans="4:4" s="232" customFormat="1" ht="15.75" customHeight="1">
      <c r="D64297" s="233"/>
    </row>
    <row r="64299" spans="4:4" s="232" customFormat="1" ht="15.75" customHeight="1">
      <c r="D64299" s="233"/>
    </row>
    <row r="64301" spans="4:4" s="232" customFormat="1" ht="15.75" customHeight="1">
      <c r="D64301" s="233"/>
    </row>
    <row r="64303" spans="4:4" s="232" customFormat="1" ht="15.75" customHeight="1">
      <c r="D64303" s="233"/>
    </row>
    <row r="64305" spans="4:4" s="232" customFormat="1" ht="15.75" customHeight="1">
      <c r="D64305" s="233"/>
    </row>
    <row r="64307" spans="4:4" s="232" customFormat="1" ht="15.75" customHeight="1">
      <c r="D64307" s="233"/>
    </row>
    <row r="64309" spans="4:4" s="232" customFormat="1" ht="15.75" customHeight="1">
      <c r="D64309" s="233"/>
    </row>
    <row r="64311" spans="4:4" s="232" customFormat="1" ht="15.75" customHeight="1">
      <c r="D64311" s="233"/>
    </row>
    <row r="64313" spans="4:4" s="232" customFormat="1" ht="15.75" customHeight="1">
      <c r="D64313" s="233"/>
    </row>
    <row r="64315" spans="4:4" s="232" customFormat="1" ht="15.75" customHeight="1">
      <c r="D64315" s="233"/>
    </row>
    <row r="64317" spans="4:4" s="232" customFormat="1" ht="15.75" customHeight="1">
      <c r="D64317" s="233"/>
    </row>
    <row r="64319" spans="4:4" s="232" customFormat="1" ht="15.75" customHeight="1">
      <c r="D64319" s="233"/>
    </row>
    <row r="64321" spans="4:4" s="232" customFormat="1" ht="15.75" customHeight="1">
      <c r="D64321" s="233"/>
    </row>
    <row r="64323" spans="4:4" s="232" customFormat="1" ht="15.75" customHeight="1">
      <c r="D64323" s="233"/>
    </row>
    <row r="64325" spans="4:4" s="232" customFormat="1" ht="15.75" customHeight="1">
      <c r="D64325" s="233"/>
    </row>
    <row r="64327" spans="4:4" s="232" customFormat="1" ht="15.75" customHeight="1">
      <c r="D64327" s="233"/>
    </row>
    <row r="64329" spans="4:4" s="232" customFormat="1" ht="15.75" customHeight="1">
      <c r="D64329" s="233"/>
    </row>
    <row r="64331" spans="4:4" s="232" customFormat="1" ht="15.75" customHeight="1">
      <c r="D64331" s="233"/>
    </row>
    <row r="64333" spans="4:4" s="232" customFormat="1" ht="15.75" customHeight="1">
      <c r="D64333" s="233"/>
    </row>
    <row r="64335" spans="4:4" s="232" customFormat="1" ht="15.75" customHeight="1">
      <c r="D64335" s="233"/>
    </row>
    <row r="64337" spans="4:4" s="232" customFormat="1" ht="15.75" customHeight="1">
      <c r="D64337" s="233"/>
    </row>
    <row r="64339" spans="4:4" s="232" customFormat="1" ht="15.75" customHeight="1">
      <c r="D64339" s="233"/>
    </row>
    <row r="64341" spans="4:4" s="232" customFormat="1" ht="15.75" customHeight="1">
      <c r="D64341" s="233"/>
    </row>
    <row r="64343" spans="4:4" s="232" customFormat="1" ht="15.75" customHeight="1">
      <c r="D64343" s="233"/>
    </row>
    <row r="64345" spans="4:4" s="232" customFormat="1" ht="15.75" customHeight="1">
      <c r="D64345" s="233"/>
    </row>
    <row r="64347" spans="4:4" s="232" customFormat="1" ht="15.75" customHeight="1">
      <c r="D64347" s="233"/>
    </row>
    <row r="64349" spans="4:4" s="232" customFormat="1" ht="15.75" customHeight="1">
      <c r="D64349" s="233"/>
    </row>
    <row r="64351" spans="4:4" s="232" customFormat="1" ht="15.75" customHeight="1">
      <c r="D64351" s="233"/>
    </row>
    <row r="64353" spans="4:4" s="232" customFormat="1" ht="15.75" customHeight="1">
      <c r="D64353" s="233"/>
    </row>
    <row r="64355" spans="4:4" s="232" customFormat="1" ht="15.75" customHeight="1">
      <c r="D64355" s="233"/>
    </row>
    <row r="64357" spans="4:4" s="232" customFormat="1" ht="15.75" customHeight="1">
      <c r="D64357" s="233"/>
    </row>
    <row r="64359" spans="4:4" s="232" customFormat="1" ht="15.75" customHeight="1">
      <c r="D64359" s="233"/>
    </row>
    <row r="64361" spans="4:4" s="232" customFormat="1" ht="15.75" customHeight="1">
      <c r="D64361" s="233"/>
    </row>
    <row r="64363" spans="4:4" s="232" customFormat="1" ht="15.75" customHeight="1">
      <c r="D64363" s="233"/>
    </row>
    <row r="64365" spans="4:4" s="232" customFormat="1" ht="15.75" customHeight="1">
      <c r="D64365" s="233"/>
    </row>
    <row r="64367" spans="4:4" s="232" customFormat="1" ht="15.75" customHeight="1">
      <c r="D64367" s="233"/>
    </row>
    <row r="64369" spans="4:4" s="232" customFormat="1" ht="15.75" customHeight="1">
      <c r="D64369" s="233"/>
    </row>
    <row r="64371" spans="4:4" s="232" customFormat="1" ht="15.75" customHeight="1">
      <c r="D64371" s="233"/>
    </row>
    <row r="64373" spans="4:4" s="232" customFormat="1" ht="15.75" customHeight="1">
      <c r="D64373" s="233"/>
    </row>
    <row r="64375" spans="4:4" s="232" customFormat="1" ht="15.75" customHeight="1">
      <c r="D64375" s="233"/>
    </row>
    <row r="64377" spans="4:4" s="232" customFormat="1" ht="15.75" customHeight="1">
      <c r="D64377" s="233"/>
    </row>
    <row r="64379" spans="4:4" s="232" customFormat="1" ht="15.75" customHeight="1">
      <c r="D64379" s="233"/>
    </row>
    <row r="64381" spans="4:4" s="232" customFormat="1" ht="15.75" customHeight="1">
      <c r="D64381" s="233"/>
    </row>
    <row r="64383" spans="4:4" s="232" customFormat="1" ht="15.75" customHeight="1">
      <c r="D64383" s="233"/>
    </row>
    <row r="64385" spans="4:4" s="232" customFormat="1" ht="15.75" customHeight="1">
      <c r="D64385" s="233"/>
    </row>
    <row r="64387" spans="4:4" s="232" customFormat="1" ht="15.75" customHeight="1">
      <c r="D64387" s="233"/>
    </row>
    <row r="64389" spans="4:4" s="232" customFormat="1" ht="15.75" customHeight="1">
      <c r="D64389" s="233"/>
    </row>
    <row r="64391" spans="4:4" s="232" customFormat="1" ht="15.75" customHeight="1">
      <c r="D64391" s="233"/>
    </row>
    <row r="64393" spans="4:4" s="232" customFormat="1" ht="15.75" customHeight="1">
      <c r="D64393" s="233"/>
    </row>
    <row r="64395" spans="4:4" s="232" customFormat="1" ht="15.75" customHeight="1">
      <c r="D64395" s="233"/>
    </row>
    <row r="64397" spans="4:4" s="232" customFormat="1" ht="15.75" customHeight="1">
      <c r="D64397" s="233"/>
    </row>
    <row r="64399" spans="4:4" s="232" customFormat="1" ht="15.75" customHeight="1">
      <c r="D64399" s="233"/>
    </row>
    <row r="64401" spans="4:4" s="232" customFormat="1" ht="15.75" customHeight="1">
      <c r="D64401" s="233"/>
    </row>
    <row r="64403" spans="4:4" s="232" customFormat="1" ht="15.75" customHeight="1">
      <c r="D64403" s="233"/>
    </row>
    <row r="64405" spans="4:4" s="232" customFormat="1" ht="15.75" customHeight="1">
      <c r="D64405" s="233"/>
    </row>
    <row r="64407" spans="4:4" s="232" customFormat="1" ht="15.75" customHeight="1">
      <c r="D64407" s="233"/>
    </row>
    <row r="64409" spans="4:4" s="232" customFormat="1" ht="15.75" customHeight="1">
      <c r="D64409" s="233"/>
    </row>
    <row r="64411" spans="4:4" s="232" customFormat="1" ht="15.75" customHeight="1">
      <c r="D64411" s="233"/>
    </row>
    <row r="64413" spans="4:4" s="232" customFormat="1" ht="15.75" customHeight="1">
      <c r="D64413" s="233"/>
    </row>
    <row r="64415" spans="4:4" s="232" customFormat="1" ht="15.75" customHeight="1">
      <c r="D64415" s="233"/>
    </row>
    <row r="64417" spans="4:4" s="232" customFormat="1" ht="15.75" customHeight="1">
      <c r="D64417" s="233"/>
    </row>
    <row r="64419" spans="4:4" s="232" customFormat="1" ht="15.75" customHeight="1">
      <c r="D64419" s="233"/>
    </row>
    <row r="64421" spans="4:4" s="232" customFormat="1" ht="15.75" customHeight="1">
      <c r="D64421" s="233"/>
    </row>
    <row r="64423" spans="4:4" s="232" customFormat="1" ht="15.75" customHeight="1">
      <c r="D64423" s="233"/>
    </row>
    <row r="64425" spans="4:4" s="232" customFormat="1" ht="15.75" customHeight="1">
      <c r="D64425" s="233"/>
    </row>
    <row r="64427" spans="4:4" s="232" customFormat="1" ht="15.75" customHeight="1">
      <c r="D64427" s="233"/>
    </row>
    <row r="64429" spans="4:4" s="232" customFormat="1" ht="15.75" customHeight="1">
      <c r="D64429" s="233"/>
    </row>
    <row r="64431" spans="4:4" s="232" customFormat="1" ht="15.75" customHeight="1">
      <c r="D64431" s="233"/>
    </row>
    <row r="64433" spans="4:4" s="232" customFormat="1" ht="15.75" customHeight="1">
      <c r="D64433" s="233"/>
    </row>
    <row r="64435" spans="4:4" s="232" customFormat="1" ht="15.75" customHeight="1">
      <c r="D64435" s="233"/>
    </row>
    <row r="64437" spans="4:4" s="232" customFormat="1" ht="15.75" customHeight="1">
      <c r="D64437" s="233"/>
    </row>
    <row r="64439" spans="4:4" s="232" customFormat="1" ht="15.75" customHeight="1">
      <c r="D64439" s="233"/>
    </row>
    <row r="64441" spans="4:4" s="232" customFormat="1" ht="15.75" customHeight="1">
      <c r="D64441" s="233"/>
    </row>
    <row r="64443" spans="4:4" s="232" customFormat="1" ht="15.75" customHeight="1">
      <c r="D64443" s="233"/>
    </row>
    <row r="64445" spans="4:4" s="232" customFormat="1" ht="15.75" customHeight="1">
      <c r="D64445" s="233"/>
    </row>
    <row r="64447" spans="4:4" s="232" customFormat="1" ht="15.75" customHeight="1">
      <c r="D64447" s="233"/>
    </row>
    <row r="64449" spans="4:4" s="232" customFormat="1" ht="15.75" customHeight="1">
      <c r="D64449" s="233"/>
    </row>
    <row r="64451" spans="4:4" s="232" customFormat="1" ht="15.75" customHeight="1">
      <c r="D64451" s="233"/>
    </row>
    <row r="64453" spans="4:4" s="232" customFormat="1" ht="15.75" customHeight="1">
      <c r="D64453" s="233"/>
    </row>
    <row r="64455" spans="4:4" s="232" customFormat="1" ht="15.75" customHeight="1">
      <c r="D64455" s="233"/>
    </row>
    <row r="64457" spans="4:4" s="232" customFormat="1" ht="15.75" customHeight="1">
      <c r="D64457" s="233"/>
    </row>
    <row r="64459" spans="4:4" s="232" customFormat="1" ht="15.75" customHeight="1">
      <c r="D64459" s="233"/>
    </row>
    <row r="64461" spans="4:4" s="232" customFormat="1" ht="15.75" customHeight="1">
      <c r="D64461" s="233"/>
    </row>
    <row r="64463" spans="4:4" s="232" customFormat="1" ht="15.75" customHeight="1">
      <c r="D64463" s="233"/>
    </row>
    <row r="64465" spans="4:4" s="232" customFormat="1" ht="15.75" customHeight="1">
      <c r="D64465" s="233"/>
    </row>
    <row r="64467" spans="4:4" s="232" customFormat="1" ht="15.75" customHeight="1">
      <c r="D64467" s="233"/>
    </row>
    <row r="64469" spans="4:4" s="232" customFormat="1" ht="15.75" customHeight="1">
      <c r="D64469" s="233"/>
    </row>
    <row r="64471" spans="4:4" s="232" customFormat="1" ht="15.75" customHeight="1">
      <c r="D64471" s="233"/>
    </row>
    <row r="64473" spans="4:4" s="232" customFormat="1" ht="15.75" customHeight="1">
      <c r="D64473" s="233"/>
    </row>
    <row r="64475" spans="4:4" s="232" customFormat="1" ht="15.75" customHeight="1">
      <c r="D64475" s="233"/>
    </row>
    <row r="64477" spans="4:4" s="232" customFormat="1" ht="15.75" customHeight="1">
      <c r="D64477" s="233"/>
    </row>
    <row r="64479" spans="4:4" s="232" customFormat="1" ht="15.75" customHeight="1">
      <c r="D64479" s="233"/>
    </row>
    <row r="64481" spans="4:4" s="232" customFormat="1" ht="15.75" customHeight="1">
      <c r="D64481" s="233"/>
    </row>
    <row r="64483" spans="4:4" s="232" customFormat="1" ht="15.75" customHeight="1">
      <c r="D64483" s="233"/>
    </row>
    <row r="64485" spans="4:4" s="232" customFormat="1" ht="15.75" customHeight="1">
      <c r="D64485" s="233"/>
    </row>
    <row r="64487" spans="4:4" s="232" customFormat="1" ht="15.75" customHeight="1">
      <c r="D64487" s="233"/>
    </row>
    <row r="64489" spans="4:4" s="232" customFormat="1" ht="15.75" customHeight="1">
      <c r="D64489" s="233"/>
    </row>
    <row r="64491" spans="4:4" s="232" customFormat="1" ht="15.75" customHeight="1">
      <c r="D64491" s="233"/>
    </row>
    <row r="64493" spans="4:4" s="232" customFormat="1" ht="15.75" customHeight="1">
      <c r="D64493" s="233"/>
    </row>
    <row r="64495" spans="4:4" s="232" customFormat="1" ht="15.75" customHeight="1">
      <c r="D64495" s="233"/>
    </row>
    <row r="64497" spans="4:4" s="232" customFormat="1" ht="15.75" customHeight="1">
      <c r="D64497" s="233"/>
    </row>
    <row r="64499" spans="4:4" s="232" customFormat="1" ht="15.75" customHeight="1">
      <c r="D64499" s="233"/>
    </row>
    <row r="64501" spans="4:4" s="232" customFormat="1" ht="15.75" customHeight="1">
      <c r="D64501" s="233"/>
    </row>
    <row r="64503" spans="4:4" s="232" customFormat="1" ht="15.75" customHeight="1">
      <c r="D64503" s="233"/>
    </row>
    <row r="64505" spans="4:4" s="232" customFormat="1" ht="15.75" customHeight="1">
      <c r="D64505" s="233"/>
    </row>
    <row r="64507" spans="4:4" s="232" customFormat="1" ht="15.75" customHeight="1">
      <c r="D64507" s="233"/>
    </row>
    <row r="64509" spans="4:4" s="232" customFormat="1" ht="15.75" customHeight="1">
      <c r="D64509" s="233"/>
    </row>
    <row r="64511" spans="4:4" s="232" customFormat="1" ht="15.75" customHeight="1">
      <c r="D64511" s="233"/>
    </row>
    <row r="64513" spans="4:4" s="232" customFormat="1" ht="15.75" customHeight="1">
      <c r="D64513" s="233"/>
    </row>
    <row r="64515" spans="4:4" s="232" customFormat="1" ht="15.75" customHeight="1">
      <c r="D64515" s="233"/>
    </row>
    <row r="64517" spans="4:4" s="232" customFormat="1" ht="15.75" customHeight="1">
      <c r="D64517" s="233"/>
    </row>
    <row r="64519" spans="4:4" s="232" customFormat="1" ht="15.75" customHeight="1">
      <c r="D64519" s="233"/>
    </row>
    <row r="64521" spans="4:4" s="232" customFormat="1" ht="15.75" customHeight="1">
      <c r="D64521" s="233"/>
    </row>
    <row r="64523" spans="4:4" s="232" customFormat="1" ht="15.75" customHeight="1">
      <c r="D64523" s="233"/>
    </row>
    <row r="64525" spans="4:4" s="232" customFormat="1" ht="15.75" customHeight="1">
      <c r="D64525" s="233"/>
    </row>
    <row r="64527" spans="4:4" s="232" customFormat="1" ht="15.75" customHeight="1">
      <c r="D64527" s="233"/>
    </row>
    <row r="64529" spans="4:4" s="232" customFormat="1" ht="15.75" customHeight="1">
      <c r="D64529" s="233"/>
    </row>
    <row r="64531" spans="4:4" s="232" customFormat="1" ht="15.75" customHeight="1">
      <c r="D64531" s="233"/>
    </row>
    <row r="64533" spans="4:4" s="232" customFormat="1" ht="15.75" customHeight="1">
      <c r="D64533" s="233"/>
    </row>
    <row r="64535" spans="4:4" s="232" customFormat="1" ht="15.75" customHeight="1">
      <c r="D64535" s="233"/>
    </row>
    <row r="64537" spans="4:4" s="232" customFormat="1" ht="15.75" customHeight="1">
      <c r="D64537" s="233"/>
    </row>
    <row r="64539" spans="4:4" s="232" customFormat="1" ht="15.75" customHeight="1">
      <c r="D64539" s="233"/>
    </row>
    <row r="64541" spans="4:4" s="232" customFormat="1" ht="15.75" customHeight="1">
      <c r="D64541" s="233"/>
    </row>
    <row r="64543" spans="4:4" s="232" customFormat="1" ht="15.75" customHeight="1">
      <c r="D64543" s="233"/>
    </row>
    <row r="64545" spans="4:4" s="232" customFormat="1" ht="15.75" customHeight="1">
      <c r="D64545" s="233"/>
    </row>
    <row r="64547" spans="4:4" s="232" customFormat="1" ht="15.75" customHeight="1">
      <c r="D64547" s="233"/>
    </row>
    <row r="64549" spans="4:4" s="232" customFormat="1" ht="15.75" customHeight="1">
      <c r="D64549" s="233"/>
    </row>
    <row r="64551" spans="4:4" s="232" customFormat="1" ht="15.75" customHeight="1">
      <c r="D64551" s="233"/>
    </row>
    <row r="64553" spans="4:4" s="232" customFormat="1" ht="15.75" customHeight="1">
      <c r="D64553" s="233"/>
    </row>
    <row r="64555" spans="4:4" s="232" customFormat="1" ht="15.75" customHeight="1">
      <c r="D64555" s="233"/>
    </row>
    <row r="64557" spans="4:4" s="232" customFormat="1" ht="15.75" customHeight="1">
      <c r="D64557" s="233"/>
    </row>
    <row r="64559" spans="4:4" s="232" customFormat="1" ht="15.75" customHeight="1">
      <c r="D64559" s="233"/>
    </row>
    <row r="64561" spans="4:4" s="232" customFormat="1" ht="15.75" customHeight="1">
      <c r="D64561" s="233"/>
    </row>
    <row r="64563" spans="4:4" s="232" customFormat="1" ht="15.75" customHeight="1">
      <c r="D64563" s="233"/>
    </row>
    <row r="64565" spans="4:4" s="232" customFormat="1" ht="15.75" customHeight="1">
      <c r="D64565" s="233"/>
    </row>
    <row r="64567" spans="4:4" s="232" customFormat="1" ht="15.75" customHeight="1">
      <c r="D64567" s="233"/>
    </row>
    <row r="64569" spans="4:4" s="232" customFormat="1" ht="15.75" customHeight="1">
      <c r="D64569" s="233"/>
    </row>
    <row r="64571" spans="4:4" s="232" customFormat="1" ht="15.75" customHeight="1">
      <c r="D64571" s="233"/>
    </row>
    <row r="64573" spans="4:4" s="232" customFormat="1" ht="15.75" customHeight="1">
      <c r="D64573" s="233"/>
    </row>
    <row r="64575" spans="4:4" s="232" customFormat="1" ht="15.75" customHeight="1">
      <c r="D64575" s="233"/>
    </row>
    <row r="64577" spans="4:4" s="232" customFormat="1" ht="15.75" customHeight="1">
      <c r="D64577" s="233"/>
    </row>
    <row r="64579" spans="4:4" s="232" customFormat="1" ht="15.75" customHeight="1">
      <c r="D64579" s="233"/>
    </row>
    <row r="64581" spans="4:4" s="232" customFormat="1" ht="15.75" customHeight="1">
      <c r="D64581" s="233"/>
    </row>
    <row r="64583" spans="4:4" s="232" customFormat="1" ht="15.75" customHeight="1">
      <c r="D64583" s="233"/>
    </row>
    <row r="64585" spans="4:4" s="232" customFormat="1" ht="15.75" customHeight="1">
      <c r="D64585" s="233"/>
    </row>
    <row r="64587" spans="4:4" s="232" customFormat="1" ht="15.75" customHeight="1">
      <c r="D64587" s="233"/>
    </row>
    <row r="64589" spans="4:4" s="232" customFormat="1" ht="15.75" customHeight="1">
      <c r="D64589" s="233"/>
    </row>
    <row r="64591" spans="4:4" s="232" customFormat="1" ht="15.75" customHeight="1">
      <c r="D64591" s="233"/>
    </row>
    <row r="64593" spans="4:4" s="232" customFormat="1" ht="15.75" customHeight="1">
      <c r="D64593" s="233"/>
    </row>
    <row r="64595" spans="4:4" s="232" customFormat="1" ht="15.75" customHeight="1">
      <c r="D64595" s="233"/>
    </row>
    <row r="64597" spans="4:4" s="232" customFormat="1" ht="15.75" customHeight="1">
      <c r="D64597" s="233"/>
    </row>
    <row r="64599" spans="4:4" s="232" customFormat="1" ht="15.75" customHeight="1">
      <c r="D64599" s="233"/>
    </row>
    <row r="64601" spans="4:4" s="232" customFormat="1" ht="15.75" customHeight="1">
      <c r="D64601" s="233"/>
    </row>
    <row r="64603" spans="4:4" s="232" customFormat="1" ht="15.75" customHeight="1">
      <c r="D64603" s="233"/>
    </row>
    <row r="64605" spans="4:4" s="232" customFormat="1" ht="15.75" customHeight="1">
      <c r="D64605" s="233"/>
    </row>
    <row r="64607" spans="4:4" s="232" customFormat="1" ht="15.75" customHeight="1">
      <c r="D64607" s="233"/>
    </row>
    <row r="64609" spans="4:4" s="232" customFormat="1" ht="15.75" customHeight="1">
      <c r="D64609" s="233"/>
    </row>
    <row r="64611" spans="4:4" s="232" customFormat="1" ht="15.75" customHeight="1">
      <c r="D64611" s="233"/>
    </row>
    <row r="64613" spans="4:4" s="232" customFormat="1" ht="15.75" customHeight="1">
      <c r="D64613" s="233"/>
    </row>
    <row r="64615" spans="4:4" s="232" customFormat="1" ht="15.75" customHeight="1">
      <c r="D64615" s="233"/>
    </row>
    <row r="64617" spans="4:4" s="232" customFormat="1" ht="15.75" customHeight="1">
      <c r="D64617" s="233"/>
    </row>
    <row r="64619" spans="4:4" s="232" customFormat="1" ht="15.75" customHeight="1">
      <c r="D64619" s="233"/>
    </row>
    <row r="64621" spans="4:4" s="232" customFormat="1" ht="15.75" customHeight="1">
      <c r="D64621" s="233"/>
    </row>
    <row r="64623" spans="4:4" s="232" customFormat="1" ht="15.75" customHeight="1">
      <c r="D64623" s="233"/>
    </row>
    <row r="64625" spans="4:4" s="232" customFormat="1" ht="15.75" customHeight="1">
      <c r="D64625" s="233"/>
    </row>
    <row r="64627" spans="4:4" s="232" customFormat="1" ht="15.75" customHeight="1">
      <c r="D64627" s="233"/>
    </row>
    <row r="64629" spans="4:4" s="232" customFormat="1" ht="15.75" customHeight="1">
      <c r="D64629" s="233"/>
    </row>
    <row r="64631" spans="4:4" s="232" customFormat="1" ht="15.75" customHeight="1">
      <c r="D64631" s="233"/>
    </row>
    <row r="64633" spans="4:4" s="232" customFormat="1" ht="15.75" customHeight="1">
      <c r="D64633" s="233"/>
    </row>
    <row r="64635" spans="4:4" s="232" customFormat="1" ht="15.75" customHeight="1">
      <c r="D64635" s="233"/>
    </row>
    <row r="64637" spans="4:4" s="232" customFormat="1" ht="15.75" customHeight="1">
      <c r="D64637" s="233"/>
    </row>
    <row r="64639" spans="4:4" s="232" customFormat="1" ht="15.75" customHeight="1">
      <c r="D64639" s="233"/>
    </row>
    <row r="64641" spans="4:4" s="232" customFormat="1" ht="15.75" customHeight="1">
      <c r="D64641" s="233"/>
    </row>
    <row r="64643" spans="4:4" s="232" customFormat="1" ht="15.75" customHeight="1">
      <c r="D64643" s="233"/>
    </row>
    <row r="64645" spans="4:4" s="232" customFormat="1" ht="15.75" customHeight="1">
      <c r="D64645" s="233"/>
    </row>
    <row r="64647" spans="4:4" s="232" customFormat="1" ht="15.75" customHeight="1">
      <c r="D64647" s="233"/>
    </row>
    <row r="64649" spans="4:4" s="232" customFormat="1" ht="15.75" customHeight="1">
      <c r="D64649" s="233"/>
    </row>
    <row r="64651" spans="4:4" s="232" customFormat="1" ht="15.75" customHeight="1">
      <c r="D64651" s="233"/>
    </row>
    <row r="64653" spans="4:4" s="232" customFormat="1" ht="15.75" customHeight="1">
      <c r="D64653" s="233"/>
    </row>
    <row r="64655" spans="4:4" s="232" customFormat="1" ht="15.75" customHeight="1">
      <c r="D64655" s="233"/>
    </row>
    <row r="64657" spans="4:4" s="232" customFormat="1" ht="15.75" customHeight="1">
      <c r="D64657" s="233"/>
    </row>
    <row r="64659" spans="4:4" s="232" customFormat="1" ht="15.75" customHeight="1">
      <c r="D64659" s="233"/>
    </row>
    <row r="64661" spans="4:4" s="232" customFormat="1" ht="15.75" customHeight="1">
      <c r="D64661" s="233"/>
    </row>
    <row r="64663" spans="4:4" s="232" customFormat="1" ht="15.75" customHeight="1">
      <c r="D64663" s="233"/>
    </row>
    <row r="64665" spans="4:4" s="232" customFormat="1" ht="15.75" customHeight="1">
      <c r="D64665" s="233"/>
    </row>
    <row r="64667" spans="4:4" s="232" customFormat="1" ht="15.75" customHeight="1">
      <c r="D64667" s="233"/>
    </row>
    <row r="64669" spans="4:4" s="232" customFormat="1" ht="15.75" customHeight="1">
      <c r="D64669" s="233"/>
    </row>
    <row r="64671" spans="4:4" s="232" customFormat="1" ht="15.75" customHeight="1">
      <c r="D64671" s="233"/>
    </row>
    <row r="64673" spans="4:4" s="232" customFormat="1" ht="15.75" customHeight="1">
      <c r="D64673" s="233"/>
    </row>
    <row r="64675" spans="4:4" s="232" customFormat="1" ht="15.75" customHeight="1">
      <c r="D64675" s="233"/>
    </row>
    <row r="64677" spans="4:4" s="232" customFormat="1" ht="15.75" customHeight="1">
      <c r="D64677" s="233"/>
    </row>
    <row r="64679" spans="4:4" s="232" customFormat="1" ht="15.75" customHeight="1">
      <c r="D64679" s="233"/>
    </row>
    <row r="64681" spans="4:4" s="232" customFormat="1" ht="15.75" customHeight="1">
      <c r="D64681" s="233"/>
    </row>
    <row r="64683" spans="4:4" s="232" customFormat="1" ht="15.75" customHeight="1">
      <c r="D64683" s="233"/>
    </row>
    <row r="64685" spans="4:4" s="232" customFormat="1" ht="15.75" customHeight="1">
      <c r="D64685" s="233"/>
    </row>
    <row r="64687" spans="4:4" s="232" customFormat="1" ht="15.75" customHeight="1">
      <c r="D64687" s="233"/>
    </row>
    <row r="64689" spans="4:4" s="232" customFormat="1" ht="15.75" customHeight="1">
      <c r="D64689" s="233"/>
    </row>
    <row r="64691" spans="4:4" s="232" customFormat="1" ht="15.75" customHeight="1">
      <c r="D64691" s="233"/>
    </row>
    <row r="64693" spans="4:4" s="232" customFormat="1" ht="15.75" customHeight="1">
      <c r="D64693" s="233"/>
    </row>
    <row r="64695" spans="4:4" s="232" customFormat="1" ht="15.75" customHeight="1">
      <c r="D64695" s="233"/>
    </row>
    <row r="64697" spans="4:4" s="232" customFormat="1" ht="15.75" customHeight="1">
      <c r="D64697" s="233"/>
    </row>
    <row r="64699" spans="4:4" s="232" customFormat="1" ht="15.75" customHeight="1">
      <c r="D64699" s="233"/>
    </row>
    <row r="64701" spans="4:4" s="232" customFormat="1" ht="15.75" customHeight="1">
      <c r="D64701" s="233"/>
    </row>
    <row r="64703" spans="4:4" s="232" customFormat="1" ht="15.75" customHeight="1">
      <c r="D64703" s="233"/>
    </row>
    <row r="64705" spans="4:4" s="232" customFormat="1" ht="15.75" customHeight="1">
      <c r="D64705" s="233"/>
    </row>
    <row r="64707" spans="4:4" s="232" customFormat="1" ht="15.75" customHeight="1">
      <c r="D64707" s="233"/>
    </row>
    <row r="64709" spans="4:4" s="232" customFormat="1" ht="15.75" customHeight="1">
      <c r="D64709" s="233"/>
    </row>
    <row r="64711" spans="4:4" s="232" customFormat="1" ht="15.75" customHeight="1">
      <c r="D64711" s="233"/>
    </row>
    <row r="64713" spans="4:4" s="232" customFormat="1" ht="15.75" customHeight="1">
      <c r="D64713" s="233"/>
    </row>
    <row r="64715" spans="4:4" s="232" customFormat="1" ht="15.75" customHeight="1">
      <c r="D64715" s="233"/>
    </row>
    <row r="64717" spans="4:4" s="232" customFormat="1" ht="15.75" customHeight="1">
      <c r="D64717" s="233"/>
    </row>
    <row r="64719" spans="4:4" s="232" customFormat="1" ht="15.75" customHeight="1">
      <c r="D64719" s="233"/>
    </row>
    <row r="64721" spans="4:4" s="232" customFormat="1" ht="15.75" customHeight="1">
      <c r="D64721" s="233"/>
    </row>
    <row r="64723" spans="4:4" s="232" customFormat="1" ht="15.75" customHeight="1">
      <c r="D64723" s="233"/>
    </row>
    <row r="64725" spans="4:4" s="232" customFormat="1" ht="15.75" customHeight="1">
      <c r="D64725" s="233"/>
    </row>
    <row r="64727" spans="4:4" s="232" customFormat="1" ht="15.75" customHeight="1">
      <c r="D64727" s="233"/>
    </row>
    <row r="64729" spans="4:4" s="232" customFormat="1" ht="15.75" customHeight="1">
      <c r="D64729" s="233"/>
    </row>
    <row r="64731" spans="4:4" s="232" customFormat="1" ht="15.75" customHeight="1">
      <c r="D64731" s="233"/>
    </row>
    <row r="64733" spans="4:4" s="232" customFormat="1" ht="15.75" customHeight="1">
      <c r="D64733" s="233"/>
    </row>
    <row r="64735" spans="4:4" s="232" customFormat="1" ht="15.75" customHeight="1">
      <c r="D64735" s="233"/>
    </row>
    <row r="64737" spans="4:4" s="232" customFormat="1" ht="15.75" customHeight="1">
      <c r="D64737" s="233"/>
    </row>
    <row r="64739" spans="4:4" s="232" customFormat="1" ht="15.75" customHeight="1">
      <c r="D64739" s="233"/>
    </row>
    <row r="64741" spans="4:4" s="232" customFormat="1" ht="15.75" customHeight="1">
      <c r="D64741" s="233"/>
    </row>
    <row r="64743" spans="4:4" s="232" customFormat="1" ht="15.75" customHeight="1">
      <c r="D64743" s="233"/>
    </row>
    <row r="64745" spans="4:4" s="232" customFormat="1" ht="15.75" customHeight="1">
      <c r="D64745" s="233"/>
    </row>
    <row r="64747" spans="4:4" s="232" customFormat="1" ht="15.75" customHeight="1">
      <c r="D64747" s="233"/>
    </row>
    <row r="64749" spans="4:4" s="232" customFormat="1" ht="15.75" customHeight="1">
      <c r="D64749" s="233"/>
    </row>
    <row r="64751" spans="4:4" s="232" customFormat="1" ht="15.75" customHeight="1">
      <c r="D64751" s="233"/>
    </row>
    <row r="64753" spans="4:4" s="232" customFormat="1" ht="15.75" customHeight="1">
      <c r="D64753" s="233"/>
    </row>
    <row r="64755" spans="4:4" s="232" customFormat="1" ht="15.75" customHeight="1">
      <c r="D64755" s="233"/>
    </row>
    <row r="64757" spans="4:4" s="232" customFormat="1" ht="15.75" customHeight="1">
      <c r="D64757" s="233"/>
    </row>
    <row r="64759" spans="4:4" s="232" customFormat="1" ht="15.75" customHeight="1">
      <c r="D64759" s="233"/>
    </row>
    <row r="64761" spans="4:4" s="232" customFormat="1" ht="15.75" customHeight="1">
      <c r="D64761" s="233"/>
    </row>
    <row r="64763" spans="4:4" s="232" customFormat="1" ht="15.75" customHeight="1">
      <c r="D64763" s="233"/>
    </row>
    <row r="64765" spans="4:4" s="232" customFormat="1" ht="15.75" customHeight="1">
      <c r="D64765" s="233"/>
    </row>
    <row r="64767" spans="4:4" s="232" customFormat="1" ht="15.75" customHeight="1">
      <c r="D64767" s="233"/>
    </row>
    <row r="64769" spans="4:4" s="232" customFormat="1" ht="15.75" customHeight="1">
      <c r="D64769" s="233"/>
    </row>
    <row r="64771" spans="4:4" s="232" customFormat="1" ht="15.75" customHeight="1">
      <c r="D64771" s="233"/>
    </row>
    <row r="64773" spans="4:4" s="232" customFormat="1" ht="15.75" customHeight="1">
      <c r="D64773" s="233"/>
    </row>
    <row r="64775" spans="4:4" s="232" customFormat="1" ht="15.75" customHeight="1">
      <c r="D64775" s="233"/>
    </row>
    <row r="64777" spans="4:4" s="232" customFormat="1" ht="15.75" customHeight="1">
      <c r="D64777" s="233"/>
    </row>
    <row r="64779" spans="4:4" s="232" customFormat="1" ht="15.75" customHeight="1">
      <c r="D64779" s="233"/>
    </row>
    <row r="64781" spans="4:4" s="232" customFormat="1" ht="15.75" customHeight="1">
      <c r="D64781" s="233"/>
    </row>
    <row r="64783" spans="4:4" s="232" customFormat="1" ht="15.75" customHeight="1">
      <c r="D64783" s="233"/>
    </row>
    <row r="64785" spans="4:4" s="232" customFormat="1" ht="15.75" customHeight="1">
      <c r="D64785" s="233"/>
    </row>
    <row r="64787" spans="4:4" s="232" customFormat="1" ht="15.75" customHeight="1">
      <c r="D64787" s="233"/>
    </row>
    <row r="64789" spans="4:4" s="232" customFormat="1" ht="15.75" customHeight="1">
      <c r="D64789" s="233"/>
    </row>
    <row r="64791" spans="4:4" s="232" customFormat="1" ht="15.75" customHeight="1">
      <c r="D64791" s="233"/>
    </row>
    <row r="64793" spans="4:4" s="232" customFormat="1" ht="15.75" customHeight="1">
      <c r="D64793" s="233"/>
    </row>
    <row r="64795" spans="4:4" s="232" customFormat="1" ht="15.75" customHeight="1">
      <c r="D64795" s="233"/>
    </row>
    <row r="64797" spans="4:4" s="232" customFormat="1" ht="15.75" customHeight="1">
      <c r="D64797" s="233"/>
    </row>
    <row r="64799" spans="4:4" s="232" customFormat="1" ht="15.75" customHeight="1">
      <c r="D64799" s="233"/>
    </row>
    <row r="64801" spans="4:4" s="232" customFormat="1" ht="15.75" customHeight="1">
      <c r="D64801" s="233"/>
    </row>
    <row r="64803" spans="4:4" s="232" customFormat="1" ht="15.75" customHeight="1">
      <c r="D64803" s="233"/>
    </row>
    <row r="64805" spans="4:4" s="232" customFormat="1" ht="15.75" customHeight="1">
      <c r="D64805" s="233"/>
    </row>
    <row r="64807" spans="4:4" s="232" customFormat="1" ht="15.75" customHeight="1">
      <c r="D64807" s="233"/>
    </row>
    <row r="64809" spans="4:4" s="232" customFormat="1" ht="15.75" customHeight="1">
      <c r="D64809" s="233"/>
    </row>
    <row r="64811" spans="4:4" s="232" customFormat="1" ht="15.75" customHeight="1">
      <c r="D64811" s="233"/>
    </row>
    <row r="64813" spans="4:4" s="232" customFormat="1" ht="15.75" customHeight="1">
      <c r="D64813" s="233"/>
    </row>
    <row r="64815" spans="4:4" s="232" customFormat="1" ht="15.75" customHeight="1">
      <c r="D64815" s="233"/>
    </row>
    <row r="64817" spans="4:4" s="232" customFormat="1" ht="15.75" customHeight="1">
      <c r="D64817" s="233"/>
    </row>
    <row r="64819" spans="4:4" s="232" customFormat="1" ht="15.75" customHeight="1">
      <c r="D64819" s="233"/>
    </row>
    <row r="64821" spans="4:4" s="232" customFormat="1" ht="15.75" customHeight="1">
      <c r="D64821" s="233"/>
    </row>
    <row r="64823" spans="4:4" s="232" customFormat="1" ht="15.75" customHeight="1">
      <c r="D64823" s="233"/>
    </row>
    <row r="64825" spans="4:4" s="232" customFormat="1" ht="15.75" customHeight="1">
      <c r="D64825" s="233"/>
    </row>
    <row r="64827" spans="4:4" s="232" customFormat="1" ht="15.75" customHeight="1">
      <c r="D64827" s="233"/>
    </row>
    <row r="64829" spans="4:4" s="232" customFormat="1" ht="15.75" customHeight="1">
      <c r="D64829" s="233"/>
    </row>
    <row r="64831" spans="4:4" s="232" customFormat="1" ht="15.75" customHeight="1">
      <c r="D64831" s="233"/>
    </row>
    <row r="64833" spans="4:4" s="232" customFormat="1" ht="15.75" customHeight="1">
      <c r="D64833" s="233"/>
    </row>
    <row r="64835" spans="4:4" s="232" customFormat="1" ht="15.75" customHeight="1">
      <c r="D64835" s="233"/>
    </row>
    <row r="64837" spans="4:4" s="232" customFormat="1" ht="15.75" customHeight="1">
      <c r="D64837" s="233"/>
    </row>
    <row r="64839" spans="4:4" s="232" customFormat="1" ht="15.75" customHeight="1">
      <c r="D64839" s="233"/>
    </row>
    <row r="64841" spans="4:4" s="232" customFormat="1" ht="15.75" customHeight="1">
      <c r="D64841" s="233"/>
    </row>
    <row r="64843" spans="4:4" s="232" customFormat="1" ht="15.75" customHeight="1">
      <c r="D64843" s="233"/>
    </row>
    <row r="64845" spans="4:4" s="232" customFormat="1" ht="15.75" customHeight="1">
      <c r="D64845" s="233"/>
    </row>
    <row r="64847" spans="4:4" s="232" customFormat="1" ht="15.75" customHeight="1">
      <c r="D64847" s="233"/>
    </row>
    <row r="64849" spans="4:4" s="232" customFormat="1" ht="15.75" customHeight="1">
      <c r="D64849" s="233"/>
    </row>
    <row r="64851" spans="4:4" s="232" customFormat="1" ht="15.75" customHeight="1">
      <c r="D64851" s="233"/>
    </row>
    <row r="64853" spans="4:4" s="232" customFormat="1" ht="15.75" customHeight="1">
      <c r="D64853" s="233"/>
    </row>
    <row r="64855" spans="4:4" s="232" customFormat="1" ht="15.75" customHeight="1">
      <c r="D64855" s="233"/>
    </row>
    <row r="64857" spans="4:4" s="232" customFormat="1" ht="15.75" customHeight="1">
      <c r="D64857" s="233"/>
    </row>
    <row r="64859" spans="4:4" s="232" customFormat="1" ht="15.75" customHeight="1">
      <c r="D64859" s="233"/>
    </row>
    <row r="64861" spans="4:4" s="232" customFormat="1" ht="15.75" customHeight="1">
      <c r="D64861" s="233"/>
    </row>
    <row r="64863" spans="4:4" s="232" customFormat="1" ht="15.75" customHeight="1">
      <c r="D64863" s="233"/>
    </row>
    <row r="64865" spans="4:4" s="232" customFormat="1" ht="15.75" customHeight="1">
      <c r="D64865" s="233"/>
    </row>
    <row r="64867" spans="4:4" s="232" customFormat="1" ht="15.75" customHeight="1">
      <c r="D64867" s="233"/>
    </row>
    <row r="64869" spans="4:4" s="232" customFormat="1" ht="15.75" customHeight="1">
      <c r="D64869" s="233"/>
    </row>
    <row r="64871" spans="4:4" s="232" customFormat="1" ht="15.75" customHeight="1">
      <c r="D64871" s="233"/>
    </row>
    <row r="64873" spans="4:4" s="232" customFormat="1" ht="15.75" customHeight="1">
      <c r="D64873" s="233"/>
    </row>
    <row r="64875" spans="4:4" s="232" customFormat="1" ht="15.75" customHeight="1">
      <c r="D64875" s="233"/>
    </row>
    <row r="64877" spans="4:4" s="232" customFormat="1" ht="15.75" customHeight="1">
      <c r="D64877" s="233"/>
    </row>
    <row r="64879" spans="4:4" s="232" customFormat="1" ht="15.75" customHeight="1">
      <c r="D64879" s="233"/>
    </row>
    <row r="64881" spans="4:4" s="232" customFormat="1" ht="15.75" customHeight="1">
      <c r="D64881" s="233"/>
    </row>
    <row r="64883" spans="4:4" s="232" customFormat="1" ht="15.75" customHeight="1">
      <c r="D64883" s="233"/>
    </row>
    <row r="64885" spans="4:4" s="232" customFormat="1" ht="15.75" customHeight="1">
      <c r="D64885" s="233"/>
    </row>
    <row r="64887" spans="4:4" s="232" customFormat="1" ht="15.75" customHeight="1">
      <c r="D64887" s="233"/>
    </row>
    <row r="64889" spans="4:4" s="232" customFormat="1" ht="15.75" customHeight="1">
      <c r="D64889" s="233"/>
    </row>
    <row r="64891" spans="4:4" s="232" customFormat="1" ht="15.75" customHeight="1">
      <c r="D64891" s="233"/>
    </row>
    <row r="64893" spans="4:4" s="232" customFormat="1" ht="15.75" customHeight="1">
      <c r="D64893" s="233"/>
    </row>
    <row r="64895" spans="4:4" s="232" customFormat="1" ht="15.75" customHeight="1">
      <c r="D64895" s="233"/>
    </row>
    <row r="64897" spans="4:4" s="232" customFormat="1" ht="15.75" customHeight="1">
      <c r="D64897" s="233"/>
    </row>
    <row r="64899" spans="4:4" s="232" customFormat="1" ht="15.75" customHeight="1">
      <c r="D64899" s="233"/>
    </row>
    <row r="64901" spans="4:4" s="232" customFormat="1" ht="15.75" customHeight="1">
      <c r="D64901" s="233"/>
    </row>
    <row r="64903" spans="4:4" s="232" customFormat="1" ht="15.75" customHeight="1">
      <c r="D64903" s="233"/>
    </row>
    <row r="64905" spans="4:4" s="232" customFormat="1" ht="15.75" customHeight="1">
      <c r="D64905" s="233"/>
    </row>
    <row r="64907" spans="4:4" s="232" customFormat="1" ht="15.75" customHeight="1">
      <c r="D64907" s="233"/>
    </row>
    <row r="64909" spans="4:4" s="232" customFormat="1" ht="15.75" customHeight="1">
      <c r="D64909" s="233"/>
    </row>
    <row r="64911" spans="4:4" s="232" customFormat="1" ht="15.75" customHeight="1">
      <c r="D64911" s="233"/>
    </row>
    <row r="64913" spans="4:4" s="232" customFormat="1" ht="15.75" customHeight="1">
      <c r="D64913" s="233"/>
    </row>
    <row r="64915" spans="4:4" s="232" customFormat="1" ht="15.75" customHeight="1">
      <c r="D64915" s="233"/>
    </row>
    <row r="64917" spans="4:4" s="232" customFormat="1" ht="15.75" customHeight="1">
      <c r="D64917" s="233"/>
    </row>
    <row r="64919" spans="4:4" s="232" customFormat="1" ht="15.75" customHeight="1">
      <c r="D64919" s="233"/>
    </row>
    <row r="64921" spans="4:4" s="232" customFormat="1" ht="15.75" customHeight="1">
      <c r="D64921" s="233"/>
    </row>
    <row r="64923" spans="4:4" s="232" customFormat="1" ht="15.75" customHeight="1">
      <c r="D64923" s="233"/>
    </row>
    <row r="64925" spans="4:4" s="232" customFormat="1" ht="15.75" customHeight="1">
      <c r="D64925" s="233"/>
    </row>
    <row r="64927" spans="4:4" s="232" customFormat="1" ht="15.75" customHeight="1">
      <c r="D64927" s="233"/>
    </row>
    <row r="64929" spans="4:4" s="232" customFormat="1" ht="15.75" customHeight="1">
      <c r="D64929" s="233"/>
    </row>
    <row r="64931" spans="4:4" s="232" customFormat="1" ht="15.75" customHeight="1">
      <c r="D64931" s="233"/>
    </row>
    <row r="64933" spans="4:4" s="232" customFormat="1" ht="15.75" customHeight="1">
      <c r="D64933" s="233"/>
    </row>
    <row r="64935" spans="4:4" s="232" customFormat="1" ht="15.75" customHeight="1">
      <c r="D64935" s="233"/>
    </row>
    <row r="64937" spans="4:4" s="232" customFormat="1" ht="15.75" customHeight="1">
      <c r="D64937" s="233"/>
    </row>
    <row r="64939" spans="4:4" s="232" customFormat="1" ht="15.75" customHeight="1">
      <c r="D64939" s="233"/>
    </row>
    <row r="64941" spans="4:4" s="232" customFormat="1" ht="15.75" customHeight="1">
      <c r="D64941" s="233"/>
    </row>
    <row r="64943" spans="4:4" s="232" customFormat="1" ht="15.75" customHeight="1">
      <c r="D64943" s="233"/>
    </row>
    <row r="64945" spans="4:4" s="232" customFormat="1" ht="15.75" customHeight="1">
      <c r="D64945" s="233"/>
    </row>
    <row r="64947" spans="4:4" s="232" customFormat="1" ht="15.75" customHeight="1">
      <c r="D64947" s="233"/>
    </row>
    <row r="64949" spans="4:4" s="232" customFormat="1" ht="15.75" customHeight="1">
      <c r="D64949" s="233"/>
    </row>
    <row r="64951" spans="4:4" s="232" customFormat="1" ht="15.75" customHeight="1">
      <c r="D64951" s="233"/>
    </row>
    <row r="64953" spans="4:4" s="232" customFormat="1" ht="15.75" customHeight="1">
      <c r="D64953" s="233"/>
    </row>
    <row r="64955" spans="4:4" s="232" customFormat="1" ht="15.75" customHeight="1">
      <c r="D64955" s="233"/>
    </row>
    <row r="64957" spans="4:4" s="232" customFormat="1" ht="15.75" customHeight="1">
      <c r="D64957" s="233"/>
    </row>
    <row r="64959" spans="4:4" s="232" customFormat="1" ht="15.75" customHeight="1">
      <c r="D64959" s="233"/>
    </row>
    <row r="64961" spans="4:4" s="232" customFormat="1" ht="15.75" customHeight="1">
      <c r="D64961" s="233"/>
    </row>
    <row r="64963" spans="4:4" s="232" customFormat="1" ht="15.75" customHeight="1">
      <c r="D64963" s="233"/>
    </row>
    <row r="64965" spans="4:4" s="232" customFormat="1" ht="15.75" customHeight="1">
      <c r="D64965" s="233"/>
    </row>
    <row r="64967" spans="4:4" s="232" customFormat="1" ht="15.75" customHeight="1">
      <c r="D64967" s="233"/>
    </row>
    <row r="64969" spans="4:4" s="232" customFormat="1" ht="15.75" customHeight="1">
      <c r="D64969" s="233"/>
    </row>
    <row r="64971" spans="4:4" s="232" customFormat="1" ht="15.75" customHeight="1">
      <c r="D64971" s="233"/>
    </row>
    <row r="64973" spans="4:4" s="232" customFormat="1" ht="15.75" customHeight="1">
      <c r="D64973" s="233"/>
    </row>
    <row r="64975" spans="4:4" s="232" customFormat="1" ht="15.75" customHeight="1">
      <c r="D64975" s="233"/>
    </row>
    <row r="64977" spans="4:4" s="232" customFormat="1" ht="15.75" customHeight="1">
      <c r="D64977" s="233"/>
    </row>
    <row r="64979" spans="4:4" s="232" customFormat="1" ht="15.75" customHeight="1">
      <c r="D64979" s="233"/>
    </row>
    <row r="64981" spans="4:4" s="232" customFormat="1" ht="15.75" customHeight="1">
      <c r="D64981" s="233"/>
    </row>
    <row r="64983" spans="4:4" s="232" customFormat="1" ht="15.75" customHeight="1">
      <c r="D64983" s="233"/>
    </row>
    <row r="64985" spans="4:4" s="232" customFormat="1" ht="15.75" customHeight="1">
      <c r="D64985" s="233"/>
    </row>
    <row r="64987" spans="4:4" s="232" customFormat="1" ht="15.75" customHeight="1">
      <c r="D64987" s="233"/>
    </row>
    <row r="64989" spans="4:4" s="232" customFormat="1" ht="15.75" customHeight="1">
      <c r="D64989" s="233"/>
    </row>
    <row r="64991" spans="4:4" s="232" customFormat="1" ht="15.75" customHeight="1">
      <c r="D64991" s="233"/>
    </row>
    <row r="64993" spans="4:4" s="232" customFormat="1" ht="15.75" customHeight="1">
      <c r="D64993" s="233"/>
    </row>
    <row r="64995" spans="4:4" s="232" customFormat="1" ht="15.75" customHeight="1">
      <c r="D64995" s="233"/>
    </row>
    <row r="64997" spans="4:4" s="232" customFormat="1" ht="15.75" customHeight="1">
      <c r="D64997" s="233"/>
    </row>
    <row r="64999" spans="4:4" s="232" customFormat="1" ht="15.75" customHeight="1">
      <c r="D64999" s="233"/>
    </row>
    <row r="65001" spans="4:4" s="232" customFormat="1" ht="15.75" customHeight="1">
      <c r="D65001" s="233"/>
    </row>
    <row r="65003" spans="4:4" s="232" customFormat="1" ht="15.75" customHeight="1">
      <c r="D65003" s="233"/>
    </row>
    <row r="65005" spans="4:4" s="232" customFormat="1" ht="15.75" customHeight="1">
      <c r="D65005" s="233"/>
    </row>
    <row r="65007" spans="4:4" s="232" customFormat="1" ht="15.75" customHeight="1">
      <c r="D65007" s="233"/>
    </row>
    <row r="65009" spans="4:4" s="232" customFormat="1" ht="15.75" customHeight="1">
      <c r="D65009" s="233"/>
    </row>
    <row r="65011" spans="4:4" s="232" customFormat="1" ht="15.75" customHeight="1">
      <c r="D65011" s="233"/>
    </row>
    <row r="65013" spans="4:4" s="232" customFormat="1" ht="15.75" customHeight="1">
      <c r="D65013" s="233"/>
    </row>
    <row r="65015" spans="4:4" s="232" customFormat="1" ht="15.75" customHeight="1">
      <c r="D65015" s="233"/>
    </row>
    <row r="65017" spans="4:4" s="232" customFormat="1" ht="15.75" customHeight="1">
      <c r="D65017" s="233"/>
    </row>
    <row r="65019" spans="4:4" s="232" customFormat="1" ht="15.75" customHeight="1">
      <c r="D65019" s="233"/>
    </row>
    <row r="65021" spans="4:4" s="232" customFormat="1" ht="15.75" customHeight="1">
      <c r="D65021" s="233"/>
    </row>
    <row r="65023" spans="4:4" s="232" customFormat="1" ht="15.75" customHeight="1">
      <c r="D65023" s="233"/>
    </row>
    <row r="65025" spans="4:4" s="232" customFormat="1" ht="15.75" customHeight="1">
      <c r="D65025" s="233"/>
    </row>
    <row r="65027" spans="4:4" s="232" customFormat="1" ht="15.75" customHeight="1">
      <c r="D65027" s="233"/>
    </row>
    <row r="65029" spans="4:4" s="232" customFormat="1" ht="15.75" customHeight="1">
      <c r="D65029" s="233"/>
    </row>
    <row r="65031" spans="4:4" s="232" customFormat="1" ht="15.75" customHeight="1">
      <c r="D65031" s="233"/>
    </row>
    <row r="65033" spans="4:4" s="232" customFormat="1" ht="15.75" customHeight="1">
      <c r="D65033" s="233"/>
    </row>
    <row r="65035" spans="4:4" s="232" customFormat="1" ht="15.75" customHeight="1">
      <c r="D65035" s="233"/>
    </row>
    <row r="65037" spans="4:4" s="232" customFormat="1" ht="15.75" customHeight="1">
      <c r="D65037" s="233"/>
    </row>
    <row r="65039" spans="4:4" s="232" customFormat="1" ht="15.75" customHeight="1">
      <c r="D65039" s="233"/>
    </row>
    <row r="65041" spans="4:4" s="232" customFormat="1" ht="15.75" customHeight="1">
      <c r="D65041" s="233"/>
    </row>
    <row r="65043" spans="4:4" s="232" customFormat="1" ht="15.75" customHeight="1">
      <c r="D65043" s="233"/>
    </row>
    <row r="65045" spans="4:4" s="232" customFormat="1" ht="15.75" customHeight="1">
      <c r="D65045" s="233"/>
    </row>
    <row r="65047" spans="4:4" s="232" customFormat="1" ht="15.75" customHeight="1">
      <c r="D65047" s="233"/>
    </row>
    <row r="65049" spans="4:4" s="232" customFormat="1" ht="15.75" customHeight="1">
      <c r="D65049" s="233"/>
    </row>
    <row r="65051" spans="4:4" s="232" customFormat="1" ht="15.75" customHeight="1">
      <c r="D65051" s="233"/>
    </row>
    <row r="65053" spans="4:4" s="232" customFormat="1" ht="15.75" customHeight="1">
      <c r="D65053" s="233"/>
    </row>
    <row r="65055" spans="4:4" s="232" customFormat="1" ht="15.75" customHeight="1">
      <c r="D65055" s="233"/>
    </row>
    <row r="65057" spans="4:4" s="232" customFormat="1" ht="15.75" customHeight="1">
      <c r="D65057" s="233"/>
    </row>
    <row r="65059" spans="4:4" s="232" customFormat="1" ht="15.75" customHeight="1">
      <c r="D65059" s="233"/>
    </row>
    <row r="65061" spans="4:4" s="232" customFormat="1" ht="15.75" customHeight="1">
      <c r="D65061" s="233"/>
    </row>
    <row r="65063" spans="4:4" s="232" customFormat="1" ht="15.75" customHeight="1">
      <c r="D65063" s="233"/>
    </row>
    <row r="65065" spans="4:4" s="232" customFormat="1" ht="15.75" customHeight="1">
      <c r="D65065" s="233"/>
    </row>
    <row r="65067" spans="4:4" s="232" customFormat="1" ht="15.75" customHeight="1">
      <c r="D65067" s="233"/>
    </row>
    <row r="65069" spans="4:4" s="232" customFormat="1" ht="15.75" customHeight="1">
      <c r="D65069" s="233"/>
    </row>
    <row r="65071" spans="4:4" s="232" customFormat="1" ht="15.75" customHeight="1">
      <c r="D65071" s="233"/>
    </row>
    <row r="65073" spans="4:4" s="232" customFormat="1" ht="15.75" customHeight="1">
      <c r="D65073" s="233"/>
    </row>
    <row r="65075" spans="4:4" s="232" customFormat="1" ht="15.75" customHeight="1">
      <c r="D65075" s="233"/>
    </row>
    <row r="65077" spans="4:4" s="232" customFormat="1" ht="15.75" customHeight="1">
      <c r="D65077" s="233"/>
    </row>
    <row r="65079" spans="4:4" s="232" customFormat="1" ht="15.75" customHeight="1">
      <c r="D65079" s="233"/>
    </row>
    <row r="65081" spans="4:4" s="232" customFormat="1" ht="15.75" customHeight="1">
      <c r="D65081" s="233"/>
    </row>
    <row r="65083" spans="4:4" s="232" customFormat="1" ht="15.75" customHeight="1">
      <c r="D65083" s="233"/>
    </row>
    <row r="65085" spans="4:4" s="232" customFormat="1" ht="15.75" customHeight="1">
      <c r="D65085" s="233"/>
    </row>
    <row r="65087" spans="4:4" s="232" customFormat="1" ht="15.75" customHeight="1">
      <c r="D65087" s="233"/>
    </row>
    <row r="65089" spans="4:4" s="232" customFormat="1" ht="15.75" customHeight="1">
      <c r="D65089" s="233"/>
    </row>
    <row r="65091" spans="4:4" s="232" customFormat="1" ht="15.75" customHeight="1">
      <c r="D65091" s="233"/>
    </row>
    <row r="65093" spans="4:4" s="232" customFormat="1" ht="15.75" customHeight="1">
      <c r="D65093" s="233"/>
    </row>
    <row r="65095" spans="4:4" s="232" customFormat="1" ht="15.75" customHeight="1">
      <c r="D65095" s="233"/>
    </row>
    <row r="65097" spans="4:4" s="232" customFormat="1" ht="15.75" customHeight="1">
      <c r="D65097" s="233"/>
    </row>
    <row r="65099" spans="4:4" s="232" customFormat="1" ht="15.75" customHeight="1">
      <c r="D65099" s="233"/>
    </row>
    <row r="65101" spans="4:4" s="232" customFormat="1" ht="15.75" customHeight="1">
      <c r="D65101" s="233"/>
    </row>
    <row r="65103" spans="4:4" s="232" customFormat="1" ht="15.75" customHeight="1">
      <c r="D65103" s="233"/>
    </row>
    <row r="65105" spans="4:4" s="232" customFormat="1" ht="15.75" customHeight="1">
      <c r="D65105" s="233"/>
    </row>
    <row r="65107" spans="4:4" s="232" customFormat="1" ht="15.75" customHeight="1">
      <c r="D65107" s="233"/>
    </row>
    <row r="65109" spans="4:4" s="232" customFormat="1" ht="15.75" customHeight="1">
      <c r="D65109" s="233"/>
    </row>
    <row r="65111" spans="4:4" s="232" customFormat="1" ht="15.75" customHeight="1">
      <c r="D65111" s="233"/>
    </row>
    <row r="65113" spans="4:4" s="232" customFormat="1" ht="15.75" customHeight="1">
      <c r="D65113" s="233"/>
    </row>
    <row r="65115" spans="4:4" s="232" customFormat="1" ht="15.75" customHeight="1">
      <c r="D65115" s="233"/>
    </row>
    <row r="65117" spans="4:4" s="232" customFormat="1" ht="15.75" customHeight="1">
      <c r="D65117" s="233"/>
    </row>
    <row r="65119" spans="4:4" s="232" customFormat="1" ht="15.75" customHeight="1">
      <c r="D65119" s="233"/>
    </row>
    <row r="65121" spans="4:4" s="232" customFormat="1" ht="15.75" customHeight="1">
      <c r="D65121" s="233"/>
    </row>
    <row r="65123" spans="4:4" s="232" customFormat="1" ht="15.75" customHeight="1">
      <c r="D65123" s="233"/>
    </row>
    <row r="65125" spans="4:4" s="232" customFormat="1" ht="15.75" customHeight="1">
      <c r="D65125" s="233"/>
    </row>
    <row r="65127" spans="4:4" s="232" customFormat="1" ht="15.75" customHeight="1">
      <c r="D65127" s="233"/>
    </row>
    <row r="65129" spans="4:4" s="232" customFormat="1" ht="15.75" customHeight="1">
      <c r="D65129" s="233"/>
    </row>
    <row r="65131" spans="4:4" s="232" customFormat="1" ht="15.75" customHeight="1">
      <c r="D65131" s="233"/>
    </row>
    <row r="65133" spans="4:4" s="232" customFormat="1" ht="15.75" customHeight="1">
      <c r="D65133" s="233"/>
    </row>
    <row r="65135" spans="4:4" s="232" customFormat="1" ht="15.75" customHeight="1">
      <c r="D65135" s="233"/>
    </row>
    <row r="65137" spans="4:4" s="232" customFormat="1" ht="15.75" customHeight="1">
      <c r="D65137" s="233"/>
    </row>
    <row r="65139" spans="4:4" s="232" customFormat="1" ht="15.75" customHeight="1">
      <c r="D65139" s="233"/>
    </row>
    <row r="65141" spans="4:4" s="232" customFormat="1" ht="15.75" customHeight="1">
      <c r="D65141" s="233"/>
    </row>
    <row r="65143" spans="4:4" s="232" customFormat="1" ht="15.75" customHeight="1">
      <c r="D65143" s="233"/>
    </row>
    <row r="65145" spans="4:4" s="232" customFormat="1" ht="15.75" customHeight="1">
      <c r="D65145" s="233"/>
    </row>
    <row r="65147" spans="4:4" s="232" customFormat="1" ht="15.75" customHeight="1">
      <c r="D65147" s="233"/>
    </row>
    <row r="65149" spans="4:4" s="232" customFormat="1" ht="15.75" customHeight="1">
      <c r="D65149" s="233"/>
    </row>
    <row r="65151" spans="4:4" s="232" customFormat="1" ht="15.75" customHeight="1">
      <c r="D65151" s="233"/>
    </row>
    <row r="65153" spans="4:4" s="232" customFormat="1" ht="15.75" customHeight="1">
      <c r="D65153" s="233"/>
    </row>
    <row r="65155" spans="4:4" s="232" customFormat="1" ht="15.75" customHeight="1">
      <c r="D65155" s="233"/>
    </row>
    <row r="65157" spans="4:4" s="232" customFormat="1" ht="15.75" customHeight="1">
      <c r="D65157" s="233"/>
    </row>
    <row r="65159" spans="4:4" s="232" customFormat="1" ht="15.75" customHeight="1">
      <c r="D65159" s="233"/>
    </row>
    <row r="65161" spans="4:4" s="232" customFormat="1" ht="15.75" customHeight="1">
      <c r="D65161" s="233"/>
    </row>
    <row r="65163" spans="4:4" s="232" customFormat="1" ht="15.75" customHeight="1">
      <c r="D65163" s="233"/>
    </row>
    <row r="65165" spans="4:4" s="232" customFormat="1" ht="15.75" customHeight="1">
      <c r="D65165" s="233"/>
    </row>
    <row r="65167" spans="4:4" s="232" customFormat="1" ht="15.75" customHeight="1">
      <c r="D65167" s="233"/>
    </row>
    <row r="65169" spans="4:4" s="232" customFormat="1" ht="15.75" customHeight="1">
      <c r="D65169" s="233"/>
    </row>
    <row r="65171" spans="4:4" s="232" customFormat="1" ht="15.75" customHeight="1">
      <c r="D65171" s="233"/>
    </row>
    <row r="65173" spans="4:4" s="232" customFormat="1" ht="15.75" customHeight="1">
      <c r="D65173" s="233"/>
    </row>
    <row r="65175" spans="4:4" s="232" customFormat="1" ht="15.75" customHeight="1">
      <c r="D65175" s="233"/>
    </row>
    <row r="65177" spans="4:4" s="232" customFormat="1" ht="15.75" customHeight="1">
      <c r="D65177" s="233"/>
    </row>
    <row r="65179" spans="4:4" s="232" customFormat="1" ht="15.75" customHeight="1">
      <c r="D65179" s="233"/>
    </row>
    <row r="65181" spans="4:4" s="232" customFormat="1" ht="15.75" customHeight="1">
      <c r="D65181" s="233"/>
    </row>
    <row r="65183" spans="4:4" s="232" customFormat="1" ht="15.75" customHeight="1">
      <c r="D65183" s="233"/>
    </row>
    <row r="65185" spans="4:4" s="232" customFormat="1" ht="15.75" customHeight="1">
      <c r="D65185" s="233"/>
    </row>
    <row r="65187" spans="4:4" s="232" customFormat="1" ht="15.75" customHeight="1">
      <c r="D65187" s="233"/>
    </row>
    <row r="65189" spans="4:4" s="232" customFormat="1" ht="15.75" customHeight="1">
      <c r="D65189" s="233"/>
    </row>
    <row r="65191" spans="4:4" s="232" customFormat="1" ht="15.75" customHeight="1">
      <c r="D65191" s="233"/>
    </row>
    <row r="65193" spans="4:4" s="232" customFormat="1" ht="15.75" customHeight="1">
      <c r="D65193" s="233"/>
    </row>
    <row r="65195" spans="4:4" s="232" customFormat="1" ht="15.75" customHeight="1">
      <c r="D65195" s="233"/>
    </row>
    <row r="65197" spans="4:4" s="232" customFormat="1" ht="15.75" customHeight="1">
      <c r="D65197" s="233"/>
    </row>
    <row r="65199" spans="4:4" s="232" customFormat="1" ht="15.75" customHeight="1">
      <c r="D65199" s="233"/>
    </row>
    <row r="65201" spans="4:4" s="232" customFormat="1" ht="15.75" customHeight="1">
      <c r="D65201" s="233"/>
    </row>
    <row r="65203" spans="4:4" s="232" customFormat="1" ht="15.75" customHeight="1">
      <c r="D65203" s="233"/>
    </row>
    <row r="65205" spans="4:4" s="232" customFormat="1" ht="15.75" customHeight="1">
      <c r="D65205" s="233"/>
    </row>
    <row r="65207" spans="4:4" s="232" customFormat="1" ht="15.75" customHeight="1">
      <c r="D65207" s="233"/>
    </row>
    <row r="65209" spans="4:4" s="232" customFormat="1" ht="15.75" customHeight="1">
      <c r="D65209" s="233"/>
    </row>
    <row r="65211" spans="4:4" s="232" customFormat="1" ht="15.75" customHeight="1">
      <c r="D65211" s="233"/>
    </row>
    <row r="65213" spans="4:4" s="232" customFormat="1" ht="15.75" customHeight="1">
      <c r="D65213" s="233"/>
    </row>
    <row r="65215" spans="4:4" s="232" customFormat="1" ht="15.75" customHeight="1">
      <c r="D65215" s="233"/>
    </row>
    <row r="65217" spans="4:4" s="232" customFormat="1" ht="15.75" customHeight="1">
      <c r="D65217" s="233"/>
    </row>
    <row r="65219" spans="4:4" s="232" customFormat="1" ht="15.75" customHeight="1">
      <c r="D65219" s="233"/>
    </row>
    <row r="65221" spans="4:4" s="232" customFormat="1" ht="15.75" customHeight="1">
      <c r="D65221" s="233"/>
    </row>
    <row r="65223" spans="4:4" s="232" customFormat="1" ht="15.75" customHeight="1">
      <c r="D65223" s="233"/>
    </row>
    <row r="65225" spans="4:4" s="232" customFormat="1" ht="15.75" customHeight="1">
      <c r="D65225" s="233"/>
    </row>
    <row r="65227" spans="4:4" s="232" customFormat="1" ht="15.75" customHeight="1">
      <c r="D65227" s="233"/>
    </row>
    <row r="65229" spans="4:4" s="232" customFormat="1" ht="15.75" customHeight="1">
      <c r="D65229" s="233"/>
    </row>
    <row r="65231" spans="4:4" s="232" customFormat="1" ht="15.75" customHeight="1">
      <c r="D65231" s="233"/>
    </row>
    <row r="65233" spans="4:4" s="232" customFormat="1" ht="15.75" customHeight="1">
      <c r="D65233" s="233"/>
    </row>
    <row r="65235" spans="4:4" s="232" customFormat="1" ht="15.75" customHeight="1">
      <c r="D65235" s="233"/>
    </row>
    <row r="65237" spans="4:4" s="232" customFormat="1" ht="15.75" customHeight="1">
      <c r="D65237" s="233"/>
    </row>
    <row r="65239" spans="4:4" s="232" customFormat="1" ht="15.75" customHeight="1">
      <c r="D65239" s="233"/>
    </row>
    <row r="65241" spans="4:4" s="232" customFormat="1" ht="15.75" customHeight="1">
      <c r="D65241" s="233"/>
    </row>
    <row r="65243" spans="4:4" s="232" customFormat="1" ht="15.75" customHeight="1">
      <c r="D65243" s="233"/>
    </row>
    <row r="65245" spans="4:4" s="232" customFormat="1" ht="15.75" customHeight="1">
      <c r="D65245" s="233"/>
    </row>
    <row r="65247" spans="4:4" s="232" customFormat="1" ht="15.75" customHeight="1">
      <c r="D65247" s="233"/>
    </row>
    <row r="65249" spans="4:4" s="232" customFormat="1" ht="15.75" customHeight="1">
      <c r="D65249" s="233"/>
    </row>
    <row r="65251" spans="4:4" s="232" customFormat="1" ht="15.75" customHeight="1">
      <c r="D65251" s="233"/>
    </row>
    <row r="65253" spans="4:4" s="232" customFormat="1" ht="15.75" customHeight="1">
      <c r="D65253" s="233"/>
    </row>
    <row r="65255" spans="4:4" s="232" customFormat="1" ht="15.75" customHeight="1">
      <c r="D65255" s="233"/>
    </row>
    <row r="65257" spans="4:4" s="232" customFormat="1" ht="15.75" customHeight="1">
      <c r="D65257" s="233"/>
    </row>
    <row r="65259" spans="4:4" s="232" customFormat="1" ht="15.75" customHeight="1">
      <c r="D65259" s="233"/>
    </row>
    <row r="65261" spans="4:4" s="232" customFormat="1" ht="15.75" customHeight="1">
      <c r="D65261" s="233"/>
    </row>
    <row r="65263" spans="4:4" s="232" customFormat="1" ht="15.75" customHeight="1">
      <c r="D65263" s="233"/>
    </row>
    <row r="65265" spans="4:4" s="232" customFormat="1" ht="15.75" customHeight="1">
      <c r="D65265" s="233"/>
    </row>
    <row r="65267" spans="4:4" s="232" customFormat="1" ht="15.75" customHeight="1">
      <c r="D65267" s="233"/>
    </row>
    <row r="65269" spans="4:4" s="232" customFormat="1" ht="15.75" customHeight="1">
      <c r="D65269" s="233"/>
    </row>
    <row r="65271" spans="4:4" s="232" customFormat="1" ht="15.75" customHeight="1">
      <c r="D65271" s="233"/>
    </row>
    <row r="65273" spans="4:4" s="232" customFormat="1" ht="15.75" customHeight="1">
      <c r="D65273" s="233"/>
    </row>
    <row r="65275" spans="4:4" s="232" customFormat="1" ht="15.75" customHeight="1">
      <c r="D65275" s="233"/>
    </row>
    <row r="65277" spans="4:4" s="232" customFormat="1" ht="15.75" customHeight="1">
      <c r="D65277" s="233"/>
    </row>
    <row r="65279" spans="4:4" s="232" customFormat="1" ht="15.75" customHeight="1">
      <c r="D65279" s="233"/>
    </row>
    <row r="65281" spans="4:4" s="232" customFormat="1" ht="15.75" customHeight="1">
      <c r="D65281" s="233"/>
    </row>
    <row r="65283" spans="4:4" s="232" customFormat="1" ht="15.75" customHeight="1">
      <c r="D65283" s="233"/>
    </row>
    <row r="65285" spans="4:4" s="232" customFormat="1" ht="15.75" customHeight="1">
      <c r="D65285" s="233"/>
    </row>
    <row r="65287" spans="4:4" s="232" customFormat="1" ht="15.75" customHeight="1">
      <c r="D65287" s="233"/>
    </row>
    <row r="65289" spans="4:4" s="232" customFormat="1" ht="15.75" customHeight="1">
      <c r="D65289" s="233"/>
    </row>
    <row r="65291" spans="4:4" s="232" customFormat="1" ht="15.75" customHeight="1">
      <c r="D65291" s="233"/>
    </row>
    <row r="65293" spans="4:4" s="232" customFormat="1" ht="15.75" customHeight="1">
      <c r="D65293" s="233"/>
    </row>
    <row r="65295" spans="4:4" s="232" customFormat="1" ht="15.75" customHeight="1">
      <c r="D65295" s="233"/>
    </row>
    <row r="65297" spans="4:4" s="232" customFormat="1" ht="15.75" customHeight="1">
      <c r="D65297" s="233"/>
    </row>
    <row r="65299" spans="4:4" s="232" customFormat="1" ht="15.75" customHeight="1">
      <c r="D65299" s="233"/>
    </row>
    <row r="65301" spans="4:4" s="232" customFormat="1" ht="15.75" customHeight="1">
      <c r="D65301" s="233"/>
    </row>
    <row r="65303" spans="4:4" s="232" customFormat="1" ht="15.75" customHeight="1">
      <c r="D65303" s="233"/>
    </row>
    <row r="65305" spans="4:4" s="232" customFormat="1" ht="15.75" customHeight="1">
      <c r="D65305" s="233"/>
    </row>
    <row r="65307" spans="4:4" s="232" customFormat="1" ht="15.75" customHeight="1">
      <c r="D65307" s="233"/>
    </row>
    <row r="65309" spans="4:4" s="232" customFormat="1" ht="15.75" customHeight="1">
      <c r="D65309" s="233"/>
    </row>
    <row r="65311" spans="4:4" s="232" customFormat="1" ht="15.75" customHeight="1">
      <c r="D65311" s="233"/>
    </row>
    <row r="65313" spans="4:4" s="232" customFormat="1" ht="15.75" customHeight="1">
      <c r="D65313" s="233"/>
    </row>
    <row r="65315" spans="4:4" s="232" customFormat="1" ht="15.75" customHeight="1">
      <c r="D65315" s="233"/>
    </row>
    <row r="65317" spans="4:4" s="232" customFormat="1" ht="15.75" customHeight="1">
      <c r="D65317" s="233"/>
    </row>
    <row r="65319" spans="4:4" s="232" customFormat="1" ht="15.75" customHeight="1">
      <c r="D65319" s="233"/>
    </row>
    <row r="65321" spans="4:4" s="232" customFormat="1" ht="15.75" customHeight="1">
      <c r="D65321" s="233"/>
    </row>
    <row r="65323" spans="4:4" s="232" customFormat="1" ht="15.75" customHeight="1">
      <c r="D65323" s="233"/>
    </row>
    <row r="65325" spans="4:4" s="232" customFormat="1" ht="15.75" customHeight="1">
      <c r="D65325" s="233"/>
    </row>
    <row r="65327" spans="4:4" s="232" customFormat="1" ht="15.75" customHeight="1">
      <c r="D65327" s="233"/>
    </row>
    <row r="65329" spans="4:4" s="232" customFormat="1" ht="15.75" customHeight="1">
      <c r="D65329" s="233"/>
    </row>
    <row r="65331" spans="4:4" s="232" customFormat="1" ht="15.75" customHeight="1">
      <c r="D65331" s="233"/>
    </row>
    <row r="65333" spans="4:4" s="232" customFormat="1" ht="15.75" customHeight="1">
      <c r="D65333" s="233"/>
    </row>
    <row r="65335" spans="4:4" s="232" customFormat="1" ht="15.75" customHeight="1">
      <c r="D65335" s="233"/>
    </row>
    <row r="65337" spans="4:4" s="232" customFormat="1" ht="15.75" customHeight="1">
      <c r="D65337" s="233"/>
    </row>
    <row r="65339" spans="4:4" s="232" customFormat="1" ht="15.75" customHeight="1">
      <c r="D65339" s="233"/>
    </row>
    <row r="65341" spans="4:4" s="232" customFormat="1" ht="15.75" customHeight="1">
      <c r="D65341" s="233"/>
    </row>
    <row r="65343" spans="4:4" s="232" customFormat="1" ht="15.75" customHeight="1">
      <c r="D65343" s="233"/>
    </row>
    <row r="65345" spans="4:4" s="232" customFormat="1" ht="15.75" customHeight="1">
      <c r="D65345" s="233"/>
    </row>
    <row r="65347" spans="4:4" s="232" customFormat="1" ht="15.75" customHeight="1">
      <c r="D65347" s="233"/>
    </row>
    <row r="65349" spans="4:4" s="232" customFormat="1" ht="15.75" customHeight="1">
      <c r="D65349" s="233"/>
    </row>
    <row r="65351" spans="4:4" s="232" customFormat="1" ht="15.75" customHeight="1">
      <c r="D65351" s="233"/>
    </row>
    <row r="65353" spans="4:4" s="232" customFormat="1" ht="15.75" customHeight="1">
      <c r="D65353" s="233"/>
    </row>
    <row r="65355" spans="4:4" s="232" customFormat="1" ht="15.75" customHeight="1">
      <c r="D65355" s="233"/>
    </row>
    <row r="65357" spans="4:4" s="232" customFormat="1" ht="15.75" customHeight="1">
      <c r="D65357" s="233"/>
    </row>
    <row r="65359" spans="4:4" s="232" customFormat="1" ht="15.75" customHeight="1">
      <c r="D65359" s="233"/>
    </row>
    <row r="65361" spans="4:4" s="232" customFormat="1" ht="15.75" customHeight="1">
      <c r="D65361" s="233"/>
    </row>
    <row r="65363" spans="4:4" s="232" customFormat="1" ht="15.75" customHeight="1">
      <c r="D65363" s="233"/>
    </row>
    <row r="65365" spans="4:4" s="232" customFormat="1" ht="15.75" customHeight="1">
      <c r="D65365" s="233"/>
    </row>
    <row r="65367" spans="4:4" s="232" customFormat="1" ht="15.75" customHeight="1">
      <c r="D65367" s="233"/>
    </row>
    <row r="65369" spans="4:4" s="232" customFormat="1" ht="15.75" customHeight="1">
      <c r="D65369" s="233"/>
    </row>
    <row r="65371" spans="4:4" s="232" customFormat="1" ht="15.75" customHeight="1">
      <c r="D65371" s="233"/>
    </row>
    <row r="65373" spans="4:4" s="232" customFormat="1" ht="15.75" customHeight="1">
      <c r="D65373" s="233"/>
    </row>
    <row r="65375" spans="4:4" s="232" customFormat="1" ht="15.75" customHeight="1">
      <c r="D65375" s="233"/>
    </row>
    <row r="65377" spans="4:4" s="232" customFormat="1" ht="15.75" customHeight="1">
      <c r="D65377" s="233"/>
    </row>
    <row r="65379" spans="4:4" s="232" customFormat="1" ht="15.75" customHeight="1">
      <c r="D65379" s="233"/>
    </row>
    <row r="65381" spans="4:4" s="232" customFormat="1" ht="15.75" customHeight="1">
      <c r="D65381" s="233"/>
    </row>
    <row r="65383" spans="4:4" s="232" customFormat="1" ht="15.75" customHeight="1">
      <c r="D65383" s="233"/>
    </row>
    <row r="65385" spans="4:4" s="232" customFormat="1" ht="15.75" customHeight="1">
      <c r="D65385" s="233"/>
    </row>
    <row r="65387" spans="4:4" s="232" customFormat="1" ht="15.75" customHeight="1">
      <c r="D65387" s="233"/>
    </row>
    <row r="65389" spans="4:4" s="232" customFormat="1" ht="15.75" customHeight="1">
      <c r="D65389" s="233"/>
    </row>
    <row r="65391" spans="4:4" s="232" customFormat="1" ht="15.75" customHeight="1">
      <c r="D65391" s="233"/>
    </row>
    <row r="65393" spans="4:4" s="232" customFormat="1" ht="15.75" customHeight="1">
      <c r="D65393" s="233"/>
    </row>
    <row r="65395" spans="4:4" s="232" customFormat="1" ht="15.75" customHeight="1">
      <c r="D65395" s="233"/>
    </row>
    <row r="65397" spans="4:4" s="232" customFormat="1" ht="15.75" customHeight="1">
      <c r="D65397" s="233"/>
    </row>
    <row r="65399" spans="4:4" s="232" customFormat="1" ht="15.75" customHeight="1">
      <c r="D65399" s="233"/>
    </row>
    <row r="65401" spans="4:4" s="232" customFormat="1" ht="15.75" customHeight="1">
      <c r="D65401" s="233"/>
    </row>
    <row r="65403" spans="4:4" s="232" customFormat="1" ht="15.75" customHeight="1">
      <c r="D65403" s="233"/>
    </row>
    <row r="65405" spans="4:4" s="232" customFormat="1" ht="15.75" customHeight="1">
      <c r="D65405" s="233"/>
    </row>
    <row r="65407" spans="4:4" s="232" customFormat="1" ht="15.75" customHeight="1">
      <c r="D65407" s="233"/>
    </row>
    <row r="65409" spans="4:4" s="232" customFormat="1" ht="15.75" customHeight="1">
      <c r="D65409" s="233"/>
    </row>
    <row r="65411" spans="4:4" s="232" customFormat="1" ht="15.75" customHeight="1">
      <c r="D65411" s="233"/>
    </row>
    <row r="65413" spans="4:4" s="232" customFormat="1" ht="15.75" customHeight="1">
      <c r="D65413" s="233"/>
    </row>
    <row r="65415" spans="4:4" s="232" customFormat="1" ht="15.75" customHeight="1">
      <c r="D65415" s="233"/>
    </row>
    <row r="65417" spans="4:4" s="232" customFormat="1" ht="15.75" customHeight="1">
      <c r="D65417" s="233"/>
    </row>
    <row r="65419" spans="4:4" s="232" customFormat="1" ht="15.75" customHeight="1">
      <c r="D65419" s="233"/>
    </row>
    <row r="65421" spans="4:4" s="232" customFormat="1" ht="15.75" customHeight="1">
      <c r="D65421" s="233"/>
    </row>
    <row r="65423" spans="4:4" s="232" customFormat="1" ht="15.75" customHeight="1">
      <c r="D65423" s="233"/>
    </row>
    <row r="65425" spans="4:4" s="232" customFormat="1" ht="15.75" customHeight="1">
      <c r="D65425" s="233"/>
    </row>
    <row r="65427" spans="4:4" s="232" customFormat="1" ht="15.75" customHeight="1">
      <c r="D65427" s="233"/>
    </row>
    <row r="65429" spans="4:4" s="232" customFormat="1" ht="15.75" customHeight="1">
      <c r="D65429" s="233"/>
    </row>
    <row r="65431" spans="4:4" s="232" customFormat="1" ht="15.75" customHeight="1">
      <c r="D65431" s="233"/>
    </row>
    <row r="65433" spans="4:4" s="232" customFormat="1" ht="15.75" customHeight="1">
      <c r="D65433" s="233"/>
    </row>
    <row r="65435" spans="4:4" s="232" customFormat="1" ht="15.75" customHeight="1">
      <c r="D65435" s="233"/>
    </row>
    <row r="65437" spans="4:4" s="232" customFormat="1" ht="15.75" customHeight="1">
      <c r="D65437" s="233"/>
    </row>
    <row r="65439" spans="4:4" s="232" customFormat="1" ht="15.75" customHeight="1">
      <c r="D65439" s="233"/>
    </row>
    <row r="65441" spans="4:4" s="232" customFormat="1" ht="15.75" customHeight="1">
      <c r="D65441" s="233"/>
    </row>
    <row r="65443" spans="4:4" s="232" customFormat="1" ht="15.75" customHeight="1">
      <c r="D65443" s="233"/>
    </row>
    <row r="65445" spans="4:4" s="232" customFormat="1" ht="15.75" customHeight="1">
      <c r="D65445" s="233"/>
    </row>
    <row r="65447" spans="4:4" s="232" customFormat="1" ht="15.75" customHeight="1">
      <c r="D65447" s="233"/>
    </row>
    <row r="65449" spans="4:4" s="232" customFormat="1" ht="15.75" customHeight="1">
      <c r="D65449" s="233"/>
    </row>
    <row r="65451" spans="4:4" s="232" customFormat="1" ht="15.75" customHeight="1">
      <c r="D65451" s="233"/>
    </row>
    <row r="65453" spans="4:4" s="232" customFormat="1" ht="15.75" customHeight="1">
      <c r="D65453" s="233"/>
    </row>
    <row r="65455" spans="4:4" s="232" customFormat="1" ht="15.75" customHeight="1">
      <c r="D65455" s="233"/>
    </row>
    <row r="65457" spans="4:4" s="232" customFormat="1" ht="15.75" customHeight="1">
      <c r="D65457" s="233"/>
    </row>
    <row r="65459" spans="4:4" s="232" customFormat="1" ht="15.75" customHeight="1">
      <c r="D65459" s="233"/>
    </row>
    <row r="65461" spans="4:4" s="232" customFormat="1" ht="15.75" customHeight="1">
      <c r="D65461" s="233"/>
    </row>
    <row r="65463" spans="4:4" s="232" customFormat="1" ht="15.75" customHeight="1">
      <c r="D65463" s="233"/>
    </row>
    <row r="65465" spans="4:4" s="232" customFormat="1" ht="15.75" customHeight="1">
      <c r="D65465" s="233"/>
    </row>
    <row r="65467" spans="4:4" s="232" customFormat="1" ht="15.75" customHeight="1">
      <c r="D65467" s="233"/>
    </row>
    <row r="65469" spans="4:4" s="232" customFormat="1" ht="15.75" customHeight="1">
      <c r="D65469" s="233"/>
    </row>
    <row r="65471" spans="4:4" s="232" customFormat="1" ht="15.75" customHeight="1">
      <c r="D65471" s="233"/>
    </row>
    <row r="65473" spans="4:4" s="232" customFormat="1" ht="15.75" customHeight="1">
      <c r="D65473" s="233"/>
    </row>
    <row r="65475" spans="4:4" s="232" customFormat="1" ht="15.75" customHeight="1">
      <c r="D65475" s="233"/>
    </row>
    <row r="65477" spans="4:4" s="232" customFormat="1" ht="15.75" customHeight="1">
      <c r="D65477" s="233"/>
    </row>
    <row r="65479" spans="4:4" s="232" customFormat="1" ht="15.75" customHeight="1">
      <c r="D65479" s="233"/>
    </row>
    <row r="65481" spans="4:4" s="232" customFormat="1" ht="15.75" customHeight="1">
      <c r="D65481" s="233"/>
    </row>
    <row r="65483" spans="4:4" s="232" customFormat="1" ht="15.75" customHeight="1">
      <c r="D65483" s="233"/>
    </row>
    <row r="65485" spans="4:4" s="232" customFormat="1" ht="15.75" customHeight="1">
      <c r="D65485" s="233"/>
    </row>
    <row r="65487" spans="4:4" s="232" customFormat="1" ht="15.75" customHeight="1">
      <c r="D65487" s="233"/>
    </row>
    <row r="65489" spans="4:4" s="232" customFormat="1" ht="15.75" customHeight="1">
      <c r="D65489" s="233"/>
    </row>
    <row r="65491" spans="4:4" s="232" customFormat="1" ht="15.75" customHeight="1">
      <c r="D65491" s="233"/>
    </row>
    <row r="65493" spans="4:4" s="232" customFormat="1" ht="15.75" customHeight="1">
      <c r="D65493" s="233"/>
    </row>
    <row r="65495" spans="4:4" s="232" customFormat="1" ht="15.75" customHeight="1">
      <c r="D65495" s="233"/>
    </row>
    <row r="65497" spans="4:4" s="232" customFormat="1" ht="15.75" customHeight="1">
      <c r="D65497" s="233"/>
    </row>
    <row r="65499" spans="4:4" s="232" customFormat="1" ht="15.75" customHeight="1">
      <c r="D65499" s="233"/>
    </row>
    <row r="65501" spans="4:4" s="232" customFormat="1" ht="15.75" customHeight="1">
      <c r="D65501" s="233"/>
    </row>
    <row r="65503" spans="4:4" s="232" customFormat="1" ht="15.75" customHeight="1">
      <c r="D65503" s="233"/>
    </row>
    <row r="65505" spans="4:4" s="232" customFormat="1" ht="15.75" customHeight="1">
      <c r="D65505" s="233"/>
    </row>
    <row r="65507" spans="4:4" s="232" customFormat="1" ht="15.75" customHeight="1">
      <c r="D65507" s="233"/>
    </row>
    <row r="65509" spans="4:4" s="232" customFormat="1" ht="15.75" customHeight="1">
      <c r="D65509" s="233"/>
    </row>
    <row r="65511" spans="4:4" s="232" customFormat="1" ht="15.75" customHeight="1">
      <c r="D65511" s="233"/>
    </row>
    <row r="65513" spans="4:4" s="232" customFormat="1" ht="15.75" customHeight="1">
      <c r="D65513" s="233"/>
    </row>
    <row r="65515" spans="4:4" s="232" customFormat="1" ht="15.75" customHeight="1">
      <c r="D65515" s="233"/>
    </row>
    <row r="65517" spans="4:4" s="232" customFormat="1" ht="15.75" customHeight="1">
      <c r="D65517" s="233"/>
    </row>
    <row r="65519" spans="4:4" s="232" customFormat="1" ht="15.75" customHeight="1">
      <c r="D65519" s="233"/>
    </row>
    <row r="65521" spans="4:4" s="232" customFormat="1" ht="15.75" customHeight="1">
      <c r="D65521" s="233"/>
    </row>
    <row r="65523" spans="4:4" s="232" customFormat="1" ht="15.75" customHeight="1">
      <c r="D65523" s="233"/>
    </row>
    <row r="65525" spans="4:4" s="232" customFormat="1" ht="15.75" customHeight="1">
      <c r="D65525" s="233"/>
    </row>
    <row r="65527" spans="4:4" s="232" customFormat="1" ht="15.75" customHeight="1">
      <c r="D65527" s="233"/>
    </row>
    <row r="65529" spans="4:4" s="232" customFormat="1" ht="15.75" customHeight="1">
      <c r="D65529" s="233"/>
    </row>
    <row r="65531" spans="4:4" s="232" customFormat="1" ht="15.75" customHeight="1">
      <c r="D65531" s="233"/>
    </row>
    <row r="65533" spans="4:4" s="232" customFormat="1" ht="15.75" customHeight="1">
      <c r="D65533" s="233"/>
    </row>
  </sheetData>
  <mergeCells count="52">
    <mergeCell ref="I3:I6"/>
    <mergeCell ref="A3:C6"/>
    <mergeCell ref="E3:E6"/>
    <mergeCell ref="F3:F6"/>
    <mergeCell ref="G3:G6"/>
    <mergeCell ref="H3:H6"/>
    <mergeCell ref="J3:J6"/>
    <mergeCell ref="K3:O3"/>
    <mergeCell ref="P3:Q3"/>
    <mergeCell ref="K4:M5"/>
    <mergeCell ref="N4:O4"/>
    <mergeCell ref="P4:W4"/>
    <mergeCell ref="X4:X5"/>
    <mergeCell ref="Y4:AC5"/>
    <mergeCell ref="AD4:AE5"/>
    <mergeCell ref="AF4:AF6"/>
    <mergeCell ref="N5:O5"/>
    <mergeCell ref="P5:Q5"/>
    <mergeCell ref="R5:S5"/>
    <mergeCell ref="T5:V5"/>
    <mergeCell ref="A18:C18"/>
    <mergeCell ref="A7:C7"/>
    <mergeCell ref="A8:C8"/>
    <mergeCell ref="A9:C9"/>
    <mergeCell ref="A10:C10"/>
    <mergeCell ref="A11:C11"/>
    <mergeCell ref="A12:C12"/>
    <mergeCell ref="A13:C13"/>
    <mergeCell ref="A14:C14"/>
    <mergeCell ref="A15:C15"/>
    <mergeCell ref="A16:C16"/>
    <mergeCell ref="A17:C17"/>
    <mergeCell ref="A32:C32"/>
    <mergeCell ref="A19:C19"/>
    <mergeCell ref="A20:C20"/>
    <mergeCell ref="A21:C21"/>
    <mergeCell ref="A22:C22"/>
    <mergeCell ref="A23:D23"/>
    <mergeCell ref="A24:D24"/>
    <mergeCell ref="A25:D25"/>
    <mergeCell ref="A26:D26"/>
    <mergeCell ref="A27:D27"/>
    <mergeCell ref="A28:D28"/>
    <mergeCell ref="A29:C29"/>
    <mergeCell ref="A60:O60"/>
    <mergeCell ref="P60:AF60"/>
    <mergeCell ref="A38:C38"/>
    <mergeCell ref="A39:B39"/>
    <mergeCell ref="A53:B53"/>
    <mergeCell ref="A54:C54"/>
    <mergeCell ref="A55:B55"/>
    <mergeCell ref="A59:B59"/>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15" max="59"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12"/>
  <sheetViews>
    <sheetView tabSelected="1" view="pageBreakPreview" topLeftCell="A36" zoomScaleNormal="100" zoomScaleSheetLayoutView="100" workbookViewId="0">
      <selection activeCell="H30" sqref="H30"/>
    </sheetView>
  </sheetViews>
  <sheetFormatPr defaultColWidth="9.140625" defaultRowHeight="15.75"/>
  <cols>
    <col min="1" max="1" width="2.28515625" style="232" customWidth="1"/>
    <col min="2" max="2" width="28.7109375" style="232" customWidth="1"/>
    <col min="3" max="3" width="2.28515625" style="232" customWidth="1"/>
    <col min="4" max="4" width="1.7109375" style="233" customWidth="1"/>
    <col min="5" max="5" width="10.5703125" style="1022" hidden="1" customWidth="1"/>
    <col min="6" max="14" width="7.85546875" style="1022" customWidth="1"/>
    <col min="15" max="15" width="8.5703125" style="1022" customWidth="1"/>
    <col min="16" max="17" width="8.7109375" style="1022" customWidth="1"/>
    <col min="18" max="18" width="5.28515625" style="1022" customWidth="1"/>
    <col min="19" max="19" width="5.42578125" style="1022" customWidth="1"/>
    <col min="20" max="21" width="5.140625" style="1022" customWidth="1"/>
    <col min="22" max="23" width="5.28515625" style="1022" customWidth="1"/>
    <col min="24" max="24" width="6.85546875" style="1022" customWidth="1"/>
    <col min="25" max="25" width="7" style="1022" customWidth="1"/>
    <col min="26" max="26" width="6.85546875" style="1022" customWidth="1"/>
    <col min="27" max="27" width="5" style="1022" customWidth="1"/>
    <col min="28" max="28" width="6.85546875" style="1022" customWidth="1"/>
    <col min="29" max="29" width="7.42578125" style="1022" customWidth="1"/>
    <col min="30" max="30" width="6.85546875" style="1022" customWidth="1"/>
    <col min="31" max="31" width="5.85546875" style="1022" customWidth="1"/>
    <col min="32" max="32" width="4.5703125" style="1022" customWidth="1"/>
    <col min="33" max="51" width="9.140625" style="1022"/>
    <col min="52" max="52" width="9.7109375" style="1022" bestFit="1" customWidth="1"/>
    <col min="53" max="16384" width="9.140625" style="1022"/>
  </cols>
  <sheetData>
    <row r="1" spans="1:49" s="181" customFormat="1" ht="35.1" customHeight="1">
      <c r="A1" s="179"/>
      <c r="B1" s="179"/>
      <c r="C1" s="179"/>
      <c r="D1" s="179"/>
      <c r="E1" s="179"/>
      <c r="F1" s="180"/>
      <c r="G1" s="180"/>
      <c r="H1" s="180"/>
      <c r="I1" s="180"/>
      <c r="J1" s="180"/>
      <c r="N1" s="180"/>
      <c r="O1" s="180" t="s">
        <v>953</v>
      </c>
      <c r="P1" s="182" t="s">
        <v>954</v>
      </c>
      <c r="T1" s="180"/>
      <c r="W1" s="180"/>
      <c r="X1" s="182"/>
      <c r="AA1" s="182"/>
      <c r="AB1" s="182"/>
      <c r="AC1" s="182"/>
      <c r="AD1" s="182"/>
      <c r="AE1" s="182"/>
      <c r="AF1" s="182"/>
    </row>
    <row r="2" spans="1:49" ht="15" customHeight="1" thickBot="1">
      <c r="A2" s="1022"/>
      <c r="B2" s="183"/>
      <c r="C2" s="183"/>
      <c r="D2" s="184"/>
      <c r="J2" s="1023"/>
      <c r="K2" s="1023"/>
      <c r="L2" s="1023"/>
      <c r="M2" s="1023"/>
      <c r="N2" s="1023"/>
      <c r="O2" s="1023"/>
      <c r="P2" s="146"/>
      <c r="Q2" s="1023"/>
      <c r="R2" s="1023"/>
      <c r="S2" s="1023"/>
      <c r="T2" s="1023"/>
      <c r="U2" s="1023"/>
      <c r="V2" s="1023"/>
      <c r="W2" s="1023"/>
      <c r="X2" s="1023"/>
      <c r="Y2" s="1023"/>
      <c r="Z2" s="1023"/>
      <c r="AA2" s="1023"/>
      <c r="AB2" s="1023"/>
      <c r="AC2" s="1023"/>
      <c r="AD2" s="1023"/>
      <c r="AE2" s="1023"/>
      <c r="AF2" s="146" t="s">
        <v>955</v>
      </c>
    </row>
    <row r="3" spans="1:49" s="189" customFormat="1" ht="16.5" customHeight="1">
      <c r="A3" s="2006" t="s">
        <v>956</v>
      </c>
      <c r="B3" s="2006"/>
      <c r="C3" s="2006"/>
      <c r="D3" s="185"/>
      <c r="E3" s="2009" t="s">
        <v>957</v>
      </c>
      <c r="F3" s="2066" t="s">
        <v>958</v>
      </c>
      <c r="G3" s="2064" t="s">
        <v>957</v>
      </c>
      <c r="H3" s="2064" t="s">
        <v>959</v>
      </c>
      <c r="I3" s="2064" t="s">
        <v>960</v>
      </c>
      <c r="J3" s="2054" t="s">
        <v>961</v>
      </c>
      <c r="K3" s="2057" t="s">
        <v>358</v>
      </c>
      <c r="L3" s="2058"/>
      <c r="M3" s="2058"/>
      <c r="N3" s="2058"/>
      <c r="O3" s="2058"/>
      <c r="P3" s="2059" t="s">
        <v>313</v>
      </c>
      <c r="Q3" s="2059"/>
      <c r="R3" s="186"/>
      <c r="S3" s="186"/>
      <c r="T3" s="187"/>
      <c r="U3" s="186"/>
      <c r="V3" s="188"/>
      <c r="W3" s="187"/>
      <c r="X3" s="188"/>
      <c r="Y3" s="187"/>
      <c r="Z3" s="187"/>
      <c r="AA3" s="187"/>
      <c r="AB3" s="187"/>
      <c r="AC3" s="187"/>
      <c r="AD3" s="187"/>
      <c r="AE3" s="187"/>
      <c r="AF3" s="187"/>
    </row>
    <row r="4" spans="1:49" s="189" customFormat="1" ht="19.5" customHeight="1">
      <c r="A4" s="2007"/>
      <c r="B4" s="2007"/>
      <c r="C4" s="2007"/>
      <c r="D4" s="190"/>
      <c r="E4" s="2010"/>
      <c r="F4" s="2049"/>
      <c r="G4" s="2065"/>
      <c r="H4" s="2065"/>
      <c r="I4" s="2065"/>
      <c r="J4" s="2055"/>
      <c r="K4" s="2043" t="s">
        <v>962</v>
      </c>
      <c r="L4" s="2044"/>
      <c r="M4" s="2045"/>
      <c r="N4" s="2060" t="s">
        <v>963</v>
      </c>
      <c r="O4" s="2061"/>
      <c r="P4" s="2062" t="s">
        <v>359</v>
      </c>
      <c r="Q4" s="2062"/>
      <c r="R4" s="2062"/>
      <c r="S4" s="2062"/>
      <c r="T4" s="2062"/>
      <c r="U4" s="2062"/>
      <c r="V4" s="2062"/>
      <c r="W4" s="2063"/>
      <c r="X4" s="2041" t="s">
        <v>964</v>
      </c>
      <c r="Y4" s="2043" t="s">
        <v>965</v>
      </c>
      <c r="Z4" s="2044"/>
      <c r="AA4" s="2044"/>
      <c r="AB4" s="2044"/>
      <c r="AC4" s="2045"/>
      <c r="AD4" s="2043" t="s">
        <v>966</v>
      </c>
      <c r="AE4" s="2045"/>
      <c r="AF4" s="2043" t="s">
        <v>110</v>
      </c>
    </row>
    <row r="5" spans="1:49" s="189" customFormat="1" ht="38.25" customHeight="1">
      <c r="A5" s="2007"/>
      <c r="B5" s="2007"/>
      <c r="C5" s="2007"/>
      <c r="D5" s="190"/>
      <c r="E5" s="2010"/>
      <c r="F5" s="2049"/>
      <c r="G5" s="2065"/>
      <c r="H5" s="2065"/>
      <c r="I5" s="2065"/>
      <c r="J5" s="2055"/>
      <c r="K5" s="2046"/>
      <c r="L5" s="2047"/>
      <c r="M5" s="2048"/>
      <c r="N5" s="2050" t="s">
        <v>967</v>
      </c>
      <c r="O5" s="2050"/>
      <c r="P5" s="2051" t="s">
        <v>968</v>
      </c>
      <c r="Q5" s="2050"/>
      <c r="R5" s="2052" t="s">
        <v>969</v>
      </c>
      <c r="S5" s="2051"/>
      <c r="T5" s="2053" t="s">
        <v>970</v>
      </c>
      <c r="U5" s="2052"/>
      <c r="V5" s="2051"/>
      <c r="W5" s="1436" t="s">
        <v>971</v>
      </c>
      <c r="X5" s="2042"/>
      <c r="Y5" s="2046"/>
      <c r="Z5" s="2047"/>
      <c r="AA5" s="2047"/>
      <c r="AB5" s="2047"/>
      <c r="AC5" s="2048"/>
      <c r="AD5" s="2046"/>
      <c r="AE5" s="2048"/>
      <c r="AF5" s="2049"/>
    </row>
    <row r="6" spans="1:49" s="191" customFormat="1" ht="99.75" customHeight="1">
      <c r="A6" s="2008"/>
      <c r="B6" s="2008"/>
      <c r="C6" s="2008"/>
      <c r="D6" s="1424"/>
      <c r="E6" s="2011"/>
      <c r="F6" s="2046"/>
      <c r="G6" s="2042"/>
      <c r="H6" s="2042"/>
      <c r="I6" s="2042"/>
      <c r="J6" s="2056"/>
      <c r="K6" s="1435" t="s">
        <v>972</v>
      </c>
      <c r="L6" s="1435" t="s">
        <v>973</v>
      </c>
      <c r="M6" s="1435" t="s">
        <v>974</v>
      </c>
      <c r="N6" s="1434" t="s">
        <v>975</v>
      </c>
      <c r="O6" s="1434" t="s">
        <v>976</v>
      </c>
      <c r="P6" s="1435" t="s">
        <v>977</v>
      </c>
      <c r="Q6" s="1434" t="s">
        <v>978</v>
      </c>
      <c r="R6" s="1434" t="s">
        <v>979</v>
      </c>
      <c r="S6" s="1434" t="s">
        <v>1368</v>
      </c>
      <c r="T6" s="1434" t="s">
        <v>980</v>
      </c>
      <c r="U6" s="1434" t="s">
        <v>981</v>
      </c>
      <c r="V6" s="1434" t="s">
        <v>982</v>
      </c>
      <c r="W6" s="1434" t="s">
        <v>983</v>
      </c>
      <c r="X6" s="1434" t="s">
        <v>984</v>
      </c>
      <c r="Y6" s="1434" t="s">
        <v>985</v>
      </c>
      <c r="Z6" s="1434" t="s">
        <v>440</v>
      </c>
      <c r="AA6" s="1434" t="s">
        <v>986</v>
      </c>
      <c r="AB6" s="1434" t="s">
        <v>441</v>
      </c>
      <c r="AC6" s="1434" t="s">
        <v>442</v>
      </c>
      <c r="AD6" s="1434" t="s">
        <v>987</v>
      </c>
      <c r="AE6" s="1434" t="s">
        <v>988</v>
      </c>
      <c r="AF6" s="2046"/>
    </row>
    <row r="7" spans="1:49" s="195" customFormat="1" ht="24.95" hidden="1" customHeight="1">
      <c r="A7" s="2029" t="s">
        <v>1369</v>
      </c>
      <c r="B7" s="2029"/>
      <c r="C7" s="2029"/>
      <c r="D7" s="192"/>
      <c r="E7" s="193" t="s">
        <v>989</v>
      </c>
      <c r="F7" s="193" t="s">
        <v>989</v>
      </c>
      <c r="G7" s="193"/>
      <c r="H7" s="193" t="s">
        <v>989</v>
      </c>
      <c r="I7" s="193"/>
      <c r="J7" s="193"/>
      <c r="K7" s="193"/>
      <c r="L7" s="193"/>
      <c r="M7" s="193"/>
      <c r="N7" s="193"/>
      <c r="O7" s="193"/>
      <c r="P7" s="193" t="s">
        <v>989</v>
      </c>
      <c r="Q7" s="193"/>
      <c r="R7" s="193" t="s">
        <v>989</v>
      </c>
      <c r="S7" s="193"/>
      <c r="T7" s="193"/>
      <c r="U7" s="193"/>
      <c r="V7" s="193"/>
      <c r="W7" s="193"/>
      <c r="X7" s="193"/>
      <c r="Y7" s="193"/>
      <c r="Z7" s="193"/>
      <c r="AA7" s="193"/>
      <c r="AB7" s="193"/>
      <c r="AC7" s="193"/>
      <c r="AD7" s="193"/>
      <c r="AE7" s="194" t="s">
        <v>989</v>
      </c>
    </row>
    <row r="8" spans="1:49" s="195" customFormat="1" ht="24.95" hidden="1" customHeight="1">
      <c r="A8" s="1991" t="s">
        <v>1068</v>
      </c>
      <c r="B8" s="1991"/>
      <c r="C8" s="1991"/>
      <c r="D8" s="196"/>
      <c r="E8" s="197" t="s">
        <v>989</v>
      </c>
      <c r="F8" s="193" t="s">
        <v>989</v>
      </c>
      <c r="G8" s="193"/>
      <c r="H8" s="193" t="s">
        <v>989</v>
      </c>
      <c r="I8" s="193"/>
      <c r="J8" s="193"/>
      <c r="K8" s="193"/>
      <c r="L8" s="193"/>
      <c r="M8" s="193"/>
      <c r="N8" s="193"/>
      <c r="O8" s="193"/>
      <c r="P8" s="193" t="s">
        <v>989</v>
      </c>
      <c r="Q8" s="193"/>
      <c r="R8" s="193" t="s">
        <v>989</v>
      </c>
      <c r="S8" s="193"/>
      <c r="T8" s="193"/>
      <c r="U8" s="193"/>
      <c r="V8" s="193"/>
      <c r="W8" s="193"/>
      <c r="X8" s="193"/>
      <c r="Y8" s="193"/>
      <c r="Z8" s="193"/>
      <c r="AA8" s="193"/>
      <c r="AB8" s="193"/>
      <c r="AC8" s="193"/>
      <c r="AD8" s="193"/>
      <c r="AE8" s="193" t="s">
        <v>989</v>
      </c>
    </row>
    <row r="9" spans="1:49" s="195" customFormat="1" ht="24.95" hidden="1" customHeight="1">
      <c r="A9" s="1991" t="s">
        <v>1370</v>
      </c>
      <c r="B9" s="1991"/>
      <c r="C9" s="1991"/>
      <c r="D9" s="196"/>
      <c r="E9" s="198">
        <v>17631</v>
      </c>
      <c r="F9" s="193" t="s">
        <v>989</v>
      </c>
      <c r="G9" s="193"/>
      <c r="H9" s="193" t="s">
        <v>989</v>
      </c>
      <c r="I9" s="193"/>
      <c r="J9" s="193"/>
      <c r="K9" s="193"/>
      <c r="L9" s="193"/>
      <c r="M9" s="193"/>
      <c r="N9" s="193"/>
      <c r="O9" s="193"/>
      <c r="P9" s="193" t="s">
        <v>989</v>
      </c>
      <c r="Q9" s="193"/>
      <c r="R9" s="193" t="s">
        <v>989</v>
      </c>
      <c r="S9" s="193"/>
      <c r="T9" s="193"/>
      <c r="U9" s="193"/>
      <c r="V9" s="193"/>
      <c r="W9" s="193"/>
      <c r="X9" s="193"/>
      <c r="Y9" s="193"/>
      <c r="Z9" s="193"/>
      <c r="AA9" s="193"/>
      <c r="AB9" s="193"/>
      <c r="AC9" s="193"/>
      <c r="AD9" s="193"/>
      <c r="AE9" s="193" t="s">
        <v>989</v>
      </c>
    </row>
    <row r="10" spans="1:49" s="195" customFormat="1" ht="19.5" hidden="1" customHeight="1">
      <c r="A10" s="1991" t="s">
        <v>1371</v>
      </c>
      <c r="B10" s="1991"/>
      <c r="C10" s="1991"/>
      <c r="D10" s="196"/>
      <c r="E10" s="199"/>
      <c r="F10" s="200" t="s">
        <v>990</v>
      </c>
      <c r="G10" s="201"/>
      <c r="H10" s="202" t="s">
        <v>990</v>
      </c>
      <c r="I10" s="202"/>
      <c r="J10" s="202"/>
      <c r="K10" s="202"/>
      <c r="L10" s="202"/>
      <c r="M10" s="202"/>
      <c r="N10" s="202" t="s">
        <v>990</v>
      </c>
      <c r="O10" s="202" t="s">
        <v>990</v>
      </c>
      <c r="P10" s="202" t="s">
        <v>990</v>
      </c>
      <c r="Q10" s="202" t="s">
        <v>990</v>
      </c>
      <c r="R10" s="202" t="s">
        <v>990</v>
      </c>
      <c r="S10" s="202" t="s">
        <v>990</v>
      </c>
      <c r="T10" s="202" t="s">
        <v>990</v>
      </c>
      <c r="U10" s="202" t="s">
        <v>990</v>
      </c>
      <c r="V10" s="202" t="s">
        <v>990</v>
      </c>
      <c r="W10" s="202" t="s">
        <v>990</v>
      </c>
      <c r="X10" s="202"/>
      <c r="Y10" s="202" t="s">
        <v>990</v>
      </c>
      <c r="Z10" s="202"/>
      <c r="AA10" s="202"/>
      <c r="AB10" s="202"/>
      <c r="AC10" s="202"/>
      <c r="AD10" s="202" t="s">
        <v>990</v>
      </c>
      <c r="AE10" s="202" t="s">
        <v>990</v>
      </c>
    </row>
    <row r="11" spans="1:49" s="195" customFormat="1" ht="19.5" hidden="1" customHeight="1">
      <c r="A11" s="1991" t="s">
        <v>1372</v>
      </c>
      <c r="B11" s="1991"/>
      <c r="C11" s="1991"/>
      <c r="D11" s="196"/>
      <c r="E11" s="199"/>
      <c r="F11" s="203" t="s">
        <v>990</v>
      </c>
      <c r="G11" s="202"/>
      <c r="H11" s="202" t="s">
        <v>990</v>
      </c>
      <c r="I11" s="202"/>
      <c r="J11" s="202"/>
      <c r="K11" s="202"/>
      <c r="L11" s="202"/>
      <c r="M11" s="202"/>
      <c r="N11" s="202" t="s">
        <v>990</v>
      </c>
      <c r="O11" s="202" t="s">
        <v>990</v>
      </c>
      <c r="P11" s="202" t="s">
        <v>990</v>
      </c>
      <c r="Q11" s="202" t="s">
        <v>990</v>
      </c>
      <c r="R11" s="202" t="s">
        <v>990</v>
      </c>
      <c r="S11" s="202" t="s">
        <v>990</v>
      </c>
      <c r="T11" s="202" t="s">
        <v>990</v>
      </c>
      <c r="U11" s="202" t="s">
        <v>990</v>
      </c>
      <c r="V11" s="202" t="s">
        <v>990</v>
      </c>
      <c r="W11" s="202" t="s">
        <v>990</v>
      </c>
      <c r="X11" s="202"/>
      <c r="Y11" s="202" t="s">
        <v>990</v>
      </c>
      <c r="Z11" s="202"/>
      <c r="AA11" s="202"/>
      <c r="AB11" s="202"/>
      <c r="AC11" s="202"/>
      <c r="AD11" s="202" t="s">
        <v>990</v>
      </c>
      <c r="AE11" s="202" t="s">
        <v>990</v>
      </c>
    </row>
    <row r="12" spans="1:49" s="195" customFormat="1" ht="19.5" hidden="1" customHeight="1">
      <c r="A12" s="1991" t="s">
        <v>1373</v>
      </c>
      <c r="B12" s="1991"/>
      <c r="C12" s="1991"/>
      <c r="D12" s="196"/>
      <c r="E12" s="199"/>
      <c r="F12" s="203" t="s">
        <v>990</v>
      </c>
      <c r="G12" s="202"/>
      <c r="H12" s="202" t="s">
        <v>990</v>
      </c>
      <c r="I12" s="202"/>
      <c r="J12" s="202"/>
      <c r="K12" s="202"/>
      <c r="L12" s="202"/>
      <c r="M12" s="202"/>
      <c r="N12" s="202" t="s">
        <v>990</v>
      </c>
      <c r="O12" s="202" t="s">
        <v>990</v>
      </c>
      <c r="P12" s="202" t="s">
        <v>990</v>
      </c>
      <c r="Q12" s="202" t="s">
        <v>990</v>
      </c>
      <c r="R12" s="202" t="s">
        <v>990</v>
      </c>
      <c r="S12" s="202" t="s">
        <v>990</v>
      </c>
      <c r="T12" s="202" t="s">
        <v>990</v>
      </c>
      <c r="U12" s="202" t="s">
        <v>990</v>
      </c>
      <c r="V12" s="202" t="s">
        <v>990</v>
      </c>
      <c r="W12" s="202" t="s">
        <v>990</v>
      </c>
      <c r="X12" s="202"/>
      <c r="Y12" s="202" t="s">
        <v>990</v>
      </c>
      <c r="Z12" s="202"/>
      <c r="AA12" s="202"/>
      <c r="AB12" s="202"/>
      <c r="AC12" s="202"/>
      <c r="AD12" s="202" t="s">
        <v>990</v>
      </c>
      <c r="AE12" s="202" t="s">
        <v>990</v>
      </c>
    </row>
    <row r="13" spans="1:49" s="195" customFormat="1" ht="19.5" hidden="1" customHeight="1">
      <c r="A13" s="1991" t="s">
        <v>1374</v>
      </c>
      <c r="B13" s="1991"/>
      <c r="C13" s="1991"/>
      <c r="D13" s="196"/>
      <c r="E13" s="199"/>
      <c r="F13" s="203" t="s">
        <v>990</v>
      </c>
      <c r="G13" s="202"/>
      <c r="H13" s="202" t="s">
        <v>990</v>
      </c>
      <c r="I13" s="202"/>
      <c r="J13" s="202"/>
      <c r="K13" s="202"/>
      <c r="L13" s="202"/>
      <c r="M13" s="202"/>
      <c r="N13" s="202" t="s">
        <v>990</v>
      </c>
      <c r="O13" s="202" t="s">
        <v>990</v>
      </c>
      <c r="P13" s="202" t="s">
        <v>990</v>
      </c>
      <c r="Q13" s="202" t="s">
        <v>990</v>
      </c>
      <c r="R13" s="202" t="s">
        <v>990</v>
      </c>
      <c r="S13" s="202" t="s">
        <v>990</v>
      </c>
      <c r="T13" s="202" t="s">
        <v>990</v>
      </c>
      <c r="U13" s="202" t="s">
        <v>990</v>
      </c>
      <c r="V13" s="202" t="s">
        <v>990</v>
      </c>
      <c r="W13" s="202" t="s">
        <v>990</v>
      </c>
      <c r="X13" s="202"/>
      <c r="Y13" s="202" t="s">
        <v>990</v>
      </c>
      <c r="Z13" s="202"/>
      <c r="AA13" s="202"/>
      <c r="AB13" s="202"/>
      <c r="AC13" s="202"/>
      <c r="AD13" s="202" t="s">
        <v>990</v>
      </c>
      <c r="AE13" s="202" t="s">
        <v>990</v>
      </c>
    </row>
    <row r="14" spans="1:49" s="206" customFormat="1" ht="12.6" hidden="1" customHeight="1">
      <c r="A14" s="2040" t="s">
        <v>1375</v>
      </c>
      <c r="B14" s="2040"/>
      <c r="C14" s="2040"/>
      <c r="D14" s="204"/>
      <c r="E14" s="205"/>
      <c r="F14" s="176">
        <v>0</v>
      </c>
      <c r="G14" s="176">
        <v>0</v>
      </c>
      <c r="H14" s="176">
        <v>0</v>
      </c>
      <c r="I14" s="176">
        <v>0</v>
      </c>
      <c r="J14" s="176">
        <v>0</v>
      </c>
      <c r="K14" s="176">
        <v>0</v>
      </c>
      <c r="L14" s="176">
        <v>0</v>
      </c>
      <c r="M14" s="176">
        <v>0</v>
      </c>
      <c r="N14" s="176">
        <v>0</v>
      </c>
      <c r="O14" s="176">
        <v>0</v>
      </c>
      <c r="P14" s="176">
        <v>0</v>
      </c>
      <c r="Q14" s="176">
        <v>0</v>
      </c>
      <c r="R14" s="176">
        <v>0</v>
      </c>
      <c r="S14" s="176">
        <v>0</v>
      </c>
      <c r="T14" s="176">
        <v>0</v>
      </c>
      <c r="U14" s="176">
        <v>0</v>
      </c>
      <c r="V14" s="176">
        <v>0</v>
      </c>
      <c r="W14" s="176">
        <v>0</v>
      </c>
      <c r="X14" s="176">
        <v>0</v>
      </c>
      <c r="Y14" s="176">
        <v>0</v>
      </c>
      <c r="Z14" s="176">
        <v>0</v>
      </c>
      <c r="AA14" s="176">
        <v>0</v>
      </c>
      <c r="AB14" s="176"/>
      <c r="AC14" s="176"/>
      <c r="AD14" s="176">
        <v>0</v>
      </c>
      <c r="AE14" s="176">
        <v>0</v>
      </c>
      <c r="AF14" s="176">
        <v>0</v>
      </c>
    </row>
    <row r="15" spans="1:49" s="206" customFormat="1" ht="12.6" hidden="1" customHeight="1">
      <c r="A15" s="2040" t="s">
        <v>1376</v>
      </c>
      <c r="B15" s="2040"/>
      <c r="C15" s="2040"/>
      <c r="D15" s="207"/>
      <c r="E15" s="205"/>
      <c r="F15" s="208">
        <v>13306.805675435782</v>
      </c>
      <c r="G15" s="176">
        <v>0</v>
      </c>
      <c r="H15" s="176">
        <v>0</v>
      </c>
      <c r="I15" s="176">
        <v>0</v>
      </c>
      <c r="J15" s="176">
        <v>0</v>
      </c>
      <c r="K15" s="176">
        <v>0</v>
      </c>
      <c r="L15" s="176">
        <v>0</v>
      </c>
      <c r="M15" s="176">
        <v>0</v>
      </c>
      <c r="N15" s="176">
        <v>89.387306497404097</v>
      </c>
      <c r="O15" s="176">
        <v>3.1301727917989415</v>
      </c>
      <c r="P15" s="176">
        <v>11.986427230317434</v>
      </c>
      <c r="Q15" s="176">
        <v>22.066757638551582</v>
      </c>
      <c r="R15" s="176">
        <v>3.5477033907083655</v>
      </c>
      <c r="S15" s="176">
        <v>2.9313453169358898</v>
      </c>
      <c r="T15" s="176">
        <v>5.9867719100767083</v>
      </c>
      <c r="U15" s="176">
        <v>2.0183679973985429</v>
      </c>
      <c r="V15" s="176">
        <v>10.468433554229703</v>
      </c>
      <c r="W15" s="176">
        <v>13.078611808773944</v>
      </c>
      <c r="X15" s="176">
        <v>0</v>
      </c>
      <c r="Y15" s="176">
        <v>12.696113554332074</v>
      </c>
      <c r="Z15" s="176">
        <v>0</v>
      </c>
      <c r="AA15" s="176">
        <v>0</v>
      </c>
      <c r="AB15" s="176"/>
      <c r="AC15" s="176"/>
      <c r="AD15" s="176">
        <v>12.293131397638376</v>
      </c>
      <c r="AE15" s="176">
        <v>3.1448369015796138</v>
      </c>
      <c r="AF15" s="176">
        <v>0.96448994730876114</v>
      </c>
      <c r="AG15" s="208">
        <v>13367.838154574758</v>
      </c>
      <c r="AH15" s="209">
        <v>12599.531255358484</v>
      </c>
      <c r="AI15" s="209">
        <v>883.41804494600865</v>
      </c>
      <c r="AJ15" s="209">
        <v>1447.0469988801751</v>
      </c>
      <c r="AK15" s="209">
        <v>1187.1049677341509</v>
      </c>
      <c r="AL15" s="209">
        <v>7310.4628424750572</v>
      </c>
      <c r="AM15" s="209">
        <v>3239.0396497430406</v>
      </c>
      <c r="AN15" s="210" t="s">
        <v>990</v>
      </c>
      <c r="AO15" s="210" t="s">
        <v>990</v>
      </c>
      <c r="AP15" s="209">
        <v>3340.247919224948</v>
      </c>
      <c r="AQ15" s="209">
        <v>417.36532794567876</v>
      </c>
      <c r="AR15" s="209">
        <v>577.20029491135983</v>
      </c>
      <c r="AS15" s="209">
        <v>5358.0444905130062</v>
      </c>
      <c r="AT15" s="209">
        <v>2177.2015078924701</v>
      </c>
      <c r="AU15" s="209">
        <v>545.45012967914283</v>
      </c>
      <c r="AV15" s="209">
        <v>157.84997267647904</v>
      </c>
      <c r="AW15" s="210" t="s">
        <v>990</v>
      </c>
    </row>
    <row r="16" spans="1:49" s="206" customFormat="1" ht="12.6" hidden="1" customHeight="1">
      <c r="A16" s="2040" t="s">
        <v>1377</v>
      </c>
      <c r="B16" s="2040"/>
      <c r="C16" s="2040"/>
      <c r="D16" s="207"/>
      <c r="E16" s="205"/>
      <c r="F16" s="208">
        <v>13388.599999999999</v>
      </c>
      <c r="G16" s="176">
        <v>100</v>
      </c>
      <c r="H16" s="176">
        <v>44.272023183540469</v>
      </c>
      <c r="I16" s="176">
        <v>55.727976816459531</v>
      </c>
      <c r="J16" s="211">
        <v>7461.1959040484999</v>
      </c>
      <c r="K16" s="176">
        <v>0</v>
      </c>
      <c r="L16" s="176">
        <v>0</v>
      </c>
      <c r="M16" s="176">
        <v>0</v>
      </c>
      <c r="N16" s="176">
        <v>72.754071584010973</v>
      </c>
      <c r="O16" s="176">
        <v>4.3047699876458649</v>
      </c>
      <c r="P16" s="176">
        <v>16.421158869775205</v>
      </c>
      <c r="Q16" s="176">
        <v>22.684663361883505</v>
      </c>
      <c r="R16" s="176">
        <v>20.746540945309274</v>
      </c>
      <c r="S16" s="176">
        <v>16.892983622879608</v>
      </c>
      <c r="T16" s="176">
        <v>5.2556807693969301</v>
      </c>
      <c r="U16" s="176">
        <v>10.182572879320325</v>
      </c>
      <c r="V16" s="176">
        <v>5.4286107867814311</v>
      </c>
      <c r="W16" s="176">
        <v>3.2758190174816906</v>
      </c>
      <c r="X16" s="176">
        <v>0</v>
      </c>
      <c r="Y16" s="176">
        <v>4.4201943725553878</v>
      </c>
      <c r="Z16" s="176">
        <v>0</v>
      </c>
      <c r="AA16" s="176">
        <v>0</v>
      </c>
      <c r="AB16" s="176"/>
      <c r="AC16" s="176"/>
      <c r="AD16" s="176">
        <v>1.7472881448277373</v>
      </c>
      <c r="AE16" s="176">
        <v>4.2554360848153694</v>
      </c>
      <c r="AF16" s="176">
        <v>2.2085581196620341</v>
      </c>
      <c r="AG16" s="208">
        <v>13388.6</v>
      </c>
      <c r="AH16" s="209">
        <v>8956.0728250925367</v>
      </c>
      <c r="AI16" s="209">
        <v>848.13627467630045</v>
      </c>
      <c r="AJ16" s="209">
        <v>798.93390243048646</v>
      </c>
      <c r="AK16" s="209">
        <v>1193.7879841147126</v>
      </c>
      <c r="AL16" s="209">
        <v>7631.3040880926319</v>
      </c>
      <c r="AM16" s="209">
        <v>4269.0925521257805</v>
      </c>
      <c r="AN16" s="209">
        <v>6560.5479960436405</v>
      </c>
      <c r="AO16" s="209">
        <v>3794.2716396473397</v>
      </c>
      <c r="AP16" s="209">
        <v>915.78481916101828</v>
      </c>
      <c r="AQ16" s="209">
        <v>405.81454825509616</v>
      </c>
      <c r="AR16" s="209">
        <v>979.81202462332044</v>
      </c>
      <c r="AS16" s="209">
        <v>4539.8352830272597</v>
      </c>
      <c r="AT16" s="209">
        <v>2946.567972025879</v>
      </c>
      <c r="AU16" s="209">
        <v>610.24731472935059</v>
      </c>
      <c r="AV16" s="209">
        <v>281.05015962073503</v>
      </c>
      <c r="AW16" s="209">
        <v>1429.6512567674386</v>
      </c>
    </row>
    <row r="17" spans="1:51" s="206" customFormat="1" ht="12.6" hidden="1" customHeight="1">
      <c r="A17" s="2039" t="s">
        <v>1378</v>
      </c>
      <c r="B17" s="2039"/>
      <c r="C17" s="2039"/>
      <c r="D17" s="207"/>
      <c r="E17" s="205"/>
      <c r="F17" s="208">
        <v>13660.999999999885</v>
      </c>
      <c r="G17" s="176">
        <v>100</v>
      </c>
      <c r="H17" s="176">
        <v>47.415059761583208</v>
      </c>
      <c r="I17" s="176">
        <v>52.584940238416792</v>
      </c>
      <c r="J17" s="211">
        <v>7183.6286859700576</v>
      </c>
      <c r="K17" s="176">
        <v>0</v>
      </c>
      <c r="L17" s="176">
        <v>0</v>
      </c>
      <c r="M17" s="176">
        <v>0</v>
      </c>
      <c r="N17" s="176">
        <v>68.691447203025845</v>
      </c>
      <c r="O17" s="176">
        <v>7.6578695783354647</v>
      </c>
      <c r="P17" s="176">
        <v>15.204715246898267</v>
      </c>
      <c r="Q17" s="176">
        <v>18.162671037116887</v>
      </c>
      <c r="R17" s="176">
        <v>16.682481326325536</v>
      </c>
      <c r="S17" s="176">
        <v>16.500962201156188</v>
      </c>
      <c r="T17" s="176">
        <v>4.6452452624764202</v>
      </c>
      <c r="U17" s="176">
        <v>10.691681021899779</v>
      </c>
      <c r="V17" s="176">
        <v>5.2410202996180804</v>
      </c>
      <c r="W17" s="176">
        <v>4.1944641418398678</v>
      </c>
      <c r="X17" s="176">
        <v>0</v>
      </c>
      <c r="Y17" s="176">
        <v>3.3024016868467041</v>
      </c>
      <c r="Z17" s="176">
        <v>0</v>
      </c>
      <c r="AA17" s="176">
        <v>0</v>
      </c>
      <c r="AB17" s="176"/>
      <c r="AC17" s="176"/>
      <c r="AD17" s="176">
        <v>2.1423933103548416</v>
      </c>
      <c r="AE17" s="176">
        <v>3.6455837980908412</v>
      </c>
      <c r="AF17" s="176">
        <v>3.0668664652815281</v>
      </c>
      <c r="AG17" s="208">
        <v>13614.999999999931</v>
      </c>
      <c r="AH17" s="209">
        <v>6208.8754923766355</v>
      </c>
      <c r="AI17" s="209">
        <v>726.70773988136023</v>
      </c>
      <c r="AJ17" s="209">
        <v>899.08522919191864</v>
      </c>
      <c r="AK17" s="209">
        <v>1170.8292747509465</v>
      </c>
      <c r="AL17" s="209">
        <v>6616.4607880449976</v>
      </c>
      <c r="AM17" s="209">
        <v>3658.9872463208699</v>
      </c>
      <c r="AN17" s="209">
        <v>4548.580960655544</v>
      </c>
      <c r="AO17" s="209">
        <v>3236.9764726313228</v>
      </c>
      <c r="AP17" s="209">
        <v>677.33698172718414</v>
      </c>
      <c r="AQ17" s="209">
        <v>408.84061304301656</v>
      </c>
      <c r="AR17" s="209">
        <v>834.20278449536477</v>
      </c>
      <c r="AS17" s="209">
        <v>3337.1163438485778</v>
      </c>
      <c r="AT17" s="209">
        <v>2050.4619203690763</v>
      </c>
      <c r="AU17" s="209">
        <v>348.96462808718405</v>
      </c>
      <c r="AV17" s="209">
        <v>211.03810501929698</v>
      </c>
      <c r="AW17" s="209">
        <v>523.17302965315491</v>
      </c>
      <c r="AX17" s="206">
        <v>210.85260118563642</v>
      </c>
      <c r="AY17" s="206">
        <v>4078.4578609230357</v>
      </c>
    </row>
    <row r="18" spans="1:51" s="206" customFormat="1" ht="5.25" hidden="1" customHeight="1">
      <c r="A18" s="2039" t="s">
        <v>1379</v>
      </c>
      <c r="B18" s="2039"/>
      <c r="C18" s="2039"/>
      <c r="D18" s="207"/>
      <c r="E18" s="205"/>
      <c r="F18" s="212">
        <v>13884.2158</v>
      </c>
      <c r="G18" s="178">
        <v>100</v>
      </c>
      <c r="H18" s="178">
        <v>41.530432140000002</v>
      </c>
      <c r="I18" s="178">
        <v>58.469567859999998</v>
      </c>
      <c r="J18" s="213">
        <v>8118.0409790098411</v>
      </c>
      <c r="K18" s="178">
        <v>0</v>
      </c>
      <c r="L18" s="178">
        <v>0</v>
      </c>
      <c r="M18" s="178">
        <v>0</v>
      </c>
      <c r="N18" s="178">
        <v>69.649666513247894</v>
      </c>
      <c r="O18" s="178">
        <v>6.894324655904831</v>
      </c>
      <c r="P18" s="178">
        <v>13.586593478058738</v>
      </c>
      <c r="Q18" s="178">
        <v>12.767295419244322</v>
      </c>
      <c r="R18" s="178">
        <v>16.583388136761723</v>
      </c>
      <c r="S18" s="178">
        <v>15.616586956853213</v>
      </c>
      <c r="T18" s="178">
        <v>4.4420642710275153</v>
      </c>
      <c r="U18" s="178">
        <v>12.367962034214292</v>
      </c>
      <c r="V18" s="178">
        <v>6.3407367585057637</v>
      </c>
      <c r="W18" s="178">
        <v>5.5282894858677745</v>
      </c>
      <c r="X18" s="178">
        <v>0</v>
      </c>
      <c r="Y18" s="178">
        <v>2.1946525381094335</v>
      </c>
      <c r="Z18" s="178">
        <v>0</v>
      </c>
      <c r="AA18" s="178">
        <v>0</v>
      </c>
      <c r="AB18" s="178">
        <v>0</v>
      </c>
      <c r="AC18" s="178">
        <v>0</v>
      </c>
      <c r="AD18" s="178">
        <v>3.8619273316467315</v>
      </c>
      <c r="AE18" s="178">
        <v>5.5833632242395934</v>
      </c>
      <c r="AF18" s="178">
        <v>1.762135304142662</v>
      </c>
      <c r="AG18" s="208"/>
      <c r="AH18" s="209"/>
      <c r="AI18" s="209"/>
      <c r="AJ18" s="209"/>
      <c r="AK18" s="209"/>
      <c r="AL18" s="209"/>
      <c r="AM18" s="209"/>
      <c r="AN18" s="209"/>
      <c r="AO18" s="209"/>
      <c r="AP18" s="209"/>
      <c r="AQ18" s="209"/>
      <c r="AR18" s="209"/>
      <c r="AS18" s="209"/>
      <c r="AT18" s="209"/>
      <c r="AU18" s="209"/>
      <c r="AV18" s="209"/>
      <c r="AW18" s="209"/>
    </row>
    <row r="19" spans="1:51" s="206" customFormat="1" ht="12.6" hidden="1" customHeight="1">
      <c r="A19" s="2039" t="s">
        <v>1380</v>
      </c>
      <c r="B19" s="2039"/>
      <c r="C19" s="2039"/>
      <c r="D19" s="204"/>
      <c r="E19" s="209"/>
      <c r="F19" s="175">
        <v>0</v>
      </c>
      <c r="G19" s="178">
        <v>0</v>
      </c>
      <c r="H19" s="178">
        <v>0</v>
      </c>
      <c r="I19" s="178">
        <v>0</v>
      </c>
      <c r="J19" s="175">
        <v>0</v>
      </c>
      <c r="K19" s="178">
        <v>0</v>
      </c>
      <c r="L19" s="178">
        <v>0</v>
      </c>
      <c r="M19" s="178">
        <v>0</v>
      </c>
      <c r="N19" s="178">
        <v>0</v>
      </c>
      <c r="O19" s="178">
        <v>0</v>
      </c>
      <c r="P19" s="178">
        <v>0</v>
      </c>
      <c r="Q19" s="178">
        <v>0</v>
      </c>
      <c r="R19" s="178">
        <v>0</v>
      </c>
      <c r="S19" s="178">
        <v>0</v>
      </c>
      <c r="T19" s="178">
        <v>0</v>
      </c>
      <c r="U19" s="178">
        <v>0</v>
      </c>
      <c r="V19" s="178">
        <v>0</v>
      </c>
      <c r="W19" s="178">
        <v>0</v>
      </c>
      <c r="X19" s="178">
        <v>0</v>
      </c>
      <c r="Y19" s="178">
        <v>0</v>
      </c>
      <c r="Z19" s="178">
        <v>0</v>
      </c>
      <c r="AA19" s="178">
        <v>0</v>
      </c>
      <c r="AB19" s="178">
        <v>0</v>
      </c>
      <c r="AC19" s="178">
        <v>0</v>
      </c>
      <c r="AD19" s="178">
        <v>0</v>
      </c>
      <c r="AE19" s="178">
        <v>0</v>
      </c>
      <c r="AF19" s="178">
        <v>0</v>
      </c>
      <c r="AG19" s="211"/>
      <c r="AH19" s="209"/>
      <c r="AI19" s="209"/>
      <c r="AJ19" s="209"/>
      <c r="AK19" s="209"/>
      <c r="AL19" s="209"/>
      <c r="AM19" s="209"/>
      <c r="AN19" s="209"/>
      <c r="AO19" s="209"/>
      <c r="AP19" s="209"/>
      <c r="AQ19" s="209"/>
      <c r="AR19" s="209"/>
      <c r="AS19" s="209"/>
      <c r="AT19" s="209"/>
      <c r="AU19" s="209"/>
      <c r="AV19" s="209"/>
      <c r="AW19" s="209"/>
    </row>
    <row r="20" spans="1:51" s="206" customFormat="1" ht="13.5" hidden="1" customHeight="1">
      <c r="A20" s="2039" t="s">
        <v>1381</v>
      </c>
      <c r="B20" s="2039"/>
      <c r="C20" s="2039"/>
      <c r="D20" s="207"/>
      <c r="E20" s="209"/>
      <c r="F20" s="212">
        <v>14412</v>
      </c>
      <c r="G20" s="178">
        <v>100</v>
      </c>
      <c r="H20" s="178">
        <v>51.891124580000003</v>
      </c>
      <c r="I20" s="178">
        <v>48.108875419999997</v>
      </c>
      <c r="J20" s="213">
        <v>7478.5488750000004</v>
      </c>
      <c r="K20" s="178">
        <v>4.014470084</v>
      </c>
      <c r="L20" s="178">
        <v>0</v>
      </c>
      <c r="M20" s="178">
        <v>0</v>
      </c>
      <c r="N20" s="178">
        <v>28.604024410000001</v>
      </c>
      <c r="O20" s="178">
        <v>14.81223855</v>
      </c>
      <c r="P20" s="178">
        <v>16.55652138</v>
      </c>
      <c r="Q20" s="178">
        <v>15.202936830000001</v>
      </c>
      <c r="R20" s="178">
        <v>19.71199227</v>
      </c>
      <c r="S20" s="178">
        <v>18.76305146</v>
      </c>
      <c r="T20" s="178">
        <v>8.2591403260000007</v>
      </c>
      <c r="U20" s="178">
        <v>16.654632530000001</v>
      </c>
      <c r="V20" s="178">
        <v>8.101260323</v>
      </c>
      <c r="W20" s="178">
        <v>15.266523830000001</v>
      </c>
      <c r="X20" s="178">
        <v>1.5672649240000001</v>
      </c>
      <c r="Y20" s="178">
        <v>2.687125757</v>
      </c>
      <c r="Z20" s="178">
        <v>1.5167225520000001</v>
      </c>
      <c r="AA20" s="178">
        <v>1.205722416</v>
      </c>
      <c r="AB20" s="178">
        <v>0</v>
      </c>
      <c r="AC20" s="178">
        <v>0</v>
      </c>
      <c r="AD20" s="178">
        <v>4.6942694420000004</v>
      </c>
      <c r="AE20" s="178">
        <v>7.2259872180000002</v>
      </c>
      <c r="AF20" s="178">
        <v>1.1510355640000001</v>
      </c>
      <c r="AG20" s="211"/>
      <c r="AH20" s="209"/>
      <c r="AI20" s="209"/>
      <c r="AJ20" s="209"/>
      <c r="AK20" s="209"/>
      <c r="AL20" s="209"/>
      <c r="AM20" s="209"/>
      <c r="AN20" s="209"/>
      <c r="AO20" s="209"/>
      <c r="AP20" s="209"/>
      <c r="AQ20" s="209"/>
      <c r="AR20" s="209"/>
      <c r="AS20" s="209"/>
      <c r="AT20" s="209"/>
      <c r="AU20" s="209"/>
      <c r="AV20" s="209"/>
      <c r="AW20" s="209"/>
    </row>
    <row r="21" spans="1:51" s="206" customFormat="1" ht="12.6" hidden="1" customHeight="1">
      <c r="A21" s="2039" t="s">
        <v>1382</v>
      </c>
      <c r="B21" s="2039"/>
      <c r="C21" s="2039"/>
      <c r="D21" s="207"/>
      <c r="E21" s="209"/>
      <c r="F21" s="212">
        <v>14563.000000000737</v>
      </c>
      <c r="G21" s="178">
        <v>100</v>
      </c>
      <c r="H21" s="178">
        <v>52.165681420177314</v>
      </c>
      <c r="I21" s="178">
        <v>47.834318579822281</v>
      </c>
      <c r="J21" s="213">
        <f>F21*I21/100</f>
        <v>6966.1118147798707</v>
      </c>
      <c r="K21" s="178">
        <v>6.0716791626035143</v>
      </c>
      <c r="L21" s="178">
        <v>1.6367180344682106</v>
      </c>
      <c r="M21" s="178">
        <v>15.508203207042992</v>
      </c>
      <c r="N21" s="178">
        <v>32.030910567443065</v>
      </c>
      <c r="O21" s="178">
        <v>14.172096921760192</v>
      </c>
      <c r="P21" s="178">
        <v>18.375296424594957</v>
      </c>
      <c r="Q21" s="178">
        <v>16.616321945894853</v>
      </c>
      <c r="R21" s="178">
        <v>19.307149751506991</v>
      </c>
      <c r="S21" s="178">
        <v>14.754122929979196</v>
      </c>
      <c r="T21" s="178">
        <v>8.8058212701939009</v>
      </c>
      <c r="U21" s="178">
        <v>17.314015898672849</v>
      </c>
      <c r="V21" s="178">
        <v>11.923238958217723</v>
      </c>
      <c r="W21" s="178">
        <v>18.405650039304565</v>
      </c>
      <c r="X21" s="178">
        <v>3.0207159256827705</v>
      </c>
      <c r="Y21" s="178">
        <v>6.12017318166696</v>
      </c>
      <c r="Z21" s="178">
        <v>3.4426512919117895</v>
      </c>
      <c r="AA21" s="178">
        <v>2.8254740410265455</v>
      </c>
      <c r="AB21" s="178">
        <v>0</v>
      </c>
      <c r="AC21" s="178">
        <v>0</v>
      </c>
      <c r="AD21" s="178">
        <v>9.5890676843881781</v>
      </c>
      <c r="AE21" s="178">
        <v>13.545543479815828</v>
      </c>
      <c r="AF21" s="178">
        <v>0.98981581510509475</v>
      </c>
      <c r="AG21" s="211"/>
      <c r="AH21" s="209"/>
      <c r="AI21" s="209"/>
      <c r="AJ21" s="209"/>
      <c r="AK21" s="209"/>
      <c r="AL21" s="209"/>
      <c r="AM21" s="209"/>
      <c r="AN21" s="209"/>
      <c r="AO21" s="209"/>
      <c r="AP21" s="209"/>
      <c r="AQ21" s="209"/>
      <c r="AR21" s="209"/>
      <c r="AS21" s="209"/>
      <c r="AT21" s="209"/>
      <c r="AU21" s="209"/>
      <c r="AV21" s="209"/>
      <c r="AW21" s="209"/>
    </row>
    <row r="22" spans="1:51" s="206" customFormat="1" ht="12.6" hidden="1" customHeight="1">
      <c r="A22" s="2039" t="s">
        <v>1383</v>
      </c>
      <c r="B22" s="2039"/>
      <c r="C22" s="2039"/>
      <c r="D22" s="207"/>
      <c r="E22" s="209"/>
      <c r="F22" s="212">
        <v>14821.000000244734</v>
      </c>
      <c r="G22" s="178">
        <v>100</v>
      </c>
      <c r="H22" s="178">
        <v>60.243738515175465</v>
      </c>
      <c r="I22" s="178">
        <v>39.756261484824563</v>
      </c>
      <c r="J22" s="213">
        <f>F22*I22/100</f>
        <v>5892.2755147631451</v>
      </c>
      <c r="K22" s="178">
        <v>3.7705019543159235</v>
      </c>
      <c r="L22" s="178">
        <v>1.0102541653875741</v>
      </c>
      <c r="M22" s="178">
        <v>11.974840371072153</v>
      </c>
      <c r="N22" s="178">
        <v>14.867202098408759</v>
      </c>
      <c r="O22" s="178">
        <v>9.3366423406646426</v>
      </c>
      <c r="P22" s="178">
        <v>15.529938316902035</v>
      </c>
      <c r="Q22" s="178">
        <v>11.735535755256356</v>
      </c>
      <c r="R22" s="178">
        <v>15.257187245119496</v>
      </c>
      <c r="S22" s="178">
        <v>12.566588289565003</v>
      </c>
      <c r="T22" s="178">
        <v>7.2320503126973419</v>
      </c>
      <c r="U22" s="178">
        <v>15.611832021991225</v>
      </c>
      <c r="V22" s="178">
        <v>10.853754468058083</v>
      </c>
      <c r="W22" s="178">
        <v>21.146324292510787</v>
      </c>
      <c r="X22" s="178">
        <v>2.3300117236682114</v>
      </c>
      <c r="Y22" s="178">
        <v>3.2774957699106717</v>
      </c>
      <c r="Z22" s="178">
        <v>3.0657678113559728</v>
      </c>
      <c r="AA22" s="178">
        <v>2.0060826134693905</v>
      </c>
      <c r="AB22" s="178">
        <v>5.6772411257670363</v>
      </c>
      <c r="AC22" s="178">
        <v>1.9348047821342444</v>
      </c>
      <c r="AD22" s="178">
        <v>9.3158034841033341</v>
      </c>
      <c r="AE22" s="178">
        <v>12.150438351999535</v>
      </c>
      <c r="AF22" s="178">
        <v>1.0682428392254972</v>
      </c>
      <c r="AG22" s="211"/>
      <c r="AH22" s="209"/>
      <c r="AI22" s="209"/>
      <c r="AJ22" s="209"/>
      <c r="AK22" s="209"/>
      <c r="AL22" s="209"/>
      <c r="AM22" s="209"/>
      <c r="AN22" s="209"/>
      <c r="AO22" s="209"/>
      <c r="AP22" s="209"/>
      <c r="AQ22" s="209"/>
      <c r="AR22" s="209"/>
      <c r="AS22" s="209"/>
      <c r="AT22" s="209"/>
      <c r="AU22" s="209"/>
      <c r="AV22" s="209"/>
      <c r="AW22" s="209"/>
    </row>
    <row r="23" spans="1:51" s="206" customFormat="1" ht="14.45" hidden="1" customHeight="1">
      <c r="A23" s="1467" t="s">
        <v>1384</v>
      </c>
      <c r="B23" s="1468"/>
      <c r="C23" s="1468"/>
      <c r="D23" s="1469"/>
      <c r="E23" s="205"/>
      <c r="F23" s="154">
        <v>14935.000010349095</v>
      </c>
      <c r="G23" s="178">
        <v>100</v>
      </c>
      <c r="H23" s="178">
        <v>56.806941568962813</v>
      </c>
      <c r="I23" s="178">
        <v>43.193058431037173</v>
      </c>
      <c r="J23" s="158">
        <f>F23*I23/100</f>
        <v>6450.8832811454931</v>
      </c>
      <c r="K23" s="178">
        <v>6.4571736069790786</v>
      </c>
      <c r="L23" s="178">
        <v>1.9297499948440571</v>
      </c>
      <c r="M23" s="178">
        <v>12.961698228949189</v>
      </c>
      <c r="N23" s="178">
        <v>19.229376589694603</v>
      </c>
      <c r="O23" s="178">
        <v>10.045998704291211</v>
      </c>
      <c r="P23" s="178">
        <v>17.706794385433469</v>
      </c>
      <c r="Q23" s="178">
        <v>13.802904664009644</v>
      </c>
      <c r="R23" s="178">
        <v>17.540971207953124</v>
      </c>
      <c r="S23" s="178">
        <v>13.186066863855713</v>
      </c>
      <c r="T23" s="178">
        <v>8.0678938345049147</v>
      </c>
      <c r="U23" s="178">
        <v>14.424692391614633</v>
      </c>
      <c r="V23" s="178">
        <v>10.438333095389677</v>
      </c>
      <c r="W23" s="178">
        <v>22.533523034165878</v>
      </c>
      <c r="X23" s="178">
        <v>2.7391325385589691</v>
      </c>
      <c r="Y23" s="178">
        <v>3.7072646784535177</v>
      </c>
      <c r="Z23" s="178">
        <v>2.8145527818007685</v>
      </c>
      <c r="AA23" s="178">
        <v>2.2811354836505373</v>
      </c>
      <c r="AB23" s="178">
        <v>7.545868177039627</v>
      </c>
      <c r="AC23" s="178">
        <v>1.5523305763003821</v>
      </c>
      <c r="AD23" s="178">
        <v>9.4516826828643676</v>
      </c>
      <c r="AE23" s="178">
        <v>12.375920366934045</v>
      </c>
      <c r="AF23" s="178">
        <v>1.2729334758826762</v>
      </c>
      <c r="AH23" s="214"/>
      <c r="AI23" s="214"/>
      <c r="AJ23" s="214"/>
      <c r="AK23" s="214"/>
      <c r="AL23" s="214"/>
      <c r="AM23" s="214"/>
      <c r="AN23" s="214"/>
      <c r="AO23" s="214"/>
      <c r="AP23" s="214"/>
      <c r="AQ23" s="214"/>
      <c r="AR23" s="214"/>
      <c r="AS23" s="214"/>
      <c r="AT23" s="214"/>
      <c r="AU23" s="214"/>
    </row>
    <row r="24" spans="1:51" s="206" customFormat="1" ht="14.45" customHeight="1">
      <c r="A24" s="1467" t="s">
        <v>1308</v>
      </c>
      <c r="B24" s="1468"/>
      <c r="C24" s="1468"/>
      <c r="D24" s="1469"/>
      <c r="E24" s="205"/>
      <c r="F24" s="154">
        <v>15207</v>
      </c>
      <c r="G24" s="178">
        <v>0</v>
      </c>
      <c r="H24" s="178">
        <v>0</v>
      </c>
      <c r="I24" s="178">
        <v>0</v>
      </c>
      <c r="J24" s="215">
        <v>0</v>
      </c>
      <c r="K24" s="178">
        <v>0</v>
      </c>
      <c r="L24" s="178">
        <v>0</v>
      </c>
      <c r="M24" s="178">
        <v>0</v>
      </c>
      <c r="N24" s="178">
        <v>0</v>
      </c>
      <c r="O24" s="178">
        <v>0</v>
      </c>
      <c r="P24" s="178">
        <v>0</v>
      </c>
      <c r="Q24" s="178">
        <v>0</v>
      </c>
      <c r="R24" s="178">
        <v>0</v>
      </c>
      <c r="S24" s="178">
        <v>0</v>
      </c>
      <c r="T24" s="178">
        <v>0</v>
      </c>
      <c r="U24" s="178">
        <v>0</v>
      </c>
      <c r="V24" s="178">
        <v>0</v>
      </c>
      <c r="W24" s="178">
        <v>0</v>
      </c>
      <c r="X24" s="178">
        <v>0</v>
      </c>
      <c r="Y24" s="178">
        <v>0</v>
      </c>
      <c r="Z24" s="178">
        <v>0</v>
      </c>
      <c r="AA24" s="178">
        <v>0</v>
      </c>
      <c r="AB24" s="178">
        <v>0</v>
      </c>
      <c r="AC24" s="178">
        <v>0</v>
      </c>
      <c r="AD24" s="178">
        <v>0</v>
      </c>
      <c r="AE24" s="178">
        <v>0</v>
      </c>
      <c r="AF24" s="178">
        <v>0</v>
      </c>
      <c r="AH24" s="214"/>
      <c r="AI24" s="214"/>
      <c r="AJ24" s="214"/>
      <c r="AK24" s="214"/>
      <c r="AL24" s="214"/>
      <c r="AM24" s="214"/>
      <c r="AN24" s="214"/>
      <c r="AO24" s="214"/>
      <c r="AP24" s="214"/>
      <c r="AQ24" s="214"/>
      <c r="AR24" s="214"/>
      <c r="AS24" s="214"/>
      <c r="AT24" s="214"/>
      <c r="AU24" s="214"/>
    </row>
    <row r="25" spans="1:51" s="206" customFormat="1" ht="14.45" customHeight="1">
      <c r="A25" s="1467" t="s">
        <v>1309</v>
      </c>
      <c r="B25" s="1468"/>
      <c r="C25" s="1468"/>
      <c r="D25" s="1469"/>
      <c r="E25" s="205"/>
      <c r="F25" s="154">
        <v>15829.000000031147</v>
      </c>
      <c r="G25" s="178">
        <v>100</v>
      </c>
      <c r="H25" s="178">
        <v>61.284522243685323</v>
      </c>
      <c r="I25" s="178">
        <v>38.715477756314698</v>
      </c>
      <c r="J25" s="158">
        <f>F25*I25/100</f>
        <v>6128.272974059113</v>
      </c>
      <c r="K25" s="178">
        <v>5.6006825546377073</v>
      </c>
      <c r="L25" s="178">
        <v>1.7998311721986613</v>
      </c>
      <c r="M25" s="178">
        <v>11.223583179121098</v>
      </c>
      <c r="N25" s="178">
        <v>16.500272293476808</v>
      </c>
      <c r="O25" s="178">
        <v>9.4670449478940579</v>
      </c>
      <c r="P25" s="178">
        <v>17.697845415977152</v>
      </c>
      <c r="Q25" s="178">
        <v>12.264097762265013</v>
      </c>
      <c r="R25" s="178">
        <v>15.583420467407242</v>
      </c>
      <c r="S25" s="178">
        <v>12.088344463323548</v>
      </c>
      <c r="T25" s="178">
        <v>7.1960114732320983</v>
      </c>
      <c r="U25" s="178">
        <v>14.67890887398878</v>
      </c>
      <c r="V25" s="178">
        <v>9.6714191249369978</v>
      </c>
      <c r="W25" s="178">
        <v>20.643745970850571</v>
      </c>
      <c r="X25" s="178">
        <v>3.0133775823935558</v>
      </c>
      <c r="Y25" s="178">
        <v>3.7088542463310392</v>
      </c>
      <c r="Z25" s="178">
        <v>2.6609340309332445</v>
      </c>
      <c r="AA25" s="178">
        <v>1.6079584623803909</v>
      </c>
      <c r="AB25" s="178">
        <v>5.8023187601354707</v>
      </c>
      <c r="AC25" s="178">
        <v>1.7568967764957149</v>
      </c>
      <c r="AD25" s="178">
        <v>9.1054309577092862</v>
      </c>
      <c r="AE25" s="178">
        <v>9.9732181128390245</v>
      </c>
      <c r="AF25" s="178">
        <v>1.4442948354691467</v>
      </c>
      <c r="AH25" s="214"/>
      <c r="AI25" s="214"/>
      <c r="AJ25" s="214"/>
      <c r="AK25" s="214"/>
      <c r="AL25" s="214"/>
      <c r="AM25" s="214"/>
      <c r="AN25" s="214"/>
      <c r="AO25" s="214"/>
      <c r="AP25" s="214"/>
      <c r="AQ25" s="214"/>
      <c r="AR25" s="214"/>
      <c r="AS25" s="214"/>
      <c r="AT25" s="214"/>
      <c r="AU25" s="214"/>
    </row>
    <row r="26" spans="1:51" s="206" customFormat="1" ht="14.45" customHeight="1">
      <c r="A26" s="1467" t="s">
        <v>1310</v>
      </c>
      <c r="B26" s="1468"/>
      <c r="C26" s="1468"/>
      <c r="D26" s="1469"/>
      <c r="E26" s="209"/>
      <c r="F26" s="154">
        <v>15486.999999856676</v>
      </c>
      <c r="G26" s="178">
        <v>100</v>
      </c>
      <c r="H26" s="178">
        <v>63.054284628331523</v>
      </c>
      <c r="I26" s="178">
        <v>36.945715371668285</v>
      </c>
      <c r="J26" s="158">
        <f>F26*I26/100</f>
        <v>5721.7829395573153</v>
      </c>
      <c r="K26" s="178">
        <v>5.3216163147522382</v>
      </c>
      <c r="L26" s="178">
        <v>1.8603589441327364</v>
      </c>
      <c r="M26" s="178">
        <v>11.596351148673643</v>
      </c>
      <c r="N26" s="178">
        <v>18.742693944030776</v>
      </c>
      <c r="O26" s="178">
        <v>10.801581132403117</v>
      </c>
      <c r="P26" s="178">
        <v>16.045857697600638</v>
      </c>
      <c r="Q26" s="178">
        <v>12.650066527613991</v>
      </c>
      <c r="R26" s="178">
        <v>14.855482176794773</v>
      </c>
      <c r="S26" s="178">
        <v>14.4204228059056</v>
      </c>
      <c r="T26" s="178">
        <v>7.5881901093932713</v>
      </c>
      <c r="U26" s="178">
        <v>16.822212439359138</v>
      </c>
      <c r="V26" s="178">
        <v>11.765863966636442</v>
      </c>
      <c r="W26" s="178">
        <v>23.048218979511077</v>
      </c>
      <c r="X26" s="178">
        <v>2.916998213804801</v>
      </c>
      <c r="Y26" s="178">
        <v>5.3547663378522232</v>
      </c>
      <c r="Z26" s="178">
        <v>2.9430984106718308</v>
      </c>
      <c r="AA26" s="178">
        <v>1.6683886934435788</v>
      </c>
      <c r="AB26" s="178">
        <v>7.3458916574267983</v>
      </c>
      <c r="AC26" s="178">
        <v>1.7977169697712065</v>
      </c>
      <c r="AD26" s="178">
        <v>10.015429555273171</v>
      </c>
      <c r="AE26" s="178">
        <v>10.150397868998979</v>
      </c>
      <c r="AF26" s="178">
        <v>0.41919054526582211</v>
      </c>
      <c r="AH26" s="214"/>
      <c r="AI26" s="214"/>
      <c r="AJ26" s="214"/>
      <c r="AK26" s="214"/>
      <c r="AL26" s="214"/>
      <c r="AM26" s="214"/>
      <c r="AN26" s="214"/>
      <c r="AO26" s="214"/>
      <c r="AP26" s="214"/>
      <c r="AQ26" s="214"/>
      <c r="AR26" s="214"/>
      <c r="AS26" s="214"/>
      <c r="AT26" s="214"/>
      <c r="AU26" s="214"/>
    </row>
    <row r="27" spans="1:51" s="206" customFormat="1" ht="14.45" customHeight="1">
      <c r="A27" s="1467" t="s">
        <v>1311</v>
      </c>
      <c r="B27" s="1468"/>
      <c r="C27" s="1468"/>
      <c r="D27" s="1469"/>
      <c r="E27" s="209"/>
      <c r="F27" s="154">
        <v>15649.000000000044</v>
      </c>
      <c r="G27" s="178">
        <v>100</v>
      </c>
      <c r="H27" s="178">
        <v>63.41404135122044</v>
      </c>
      <c r="I27" s="178">
        <v>36.585958648779346</v>
      </c>
      <c r="J27" s="158">
        <f>F27*I27/100</f>
        <v>5725.336668947496</v>
      </c>
      <c r="K27" s="178">
        <v>6.0328225098549666</v>
      </c>
      <c r="L27" s="178">
        <v>1.4931346875752671</v>
      </c>
      <c r="M27" s="178">
        <v>8.4628326070635982</v>
      </c>
      <c r="N27" s="178">
        <v>17.037346804632815</v>
      </c>
      <c r="O27" s="178">
        <v>9.9931224778654659</v>
      </c>
      <c r="P27" s="178">
        <v>15.238084829120519</v>
      </c>
      <c r="Q27" s="178">
        <v>11.739033927000785</v>
      </c>
      <c r="R27" s="178">
        <v>13.533966213750649</v>
      </c>
      <c r="S27" s="178">
        <v>13.683066110647896</v>
      </c>
      <c r="T27" s="178">
        <v>5.9923175721838691</v>
      </c>
      <c r="U27" s="178">
        <v>17.236553813253039</v>
      </c>
      <c r="V27" s="178">
        <v>11.795129963032682</v>
      </c>
      <c r="W27" s="178">
        <v>20.944502949688221</v>
      </c>
      <c r="X27" s="178">
        <v>2.5176366802340344</v>
      </c>
      <c r="Y27" s="178">
        <v>4.5434548835326005</v>
      </c>
      <c r="Z27" s="178">
        <v>1.5423443558142718</v>
      </c>
      <c r="AA27" s="178">
        <v>1.8088466085467749</v>
      </c>
      <c r="AB27" s="178">
        <v>6.5167287979717283</v>
      </c>
      <c r="AC27" s="178">
        <v>1.0380191369206677</v>
      </c>
      <c r="AD27" s="178">
        <v>8.6641430553290633</v>
      </c>
      <c r="AE27" s="178">
        <v>10.525123691785767</v>
      </c>
      <c r="AF27" s="178">
        <v>0.7582375048719161</v>
      </c>
      <c r="AH27" s="214"/>
      <c r="AI27" s="214"/>
      <c r="AJ27" s="214"/>
      <c r="AK27" s="214"/>
      <c r="AL27" s="214"/>
      <c r="AM27" s="214"/>
      <c r="AN27" s="214"/>
      <c r="AO27" s="214"/>
      <c r="AP27" s="214"/>
      <c r="AQ27" s="214"/>
      <c r="AR27" s="214"/>
      <c r="AS27" s="214"/>
      <c r="AT27" s="214"/>
      <c r="AU27" s="214"/>
    </row>
    <row r="28" spans="1:51" s="206" customFormat="1" ht="15">
      <c r="A28" s="1467" t="s">
        <v>1312</v>
      </c>
      <c r="B28" s="1468"/>
      <c r="C28" s="1468"/>
      <c r="D28" s="1469"/>
      <c r="E28" s="205"/>
      <c r="F28" s="154">
        <v>15686.999999796744</v>
      </c>
      <c r="G28" s="178">
        <v>100</v>
      </c>
      <c r="H28" s="178">
        <v>55.338780055024841</v>
      </c>
      <c r="I28" s="178">
        <v>44.661219944974938</v>
      </c>
      <c r="J28" s="158">
        <f t="shared" ref="J28:J35" si="0">F28*I28/100</f>
        <v>7006.0055726774417</v>
      </c>
      <c r="K28" s="178">
        <v>6.4195745717305082</v>
      </c>
      <c r="L28" s="178">
        <v>1.2801251528143671</v>
      </c>
      <c r="M28" s="178">
        <v>12.229506427804699</v>
      </c>
      <c r="N28" s="178">
        <v>35.213758371078271</v>
      </c>
      <c r="O28" s="178">
        <v>6.7632006017982444</v>
      </c>
      <c r="P28" s="178">
        <v>15.460144998679551</v>
      </c>
      <c r="Q28" s="178">
        <v>21.72854166779781</v>
      </c>
      <c r="R28" s="178">
        <v>18.186567672759676</v>
      </c>
      <c r="S28" s="178">
        <v>16.494945134187116</v>
      </c>
      <c r="T28" s="178">
        <v>10.333798335815301</v>
      </c>
      <c r="U28" s="178">
        <v>25.877883821893008</v>
      </c>
      <c r="V28" s="178">
        <v>18.883477010832728</v>
      </c>
      <c r="W28" s="178">
        <v>29.893662138959819</v>
      </c>
      <c r="X28" s="178">
        <v>3.4916511131189614</v>
      </c>
      <c r="Y28" s="178">
        <v>10.192953150882802</v>
      </c>
      <c r="Z28" s="178">
        <v>2.0298118171831603</v>
      </c>
      <c r="AA28" s="178">
        <v>2.1177615284014326</v>
      </c>
      <c r="AB28" s="178">
        <v>7.6852611966865405</v>
      </c>
      <c r="AC28" s="178">
        <v>1.3275250649049917</v>
      </c>
      <c r="AD28" s="178">
        <v>12.566792908965084</v>
      </c>
      <c r="AE28" s="178">
        <v>14.099369520746256</v>
      </c>
      <c r="AF28" s="178">
        <v>1.4470666808559496</v>
      </c>
      <c r="AH28" s="214"/>
      <c r="AI28" s="214"/>
      <c r="AJ28" s="214"/>
      <c r="AK28" s="214"/>
      <c r="AL28" s="214"/>
      <c r="AM28" s="214"/>
      <c r="AN28" s="214"/>
      <c r="AO28" s="214"/>
      <c r="AP28" s="214"/>
      <c r="AQ28" s="214"/>
      <c r="AR28" s="214"/>
      <c r="AS28" s="214"/>
      <c r="AT28" s="214"/>
      <c r="AU28" s="214"/>
    </row>
    <row r="29" spans="1:51" s="218" customFormat="1" ht="12.6" customHeight="1">
      <c r="A29" s="1479" t="s">
        <v>447</v>
      </c>
      <c r="B29" s="1479"/>
      <c r="C29" s="1479"/>
      <c r="D29" s="204"/>
      <c r="E29" s="176"/>
      <c r="F29" s="162"/>
      <c r="G29" s="216"/>
      <c r="H29" s="178"/>
      <c r="I29" s="178"/>
      <c r="J29" s="163"/>
      <c r="K29" s="217"/>
      <c r="L29" s="217"/>
      <c r="M29" s="217"/>
      <c r="N29" s="217"/>
      <c r="O29" s="217"/>
      <c r="P29" s="217"/>
      <c r="Q29" s="217"/>
      <c r="R29" s="217"/>
      <c r="S29" s="217"/>
      <c r="T29" s="217"/>
      <c r="U29" s="217"/>
      <c r="V29" s="217"/>
      <c r="W29" s="217"/>
      <c r="X29" s="217"/>
      <c r="Y29" s="217"/>
      <c r="Z29" s="217"/>
      <c r="AA29" s="217"/>
      <c r="AB29" s="217"/>
      <c r="AC29" s="217"/>
      <c r="AD29" s="217"/>
      <c r="AE29" s="217"/>
      <c r="AF29" s="217"/>
    </row>
    <row r="30" spans="1:51" s="218" customFormat="1" ht="12.6" customHeight="1">
      <c r="A30" s="1330"/>
      <c r="B30" s="961" t="s">
        <v>1331</v>
      </c>
      <c r="C30" s="1330"/>
      <c r="D30" s="221"/>
      <c r="E30" s="222" t="e">
        <f>Y30/#REF!*100</f>
        <v>#REF!</v>
      </c>
      <c r="F30" s="162">
        <v>12524.912002026651</v>
      </c>
      <c r="G30" s="217">
        <v>100</v>
      </c>
      <c r="H30" s="217">
        <v>58.818830544233435</v>
      </c>
      <c r="I30" s="217">
        <v>41.181169455766316</v>
      </c>
      <c r="J30" s="163">
        <f t="shared" si="0"/>
        <v>5157.9052357402079</v>
      </c>
      <c r="K30" s="217">
        <v>6.3567916849481554</v>
      </c>
      <c r="L30" s="217">
        <v>1.2126096699495088</v>
      </c>
      <c r="M30" s="217">
        <v>11.262721118404246</v>
      </c>
      <c r="N30" s="217">
        <v>32.247106005934704</v>
      </c>
      <c r="O30" s="217">
        <v>5.5326313823142144</v>
      </c>
      <c r="P30" s="217">
        <v>13.907894719675364</v>
      </c>
      <c r="Q30" s="217">
        <v>19.604811255596164</v>
      </c>
      <c r="R30" s="217">
        <v>16.227211473765024</v>
      </c>
      <c r="S30" s="217">
        <v>15.691000544521126</v>
      </c>
      <c r="T30" s="217">
        <v>9.538359057647277</v>
      </c>
      <c r="U30" s="217">
        <v>25.104398063022266</v>
      </c>
      <c r="V30" s="217">
        <v>17.607958691626955</v>
      </c>
      <c r="W30" s="217">
        <v>26.86908275908706</v>
      </c>
      <c r="X30" s="217">
        <v>3.1338301231744805</v>
      </c>
      <c r="Y30" s="217">
        <v>9.1190001051820619</v>
      </c>
      <c r="Z30" s="217">
        <v>1.8321137242216676</v>
      </c>
      <c r="AA30" s="217">
        <v>2.1962576725585552</v>
      </c>
      <c r="AB30" s="217">
        <v>7.1351140558026662</v>
      </c>
      <c r="AC30" s="217">
        <v>1.3556874175165492</v>
      </c>
      <c r="AD30" s="217">
        <v>10.895561902460678</v>
      </c>
      <c r="AE30" s="217">
        <v>12.042237101679973</v>
      </c>
      <c r="AF30" s="217">
        <v>1.4674154196945415</v>
      </c>
    </row>
    <row r="31" spans="1:51" s="218" customFormat="1" ht="12.6" customHeight="1">
      <c r="A31" s="1330"/>
      <c r="B31" s="961" t="s">
        <v>1332</v>
      </c>
      <c r="C31" s="1330"/>
      <c r="D31" s="221"/>
      <c r="E31" s="222" t="e">
        <f>Y31/#REF!*100</f>
        <v>#REF!</v>
      </c>
      <c r="F31" s="162">
        <v>1911.7337724775466</v>
      </c>
      <c r="G31" s="217">
        <v>100</v>
      </c>
      <c r="H31" s="217">
        <v>46.10431457683805</v>
      </c>
      <c r="I31" s="217">
        <v>53.895685423161872</v>
      </c>
      <c r="J31" s="163">
        <f t="shared" si="0"/>
        <v>1030.3420201428437</v>
      </c>
      <c r="K31" s="217">
        <v>4.0129741950160707</v>
      </c>
      <c r="L31" s="217">
        <v>0.411915059952282</v>
      </c>
      <c r="M31" s="217">
        <v>15.01266378227116</v>
      </c>
      <c r="N31" s="217">
        <v>43.169585280608509</v>
      </c>
      <c r="O31" s="217">
        <v>9.5172057886644836</v>
      </c>
      <c r="P31" s="217">
        <v>20.677988756768933</v>
      </c>
      <c r="Q31" s="217">
        <v>25.469993058609909</v>
      </c>
      <c r="R31" s="217">
        <v>20.397195167972516</v>
      </c>
      <c r="S31" s="217">
        <v>16.548199534451317</v>
      </c>
      <c r="T31" s="217">
        <v>12.380240115497639</v>
      </c>
      <c r="U31" s="217">
        <v>23.63207037883377</v>
      </c>
      <c r="V31" s="217">
        <v>22.504287087210329</v>
      </c>
      <c r="W31" s="217">
        <v>35.794711409646503</v>
      </c>
      <c r="X31" s="217">
        <v>2.2799143744421744</v>
      </c>
      <c r="Y31" s="217">
        <v>11.869813123549559</v>
      </c>
      <c r="Z31" s="217">
        <v>0.88061115781434551</v>
      </c>
      <c r="AA31" s="217">
        <v>0.38868733428523933</v>
      </c>
      <c r="AB31" s="217">
        <v>9.1360216695146335</v>
      </c>
      <c r="AC31" s="217">
        <v>0.30729798257502444</v>
      </c>
      <c r="AD31" s="217">
        <v>16.806269350888233</v>
      </c>
      <c r="AE31" s="217">
        <v>19.828377196375296</v>
      </c>
      <c r="AF31" s="217">
        <v>1.1055840765482206</v>
      </c>
    </row>
    <row r="32" spans="1:51" s="218" customFormat="1" ht="12.6" customHeight="1">
      <c r="A32" s="1330"/>
      <c r="B32" s="961" t="s">
        <v>1333</v>
      </c>
      <c r="C32" s="1330"/>
      <c r="D32" s="221"/>
      <c r="E32" s="222" t="e">
        <f>Y32/#REF!*100</f>
        <v>#REF!</v>
      </c>
      <c r="F32" s="162">
        <v>926.94122840380294</v>
      </c>
      <c r="G32" s="217">
        <v>100</v>
      </c>
      <c r="H32" s="217">
        <v>32.315203159324717</v>
      </c>
      <c r="I32" s="217">
        <v>67.684796840675304</v>
      </c>
      <c r="J32" s="163">
        <f t="shared" si="0"/>
        <v>627.39828727757401</v>
      </c>
      <c r="K32" s="217">
        <v>10.319708054116999</v>
      </c>
      <c r="L32" s="217">
        <v>2.9548467756040688</v>
      </c>
      <c r="M32" s="217">
        <v>18.469670154306183</v>
      </c>
      <c r="N32" s="217">
        <v>56.130651567453747</v>
      </c>
      <c r="O32" s="217">
        <v>15.095518744167398</v>
      </c>
      <c r="P32" s="217">
        <v>22.326136252863037</v>
      </c>
      <c r="Q32" s="217">
        <v>38.671088545595296</v>
      </c>
      <c r="R32" s="217">
        <v>37.019327101384775</v>
      </c>
      <c r="S32" s="217">
        <v>25.592616647383217</v>
      </c>
      <c r="T32" s="217">
        <v>15.282160299456455</v>
      </c>
      <c r="U32" s="217">
        <v>38.520420200846658</v>
      </c>
      <c r="V32" s="217">
        <v>26.374115293763722</v>
      </c>
      <c r="W32" s="217">
        <v>53.716113198792165</v>
      </c>
      <c r="X32" s="217">
        <v>8.457153239356666</v>
      </c>
      <c r="Y32" s="217">
        <v>21.543489285486828</v>
      </c>
      <c r="Z32" s="217">
        <v>5.2258416513600627</v>
      </c>
      <c r="AA32" s="217">
        <v>3.4245151816157495</v>
      </c>
      <c r="AB32" s="217">
        <v>11.423008897907915</v>
      </c>
      <c r="AC32" s="217">
        <v>2.0082698856092729</v>
      </c>
      <c r="AD32" s="217">
        <v>22.617471059982616</v>
      </c>
      <c r="AE32" s="217">
        <v>26.424179388434879</v>
      </c>
      <c r="AF32" s="217">
        <v>2.2733950526509341</v>
      </c>
    </row>
    <row r="33" spans="1:32" s="218" customFormat="1" ht="12.6" customHeight="1">
      <c r="A33" s="1330"/>
      <c r="B33" s="961" t="s">
        <v>1334</v>
      </c>
      <c r="C33" s="1330"/>
      <c r="D33" s="221"/>
      <c r="E33" s="222" t="e">
        <f>Y33/#REF!*100</f>
        <v>#REF!</v>
      </c>
      <c r="F33" s="162">
        <v>195.78384749255054</v>
      </c>
      <c r="G33" s="217">
        <v>100</v>
      </c>
      <c r="H33" s="217">
        <v>42.721288337171309</v>
      </c>
      <c r="I33" s="217">
        <v>57.278711662828705</v>
      </c>
      <c r="J33" s="163">
        <f t="shared" si="0"/>
        <v>112.14246548765031</v>
      </c>
      <c r="K33" s="217">
        <v>9.9188715405648065</v>
      </c>
      <c r="L33" s="217">
        <v>4.9393892497952923</v>
      </c>
      <c r="M33" s="217">
        <v>15.900226216023952</v>
      </c>
      <c r="N33" s="217">
        <v>38.865767538307317</v>
      </c>
      <c r="O33" s="217">
        <v>16.403724122850182</v>
      </c>
      <c r="P33" s="217">
        <v>23.028751801616263</v>
      </c>
      <c r="Q33" s="217">
        <v>27.497033269519914</v>
      </c>
      <c r="R33" s="217">
        <v>24.439402009839235</v>
      </c>
      <c r="S33" s="217">
        <v>20.133688036252863</v>
      </c>
      <c r="T33" s="217">
        <v>9.5173782298637306</v>
      </c>
      <c r="U33" s="217">
        <v>33.879935304845823</v>
      </c>
      <c r="V33" s="217">
        <v>23.592651565913869</v>
      </c>
      <c r="W33" s="217">
        <v>40.685612744237901</v>
      </c>
      <c r="X33" s="217">
        <v>6.7661923352004827</v>
      </c>
      <c r="Y33" s="217">
        <v>8.7888311028055845</v>
      </c>
      <c r="Z33" s="217">
        <v>5.9609239808849432</v>
      </c>
      <c r="AA33" s="217">
        <v>5.5980103264188825</v>
      </c>
      <c r="AB33" s="217">
        <v>9.1517447572716453</v>
      </c>
      <c r="AC33" s="217">
        <v>3.5549408642395792</v>
      </c>
      <c r="AD33" s="217">
        <v>24.103863851123357</v>
      </c>
      <c r="AE33" s="217">
        <v>22.188041310614196</v>
      </c>
      <c r="AF33" s="217">
        <v>0</v>
      </c>
    </row>
    <row r="34" spans="1:32" s="218" customFormat="1" ht="12.6" customHeight="1">
      <c r="A34" s="1330"/>
      <c r="B34" s="961" t="s">
        <v>1335</v>
      </c>
      <c r="C34" s="1330"/>
      <c r="D34" s="221"/>
      <c r="E34" s="222" t="e">
        <f>Y34/#REF!*100</f>
        <v>#REF!</v>
      </c>
      <c r="F34" s="162">
        <v>93.167610935519662</v>
      </c>
      <c r="G34" s="217">
        <v>100</v>
      </c>
      <c r="H34" s="217">
        <v>43.375143959625859</v>
      </c>
      <c r="I34" s="217">
        <v>56.624856040374155</v>
      </c>
      <c r="J34" s="163">
        <f t="shared" si="0"/>
        <v>52.756025568493897</v>
      </c>
      <c r="K34" s="217">
        <v>11.377344437506151</v>
      </c>
      <c r="L34" s="217">
        <v>2.1466687617268403</v>
      </c>
      <c r="M34" s="217">
        <v>7.5133406660439404</v>
      </c>
      <c r="N34" s="217">
        <v>46.068047491979755</v>
      </c>
      <c r="O34" s="217">
        <v>8.5866750469073612</v>
      </c>
      <c r="P34" s="217">
        <v>25.196524591352052</v>
      </c>
      <c r="Q34" s="217">
        <v>39.067185042224821</v>
      </c>
      <c r="R34" s="217">
        <v>25.851794428087864</v>
      </c>
      <c r="S34" s="217">
        <v>24.980236205895086</v>
      </c>
      <c r="T34" s="217">
        <v>17.133596968597555</v>
      </c>
      <c r="U34" s="217">
        <v>27.394673650105762</v>
      </c>
      <c r="V34" s="217">
        <v>28.46800803096918</v>
      </c>
      <c r="W34" s="217">
        <v>45.891512231739952</v>
      </c>
      <c r="X34" s="217">
        <v>12.880012570361041</v>
      </c>
      <c r="Y34" s="217">
        <v>8.5866750469073612</v>
      </c>
      <c r="Z34" s="217">
        <v>5.3666719043171005</v>
      </c>
      <c r="AA34" s="217">
        <v>1.0733343808634201</v>
      </c>
      <c r="AB34" s="217">
        <v>5.3666719043171005</v>
      </c>
      <c r="AC34" s="217">
        <v>4.2933375234536806</v>
      </c>
      <c r="AD34" s="217">
        <v>22.067754871005825</v>
      </c>
      <c r="AE34" s="217">
        <v>31.175532957270438</v>
      </c>
      <c r="AF34" s="217">
        <v>1.0733343808634201</v>
      </c>
    </row>
    <row r="35" spans="1:32" s="218" customFormat="1" ht="12.6" customHeight="1">
      <c r="A35" s="1330"/>
      <c r="B35" s="961" t="s">
        <v>1336</v>
      </c>
      <c r="C35" s="1330"/>
      <c r="D35" s="221"/>
      <c r="E35" s="222" t="e">
        <f>Y35/#REF!*100</f>
        <v>#REF!</v>
      </c>
      <c r="F35" s="162">
        <v>34.461538460672301</v>
      </c>
      <c r="G35" s="217">
        <v>100</v>
      </c>
      <c r="H35" s="217">
        <v>26.116071429227834</v>
      </c>
      <c r="I35" s="217">
        <v>73.88392857077217</v>
      </c>
      <c r="J35" s="163">
        <f t="shared" si="0"/>
        <v>25.461538460672301</v>
      </c>
      <c r="K35" s="217">
        <v>24.553571426675148</v>
      </c>
      <c r="L35" s="217">
        <v>5.8035714287172961</v>
      </c>
      <c r="M35" s="217">
        <v>33.258928569751092</v>
      </c>
      <c r="N35" s="217">
        <v>59.374999998978929</v>
      </c>
      <c r="O35" s="217">
        <v>17.41071428615189</v>
      </c>
      <c r="P35" s="217">
        <v>36.160714284109744</v>
      </c>
      <c r="Q35" s="217">
        <v>50.669642855902985</v>
      </c>
      <c r="R35" s="217">
        <v>44.866071427185688</v>
      </c>
      <c r="S35" s="217">
        <v>17.41071428615189</v>
      </c>
      <c r="T35" s="217">
        <v>39.06249999846839</v>
      </c>
      <c r="U35" s="217">
        <v>41.964285712827035</v>
      </c>
      <c r="V35" s="217">
        <v>27.455357141033797</v>
      </c>
      <c r="W35" s="217">
        <v>56.473214284620276</v>
      </c>
      <c r="X35" s="217">
        <v>23.214285714869185</v>
      </c>
      <c r="Y35" s="217">
        <v>14.508928571793241</v>
      </c>
      <c r="Z35" s="217">
        <v>20.312500000510536</v>
      </c>
      <c r="AA35" s="217">
        <v>17.41071428615189</v>
      </c>
      <c r="AB35" s="217">
        <v>24.553571426675148</v>
      </c>
      <c r="AC35" s="217">
        <v>8.7053571430759451</v>
      </c>
      <c r="AD35" s="217">
        <v>23.214285714869185</v>
      </c>
      <c r="AE35" s="217">
        <v>20.312500000510536</v>
      </c>
      <c r="AF35" s="217">
        <v>0</v>
      </c>
    </row>
    <row r="36" spans="1:32" s="218" customFormat="1" ht="13.5" customHeight="1">
      <c r="A36" s="1479" t="s">
        <v>473</v>
      </c>
      <c r="B36" s="1479"/>
      <c r="C36" s="1479"/>
      <c r="D36" s="223"/>
      <c r="E36" s="222"/>
      <c r="F36" s="162"/>
      <c r="G36" s="216"/>
      <c r="H36" s="217"/>
      <c r="I36" s="217"/>
      <c r="J36" s="224"/>
      <c r="K36" s="217"/>
      <c r="L36" s="217"/>
      <c r="M36" s="217"/>
      <c r="N36" s="217"/>
      <c r="O36" s="217"/>
      <c r="P36" s="217"/>
      <c r="Q36" s="217"/>
      <c r="R36" s="217"/>
      <c r="S36" s="217"/>
      <c r="T36" s="217"/>
      <c r="U36" s="217"/>
      <c r="V36" s="217"/>
      <c r="W36" s="217"/>
      <c r="X36" s="217"/>
      <c r="Y36" s="217"/>
      <c r="Z36" s="217"/>
      <c r="AA36" s="217"/>
      <c r="AB36" s="217"/>
      <c r="AC36" s="217"/>
      <c r="AD36" s="217"/>
      <c r="AE36" s="217"/>
      <c r="AF36" s="217"/>
    </row>
    <row r="37" spans="1:32" s="218" customFormat="1" ht="12.6" customHeight="1">
      <c r="A37" s="1330"/>
      <c r="B37" s="961" t="s">
        <v>1337</v>
      </c>
      <c r="C37" s="1330"/>
      <c r="D37" s="225"/>
      <c r="E37" s="222" t="e">
        <f>Y37/#REF!*100</f>
        <v>#REF!</v>
      </c>
      <c r="F37" s="162">
        <v>5887.506042709676</v>
      </c>
      <c r="G37" s="217">
        <v>100</v>
      </c>
      <c r="H37" s="217">
        <v>56.57300264641097</v>
      </c>
      <c r="I37" s="217">
        <v>43.426997353589059</v>
      </c>
      <c r="J37" s="163">
        <f t="shared" ref="J37:J46" si="1">F37*I37/100</f>
        <v>2556.767093359927</v>
      </c>
      <c r="K37" s="217">
        <v>8.6122058929273351</v>
      </c>
      <c r="L37" s="217">
        <v>1.3621585968238208</v>
      </c>
      <c r="M37" s="217">
        <v>13.383917671926177</v>
      </c>
      <c r="N37" s="217">
        <v>34.338848416506011</v>
      </c>
      <c r="O37" s="217">
        <v>5.5491369132304253</v>
      </c>
      <c r="P37" s="217">
        <v>14.944696428359027</v>
      </c>
      <c r="Q37" s="217">
        <v>21.373428615551074</v>
      </c>
      <c r="R37" s="217">
        <v>17.515852759443469</v>
      </c>
      <c r="S37" s="217">
        <v>18.0353368462874</v>
      </c>
      <c r="T37" s="217">
        <v>10.003640782317859</v>
      </c>
      <c r="U37" s="217">
        <v>26.110098395401252</v>
      </c>
      <c r="V37" s="217">
        <v>16.013466912786374</v>
      </c>
      <c r="W37" s="217">
        <v>31.605115844286239</v>
      </c>
      <c r="X37" s="217">
        <v>3.8639745813269863</v>
      </c>
      <c r="Y37" s="217">
        <v>13.108366973595814</v>
      </c>
      <c r="Z37" s="217">
        <v>2.3642846674773739</v>
      </c>
      <c r="AA37" s="217">
        <v>2.7174254386077532</v>
      </c>
      <c r="AB37" s="217">
        <v>8.9488815900692096</v>
      </c>
      <c r="AC37" s="217">
        <v>1.0987238655114999</v>
      </c>
      <c r="AD37" s="217">
        <v>14.145604712339512</v>
      </c>
      <c r="AE37" s="217">
        <v>13.976653992989531</v>
      </c>
      <c r="AF37" s="217">
        <v>1.7529849269915714</v>
      </c>
    </row>
    <row r="38" spans="1:32" s="218" customFormat="1" ht="12.6" customHeight="1">
      <c r="A38" s="1330"/>
      <c r="B38" s="961" t="s">
        <v>1347</v>
      </c>
      <c r="C38" s="1330"/>
      <c r="D38" s="225"/>
      <c r="E38" s="222" t="e">
        <f>Y38/#REF!*100</f>
        <v>#REF!</v>
      </c>
      <c r="F38" s="162">
        <v>2478.2072403784559</v>
      </c>
      <c r="G38" s="217">
        <v>100</v>
      </c>
      <c r="H38" s="217">
        <v>54.695890680836818</v>
      </c>
      <c r="I38" s="217">
        <v>45.30410931916321</v>
      </c>
      <c r="J38" s="163">
        <f t="shared" si="1"/>
        <v>1122.7297173364734</v>
      </c>
      <c r="K38" s="217">
        <v>3.2422113113109834</v>
      </c>
      <c r="L38" s="217">
        <v>0.94387008153813634</v>
      </c>
      <c r="M38" s="217">
        <v>14.699940270277201</v>
      </c>
      <c r="N38" s="217">
        <v>34.915079407732911</v>
      </c>
      <c r="O38" s="217">
        <v>8.9338021089521149</v>
      </c>
      <c r="P38" s="217">
        <v>16.083340091156138</v>
      </c>
      <c r="Q38" s="217">
        <v>22.732146110689708</v>
      </c>
      <c r="R38" s="217">
        <v>17.218368809119735</v>
      </c>
      <c r="S38" s="217">
        <v>15.574920107567975</v>
      </c>
      <c r="T38" s="217">
        <v>13.092250754761519</v>
      </c>
      <c r="U38" s="217">
        <v>31.360823212437936</v>
      </c>
      <c r="V38" s="217">
        <v>22.31318612723593</v>
      </c>
      <c r="W38" s="217">
        <v>29.949076218572635</v>
      </c>
      <c r="X38" s="217">
        <v>4.3508533193773173</v>
      </c>
      <c r="Y38" s="217">
        <v>8.1523788448911478</v>
      </c>
      <c r="Z38" s="217">
        <v>2.25403884289616</v>
      </c>
      <c r="AA38" s="217">
        <v>1.615261119564674</v>
      </c>
      <c r="AB38" s="217">
        <v>3.5849951358389918</v>
      </c>
      <c r="AC38" s="217">
        <v>2.510581663933388</v>
      </c>
      <c r="AD38" s="217">
        <v>13.299648128983781</v>
      </c>
      <c r="AE38" s="217">
        <v>12.530424493579856</v>
      </c>
      <c r="AF38" s="217">
        <v>1.260090279739807</v>
      </c>
    </row>
    <row r="39" spans="1:32" s="218" customFormat="1" ht="12.6" customHeight="1">
      <c r="A39" s="961"/>
      <c r="B39" s="961" t="s">
        <v>1348</v>
      </c>
      <c r="C39" s="961"/>
      <c r="D39" s="225"/>
      <c r="E39" s="222" t="e">
        <f>Y39/#REF!*100</f>
        <v>#REF!</v>
      </c>
      <c r="F39" s="162">
        <v>2533.0889536363961</v>
      </c>
      <c r="G39" s="217">
        <v>100</v>
      </c>
      <c r="H39" s="217">
        <v>61.994628097152294</v>
      </c>
      <c r="I39" s="217">
        <v>38.005371902847685</v>
      </c>
      <c r="J39" s="163">
        <f t="shared" si="1"/>
        <v>962.70987745946536</v>
      </c>
      <c r="K39" s="217">
        <v>6.4861916202265615</v>
      </c>
      <c r="L39" s="217">
        <v>1.262077327683081</v>
      </c>
      <c r="M39" s="217">
        <v>10.777341900899929</v>
      </c>
      <c r="N39" s="217">
        <v>28.159714938937174</v>
      </c>
      <c r="O39" s="217">
        <v>4.8853910480384162</v>
      </c>
      <c r="P39" s="217">
        <v>16.140349134648091</v>
      </c>
      <c r="Q39" s="217">
        <v>19.3510260580139</v>
      </c>
      <c r="R39" s="217">
        <v>16.992270351686493</v>
      </c>
      <c r="S39" s="217">
        <v>13.093805874531617</v>
      </c>
      <c r="T39" s="217">
        <v>10.870553283688142</v>
      </c>
      <c r="U39" s="217">
        <v>21.3956368545552</v>
      </c>
      <c r="V39" s="217">
        <v>17.096990629019082</v>
      </c>
      <c r="W39" s="217">
        <v>21.305057432842307</v>
      </c>
      <c r="X39" s="217">
        <v>1.2379086430459536</v>
      </c>
      <c r="Y39" s="217">
        <v>6.4765261888659555</v>
      </c>
      <c r="Z39" s="217">
        <v>1.2184028925110848</v>
      </c>
      <c r="AA39" s="217">
        <v>2.0123559996159308</v>
      </c>
      <c r="AB39" s="217">
        <v>5.6700464524343115</v>
      </c>
      <c r="AC39" s="217">
        <v>1.3703196398101651</v>
      </c>
      <c r="AD39" s="217">
        <v>7.2245569612249589</v>
      </c>
      <c r="AE39" s="217">
        <v>13.009741239159753</v>
      </c>
      <c r="AF39" s="217">
        <v>1.4961624027432037</v>
      </c>
    </row>
    <row r="40" spans="1:32" s="218" customFormat="1" ht="12.6" customHeight="1">
      <c r="A40" s="961"/>
      <c r="B40" s="961" t="s">
        <v>1349</v>
      </c>
      <c r="C40" s="961"/>
      <c r="D40" s="225"/>
      <c r="E40" s="222" t="e">
        <f>Y40/#REF!*100</f>
        <v>#REF!</v>
      </c>
      <c r="F40" s="162">
        <v>2488.2858269592743</v>
      </c>
      <c r="G40" s="217">
        <v>100</v>
      </c>
      <c r="H40" s="217">
        <v>55.830217276129702</v>
      </c>
      <c r="I40" s="217">
        <v>44.169782723870206</v>
      </c>
      <c r="J40" s="163">
        <f t="shared" si="1"/>
        <v>1099.0704433167684</v>
      </c>
      <c r="K40" s="217">
        <v>4.9014272435600903</v>
      </c>
      <c r="L40" s="217">
        <v>1.2725361903949794</v>
      </c>
      <c r="M40" s="217">
        <v>10.07177730724398</v>
      </c>
      <c r="N40" s="217">
        <v>36.93548161625931</v>
      </c>
      <c r="O40" s="217">
        <v>7.5999036424010784</v>
      </c>
      <c r="P40" s="217">
        <v>13.451097868859522</v>
      </c>
      <c r="Q40" s="217">
        <v>21.777217572199337</v>
      </c>
      <c r="R40" s="217">
        <v>19.706958873676626</v>
      </c>
      <c r="S40" s="217">
        <v>15.300723327441071</v>
      </c>
      <c r="T40" s="217">
        <v>6.4718262227245544</v>
      </c>
      <c r="U40" s="217">
        <v>22.234227715497699</v>
      </c>
      <c r="V40" s="217">
        <v>20.941328796297288</v>
      </c>
      <c r="W40" s="217">
        <v>26.84829794753378</v>
      </c>
      <c r="X40" s="217">
        <v>2.5259988833347093</v>
      </c>
      <c r="Y40" s="217">
        <v>7.1531739373670655</v>
      </c>
      <c r="Z40" s="217">
        <v>1.1596393494909309</v>
      </c>
      <c r="AA40" s="217">
        <v>0.88754752671988779</v>
      </c>
      <c r="AB40" s="217">
        <v>10.750082479075848</v>
      </c>
      <c r="AC40" s="217">
        <v>0.39524073997319958</v>
      </c>
      <c r="AD40" s="217">
        <v>11.261048102987361</v>
      </c>
      <c r="AE40" s="217">
        <v>13.438723290418654</v>
      </c>
      <c r="AF40" s="217">
        <v>1.6520151883367278</v>
      </c>
    </row>
    <row r="41" spans="1:32" s="218" customFormat="1" ht="12.6" customHeight="1">
      <c r="A41" s="961"/>
      <c r="B41" s="961" t="s">
        <v>1350</v>
      </c>
      <c r="C41" s="961"/>
      <c r="D41" s="225"/>
      <c r="E41" s="222" t="e">
        <f>Y41/#REF!*100</f>
        <v>#REF!</v>
      </c>
      <c r="F41" s="162">
        <v>1050.0925633196723</v>
      </c>
      <c r="G41" s="217">
        <v>100</v>
      </c>
      <c r="H41" s="217">
        <v>42.239067698991157</v>
      </c>
      <c r="I41" s="217">
        <v>57.760932301008886</v>
      </c>
      <c r="J41" s="163">
        <f t="shared" si="1"/>
        <v>606.54325459700476</v>
      </c>
      <c r="K41" s="217">
        <v>5.5420587533701005</v>
      </c>
      <c r="L41" s="217">
        <v>0.2856891006366199</v>
      </c>
      <c r="M41" s="217">
        <v>9.6403542157008015</v>
      </c>
      <c r="N41" s="217">
        <v>47.59735724674546</v>
      </c>
      <c r="O41" s="217">
        <v>7.5579306631446803</v>
      </c>
      <c r="P41" s="217">
        <v>15.969504657932275</v>
      </c>
      <c r="Q41" s="217">
        <v>18.904660815722831</v>
      </c>
      <c r="R41" s="217">
        <v>20.332657303974923</v>
      </c>
      <c r="S41" s="217">
        <v>20.799942332596181</v>
      </c>
      <c r="T41" s="217">
        <v>11.266737989817395</v>
      </c>
      <c r="U41" s="217">
        <v>29.901079754763572</v>
      </c>
      <c r="V41" s="217">
        <v>22.638009607340045</v>
      </c>
      <c r="W41" s="217">
        <v>37.064121572895047</v>
      </c>
      <c r="X41" s="217">
        <v>5.0619332300499877</v>
      </c>
      <c r="Y41" s="217">
        <v>13.380520897673241</v>
      </c>
      <c r="Z41" s="217">
        <v>2.0283926142434612</v>
      </c>
      <c r="AA41" s="217">
        <v>1.9985116471695119</v>
      </c>
      <c r="AB41" s="217">
        <v>6.9246610136124831</v>
      </c>
      <c r="AC41" s="217">
        <v>1.3695209620030715</v>
      </c>
      <c r="AD41" s="217">
        <v>13.972457231135111</v>
      </c>
      <c r="AE41" s="217">
        <v>16.688765768614093</v>
      </c>
      <c r="AF41" s="217">
        <v>1.1961444415948983</v>
      </c>
    </row>
    <row r="42" spans="1:32" s="218" customFormat="1" ht="12.6" customHeight="1">
      <c r="A42" s="961"/>
      <c r="B42" s="961" t="s">
        <v>1351</v>
      </c>
      <c r="C42" s="961"/>
      <c r="D42" s="225"/>
      <c r="E42" s="222" t="e">
        <f>Y42/#REF!*100</f>
        <v>#REF!</v>
      </c>
      <c r="F42" s="162">
        <v>944.31092881127984</v>
      </c>
      <c r="G42" s="217">
        <v>100</v>
      </c>
      <c r="H42" s="217">
        <v>50.540558016827639</v>
      </c>
      <c r="I42" s="217">
        <v>49.459441983172418</v>
      </c>
      <c r="J42" s="163">
        <f t="shared" si="1"/>
        <v>467.05091597617155</v>
      </c>
      <c r="K42" s="217">
        <v>4.2375995991061073</v>
      </c>
      <c r="L42" s="217">
        <v>1.735023401155219</v>
      </c>
      <c r="M42" s="217">
        <v>8.6719916294440722</v>
      </c>
      <c r="N42" s="217">
        <v>38.356685895425436</v>
      </c>
      <c r="O42" s="217">
        <v>8.1873013389574023</v>
      </c>
      <c r="P42" s="217">
        <v>17.21373066734408</v>
      </c>
      <c r="Q42" s="217">
        <v>27.775578104626419</v>
      </c>
      <c r="R42" s="217">
        <v>19.586725079548398</v>
      </c>
      <c r="S42" s="217">
        <v>15.9776992904235</v>
      </c>
      <c r="T42" s="217">
        <v>9.6015052153500839</v>
      </c>
      <c r="U42" s="217">
        <v>26.281348632221832</v>
      </c>
      <c r="V42" s="217">
        <v>21.28024973250065</v>
      </c>
      <c r="W42" s="217">
        <v>36.955645409612927</v>
      </c>
      <c r="X42" s="217">
        <v>3.4968203499498567</v>
      </c>
      <c r="Y42" s="217">
        <v>10.255940761439359</v>
      </c>
      <c r="Z42" s="217">
        <v>1.7696000126744309</v>
      </c>
      <c r="AA42" s="217">
        <v>1.4479859187868276</v>
      </c>
      <c r="AB42" s="217">
        <v>8.1717149595830723</v>
      </c>
      <c r="AC42" s="217">
        <v>1.1073295403201446</v>
      </c>
      <c r="AD42" s="217">
        <v>14.345965354124342</v>
      </c>
      <c r="AE42" s="217">
        <v>17.420507486477895</v>
      </c>
      <c r="AF42" s="217">
        <v>0</v>
      </c>
    </row>
    <row r="43" spans="1:32" s="218" customFormat="1" ht="12.6" customHeight="1">
      <c r="A43" s="961"/>
      <c r="B43" s="961" t="s">
        <v>1352</v>
      </c>
      <c r="C43" s="961"/>
      <c r="D43" s="225"/>
      <c r="E43" s="222" t="e">
        <f>Y43/#REF!*100</f>
        <v>#REF!</v>
      </c>
      <c r="F43" s="162">
        <v>143.54510080040879</v>
      </c>
      <c r="G43" s="217">
        <v>100</v>
      </c>
      <c r="H43" s="217">
        <v>25.671120189068827</v>
      </c>
      <c r="I43" s="217">
        <v>74.328879810931184</v>
      </c>
      <c r="J43" s="163">
        <f t="shared" si="1"/>
        <v>106.69546544841587</v>
      </c>
      <c r="K43" s="217">
        <v>14.105292576997487</v>
      </c>
      <c r="L43" s="217">
        <v>7.8073801336331057</v>
      </c>
      <c r="M43" s="217">
        <v>24.040035158683697</v>
      </c>
      <c r="N43" s="217">
        <v>60.424105366411631</v>
      </c>
      <c r="O43" s="217">
        <v>14.250981226758928</v>
      </c>
      <c r="P43" s="217">
        <v>25.180452165436122</v>
      </c>
      <c r="Q43" s="217">
        <v>35.598148091910559</v>
      </c>
      <c r="R43" s="217">
        <v>28.437819794942978</v>
      </c>
      <c r="S43" s="217">
        <v>22.583091231196605</v>
      </c>
      <c r="T43" s="217">
        <v>19.771763187081451</v>
      </c>
      <c r="U43" s="217">
        <v>33.306315355833469</v>
      </c>
      <c r="V43" s="217">
        <v>29.127019643345641</v>
      </c>
      <c r="W43" s="217">
        <v>56.419073067320838</v>
      </c>
      <c r="X43" s="217">
        <v>7.714070819470721</v>
      </c>
      <c r="Y43" s="217">
        <v>19.378169691280373</v>
      </c>
      <c r="Z43" s="217">
        <v>6.7369253718585362</v>
      </c>
      <c r="AA43" s="217">
        <v>8.7191744296035534</v>
      </c>
      <c r="AB43" s="217">
        <v>13.846187410299523</v>
      </c>
      <c r="AC43" s="217">
        <v>4.1520051655264876</v>
      </c>
      <c r="AD43" s="217">
        <v>24.137287950622895</v>
      </c>
      <c r="AE43" s="217">
        <v>24.955589308283898</v>
      </c>
      <c r="AF43" s="217">
        <v>0</v>
      </c>
    </row>
    <row r="44" spans="1:32" s="218" customFormat="1" ht="12.6" customHeight="1">
      <c r="A44" s="961"/>
      <c r="B44" s="961" t="s">
        <v>1353</v>
      </c>
      <c r="C44" s="961"/>
      <c r="D44" s="225"/>
      <c r="E44" s="222" t="e">
        <f>Y44/#REF!*100</f>
        <v>#REF!</v>
      </c>
      <c r="F44" s="162">
        <v>88.426757814744448</v>
      </c>
      <c r="G44" s="217">
        <v>100</v>
      </c>
      <c r="H44" s="217">
        <v>50.875949478749149</v>
      </c>
      <c r="I44" s="217">
        <v>49.124050521250837</v>
      </c>
      <c r="J44" s="163">
        <f t="shared" si="1"/>
        <v>43.438805183219181</v>
      </c>
      <c r="K44" s="217">
        <v>10.090795120804835</v>
      </c>
      <c r="L44" s="217">
        <v>1.1308794133276003</v>
      </c>
      <c r="M44" s="217">
        <v>14.614312774115236</v>
      </c>
      <c r="N44" s="217">
        <v>29.270509970946303</v>
      </c>
      <c r="O44" s="217">
        <v>14.526503313840317</v>
      </c>
      <c r="P44" s="217">
        <v>21.308429040094023</v>
      </c>
      <c r="Q44" s="217">
        <v>24.746992317635904</v>
      </c>
      <c r="R44" s="217">
        <v>21.357704831364998</v>
      </c>
      <c r="S44" s="217">
        <v>18.810470597251857</v>
      </c>
      <c r="T44" s="217">
        <v>21.357704831364998</v>
      </c>
      <c r="U44" s="217">
        <v>28.09774613490287</v>
      </c>
      <c r="V44" s="217">
        <v>24.705107894920069</v>
      </c>
      <c r="W44" s="217">
        <v>34.55566278469469</v>
      </c>
      <c r="X44" s="217">
        <v>7.8709207168654691</v>
      </c>
      <c r="Y44" s="217">
        <v>7.8709207168654691</v>
      </c>
      <c r="Z44" s="217">
        <v>6.7400413035378692</v>
      </c>
      <c r="AA44" s="217">
        <v>5.6091618902102685</v>
      </c>
      <c r="AB44" s="217">
        <v>1.1308794133276003</v>
      </c>
      <c r="AC44" s="217">
        <v>1.1308794133276003</v>
      </c>
      <c r="AD44" s="217">
        <v>19.092595250997906</v>
      </c>
      <c r="AE44" s="217">
        <v>24.705107894920069</v>
      </c>
      <c r="AF44" s="217">
        <v>1.1308794133276003</v>
      </c>
    </row>
    <row r="45" spans="1:32" s="218" customFormat="1" ht="12.6" customHeight="1">
      <c r="A45" s="961"/>
      <c r="B45" s="961" t="s">
        <v>1354</v>
      </c>
      <c r="C45" s="961"/>
      <c r="D45" s="225"/>
      <c r="E45" s="222" t="e">
        <f>Y45/#REF!*100</f>
        <v>#REF!</v>
      </c>
      <c r="F45" s="162">
        <v>51.536585366812083</v>
      </c>
      <c r="G45" s="217">
        <v>100</v>
      </c>
      <c r="H45" s="217">
        <v>51.490771415951819</v>
      </c>
      <c r="I45" s="217">
        <v>48.509228584048181</v>
      </c>
      <c r="J45" s="163">
        <f t="shared" si="1"/>
        <v>25</v>
      </c>
      <c r="K45" s="217">
        <v>5.8211074300857817</v>
      </c>
      <c r="L45" s="217">
        <v>3.8807382867238545</v>
      </c>
      <c r="M45" s="217">
        <v>17.463322290257345</v>
      </c>
      <c r="N45" s="217">
        <v>31.045906293790836</v>
      </c>
      <c r="O45" s="217">
        <v>9.7018457168096361</v>
      </c>
      <c r="P45" s="217">
        <v>17.463322290257345</v>
      </c>
      <c r="Q45" s="217">
        <v>19.403691433619272</v>
      </c>
      <c r="R45" s="217">
        <v>19.403691433619272</v>
      </c>
      <c r="S45" s="217">
        <v>11.642214860171563</v>
      </c>
      <c r="T45" s="217">
        <v>17.463322290257345</v>
      </c>
      <c r="U45" s="217">
        <v>21.3440605769812</v>
      </c>
      <c r="V45" s="217">
        <v>11.642214860171563</v>
      </c>
      <c r="W45" s="217">
        <v>31.045906293790836</v>
      </c>
      <c r="X45" s="217">
        <v>21.3440605769812</v>
      </c>
      <c r="Y45" s="217">
        <v>11.642214860171563</v>
      </c>
      <c r="Z45" s="217">
        <v>11.642214860171563</v>
      </c>
      <c r="AA45" s="217">
        <v>9.7018457168096361</v>
      </c>
      <c r="AB45" s="217">
        <v>5.8211074300857817</v>
      </c>
      <c r="AC45" s="217">
        <v>7.7614765734477089</v>
      </c>
      <c r="AD45" s="217">
        <v>13.582584003533491</v>
      </c>
      <c r="AE45" s="217">
        <v>15.522953146895418</v>
      </c>
      <c r="AF45" s="217">
        <v>0</v>
      </c>
    </row>
    <row r="46" spans="1:32" s="218" customFormat="1" ht="12.6" customHeight="1">
      <c r="A46" s="961"/>
      <c r="B46" s="961" t="s">
        <v>1355</v>
      </c>
      <c r="C46" s="961"/>
      <c r="D46" s="225"/>
      <c r="E46" s="222" t="e">
        <f>Y46/#REF!*100</f>
        <v>#REF!</v>
      </c>
      <c r="F46" s="162">
        <v>22</v>
      </c>
      <c r="G46" s="217">
        <v>100</v>
      </c>
      <c r="H46" s="217">
        <v>27.272727272727273</v>
      </c>
      <c r="I46" s="217">
        <v>72.727272727272734</v>
      </c>
      <c r="J46" s="163">
        <f t="shared" si="1"/>
        <v>16.000000000000004</v>
      </c>
      <c r="K46" s="217">
        <v>13.636363636363637</v>
      </c>
      <c r="L46" s="217">
        <v>0</v>
      </c>
      <c r="M46" s="217">
        <v>13.636363636363637</v>
      </c>
      <c r="N46" s="217">
        <v>63.636363636363633</v>
      </c>
      <c r="O46" s="217">
        <v>22.727272727272727</v>
      </c>
      <c r="P46" s="217">
        <v>40.909090909090907</v>
      </c>
      <c r="Q46" s="217">
        <v>50</v>
      </c>
      <c r="R46" s="217">
        <v>27.272727272727273</v>
      </c>
      <c r="S46" s="217">
        <v>13.636363636363637</v>
      </c>
      <c r="T46" s="217">
        <v>27.272727272727273</v>
      </c>
      <c r="U46" s="217">
        <v>18.181818181818183</v>
      </c>
      <c r="V46" s="217">
        <v>18.181818181818183</v>
      </c>
      <c r="W46" s="217">
        <v>59.090909090909093</v>
      </c>
      <c r="X46" s="217">
        <v>13.636363636363637</v>
      </c>
      <c r="Y46" s="217">
        <v>22.727272727272727</v>
      </c>
      <c r="Z46" s="217">
        <v>18.181818181818183</v>
      </c>
      <c r="AA46" s="217">
        <v>9.0909090909090917</v>
      </c>
      <c r="AB46" s="217">
        <v>22.727272727272727</v>
      </c>
      <c r="AC46" s="217">
        <v>4.5454545454545459</v>
      </c>
      <c r="AD46" s="217">
        <v>22.727272727272727</v>
      </c>
      <c r="AE46" s="217">
        <v>40.909090909090907</v>
      </c>
      <c r="AF46" s="217">
        <v>0</v>
      </c>
    </row>
    <row r="47" spans="1:32" s="218" customFormat="1" ht="12.6" customHeight="1">
      <c r="A47" s="1479" t="s">
        <v>448</v>
      </c>
      <c r="B47" s="1479"/>
      <c r="C47" s="1479"/>
      <c r="D47" s="225"/>
      <c r="E47" s="222"/>
      <c r="F47" s="162"/>
      <c r="G47" s="216"/>
      <c r="H47" s="217"/>
      <c r="I47" s="217"/>
      <c r="J47" s="224"/>
      <c r="K47" s="217"/>
      <c r="L47" s="217"/>
      <c r="M47" s="217"/>
      <c r="N47" s="217"/>
      <c r="O47" s="217"/>
      <c r="P47" s="217"/>
      <c r="Q47" s="217"/>
      <c r="R47" s="217"/>
      <c r="S47" s="217"/>
      <c r="T47" s="217"/>
      <c r="U47" s="217"/>
      <c r="V47" s="217"/>
      <c r="W47" s="217"/>
      <c r="X47" s="217"/>
      <c r="Y47" s="217"/>
      <c r="Z47" s="217"/>
      <c r="AA47" s="217"/>
      <c r="AB47" s="217"/>
      <c r="AC47" s="217"/>
      <c r="AD47" s="217"/>
      <c r="AE47" s="217"/>
      <c r="AF47" s="217"/>
    </row>
    <row r="48" spans="1:32" s="218" customFormat="1" ht="12.6" customHeight="1">
      <c r="A48" s="961"/>
      <c r="B48" s="961" t="s">
        <v>1337</v>
      </c>
      <c r="C48" s="961"/>
      <c r="D48" s="225"/>
      <c r="E48" s="222" t="e">
        <f>Y48/#REF!*100</f>
        <v>#REF!</v>
      </c>
      <c r="F48" s="162">
        <v>5677.4995342394213</v>
      </c>
      <c r="G48" s="217">
        <v>100</v>
      </c>
      <c r="H48" s="217">
        <v>56.929938647946102</v>
      </c>
      <c r="I48" s="217">
        <v>43.070061352053926</v>
      </c>
      <c r="J48" s="163">
        <f t="shared" ref="J48:J57" si="2">F48*I48/100</f>
        <v>2445.3025326594948</v>
      </c>
      <c r="K48" s="217">
        <v>8.4881980440669711</v>
      </c>
      <c r="L48" s="217">
        <v>1.4301572234328548</v>
      </c>
      <c r="M48" s="217">
        <v>13.171352495509128</v>
      </c>
      <c r="N48" s="217">
        <v>33.680975282976306</v>
      </c>
      <c r="O48" s="217">
        <v>5.5178727495768607</v>
      </c>
      <c r="P48" s="217">
        <v>14.48640589423937</v>
      </c>
      <c r="Q48" s="217">
        <v>20.838624794940745</v>
      </c>
      <c r="R48" s="217">
        <v>18.051980733601987</v>
      </c>
      <c r="S48" s="217">
        <v>17.588079808842533</v>
      </c>
      <c r="T48" s="217">
        <v>9.4826202621696662</v>
      </c>
      <c r="U48" s="217">
        <v>26.564753910070426</v>
      </c>
      <c r="V48" s="217">
        <v>15.952653949440462</v>
      </c>
      <c r="W48" s="217">
        <v>31.136161798800899</v>
      </c>
      <c r="X48" s="217">
        <v>4.006900143143171</v>
      </c>
      <c r="Y48" s="217">
        <v>12.813388705978948</v>
      </c>
      <c r="Z48" s="217">
        <v>2.4693511962281494</v>
      </c>
      <c r="AA48" s="217">
        <v>2.8355543832858809</v>
      </c>
      <c r="AB48" s="217">
        <v>8.7023762831212874</v>
      </c>
      <c r="AC48" s="217">
        <v>1.1217514610190926</v>
      </c>
      <c r="AD48" s="217">
        <v>14.172520200815233</v>
      </c>
      <c r="AE48" s="217">
        <v>13.278713583380474</v>
      </c>
      <c r="AF48" s="217">
        <v>1.8178265428646059</v>
      </c>
    </row>
    <row r="49" spans="1:32" s="218" customFormat="1" ht="12.6" customHeight="1">
      <c r="A49" s="961"/>
      <c r="B49" s="961" t="s">
        <v>1347</v>
      </c>
      <c r="C49" s="961"/>
      <c r="D49" s="225"/>
      <c r="E49" s="222" t="e">
        <f>Y49/#REF!*100</f>
        <v>#REF!</v>
      </c>
      <c r="F49" s="162">
        <v>2538.4515638475764</v>
      </c>
      <c r="G49" s="217">
        <v>100</v>
      </c>
      <c r="H49" s="217">
        <v>53.054113514852851</v>
      </c>
      <c r="I49" s="217">
        <v>46.945886485147156</v>
      </c>
      <c r="J49" s="163">
        <f t="shared" si="2"/>
        <v>1191.6985896443259</v>
      </c>
      <c r="K49" s="217">
        <v>3.7018061748152502</v>
      </c>
      <c r="L49" s="217">
        <v>1.0774701038250587</v>
      </c>
      <c r="M49" s="217">
        <v>13.958123103080419</v>
      </c>
      <c r="N49" s="217">
        <v>36.377284816806188</v>
      </c>
      <c r="O49" s="217">
        <v>9.5233923536608813</v>
      </c>
      <c r="P49" s="217">
        <v>16.542660159992636</v>
      </c>
      <c r="Q49" s="217">
        <v>22.485491617034796</v>
      </c>
      <c r="R49" s="217">
        <v>16.72810886795525</v>
      </c>
      <c r="S49" s="217">
        <v>14.955259231604295</v>
      </c>
      <c r="T49" s="217">
        <v>13.427149149302684</v>
      </c>
      <c r="U49" s="217">
        <v>31.155130977467856</v>
      </c>
      <c r="V49" s="217">
        <v>22.51977190521988</v>
      </c>
      <c r="W49" s="217">
        <v>30.961412694211095</v>
      </c>
      <c r="X49" s="217">
        <v>4.4035964117320603</v>
      </c>
      <c r="Y49" s="217">
        <v>8.4269162869159331</v>
      </c>
      <c r="Z49" s="217">
        <v>2.3565450157740533</v>
      </c>
      <c r="AA49" s="217">
        <v>2.5306576230783127</v>
      </c>
      <c r="AB49" s="217">
        <v>4.60964513496174</v>
      </c>
      <c r="AC49" s="217">
        <v>2.6069993815835519</v>
      </c>
      <c r="AD49" s="217">
        <v>13.879734253128607</v>
      </c>
      <c r="AE49" s="217">
        <v>12.350431766586544</v>
      </c>
      <c r="AF49" s="217">
        <v>1.2301849281884558</v>
      </c>
    </row>
    <row r="50" spans="1:32" s="218" customFormat="1" ht="12.6" customHeight="1">
      <c r="A50" s="961"/>
      <c r="B50" s="961" t="s">
        <v>1348</v>
      </c>
      <c r="C50" s="961"/>
      <c r="D50" s="225"/>
      <c r="E50" s="222" t="e">
        <f>Y50/#REF!*100</f>
        <v>#REF!</v>
      </c>
      <c r="F50" s="162">
        <v>2443.4859296069149</v>
      </c>
      <c r="G50" s="217">
        <v>100</v>
      </c>
      <c r="H50" s="217">
        <v>62.189533185496813</v>
      </c>
      <c r="I50" s="217">
        <v>37.810466814503194</v>
      </c>
      <c r="J50" s="163">
        <f t="shared" si="2"/>
        <v>923.89343653107744</v>
      </c>
      <c r="K50" s="217">
        <v>5.9222390294163443</v>
      </c>
      <c r="L50" s="217">
        <v>1.3083579073046887</v>
      </c>
      <c r="M50" s="217">
        <v>10.287351308935582</v>
      </c>
      <c r="N50" s="217">
        <v>28.258221414943968</v>
      </c>
      <c r="O50" s="217">
        <v>4.7475145615320766</v>
      </c>
      <c r="P50" s="217">
        <v>16.273620969516532</v>
      </c>
      <c r="Q50" s="217">
        <v>19.846433012684319</v>
      </c>
      <c r="R50" s="217">
        <v>15.673120761821991</v>
      </c>
      <c r="S50" s="217">
        <v>13.724933812855799</v>
      </c>
      <c r="T50" s="217">
        <v>11.058469743290198</v>
      </c>
      <c r="U50" s="217">
        <v>20.724526218478445</v>
      </c>
      <c r="V50" s="217">
        <v>17.138679202889886</v>
      </c>
      <c r="W50" s="217">
        <v>19.325673318975017</v>
      </c>
      <c r="X50" s="217">
        <v>1.3242280915574005</v>
      </c>
      <c r="Y50" s="217">
        <v>6.6318418602219387</v>
      </c>
      <c r="Z50" s="217">
        <v>1.304007061997303</v>
      </c>
      <c r="AA50" s="217">
        <v>1.2574153658644902</v>
      </c>
      <c r="AB50" s="217">
        <v>4.8009692483084354</v>
      </c>
      <c r="AC50" s="217">
        <v>1.4205694825149</v>
      </c>
      <c r="AD50" s="217">
        <v>6.4520293109453553</v>
      </c>
      <c r="AE50" s="217">
        <v>13.110550535171479</v>
      </c>
      <c r="AF50" s="217">
        <v>0.91134629805035439</v>
      </c>
    </row>
    <row r="51" spans="1:32" s="218" customFormat="1" ht="12.6" customHeight="1">
      <c r="A51" s="1330"/>
      <c r="B51" s="961" t="s">
        <v>1349</v>
      </c>
      <c r="C51" s="1330"/>
      <c r="D51" s="225"/>
      <c r="E51" s="222" t="e">
        <f>Y51/#REF!*100</f>
        <v>#REF!</v>
      </c>
      <c r="F51" s="162">
        <v>2609.8950513484533</v>
      </c>
      <c r="G51" s="217">
        <v>100</v>
      </c>
      <c r="H51" s="217">
        <v>55.978841036485314</v>
      </c>
      <c r="I51" s="217">
        <v>44.021158963514608</v>
      </c>
      <c r="J51" s="163">
        <f t="shared" si="2"/>
        <v>1148.9060493350037</v>
      </c>
      <c r="K51" s="217">
        <v>5.4623975035885337</v>
      </c>
      <c r="L51" s="217">
        <v>1.0615115597892948</v>
      </c>
      <c r="M51" s="217">
        <v>11.628178726141238</v>
      </c>
      <c r="N51" s="217">
        <v>36.858906213312245</v>
      </c>
      <c r="O51" s="217">
        <v>6.7506410593160151</v>
      </c>
      <c r="P51" s="217">
        <v>13.226506729160706</v>
      </c>
      <c r="Q51" s="217">
        <v>21.760360105607891</v>
      </c>
      <c r="R51" s="217">
        <v>20.591603703421292</v>
      </c>
      <c r="S51" s="217">
        <v>16.084171464340155</v>
      </c>
      <c r="T51" s="217">
        <v>7.319039390811799</v>
      </c>
      <c r="U51" s="217">
        <v>22.581297027234367</v>
      </c>
      <c r="V51" s="217">
        <v>20.194316759163662</v>
      </c>
      <c r="W51" s="217">
        <v>29.266674187060726</v>
      </c>
      <c r="X51" s="217">
        <v>2.0966110905939979</v>
      </c>
      <c r="Y51" s="217">
        <v>7.8491515767585147</v>
      </c>
      <c r="Z51" s="217">
        <v>0.61055788338254491</v>
      </c>
      <c r="AA51" s="217">
        <v>0.69446161467070788</v>
      </c>
      <c r="AB51" s="217">
        <v>11.06739985344225</v>
      </c>
      <c r="AC51" s="217">
        <v>0.26340979923606317</v>
      </c>
      <c r="AD51" s="217">
        <v>11.226999943359486</v>
      </c>
      <c r="AE51" s="217">
        <v>14.577911705037211</v>
      </c>
      <c r="AF51" s="217">
        <v>1.949512218774228</v>
      </c>
    </row>
    <row r="52" spans="1:32" s="218" customFormat="1" ht="12.6" customHeight="1">
      <c r="A52" s="1330"/>
      <c r="B52" s="961" t="s">
        <v>1350</v>
      </c>
      <c r="C52" s="1330"/>
      <c r="D52" s="225"/>
      <c r="E52" s="222" t="e">
        <f>Y52/#REF!*100</f>
        <v>#REF!</v>
      </c>
      <c r="F52" s="162">
        <v>1046.0022130579828</v>
      </c>
      <c r="G52" s="217">
        <v>100</v>
      </c>
      <c r="H52" s="217">
        <v>41.652497871726624</v>
      </c>
      <c r="I52" s="217">
        <v>58.347502128273398</v>
      </c>
      <c r="J52" s="163">
        <f t="shared" si="2"/>
        <v>610.31616352579329</v>
      </c>
      <c r="K52" s="217">
        <v>5.9363399091566986</v>
      </c>
      <c r="L52" s="217">
        <v>0.28680627655935009</v>
      </c>
      <c r="M52" s="217">
        <v>10.665531240013808</v>
      </c>
      <c r="N52" s="217">
        <v>48.215201513023999</v>
      </c>
      <c r="O52" s="217">
        <v>8.8063290499956128</v>
      </c>
      <c r="P52" s="217">
        <v>17.777990056830102</v>
      </c>
      <c r="Q52" s="217">
        <v>21.531946310436584</v>
      </c>
      <c r="R52" s="217">
        <v>19.600421734153116</v>
      </c>
      <c r="S52" s="217">
        <v>21.652739243121154</v>
      </c>
      <c r="T52" s="217">
        <v>12.667537933842363</v>
      </c>
      <c r="U52" s="217">
        <v>30.145443717443914</v>
      </c>
      <c r="V52" s="217">
        <v>24.840110812480283</v>
      </c>
      <c r="W52" s="217">
        <v>38.582044152444325</v>
      </c>
      <c r="X52" s="217">
        <v>5.3852378904554028</v>
      </c>
      <c r="Y52" s="217">
        <v>13.341476514765285</v>
      </c>
      <c r="Z52" s="217">
        <v>2.2442326419277991</v>
      </c>
      <c r="AA52" s="217">
        <v>2.0063267478805238</v>
      </c>
      <c r="AB52" s="217">
        <v>7.5057196070820105</v>
      </c>
      <c r="AC52" s="217">
        <v>1.2792743273437541</v>
      </c>
      <c r="AD52" s="217">
        <v>13.905141285204033</v>
      </c>
      <c r="AE52" s="217">
        <v>18.50050500638633</v>
      </c>
      <c r="AF52" s="217">
        <v>1.7607770284515767</v>
      </c>
    </row>
    <row r="53" spans="1:32" s="218" customFormat="1" ht="12.6" customHeight="1">
      <c r="A53" s="1330"/>
      <c r="B53" s="961" t="s">
        <v>1351</v>
      </c>
      <c r="C53" s="1330"/>
      <c r="D53" s="225"/>
      <c r="E53" s="222" t="e">
        <f>Y53/#REF!*100</f>
        <v>#REF!</v>
      </c>
      <c r="F53" s="162">
        <v>1035.0404402534286</v>
      </c>
      <c r="G53" s="217">
        <v>100</v>
      </c>
      <c r="H53" s="217">
        <v>53.699251511822553</v>
      </c>
      <c r="I53" s="217">
        <v>46.300748488177462</v>
      </c>
      <c r="J53" s="163">
        <f t="shared" si="2"/>
        <v>479.2314709926647</v>
      </c>
      <c r="K53" s="217">
        <v>3.8034386627253967</v>
      </c>
      <c r="L53" s="217">
        <v>1.4863202437554175</v>
      </c>
      <c r="M53" s="217">
        <v>7.7538043383778881</v>
      </c>
      <c r="N53" s="217">
        <v>36.146989524005676</v>
      </c>
      <c r="O53" s="217">
        <v>7.6628485452285453</v>
      </c>
      <c r="P53" s="217">
        <v>16.598723840565945</v>
      </c>
      <c r="Q53" s="217">
        <v>25.973038395968988</v>
      </c>
      <c r="R53" s="217">
        <v>18.559780749936689</v>
      </c>
      <c r="S53" s="217">
        <v>15.069072282603788</v>
      </c>
      <c r="T53" s="217">
        <v>7.5934336189351024</v>
      </c>
      <c r="U53" s="217">
        <v>23.624858525494922</v>
      </c>
      <c r="V53" s="217">
        <v>18.868916481464751</v>
      </c>
      <c r="W53" s="217">
        <v>33.992178442541189</v>
      </c>
      <c r="X53" s="217">
        <v>3.093681703647547</v>
      </c>
      <c r="Y53" s="217">
        <v>9.8192750736650378</v>
      </c>
      <c r="Z53" s="217">
        <v>2.1734440443599916</v>
      </c>
      <c r="AA53" s="217">
        <v>1.2244438754150848</v>
      </c>
      <c r="AB53" s="217">
        <v>7.917748209341319</v>
      </c>
      <c r="AC53" s="217">
        <v>1.1068778978716705</v>
      </c>
      <c r="AD53" s="217">
        <v>14.092166478135548</v>
      </c>
      <c r="AE53" s="217">
        <v>15.256599129616797</v>
      </c>
      <c r="AF53" s="217">
        <v>0</v>
      </c>
    </row>
    <row r="54" spans="1:32" s="218" customFormat="1" ht="12.6" customHeight="1">
      <c r="A54" s="1330"/>
      <c r="B54" s="961" t="s">
        <v>1352</v>
      </c>
      <c r="C54" s="1330"/>
      <c r="D54" s="225"/>
      <c r="E54" s="222" t="e">
        <f>Y54/#REF!*100</f>
        <v>#REF!</v>
      </c>
      <c r="F54" s="162">
        <v>182.44798331250189</v>
      </c>
      <c r="G54" s="217">
        <v>100</v>
      </c>
      <c r="H54" s="217">
        <v>35.045596921127064</v>
      </c>
      <c r="I54" s="217">
        <v>64.954403078872929</v>
      </c>
      <c r="J54" s="163">
        <f t="shared" si="2"/>
        <v>118.5079984900773</v>
      </c>
      <c r="K54" s="217">
        <v>15.070840358512802</v>
      </c>
      <c r="L54" s="217">
        <v>4.6569905639088791</v>
      </c>
      <c r="M54" s="217">
        <v>23.418232705423208</v>
      </c>
      <c r="N54" s="217">
        <v>55.089605726382217</v>
      </c>
      <c r="O54" s="217">
        <v>10.664182203468188</v>
      </c>
      <c r="P54" s="217">
        <v>25.428778359209481</v>
      </c>
      <c r="Q54" s="217">
        <v>31.86840224511127</v>
      </c>
      <c r="R54" s="217">
        <v>24.819417790463973</v>
      </c>
      <c r="S54" s="217">
        <v>22.152572112476943</v>
      </c>
      <c r="T54" s="217">
        <v>19.529064999526526</v>
      </c>
      <c r="U54" s="217">
        <v>35.598166155425851</v>
      </c>
      <c r="V54" s="217">
        <v>27.448395095856494</v>
      </c>
      <c r="W54" s="217">
        <v>44.398669189269221</v>
      </c>
      <c r="X54" s="217">
        <v>6.0692206800980291</v>
      </c>
      <c r="Y54" s="217">
        <v>16.731859118510929</v>
      </c>
      <c r="Z54" s="217">
        <v>3.2666845047471562</v>
      </c>
      <c r="AA54" s="217">
        <v>7.4081102342399712</v>
      </c>
      <c r="AB54" s="217">
        <v>10.345701461000777</v>
      </c>
      <c r="AC54" s="217">
        <v>3.2666845047471562</v>
      </c>
      <c r="AD54" s="217">
        <v>24.949406600279943</v>
      </c>
      <c r="AE54" s="217">
        <v>28.097446335381715</v>
      </c>
      <c r="AF54" s="217">
        <v>0</v>
      </c>
    </row>
    <row r="55" spans="1:32" s="218" customFormat="1" ht="12.6" customHeight="1">
      <c r="A55" s="1330"/>
      <c r="B55" s="961" t="s">
        <v>1353</v>
      </c>
      <c r="C55" s="1330"/>
      <c r="D55" s="225"/>
      <c r="E55" s="222" t="e">
        <f>Y55/#REF!*100</f>
        <v>#REF!</v>
      </c>
      <c r="F55" s="162">
        <v>89.177284130440739</v>
      </c>
      <c r="G55" s="217">
        <v>100</v>
      </c>
      <c r="H55" s="217">
        <v>42.643093476370183</v>
      </c>
      <c r="I55" s="217">
        <v>57.356906523629817</v>
      </c>
      <c r="J55" s="163">
        <f t="shared" si="2"/>
        <v>51.14933149900866</v>
      </c>
      <c r="K55" s="217">
        <v>11.127231626096279</v>
      </c>
      <c r="L55" s="217">
        <v>5.2822042762586561</v>
      </c>
      <c r="M55" s="217">
        <v>17.855402436079373</v>
      </c>
      <c r="N55" s="217">
        <v>33.509613187411183</v>
      </c>
      <c r="O55" s="217">
        <v>15.525608387029019</v>
      </c>
      <c r="P55" s="217">
        <v>24.493180246957884</v>
      </c>
      <c r="Q55" s="217">
        <v>33.185008455350598</v>
      </c>
      <c r="R55" s="217">
        <v>28.702883802077128</v>
      </c>
      <c r="S55" s="217">
        <v>25.055725583605138</v>
      </c>
      <c r="T55" s="217">
        <v>22.299317724154623</v>
      </c>
      <c r="U55" s="217">
        <v>30.103995863839501</v>
      </c>
      <c r="V55" s="217">
        <v>26.739910458847955</v>
      </c>
      <c r="W55" s="217">
        <v>41.789766218020659</v>
      </c>
      <c r="X55" s="217">
        <v>11.16876354467642</v>
      </c>
      <c r="Y55" s="217">
        <v>11.16876354467642</v>
      </c>
      <c r="Z55" s="217">
        <v>11.965520614279681</v>
      </c>
      <c r="AA55" s="217">
        <v>6.6833163380210241</v>
      </c>
      <c r="AB55" s="217">
        <v>2.2427236033276983</v>
      </c>
      <c r="AC55" s="217">
        <v>1.1213618016638491</v>
      </c>
      <c r="AD55" s="217">
        <v>21.174633369108854</v>
      </c>
      <c r="AE55" s="217">
        <v>28.982634062175649</v>
      </c>
      <c r="AF55" s="217">
        <v>1.1213618016638491</v>
      </c>
    </row>
    <row r="56" spans="1:32" s="218" customFormat="1" ht="12.6" customHeight="1">
      <c r="A56" s="1330"/>
      <c r="B56" s="961" t="s">
        <v>1354</v>
      </c>
      <c r="C56" s="1330"/>
      <c r="D56" s="225"/>
      <c r="E56" s="222" t="e">
        <f>Y56/#REF!*100</f>
        <v>#REF!</v>
      </c>
      <c r="F56" s="162">
        <v>45</v>
      </c>
      <c r="G56" s="217">
        <v>100</v>
      </c>
      <c r="H56" s="217">
        <v>46.666666666666664</v>
      </c>
      <c r="I56" s="217">
        <v>53.333333333333336</v>
      </c>
      <c r="J56" s="163">
        <f t="shared" si="2"/>
        <v>24</v>
      </c>
      <c r="K56" s="217">
        <v>6.666666666666667</v>
      </c>
      <c r="L56" s="217">
        <v>2.2222222222222223</v>
      </c>
      <c r="M56" s="217">
        <v>17.777777777777779</v>
      </c>
      <c r="N56" s="217">
        <v>35.555555555555557</v>
      </c>
      <c r="O56" s="217">
        <v>11.111111111111111</v>
      </c>
      <c r="P56" s="217">
        <v>15.555555555555555</v>
      </c>
      <c r="Q56" s="217">
        <v>26.666666666666668</v>
      </c>
      <c r="R56" s="217">
        <v>22.222222222222221</v>
      </c>
      <c r="S56" s="217">
        <v>13.333333333333334</v>
      </c>
      <c r="T56" s="217">
        <v>20</v>
      </c>
      <c r="U56" s="217">
        <v>20</v>
      </c>
      <c r="V56" s="217">
        <v>13.333333333333334</v>
      </c>
      <c r="W56" s="217">
        <v>33.333333333333329</v>
      </c>
      <c r="X56" s="217">
        <v>22.222222222222221</v>
      </c>
      <c r="Y56" s="217">
        <v>11.111111111111111</v>
      </c>
      <c r="Z56" s="217">
        <v>8.8888888888888893</v>
      </c>
      <c r="AA56" s="217">
        <v>6.666666666666667</v>
      </c>
      <c r="AB56" s="217">
        <v>8.8888888888888893</v>
      </c>
      <c r="AC56" s="217">
        <v>8.8888888888888893</v>
      </c>
      <c r="AD56" s="217">
        <v>6.666666666666667</v>
      </c>
      <c r="AE56" s="217">
        <v>20</v>
      </c>
      <c r="AF56" s="217">
        <v>0</v>
      </c>
    </row>
    <row r="57" spans="1:32" s="218" customFormat="1" ht="12.6" customHeight="1">
      <c r="A57" s="1330"/>
      <c r="B57" s="961" t="s">
        <v>1355</v>
      </c>
      <c r="C57" s="1330"/>
      <c r="D57" s="225"/>
      <c r="E57" s="222" t="e">
        <f>Y57/#REF!*100</f>
        <v>#REF!</v>
      </c>
      <c r="F57" s="162">
        <v>20</v>
      </c>
      <c r="G57" s="217">
        <v>100</v>
      </c>
      <c r="H57" s="217">
        <v>35</v>
      </c>
      <c r="I57" s="217">
        <v>65</v>
      </c>
      <c r="J57" s="163">
        <f t="shared" si="2"/>
        <v>13</v>
      </c>
      <c r="K57" s="217">
        <v>10</v>
      </c>
      <c r="L57" s="217">
        <v>0</v>
      </c>
      <c r="M57" s="217">
        <v>15</v>
      </c>
      <c r="N57" s="217">
        <v>55.000000000000007</v>
      </c>
      <c r="O57" s="217">
        <v>20</v>
      </c>
      <c r="P57" s="217">
        <v>35</v>
      </c>
      <c r="Q57" s="217">
        <v>40</v>
      </c>
      <c r="R57" s="217">
        <v>25</v>
      </c>
      <c r="S57" s="217">
        <v>15</v>
      </c>
      <c r="T57" s="217">
        <v>25</v>
      </c>
      <c r="U57" s="217">
        <v>20</v>
      </c>
      <c r="V57" s="217">
        <v>20</v>
      </c>
      <c r="W57" s="217">
        <v>55.000000000000007</v>
      </c>
      <c r="X57" s="217">
        <v>10</v>
      </c>
      <c r="Y57" s="217">
        <v>20</v>
      </c>
      <c r="Z57" s="217">
        <v>20</v>
      </c>
      <c r="AA57" s="217">
        <v>10</v>
      </c>
      <c r="AB57" s="217">
        <v>15</v>
      </c>
      <c r="AC57" s="217">
        <v>5</v>
      </c>
      <c r="AD57" s="217">
        <v>25</v>
      </c>
      <c r="AE57" s="217">
        <v>30</v>
      </c>
      <c r="AF57" s="217">
        <v>0</v>
      </c>
    </row>
    <row r="58" spans="1:32" s="218" customFormat="1" ht="12.6" customHeight="1">
      <c r="A58" s="1479" t="s">
        <v>449</v>
      </c>
      <c r="B58" s="1479"/>
      <c r="C58" s="1479"/>
      <c r="D58" s="223"/>
      <c r="E58" s="222"/>
      <c r="F58" s="162"/>
      <c r="G58" s="216"/>
      <c r="H58" s="217"/>
      <c r="I58" s="217"/>
      <c r="J58" s="224"/>
      <c r="K58" s="217"/>
      <c r="L58" s="217"/>
      <c r="M58" s="217"/>
      <c r="N58" s="217"/>
      <c r="O58" s="217"/>
      <c r="P58" s="217"/>
      <c r="Q58" s="217"/>
      <c r="R58" s="217"/>
      <c r="S58" s="217"/>
      <c r="T58" s="217"/>
      <c r="U58" s="217"/>
      <c r="V58" s="217"/>
      <c r="W58" s="217"/>
      <c r="X58" s="217"/>
      <c r="Y58" s="217"/>
      <c r="Z58" s="217"/>
      <c r="AA58" s="217"/>
      <c r="AB58" s="217"/>
      <c r="AC58" s="217"/>
      <c r="AD58" s="217"/>
      <c r="AE58" s="217"/>
      <c r="AF58" s="217"/>
    </row>
    <row r="59" spans="1:32" s="218" customFormat="1" ht="12.6" customHeight="1">
      <c r="A59" s="6"/>
      <c r="B59" s="961" t="s">
        <v>1337</v>
      </c>
      <c r="C59" s="6"/>
      <c r="D59" s="227"/>
      <c r="E59" s="228" t="e">
        <f>Y59/#REF!*100</f>
        <v>#REF!</v>
      </c>
      <c r="F59" s="162">
        <v>5529.0594183248268</v>
      </c>
      <c r="G59" s="217">
        <v>100</v>
      </c>
      <c r="H59" s="217">
        <v>60.235237884014886</v>
      </c>
      <c r="I59" s="217">
        <v>39.764762115985171</v>
      </c>
      <c r="J59" s="163">
        <f t="shared" ref="J59:J68" si="3">F59*I59/100</f>
        <v>2198.6173249483409</v>
      </c>
      <c r="K59" s="217">
        <v>6.0129876728166476</v>
      </c>
      <c r="L59" s="217">
        <v>1.4273784188868444</v>
      </c>
      <c r="M59" s="217">
        <v>12.335014756501881</v>
      </c>
      <c r="N59" s="217">
        <v>30.104347674413656</v>
      </c>
      <c r="O59" s="217">
        <v>4.6123713178244854</v>
      </c>
      <c r="P59" s="217">
        <v>15.753925975699186</v>
      </c>
      <c r="Q59" s="217">
        <v>18.17268723986118</v>
      </c>
      <c r="R59" s="217">
        <v>17.188619770935112</v>
      </c>
      <c r="S59" s="217">
        <v>17.491567928943695</v>
      </c>
      <c r="T59" s="217">
        <v>9.4608609916181461</v>
      </c>
      <c r="U59" s="217">
        <v>25.090805742765621</v>
      </c>
      <c r="V59" s="217">
        <v>15.614391478410147</v>
      </c>
      <c r="W59" s="217">
        <v>27.621815143702612</v>
      </c>
      <c r="X59" s="217">
        <v>3.7152322781652569</v>
      </c>
      <c r="Y59" s="217">
        <v>10.229392034541638</v>
      </c>
      <c r="Z59" s="217">
        <v>1.7971846416376096</v>
      </c>
      <c r="AA59" s="217">
        <v>2.2536902844713658</v>
      </c>
      <c r="AB59" s="217">
        <v>7.0979803625274771</v>
      </c>
      <c r="AC59" s="217">
        <v>1.2907181879265766</v>
      </c>
      <c r="AD59" s="217">
        <v>12.842286202925086</v>
      </c>
      <c r="AE59" s="217">
        <v>11.828828775816207</v>
      </c>
      <c r="AF59" s="217">
        <v>1.6106286703198378</v>
      </c>
    </row>
    <row r="60" spans="1:32" s="218" customFormat="1" ht="12.6" customHeight="1">
      <c r="A60" s="6"/>
      <c r="B60" s="961" t="s">
        <v>1347</v>
      </c>
      <c r="C60" s="6"/>
      <c r="D60" s="223"/>
      <c r="E60" s="228" t="e">
        <f>Y60/#REF!*100</f>
        <v>#REF!</v>
      </c>
      <c r="F60" s="162">
        <v>1545.4970983236326</v>
      </c>
      <c r="G60" s="217">
        <v>100</v>
      </c>
      <c r="H60" s="217">
        <v>61.68618426974016</v>
      </c>
      <c r="I60" s="217">
        <v>38.313815730259797</v>
      </c>
      <c r="J60" s="163">
        <f t="shared" si="3"/>
        <v>592.13891036822872</v>
      </c>
      <c r="K60" s="217">
        <v>2.4405644833833997</v>
      </c>
      <c r="L60" s="217">
        <v>0</v>
      </c>
      <c r="M60" s="217">
        <v>11.928573821549797</v>
      </c>
      <c r="N60" s="217">
        <v>25.538969660089901</v>
      </c>
      <c r="O60" s="217">
        <v>10.380808267341131</v>
      </c>
      <c r="P60" s="217">
        <v>10.33233069159421</v>
      </c>
      <c r="Q60" s="217">
        <v>17.7555153062887</v>
      </c>
      <c r="R60" s="217">
        <v>13.191359736297098</v>
      </c>
      <c r="S60" s="217">
        <v>12.312764168881001</v>
      </c>
      <c r="T60" s="217">
        <v>8.5247610022759854</v>
      </c>
      <c r="U60" s="217">
        <v>19.970684868758138</v>
      </c>
      <c r="V60" s="217">
        <v>14.978557564447327</v>
      </c>
      <c r="W60" s="217">
        <v>24.585450823486479</v>
      </c>
      <c r="X60" s="217">
        <v>1.7917261394909909</v>
      </c>
      <c r="Y60" s="217">
        <v>7.3058065549661846</v>
      </c>
      <c r="Z60" s="217">
        <v>0.80498860271467909</v>
      </c>
      <c r="AA60" s="217">
        <v>0.80498860271467909</v>
      </c>
      <c r="AB60" s="217">
        <v>4.7791251918379656</v>
      </c>
      <c r="AC60" s="217">
        <v>1.5172114718577137</v>
      </c>
      <c r="AD60" s="217">
        <v>8.9907960720187443</v>
      </c>
      <c r="AE60" s="217">
        <v>11.244343333582041</v>
      </c>
      <c r="AF60" s="217">
        <v>0.89145999326691083</v>
      </c>
    </row>
    <row r="61" spans="1:32" s="218" customFormat="1" ht="12.6" customHeight="1">
      <c r="A61" s="1330"/>
      <c r="B61" s="961" t="s">
        <v>1348</v>
      </c>
      <c r="C61" s="1330"/>
      <c r="D61" s="225"/>
      <c r="E61" s="228" t="e">
        <f>Y61/#REF!*100</f>
        <v>#REF!</v>
      </c>
      <c r="F61" s="162">
        <v>2185.9832718276957</v>
      </c>
      <c r="G61" s="217">
        <v>100</v>
      </c>
      <c r="H61" s="217">
        <v>60.585125370436707</v>
      </c>
      <c r="I61" s="217">
        <v>39.4148746295633</v>
      </c>
      <c r="J61" s="163">
        <f t="shared" si="3"/>
        <v>861.6025660141122</v>
      </c>
      <c r="K61" s="217">
        <v>6.0006831999508732</v>
      </c>
      <c r="L61" s="217">
        <v>1.1378463655138735</v>
      </c>
      <c r="M61" s="217">
        <v>12.813877159450994</v>
      </c>
      <c r="N61" s="217">
        <v>31.502801966236106</v>
      </c>
      <c r="O61" s="217">
        <v>5.7665489797986069</v>
      </c>
      <c r="P61" s="217">
        <v>15.09173589259143</v>
      </c>
      <c r="Q61" s="217">
        <v>21.393979675961315</v>
      </c>
      <c r="R61" s="217">
        <v>15.858124565532382</v>
      </c>
      <c r="S61" s="217">
        <v>13.74501314896964</v>
      </c>
      <c r="T61" s="217">
        <v>10.119793784729298</v>
      </c>
      <c r="U61" s="217">
        <v>22.249139824568438</v>
      </c>
      <c r="V61" s="217">
        <v>15.46678031258095</v>
      </c>
      <c r="W61" s="217">
        <v>23.157030221886675</v>
      </c>
      <c r="X61" s="217">
        <v>2.2838369701223669</v>
      </c>
      <c r="Y61" s="217">
        <v>8.3571370386220032</v>
      </c>
      <c r="Z61" s="217">
        <v>2.3240875596456307</v>
      </c>
      <c r="AA61" s="217">
        <v>2.1288451512058288</v>
      </c>
      <c r="AB61" s="217">
        <v>4.7010046124992986</v>
      </c>
      <c r="AC61" s="217">
        <v>2.0190714660866202</v>
      </c>
      <c r="AD61" s="217">
        <v>11.023670477939495</v>
      </c>
      <c r="AE61" s="217">
        <v>11.056309731291499</v>
      </c>
      <c r="AF61" s="217">
        <v>1.8980136003223615</v>
      </c>
    </row>
    <row r="62" spans="1:32" s="218" customFormat="1" ht="12.6" customHeight="1">
      <c r="A62" s="1330"/>
      <c r="B62" s="961" t="s">
        <v>1349</v>
      </c>
      <c r="C62" s="1330"/>
      <c r="D62" s="225"/>
      <c r="E62" s="228" t="e">
        <f>Y62/#REF!*100</f>
        <v>#REF!</v>
      </c>
      <c r="F62" s="162">
        <v>2451.5075224238531</v>
      </c>
      <c r="G62" s="217">
        <v>100</v>
      </c>
      <c r="H62" s="217">
        <v>45.516015924732933</v>
      </c>
      <c r="I62" s="217">
        <v>54.483984075266974</v>
      </c>
      <c r="J62" s="163">
        <f t="shared" si="3"/>
        <v>1335.6789681213841</v>
      </c>
      <c r="K62" s="217">
        <v>7.3632766091154727</v>
      </c>
      <c r="L62" s="217">
        <v>0.67902179130062656</v>
      </c>
      <c r="M62" s="217">
        <v>11.777746592214017</v>
      </c>
      <c r="N62" s="217">
        <v>45.239964358007619</v>
      </c>
      <c r="O62" s="217">
        <v>6.7891536321701871</v>
      </c>
      <c r="P62" s="217">
        <v>18.134882575248046</v>
      </c>
      <c r="Q62" s="217">
        <v>28.620038782085786</v>
      </c>
      <c r="R62" s="217">
        <v>20.731257825811447</v>
      </c>
      <c r="S62" s="217">
        <v>15.035612602776361</v>
      </c>
      <c r="T62" s="217">
        <v>10.716366434861618</v>
      </c>
      <c r="U62" s="217">
        <v>32.119608767866197</v>
      </c>
      <c r="V62" s="217">
        <v>24.926723973972297</v>
      </c>
      <c r="W62" s="217">
        <v>32.960354331397021</v>
      </c>
      <c r="X62" s="217">
        <v>3.9508884738419749</v>
      </c>
      <c r="Y62" s="217">
        <v>10.938130452391997</v>
      </c>
      <c r="Z62" s="217">
        <v>2.6786766541465648</v>
      </c>
      <c r="AA62" s="217">
        <v>1.2493620699720474</v>
      </c>
      <c r="AB62" s="217">
        <v>8.3814777561900033</v>
      </c>
      <c r="AC62" s="217">
        <v>1.0061836010834291</v>
      </c>
      <c r="AD62" s="217">
        <v>10.540251317916915</v>
      </c>
      <c r="AE62" s="217">
        <v>16.750099943992801</v>
      </c>
      <c r="AF62" s="217">
        <v>1.1444006991154936</v>
      </c>
    </row>
    <row r="63" spans="1:32" s="218" customFormat="1" ht="12.6" customHeight="1">
      <c r="A63" s="1330"/>
      <c r="B63" s="961" t="s">
        <v>1350</v>
      </c>
      <c r="C63" s="1330"/>
      <c r="D63" s="225"/>
      <c r="E63" s="228" t="e">
        <f>Y63/#REF!*100</f>
        <v>#REF!</v>
      </c>
      <c r="F63" s="162">
        <v>1425.1459957397967</v>
      </c>
      <c r="G63" s="217">
        <v>100</v>
      </c>
      <c r="H63" s="217">
        <v>49.985133667132153</v>
      </c>
      <c r="I63" s="217">
        <v>50.014866332867875</v>
      </c>
      <c r="J63" s="163">
        <f t="shared" si="3"/>
        <v>712.78486481747825</v>
      </c>
      <c r="K63" s="217">
        <v>10.951550007867661</v>
      </c>
      <c r="L63" s="217">
        <v>1.7329721863315746</v>
      </c>
      <c r="M63" s="217">
        <v>12.987310860515358</v>
      </c>
      <c r="N63" s="217">
        <v>42.768036458220088</v>
      </c>
      <c r="O63" s="217">
        <v>8.9358250452269452</v>
      </c>
      <c r="P63" s="217">
        <v>15.216419463841161</v>
      </c>
      <c r="Q63" s="217">
        <v>24.922077351914758</v>
      </c>
      <c r="R63" s="217">
        <v>21.776082019553634</v>
      </c>
      <c r="S63" s="217">
        <v>17.309557963844114</v>
      </c>
      <c r="T63" s="217">
        <v>10.728926263319748</v>
      </c>
      <c r="U63" s="217">
        <v>29.090999112168618</v>
      </c>
      <c r="V63" s="217">
        <v>25.094629467620425</v>
      </c>
      <c r="W63" s="217">
        <v>37.565410782156818</v>
      </c>
      <c r="X63" s="217">
        <v>2.939314157385394</v>
      </c>
      <c r="Y63" s="217">
        <v>11.171851510494129</v>
      </c>
      <c r="Z63" s="217">
        <v>0.5332786972535829</v>
      </c>
      <c r="AA63" s="217">
        <v>2.7912591500715371</v>
      </c>
      <c r="AB63" s="217">
        <v>10.912792249889325</v>
      </c>
      <c r="AC63" s="217">
        <v>7.0168249638234259E-2</v>
      </c>
      <c r="AD63" s="217">
        <v>14.137740875889257</v>
      </c>
      <c r="AE63" s="217">
        <v>16.484983128144378</v>
      </c>
      <c r="AF63" s="217">
        <v>2.4426023788285174</v>
      </c>
    </row>
    <row r="64" spans="1:32" s="218" customFormat="1" ht="12.6" customHeight="1">
      <c r="A64" s="1330"/>
      <c r="B64" s="961" t="s">
        <v>1351</v>
      </c>
      <c r="C64" s="1330"/>
      <c r="D64" s="225"/>
      <c r="E64" s="228" t="e">
        <f>Y64/#REF!*100</f>
        <v>#REF!</v>
      </c>
      <c r="F64" s="162">
        <v>1469.5324161450528</v>
      </c>
      <c r="G64" s="217">
        <v>100</v>
      </c>
      <c r="H64" s="217">
        <v>51.944893280612888</v>
      </c>
      <c r="I64" s="217">
        <v>48.05510671938702</v>
      </c>
      <c r="J64" s="163">
        <f t="shared" si="3"/>
        <v>706.18537085449168</v>
      </c>
      <c r="K64" s="217">
        <v>5.6295951555546795</v>
      </c>
      <c r="L64" s="217">
        <v>1.6389376001707212</v>
      </c>
      <c r="M64" s="217">
        <v>10.221920429030352</v>
      </c>
      <c r="N64" s="217">
        <v>41.169701368296224</v>
      </c>
      <c r="O64" s="217">
        <v>6.7226033720310063</v>
      </c>
      <c r="P64" s="217">
        <v>14.987863446355366</v>
      </c>
      <c r="Q64" s="217">
        <v>21.041699370368431</v>
      </c>
      <c r="R64" s="217">
        <v>19.878937145621286</v>
      </c>
      <c r="S64" s="217">
        <v>20.871800962471358</v>
      </c>
      <c r="T64" s="217">
        <v>11.972505480043349</v>
      </c>
      <c r="U64" s="217">
        <v>23.927193360577242</v>
      </c>
      <c r="V64" s="217">
        <v>19.79515503482952</v>
      </c>
      <c r="W64" s="217">
        <v>33.363137116018343</v>
      </c>
      <c r="X64" s="217">
        <v>4.2502565516519288</v>
      </c>
      <c r="Y64" s="217">
        <v>11.656260583945281</v>
      </c>
      <c r="Z64" s="217">
        <v>2.2222346430542834</v>
      </c>
      <c r="AA64" s="217">
        <v>2.8628794463252176</v>
      </c>
      <c r="AB64" s="217">
        <v>11.453284283209541</v>
      </c>
      <c r="AC64" s="217">
        <v>1.8347376584150423</v>
      </c>
      <c r="AD64" s="217">
        <v>16.56839366418097</v>
      </c>
      <c r="AE64" s="217">
        <v>19.640207648480498</v>
      </c>
      <c r="AF64" s="217">
        <v>1.0396967872077074</v>
      </c>
    </row>
    <row r="65" spans="1:32" s="218" customFormat="1" ht="12.6" customHeight="1">
      <c r="A65" s="1330"/>
      <c r="B65" s="961" t="s">
        <v>1352</v>
      </c>
      <c r="C65" s="1330"/>
      <c r="D65" s="225"/>
      <c r="E65" s="228" t="e">
        <f>Y65/#REF!*100</f>
        <v>#REF!</v>
      </c>
      <c r="F65" s="162">
        <v>376.33705916988293</v>
      </c>
      <c r="G65" s="217">
        <v>100</v>
      </c>
      <c r="H65" s="217">
        <v>46.790340870951518</v>
      </c>
      <c r="I65" s="217">
        <v>53.20965912904844</v>
      </c>
      <c r="J65" s="163">
        <f t="shared" si="3"/>
        <v>200.24766636058004</v>
      </c>
      <c r="K65" s="217">
        <v>6.453426342622353</v>
      </c>
      <c r="L65" s="217">
        <v>0.79715774115292881</v>
      </c>
      <c r="M65" s="217">
        <v>7.2466317688222102</v>
      </c>
      <c r="N65" s="217">
        <v>40.756687770564369</v>
      </c>
      <c r="O65" s="217">
        <v>11.60435787114857</v>
      </c>
      <c r="P65" s="217">
        <v>14.032783292788508</v>
      </c>
      <c r="Q65" s="217">
        <v>20.627251066512926</v>
      </c>
      <c r="R65" s="217">
        <v>21.124656295501516</v>
      </c>
      <c r="S65" s="217">
        <v>17.753624090217475</v>
      </c>
      <c r="T65" s="217">
        <v>13.65165058836919</v>
      </c>
      <c r="U65" s="217">
        <v>29.311225869000456</v>
      </c>
      <c r="V65" s="217">
        <v>27.272715563577389</v>
      </c>
      <c r="W65" s="217">
        <v>37.389806987146628</v>
      </c>
      <c r="X65" s="217">
        <v>2.5802737411002692</v>
      </c>
      <c r="Y65" s="217">
        <v>9.9123949359388916</v>
      </c>
      <c r="Z65" s="217">
        <v>3.3004494713954493</v>
      </c>
      <c r="AA65" s="217">
        <v>1.4763222458346019</v>
      </c>
      <c r="AB65" s="217">
        <v>10.852632271726446</v>
      </c>
      <c r="AC65" s="217">
        <v>0</v>
      </c>
      <c r="AD65" s="217">
        <v>10.287313299171881</v>
      </c>
      <c r="AE65" s="217">
        <v>16.194625091953181</v>
      </c>
      <c r="AF65" s="217">
        <v>0</v>
      </c>
    </row>
    <row r="66" spans="1:32" s="218" customFormat="1" ht="12.6" customHeight="1">
      <c r="A66" s="1330"/>
      <c r="B66" s="961" t="s">
        <v>1353</v>
      </c>
      <c r="C66" s="1330"/>
      <c r="D66" s="225"/>
      <c r="E66" s="228" t="e">
        <f>Y66/#REF!*100</f>
        <v>#REF!</v>
      </c>
      <c r="F66" s="162">
        <v>363.52699242008521</v>
      </c>
      <c r="G66" s="217">
        <v>100</v>
      </c>
      <c r="H66" s="217">
        <v>42.733983054207521</v>
      </c>
      <c r="I66" s="217">
        <v>57.266016945792437</v>
      </c>
      <c r="J66" s="163">
        <f t="shared" si="3"/>
        <v>208.17742908181557</v>
      </c>
      <c r="K66" s="217">
        <v>7.26640418076693</v>
      </c>
      <c r="L66" s="217">
        <v>3.9567943768863252</v>
      </c>
      <c r="M66" s="217">
        <v>14.489605559825069</v>
      </c>
      <c r="N66" s="217">
        <v>45.35627525242181</v>
      </c>
      <c r="O66" s="217">
        <v>9.4588999908641469</v>
      </c>
      <c r="P66" s="217">
        <v>19.182052047155409</v>
      </c>
      <c r="Q66" s="217">
        <v>33.38877052941357</v>
      </c>
      <c r="R66" s="217">
        <v>22.671667726677391</v>
      </c>
      <c r="S66" s="217">
        <v>22.290512433412793</v>
      </c>
      <c r="T66" s="217">
        <v>11.246224050134877</v>
      </c>
      <c r="U66" s="217">
        <v>30.280575303612853</v>
      </c>
      <c r="V66" s="217">
        <v>25.946864659008039</v>
      </c>
      <c r="W66" s="217">
        <v>46.462470347669829</v>
      </c>
      <c r="X66" s="217">
        <v>5.4340116999376624</v>
      </c>
      <c r="Y66" s="217">
        <v>14.627999256023724</v>
      </c>
      <c r="Z66" s="217">
        <v>3.8038917777619701</v>
      </c>
      <c r="AA66" s="217">
        <v>3.2111753795885294</v>
      </c>
      <c r="AB66" s="217">
        <v>11.401478268599403</v>
      </c>
      <c r="AC66" s="217">
        <v>1.2957844710320916</v>
      </c>
      <c r="AD66" s="217">
        <v>22.460547389709049</v>
      </c>
      <c r="AE66" s="217">
        <v>19.217879464163151</v>
      </c>
      <c r="AF66" s="217">
        <v>0.97285358186697435</v>
      </c>
    </row>
    <row r="67" spans="1:32" s="218" customFormat="1" ht="12.6" customHeight="1">
      <c r="A67" s="1330"/>
      <c r="B67" s="961" t="s">
        <v>1354</v>
      </c>
      <c r="C67" s="1330"/>
      <c r="D67" s="225"/>
      <c r="E67" s="228" t="e">
        <f>Y67/#REF!*100</f>
        <v>#REF!</v>
      </c>
      <c r="F67" s="162">
        <v>234.50221487678269</v>
      </c>
      <c r="G67" s="217">
        <v>100</v>
      </c>
      <c r="H67" s="217">
        <v>46.199224616292682</v>
      </c>
      <c r="I67" s="217">
        <v>53.800775383707297</v>
      </c>
      <c r="J67" s="163">
        <f t="shared" si="3"/>
        <v>126.1640098956765</v>
      </c>
      <c r="K67" s="217">
        <v>12.650908234769155</v>
      </c>
      <c r="L67" s="217">
        <v>4.779106964334396</v>
      </c>
      <c r="M67" s="217">
        <v>23.021999136545183</v>
      </c>
      <c r="N67" s="217">
        <v>37.468503515955057</v>
      </c>
      <c r="O67" s="217">
        <v>16.545040591011244</v>
      </c>
      <c r="P67" s="217">
        <v>18.068958992262527</v>
      </c>
      <c r="Q67" s="217">
        <v>24.645298862448403</v>
      </c>
      <c r="R67" s="217">
        <v>22.997678556635229</v>
      </c>
      <c r="S67" s="217">
        <v>19.135756017842411</v>
      </c>
      <c r="T67" s="217">
        <v>16.725599496820969</v>
      </c>
      <c r="U67" s="217">
        <v>32.099719984058616</v>
      </c>
      <c r="V67" s="217">
        <v>20.823537806480697</v>
      </c>
      <c r="W67" s="217">
        <v>37.221619976400746</v>
      </c>
      <c r="X67" s="217">
        <v>7.2635436482624627</v>
      </c>
      <c r="Y67" s="217">
        <v>16.05323712302971</v>
      </c>
      <c r="Z67" s="217">
        <v>6.6654066888829862</v>
      </c>
      <c r="AA67" s="217">
        <v>5.5095428446059937</v>
      </c>
      <c r="AB67" s="217">
        <v>7.2133748007126117</v>
      </c>
      <c r="AC67" s="217">
        <v>3.8208594340147859</v>
      </c>
      <c r="AD67" s="217">
        <v>17.349747165268077</v>
      </c>
      <c r="AE67" s="217">
        <v>21.252138144796184</v>
      </c>
      <c r="AF67" s="217">
        <v>0</v>
      </c>
    </row>
    <row r="68" spans="1:32" s="218" customFormat="1" ht="12.6" customHeight="1" thickBot="1">
      <c r="A68" s="1331"/>
      <c r="B68" s="1319" t="s">
        <v>1355</v>
      </c>
      <c r="C68" s="1331"/>
      <c r="D68" s="229"/>
      <c r="E68" s="230" t="e">
        <f>Y68/#REF!*100</f>
        <v>#REF!</v>
      </c>
      <c r="F68" s="164">
        <v>105.90801054511272</v>
      </c>
      <c r="G68" s="217">
        <v>100</v>
      </c>
      <c r="H68" s="231">
        <v>39.18452260237467</v>
      </c>
      <c r="I68" s="231">
        <v>60.815477397625322</v>
      </c>
      <c r="J68" s="165">
        <f t="shared" si="3"/>
        <v>64.408462215337664</v>
      </c>
      <c r="K68" s="231">
        <v>5.6652938423805361</v>
      </c>
      <c r="L68" s="231">
        <v>2.8326469211902681</v>
      </c>
      <c r="M68" s="231">
        <v>13.219018965554586</v>
      </c>
      <c r="N68" s="231">
        <v>43.854566820128042</v>
      </c>
      <c r="O68" s="231">
        <v>9.4421564039675605</v>
      </c>
      <c r="P68" s="231">
        <v>16.995881527141609</v>
      </c>
      <c r="Q68" s="231">
        <v>36.71669945065694</v>
      </c>
      <c r="R68" s="231">
        <v>24.063806997324054</v>
      </c>
      <c r="S68" s="231">
        <v>14.128263656307016</v>
      </c>
      <c r="T68" s="231">
        <v>20.737773139084307</v>
      </c>
      <c r="U68" s="231">
        <v>26.330327406292628</v>
      </c>
      <c r="V68" s="231">
        <v>22.58843579434993</v>
      </c>
      <c r="W68" s="231">
        <v>42.910351179731286</v>
      </c>
      <c r="X68" s="231">
        <v>16.051665886744853</v>
      </c>
      <c r="Y68" s="231">
        <v>10.386372044364316</v>
      </c>
      <c r="Z68" s="231">
        <v>7.5537251231740488</v>
      </c>
      <c r="AA68" s="231">
        <v>5.6652938423805361</v>
      </c>
      <c r="AB68" s="231">
        <v>7.5537251231740488</v>
      </c>
      <c r="AC68" s="231">
        <v>2.8326469211902681</v>
      </c>
      <c r="AD68" s="231">
        <v>16.013897261216961</v>
      </c>
      <c r="AE68" s="231">
        <v>25.914469652589677</v>
      </c>
      <c r="AF68" s="231">
        <v>0.9442156403967561</v>
      </c>
    </row>
    <row r="69" spans="1:32" s="998" customFormat="1" ht="21.75" customHeight="1">
      <c r="A69" s="2033" t="s">
        <v>1385</v>
      </c>
      <c r="B69" s="2033"/>
      <c r="C69" s="2033"/>
      <c r="D69" s="2033"/>
      <c r="E69" s="2033"/>
      <c r="F69" s="2033"/>
      <c r="G69" s="2033"/>
      <c r="H69" s="2033"/>
      <c r="I69" s="2033"/>
      <c r="J69" s="2033"/>
      <c r="K69" s="2033"/>
      <c r="L69" s="2033"/>
      <c r="M69" s="2033"/>
      <c r="N69" s="2033"/>
      <c r="O69" s="2033"/>
      <c r="P69" s="1644"/>
      <c r="Q69" s="1644"/>
      <c r="R69" s="1644"/>
      <c r="S69" s="1644"/>
      <c r="T69" s="1644"/>
      <c r="U69" s="1644"/>
      <c r="V69" s="1644"/>
      <c r="W69" s="1644"/>
      <c r="X69" s="1644"/>
      <c r="Y69" s="1644"/>
      <c r="Z69" s="1644"/>
      <c r="AA69" s="1644"/>
      <c r="AB69" s="1644"/>
      <c r="AC69" s="1644"/>
      <c r="AD69" s="1644"/>
      <c r="AE69" s="1644"/>
      <c r="AF69" s="1644"/>
    </row>
    <row r="70" spans="1:32" ht="26.1" customHeight="1">
      <c r="E70" s="1024"/>
      <c r="H70" s="1025"/>
      <c r="I70" s="1025"/>
      <c r="J70" s="1025"/>
      <c r="K70" s="1025"/>
      <c r="L70" s="1025"/>
      <c r="M70" s="1025"/>
      <c r="N70" s="1025"/>
      <c r="O70" s="1025"/>
      <c r="P70" s="1025"/>
      <c r="Q70" s="1025"/>
      <c r="R70" s="1025"/>
      <c r="S70" s="1025"/>
      <c r="T70" s="1025"/>
      <c r="U70" s="1025"/>
      <c r="V70" s="1025"/>
      <c r="W70" s="1025"/>
      <c r="X70" s="1025"/>
      <c r="Y70" s="1025"/>
      <c r="Z70" s="1025"/>
      <c r="AA70" s="1025"/>
      <c r="AB70" s="1025"/>
      <c r="AC70" s="1025"/>
      <c r="AD70" s="1025"/>
      <c r="AE70" s="1025"/>
    </row>
    <row r="71" spans="1:32" ht="26.1" customHeight="1">
      <c r="E71" s="1024"/>
    </row>
    <row r="72" spans="1:32" ht="26.1" customHeight="1">
      <c r="E72" s="1024"/>
    </row>
    <row r="73" spans="1:32" ht="26.1" customHeight="1">
      <c r="E73" s="1024"/>
    </row>
    <row r="74" spans="1:32" ht="26.1" customHeight="1">
      <c r="E74" s="1024"/>
    </row>
    <row r="75" spans="1:32" ht="26.1" customHeight="1">
      <c r="E75" s="1024"/>
    </row>
    <row r="76" spans="1:32" ht="26.1" customHeight="1">
      <c r="E76" s="1024"/>
    </row>
    <row r="77" spans="1:32" ht="26.1" customHeight="1">
      <c r="E77" s="1024"/>
    </row>
    <row r="78" spans="1:32" ht="26.1" customHeight="1">
      <c r="E78" s="1024"/>
    </row>
    <row r="79" spans="1:32" ht="26.1" customHeight="1">
      <c r="E79" s="1024"/>
    </row>
    <row r="80" spans="1:32" ht="26.1" customHeight="1">
      <c r="E80" s="1024"/>
    </row>
    <row r="81" spans="5:5" ht="26.1" customHeight="1">
      <c r="E81" s="1024"/>
    </row>
    <row r="82" spans="5:5" ht="26.1" customHeight="1">
      <c r="E82" s="1024"/>
    </row>
    <row r="83" spans="5:5" ht="26.1" customHeight="1">
      <c r="E83" s="1024"/>
    </row>
    <row r="84" spans="5:5" ht="26.1" customHeight="1">
      <c r="E84" s="1024"/>
    </row>
    <row r="85" spans="5:5" ht="26.1" customHeight="1">
      <c r="E85" s="1024"/>
    </row>
    <row r="86" spans="5:5" ht="26.1" customHeight="1">
      <c r="E86" s="1024"/>
    </row>
    <row r="87" spans="5:5" ht="26.1" customHeight="1">
      <c r="E87" s="1024"/>
    </row>
    <row r="88" spans="5:5" ht="26.1" customHeight="1">
      <c r="E88" s="1024"/>
    </row>
    <row r="89" spans="5:5" ht="26.1" customHeight="1">
      <c r="E89" s="1024"/>
    </row>
    <row r="90" spans="5:5" ht="26.1" customHeight="1">
      <c r="E90" s="1024"/>
    </row>
    <row r="91" spans="5:5">
      <c r="E91" s="1024"/>
    </row>
    <row r="92" spans="5:5">
      <c r="E92" s="1024"/>
    </row>
    <row r="93" spans="5:5">
      <c r="E93" s="1024"/>
    </row>
    <row r="94" spans="5:5">
      <c r="E94" s="1024"/>
    </row>
    <row r="95" spans="5:5">
      <c r="E95" s="1024"/>
    </row>
    <row r="96" spans="5:5">
      <c r="E96" s="1024"/>
    </row>
    <row r="97" spans="5:5">
      <c r="E97" s="1024"/>
    </row>
    <row r="98" spans="5:5">
      <c r="E98" s="1024"/>
    </row>
    <row r="99" spans="5:5">
      <c r="E99" s="1024"/>
    </row>
    <row r="100" spans="5:5">
      <c r="E100" s="1024"/>
    </row>
    <row r="101" spans="5:5">
      <c r="E101" s="1024"/>
    </row>
    <row r="102" spans="5:5">
      <c r="E102" s="1024"/>
    </row>
    <row r="103" spans="5:5">
      <c r="E103" s="1024"/>
    </row>
    <row r="104" spans="5:5">
      <c r="E104" s="1024"/>
    </row>
    <row r="105" spans="5:5">
      <c r="E105" s="1024"/>
    </row>
    <row r="106" spans="5:5">
      <c r="E106" s="1024"/>
    </row>
    <row r="107" spans="5:5">
      <c r="E107" s="1024"/>
    </row>
    <row r="108" spans="5:5">
      <c r="E108" s="1024"/>
    </row>
    <row r="109" spans="5:5">
      <c r="E109" s="1024"/>
    </row>
    <row r="110" spans="5:5">
      <c r="E110" s="1024"/>
    </row>
    <row r="111" spans="5:5">
      <c r="E111" s="1024"/>
    </row>
    <row r="112" spans="5:5">
      <c r="E112" s="1024"/>
    </row>
    <row r="113" spans="5:5">
      <c r="E113" s="1024"/>
    </row>
    <row r="114" spans="5:5">
      <c r="E114" s="1024"/>
    </row>
    <row r="115" spans="5:5">
      <c r="E115" s="1024"/>
    </row>
    <row r="116" spans="5:5">
      <c r="E116" s="1024"/>
    </row>
    <row r="117" spans="5:5">
      <c r="E117" s="1024"/>
    </row>
    <row r="118" spans="5:5">
      <c r="E118" s="1024"/>
    </row>
    <row r="119" spans="5:5">
      <c r="E119" s="1024"/>
    </row>
    <row r="120" spans="5:5">
      <c r="E120" s="1024"/>
    </row>
    <row r="121" spans="5:5">
      <c r="E121" s="1024"/>
    </row>
    <row r="122" spans="5:5">
      <c r="E122" s="1024"/>
    </row>
    <row r="123" spans="5:5">
      <c r="E123" s="1024"/>
    </row>
    <row r="124" spans="5:5">
      <c r="E124" s="1024"/>
    </row>
    <row r="125" spans="5:5">
      <c r="E125" s="1024"/>
    </row>
    <row r="126" spans="5:5">
      <c r="E126" s="1024"/>
    </row>
    <row r="127" spans="5:5">
      <c r="E127" s="1024"/>
    </row>
    <row r="128" spans="5:5">
      <c r="E128" s="1024"/>
    </row>
    <row r="129" spans="5:5">
      <c r="E129" s="1024"/>
    </row>
    <row r="130" spans="5:5">
      <c r="E130" s="1024"/>
    </row>
    <row r="131" spans="5:5">
      <c r="E131" s="1024"/>
    </row>
    <row r="132" spans="5:5">
      <c r="E132" s="1024"/>
    </row>
    <row r="133" spans="5:5">
      <c r="E133" s="1024"/>
    </row>
    <row r="134" spans="5:5">
      <c r="E134" s="1024"/>
    </row>
    <row r="135" spans="5:5">
      <c r="E135" s="1024"/>
    </row>
    <row r="136" spans="5:5">
      <c r="E136" s="1024"/>
    </row>
    <row r="137" spans="5:5">
      <c r="E137" s="1024"/>
    </row>
    <row r="138" spans="5:5">
      <c r="E138" s="1024"/>
    </row>
    <row r="139" spans="5:5">
      <c r="E139" s="1024"/>
    </row>
    <row r="140" spans="5:5">
      <c r="E140" s="1024"/>
    </row>
    <row r="141" spans="5:5">
      <c r="E141" s="1024"/>
    </row>
    <row r="142" spans="5:5">
      <c r="E142" s="1024"/>
    </row>
    <row r="143" spans="5:5">
      <c r="E143" s="1024"/>
    </row>
    <row r="144" spans="5:5">
      <c r="E144" s="1024"/>
    </row>
    <row r="145" spans="5:5">
      <c r="E145" s="1024"/>
    </row>
    <row r="146" spans="5:5">
      <c r="E146" s="1024"/>
    </row>
    <row r="147" spans="5:5">
      <c r="E147" s="1024"/>
    </row>
    <row r="148" spans="5:5">
      <c r="E148" s="1024"/>
    </row>
    <row r="149" spans="5:5">
      <c r="E149" s="1024"/>
    </row>
    <row r="150" spans="5:5">
      <c r="E150" s="1024"/>
    </row>
    <row r="151" spans="5:5">
      <c r="E151" s="1024"/>
    </row>
    <row r="152" spans="5:5">
      <c r="E152" s="1024"/>
    </row>
    <row r="153" spans="5:5">
      <c r="E153" s="1024"/>
    </row>
    <row r="154" spans="5:5">
      <c r="E154" s="1024"/>
    </row>
    <row r="155" spans="5:5">
      <c r="E155" s="1024"/>
    </row>
    <row r="156" spans="5:5">
      <c r="E156" s="1024"/>
    </row>
    <row r="157" spans="5:5">
      <c r="E157" s="1024"/>
    </row>
    <row r="158" spans="5:5">
      <c r="E158" s="1024"/>
    </row>
    <row r="159" spans="5:5">
      <c r="E159" s="1024"/>
    </row>
    <row r="160" spans="5:5">
      <c r="E160" s="1024"/>
    </row>
    <row r="161" spans="5:5">
      <c r="E161" s="1024"/>
    </row>
    <row r="162" spans="5:5">
      <c r="E162" s="1024"/>
    </row>
    <row r="163" spans="5:5">
      <c r="E163" s="1024"/>
    </row>
    <row r="164" spans="5:5">
      <c r="E164" s="1024"/>
    </row>
    <row r="165" spans="5:5">
      <c r="E165" s="1024"/>
    </row>
    <row r="166" spans="5:5">
      <c r="E166" s="1024"/>
    </row>
    <row r="167" spans="5:5">
      <c r="E167" s="1024"/>
    </row>
    <row r="168" spans="5:5">
      <c r="E168" s="1024"/>
    </row>
    <row r="169" spans="5:5">
      <c r="E169" s="1024"/>
    </row>
    <row r="170" spans="5:5">
      <c r="E170" s="1024"/>
    </row>
    <row r="171" spans="5:5">
      <c r="E171" s="1024"/>
    </row>
    <row r="172" spans="5:5">
      <c r="E172" s="1024"/>
    </row>
    <row r="173" spans="5:5">
      <c r="E173" s="1024"/>
    </row>
    <row r="174" spans="5:5">
      <c r="E174" s="1024"/>
    </row>
    <row r="175" spans="5:5">
      <c r="E175" s="1024"/>
    </row>
    <row r="176" spans="5:5">
      <c r="E176" s="1024"/>
    </row>
    <row r="177" spans="5:5">
      <c r="E177" s="1024"/>
    </row>
    <row r="178" spans="5:5">
      <c r="E178" s="1024"/>
    </row>
    <row r="179" spans="5:5">
      <c r="E179" s="1024"/>
    </row>
    <row r="180" spans="5:5">
      <c r="E180" s="1024"/>
    </row>
    <row r="181" spans="5:5">
      <c r="E181" s="1024"/>
    </row>
    <row r="182" spans="5:5">
      <c r="E182" s="1024"/>
    </row>
    <row r="183" spans="5:5">
      <c r="E183" s="1024"/>
    </row>
    <row r="184" spans="5:5">
      <c r="E184" s="1024"/>
    </row>
    <row r="185" spans="5:5">
      <c r="E185" s="1024"/>
    </row>
    <row r="186" spans="5:5">
      <c r="E186" s="1024"/>
    </row>
    <row r="187" spans="5:5">
      <c r="E187" s="1024"/>
    </row>
    <row r="188" spans="5:5">
      <c r="E188" s="1024"/>
    </row>
    <row r="189" spans="5:5">
      <c r="E189" s="1024"/>
    </row>
    <row r="190" spans="5:5">
      <c r="E190" s="1024"/>
    </row>
    <row r="191" spans="5:5">
      <c r="E191" s="1024"/>
    </row>
    <row r="192" spans="5:5">
      <c r="E192" s="1024"/>
    </row>
    <row r="193" spans="5:5">
      <c r="E193" s="1024"/>
    </row>
    <row r="194" spans="5:5">
      <c r="E194" s="1024"/>
    </row>
    <row r="195" spans="5:5">
      <c r="E195" s="1024"/>
    </row>
    <row r="196" spans="5:5">
      <c r="E196" s="1024"/>
    </row>
    <row r="197" spans="5:5">
      <c r="E197" s="1024"/>
    </row>
    <row r="198" spans="5:5">
      <c r="E198" s="1024"/>
    </row>
    <row r="199" spans="5:5">
      <c r="E199" s="1024"/>
    </row>
    <row r="200" spans="5:5">
      <c r="E200" s="1024"/>
    </row>
    <row r="201" spans="5:5">
      <c r="E201" s="1024"/>
    </row>
    <row r="202" spans="5:5">
      <c r="E202" s="1024"/>
    </row>
    <row r="203" spans="5:5">
      <c r="E203" s="1024"/>
    </row>
    <row r="204" spans="5:5">
      <c r="E204" s="1024"/>
    </row>
    <row r="205" spans="5:5">
      <c r="E205" s="1024"/>
    </row>
    <row r="206" spans="5:5">
      <c r="E206" s="1024"/>
    </row>
    <row r="207" spans="5:5">
      <c r="E207" s="1024"/>
    </row>
    <row r="208" spans="5:5">
      <c r="E208" s="1024"/>
    </row>
    <row r="209" spans="5:5">
      <c r="E209" s="1024"/>
    </row>
    <row r="210" spans="5:5">
      <c r="E210" s="1024"/>
    </row>
    <row r="211" spans="5:5">
      <c r="E211" s="1024"/>
    </row>
    <row r="212" spans="5:5">
      <c r="E212" s="1024"/>
    </row>
  </sheetData>
  <mergeCells count="48">
    <mergeCell ref="E3:E6"/>
    <mergeCell ref="F3:F6"/>
    <mergeCell ref="G3:G6"/>
    <mergeCell ref="H3:H6"/>
    <mergeCell ref="I3:I6"/>
    <mergeCell ref="A12:C12"/>
    <mergeCell ref="X4:X5"/>
    <mergeCell ref="Y4:AC5"/>
    <mergeCell ref="AD4:AE5"/>
    <mergeCell ref="AF4:AF6"/>
    <mergeCell ref="N5:O5"/>
    <mergeCell ref="P5:Q5"/>
    <mergeCell ref="R5:S5"/>
    <mergeCell ref="T5:V5"/>
    <mergeCell ref="J3:J6"/>
    <mergeCell ref="K3:O3"/>
    <mergeCell ref="P3:Q3"/>
    <mergeCell ref="K4:M5"/>
    <mergeCell ref="N4:O4"/>
    <mergeCell ref="P4:W4"/>
    <mergeCell ref="A3:C6"/>
    <mergeCell ref="A7:C7"/>
    <mergeCell ref="A8:C8"/>
    <mergeCell ref="A9:C9"/>
    <mergeCell ref="A10:C10"/>
    <mergeCell ref="A11:C11"/>
    <mergeCell ref="A24:D24"/>
    <mergeCell ref="A13:C13"/>
    <mergeCell ref="A14:C14"/>
    <mergeCell ref="A15:C15"/>
    <mergeCell ref="A16:C16"/>
    <mergeCell ref="A17:C17"/>
    <mergeCell ref="A18:C18"/>
    <mergeCell ref="A19:C19"/>
    <mergeCell ref="A20:C20"/>
    <mergeCell ref="A21:C21"/>
    <mergeCell ref="A22:C22"/>
    <mergeCell ref="A23:D23"/>
    <mergeCell ref="A47:C47"/>
    <mergeCell ref="A58:C58"/>
    <mergeCell ref="A69:O69"/>
    <mergeCell ref="P69:AF69"/>
    <mergeCell ref="A25:D25"/>
    <mergeCell ref="A26:D26"/>
    <mergeCell ref="A27:D27"/>
    <mergeCell ref="A28:D28"/>
    <mergeCell ref="A29:C29"/>
    <mergeCell ref="A36:C36"/>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15" max="59"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90"/>
  <sheetViews>
    <sheetView tabSelected="1" view="pageBreakPreview" zoomScaleNormal="100" zoomScaleSheetLayoutView="100" workbookViewId="0">
      <selection activeCell="H30" sqref="H30"/>
    </sheetView>
  </sheetViews>
  <sheetFormatPr defaultColWidth="9.140625" defaultRowHeight="15.75"/>
  <cols>
    <col min="1" max="1" width="2.28515625" style="37" customWidth="1"/>
    <col min="2" max="2" width="19" style="37" customWidth="1"/>
    <col min="3" max="3" width="2.28515625" style="37" customWidth="1"/>
    <col min="4" max="4" width="1.7109375" style="38" customWidth="1"/>
    <col min="5" max="5" width="1.7109375" style="987" hidden="1" customWidth="1"/>
    <col min="6" max="7" width="10" style="987" customWidth="1"/>
    <col min="8" max="8" width="9.140625" style="987" customWidth="1"/>
    <col min="9" max="10" width="8.140625" style="987" customWidth="1"/>
    <col min="11" max="14" width="9.140625" style="987" customWidth="1"/>
    <col min="15" max="16384" width="9.140625" style="987"/>
  </cols>
  <sheetData>
    <row r="1" spans="1:29" s="24" customFormat="1" ht="49.5" customHeight="1">
      <c r="A1" s="2067" t="s">
        <v>1771</v>
      </c>
      <c r="B1" s="2068"/>
      <c r="C1" s="2068"/>
      <c r="D1" s="2068"/>
      <c r="E1" s="2068"/>
      <c r="F1" s="2068"/>
      <c r="G1" s="2068"/>
      <c r="H1" s="2068"/>
      <c r="I1" s="2068"/>
      <c r="J1" s="2068"/>
      <c r="K1" s="2068"/>
      <c r="L1" s="2068"/>
      <c r="M1" s="2068"/>
      <c r="N1" s="2068"/>
    </row>
    <row r="2" spans="1:29" ht="15" customHeight="1" thickBot="1">
      <c r="A2" s="987"/>
      <c r="B2" s="26"/>
      <c r="C2" s="26"/>
      <c r="D2" s="27"/>
      <c r="N2" s="170" t="s">
        <v>0</v>
      </c>
    </row>
    <row r="3" spans="1:29" s="148" customFormat="1" ht="24.95" customHeight="1">
      <c r="A3" s="1836" t="s">
        <v>10</v>
      </c>
      <c r="B3" s="1836"/>
      <c r="C3" s="1836"/>
      <c r="D3" s="29"/>
      <c r="E3" s="1947" t="s">
        <v>2</v>
      </c>
      <c r="F3" s="1947" t="s">
        <v>11</v>
      </c>
      <c r="G3" s="1944" t="s">
        <v>2</v>
      </c>
      <c r="H3" s="1944" t="s">
        <v>825</v>
      </c>
      <c r="I3" s="1947" t="s">
        <v>991</v>
      </c>
      <c r="J3" s="2036" t="s">
        <v>992</v>
      </c>
      <c r="K3" s="1947" t="s">
        <v>826</v>
      </c>
      <c r="L3" s="1947" t="s">
        <v>27</v>
      </c>
      <c r="M3" s="1944" t="s">
        <v>993</v>
      </c>
      <c r="N3" s="1947" t="s">
        <v>994</v>
      </c>
      <c r="O3" s="152"/>
    </row>
    <row r="4" spans="1:29" s="152" customFormat="1" ht="24.95" customHeight="1">
      <c r="A4" s="1838"/>
      <c r="B4" s="1838"/>
      <c r="C4" s="1838"/>
      <c r="D4" s="31"/>
      <c r="E4" s="1949"/>
      <c r="F4" s="1949"/>
      <c r="G4" s="1946"/>
      <c r="H4" s="1946"/>
      <c r="I4" s="1949"/>
      <c r="J4" s="2037"/>
      <c r="K4" s="1949"/>
      <c r="L4" s="1949"/>
      <c r="M4" s="1946"/>
      <c r="N4" s="1949"/>
    </row>
    <row r="5" spans="1:29" s="33" customFormat="1" ht="18.75" hidden="1" customHeight="1">
      <c r="A5" s="1825" t="s">
        <v>1362</v>
      </c>
      <c r="B5" s="1825"/>
      <c r="C5" s="1825"/>
      <c r="D5" s="167"/>
      <c r="E5" s="166"/>
      <c r="F5" s="173">
        <v>13884.21580122613</v>
      </c>
      <c r="G5" s="171">
        <v>100</v>
      </c>
      <c r="H5" s="171">
        <v>0.42139491149390423</v>
      </c>
      <c r="I5" s="171">
        <v>9.2319447887310453</v>
      </c>
      <c r="J5" s="174">
        <v>48.154577819596966</v>
      </c>
      <c r="K5" s="171">
        <v>16.944115449687914</v>
      </c>
      <c r="L5" s="171">
        <v>1.8360131495763587</v>
      </c>
      <c r="M5" s="171">
        <v>20.199192908265708</v>
      </c>
      <c r="N5" s="171">
        <v>3.2127609726487596</v>
      </c>
      <c r="P5" s="157"/>
      <c r="Q5" s="157"/>
      <c r="R5" s="157"/>
      <c r="S5" s="157"/>
      <c r="T5" s="157"/>
      <c r="U5" s="157"/>
      <c r="V5" s="157"/>
      <c r="W5" s="157"/>
      <c r="X5" s="157"/>
      <c r="Y5" s="157"/>
      <c r="Z5" s="157"/>
      <c r="AA5" s="157"/>
      <c r="AB5" s="157"/>
      <c r="AC5" s="157"/>
    </row>
    <row r="6" spans="1:29" s="33" customFormat="1" ht="18.75" hidden="1" customHeight="1">
      <c r="A6" s="1825" t="s">
        <v>1363</v>
      </c>
      <c r="B6" s="1825"/>
      <c r="C6" s="1825"/>
      <c r="D6" s="32"/>
      <c r="E6" s="166"/>
      <c r="F6" s="175">
        <v>0</v>
      </c>
      <c r="G6" s="178">
        <v>0</v>
      </c>
      <c r="H6" s="178">
        <v>0</v>
      </c>
      <c r="I6" s="178">
        <v>0</v>
      </c>
      <c r="J6" s="178">
        <v>0</v>
      </c>
      <c r="K6" s="178">
        <v>0</v>
      </c>
      <c r="L6" s="178">
        <v>0</v>
      </c>
      <c r="M6" s="178">
        <v>0</v>
      </c>
      <c r="N6" s="178">
        <v>0</v>
      </c>
    </row>
    <row r="7" spans="1:29" s="33" customFormat="1" ht="17.100000000000001" hidden="1" customHeight="1">
      <c r="A7" s="1825" t="s">
        <v>1364</v>
      </c>
      <c r="B7" s="1825"/>
      <c r="C7" s="1825"/>
      <c r="D7" s="167"/>
      <c r="E7" s="166"/>
      <c r="F7" s="173">
        <v>14412</v>
      </c>
      <c r="G7" s="171">
        <v>100</v>
      </c>
      <c r="H7" s="171">
        <v>0.79311397306039078</v>
      </c>
      <c r="I7" s="171">
        <v>5.467131714784653</v>
      </c>
      <c r="J7" s="171">
        <v>36.543936974220109</v>
      </c>
      <c r="K7" s="171">
        <v>25.908524580211484</v>
      </c>
      <c r="L7" s="171">
        <v>7.0296880287348058</v>
      </c>
      <c r="M7" s="171">
        <v>18.601791617152781</v>
      </c>
      <c r="N7" s="171">
        <v>5.6558131118357338</v>
      </c>
      <c r="P7" s="157"/>
      <c r="Q7" s="157"/>
      <c r="R7" s="157"/>
      <c r="S7" s="157"/>
      <c r="T7" s="157"/>
      <c r="U7" s="157"/>
      <c r="V7" s="157"/>
      <c r="W7" s="157"/>
      <c r="X7" s="157"/>
      <c r="Y7" s="157"/>
      <c r="Z7" s="157"/>
      <c r="AA7" s="157"/>
      <c r="AB7" s="157"/>
      <c r="AC7" s="157"/>
    </row>
    <row r="8" spans="1:29" s="33" customFormat="1" ht="17.100000000000001" hidden="1" customHeight="1">
      <c r="A8" s="1825" t="s">
        <v>1365</v>
      </c>
      <c r="B8" s="1825"/>
      <c r="C8" s="1825"/>
      <c r="D8" s="167"/>
      <c r="E8" s="166"/>
      <c r="F8" s="173">
        <v>14563.000000000737</v>
      </c>
      <c r="G8" s="171">
        <v>100</v>
      </c>
      <c r="H8" s="171">
        <v>0.68886261442818275</v>
      </c>
      <c r="I8" s="171">
        <v>7.5747378733465718</v>
      </c>
      <c r="J8" s="171">
        <v>42.111673630063088</v>
      </c>
      <c r="K8" s="171">
        <v>21.508866805823029</v>
      </c>
      <c r="L8" s="171">
        <v>3.8860622450915487</v>
      </c>
      <c r="M8" s="171">
        <v>19.541989972345259</v>
      </c>
      <c r="N8" s="171">
        <v>4.6878068589019719</v>
      </c>
      <c r="P8" s="157"/>
      <c r="Q8" s="157"/>
      <c r="R8" s="157"/>
      <c r="S8" s="157"/>
      <c r="T8" s="157"/>
      <c r="U8" s="157"/>
      <c r="V8" s="157"/>
      <c r="W8" s="157"/>
      <c r="X8" s="157"/>
      <c r="Y8" s="157"/>
      <c r="Z8" s="157"/>
      <c r="AA8" s="157"/>
      <c r="AB8" s="157"/>
      <c r="AC8" s="157"/>
    </row>
    <row r="9" spans="1:29" s="33" customFormat="1" ht="17.100000000000001" hidden="1" customHeight="1">
      <c r="A9" s="1825" t="s">
        <v>1366</v>
      </c>
      <c r="B9" s="1825"/>
      <c r="C9" s="1825"/>
      <c r="D9" s="32"/>
      <c r="E9" s="166"/>
      <c r="F9" s="173">
        <v>14821.000000244734</v>
      </c>
      <c r="G9" s="171">
        <v>100</v>
      </c>
      <c r="H9" s="171">
        <v>6.1513673860831487E-2</v>
      </c>
      <c r="I9" s="171">
        <v>3.6468208598314065</v>
      </c>
      <c r="J9" s="171">
        <v>41.704020987694257</v>
      </c>
      <c r="K9" s="171">
        <v>26.52244233475222</v>
      </c>
      <c r="L9" s="171">
        <v>6.5810995211255232</v>
      </c>
      <c r="M9" s="171">
        <v>17.683077194085957</v>
      </c>
      <c r="N9" s="171">
        <v>3.801025428649849</v>
      </c>
      <c r="P9" s="157"/>
      <c r="Q9" s="157"/>
      <c r="R9" s="157"/>
      <c r="S9" s="157"/>
      <c r="T9" s="157"/>
      <c r="U9" s="157"/>
      <c r="V9" s="157"/>
      <c r="W9" s="157"/>
      <c r="X9" s="157"/>
      <c r="Y9" s="157"/>
      <c r="Z9" s="157"/>
      <c r="AA9" s="157"/>
      <c r="AB9" s="157"/>
      <c r="AC9" s="157"/>
    </row>
    <row r="10" spans="1:29" s="33" customFormat="1" ht="18.600000000000001" hidden="1" customHeight="1">
      <c r="A10" s="1467" t="s">
        <v>1367</v>
      </c>
      <c r="B10" s="1468"/>
      <c r="C10" s="1468"/>
      <c r="D10" s="1469"/>
      <c r="E10" s="166"/>
      <c r="F10" s="129">
        <v>14935.000010349095</v>
      </c>
      <c r="G10" s="171">
        <v>100</v>
      </c>
      <c r="H10" s="171">
        <v>0.13723118632652723</v>
      </c>
      <c r="I10" s="171">
        <v>3.3277568146116083</v>
      </c>
      <c r="J10" s="171">
        <v>33.662193205324549</v>
      </c>
      <c r="K10" s="171">
        <v>35.166208469259992</v>
      </c>
      <c r="L10" s="171">
        <v>7.4642329014216759</v>
      </c>
      <c r="M10" s="171">
        <v>15.900082261093575</v>
      </c>
      <c r="N10" s="171">
        <v>4.3422951619621628</v>
      </c>
      <c r="P10" s="157"/>
      <c r="Q10" s="157"/>
      <c r="R10" s="157"/>
      <c r="S10" s="157"/>
      <c r="T10" s="157"/>
      <c r="U10" s="157"/>
      <c r="V10" s="157"/>
      <c r="W10" s="157"/>
      <c r="X10" s="157"/>
      <c r="Y10" s="157"/>
      <c r="Z10" s="157"/>
      <c r="AA10" s="157"/>
      <c r="AB10" s="157"/>
      <c r="AC10" s="157"/>
    </row>
    <row r="11" spans="1:29" s="33" customFormat="1" ht="18.600000000000001" customHeight="1">
      <c r="A11" s="1467" t="s">
        <v>1308</v>
      </c>
      <c r="B11" s="1468"/>
      <c r="C11" s="1468"/>
      <c r="D11" s="1469"/>
      <c r="E11" s="166"/>
      <c r="F11" s="129">
        <v>15207</v>
      </c>
      <c r="G11" s="171">
        <v>0</v>
      </c>
      <c r="H11" s="171">
        <v>0</v>
      </c>
      <c r="I11" s="171">
        <v>0</v>
      </c>
      <c r="J11" s="171">
        <v>0</v>
      </c>
      <c r="K11" s="171">
        <v>0</v>
      </c>
      <c r="L11" s="171">
        <v>0</v>
      </c>
      <c r="M11" s="171">
        <v>0</v>
      </c>
      <c r="N11" s="171">
        <v>0</v>
      </c>
      <c r="P11" s="157"/>
      <c r="Q11" s="157"/>
      <c r="R11" s="157"/>
      <c r="S11" s="157"/>
      <c r="T11" s="157"/>
      <c r="U11" s="157"/>
      <c r="V11" s="157"/>
      <c r="W11" s="157"/>
      <c r="X11" s="157"/>
      <c r="Y11" s="157"/>
      <c r="Z11" s="157"/>
      <c r="AA11" s="157"/>
      <c r="AB11" s="157"/>
      <c r="AC11" s="157"/>
    </row>
    <row r="12" spans="1:29" s="33" customFormat="1" ht="18.600000000000001" customHeight="1">
      <c r="A12" s="1467" t="s">
        <v>1309</v>
      </c>
      <c r="B12" s="1468"/>
      <c r="C12" s="1468"/>
      <c r="D12" s="1469"/>
      <c r="E12" s="166"/>
      <c r="F12" s="129">
        <v>15829.000000031147</v>
      </c>
      <c r="G12" s="171">
        <v>100</v>
      </c>
      <c r="H12" s="171">
        <v>0.7663540300884939</v>
      </c>
      <c r="I12" s="171">
        <v>3.611075909942338</v>
      </c>
      <c r="J12" s="171">
        <v>37.907836248418519</v>
      </c>
      <c r="K12" s="171">
        <v>26.660031755504761</v>
      </c>
      <c r="L12" s="171">
        <v>6.9586957648835472</v>
      </c>
      <c r="M12" s="171">
        <v>17.965887514358876</v>
      </c>
      <c r="N12" s="171">
        <v>6.1301187768039309</v>
      </c>
      <c r="P12" s="157"/>
      <c r="Q12" s="157"/>
      <c r="R12" s="157"/>
      <c r="S12" s="157"/>
      <c r="T12" s="157"/>
      <c r="U12" s="157"/>
      <c r="V12" s="157"/>
      <c r="W12" s="157"/>
      <c r="X12" s="157"/>
      <c r="Y12" s="157"/>
      <c r="Z12" s="157"/>
      <c r="AA12" s="157"/>
      <c r="AB12" s="157"/>
      <c r="AC12" s="157"/>
    </row>
    <row r="13" spans="1:29" s="33" customFormat="1" ht="18.600000000000001" customHeight="1">
      <c r="A13" s="1467" t="s">
        <v>1310</v>
      </c>
      <c r="B13" s="1468"/>
      <c r="C13" s="1468"/>
      <c r="D13" s="1469"/>
      <c r="E13" s="166"/>
      <c r="F13" s="129">
        <v>15486.999999856676</v>
      </c>
      <c r="G13" s="171">
        <v>100</v>
      </c>
      <c r="H13" s="171">
        <v>0.60909195623294754</v>
      </c>
      <c r="I13" s="171">
        <v>5.8586455134923154</v>
      </c>
      <c r="J13" s="171">
        <v>42.055586786941241</v>
      </c>
      <c r="K13" s="171">
        <v>25.100211071886484</v>
      </c>
      <c r="L13" s="171">
        <v>4.0622681672727685</v>
      </c>
      <c r="M13" s="171">
        <v>16.488600192344173</v>
      </c>
      <c r="N13" s="171">
        <v>5.8255963118299174</v>
      </c>
      <c r="P13" s="157"/>
      <c r="Q13" s="157"/>
      <c r="R13" s="157"/>
      <c r="S13" s="157"/>
      <c r="T13" s="157"/>
      <c r="U13" s="157"/>
      <c r="V13" s="157"/>
      <c r="W13" s="157"/>
      <c r="X13" s="157"/>
      <c r="Y13" s="157"/>
      <c r="Z13" s="157"/>
      <c r="AA13" s="157"/>
      <c r="AB13" s="157"/>
      <c r="AC13" s="157"/>
    </row>
    <row r="14" spans="1:29" s="33" customFormat="1" ht="18.600000000000001" customHeight="1">
      <c r="A14" s="1467" t="s">
        <v>1311</v>
      </c>
      <c r="B14" s="1468"/>
      <c r="C14" s="1468"/>
      <c r="D14" s="1469"/>
      <c r="E14" s="166"/>
      <c r="F14" s="129">
        <v>15649.000000000044</v>
      </c>
      <c r="G14" s="171">
        <v>100</v>
      </c>
      <c r="H14" s="171">
        <v>0.34966258623094126</v>
      </c>
      <c r="I14" s="171">
        <v>6.1313326871619047</v>
      </c>
      <c r="J14" s="171">
        <v>46.62180839749189</v>
      </c>
      <c r="K14" s="171">
        <v>10.329174068312764</v>
      </c>
      <c r="L14" s="171">
        <v>3.0624902406354728</v>
      </c>
      <c r="M14" s="171">
        <v>29.111955023642576</v>
      </c>
      <c r="N14" s="171">
        <v>4.393576996524124</v>
      </c>
      <c r="P14" s="157"/>
      <c r="Q14" s="157"/>
      <c r="R14" s="157"/>
      <c r="S14" s="157"/>
      <c r="T14" s="157"/>
      <c r="U14" s="157"/>
      <c r="V14" s="157"/>
      <c r="W14" s="157"/>
      <c r="X14" s="157"/>
      <c r="Y14" s="157"/>
      <c r="Z14" s="157"/>
      <c r="AA14" s="157"/>
      <c r="AB14" s="157"/>
      <c r="AC14" s="157"/>
    </row>
    <row r="15" spans="1:29" s="33" customFormat="1" ht="18.600000000000001" customHeight="1">
      <c r="A15" s="1467" t="s">
        <v>1312</v>
      </c>
      <c r="B15" s="1468"/>
      <c r="C15" s="1468"/>
      <c r="D15" s="1469"/>
      <c r="E15" s="166"/>
      <c r="F15" s="129">
        <v>15686.999999796744</v>
      </c>
      <c r="G15" s="171">
        <v>100</v>
      </c>
      <c r="H15" s="171">
        <v>0.54906007938464896</v>
      </c>
      <c r="I15" s="171">
        <v>7.5381281410617271</v>
      </c>
      <c r="J15" s="171">
        <v>39.230312634927529</v>
      </c>
      <c r="K15" s="171">
        <v>15.554199263867073</v>
      </c>
      <c r="L15" s="171">
        <v>5.7614972438038574</v>
      </c>
      <c r="M15" s="171">
        <v>27.610194513188418</v>
      </c>
      <c r="N15" s="171">
        <v>3.7566081237666382</v>
      </c>
      <c r="P15" s="157"/>
      <c r="Q15" s="157"/>
      <c r="R15" s="157"/>
      <c r="S15" s="157"/>
      <c r="T15" s="157"/>
      <c r="U15" s="157"/>
      <c r="V15" s="157"/>
      <c r="W15" s="157"/>
      <c r="X15" s="157"/>
      <c r="Y15" s="157"/>
      <c r="Z15" s="157"/>
      <c r="AA15" s="157"/>
      <c r="AB15" s="157"/>
      <c r="AC15" s="157"/>
    </row>
    <row r="16" spans="1:29" ht="18.600000000000001" customHeight="1">
      <c r="A16" s="1825" t="s">
        <v>43</v>
      </c>
      <c r="B16" s="1825"/>
      <c r="C16" s="1825"/>
      <c r="D16" s="167"/>
      <c r="E16" s="166"/>
      <c r="F16" s="1017"/>
      <c r="G16" s="1018"/>
      <c r="H16" s="1019"/>
      <c r="I16" s="1019"/>
      <c r="J16" s="1019"/>
      <c r="K16" s="1019"/>
      <c r="L16" s="1019"/>
      <c r="M16" s="1019"/>
      <c r="N16" s="1019"/>
      <c r="P16" s="1000"/>
      <c r="Q16" s="1000"/>
      <c r="R16" s="1000"/>
      <c r="S16" s="1000"/>
      <c r="T16" s="1000"/>
      <c r="U16" s="1000"/>
      <c r="V16" s="1000"/>
      <c r="W16" s="1000"/>
      <c r="X16" s="1000"/>
      <c r="Y16" s="1000"/>
      <c r="Z16" s="1000"/>
      <c r="AA16" s="1000"/>
      <c r="AB16" s="1000"/>
      <c r="AC16" s="1000"/>
    </row>
    <row r="17" spans="1:29" ht="18.600000000000001" customHeight="1">
      <c r="A17" s="34"/>
      <c r="B17" s="34" t="s">
        <v>44</v>
      </c>
      <c r="C17" s="34"/>
      <c r="D17" s="1001"/>
      <c r="E17" s="1002"/>
      <c r="F17" s="1017">
        <v>11488.483630518615</v>
      </c>
      <c r="G17" s="1011">
        <v>100</v>
      </c>
      <c r="H17" s="1011">
        <v>0.74971647627325511</v>
      </c>
      <c r="I17" s="1011">
        <v>8.3103983204521761</v>
      </c>
      <c r="J17" s="1011">
        <v>37.882875235410332</v>
      </c>
      <c r="K17" s="1011">
        <v>16.1477130161703</v>
      </c>
      <c r="L17" s="1011">
        <v>6.1179011270292341</v>
      </c>
      <c r="M17" s="1011">
        <v>28.538423555215122</v>
      </c>
      <c r="N17" s="1011">
        <v>2.2529722694495899</v>
      </c>
      <c r="P17" s="1000"/>
      <c r="Q17" s="1000"/>
      <c r="R17" s="1000"/>
      <c r="S17" s="1000"/>
      <c r="T17" s="1000"/>
      <c r="U17" s="1000"/>
      <c r="V17" s="1000"/>
      <c r="W17" s="1000"/>
      <c r="X17" s="1000"/>
      <c r="Y17" s="1000"/>
      <c r="Z17" s="1000"/>
      <c r="AA17" s="1000"/>
      <c r="AB17" s="1000"/>
      <c r="AC17" s="1000"/>
    </row>
    <row r="18" spans="1:29" ht="18.600000000000001" customHeight="1">
      <c r="A18" s="34"/>
      <c r="B18" s="34" t="s">
        <v>995</v>
      </c>
      <c r="C18" s="34"/>
      <c r="D18" s="1001"/>
      <c r="E18" s="1002"/>
      <c r="F18" s="1017">
        <v>4198.5163692781116</v>
      </c>
      <c r="G18" s="1011">
        <v>100</v>
      </c>
      <c r="H18" s="1011">
        <v>0</v>
      </c>
      <c r="I18" s="1011">
        <v>5.4249499290662753</v>
      </c>
      <c r="J18" s="1011">
        <v>42.917332321399385</v>
      </c>
      <c r="K18" s="1011">
        <v>13.930155809441862</v>
      </c>
      <c r="L18" s="1011">
        <v>4.7862622278708571</v>
      </c>
      <c r="M18" s="1011">
        <v>25.070262971483174</v>
      </c>
      <c r="N18" s="1011">
        <v>7.8710367407384201</v>
      </c>
      <c r="P18" s="1000"/>
      <c r="Q18" s="1000"/>
      <c r="R18" s="1000"/>
      <c r="S18" s="1000"/>
      <c r="T18" s="1000"/>
      <c r="U18" s="1000"/>
      <c r="V18" s="1000"/>
      <c r="W18" s="1000"/>
      <c r="X18" s="1000"/>
      <c r="Y18" s="1000"/>
      <c r="Z18" s="1000"/>
      <c r="AA18" s="1000"/>
      <c r="AB18" s="1000"/>
      <c r="AC18" s="1000"/>
    </row>
    <row r="19" spans="1:29" ht="18.600000000000001" customHeight="1">
      <c r="A19" s="1825" t="s">
        <v>13</v>
      </c>
      <c r="B19" s="1825"/>
      <c r="C19" s="1825"/>
      <c r="D19" s="167"/>
      <c r="E19" s="1002"/>
      <c r="F19" s="1017"/>
      <c r="G19" s="1011"/>
      <c r="H19" s="1011"/>
      <c r="I19" s="1011"/>
      <c r="J19" s="1011"/>
      <c r="K19" s="1011"/>
      <c r="L19" s="1011"/>
      <c r="M19" s="1011"/>
      <c r="N19" s="1011"/>
      <c r="P19" s="1000"/>
      <c r="Q19" s="1000"/>
      <c r="R19" s="1000"/>
      <c r="S19" s="1000"/>
      <c r="T19" s="1000"/>
      <c r="U19" s="1000"/>
      <c r="V19" s="1000"/>
      <c r="W19" s="1000"/>
      <c r="X19" s="1000"/>
      <c r="Y19" s="1000"/>
      <c r="Z19" s="1000"/>
      <c r="AA19" s="1000"/>
      <c r="AB19" s="1000"/>
      <c r="AC19" s="1000"/>
    </row>
    <row r="20" spans="1:29" ht="18.600000000000001" customHeight="1">
      <c r="A20" s="34"/>
      <c r="B20" s="1330" t="s">
        <v>52</v>
      </c>
      <c r="C20" s="34"/>
      <c r="D20" s="1001"/>
      <c r="E20" s="1002"/>
      <c r="F20" s="1017">
        <v>2531.0000000304785</v>
      </c>
      <c r="G20" s="1011">
        <v>100</v>
      </c>
      <c r="H20" s="1011">
        <v>1.2101112984723756</v>
      </c>
      <c r="I20" s="1011">
        <v>9.5611079406307642</v>
      </c>
      <c r="J20" s="1011">
        <v>39.472371138913786</v>
      </c>
      <c r="K20" s="1011">
        <v>13.526509238951512</v>
      </c>
      <c r="L20" s="1011">
        <v>6.8730426896264643</v>
      </c>
      <c r="M20" s="1011">
        <v>26.598458200198618</v>
      </c>
      <c r="N20" s="1011">
        <v>2.7583994932065572</v>
      </c>
      <c r="P20" s="1000"/>
      <c r="Q20" s="1000"/>
      <c r="R20" s="1000"/>
      <c r="S20" s="1000"/>
      <c r="T20" s="1000"/>
      <c r="U20" s="1000"/>
      <c r="V20" s="1000"/>
      <c r="W20" s="1000"/>
      <c r="X20" s="1000"/>
      <c r="Y20" s="1000"/>
      <c r="Z20" s="1000"/>
      <c r="AA20" s="1000"/>
      <c r="AB20" s="1000"/>
      <c r="AC20" s="1000"/>
    </row>
    <row r="21" spans="1:29" ht="18.600000000000001" customHeight="1">
      <c r="A21" s="34"/>
      <c r="B21" s="1330" t="s">
        <v>53</v>
      </c>
      <c r="C21" s="34"/>
      <c r="D21" s="1001"/>
      <c r="E21" s="1002"/>
      <c r="F21" s="1017">
        <v>1035.0000000021516</v>
      </c>
      <c r="G21" s="1011">
        <v>100</v>
      </c>
      <c r="H21" s="1011">
        <v>1.5320910973370461</v>
      </c>
      <c r="I21" s="1011">
        <v>9.0864901763328447</v>
      </c>
      <c r="J21" s="1011">
        <v>34.194489537235185</v>
      </c>
      <c r="K21" s="1011">
        <v>14.483378441970455</v>
      </c>
      <c r="L21" s="1011">
        <v>7.9547322761111232</v>
      </c>
      <c r="M21" s="1011">
        <v>30.294697648720721</v>
      </c>
      <c r="N21" s="1011">
        <v>2.4541208222927784</v>
      </c>
      <c r="P21" s="1000"/>
      <c r="Q21" s="1000"/>
      <c r="R21" s="1000"/>
      <c r="S21" s="1000"/>
      <c r="T21" s="1000"/>
      <c r="U21" s="1000"/>
      <c r="V21" s="1000"/>
      <c r="W21" s="1000"/>
      <c r="X21" s="1000"/>
      <c r="Y21" s="1000"/>
      <c r="Z21" s="1000"/>
      <c r="AA21" s="1000"/>
      <c r="AB21" s="1000"/>
      <c r="AC21" s="1000"/>
    </row>
    <row r="22" spans="1:29" ht="18.600000000000001" customHeight="1">
      <c r="A22" s="34"/>
      <c r="B22" s="1330" t="s">
        <v>54</v>
      </c>
      <c r="C22" s="34"/>
      <c r="D22" s="1001"/>
      <c r="E22" s="1002"/>
      <c r="F22" s="1017">
        <v>5840.999999803932</v>
      </c>
      <c r="G22" s="1011">
        <v>100</v>
      </c>
      <c r="H22" s="1011">
        <v>0.2488423852237136</v>
      </c>
      <c r="I22" s="1011">
        <v>8.5487524293549857</v>
      </c>
      <c r="J22" s="1011">
        <v>36.916440439219031</v>
      </c>
      <c r="K22" s="1011">
        <v>17.752847651053489</v>
      </c>
      <c r="L22" s="1011">
        <v>6.1185272856488533</v>
      </c>
      <c r="M22" s="1011">
        <v>28.73269748079845</v>
      </c>
      <c r="N22" s="1011">
        <v>1.6818923287014576</v>
      </c>
      <c r="P22" s="1000"/>
      <c r="Q22" s="1000"/>
      <c r="R22" s="1000"/>
      <c r="S22" s="1000"/>
      <c r="T22" s="1000"/>
      <c r="U22" s="1000"/>
      <c r="V22" s="1000"/>
      <c r="W22" s="1000"/>
      <c r="X22" s="1000"/>
      <c r="Y22" s="1000"/>
      <c r="Z22" s="1000"/>
      <c r="AA22" s="1000"/>
      <c r="AB22" s="1000"/>
      <c r="AC22" s="1000"/>
    </row>
    <row r="23" spans="1:29" ht="18.600000000000001" customHeight="1">
      <c r="A23" s="34"/>
      <c r="B23" s="1330" t="s">
        <v>882</v>
      </c>
      <c r="C23" s="34"/>
      <c r="D23" s="1001"/>
      <c r="E23" s="1002"/>
      <c r="F23" s="1017">
        <v>5869.9999999601523</v>
      </c>
      <c r="G23" s="1011">
        <v>100</v>
      </c>
      <c r="H23" s="1011">
        <v>0.35964414155863644</v>
      </c>
      <c r="I23" s="1011">
        <v>5.2663835909326613</v>
      </c>
      <c r="J23" s="1011">
        <v>42.398827542534519</v>
      </c>
      <c r="K23" s="1011">
        <v>14.613023705572676</v>
      </c>
      <c r="L23" s="1011">
        <v>4.56788252723008</v>
      </c>
      <c r="M23" s="1011">
        <v>26.425506911773933</v>
      </c>
      <c r="N23" s="1011">
        <v>6.3687315803975881</v>
      </c>
      <c r="P23" s="1000"/>
      <c r="Q23" s="1000"/>
      <c r="R23" s="1000"/>
      <c r="S23" s="1000"/>
      <c r="T23" s="1000"/>
      <c r="U23" s="1000"/>
      <c r="V23" s="1000"/>
      <c r="W23" s="1000"/>
      <c r="X23" s="1000"/>
      <c r="Y23" s="1000"/>
      <c r="Z23" s="1000"/>
      <c r="AA23" s="1000"/>
      <c r="AB23" s="1000"/>
      <c r="AC23" s="1000"/>
    </row>
    <row r="24" spans="1:29" ht="18.600000000000001" customHeight="1">
      <c r="A24" s="34"/>
      <c r="B24" s="1330" t="s">
        <v>884</v>
      </c>
      <c r="C24" s="34"/>
      <c r="D24" s="1001"/>
      <c r="E24" s="1002"/>
      <c r="F24" s="1017">
        <v>410</v>
      </c>
      <c r="G24" s="1011">
        <v>100</v>
      </c>
      <c r="H24" s="1011">
        <v>0.97560975609756095</v>
      </c>
      <c r="I24" s="1011">
        <v>9.2682926829268286</v>
      </c>
      <c r="J24" s="1011">
        <v>38.048780487804876</v>
      </c>
      <c r="K24" s="1011">
        <v>12.926829268292684</v>
      </c>
      <c r="L24" s="1011">
        <v>5.3658536585365857</v>
      </c>
      <c r="M24" s="1011">
        <v>28.048780487804876</v>
      </c>
      <c r="N24" s="1011">
        <v>5.3658536585365857</v>
      </c>
      <c r="P24" s="1000"/>
      <c r="Q24" s="1000"/>
      <c r="R24" s="1000"/>
      <c r="S24" s="1000"/>
      <c r="T24" s="1000"/>
      <c r="U24" s="1000"/>
      <c r="V24" s="1000"/>
      <c r="W24" s="1000"/>
      <c r="X24" s="1000"/>
      <c r="Y24" s="1000"/>
      <c r="Z24" s="1000"/>
      <c r="AA24" s="1000"/>
      <c r="AB24" s="1000"/>
      <c r="AC24" s="1000"/>
    </row>
    <row r="25" spans="1:29" ht="18.600000000000001" customHeight="1">
      <c r="A25" s="1825" t="s">
        <v>14</v>
      </c>
      <c r="B25" s="1825"/>
      <c r="C25" s="1825"/>
      <c r="D25" s="167"/>
      <c r="E25" s="1002"/>
      <c r="F25" s="1017"/>
      <c r="G25" s="1011"/>
      <c r="H25" s="1011"/>
      <c r="I25" s="1011"/>
      <c r="J25" s="1011"/>
      <c r="K25" s="1011"/>
      <c r="L25" s="1011"/>
      <c r="M25" s="1011"/>
      <c r="N25" s="1011"/>
      <c r="P25" s="1000"/>
      <c r="Q25" s="1000"/>
      <c r="R25" s="1000"/>
      <c r="S25" s="1000"/>
      <c r="T25" s="1000"/>
      <c r="U25" s="1000"/>
      <c r="V25" s="1000"/>
      <c r="W25" s="1000"/>
      <c r="X25" s="1000"/>
      <c r="Y25" s="1000"/>
      <c r="Z25" s="1000"/>
      <c r="AA25" s="1000"/>
      <c r="AB25" s="1000"/>
      <c r="AC25" s="1000"/>
    </row>
    <row r="26" spans="1:29" ht="18.600000000000001" customHeight="1">
      <c r="A26" s="1470" t="s">
        <v>45</v>
      </c>
      <c r="B26" s="1470"/>
      <c r="C26" s="35"/>
      <c r="D26" s="167"/>
      <c r="E26" s="1002"/>
      <c r="F26" s="1017">
        <v>15268.999999797239</v>
      </c>
      <c r="G26" s="1011">
        <v>100</v>
      </c>
      <c r="H26" s="1011">
        <v>0.56409099910339677</v>
      </c>
      <c r="I26" s="1011">
        <v>7.6348235938364555</v>
      </c>
      <c r="J26" s="1011">
        <v>39.090538827680213</v>
      </c>
      <c r="K26" s="1011">
        <v>15.32804027415221</v>
      </c>
      <c r="L26" s="1011">
        <v>5.5722341278042808</v>
      </c>
      <c r="M26" s="1011">
        <v>27.974631839206754</v>
      </c>
      <c r="N26" s="1011">
        <v>3.8356403382165758</v>
      </c>
      <c r="P26" s="1000"/>
      <c r="Q26" s="1000"/>
      <c r="R26" s="1000"/>
      <c r="S26" s="1000"/>
      <c r="T26" s="1000"/>
      <c r="U26" s="1000"/>
      <c r="V26" s="1000"/>
      <c r="W26" s="1000"/>
      <c r="X26" s="1000"/>
      <c r="Y26" s="1000"/>
      <c r="Z26" s="1000"/>
      <c r="AA26" s="1000"/>
      <c r="AB26" s="1000"/>
      <c r="AC26" s="1000"/>
    </row>
    <row r="27" spans="1:29" ht="18.600000000000001" customHeight="1">
      <c r="A27" s="7"/>
      <c r="B27" s="1330" t="s">
        <v>815</v>
      </c>
      <c r="C27" s="35"/>
      <c r="D27" s="167"/>
      <c r="E27" s="1002"/>
      <c r="F27" s="1017">
        <v>1463.0000000204277</v>
      </c>
      <c r="G27" s="1011">
        <v>100</v>
      </c>
      <c r="H27" s="1011">
        <v>0.2734107997227716</v>
      </c>
      <c r="I27" s="1011">
        <v>3.5986478221746343</v>
      </c>
      <c r="J27" s="1011">
        <v>40.480034412024963</v>
      </c>
      <c r="K27" s="1011">
        <v>17.887727717798057</v>
      </c>
      <c r="L27" s="1011">
        <v>3.6994650777127309</v>
      </c>
      <c r="M27" s="1011">
        <v>33.325922646305074</v>
      </c>
      <c r="N27" s="1011">
        <v>0.73479152426182726</v>
      </c>
      <c r="P27" s="1000"/>
      <c r="Q27" s="1000"/>
      <c r="R27" s="1000"/>
      <c r="S27" s="1000"/>
      <c r="T27" s="1000"/>
      <c r="U27" s="1000"/>
      <c r="V27" s="1000"/>
      <c r="W27" s="1000"/>
      <c r="X27" s="1000"/>
      <c r="Y27" s="1000"/>
      <c r="Z27" s="1000"/>
      <c r="AA27" s="1000"/>
      <c r="AB27" s="1000"/>
      <c r="AC27" s="1000"/>
    </row>
    <row r="28" spans="1:29" ht="18.600000000000001" customHeight="1">
      <c r="A28" s="961"/>
      <c r="B28" s="961" t="s">
        <v>1313</v>
      </c>
      <c r="C28" s="988"/>
      <c r="D28" s="1001"/>
      <c r="E28" s="1002"/>
      <c r="F28" s="1017">
        <v>1019.999999999945</v>
      </c>
      <c r="G28" s="1011">
        <v>100</v>
      </c>
      <c r="H28" s="1011">
        <v>0.68235294118564227</v>
      </c>
      <c r="I28" s="1011">
        <v>11.635403049863577</v>
      </c>
      <c r="J28" s="1011">
        <v>33.0548474949547</v>
      </c>
      <c r="K28" s="1011">
        <v>21.698801742875649</v>
      </c>
      <c r="L28" s="1011">
        <v>8.098801742827634</v>
      </c>
      <c r="M28" s="1011">
        <v>23.065087145905572</v>
      </c>
      <c r="N28" s="1011">
        <v>1.7647058823871142</v>
      </c>
      <c r="P28" s="1000"/>
      <c r="Q28" s="1000"/>
      <c r="R28" s="1000"/>
      <c r="S28" s="1000"/>
      <c r="T28" s="1000"/>
      <c r="U28" s="1000"/>
      <c r="V28" s="1000"/>
      <c r="W28" s="1000"/>
      <c r="X28" s="1000"/>
      <c r="Y28" s="1000"/>
      <c r="Z28" s="1000"/>
      <c r="AA28" s="1000"/>
      <c r="AB28" s="1000"/>
      <c r="AC28" s="1000"/>
    </row>
    <row r="29" spans="1:29" ht="18.600000000000001" customHeight="1">
      <c r="A29" s="961"/>
      <c r="B29" s="961" t="s">
        <v>1314</v>
      </c>
      <c r="C29" s="988"/>
      <c r="D29" s="1001"/>
      <c r="E29" s="1002"/>
      <c r="F29" s="1017">
        <v>1205.9999999714673</v>
      </c>
      <c r="G29" s="1011">
        <v>100</v>
      </c>
      <c r="H29" s="1011">
        <v>0.40821533360846368</v>
      </c>
      <c r="I29" s="1011">
        <v>6.3905092511546462</v>
      </c>
      <c r="J29" s="1011">
        <v>40.184051632670581</v>
      </c>
      <c r="K29" s="1011">
        <v>11.139417709423324</v>
      </c>
      <c r="L29" s="1011">
        <v>5.9453340804851758</v>
      </c>
      <c r="M29" s="1011">
        <v>32.046665979937707</v>
      </c>
      <c r="N29" s="1011">
        <v>3.8858060127201557</v>
      </c>
      <c r="P29" s="1000"/>
      <c r="Q29" s="1000"/>
      <c r="R29" s="1000"/>
      <c r="S29" s="1000"/>
      <c r="T29" s="1000"/>
      <c r="U29" s="1000"/>
      <c r="V29" s="1000"/>
      <c r="W29" s="1000"/>
      <c r="X29" s="1000"/>
      <c r="Y29" s="1000"/>
      <c r="Z29" s="1000"/>
      <c r="AA29" s="1000"/>
      <c r="AB29" s="1000"/>
      <c r="AC29" s="1000"/>
    </row>
    <row r="30" spans="1:29" ht="18.600000000000001" customHeight="1">
      <c r="A30" s="961"/>
      <c r="B30" s="961" t="s">
        <v>1315</v>
      </c>
      <c r="C30" s="988"/>
      <c r="D30" s="1001"/>
      <c r="E30" s="1002"/>
      <c r="F30" s="1017">
        <v>1284.0000000587213</v>
      </c>
      <c r="G30" s="1011">
        <v>100</v>
      </c>
      <c r="H30" s="1011">
        <v>0</v>
      </c>
      <c r="I30" s="1011">
        <v>11.806795603490515</v>
      </c>
      <c r="J30" s="1011">
        <v>35.361217102146242</v>
      </c>
      <c r="K30" s="1011">
        <v>14.09188380686113</v>
      </c>
      <c r="L30" s="1011">
        <v>5.7992403024403183</v>
      </c>
      <c r="M30" s="1011">
        <v>32.940863185061815</v>
      </c>
      <c r="N30" s="1011">
        <v>0</v>
      </c>
      <c r="P30" s="1000"/>
      <c r="Q30" s="1000"/>
      <c r="R30" s="1000"/>
      <c r="S30" s="1000"/>
      <c r="T30" s="1000"/>
      <c r="U30" s="1000"/>
      <c r="V30" s="1000"/>
      <c r="W30" s="1000"/>
      <c r="X30" s="1000"/>
      <c r="Y30" s="1000"/>
      <c r="Z30" s="1000"/>
      <c r="AA30" s="1000"/>
      <c r="AB30" s="1000"/>
      <c r="AC30" s="1000"/>
    </row>
    <row r="31" spans="1:29" s="1006" customFormat="1" ht="18.600000000000001" customHeight="1">
      <c r="A31" s="1003"/>
      <c r="B31" s="1003" t="s">
        <v>1316</v>
      </c>
      <c r="C31" s="1003"/>
      <c r="D31" s="1004"/>
      <c r="E31" s="1005"/>
      <c r="F31" s="1017">
        <v>2295.9999999282904</v>
      </c>
      <c r="G31" s="1011">
        <v>100</v>
      </c>
      <c r="H31" s="1011">
        <v>1.3162107993404397</v>
      </c>
      <c r="I31" s="1011">
        <v>8.543239105776955</v>
      </c>
      <c r="J31" s="1011">
        <v>38.48908025349948</v>
      </c>
      <c r="K31" s="1011">
        <v>13.633540090471254</v>
      </c>
      <c r="L31" s="1011">
        <v>5.0038141784047934</v>
      </c>
      <c r="M31" s="1011">
        <v>28.276041782609706</v>
      </c>
      <c r="N31" s="1011">
        <v>4.738073789897526</v>
      </c>
      <c r="P31" s="1007"/>
      <c r="Q31" s="1007"/>
      <c r="R31" s="1007"/>
      <c r="S31" s="1007"/>
      <c r="T31" s="1007"/>
      <c r="U31" s="1007"/>
      <c r="V31" s="1007"/>
      <c r="W31" s="1007"/>
      <c r="X31" s="1007"/>
      <c r="Y31" s="1007"/>
      <c r="Z31" s="1007"/>
      <c r="AA31" s="1007"/>
      <c r="AB31" s="1007"/>
      <c r="AC31" s="1007"/>
    </row>
    <row r="32" spans="1:29" ht="18.600000000000001" customHeight="1">
      <c r="A32" s="961"/>
      <c r="B32" s="1330" t="s">
        <v>17</v>
      </c>
      <c r="C32" s="988"/>
      <c r="D32" s="1001"/>
      <c r="E32" s="1002"/>
      <c r="F32" s="1017">
        <v>2336.9999998498956</v>
      </c>
      <c r="G32" s="1011">
        <v>100</v>
      </c>
      <c r="H32" s="1011">
        <v>0</v>
      </c>
      <c r="I32" s="1011">
        <v>4.4324618271958949</v>
      </c>
      <c r="J32" s="1011">
        <v>48.230928141100904</v>
      </c>
      <c r="K32" s="1011">
        <v>14.323053603514357</v>
      </c>
      <c r="L32" s="1011">
        <v>5.9705419228684233</v>
      </c>
      <c r="M32" s="1011">
        <v>25.101150018797338</v>
      </c>
      <c r="N32" s="1011">
        <v>1.9418644865231223</v>
      </c>
      <c r="P32" s="1000"/>
      <c r="Q32" s="1000"/>
      <c r="R32" s="1000"/>
      <c r="S32" s="1000"/>
      <c r="T32" s="1000"/>
      <c r="U32" s="1000"/>
      <c r="V32" s="1000"/>
      <c r="W32" s="1000"/>
      <c r="X32" s="1000"/>
      <c r="Y32" s="1000"/>
      <c r="Z32" s="1000"/>
      <c r="AA32" s="1000"/>
      <c r="AB32" s="1000"/>
      <c r="AC32" s="1000"/>
    </row>
    <row r="33" spans="1:29" s="999" customFormat="1" ht="18.600000000000001" customHeight="1">
      <c r="A33" s="961"/>
      <c r="B33" s="961" t="s">
        <v>1317</v>
      </c>
      <c r="C33" s="988"/>
      <c r="D33" s="1001"/>
      <c r="E33" s="1002"/>
      <c r="F33" s="1017">
        <v>1391.9999999471299</v>
      </c>
      <c r="G33" s="1011">
        <v>100</v>
      </c>
      <c r="H33" s="1011">
        <v>0.68845785444163299</v>
      </c>
      <c r="I33" s="1011">
        <v>8.1333263935928475</v>
      </c>
      <c r="J33" s="1011">
        <v>26.944706332906978</v>
      </c>
      <c r="K33" s="1011">
        <v>16.277559592243882</v>
      </c>
      <c r="L33" s="1011">
        <v>3.4185679716831809</v>
      </c>
      <c r="M33" s="1011">
        <v>34.033964056607346</v>
      </c>
      <c r="N33" s="1011">
        <v>10.503417798524131</v>
      </c>
      <c r="P33" s="1000"/>
      <c r="Q33" s="1000"/>
      <c r="R33" s="1000"/>
      <c r="S33" s="1000"/>
      <c r="T33" s="1000"/>
      <c r="U33" s="1000"/>
      <c r="V33" s="1000"/>
      <c r="W33" s="1000"/>
      <c r="X33" s="1000"/>
      <c r="Y33" s="1000"/>
      <c r="Z33" s="1000"/>
      <c r="AA33" s="1000"/>
      <c r="AB33" s="1000"/>
      <c r="AC33" s="1000"/>
    </row>
    <row r="34" spans="1:29" ht="18.600000000000001" customHeight="1">
      <c r="A34" s="961"/>
      <c r="B34" s="961" t="s">
        <v>1318</v>
      </c>
      <c r="C34" s="988"/>
      <c r="D34" s="1001"/>
      <c r="E34" s="1002"/>
      <c r="F34" s="1017">
        <v>1910.9999999614831</v>
      </c>
      <c r="G34" s="1011">
        <v>100</v>
      </c>
      <c r="H34" s="1011">
        <v>1.5931158788014945</v>
      </c>
      <c r="I34" s="1011">
        <v>8.3514795896797729</v>
      </c>
      <c r="J34" s="1011">
        <v>40.904387581931672</v>
      </c>
      <c r="K34" s="1011">
        <v>16.257162753567929</v>
      </c>
      <c r="L34" s="1011">
        <v>4.9359230162028203</v>
      </c>
      <c r="M34" s="1011">
        <v>24.080629343227471</v>
      </c>
      <c r="N34" s="1011">
        <v>3.877301836588734</v>
      </c>
      <c r="P34" s="1000"/>
      <c r="Q34" s="1000"/>
      <c r="R34" s="1000"/>
      <c r="S34" s="1000"/>
      <c r="T34" s="1000"/>
      <c r="U34" s="1000"/>
      <c r="V34" s="1000"/>
      <c r="W34" s="1000"/>
      <c r="X34" s="1000"/>
      <c r="Y34" s="1000"/>
      <c r="Z34" s="1000"/>
      <c r="AA34" s="1000"/>
      <c r="AB34" s="1000"/>
      <c r="AC34" s="1000"/>
    </row>
    <row r="35" spans="1:29" ht="18.600000000000001" customHeight="1">
      <c r="A35" s="961"/>
      <c r="B35" s="1330" t="s">
        <v>18</v>
      </c>
      <c r="C35" s="988"/>
      <c r="D35" s="1001"/>
      <c r="E35" s="1002"/>
      <c r="F35" s="1017">
        <v>1622.0000000610351</v>
      </c>
      <c r="G35" s="1011">
        <v>100</v>
      </c>
      <c r="H35" s="1011">
        <v>0</v>
      </c>
      <c r="I35" s="1011">
        <v>10.738906250243295</v>
      </c>
      <c r="J35" s="1011">
        <v>38.77061631061401</v>
      </c>
      <c r="K35" s="1011">
        <v>15.490948722348399</v>
      </c>
      <c r="L35" s="1011">
        <v>3.9214837491249255</v>
      </c>
      <c r="M35" s="1011">
        <v>25.685133352362143</v>
      </c>
      <c r="N35" s="1011">
        <v>5.3929116153072387</v>
      </c>
      <c r="P35" s="1000"/>
      <c r="Q35" s="1000"/>
      <c r="R35" s="1000"/>
      <c r="S35" s="1000"/>
      <c r="T35" s="1000"/>
      <c r="U35" s="1000"/>
      <c r="V35" s="1000"/>
      <c r="W35" s="1000"/>
      <c r="X35" s="1000"/>
      <c r="Y35" s="1000"/>
      <c r="Z35" s="1000"/>
      <c r="AA35" s="1000"/>
      <c r="AB35" s="1000"/>
      <c r="AC35" s="1000"/>
    </row>
    <row r="36" spans="1:29" ht="18.600000000000001" customHeight="1">
      <c r="A36" s="961"/>
      <c r="B36" s="961" t="s">
        <v>1319</v>
      </c>
      <c r="C36" s="35"/>
      <c r="D36" s="167"/>
      <c r="E36" s="1002"/>
      <c r="F36" s="1017">
        <v>737.99999999882061</v>
      </c>
      <c r="G36" s="1011">
        <v>100</v>
      </c>
      <c r="H36" s="1011">
        <v>0</v>
      </c>
      <c r="I36" s="1011">
        <v>2.578041756616416</v>
      </c>
      <c r="J36" s="1011">
        <v>41.221640480983609</v>
      </c>
      <c r="K36" s="1011">
        <v>14.343499769691228</v>
      </c>
      <c r="L36" s="1011">
        <v>14.633190098518936</v>
      </c>
      <c r="M36" s="1011">
        <v>20.704967296240081</v>
      </c>
      <c r="N36" s="1011">
        <v>6.5186605979497179</v>
      </c>
      <c r="P36" s="1000"/>
      <c r="Q36" s="1000"/>
      <c r="R36" s="1000"/>
      <c r="S36" s="1000"/>
      <c r="T36" s="1000"/>
      <c r="U36" s="1000"/>
      <c r="V36" s="1000"/>
      <c r="W36" s="1000"/>
      <c r="X36" s="1000"/>
      <c r="Y36" s="1000"/>
      <c r="Z36" s="1000"/>
      <c r="AA36" s="1000"/>
      <c r="AB36" s="1000"/>
      <c r="AC36" s="1000"/>
    </row>
    <row r="37" spans="1:29" ht="18.600000000000001" customHeight="1">
      <c r="A37" s="961"/>
      <c r="B37" s="961" t="s">
        <v>1320</v>
      </c>
      <c r="C37" s="35"/>
      <c r="D37" s="167"/>
      <c r="E37" s="1002"/>
      <c r="F37" s="1017">
        <v>417.99999999950421</v>
      </c>
      <c r="G37" s="1011">
        <v>100</v>
      </c>
      <c r="H37" s="1011">
        <v>0</v>
      </c>
      <c r="I37" s="1011">
        <v>4.0059681688141682</v>
      </c>
      <c r="J37" s="1011">
        <v>44.336069244576805</v>
      </c>
      <c r="K37" s="1011">
        <v>23.815494990935115</v>
      </c>
      <c r="L37" s="1011">
        <v>12.675034368594751</v>
      </c>
      <c r="M37" s="1011">
        <v>14.297769798100829</v>
      </c>
      <c r="N37" s="1011">
        <v>0.86966342897835669</v>
      </c>
      <c r="P37" s="1000"/>
      <c r="Q37" s="1000"/>
      <c r="R37" s="1000"/>
      <c r="S37" s="1000"/>
      <c r="T37" s="1000"/>
      <c r="U37" s="1000"/>
      <c r="V37" s="1000"/>
      <c r="W37" s="1000"/>
      <c r="X37" s="1000"/>
      <c r="Y37" s="1000"/>
      <c r="Z37" s="1000"/>
      <c r="AA37" s="1000"/>
      <c r="AB37" s="1000"/>
      <c r="AC37" s="1000"/>
    </row>
    <row r="38" spans="1:29" ht="18.600000000000001" customHeight="1">
      <c r="A38" s="961"/>
      <c r="B38" s="961" t="s">
        <v>1321</v>
      </c>
      <c r="C38" s="35"/>
      <c r="D38" s="167"/>
      <c r="E38" s="1002"/>
      <c r="F38" s="1017">
        <v>4973.0000000505615</v>
      </c>
      <c r="G38" s="1011">
        <v>100</v>
      </c>
      <c r="H38" s="1011">
        <v>0.3193862240726581</v>
      </c>
      <c r="I38" s="1011">
        <v>8.0433968603768005</v>
      </c>
      <c r="J38" s="1011">
        <v>37.563644443526712</v>
      </c>
      <c r="K38" s="1011">
        <v>16.052813190128326</v>
      </c>
      <c r="L38" s="1011">
        <v>5.688596950680636</v>
      </c>
      <c r="M38" s="1011">
        <v>30.811695399544291</v>
      </c>
      <c r="N38" s="1011">
        <v>1.520466931670537</v>
      </c>
      <c r="P38" s="1000"/>
      <c r="Q38" s="1000"/>
      <c r="R38" s="1000"/>
      <c r="S38" s="1000"/>
      <c r="T38" s="1000"/>
      <c r="U38" s="1000"/>
      <c r="V38" s="1000"/>
      <c r="W38" s="1000"/>
      <c r="X38" s="1000"/>
      <c r="Y38" s="1000"/>
      <c r="Z38" s="1000"/>
      <c r="AA38" s="1000"/>
      <c r="AB38" s="1000"/>
      <c r="AC38" s="1000"/>
    </row>
    <row r="39" spans="1:29" ht="18.600000000000001" customHeight="1">
      <c r="A39" s="961"/>
      <c r="B39" s="1330" t="s">
        <v>20</v>
      </c>
      <c r="C39" s="35"/>
      <c r="D39" s="167"/>
      <c r="E39" s="1002"/>
      <c r="F39" s="1017">
        <v>4632.9999997781842</v>
      </c>
      <c r="G39" s="1011">
        <v>100</v>
      </c>
      <c r="H39" s="1011">
        <v>0.65228145809107507</v>
      </c>
      <c r="I39" s="1011">
        <v>6.4696611865266158</v>
      </c>
      <c r="J39" s="1011">
        <v>43.403109718846387</v>
      </c>
      <c r="K39" s="1011">
        <v>13.9813477917351</v>
      </c>
      <c r="L39" s="1011">
        <v>5.4914556070200682</v>
      </c>
      <c r="M39" s="1011">
        <v>26.674547707084525</v>
      </c>
      <c r="N39" s="1011">
        <v>3.3275965306963355</v>
      </c>
      <c r="P39" s="1000"/>
      <c r="Q39" s="1000"/>
      <c r="R39" s="1000"/>
      <c r="S39" s="1000"/>
      <c r="T39" s="1000"/>
      <c r="U39" s="1000"/>
      <c r="V39" s="1000"/>
      <c r="W39" s="1000"/>
      <c r="X39" s="1000"/>
      <c r="Y39" s="1000"/>
      <c r="Z39" s="1000"/>
      <c r="AA39" s="1000"/>
      <c r="AB39" s="1000"/>
      <c r="AC39" s="1000"/>
    </row>
    <row r="40" spans="1:29" ht="18.600000000000001" customHeight="1">
      <c r="A40" s="1470" t="s">
        <v>21</v>
      </c>
      <c r="B40" s="1470"/>
      <c r="C40" s="35"/>
      <c r="D40" s="167"/>
      <c r="E40" s="1002"/>
      <c r="F40" s="1017">
        <v>4924.999999969662</v>
      </c>
      <c r="G40" s="1011">
        <v>100</v>
      </c>
      <c r="H40" s="1011">
        <v>0.81274675689326015</v>
      </c>
      <c r="I40" s="1011">
        <v>9.076096197732598</v>
      </c>
      <c r="J40" s="1011">
        <v>36.256092495585847</v>
      </c>
      <c r="K40" s="1011">
        <v>16.010582700926967</v>
      </c>
      <c r="L40" s="1011">
        <v>4.1729628713953906</v>
      </c>
      <c r="M40" s="1011">
        <v>27.4222633378496</v>
      </c>
      <c r="N40" s="1011">
        <v>6.2492556396160586</v>
      </c>
      <c r="P40" s="1000"/>
      <c r="Q40" s="1000"/>
      <c r="R40" s="1000"/>
      <c r="S40" s="1000"/>
      <c r="T40" s="1000"/>
      <c r="U40" s="1000"/>
      <c r="V40" s="1000"/>
      <c r="W40" s="1000"/>
      <c r="X40" s="1000"/>
      <c r="Y40" s="1000"/>
      <c r="Z40" s="1000"/>
      <c r="AA40" s="1000"/>
      <c r="AB40" s="1000"/>
      <c r="AC40" s="1000"/>
    </row>
    <row r="41" spans="1:29" ht="18.600000000000001" customHeight="1">
      <c r="A41" s="1479" t="s">
        <v>118</v>
      </c>
      <c r="B41" s="1479"/>
      <c r="C41" s="1479"/>
      <c r="D41" s="1001"/>
      <c r="E41" s="1002"/>
      <c r="F41" s="1017"/>
      <c r="G41" s="1011"/>
      <c r="H41" s="1011"/>
      <c r="I41" s="1011"/>
      <c r="J41" s="1011"/>
      <c r="K41" s="1011"/>
      <c r="L41" s="1011"/>
      <c r="M41" s="1011"/>
      <c r="N41" s="1011"/>
      <c r="P41" s="1000"/>
      <c r="Q41" s="1000"/>
      <c r="R41" s="1000"/>
      <c r="S41" s="1000"/>
      <c r="T41" s="1000"/>
      <c r="U41" s="1000"/>
      <c r="V41" s="1000"/>
      <c r="W41" s="1000"/>
      <c r="X41" s="1000"/>
      <c r="Y41" s="1000"/>
      <c r="Z41" s="1000"/>
      <c r="AA41" s="1000"/>
      <c r="AB41" s="1000"/>
      <c r="AC41" s="1000"/>
    </row>
    <row r="42" spans="1:29" ht="18.600000000000001" customHeight="1">
      <c r="A42" s="1470" t="s">
        <v>22</v>
      </c>
      <c r="B42" s="1470" t="s">
        <v>22</v>
      </c>
      <c r="C42" s="1334"/>
      <c r="D42" s="1001"/>
      <c r="E42" s="1002"/>
      <c r="F42" s="1017">
        <v>7299.8195631585522</v>
      </c>
      <c r="G42" s="1011">
        <v>100</v>
      </c>
      <c r="H42" s="1011">
        <v>0.39536745887717489</v>
      </c>
      <c r="I42" s="1011">
        <v>5.7563488199735682</v>
      </c>
      <c r="J42" s="1011">
        <v>38.797640334043393</v>
      </c>
      <c r="K42" s="1011">
        <v>17.654363958035137</v>
      </c>
      <c r="L42" s="1011">
        <v>6.5266252435500665</v>
      </c>
      <c r="M42" s="1011">
        <v>27.944945098993795</v>
      </c>
      <c r="N42" s="1011">
        <v>2.9247090865269199</v>
      </c>
      <c r="P42" s="1000"/>
      <c r="Q42" s="1000"/>
      <c r="R42" s="1000"/>
      <c r="S42" s="1000"/>
      <c r="T42" s="1000"/>
      <c r="U42" s="1000"/>
      <c r="V42" s="1000"/>
      <c r="W42" s="1000"/>
      <c r="X42" s="1000"/>
      <c r="Y42" s="1000"/>
      <c r="Z42" s="1000"/>
      <c r="AA42" s="1000"/>
      <c r="AB42" s="1000"/>
      <c r="AC42" s="1000"/>
    </row>
    <row r="43" spans="1:29" s="999" customFormat="1" ht="18.600000000000001" customHeight="1">
      <c r="A43" s="1330"/>
      <c r="B43" s="1330" t="s">
        <v>996</v>
      </c>
      <c r="C43" s="1330"/>
      <c r="D43" s="1001"/>
      <c r="E43" s="1002"/>
      <c r="F43" s="1017">
        <v>5083.7671906391706</v>
      </c>
      <c r="G43" s="1011">
        <v>100</v>
      </c>
      <c r="H43" s="1011">
        <v>0.13277555299068575</v>
      </c>
      <c r="I43" s="1011">
        <v>6.5852642060389091</v>
      </c>
      <c r="J43" s="1011">
        <v>41.321797115518741</v>
      </c>
      <c r="K43" s="1011">
        <v>13.694924376705355</v>
      </c>
      <c r="L43" s="1011">
        <v>5.4695261895431626</v>
      </c>
      <c r="M43" s="1011">
        <v>30.668940061185406</v>
      </c>
      <c r="N43" s="1011">
        <v>2.1267724980178664</v>
      </c>
      <c r="P43" s="1000"/>
      <c r="Q43" s="1000"/>
      <c r="R43" s="1000"/>
      <c r="S43" s="1000"/>
      <c r="T43" s="1000"/>
      <c r="U43" s="1000"/>
      <c r="V43" s="1000"/>
      <c r="W43" s="1000"/>
      <c r="X43" s="1000"/>
      <c r="Y43" s="1000"/>
      <c r="Z43" s="1000"/>
      <c r="AA43" s="1000"/>
      <c r="AB43" s="1000"/>
      <c r="AC43" s="1000"/>
    </row>
    <row r="44" spans="1:29" ht="18.600000000000001" customHeight="1">
      <c r="A44" s="1330"/>
      <c r="B44" s="1330" t="s">
        <v>24</v>
      </c>
      <c r="C44" s="1330"/>
      <c r="D44" s="1001"/>
      <c r="E44" s="1002"/>
      <c r="F44" s="1017">
        <v>1102.8672519452116</v>
      </c>
      <c r="G44" s="1011">
        <v>100</v>
      </c>
      <c r="H44" s="1011">
        <v>2.0048751171412138</v>
      </c>
      <c r="I44" s="1011">
        <v>4.3995811952414918</v>
      </c>
      <c r="J44" s="1011">
        <v>33.403499549082461</v>
      </c>
      <c r="K44" s="1011">
        <v>19.892544750479431</v>
      </c>
      <c r="L44" s="1011">
        <v>5.9014096167247159</v>
      </c>
      <c r="M44" s="1011">
        <v>25.397851859097667</v>
      </c>
      <c r="N44" s="1011">
        <v>9.0002379122329845</v>
      </c>
      <c r="P44" s="1000"/>
      <c r="Q44" s="1000"/>
      <c r="R44" s="1000"/>
      <c r="S44" s="1000"/>
      <c r="T44" s="1000"/>
      <c r="U44" s="1000"/>
      <c r="V44" s="1000"/>
      <c r="W44" s="1000"/>
      <c r="X44" s="1000"/>
      <c r="Y44" s="1000"/>
      <c r="Z44" s="1000"/>
      <c r="AA44" s="1000"/>
      <c r="AB44" s="1000"/>
      <c r="AC44" s="1000"/>
    </row>
    <row r="45" spans="1:29" ht="18.600000000000001" customHeight="1">
      <c r="A45" s="1330"/>
      <c r="B45" s="1330" t="s">
        <v>997</v>
      </c>
      <c r="C45" s="1330"/>
      <c r="D45" s="1001"/>
      <c r="E45" s="1002"/>
      <c r="F45" s="1017">
        <v>1113.1851205741689</v>
      </c>
      <c r="G45" s="1011">
        <v>100</v>
      </c>
      <c r="H45" s="1011">
        <v>0</v>
      </c>
      <c r="I45" s="1011">
        <v>3.3149954354828299</v>
      </c>
      <c r="J45" s="1011">
        <v>32.61429842768743</v>
      </c>
      <c r="K45" s="1011">
        <v>33.519158061511632</v>
      </c>
      <c r="L45" s="1011">
        <v>11.973675528518447</v>
      </c>
      <c r="M45" s="1011">
        <v>18.028310129394367</v>
      </c>
      <c r="N45" s="1011">
        <v>0.54956241740530209</v>
      </c>
      <c r="P45" s="1008"/>
      <c r="Q45" s="1008"/>
      <c r="R45" s="1008"/>
      <c r="S45" s="1008"/>
      <c r="T45" s="1008"/>
      <c r="U45" s="1008"/>
      <c r="V45" s="1008"/>
      <c r="W45" s="1008"/>
      <c r="X45" s="1008"/>
      <c r="Y45" s="1008"/>
      <c r="Z45" s="1008"/>
      <c r="AA45" s="1008"/>
      <c r="AB45" s="1008"/>
      <c r="AC45" s="1008"/>
    </row>
    <row r="46" spans="1:29" ht="18.600000000000001" customHeight="1" thickBot="1">
      <c r="A46" s="1471" t="s">
        <v>998</v>
      </c>
      <c r="B46" s="1471"/>
      <c r="C46" s="1331"/>
      <c r="D46" s="1009"/>
      <c r="E46" s="1010"/>
      <c r="F46" s="1020">
        <v>8387.1804366381657</v>
      </c>
      <c r="G46" s="1016">
        <v>100</v>
      </c>
      <c r="H46" s="1016">
        <v>0.68282713094259562</v>
      </c>
      <c r="I46" s="1016">
        <v>9.0889076483790117</v>
      </c>
      <c r="J46" s="1016">
        <v>39.606890884351451</v>
      </c>
      <c r="K46" s="1016">
        <v>13.726311639872213</v>
      </c>
      <c r="L46" s="1016">
        <v>5.0955647074691139</v>
      </c>
      <c r="M46" s="1016">
        <v>27.318842861283354</v>
      </c>
      <c r="N46" s="1016">
        <v>4.4806551277022626</v>
      </c>
      <c r="P46" s="1008"/>
      <c r="Q46" s="1008"/>
      <c r="R46" s="1008"/>
      <c r="S46" s="1008"/>
      <c r="T46" s="1008"/>
      <c r="U46" s="1008"/>
      <c r="V46" s="1008"/>
      <c r="W46" s="1008"/>
      <c r="X46" s="1008"/>
      <c r="Y46" s="1008"/>
      <c r="Z46" s="1008"/>
      <c r="AA46" s="1008"/>
      <c r="AB46" s="1008"/>
      <c r="AC46" s="1008"/>
    </row>
    <row r="47" spans="1:29" s="998" customFormat="1" ht="18" customHeight="1">
      <c r="B47" s="1644"/>
      <c r="C47" s="1644"/>
      <c r="D47" s="1644"/>
      <c r="E47" s="1644"/>
      <c r="F47" s="1644"/>
      <c r="G47" s="1644"/>
      <c r="H47" s="1644"/>
      <c r="I47" s="1644"/>
      <c r="J47" s="1644"/>
      <c r="K47" s="1644"/>
      <c r="L47" s="1644"/>
      <c r="M47" s="1644"/>
      <c r="N47" s="1644"/>
    </row>
    <row r="48" spans="1:29" ht="26.1" customHeight="1">
      <c r="E48" s="999"/>
    </row>
    <row r="49" spans="5:5" ht="26.1" customHeight="1">
      <c r="E49" s="999"/>
    </row>
    <row r="50" spans="5:5" ht="26.1" customHeight="1">
      <c r="E50" s="999"/>
    </row>
    <row r="51" spans="5:5" ht="26.1" customHeight="1">
      <c r="E51" s="999"/>
    </row>
    <row r="52" spans="5:5" ht="26.1" customHeight="1">
      <c r="E52" s="999"/>
    </row>
    <row r="53" spans="5:5" ht="26.1" customHeight="1">
      <c r="E53" s="999"/>
    </row>
    <row r="54" spans="5:5" ht="26.1" customHeight="1">
      <c r="E54" s="999"/>
    </row>
    <row r="55" spans="5:5" ht="26.1" customHeight="1">
      <c r="E55" s="999"/>
    </row>
    <row r="56" spans="5:5" ht="26.1" customHeight="1">
      <c r="E56" s="999"/>
    </row>
    <row r="57" spans="5:5" ht="26.1" customHeight="1">
      <c r="E57" s="999"/>
    </row>
    <row r="58" spans="5:5" ht="26.1" customHeight="1">
      <c r="E58" s="999"/>
    </row>
    <row r="59" spans="5:5" ht="26.1" customHeight="1">
      <c r="E59" s="999"/>
    </row>
    <row r="60" spans="5:5" ht="26.1" customHeight="1">
      <c r="E60" s="999"/>
    </row>
    <row r="61" spans="5:5" ht="26.1" customHeight="1">
      <c r="E61" s="999"/>
    </row>
    <row r="62" spans="5:5" ht="26.1" customHeight="1">
      <c r="E62" s="999"/>
    </row>
    <row r="63" spans="5:5" ht="26.1" customHeight="1">
      <c r="E63" s="999"/>
    </row>
    <row r="64" spans="5:5" ht="26.1" customHeight="1">
      <c r="E64" s="999"/>
    </row>
    <row r="65" spans="5:5" ht="26.1" customHeight="1">
      <c r="E65" s="999"/>
    </row>
    <row r="66" spans="5:5" ht="26.1" customHeight="1">
      <c r="E66" s="999"/>
    </row>
    <row r="67" spans="5:5" ht="26.1" customHeight="1">
      <c r="E67" s="999"/>
    </row>
    <row r="68" spans="5:5" ht="26.1" customHeight="1">
      <c r="E68" s="999"/>
    </row>
    <row r="69" spans="5:5">
      <c r="E69" s="999"/>
    </row>
    <row r="70" spans="5:5">
      <c r="E70" s="999"/>
    </row>
    <row r="71" spans="5:5">
      <c r="E71" s="999"/>
    </row>
    <row r="72" spans="5:5">
      <c r="E72" s="999"/>
    </row>
    <row r="73" spans="5:5">
      <c r="E73" s="999"/>
    </row>
    <row r="74" spans="5:5">
      <c r="E74" s="999"/>
    </row>
    <row r="75" spans="5:5">
      <c r="E75" s="999"/>
    </row>
    <row r="76" spans="5:5">
      <c r="E76" s="999"/>
    </row>
    <row r="77" spans="5:5">
      <c r="E77" s="999"/>
    </row>
    <row r="78" spans="5:5">
      <c r="E78" s="999"/>
    </row>
    <row r="79" spans="5:5">
      <c r="E79" s="999"/>
    </row>
    <row r="80" spans="5:5">
      <c r="E80" s="999"/>
    </row>
    <row r="81" spans="5:5">
      <c r="E81" s="999"/>
    </row>
    <row r="82" spans="5:5">
      <c r="E82" s="999"/>
    </row>
    <row r="83" spans="5:5">
      <c r="E83" s="999"/>
    </row>
    <row r="84" spans="5:5">
      <c r="E84" s="999"/>
    </row>
    <row r="85" spans="5:5">
      <c r="E85" s="999"/>
    </row>
    <row r="86" spans="5:5">
      <c r="E86" s="999"/>
    </row>
    <row r="87" spans="5:5">
      <c r="E87" s="999"/>
    </row>
    <row r="88" spans="5:5">
      <c r="E88" s="999"/>
    </row>
    <row r="89" spans="5:5">
      <c r="E89" s="999"/>
    </row>
    <row r="90" spans="5:5">
      <c r="E90" s="999"/>
    </row>
    <row r="91" spans="5:5">
      <c r="E91" s="999"/>
    </row>
    <row r="92" spans="5:5">
      <c r="E92" s="999"/>
    </row>
    <row r="93" spans="5:5">
      <c r="E93" s="999"/>
    </row>
    <row r="94" spans="5:5">
      <c r="E94" s="999"/>
    </row>
    <row r="95" spans="5:5">
      <c r="E95" s="999"/>
    </row>
    <row r="96" spans="5:5">
      <c r="E96" s="999"/>
    </row>
    <row r="97" spans="5:5">
      <c r="E97" s="999"/>
    </row>
    <row r="98" spans="5:5">
      <c r="E98" s="999"/>
    </row>
    <row r="99" spans="5:5">
      <c r="E99" s="999"/>
    </row>
    <row r="100" spans="5:5">
      <c r="E100" s="999"/>
    </row>
    <row r="101" spans="5:5">
      <c r="E101" s="999"/>
    </row>
    <row r="102" spans="5:5">
      <c r="E102" s="999"/>
    </row>
    <row r="103" spans="5:5">
      <c r="E103" s="999"/>
    </row>
    <row r="104" spans="5:5">
      <c r="E104" s="999"/>
    </row>
    <row r="105" spans="5:5">
      <c r="E105" s="999"/>
    </row>
    <row r="106" spans="5:5">
      <c r="E106" s="999"/>
    </row>
    <row r="107" spans="5:5">
      <c r="E107" s="999"/>
    </row>
    <row r="108" spans="5:5">
      <c r="E108" s="999"/>
    </row>
    <row r="109" spans="5:5">
      <c r="E109" s="999"/>
    </row>
    <row r="110" spans="5:5">
      <c r="E110" s="999"/>
    </row>
    <row r="111" spans="5:5">
      <c r="E111" s="999"/>
    </row>
    <row r="112" spans="5:5">
      <c r="E112" s="999"/>
    </row>
    <row r="113" spans="5:5">
      <c r="E113" s="999"/>
    </row>
    <row r="114" spans="5:5">
      <c r="E114" s="999"/>
    </row>
    <row r="115" spans="5:5">
      <c r="E115" s="999"/>
    </row>
    <row r="116" spans="5:5">
      <c r="E116" s="999"/>
    </row>
    <row r="117" spans="5:5">
      <c r="E117" s="999"/>
    </row>
    <row r="118" spans="5:5">
      <c r="E118" s="999"/>
    </row>
    <row r="119" spans="5:5">
      <c r="E119" s="999"/>
    </row>
    <row r="120" spans="5:5">
      <c r="E120" s="999"/>
    </row>
    <row r="121" spans="5:5">
      <c r="E121" s="999"/>
    </row>
    <row r="122" spans="5:5">
      <c r="E122" s="999"/>
    </row>
    <row r="123" spans="5:5">
      <c r="E123" s="999"/>
    </row>
    <row r="124" spans="5:5">
      <c r="E124" s="999"/>
    </row>
    <row r="125" spans="5:5">
      <c r="E125" s="999"/>
    </row>
    <row r="126" spans="5:5">
      <c r="E126" s="999"/>
    </row>
    <row r="127" spans="5:5">
      <c r="E127" s="999"/>
    </row>
    <row r="128" spans="5:5">
      <c r="E128" s="999"/>
    </row>
    <row r="129" spans="5:5">
      <c r="E129" s="999"/>
    </row>
    <row r="130" spans="5:5">
      <c r="E130" s="999"/>
    </row>
    <row r="131" spans="5:5">
      <c r="E131" s="999"/>
    </row>
    <row r="132" spans="5:5">
      <c r="E132" s="999"/>
    </row>
    <row r="133" spans="5:5">
      <c r="E133" s="999"/>
    </row>
    <row r="134" spans="5:5">
      <c r="E134" s="999"/>
    </row>
    <row r="135" spans="5:5">
      <c r="E135" s="999"/>
    </row>
    <row r="136" spans="5:5">
      <c r="E136" s="999"/>
    </row>
    <row r="137" spans="5:5">
      <c r="E137" s="999"/>
    </row>
    <row r="138" spans="5:5">
      <c r="E138" s="999"/>
    </row>
    <row r="139" spans="5:5">
      <c r="E139" s="999"/>
    </row>
    <row r="140" spans="5:5">
      <c r="E140" s="999"/>
    </row>
    <row r="141" spans="5:5">
      <c r="E141" s="999"/>
    </row>
    <row r="142" spans="5:5">
      <c r="E142" s="999"/>
    </row>
    <row r="143" spans="5:5">
      <c r="E143" s="999"/>
    </row>
    <row r="144" spans="5:5">
      <c r="E144" s="999"/>
    </row>
    <row r="145" spans="5:5">
      <c r="E145" s="999"/>
    </row>
    <row r="146" spans="5:5">
      <c r="E146" s="999"/>
    </row>
    <row r="147" spans="5:5">
      <c r="E147" s="999"/>
    </row>
    <row r="148" spans="5:5">
      <c r="E148" s="999"/>
    </row>
    <row r="149" spans="5:5">
      <c r="E149" s="999"/>
    </row>
    <row r="150" spans="5:5">
      <c r="E150" s="999"/>
    </row>
    <row r="151" spans="5:5">
      <c r="E151" s="999"/>
    </row>
    <row r="152" spans="5:5">
      <c r="E152" s="999"/>
    </row>
    <row r="153" spans="5:5">
      <c r="E153" s="999"/>
    </row>
    <row r="154" spans="5:5">
      <c r="E154" s="999"/>
    </row>
    <row r="155" spans="5:5">
      <c r="E155" s="999"/>
    </row>
    <row r="156" spans="5:5">
      <c r="E156" s="999"/>
    </row>
    <row r="157" spans="5:5">
      <c r="E157" s="999"/>
    </row>
    <row r="158" spans="5:5">
      <c r="E158" s="999"/>
    </row>
    <row r="159" spans="5:5">
      <c r="E159" s="999"/>
    </row>
    <row r="160" spans="5:5">
      <c r="E160" s="999"/>
    </row>
    <row r="161" spans="5:5">
      <c r="E161" s="999"/>
    </row>
    <row r="162" spans="5:5">
      <c r="E162" s="999"/>
    </row>
    <row r="163" spans="5:5">
      <c r="E163" s="999"/>
    </row>
    <row r="164" spans="5:5">
      <c r="E164" s="999"/>
    </row>
    <row r="165" spans="5:5">
      <c r="E165" s="999"/>
    </row>
    <row r="166" spans="5:5">
      <c r="E166" s="999"/>
    </row>
    <row r="167" spans="5:5">
      <c r="E167" s="999"/>
    </row>
    <row r="168" spans="5:5">
      <c r="E168" s="999"/>
    </row>
    <row r="169" spans="5:5">
      <c r="E169" s="999"/>
    </row>
    <row r="170" spans="5:5">
      <c r="E170" s="999"/>
    </row>
    <row r="171" spans="5:5">
      <c r="E171" s="999"/>
    </row>
    <row r="172" spans="5:5">
      <c r="E172" s="999"/>
    </row>
    <row r="173" spans="5:5">
      <c r="E173" s="999"/>
    </row>
    <row r="174" spans="5:5">
      <c r="E174" s="999"/>
    </row>
    <row r="175" spans="5:5">
      <c r="E175" s="999"/>
    </row>
    <row r="176" spans="5:5">
      <c r="E176" s="999"/>
    </row>
    <row r="177" spans="5:5">
      <c r="E177" s="999"/>
    </row>
    <row r="178" spans="5:5">
      <c r="E178" s="999"/>
    </row>
    <row r="179" spans="5:5">
      <c r="E179" s="999"/>
    </row>
    <row r="180" spans="5:5">
      <c r="E180" s="999"/>
    </row>
    <row r="181" spans="5:5">
      <c r="E181" s="999"/>
    </row>
    <row r="182" spans="5:5">
      <c r="E182" s="999"/>
    </row>
    <row r="183" spans="5:5">
      <c r="E183" s="999"/>
    </row>
    <row r="184" spans="5:5">
      <c r="E184" s="999"/>
    </row>
    <row r="185" spans="5:5">
      <c r="E185" s="999"/>
    </row>
    <row r="186" spans="5:5">
      <c r="E186" s="999"/>
    </row>
    <row r="187" spans="5:5">
      <c r="E187" s="999"/>
    </row>
    <row r="188" spans="5:5">
      <c r="E188" s="999"/>
    </row>
    <row r="189" spans="5:5">
      <c r="E189" s="999"/>
    </row>
    <row r="190" spans="5:5">
      <c r="E190" s="999"/>
    </row>
  </sheetData>
  <mergeCells count="32">
    <mergeCell ref="A1:N1"/>
    <mergeCell ref="A3:C4"/>
    <mergeCell ref="E3:E4"/>
    <mergeCell ref="F3:F4"/>
    <mergeCell ref="G3:G4"/>
    <mergeCell ref="H3:H4"/>
    <mergeCell ref="I3:I4"/>
    <mergeCell ref="J3:J4"/>
    <mergeCell ref="K3:K4"/>
    <mergeCell ref="L3:L4"/>
    <mergeCell ref="A14:D14"/>
    <mergeCell ref="M3:M4"/>
    <mergeCell ref="N3:N4"/>
    <mergeCell ref="A5:C5"/>
    <mergeCell ref="A6:C6"/>
    <mergeCell ref="A7:C7"/>
    <mergeCell ref="A8:C8"/>
    <mergeCell ref="A9:C9"/>
    <mergeCell ref="A10:D10"/>
    <mergeCell ref="A11:D11"/>
    <mergeCell ref="A12:D12"/>
    <mergeCell ref="A13:D13"/>
    <mergeCell ref="A41:C41"/>
    <mergeCell ref="A42:B42"/>
    <mergeCell ref="A46:B46"/>
    <mergeCell ref="B47:N47"/>
    <mergeCell ref="A15:D15"/>
    <mergeCell ref="A16:C16"/>
    <mergeCell ref="A19:C19"/>
    <mergeCell ref="A25:C25"/>
    <mergeCell ref="A26:B26"/>
    <mergeCell ref="A40:B40"/>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99"/>
  <sheetViews>
    <sheetView tabSelected="1" view="pageBreakPreview" topLeftCell="A32" zoomScaleNormal="100" zoomScaleSheetLayoutView="100" workbookViewId="0">
      <selection activeCell="H30" sqref="H30"/>
    </sheetView>
  </sheetViews>
  <sheetFormatPr defaultColWidth="9.140625" defaultRowHeight="15.75"/>
  <cols>
    <col min="1" max="1" width="2.28515625" style="37" customWidth="1"/>
    <col min="2" max="2" width="28.7109375" style="37" customWidth="1"/>
    <col min="3" max="3" width="2.28515625" style="37" customWidth="1"/>
    <col min="4" max="4" width="1.7109375" style="38" customWidth="1"/>
    <col min="5" max="5" width="10.5703125" style="987" hidden="1" customWidth="1"/>
    <col min="6" max="14" width="8.85546875" style="987" customWidth="1"/>
    <col min="15" max="15" width="9.140625" style="987" customWidth="1"/>
    <col min="16" max="16384" width="9.140625" style="987"/>
  </cols>
  <sheetData>
    <row r="1" spans="1:29" s="24" customFormat="1" ht="43.5" customHeight="1">
      <c r="A1" s="2067" t="s">
        <v>1361</v>
      </c>
      <c r="B1" s="2068"/>
      <c r="C1" s="2068"/>
      <c r="D1" s="2068"/>
      <c r="E1" s="2068"/>
      <c r="F1" s="2068"/>
      <c r="G1" s="2068"/>
      <c r="H1" s="2068"/>
      <c r="I1" s="2068"/>
      <c r="J1" s="2068"/>
      <c r="K1" s="2068"/>
      <c r="L1" s="2068"/>
      <c r="M1" s="2068"/>
      <c r="N1" s="2068"/>
    </row>
    <row r="2" spans="1:29" ht="15" customHeight="1" thickBot="1">
      <c r="A2" s="987"/>
      <c r="B2" s="26"/>
      <c r="C2" s="26"/>
      <c r="D2" s="27"/>
      <c r="N2" s="170" t="s">
        <v>999</v>
      </c>
    </row>
    <row r="3" spans="1:29" s="148" customFormat="1" ht="24.95" customHeight="1">
      <c r="A3" s="1836" t="s">
        <v>956</v>
      </c>
      <c r="B3" s="1836"/>
      <c r="C3" s="1836"/>
      <c r="D3" s="29"/>
      <c r="E3" s="1947" t="s">
        <v>957</v>
      </c>
      <c r="F3" s="1947" t="s">
        <v>958</v>
      </c>
      <c r="G3" s="1944" t="s">
        <v>957</v>
      </c>
      <c r="H3" s="1944" t="s">
        <v>1000</v>
      </c>
      <c r="I3" s="1947" t="s">
        <v>1001</v>
      </c>
      <c r="J3" s="2036" t="s">
        <v>1002</v>
      </c>
      <c r="K3" s="1947" t="s">
        <v>1003</v>
      </c>
      <c r="L3" s="1947" t="s">
        <v>1004</v>
      </c>
      <c r="M3" s="1944" t="s">
        <v>1005</v>
      </c>
      <c r="N3" s="1947" t="s">
        <v>1006</v>
      </c>
      <c r="O3" s="152"/>
    </row>
    <row r="4" spans="1:29" s="152" customFormat="1" ht="24.95" customHeight="1">
      <c r="A4" s="1838"/>
      <c r="B4" s="1838"/>
      <c r="C4" s="1838"/>
      <c r="D4" s="31"/>
      <c r="E4" s="1949"/>
      <c r="F4" s="1949"/>
      <c r="G4" s="1946"/>
      <c r="H4" s="1946"/>
      <c r="I4" s="1949"/>
      <c r="J4" s="2037"/>
      <c r="K4" s="1949"/>
      <c r="L4" s="1949"/>
      <c r="M4" s="1946"/>
      <c r="N4" s="1949"/>
    </row>
    <row r="5" spans="1:29" s="33" customFormat="1" ht="15" hidden="1" customHeight="1">
      <c r="A5" s="1825" t="s">
        <v>1362</v>
      </c>
      <c r="B5" s="1825"/>
      <c r="C5" s="1825"/>
      <c r="D5" s="167"/>
      <c r="E5" s="166"/>
      <c r="F5" s="173">
        <v>13884.21580122613</v>
      </c>
      <c r="G5" s="171">
        <v>100</v>
      </c>
      <c r="H5" s="171">
        <v>0.42139491149390423</v>
      </c>
      <c r="I5" s="171">
        <v>9.2319447887310453</v>
      </c>
      <c r="J5" s="174">
        <v>48.154577819596966</v>
      </c>
      <c r="K5" s="171">
        <v>16.944115449687914</v>
      </c>
      <c r="L5" s="171">
        <v>1.8360131495763587</v>
      </c>
      <c r="M5" s="171">
        <v>20.199192908265708</v>
      </c>
      <c r="N5" s="171">
        <v>3.2127609726487596</v>
      </c>
      <c r="P5" s="157"/>
      <c r="Q5" s="157"/>
      <c r="R5" s="157"/>
    </row>
    <row r="6" spans="1:29" s="33" customFormat="1" ht="15" hidden="1" customHeight="1">
      <c r="A6" s="1825" t="s">
        <v>1363</v>
      </c>
      <c r="B6" s="1825"/>
      <c r="C6" s="1825"/>
      <c r="D6" s="32"/>
      <c r="E6" s="153"/>
      <c r="F6" s="175">
        <v>0</v>
      </c>
      <c r="G6" s="175">
        <v>0</v>
      </c>
      <c r="H6" s="175">
        <v>0</v>
      </c>
      <c r="I6" s="175">
        <v>0</v>
      </c>
      <c r="J6" s="175">
        <v>0</v>
      </c>
      <c r="K6" s="175">
        <v>0</v>
      </c>
      <c r="L6" s="175">
        <v>0</v>
      </c>
      <c r="M6" s="175">
        <v>0</v>
      </c>
      <c r="N6" s="175">
        <v>0</v>
      </c>
      <c r="O6" s="176"/>
      <c r="P6" s="176"/>
      <c r="Q6" s="176"/>
      <c r="R6" s="176"/>
      <c r="S6" s="176"/>
      <c r="T6" s="176"/>
      <c r="U6" s="176"/>
      <c r="V6" s="176"/>
    </row>
    <row r="7" spans="1:29" s="33" customFormat="1" ht="15" hidden="1" customHeight="1">
      <c r="A7" s="1825" t="s">
        <v>1364</v>
      </c>
      <c r="B7" s="1825"/>
      <c r="C7" s="1825"/>
      <c r="D7" s="32"/>
      <c r="E7" s="153"/>
      <c r="F7" s="177">
        <v>14412</v>
      </c>
      <c r="G7" s="171">
        <v>100</v>
      </c>
      <c r="H7" s="171">
        <v>0.79311397306039078</v>
      </c>
      <c r="I7" s="171">
        <v>5.467131714784653</v>
      </c>
      <c r="J7" s="171">
        <v>36.543936974220109</v>
      </c>
      <c r="K7" s="171">
        <v>25.908524580211484</v>
      </c>
      <c r="L7" s="171">
        <v>7.0296880287348058</v>
      </c>
      <c r="M7" s="171">
        <v>18.601791617152781</v>
      </c>
      <c r="N7" s="171">
        <v>5.6558131118357338</v>
      </c>
      <c r="P7" s="157"/>
      <c r="Q7" s="157"/>
      <c r="R7" s="157"/>
    </row>
    <row r="8" spans="1:29" s="33" customFormat="1" ht="15" hidden="1" customHeight="1">
      <c r="A8" s="1825" t="s">
        <v>1365</v>
      </c>
      <c r="B8" s="1825"/>
      <c r="C8" s="1825"/>
      <c r="D8" s="32"/>
      <c r="E8" s="153"/>
      <c r="F8" s="177">
        <v>14563.000000000737</v>
      </c>
      <c r="G8" s="171">
        <v>100</v>
      </c>
      <c r="H8" s="171">
        <v>0.68886261442818275</v>
      </c>
      <c r="I8" s="171">
        <v>7.5747378733465718</v>
      </c>
      <c r="J8" s="171">
        <v>42.111673630063088</v>
      </c>
      <c r="K8" s="171">
        <v>21.508866805823029</v>
      </c>
      <c r="L8" s="171">
        <v>3.8860622450915487</v>
      </c>
      <c r="M8" s="171">
        <v>19.541989972345259</v>
      </c>
      <c r="N8" s="171">
        <v>4.6878068589019719</v>
      </c>
      <c r="P8" s="157"/>
      <c r="Q8" s="157"/>
      <c r="R8" s="157"/>
    </row>
    <row r="9" spans="1:29" s="33" customFormat="1" ht="15" hidden="1" customHeight="1">
      <c r="A9" s="1825" t="s">
        <v>1366</v>
      </c>
      <c r="B9" s="1825"/>
      <c r="C9" s="1825"/>
      <c r="D9" s="32"/>
      <c r="E9" s="153"/>
      <c r="F9" s="177">
        <v>14821.000000244734</v>
      </c>
      <c r="G9" s="171">
        <v>100</v>
      </c>
      <c r="H9" s="171">
        <v>6.1513673860831487E-2</v>
      </c>
      <c r="I9" s="171">
        <v>3.6468208598314065</v>
      </c>
      <c r="J9" s="171">
        <v>41.704020987694257</v>
      </c>
      <c r="K9" s="171">
        <v>26.52244233475222</v>
      </c>
      <c r="L9" s="171">
        <v>6.5810995211255232</v>
      </c>
      <c r="M9" s="171">
        <v>17.683077194085957</v>
      </c>
      <c r="N9" s="171">
        <v>3.801025428649849</v>
      </c>
      <c r="P9" s="157"/>
      <c r="Q9" s="157"/>
      <c r="R9" s="157"/>
    </row>
    <row r="10" spans="1:29" s="33" customFormat="1" ht="15" hidden="1" customHeight="1">
      <c r="A10" s="1467" t="s">
        <v>1367</v>
      </c>
      <c r="B10" s="1468"/>
      <c r="C10" s="1468"/>
      <c r="D10" s="1469"/>
      <c r="E10" s="166"/>
      <c r="F10" s="129">
        <v>14935.000010349095</v>
      </c>
      <c r="G10" s="171">
        <v>100</v>
      </c>
      <c r="H10" s="171">
        <v>0.13723118632652723</v>
      </c>
      <c r="I10" s="171">
        <v>3.3277568146116083</v>
      </c>
      <c r="J10" s="171">
        <v>33.662193205324549</v>
      </c>
      <c r="K10" s="171">
        <v>35.166208469259992</v>
      </c>
      <c r="L10" s="171">
        <v>7.4642329014216759</v>
      </c>
      <c r="M10" s="171">
        <v>15.900082261093575</v>
      </c>
      <c r="N10" s="171">
        <v>4.3422951619621628</v>
      </c>
      <c r="P10" s="157"/>
      <c r="Q10" s="157"/>
      <c r="R10" s="157"/>
      <c r="S10" s="157"/>
      <c r="T10" s="157"/>
      <c r="U10" s="157"/>
      <c r="V10" s="157"/>
      <c r="W10" s="157"/>
      <c r="X10" s="157"/>
      <c r="Y10" s="157"/>
      <c r="Z10" s="157"/>
      <c r="AA10" s="157"/>
      <c r="AB10" s="157"/>
      <c r="AC10" s="157"/>
    </row>
    <row r="11" spans="1:29" s="33" customFormat="1" ht="15" customHeight="1">
      <c r="A11" s="1467" t="s">
        <v>1308</v>
      </c>
      <c r="B11" s="1468"/>
      <c r="C11" s="1468"/>
      <c r="D11" s="1469"/>
      <c r="E11" s="153"/>
      <c r="F11" s="129">
        <v>15207</v>
      </c>
      <c r="G11" s="171">
        <v>0</v>
      </c>
      <c r="H11" s="171">
        <v>0</v>
      </c>
      <c r="I11" s="171">
        <v>0</v>
      </c>
      <c r="J11" s="171">
        <v>0</v>
      </c>
      <c r="K11" s="171">
        <v>0</v>
      </c>
      <c r="L11" s="171">
        <v>0</v>
      </c>
      <c r="M11" s="171">
        <v>0</v>
      </c>
      <c r="N11" s="171">
        <v>0</v>
      </c>
      <c r="P11" s="157"/>
      <c r="Q11" s="157"/>
      <c r="R11" s="157"/>
      <c r="S11" s="157"/>
      <c r="T11" s="157"/>
      <c r="U11" s="157"/>
      <c r="V11" s="157"/>
      <c r="W11" s="157"/>
      <c r="X11" s="157"/>
      <c r="Y11" s="157"/>
      <c r="Z11" s="157"/>
      <c r="AA11" s="157"/>
      <c r="AB11" s="157"/>
      <c r="AC11" s="157"/>
    </row>
    <row r="12" spans="1:29" s="33" customFormat="1" ht="15" customHeight="1">
      <c r="A12" s="1467" t="s">
        <v>1309</v>
      </c>
      <c r="B12" s="1468"/>
      <c r="C12" s="1468"/>
      <c r="D12" s="1469"/>
      <c r="E12" s="153"/>
      <c r="F12" s="129">
        <v>15829.000000031147</v>
      </c>
      <c r="G12" s="171">
        <v>100</v>
      </c>
      <c r="H12" s="171">
        <v>0.7663540300884939</v>
      </c>
      <c r="I12" s="171">
        <v>3.611075909942338</v>
      </c>
      <c r="J12" s="171">
        <v>37.907836248418519</v>
      </c>
      <c r="K12" s="171">
        <v>26.660031755504761</v>
      </c>
      <c r="L12" s="171">
        <v>6.9586957648835472</v>
      </c>
      <c r="M12" s="171">
        <v>17.965887514358876</v>
      </c>
      <c r="N12" s="171">
        <v>6.1301187768039309</v>
      </c>
      <c r="O12" s="1314">
        <f>SUM(K12:L12)</f>
        <v>33.618727520388305</v>
      </c>
      <c r="P12" s="157"/>
      <c r="Q12" s="157"/>
      <c r="R12" s="157"/>
      <c r="S12" s="157"/>
      <c r="T12" s="157"/>
      <c r="U12" s="157"/>
      <c r="V12" s="157"/>
      <c r="W12" s="157"/>
      <c r="X12" s="157"/>
      <c r="Y12" s="157"/>
      <c r="Z12" s="157"/>
      <c r="AA12" s="157"/>
      <c r="AB12" s="157"/>
      <c r="AC12" s="157"/>
    </row>
    <row r="13" spans="1:29" s="33" customFormat="1" ht="15" customHeight="1">
      <c r="A13" s="1467" t="s">
        <v>1310</v>
      </c>
      <c r="B13" s="1468"/>
      <c r="C13" s="1468"/>
      <c r="D13" s="1469"/>
      <c r="E13" s="153"/>
      <c r="F13" s="130">
        <v>15486.999999856676</v>
      </c>
      <c r="G13" s="171">
        <v>100</v>
      </c>
      <c r="H13" s="171">
        <v>0.60909195623294754</v>
      </c>
      <c r="I13" s="171">
        <v>5.8586455134923154</v>
      </c>
      <c r="J13" s="171">
        <v>42.055586786941248</v>
      </c>
      <c r="K13" s="171">
        <v>25.100211071886484</v>
      </c>
      <c r="L13" s="171">
        <v>4.0622681672727685</v>
      </c>
      <c r="M13" s="171">
        <v>16.488600192344173</v>
      </c>
      <c r="N13" s="171">
        <v>5.8255963118299174</v>
      </c>
      <c r="O13" s="1314">
        <f t="shared" ref="O13:O15" si="0">SUM(K13:L13)</f>
        <v>29.162479239159254</v>
      </c>
      <c r="P13" s="157"/>
      <c r="Q13" s="157"/>
      <c r="R13" s="157"/>
      <c r="S13" s="157"/>
      <c r="T13" s="157"/>
      <c r="U13" s="157"/>
      <c r="V13" s="157"/>
      <c r="W13" s="157"/>
      <c r="X13" s="157"/>
      <c r="Y13" s="157"/>
      <c r="Z13" s="157"/>
      <c r="AA13" s="157"/>
      <c r="AB13" s="157"/>
      <c r="AC13" s="157"/>
    </row>
    <row r="14" spans="1:29" s="33" customFormat="1" ht="15" customHeight="1">
      <c r="A14" s="1467" t="s">
        <v>1311</v>
      </c>
      <c r="B14" s="1468"/>
      <c r="C14" s="1468"/>
      <c r="D14" s="1469"/>
      <c r="E14" s="153"/>
      <c r="F14" s="130">
        <v>15649.000000000044</v>
      </c>
      <c r="G14" s="171">
        <v>100</v>
      </c>
      <c r="H14" s="171">
        <v>0.34966258623094126</v>
      </c>
      <c r="I14" s="171">
        <v>6.1313326871619047</v>
      </c>
      <c r="J14" s="171">
        <v>46.62180839749189</v>
      </c>
      <c r="K14" s="171">
        <v>10.329174068312764</v>
      </c>
      <c r="L14" s="171">
        <v>3.0624902406354728</v>
      </c>
      <c r="M14" s="171">
        <v>29.111955023642576</v>
      </c>
      <c r="N14" s="171">
        <v>4.393576996524124</v>
      </c>
      <c r="O14" s="1314">
        <f t="shared" si="0"/>
        <v>13.391664308948236</v>
      </c>
      <c r="P14" s="157"/>
      <c r="Q14" s="157"/>
      <c r="R14" s="157"/>
      <c r="S14" s="157"/>
      <c r="T14" s="157"/>
      <c r="U14" s="157"/>
      <c r="V14" s="157"/>
      <c r="W14" s="157"/>
      <c r="X14" s="157"/>
      <c r="Y14" s="157"/>
      <c r="Z14" s="157"/>
      <c r="AA14" s="157"/>
      <c r="AB14" s="157"/>
      <c r="AC14" s="157"/>
    </row>
    <row r="15" spans="1:29" s="33" customFormat="1" ht="15">
      <c r="A15" s="1467" t="s">
        <v>1312</v>
      </c>
      <c r="B15" s="1468"/>
      <c r="C15" s="1468"/>
      <c r="D15" s="1469"/>
      <c r="E15" s="166"/>
      <c r="F15" s="129">
        <v>15686.999999796744</v>
      </c>
      <c r="G15" s="171">
        <v>100</v>
      </c>
      <c r="H15" s="171">
        <v>0.54906007938464896</v>
      </c>
      <c r="I15" s="171">
        <v>7.5381281410617271</v>
      </c>
      <c r="J15" s="171">
        <v>39.230312634927529</v>
      </c>
      <c r="K15" s="171">
        <v>15.554199263867073</v>
      </c>
      <c r="L15" s="171">
        <v>5.7614972438038574</v>
      </c>
      <c r="M15" s="171">
        <v>27.610194513188418</v>
      </c>
      <c r="N15" s="171">
        <v>3.7566081237666382</v>
      </c>
      <c r="O15" s="1314">
        <f t="shared" si="0"/>
        <v>21.315696507670928</v>
      </c>
      <c r="P15" s="157"/>
      <c r="Q15" s="157"/>
      <c r="R15" s="157"/>
      <c r="S15" s="157"/>
      <c r="T15" s="157"/>
      <c r="U15" s="157"/>
      <c r="V15" s="157"/>
      <c r="W15" s="157"/>
      <c r="X15" s="157"/>
      <c r="Y15" s="157"/>
      <c r="Z15" s="157"/>
      <c r="AA15" s="157"/>
      <c r="AB15" s="157"/>
      <c r="AC15" s="157"/>
    </row>
    <row r="16" spans="1:29" ht="15" customHeight="1">
      <c r="A16" s="1479" t="s">
        <v>447</v>
      </c>
      <c r="B16" s="1479"/>
      <c r="C16" s="1479"/>
      <c r="D16" s="32"/>
      <c r="E16" s="159"/>
      <c r="F16" s="172"/>
      <c r="G16" s="171"/>
      <c r="H16" s="171"/>
      <c r="I16" s="171"/>
      <c r="J16" s="171"/>
      <c r="K16" s="171"/>
      <c r="L16" s="171"/>
      <c r="M16" s="171"/>
      <c r="N16" s="1011"/>
      <c r="O16" s="1313"/>
      <c r="P16" s="50"/>
    </row>
    <row r="17" spans="1:16" ht="15" customHeight="1">
      <c r="A17" s="1330"/>
      <c r="B17" s="961" t="s">
        <v>1331</v>
      </c>
      <c r="C17" s="1330"/>
      <c r="D17" s="989"/>
      <c r="E17" s="990">
        <f t="shared" ref="E17:E22" si="1">O17/N17*100</f>
        <v>0</v>
      </c>
      <c r="F17" s="1012">
        <v>12524.912002026651</v>
      </c>
      <c r="G17" s="1011">
        <v>100</v>
      </c>
      <c r="H17" s="1011">
        <v>0.20344414530206675</v>
      </c>
      <c r="I17" s="1011">
        <v>6.9970441828016581</v>
      </c>
      <c r="J17" s="1011">
        <v>38.912823962154938</v>
      </c>
      <c r="K17" s="1011">
        <v>15.841912542843357</v>
      </c>
      <c r="L17" s="1011">
        <v>5.2039004378988407</v>
      </c>
      <c r="M17" s="1011">
        <v>28.799955535808266</v>
      </c>
      <c r="N17" s="1011">
        <v>4.040919193190696</v>
      </c>
      <c r="O17" s="991"/>
      <c r="P17" s="991"/>
    </row>
    <row r="18" spans="1:16" ht="15" customHeight="1">
      <c r="A18" s="1330"/>
      <c r="B18" s="961" t="s">
        <v>1332</v>
      </c>
      <c r="C18" s="1330"/>
      <c r="D18" s="989"/>
      <c r="E18" s="990">
        <f t="shared" si="1"/>
        <v>0</v>
      </c>
      <c r="F18" s="1012">
        <v>1911.7337724775466</v>
      </c>
      <c r="G18" s="1011">
        <v>100</v>
      </c>
      <c r="H18" s="1011">
        <v>1.5686443647925357</v>
      </c>
      <c r="I18" s="1011">
        <v>7.532572272033776</v>
      </c>
      <c r="J18" s="1011">
        <v>41.244649686151348</v>
      </c>
      <c r="K18" s="1011">
        <v>13.493560508875065</v>
      </c>
      <c r="L18" s="1011">
        <v>8.3748657912130717</v>
      </c>
      <c r="M18" s="1011">
        <v>24.885558281488589</v>
      </c>
      <c r="N18" s="1011">
        <v>2.9001490954455833</v>
      </c>
      <c r="O18" s="991"/>
      <c r="P18" s="991"/>
    </row>
    <row r="19" spans="1:16" ht="15" customHeight="1">
      <c r="A19" s="1330"/>
      <c r="B19" s="961" t="s">
        <v>1333</v>
      </c>
      <c r="C19" s="1330"/>
      <c r="D19" s="989"/>
      <c r="E19" s="990">
        <f t="shared" si="1"/>
        <v>0</v>
      </c>
      <c r="F19" s="1012">
        <v>926.94122840380294</v>
      </c>
      <c r="G19" s="1011">
        <v>100</v>
      </c>
      <c r="H19" s="1011">
        <v>2.5526483948216776</v>
      </c>
      <c r="I19" s="1011">
        <v>11.904605714664557</v>
      </c>
      <c r="J19" s="1011">
        <v>42.785728250794847</v>
      </c>
      <c r="K19" s="1011">
        <v>17.351941662104867</v>
      </c>
      <c r="L19" s="1011">
        <v>7.0247131999017327</v>
      </c>
      <c r="M19" s="1011">
        <v>15.81985377127485</v>
      </c>
      <c r="N19" s="1011">
        <v>2.5605090064374703</v>
      </c>
      <c r="O19" s="991"/>
      <c r="P19" s="991"/>
    </row>
    <row r="20" spans="1:16" ht="15" customHeight="1">
      <c r="A20" s="1330"/>
      <c r="B20" s="961" t="s">
        <v>1334</v>
      </c>
      <c r="C20" s="1330"/>
      <c r="D20" s="989"/>
      <c r="E20" s="990">
        <f t="shared" si="1"/>
        <v>0</v>
      </c>
      <c r="F20" s="1012">
        <v>195.78384749255054</v>
      </c>
      <c r="G20" s="1011">
        <v>100</v>
      </c>
      <c r="H20" s="1011">
        <v>2.0430694621793033</v>
      </c>
      <c r="I20" s="1011">
        <v>18.78658980113687</v>
      </c>
      <c r="J20" s="1011">
        <v>26.202739620791412</v>
      </c>
      <c r="K20" s="1011">
        <v>7.9439031648368585</v>
      </c>
      <c r="L20" s="1011">
        <v>12.668063205537145</v>
      </c>
      <c r="M20" s="1011">
        <v>31.334100014428767</v>
      </c>
      <c r="N20" s="1011">
        <v>1.0215347310896516</v>
      </c>
      <c r="O20" s="991"/>
      <c r="P20" s="991"/>
    </row>
    <row r="21" spans="1:16" ht="15" customHeight="1">
      <c r="A21" s="1330"/>
      <c r="B21" s="961" t="s">
        <v>1335</v>
      </c>
      <c r="C21" s="1330"/>
      <c r="D21" s="989"/>
      <c r="E21" s="990">
        <f t="shared" si="1"/>
        <v>0</v>
      </c>
      <c r="F21" s="1012">
        <v>93.167610935519662</v>
      </c>
      <c r="G21" s="1011">
        <v>100</v>
      </c>
      <c r="H21" s="1011">
        <v>2.1466687617268403</v>
      </c>
      <c r="I21" s="1011">
        <v>9.6600094277707811</v>
      </c>
      <c r="J21" s="1011">
        <v>36.359202151977719</v>
      </c>
      <c r="K21" s="1011">
        <v>17.651519758037445</v>
      </c>
      <c r="L21" s="1011">
        <v>1.0733343808634201</v>
      </c>
      <c r="M21" s="1011">
        <v>30.962596757896971</v>
      </c>
      <c r="N21" s="1011">
        <v>2.1466687617268403</v>
      </c>
      <c r="O21" s="991"/>
      <c r="P21" s="991"/>
    </row>
    <row r="22" spans="1:16" ht="15" customHeight="1">
      <c r="A22" s="1330"/>
      <c r="B22" s="961" t="s">
        <v>1336</v>
      </c>
      <c r="C22" s="1330"/>
      <c r="D22" s="989"/>
      <c r="E22" s="990" t="e">
        <f t="shared" si="1"/>
        <v>#DIV/0!</v>
      </c>
      <c r="F22" s="1012">
        <v>34.461538460672301</v>
      </c>
      <c r="G22" s="1011">
        <v>100</v>
      </c>
      <c r="H22" s="1011">
        <v>2.9017857143586481</v>
      </c>
      <c r="I22" s="1011">
        <v>17.41071428615189</v>
      </c>
      <c r="J22" s="1011">
        <v>29.017857143586482</v>
      </c>
      <c r="K22" s="1011">
        <v>14.508928571793241</v>
      </c>
      <c r="L22" s="1011">
        <v>2.9017857143586481</v>
      </c>
      <c r="M22" s="1011">
        <v>33.258928569751092</v>
      </c>
      <c r="N22" s="1011">
        <v>0</v>
      </c>
      <c r="O22" s="991"/>
      <c r="P22" s="991"/>
    </row>
    <row r="23" spans="1:16" ht="15" customHeight="1">
      <c r="A23" s="1479" t="s">
        <v>473</v>
      </c>
      <c r="B23" s="1479"/>
      <c r="C23" s="1479"/>
      <c r="D23" s="2"/>
      <c r="E23" s="990"/>
      <c r="F23" s="1013"/>
      <c r="G23" s="1011"/>
      <c r="H23" s="1011"/>
      <c r="I23" s="1011"/>
      <c r="J23" s="1011"/>
      <c r="K23" s="1011"/>
      <c r="L23" s="1011"/>
      <c r="M23" s="1011"/>
      <c r="N23" s="1011"/>
      <c r="O23" s="991"/>
      <c r="P23" s="991"/>
    </row>
    <row r="24" spans="1:16" ht="15" customHeight="1">
      <c r="A24" s="1330"/>
      <c r="B24" s="961" t="s">
        <v>1337</v>
      </c>
      <c r="C24" s="1330"/>
      <c r="D24" s="992"/>
      <c r="E24" s="990">
        <f t="shared" ref="E24:E33" si="2">O24/N24*100</f>
        <v>0</v>
      </c>
      <c r="F24" s="1012">
        <v>5887.506042709676</v>
      </c>
      <c r="G24" s="1011">
        <v>100</v>
      </c>
      <c r="H24" s="1011">
        <v>8.3619055122630348E-2</v>
      </c>
      <c r="I24" s="1011">
        <v>6.2317336271143189</v>
      </c>
      <c r="J24" s="1011">
        <v>39.364975211092201</v>
      </c>
      <c r="K24" s="1011">
        <v>15.928916893147562</v>
      </c>
      <c r="L24" s="1011">
        <v>5.7979983418701027</v>
      </c>
      <c r="M24" s="1011">
        <v>27.430887056768555</v>
      </c>
      <c r="N24" s="1011">
        <v>5.1618698148847253</v>
      </c>
      <c r="O24" s="991"/>
      <c r="P24" s="991"/>
    </row>
    <row r="25" spans="1:16" ht="15" customHeight="1">
      <c r="A25" s="1330"/>
      <c r="B25" s="961" t="s">
        <v>1347</v>
      </c>
      <c r="C25" s="1330"/>
      <c r="D25" s="992"/>
      <c r="E25" s="990">
        <f t="shared" si="2"/>
        <v>0</v>
      </c>
      <c r="F25" s="1012">
        <v>2478.2072403784559</v>
      </c>
      <c r="G25" s="1011">
        <v>100</v>
      </c>
      <c r="H25" s="1011">
        <v>1.4787300364832088</v>
      </c>
      <c r="I25" s="1011">
        <v>6.2171216129345162</v>
      </c>
      <c r="J25" s="1011">
        <v>35.773696077003834</v>
      </c>
      <c r="K25" s="1011">
        <v>12.021207924482955</v>
      </c>
      <c r="L25" s="1011">
        <v>8.3413165471779323</v>
      </c>
      <c r="M25" s="1011">
        <v>34.025249855792062</v>
      </c>
      <c r="N25" s="1011">
        <v>2.1426779461254868</v>
      </c>
      <c r="O25" s="991"/>
      <c r="P25" s="991"/>
    </row>
    <row r="26" spans="1:16" ht="15" customHeight="1">
      <c r="A26" s="961"/>
      <c r="B26" s="961" t="s">
        <v>1348</v>
      </c>
      <c r="C26" s="961"/>
      <c r="D26" s="992"/>
      <c r="E26" s="990">
        <f t="shared" si="2"/>
        <v>0</v>
      </c>
      <c r="F26" s="1012">
        <v>2533.0889536363961</v>
      </c>
      <c r="G26" s="1011">
        <v>100</v>
      </c>
      <c r="H26" s="1011">
        <v>0.16448955180532351</v>
      </c>
      <c r="I26" s="1011">
        <v>8.9175617749698475</v>
      </c>
      <c r="J26" s="1011">
        <v>40.001880820592049</v>
      </c>
      <c r="K26" s="1011">
        <v>17.483065285220746</v>
      </c>
      <c r="L26" s="1011">
        <v>3.5362308011915022</v>
      </c>
      <c r="M26" s="1011">
        <v>26.437374850446137</v>
      </c>
      <c r="N26" s="1011">
        <v>3.4593969157743492</v>
      </c>
      <c r="O26" s="991"/>
      <c r="P26" s="991"/>
    </row>
    <row r="27" spans="1:16" ht="15" customHeight="1">
      <c r="A27" s="961"/>
      <c r="B27" s="961" t="s">
        <v>1349</v>
      </c>
      <c r="C27" s="961"/>
      <c r="D27" s="992"/>
      <c r="E27" s="990">
        <f t="shared" si="2"/>
        <v>0</v>
      </c>
      <c r="F27" s="1012">
        <v>2488.2858269592743</v>
      </c>
      <c r="G27" s="1011">
        <v>100</v>
      </c>
      <c r="H27" s="1011">
        <v>0.71648414269996796</v>
      </c>
      <c r="I27" s="1011">
        <v>7.6935346047678586</v>
      </c>
      <c r="J27" s="1011">
        <v>38.001383933279108</v>
      </c>
      <c r="K27" s="1011">
        <v>17.198202337999884</v>
      </c>
      <c r="L27" s="1011">
        <v>5.3214023226081659</v>
      </c>
      <c r="M27" s="1011">
        <v>26.76622574450414</v>
      </c>
      <c r="N27" s="1011">
        <v>4.3027669141407756</v>
      </c>
      <c r="O27" s="991"/>
      <c r="P27" s="991"/>
    </row>
    <row r="28" spans="1:16" ht="15" customHeight="1">
      <c r="A28" s="961"/>
      <c r="B28" s="961" t="s">
        <v>1350</v>
      </c>
      <c r="C28" s="961"/>
      <c r="D28" s="992"/>
      <c r="E28" s="990">
        <f t="shared" si="2"/>
        <v>0</v>
      </c>
      <c r="F28" s="1012">
        <v>1050.0925633196723</v>
      </c>
      <c r="G28" s="1011">
        <v>100</v>
      </c>
      <c r="H28" s="1011">
        <v>0.65300365857204523</v>
      </c>
      <c r="I28" s="1011">
        <v>9.8144082550583409</v>
      </c>
      <c r="J28" s="1011">
        <v>44.68575703814632</v>
      </c>
      <c r="K28" s="1011">
        <v>14.771520840323896</v>
      </c>
      <c r="L28" s="1011">
        <v>6.7601770790714628</v>
      </c>
      <c r="M28" s="1011">
        <v>22.001846618298067</v>
      </c>
      <c r="N28" s="1011">
        <v>1.3132865105299409</v>
      </c>
      <c r="O28" s="991"/>
      <c r="P28" s="991"/>
    </row>
    <row r="29" spans="1:16" ht="15" customHeight="1">
      <c r="A29" s="961"/>
      <c r="B29" s="961" t="s">
        <v>1351</v>
      </c>
      <c r="C29" s="961"/>
      <c r="D29" s="992"/>
      <c r="E29" s="990">
        <f t="shared" si="2"/>
        <v>0</v>
      </c>
      <c r="F29" s="1012">
        <v>944.31092881127984</v>
      </c>
      <c r="G29" s="1011">
        <v>100</v>
      </c>
      <c r="H29" s="1011">
        <v>0.60890961066906635</v>
      </c>
      <c r="I29" s="1011">
        <v>11.113072735953446</v>
      </c>
      <c r="J29" s="1011">
        <v>44.693041275205744</v>
      </c>
      <c r="K29" s="1011">
        <v>14.151643209213784</v>
      </c>
      <c r="L29" s="1011">
        <v>3.4902251792980095</v>
      </c>
      <c r="M29" s="1011">
        <v>23.951364156454229</v>
      </c>
      <c r="N29" s="1011">
        <v>1.9917438332057213</v>
      </c>
      <c r="O29" s="991"/>
      <c r="P29" s="991"/>
    </row>
    <row r="30" spans="1:16" ht="15" customHeight="1">
      <c r="A30" s="961"/>
      <c r="B30" s="961" t="s">
        <v>1352</v>
      </c>
      <c r="C30" s="961"/>
      <c r="D30" s="992"/>
      <c r="E30" s="990">
        <f t="shared" si="2"/>
        <v>0</v>
      </c>
      <c r="F30" s="1012">
        <v>143.54510080040879</v>
      </c>
      <c r="G30" s="1011">
        <v>100</v>
      </c>
      <c r="H30" s="1011">
        <v>1.3932903239803949</v>
      </c>
      <c r="I30" s="1011">
        <v>9.2285362640281985</v>
      </c>
      <c r="J30" s="1011">
        <v>30.880266907843843</v>
      </c>
      <c r="K30" s="1011">
        <v>14.562218182920944</v>
      </c>
      <c r="L30" s="1011">
        <v>19.366173382524391</v>
      </c>
      <c r="M30" s="1011">
        <v>23.176224614721836</v>
      </c>
      <c r="N30" s="1011">
        <v>1.3932903239803949</v>
      </c>
      <c r="O30" s="991"/>
      <c r="P30" s="991"/>
    </row>
    <row r="31" spans="1:16" ht="15" customHeight="1">
      <c r="A31" s="961"/>
      <c r="B31" s="961" t="s">
        <v>1353</v>
      </c>
      <c r="C31" s="961"/>
      <c r="D31" s="992"/>
      <c r="E31" s="990">
        <f t="shared" si="2"/>
        <v>0</v>
      </c>
      <c r="F31" s="1012">
        <v>88.426757814744448</v>
      </c>
      <c r="G31" s="1011">
        <v>100</v>
      </c>
      <c r="H31" s="1011">
        <v>5.6091618902102685</v>
      </c>
      <c r="I31" s="1011">
        <v>10.136030297232566</v>
      </c>
      <c r="J31" s="1021">
        <v>35.533421566135651</v>
      </c>
      <c r="K31" s="1011">
        <v>16.743026964067788</v>
      </c>
      <c r="L31" s="1011">
        <v>0</v>
      </c>
      <c r="M31" s="1011">
        <v>29.716600455698529</v>
      </c>
      <c r="N31" s="1011">
        <v>2.2617588266552007</v>
      </c>
      <c r="O31" s="991"/>
      <c r="P31" s="991"/>
    </row>
    <row r="32" spans="1:16" ht="15" customHeight="1">
      <c r="A32" s="961"/>
      <c r="B32" s="961" t="s">
        <v>1354</v>
      </c>
      <c r="C32" s="961"/>
      <c r="D32" s="992"/>
      <c r="E32" s="990">
        <f t="shared" si="2"/>
        <v>0</v>
      </c>
      <c r="F32" s="1012">
        <v>51.536585366812083</v>
      </c>
      <c r="G32" s="1011">
        <v>100</v>
      </c>
      <c r="H32" s="1011">
        <v>5.8211074300857817</v>
      </c>
      <c r="I32" s="1011">
        <v>23.284429720343127</v>
      </c>
      <c r="J32" s="1011">
        <v>25.224798863705054</v>
      </c>
      <c r="K32" s="1011">
        <v>7.7614765734477089</v>
      </c>
      <c r="L32" s="1011">
        <v>1.9403691433619272</v>
      </c>
      <c r="M32" s="1011">
        <v>34.027449125694474</v>
      </c>
      <c r="N32" s="1011">
        <v>1.9403691433619272</v>
      </c>
      <c r="O32" s="991"/>
      <c r="P32" s="991"/>
    </row>
    <row r="33" spans="1:16" ht="15" customHeight="1">
      <c r="A33" s="961"/>
      <c r="B33" s="961" t="s">
        <v>1355</v>
      </c>
      <c r="C33" s="961"/>
      <c r="D33" s="992"/>
      <c r="E33" s="990" t="e">
        <f t="shared" si="2"/>
        <v>#DIV/0!</v>
      </c>
      <c r="F33" s="1012">
        <v>22</v>
      </c>
      <c r="G33" s="1011">
        <v>100</v>
      </c>
      <c r="H33" s="1011">
        <v>0</v>
      </c>
      <c r="I33" s="1011">
        <v>9.0909090909090917</v>
      </c>
      <c r="J33" s="1011">
        <v>50</v>
      </c>
      <c r="K33" s="1011">
        <v>22.727272727272727</v>
      </c>
      <c r="L33" s="1011">
        <v>4.5454545454545459</v>
      </c>
      <c r="M33" s="1011">
        <v>13.636363636363637</v>
      </c>
      <c r="N33" s="1011">
        <v>0</v>
      </c>
      <c r="O33" s="991"/>
      <c r="P33" s="991"/>
    </row>
    <row r="34" spans="1:16" ht="15" customHeight="1">
      <c r="A34" s="1479" t="s">
        <v>448</v>
      </c>
      <c r="B34" s="1479"/>
      <c r="C34" s="1479"/>
      <c r="D34" s="992"/>
      <c r="E34" s="990"/>
      <c r="F34" s="1013"/>
      <c r="G34" s="1011"/>
      <c r="H34" s="1011"/>
      <c r="I34" s="1011"/>
      <c r="J34" s="1011"/>
      <c r="K34" s="1011"/>
      <c r="L34" s="1011"/>
      <c r="M34" s="1011"/>
      <c r="N34" s="1011"/>
      <c r="O34" s="991"/>
      <c r="P34" s="991"/>
    </row>
    <row r="35" spans="1:16" ht="15" customHeight="1">
      <c r="A35" s="961"/>
      <c r="B35" s="961" t="s">
        <v>1337</v>
      </c>
      <c r="C35" s="961"/>
      <c r="D35" s="992"/>
      <c r="E35" s="990">
        <f t="shared" ref="E35:E44" si="3">O35/N35*100</f>
        <v>0</v>
      </c>
      <c r="F35" s="1012">
        <v>5677.4995342394213</v>
      </c>
      <c r="G35" s="1011">
        <v>100</v>
      </c>
      <c r="H35" s="1011">
        <v>0.10432544974211212</v>
      </c>
      <c r="I35" s="1011">
        <v>6.2482638176235357</v>
      </c>
      <c r="J35" s="1011">
        <v>40.593083847810867</v>
      </c>
      <c r="K35" s="1011">
        <v>14.903885979999384</v>
      </c>
      <c r="L35" s="1011">
        <v>5.9093882198938754</v>
      </c>
      <c r="M35" s="1011">
        <v>27.166801586990179</v>
      </c>
      <c r="N35" s="1011">
        <v>5.0742510979401301</v>
      </c>
      <c r="O35" s="991"/>
      <c r="P35" s="991"/>
    </row>
    <row r="36" spans="1:16" ht="15" customHeight="1">
      <c r="A36" s="961"/>
      <c r="B36" s="961" t="s">
        <v>1347</v>
      </c>
      <c r="C36" s="961"/>
      <c r="D36" s="992"/>
      <c r="E36" s="990">
        <f t="shared" si="3"/>
        <v>0</v>
      </c>
      <c r="F36" s="1012">
        <v>2538.4515638475764</v>
      </c>
      <c r="G36" s="1011">
        <v>100</v>
      </c>
      <c r="H36" s="1011">
        <v>1.4436357719677295</v>
      </c>
      <c r="I36" s="1011">
        <v>5.8883596631749429</v>
      </c>
      <c r="J36" s="1011">
        <v>33.180481031753963</v>
      </c>
      <c r="K36" s="1011">
        <v>13.166332573439608</v>
      </c>
      <c r="L36" s="1011">
        <v>9.4630922644169342</v>
      </c>
      <c r="M36" s="1011">
        <v>33.947750558987131</v>
      </c>
      <c r="N36" s="1011">
        <v>2.9103481362596746</v>
      </c>
      <c r="O36" s="991"/>
      <c r="P36" s="991"/>
    </row>
    <row r="37" spans="1:16" ht="15" customHeight="1">
      <c r="A37" s="961"/>
      <c r="B37" s="961" t="s">
        <v>1348</v>
      </c>
      <c r="C37" s="961"/>
      <c r="D37" s="992"/>
      <c r="E37" s="990">
        <f t="shared" si="3"/>
        <v>0</v>
      </c>
      <c r="F37" s="1012">
        <v>2443.4859296069149</v>
      </c>
      <c r="G37" s="1011">
        <v>100</v>
      </c>
      <c r="H37" s="1011">
        <v>0.17052141025984796</v>
      </c>
      <c r="I37" s="1011">
        <v>7.8483907121675482</v>
      </c>
      <c r="J37" s="1011">
        <v>41.351844262628077</v>
      </c>
      <c r="K37" s="1011">
        <v>18.229201378911306</v>
      </c>
      <c r="L37" s="1011">
        <v>2.3646308104214757</v>
      </c>
      <c r="M37" s="1011">
        <v>27.433565910105095</v>
      </c>
      <c r="N37" s="1011">
        <v>2.6018455155066258</v>
      </c>
      <c r="O37" s="991"/>
      <c r="P37" s="991"/>
    </row>
    <row r="38" spans="1:16" ht="15" customHeight="1">
      <c r="A38" s="1330"/>
      <c r="B38" s="961" t="s">
        <v>1349</v>
      </c>
      <c r="C38" s="1330"/>
      <c r="D38" s="992"/>
      <c r="E38" s="990">
        <f t="shared" si="3"/>
        <v>0</v>
      </c>
      <c r="F38" s="1012">
        <v>2609.8950513484533</v>
      </c>
      <c r="G38" s="1011">
        <v>100</v>
      </c>
      <c r="H38" s="1011">
        <v>0.54092776842234835</v>
      </c>
      <c r="I38" s="1011">
        <v>8.8197889940467284</v>
      </c>
      <c r="J38" s="1011">
        <v>36.755549442880877</v>
      </c>
      <c r="K38" s="1011">
        <v>16.772850712630717</v>
      </c>
      <c r="L38" s="1011">
        <v>5.6316020961824513</v>
      </c>
      <c r="M38" s="1011">
        <v>26.760468697997041</v>
      </c>
      <c r="N38" s="1011">
        <v>4.7188122878397598</v>
      </c>
      <c r="O38" s="991"/>
      <c r="P38" s="991"/>
    </row>
    <row r="39" spans="1:16" ht="15" customHeight="1">
      <c r="A39" s="1330"/>
      <c r="B39" s="961" t="s">
        <v>1350</v>
      </c>
      <c r="C39" s="1330"/>
      <c r="D39" s="992"/>
      <c r="E39" s="990">
        <f t="shared" si="3"/>
        <v>0</v>
      </c>
      <c r="F39" s="1012">
        <v>1046.0022130579828</v>
      </c>
      <c r="G39" s="1011">
        <v>100</v>
      </c>
      <c r="H39" s="1011">
        <v>0.65555720353818414</v>
      </c>
      <c r="I39" s="1011">
        <v>10.905120016519385</v>
      </c>
      <c r="J39" s="1011">
        <v>47.118372085001909</v>
      </c>
      <c r="K39" s="1011">
        <v>14.401784727757535</v>
      </c>
      <c r="L39" s="1011">
        <v>5.3921307762128663</v>
      </c>
      <c r="M39" s="1011">
        <v>20.296861210584161</v>
      </c>
      <c r="N39" s="1011">
        <v>1.2301739803860281</v>
      </c>
      <c r="O39" s="991"/>
      <c r="P39" s="991"/>
    </row>
    <row r="40" spans="1:16" ht="15" customHeight="1">
      <c r="A40" s="1330"/>
      <c r="B40" s="961" t="s">
        <v>1351</v>
      </c>
      <c r="C40" s="1330"/>
      <c r="D40" s="992"/>
      <c r="E40" s="990">
        <f t="shared" si="3"/>
        <v>0</v>
      </c>
      <c r="F40" s="1012">
        <v>1035.0404402534286</v>
      </c>
      <c r="G40" s="1011">
        <v>100</v>
      </c>
      <c r="H40" s="1011">
        <v>0.91402480019073273</v>
      </c>
      <c r="I40" s="1011">
        <v>10.149209604454896</v>
      </c>
      <c r="J40" s="1011">
        <v>41.693321400486845</v>
      </c>
      <c r="K40" s="1011">
        <v>16.774799533279253</v>
      </c>
      <c r="L40" s="1011">
        <v>3.1483584282757908</v>
      </c>
      <c r="M40" s="1011">
        <v>25.124108119873522</v>
      </c>
      <c r="N40" s="1011">
        <v>2.1961781134389486</v>
      </c>
      <c r="O40" s="991"/>
      <c r="P40" s="991"/>
    </row>
    <row r="41" spans="1:16" ht="15" customHeight="1">
      <c r="A41" s="1330"/>
      <c r="B41" s="961" t="s">
        <v>1352</v>
      </c>
      <c r="C41" s="1330"/>
      <c r="D41" s="992"/>
      <c r="E41" s="990">
        <f t="shared" si="3"/>
        <v>0</v>
      </c>
      <c r="F41" s="1012">
        <v>182.44798331250189</v>
      </c>
      <c r="G41" s="1011">
        <v>100</v>
      </c>
      <c r="H41" s="1011">
        <v>1.0962028539248612</v>
      </c>
      <c r="I41" s="1011">
        <v>7.2607608163645976</v>
      </c>
      <c r="J41" s="1011">
        <v>34.303360780439021</v>
      </c>
      <c r="K41" s="1011">
        <v>14.986284021907032</v>
      </c>
      <c r="L41" s="1011">
        <v>15.690569885348591</v>
      </c>
      <c r="M41" s="1011">
        <v>25.566618788091038</v>
      </c>
      <c r="N41" s="1011">
        <v>1.0962028539248612</v>
      </c>
      <c r="O41" s="991"/>
      <c r="P41" s="991"/>
    </row>
    <row r="42" spans="1:16" ht="15" customHeight="1">
      <c r="A42" s="1330"/>
      <c r="B42" s="961" t="s">
        <v>1353</v>
      </c>
      <c r="C42" s="1330"/>
      <c r="D42" s="992"/>
      <c r="E42" s="990">
        <f t="shared" si="3"/>
        <v>0</v>
      </c>
      <c r="F42" s="1012">
        <v>89.177284130440739</v>
      </c>
      <c r="G42" s="1011">
        <v>100</v>
      </c>
      <c r="H42" s="1011">
        <v>5.5619545363571756</v>
      </c>
      <c r="I42" s="1011">
        <v>12.293447899722196</v>
      </c>
      <c r="J42" s="1011">
        <v>30.748920982466593</v>
      </c>
      <c r="K42" s="1011">
        <v>17.723477518394649</v>
      </c>
      <c r="L42" s="1011">
        <v>4.1608424745948076</v>
      </c>
      <c r="M42" s="1011">
        <v>26.147271183473038</v>
      </c>
      <c r="N42" s="1011">
        <v>3.3640854049915472</v>
      </c>
      <c r="O42" s="991"/>
      <c r="P42" s="991"/>
    </row>
    <row r="43" spans="1:16" ht="15" customHeight="1">
      <c r="A43" s="1330"/>
      <c r="B43" s="961" t="s">
        <v>1354</v>
      </c>
      <c r="C43" s="1330"/>
      <c r="D43" s="992"/>
      <c r="E43" s="990" t="e">
        <f t="shared" si="3"/>
        <v>#DIV/0!</v>
      </c>
      <c r="F43" s="1012">
        <v>45</v>
      </c>
      <c r="G43" s="1011">
        <v>100</v>
      </c>
      <c r="H43" s="1011">
        <v>4.4444444444444446</v>
      </c>
      <c r="I43" s="1011">
        <v>24.444444444444443</v>
      </c>
      <c r="J43" s="1011">
        <v>33.333333333333329</v>
      </c>
      <c r="K43" s="1011">
        <v>8.8888888888888893</v>
      </c>
      <c r="L43" s="1011">
        <v>2.2222222222222223</v>
      </c>
      <c r="M43" s="1011">
        <v>26.666666666666668</v>
      </c>
      <c r="N43" s="1011">
        <v>0</v>
      </c>
      <c r="O43" s="991"/>
      <c r="P43" s="991"/>
    </row>
    <row r="44" spans="1:16" ht="15" customHeight="1">
      <c r="A44" s="1330"/>
      <c r="B44" s="961" t="s">
        <v>1355</v>
      </c>
      <c r="C44" s="1330"/>
      <c r="D44" s="992"/>
      <c r="E44" s="990" t="e">
        <f t="shared" si="3"/>
        <v>#DIV/0!</v>
      </c>
      <c r="F44" s="1012">
        <v>20</v>
      </c>
      <c r="G44" s="1011">
        <v>100</v>
      </c>
      <c r="H44" s="1011">
        <v>0</v>
      </c>
      <c r="I44" s="1011">
        <v>10</v>
      </c>
      <c r="J44" s="1011">
        <v>40</v>
      </c>
      <c r="K44" s="1011">
        <v>25</v>
      </c>
      <c r="L44" s="1011">
        <v>5</v>
      </c>
      <c r="M44" s="1011">
        <v>20</v>
      </c>
      <c r="N44" s="1011">
        <v>0</v>
      </c>
      <c r="O44" s="991"/>
      <c r="P44" s="991"/>
    </row>
    <row r="45" spans="1:16" ht="15" customHeight="1">
      <c r="A45" s="1479" t="s">
        <v>449</v>
      </c>
      <c r="B45" s="1479"/>
      <c r="C45" s="1479"/>
      <c r="D45" s="2"/>
      <c r="E45" s="990"/>
      <c r="F45" s="1013"/>
      <c r="G45" s="1011"/>
      <c r="H45" s="1011"/>
      <c r="I45" s="1011"/>
      <c r="J45" s="1011"/>
      <c r="K45" s="1011"/>
      <c r="L45" s="1011"/>
      <c r="M45" s="1011"/>
      <c r="N45" s="1011"/>
      <c r="O45" s="991"/>
      <c r="P45" s="991"/>
    </row>
    <row r="46" spans="1:16" ht="15" customHeight="1">
      <c r="A46" s="6"/>
      <c r="B46" s="961" t="s">
        <v>1337</v>
      </c>
      <c r="C46" s="6"/>
      <c r="D46" s="994"/>
      <c r="E46" s="995">
        <f t="shared" ref="E46:E55" si="4">O46/N46*100</f>
        <v>0</v>
      </c>
      <c r="F46" s="1012">
        <v>5529.0594183248268</v>
      </c>
      <c r="G46" s="1011">
        <v>100</v>
      </c>
      <c r="H46" s="1011">
        <v>0</v>
      </c>
      <c r="I46" s="1011">
        <v>5.6986905310822662</v>
      </c>
      <c r="J46" s="1011">
        <v>41.998063352297571</v>
      </c>
      <c r="K46" s="1011">
        <v>11.983899473158877</v>
      </c>
      <c r="L46" s="1011">
        <v>5.7329880694944864</v>
      </c>
      <c r="M46" s="1011">
        <v>28.234864575971745</v>
      </c>
      <c r="N46" s="1011">
        <v>6.3514939979951377</v>
      </c>
      <c r="O46" s="991"/>
      <c r="P46" s="991"/>
    </row>
    <row r="47" spans="1:16" ht="15" customHeight="1">
      <c r="A47" s="6"/>
      <c r="B47" s="961" t="s">
        <v>1347</v>
      </c>
      <c r="C47" s="6"/>
      <c r="D47" s="2"/>
      <c r="E47" s="995">
        <f t="shared" si="4"/>
        <v>0</v>
      </c>
      <c r="F47" s="1012">
        <v>1545.4970983236326</v>
      </c>
      <c r="G47" s="1011">
        <v>100</v>
      </c>
      <c r="H47" s="1011">
        <v>1.3659754607269994</v>
      </c>
      <c r="I47" s="1011">
        <v>7.9135379302051758</v>
      </c>
      <c r="J47" s="1011">
        <v>38.593424451274863</v>
      </c>
      <c r="K47" s="1011">
        <v>20.33403280107219</v>
      </c>
      <c r="L47" s="1011">
        <v>6.2721762153288401</v>
      </c>
      <c r="M47" s="1011">
        <v>24.12324456490121</v>
      </c>
      <c r="N47" s="1011">
        <v>1.3976085764906616</v>
      </c>
      <c r="O47" s="991"/>
      <c r="P47" s="991"/>
    </row>
    <row r="48" spans="1:16" ht="15" customHeight="1">
      <c r="A48" s="1330"/>
      <c r="B48" s="961" t="s">
        <v>1348</v>
      </c>
      <c r="C48" s="1330"/>
      <c r="D48" s="992"/>
      <c r="E48" s="995">
        <f t="shared" si="4"/>
        <v>0</v>
      </c>
      <c r="F48" s="1012">
        <v>2185.9832718276957</v>
      </c>
      <c r="G48" s="1011">
        <v>100</v>
      </c>
      <c r="H48" s="1011">
        <v>4.5746004230119396E-2</v>
      </c>
      <c r="I48" s="1011">
        <v>8.3066777004186871</v>
      </c>
      <c r="J48" s="1011">
        <v>35.613085288507158</v>
      </c>
      <c r="K48" s="1011">
        <v>20.231028084440066</v>
      </c>
      <c r="L48" s="1011">
        <v>4.4702833479762445</v>
      </c>
      <c r="M48" s="1011">
        <v>29.337622938824449</v>
      </c>
      <c r="N48" s="1011">
        <v>1.9955566356032763</v>
      </c>
      <c r="O48" s="991"/>
      <c r="P48" s="991"/>
    </row>
    <row r="49" spans="1:16" ht="15" customHeight="1">
      <c r="A49" s="1330"/>
      <c r="B49" s="961" t="s">
        <v>1349</v>
      </c>
      <c r="C49" s="1330"/>
      <c r="D49" s="992"/>
      <c r="E49" s="995">
        <f t="shared" si="4"/>
        <v>0</v>
      </c>
      <c r="F49" s="1012">
        <v>2451.5075224238531</v>
      </c>
      <c r="G49" s="1011">
        <v>100</v>
      </c>
      <c r="H49" s="1011">
        <v>1.1687718890425589</v>
      </c>
      <c r="I49" s="1011">
        <v>5.8202423110724411</v>
      </c>
      <c r="J49" s="1011">
        <v>34.686578387489945</v>
      </c>
      <c r="K49" s="1011">
        <v>18.119587049598632</v>
      </c>
      <c r="L49" s="1011">
        <v>4.3460547971942232</v>
      </c>
      <c r="M49" s="1011">
        <v>32.681200509780012</v>
      </c>
      <c r="N49" s="1011">
        <v>3.1775650558220909</v>
      </c>
      <c r="O49" s="991"/>
      <c r="P49" s="991"/>
    </row>
    <row r="50" spans="1:16" ht="15" customHeight="1">
      <c r="A50" s="1330"/>
      <c r="B50" s="961" t="s">
        <v>1350</v>
      </c>
      <c r="C50" s="1330"/>
      <c r="D50" s="992"/>
      <c r="E50" s="995">
        <f t="shared" si="4"/>
        <v>0</v>
      </c>
      <c r="F50" s="1012">
        <v>1425.1459957397967</v>
      </c>
      <c r="G50" s="1011">
        <v>100</v>
      </c>
      <c r="H50" s="1014">
        <v>0</v>
      </c>
      <c r="I50" s="1011">
        <v>9.4233300444795542</v>
      </c>
      <c r="J50" s="1011">
        <v>40.775993254508542</v>
      </c>
      <c r="K50" s="1011">
        <v>15.841024292889642</v>
      </c>
      <c r="L50" s="1011">
        <v>9.2585877020236484</v>
      </c>
      <c r="M50" s="1011">
        <v>21.68167572754751</v>
      </c>
      <c r="N50" s="1011">
        <v>3.0193889785511487</v>
      </c>
      <c r="O50" s="991"/>
      <c r="P50" s="991"/>
    </row>
    <row r="51" spans="1:16" ht="15" customHeight="1">
      <c r="A51" s="1330"/>
      <c r="B51" s="961" t="s">
        <v>1351</v>
      </c>
      <c r="C51" s="1330"/>
      <c r="D51" s="992"/>
      <c r="E51" s="995">
        <f t="shared" si="4"/>
        <v>0</v>
      </c>
      <c r="F51" s="1012">
        <v>1469.5324161450528</v>
      </c>
      <c r="G51" s="1011">
        <v>100</v>
      </c>
      <c r="H51" s="1011">
        <v>0.98876483571002804</v>
      </c>
      <c r="I51" s="1011">
        <v>10.698616545833692</v>
      </c>
      <c r="J51" s="1011">
        <v>40.742467240409084</v>
      </c>
      <c r="K51" s="1011">
        <v>15.226866101366181</v>
      </c>
      <c r="L51" s="1011">
        <v>6.1066050821061193</v>
      </c>
      <c r="M51" s="1011">
        <v>23.718410153650911</v>
      </c>
      <c r="N51" s="1011">
        <v>2.5182700409239249</v>
      </c>
      <c r="O51" s="991"/>
      <c r="P51" s="991"/>
    </row>
    <row r="52" spans="1:16" ht="15" customHeight="1">
      <c r="A52" s="1330"/>
      <c r="B52" s="961" t="s">
        <v>1352</v>
      </c>
      <c r="C52" s="1330"/>
      <c r="D52" s="992"/>
      <c r="E52" s="995">
        <f t="shared" si="4"/>
        <v>0</v>
      </c>
      <c r="F52" s="1012">
        <v>376.33705916988293</v>
      </c>
      <c r="G52" s="1011">
        <v>100</v>
      </c>
      <c r="H52" s="1014">
        <v>1.6386020234810204</v>
      </c>
      <c r="I52" s="1011">
        <v>5.8681671911832298</v>
      </c>
      <c r="J52" s="1011">
        <v>44.054481987446515</v>
      </c>
      <c r="K52" s="1011">
        <v>9.7581742745119424</v>
      </c>
      <c r="L52" s="1011">
        <v>7.3792778955883076</v>
      </c>
      <c r="M52" s="1011">
        <v>31.035577380737962</v>
      </c>
      <c r="N52" s="1011">
        <v>0.26571924705097627</v>
      </c>
      <c r="O52" s="991"/>
      <c r="P52" s="991"/>
    </row>
    <row r="53" spans="1:16" ht="15" customHeight="1">
      <c r="A53" s="1330"/>
      <c r="B53" s="961" t="s">
        <v>1353</v>
      </c>
      <c r="C53" s="1330"/>
      <c r="D53" s="992"/>
      <c r="E53" s="995">
        <f t="shared" si="4"/>
        <v>0</v>
      </c>
      <c r="F53" s="1012">
        <v>363.52699242008521</v>
      </c>
      <c r="G53" s="1011">
        <v>100</v>
      </c>
      <c r="H53" s="1011">
        <v>1.5708672078992396</v>
      </c>
      <c r="I53" s="1011">
        <v>14.798569583090144</v>
      </c>
      <c r="J53" s="1011">
        <v>44.605487675756628</v>
      </c>
      <c r="K53" s="1011">
        <v>14.365027613477093</v>
      </c>
      <c r="L53" s="1011">
        <v>4.3594493183214533</v>
      </c>
      <c r="M53" s="1011">
        <v>18.385207692898941</v>
      </c>
      <c r="N53" s="1011">
        <v>1.9153909085564378</v>
      </c>
      <c r="O53" s="991"/>
      <c r="P53" s="991"/>
    </row>
    <row r="54" spans="1:16" ht="15" customHeight="1">
      <c r="A54" s="1330"/>
      <c r="B54" s="961" t="s">
        <v>1354</v>
      </c>
      <c r="C54" s="1330"/>
      <c r="D54" s="992"/>
      <c r="E54" s="995">
        <f t="shared" si="4"/>
        <v>0</v>
      </c>
      <c r="F54" s="1012">
        <v>234.50221487678269</v>
      </c>
      <c r="G54" s="1011">
        <v>100</v>
      </c>
      <c r="H54" s="1011">
        <v>2.5415538199606389</v>
      </c>
      <c r="I54" s="1011">
        <v>13.856039304643074</v>
      </c>
      <c r="J54" s="1011">
        <v>28.106495369529231</v>
      </c>
      <c r="K54" s="1011">
        <v>7.5765446312146691</v>
      </c>
      <c r="L54" s="1011">
        <v>8.2388485867297288</v>
      </c>
      <c r="M54" s="1011">
        <v>37.974777469183771</v>
      </c>
      <c r="N54" s="1011">
        <v>1.7057408187388627</v>
      </c>
      <c r="O54" s="991"/>
      <c r="P54" s="991"/>
    </row>
    <row r="55" spans="1:16" ht="15" customHeight="1" thickBot="1">
      <c r="A55" s="1331"/>
      <c r="B55" s="1319" t="s">
        <v>1355</v>
      </c>
      <c r="C55" s="1331"/>
      <c r="D55" s="996"/>
      <c r="E55" s="997">
        <f t="shared" si="4"/>
        <v>0</v>
      </c>
      <c r="F55" s="1015">
        <v>105.90801054511272</v>
      </c>
      <c r="G55" s="1016">
        <v>100</v>
      </c>
      <c r="H55" s="1014">
        <v>2.8326469211902681</v>
      </c>
      <c r="I55" s="1016">
        <v>19.793557498687552</v>
      </c>
      <c r="J55" s="1016">
        <v>31.124145183448626</v>
      </c>
      <c r="K55" s="1016">
        <v>19.304960169812382</v>
      </c>
      <c r="L55" s="1016">
        <v>0.9442156403967561</v>
      </c>
      <c r="M55" s="1016">
        <v>23.167827665274146</v>
      </c>
      <c r="N55" s="1016">
        <v>2.8326469211902681</v>
      </c>
      <c r="O55" s="991"/>
      <c r="P55" s="991"/>
    </row>
    <row r="56" spans="1:16" s="998" customFormat="1" ht="12.75" customHeight="1">
      <c r="B56" s="1644"/>
      <c r="C56" s="1644"/>
      <c r="D56" s="1644"/>
      <c r="E56" s="1644"/>
      <c r="F56" s="1644"/>
      <c r="G56" s="1644"/>
      <c r="H56" s="1644"/>
      <c r="I56" s="1644"/>
      <c r="J56" s="1644"/>
      <c r="K56" s="1644"/>
      <c r="L56" s="1644"/>
      <c r="M56" s="1644"/>
      <c r="N56" s="1644"/>
    </row>
    <row r="57" spans="1:16" ht="26.1" customHeight="1">
      <c r="E57" s="999"/>
    </row>
    <row r="58" spans="1:16" ht="26.1" customHeight="1">
      <c r="E58" s="999"/>
    </row>
    <row r="59" spans="1:16" ht="26.1" customHeight="1">
      <c r="E59" s="999"/>
    </row>
    <row r="60" spans="1:16" ht="26.1" customHeight="1">
      <c r="E60" s="999"/>
    </row>
    <row r="61" spans="1:16" ht="26.1" customHeight="1">
      <c r="E61" s="999"/>
    </row>
    <row r="62" spans="1:16" ht="26.1" customHeight="1">
      <c r="E62" s="999"/>
    </row>
    <row r="63" spans="1:16" ht="26.1" customHeight="1">
      <c r="E63" s="999"/>
    </row>
    <row r="64" spans="1:16" ht="26.1" customHeight="1">
      <c r="E64" s="999"/>
    </row>
    <row r="65" spans="5:5" ht="26.1" customHeight="1">
      <c r="E65" s="999"/>
    </row>
    <row r="66" spans="5:5" ht="26.1" customHeight="1">
      <c r="E66" s="999"/>
    </row>
    <row r="67" spans="5:5" ht="26.1" customHeight="1">
      <c r="E67" s="999"/>
    </row>
    <row r="68" spans="5:5" ht="26.1" customHeight="1">
      <c r="E68" s="999"/>
    </row>
    <row r="69" spans="5:5" ht="26.1" customHeight="1">
      <c r="E69" s="999"/>
    </row>
    <row r="70" spans="5:5" ht="26.1" customHeight="1">
      <c r="E70" s="999"/>
    </row>
    <row r="71" spans="5:5" ht="26.1" customHeight="1">
      <c r="E71" s="999"/>
    </row>
    <row r="72" spans="5:5" ht="26.1" customHeight="1">
      <c r="E72" s="999"/>
    </row>
    <row r="73" spans="5:5" ht="26.1" customHeight="1">
      <c r="E73" s="999"/>
    </row>
    <row r="74" spans="5:5" ht="26.1" customHeight="1">
      <c r="E74" s="999"/>
    </row>
    <row r="75" spans="5:5" ht="26.1" customHeight="1">
      <c r="E75" s="999"/>
    </row>
    <row r="76" spans="5:5" ht="26.1" customHeight="1">
      <c r="E76" s="999"/>
    </row>
    <row r="77" spans="5:5" ht="26.1" customHeight="1">
      <c r="E77" s="999"/>
    </row>
    <row r="78" spans="5:5">
      <c r="E78" s="999"/>
    </row>
    <row r="79" spans="5:5">
      <c r="E79" s="999"/>
    </row>
    <row r="80" spans="5:5">
      <c r="E80" s="999"/>
    </row>
    <row r="81" spans="5:5">
      <c r="E81" s="999"/>
    </row>
    <row r="82" spans="5:5">
      <c r="E82" s="999"/>
    </row>
    <row r="83" spans="5:5">
      <c r="E83" s="999"/>
    </row>
    <row r="84" spans="5:5">
      <c r="E84" s="999"/>
    </row>
    <row r="85" spans="5:5">
      <c r="E85" s="999"/>
    </row>
    <row r="86" spans="5:5">
      <c r="E86" s="999"/>
    </row>
    <row r="87" spans="5:5">
      <c r="E87" s="999"/>
    </row>
    <row r="88" spans="5:5">
      <c r="E88" s="999"/>
    </row>
    <row r="89" spans="5:5">
      <c r="E89" s="999"/>
    </row>
    <row r="90" spans="5:5">
      <c r="E90" s="999"/>
    </row>
    <row r="91" spans="5:5">
      <c r="E91" s="999"/>
    </row>
    <row r="92" spans="5:5">
      <c r="E92" s="999"/>
    </row>
    <row r="93" spans="5:5">
      <c r="E93" s="999"/>
    </row>
    <row r="94" spans="5:5">
      <c r="E94" s="999"/>
    </row>
    <row r="95" spans="5:5">
      <c r="E95" s="999"/>
    </row>
    <row r="96" spans="5:5">
      <c r="E96" s="999"/>
    </row>
    <row r="97" spans="5:5">
      <c r="E97" s="999"/>
    </row>
    <row r="98" spans="5:5">
      <c r="E98" s="999"/>
    </row>
    <row r="99" spans="5:5">
      <c r="E99" s="999"/>
    </row>
    <row r="100" spans="5:5">
      <c r="E100" s="999"/>
    </row>
    <row r="101" spans="5:5">
      <c r="E101" s="999"/>
    </row>
    <row r="102" spans="5:5">
      <c r="E102" s="999"/>
    </row>
    <row r="103" spans="5:5">
      <c r="E103" s="999"/>
    </row>
    <row r="104" spans="5:5">
      <c r="E104" s="999"/>
    </row>
    <row r="105" spans="5:5">
      <c r="E105" s="999"/>
    </row>
    <row r="106" spans="5:5">
      <c r="E106" s="999"/>
    </row>
    <row r="107" spans="5:5">
      <c r="E107" s="999"/>
    </row>
    <row r="108" spans="5:5">
      <c r="E108" s="999"/>
    </row>
    <row r="109" spans="5:5">
      <c r="E109" s="999"/>
    </row>
    <row r="110" spans="5:5">
      <c r="E110" s="999"/>
    </row>
    <row r="111" spans="5:5">
      <c r="E111" s="999"/>
    </row>
    <row r="112" spans="5:5">
      <c r="E112" s="999"/>
    </row>
    <row r="113" spans="5:5">
      <c r="E113" s="999"/>
    </row>
    <row r="114" spans="5:5">
      <c r="E114" s="999"/>
    </row>
    <row r="115" spans="5:5">
      <c r="E115" s="999"/>
    </row>
    <row r="116" spans="5:5">
      <c r="E116" s="999"/>
    </row>
    <row r="117" spans="5:5">
      <c r="E117" s="999"/>
    </row>
    <row r="118" spans="5:5">
      <c r="E118" s="999"/>
    </row>
    <row r="119" spans="5:5">
      <c r="E119" s="999"/>
    </row>
    <row r="120" spans="5:5">
      <c r="E120" s="999"/>
    </row>
    <row r="121" spans="5:5">
      <c r="E121" s="999"/>
    </row>
    <row r="122" spans="5:5">
      <c r="E122" s="999"/>
    </row>
    <row r="123" spans="5:5">
      <c r="E123" s="999"/>
    </row>
    <row r="124" spans="5:5">
      <c r="E124" s="999"/>
    </row>
    <row r="125" spans="5:5">
      <c r="E125" s="999"/>
    </row>
    <row r="126" spans="5:5">
      <c r="E126" s="999"/>
    </row>
    <row r="127" spans="5:5">
      <c r="E127" s="999"/>
    </row>
    <row r="128" spans="5:5">
      <c r="E128" s="999"/>
    </row>
    <row r="129" spans="5:5">
      <c r="E129" s="999"/>
    </row>
    <row r="130" spans="5:5">
      <c r="E130" s="999"/>
    </row>
    <row r="131" spans="5:5">
      <c r="E131" s="999"/>
    </row>
    <row r="132" spans="5:5">
      <c r="E132" s="999"/>
    </row>
    <row r="133" spans="5:5">
      <c r="E133" s="999"/>
    </row>
    <row r="134" spans="5:5">
      <c r="E134" s="999"/>
    </row>
    <row r="135" spans="5:5">
      <c r="E135" s="999"/>
    </row>
    <row r="136" spans="5:5">
      <c r="E136" s="999"/>
    </row>
    <row r="137" spans="5:5">
      <c r="E137" s="999"/>
    </row>
    <row r="138" spans="5:5">
      <c r="E138" s="999"/>
    </row>
    <row r="139" spans="5:5">
      <c r="E139" s="999"/>
    </row>
    <row r="140" spans="5:5">
      <c r="E140" s="999"/>
    </row>
    <row r="141" spans="5:5">
      <c r="E141" s="999"/>
    </row>
    <row r="142" spans="5:5">
      <c r="E142" s="999"/>
    </row>
    <row r="143" spans="5:5">
      <c r="E143" s="999"/>
    </row>
    <row r="144" spans="5:5">
      <c r="E144" s="999"/>
    </row>
    <row r="145" spans="5:5">
      <c r="E145" s="999"/>
    </row>
    <row r="146" spans="5:5">
      <c r="E146" s="999"/>
    </row>
    <row r="147" spans="5:5">
      <c r="E147" s="999"/>
    </row>
    <row r="148" spans="5:5">
      <c r="E148" s="999"/>
    </row>
    <row r="149" spans="5:5">
      <c r="E149" s="999"/>
    </row>
    <row r="150" spans="5:5">
      <c r="E150" s="999"/>
    </row>
    <row r="151" spans="5:5">
      <c r="E151" s="999"/>
    </row>
    <row r="152" spans="5:5">
      <c r="E152" s="999"/>
    </row>
    <row r="153" spans="5:5">
      <c r="E153" s="999"/>
    </row>
    <row r="154" spans="5:5">
      <c r="E154" s="999"/>
    </row>
    <row r="155" spans="5:5">
      <c r="E155" s="999"/>
    </row>
    <row r="156" spans="5:5">
      <c r="E156" s="999"/>
    </row>
    <row r="157" spans="5:5">
      <c r="E157" s="999"/>
    </row>
    <row r="158" spans="5:5">
      <c r="E158" s="999"/>
    </row>
    <row r="159" spans="5:5">
      <c r="E159" s="999"/>
    </row>
    <row r="160" spans="5:5">
      <c r="E160" s="999"/>
    </row>
    <row r="161" spans="5:5">
      <c r="E161" s="999"/>
    </row>
    <row r="162" spans="5:5">
      <c r="E162" s="999"/>
    </row>
    <row r="163" spans="5:5">
      <c r="E163" s="999"/>
    </row>
    <row r="164" spans="5:5">
      <c r="E164" s="999"/>
    </row>
    <row r="165" spans="5:5">
      <c r="E165" s="999"/>
    </row>
    <row r="166" spans="5:5">
      <c r="E166" s="999"/>
    </row>
    <row r="167" spans="5:5">
      <c r="E167" s="999"/>
    </row>
    <row r="168" spans="5:5">
      <c r="E168" s="999"/>
    </row>
    <row r="169" spans="5:5">
      <c r="E169" s="999"/>
    </row>
    <row r="170" spans="5:5">
      <c r="E170" s="999"/>
    </row>
    <row r="171" spans="5:5">
      <c r="E171" s="999"/>
    </row>
    <row r="172" spans="5:5">
      <c r="E172" s="999"/>
    </row>
    <row r="173" spans="5:5">
      <c r="E173" s="999"/>
    </row>
    <row r="174" spans="5:5">
      <c r="E174" s="999"/>
    </row>
    <row r="175" spans="5:5">
      <c r="E175" s="999"/>
    </row>
    <row r="176" spans="5:5">
      <c r="E176" s="999"/>
    </row>
    <row r="177" spans="5:5">
      <c r="E177" s="999"/>
    </row>
    <row r="178" spans="5:5">
      <c r="E178" s="999"/>
    </row>
    <row r="179" spans="5:5">
      <c r="E179" s="999"/>
    </row>
    <row r="180" spans="5:5">
      <c r="E180" s="999"/>
    </row>
    <row r="181" spans="5:5">
      <c r="E181" s="999"/>
    </row>
    <row r="182" spans="5:5">
      <c r="E182" s="999"/>
    </row>
    <row r="183" spans="5:5">
      <c r="E183" s="999"/>
    </row>
    <row r="184" spans="5:5">
      <c r="E184" s="999"/>
    </row>
    <row r="185" spans="5:5">
      <c r="E185" s="999"/>
    </row>
    <row r="186" spans="5:5">
      <c r="E186" s="999"/>
    </row>
    <row r="187" spans="5:5">
      <c r="E187" s="999"/>
    </row>
    <row r="188" spans="5:5">
      <c r="E188" s="999"/>
    </row>
    <row r="189" spans="5:5">
      <c r="E189" s="999"/>
    </row>
    <row r="190" spans="5:5">
      <c r="E190" s="999"/>
    </row>
    <row r="191" spans="5:5">
      <c r="E191" s="999"/>
    </row>
    <row r="192" spans="5:5">
      <c r="E192" s="999"/>
    </row>
    <row r="193" spans="5:5">
      <c r="E193" s="999"/>
    </row>
    <row r="194" spans="5:5">
      <c r="E194" s="999"/>
    </row>
    <row r="195" spans="5:5">
      <c r="E195" s="999"/>
    </row>
    <row r="196" spans="5:5">
      <c r="E196" s="999"/>
    </row>
    <row r="197" spans="5:5">
      <c r="E197" s="999"/>
    </row>
    <row r="198" spans="5:5">
      <c r="E198" s="999"/>
    </row>
    <row r="199" spans="5:5">
      <c r="E199" s="999"/>
    </row>
  </sheetData>
  <mergeCells count="28">
    <mergeCell ref="A8:C8"/>
    <mergeCell ref="A1:N1"/>
    <mergeCell ref="A3:C4"/>
    <mergeCell ref="E3:E4"/>
    <mergeCell ref="F3:F4"/>
    <mergeCell ref="G3:G4"/>
    <mergeCell ref="H3:H4"/>
    <mergeCell ref="I3:I4"/>
    <mergeCell ref="J3:J4"/>
    <mergeCell ref="K3:K4"/>
    <mergeCell ref="L3:L4"/>
    <mergeCell ref="M3:M4"/>
    <mergeCell ref="N3:N4"/>
    <mergeCell ref="A5:C5"/>
    <mergeCell ref="A6:C6"/>
    <mergeCell ref="A7:C7"/>
    <mergeCell ref="B56:N56"/>
    <mergeCell ref="A9:C9"/>
    <mergeCell ref="A10:D10"/>
    <mergeCell ref="A11:D11"/>
    <mergeCell ref="A12:D12"/>
    <mergeCell ref="A13:D13"/>
    <mergeCell ref="A14:D14"/>
    <mergeCell ref="A15:D15"/>
    <mergeCell ref="A16:C16"/>
    <mergeCell ref="A23:C23"/>
    <mergeCell ref="A34:C34"/>
    <mergeCell ref="A45:C45"/>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3"/>
  <sheetViews>
    <sheetView tabSelected="1" view="pageBreakPreview" zoomScaleNormal="100" zoomScaleSheetLayoutView="100" workbookViewId="0">
      <selection activeCell="H30" sqref="H30"/>
    </sheetView>
  </sheetViews>
  <sheetFormatPr defaultColWidth="9.140625" defaultRowHeight="15.75"/>
  <cols>
    <col min="1" max="1" width="2.28515625" style="37" customWidth="1"/>
    <col min="2" max="2" width="18.7109375" style="37" customWidth="1"/>
    <col min="3" max="3" width="2.28515625" style="37" customWidth="1"/>
    <col min="4" max="4" width="1.7109375" style="38" customWidth="1"/>
    <col min="5" max="5" width="10.5703125" style="987" hidden="1" customWidth="1"/>
    <col min="6" max="11" width="13.85546875" style="987" customWidth="1"/>
    <col min="12" max="16384" width="9.140625" style="987"/>
  </cols>
  <sheetData>
    <row r="1" spans="1:26" s="24" customFormat="1" ht="49.5" customHeight="1">
      <c r="A1" s="2034" t="s">
        <v>1007</v>
      </c>
      <c r="B1" s="2035"/>
      <c r="C1" s="2035"/>
      <c r="D1" s="2035"/>
      <c r="E1" s="2035"/>
      <c r="F1" s="2035"/>
      <c r="G1" s="2035"/>
      <c r="H1" s="2035"/>
      <c r="I1" s="2035"/>
      <c r="J1" s="2035"/>
      <c r="K1" s="2035"/>
    </row>
    <row r="2" spans="1:26" ht="15" customHeight="1" thickBot="1">
      <c r="A2" s="987"/>
      <c r="B2" s="26"/>
      <c r="C2" s="26"/>
      <c r="D2" s="27"/>
      <c r="K2" s="170" t="s">
        <v>999</v>
      </c>
      <c r="L2" s="999"/>
    </row>
    <row r="3" spans="1:26" s="148" customFormat="1" ht="24.95" customHeight="1">
      <c r="A3" s="1836" t="s">
        <v>1008</v>
      </c>
      <c r="B3" s="1836"/>
      <c r="C3" s="1836"/>
      <c r="D3" s="29"/>
      <c r="E3" s="1947" t="s">
        <v>957</v>
      </c>
      <c r="F3" s="1947" t="s">
        <v>958</v>
      </c>
      <c r="G3" s="1944" t="s">
        <v>957</v>
      </c>
      <c r="H3" s="2069">
        <v>0</v>
      </c>
      <c r="I3" s="2069" t="s">
        <v>1009</v>
      </c>
      <c r="J3" s="2071" t="s">
        <v>1010</v>
      </c>
      <c r="K3" s="2072" t="s">
        <v>1011</v>
      </c>
      <c r="L3" s="152"/>
    </row>
    <row r="4" spans="1:26" s="152" customFormat="1" ht="24.95" customHeight="1">
      <c r="A4" s="1838"/>
      <c r="B4" s="1838"/>
      <c r="C4" s="1838"/>
      <c r="D4" s="31"/>
      <c r="E4" s="1949"/>
      <c r="F4" s="1949"/>
      <c r="G4" s="1946"/>
      <c r="H4" s="2070"/>
      <c r="I4" s="2070"/>
      <c r="J4" s="2070"/>
      <c r="K4" s="2073"/>
    </row>
    <row r="5" spans="1:26" s="33" customFormat="1" ht="19.5" customHeight="1">
      <c r="A5" s="2074" t="s">
        <v>1360</v>
      </c>
      <c r="B5" s="2075"/>
      <c r="C5" s="2075"/>
      <c r="D5" s="2076"/>
      <c r="E5" s="166"/>
      <c r="F5" s="129">
        <v>15829.000000031147</v>
      </c>
      <c r="G5" s="171">
        <v>100</v>
      </c>
      <c r="H5" s="171">
        <v>98.288681712267831</v>
      </c>
      <c r="I5" s="171">
        <v>0.99232868667867913</v>
      </c>
      <c r="J5" s="171">
        <v>0.43103345816308586</v>
      </c>
      <c r="K5" s="171">
        <v>0.28795614289042376</v>
      </c>
      <c r="L5" s="40"/>
      <c r="M5" s="157"/>
      <c r="N5" s="157"/>
      <c r="O5" s="157"/>
      <c r="P5" s="157"/>
      <c r="Q5" s="157"/>
      <c r="R5" s="157"/>
      <c r="S5" s="157"/>
      <c r="T5" s="157"/>
      <c r="U5" s="157"/>
      <c r="V5" s="157"/>
      <c r="W5" s="157"/>
      <c r="X5" s="157"/>
      <c r="Y5" s="157"/>
      <c r="Z5" s="157"/>
    </row>
    <row r="6" spans="1:26" s="33" customFormat="1" ht="19.5" customHeight="1">
      <c r="A6" s="1467" t="s">
        <v>1310</v>
      </c>
      <c r="B6" s="1468"/>
      <c r="C6" s="1468"/>
      <c r="D6" s="1469"/>
      <c r="E6" s="166"/>
      <c r="F6" s="129">
        <v>15486.999999856676</v>
      </c>
      <c r="G6" s="171">
        <v>100</v>
      </c>
      <c r="H6" s="171">
        <v>98.765389263918607</v>
      </c>
      <c r="I6" s="171">
        <v>0.987352667097675</v>
      </c>
      <c r="J6" s="171">
        <v>0.22142995508153948</v>
      </c>
      <c r="K6" s="171">
        <v>2.5828113902221329E-2</v>
      </c>
      <c r="L6" s="40"/>
      <c r="M6" s="157"/>
      <c r="N6" s="157"/>
      <c r="O6" s="157"/>
      <c r="P6" s="157"/>
      <c r="Q6" s="157"/>
      <c r="R6" s="157"/>
      <c r="S6" s="157"/>
      <c r="T6" s="157"/>
      <c r="U6" s="157"/>
      <c r="V6" s="157"/>
      <c r="W6" s="157"/>
      <c r="X6" s="157"/>
      <c r="Y6" s="157"/>
      <c r="Z6" s="157"/>
    </row>
    <row r="7" spans="1:26" s="33" customFormat="1" ht="19.5" customHeight="1">
      <c r="A7" s="1467" t="s">
        <v>1311</v>
      </c>
      <c r="B7" s="1468"/>
      <c r="C7" s="1468"/>
      <c r="D7" s="1469"/>
      <c r="E7" s="166"/>
      <c r="F7" s="129">
        <v>15649.000000000044</v>
      </c>
      <c r="G7" s="171">
        <v>100</v>
      </c>
      <c r="H7" s="171">
        <v>98.70248184346373</v>
      </c>
      <c r="I7" s="171">
        <v>0.73643868653466538</v>
      </c>
      <c r="J7" s="171">
        <v>0.43083247056920054</v>
      </c>
      <c r="K7" s="171">
        <v>0.1302469994324009</v>
      </c>
      <c r="L7" s="40"/>
      <c r="M7" s="157"/>
      <c r="N7" s="157"/>
      <c r="O7" s="157"/>
      <c r="P7" s="157"/>
      <c r="Q7" s="157"/>
      <c r="R7" s="157"/>
      <c r="S7" s="157"/>
      <c r="T7" s="157"/>
      <c r="U7" s="157"/>
      <c r="V7" s="157"/>
      <c r="W7" s="157"/>
      <c r="X7" s="157"/>
      <c r="Y7" s="157"/>
      <c r="Z7" s="157"/>
    </row>
    <row r="8" spans="1:26" s="33" customFormat="1" ht="19.5" customHeight="1">
      <c r="A8" s="1467" t="s">
        <v>1312</v>
      </c>
      <c r="B8" s="1468"/>
      <c r="C8" s="1468"/>
      <c r="D8" s="1469"/>
      <c r="E8" s="166"/>
      <c r="F8" s="129">
        <v>15686.999999796744</v>
      </c>
      <c r="G8" s="171">
        <v>100</v>
      </c>
      <c r="H8" s="171">
        <v>96.812967487481941</v>
      </c>
      <c r="I8" s="171">
        <v>1.7015422597382637</v>
      </c>
      <c r="J8" s="171">
        <v>0.90575711051797425</v>
      </c>
      <c r="K8" s="171">
        <v>0.57973314226178208</v>
      </c>
      <c r="L8" s="40"/>
      <c r="M8" s="157"/>
      <c r="N8" s="157"/>
      <c r="O8" s="157"/>
      <c r="P8" s="157"/>
      <c r="Q8" s="157"/>
      <c r="R8" s="157"/>
      <c r="S8" s="157"/>
      <c r="T8" s="157"/>
      <c r="U8" s="157"/>
      <c r="V8" s="157"/>
      <c r="W8" s="157"/>
      <c r="X8" s="157"/>
      <c r="Y8" s="157"/>
      <c r="Z8" s="157"/>
    </row>
    <row r="9" spans="1:26" ht="19.5" customHeight="1">
      <c r="A9" s="1825" t="s">
        <v>43</v>
      </c>
      <c r="B9" s="1825"/>
      <c r="C9" s="1825"/>
      <c r="D9" s="167"/>
      <c r="E9" s="166"/>
      <c r="F9" s="1017"/>
      <c r="G9" s="1018"/>
      <c r="H9" s="1019"/>
      <c r="I9" s="1019"/>
      <c r="J9" s="1019"/>
      <c r="K9" s="1019"/>
      <c r="L9" s="999"/>
      <c r="M9" s="1000"/>
      <c r="N9" s="1000"/>
      <c r="O9" s="1000"/>
      <c r="P9" s="1000"/>
      <c r="Q9" s="1000"/>
      <c r="R9" s="1000"/>
      <c r="S9" s="1000"/>
      <c r="T9" s="1000"/>
      <c r="U9" s="1000"/>
      <c r="V9" s="1000"/>
      <c r="W9" s="1000"/>
      <c r="X9" s="1000"/>
      <c r="Y9" s="1000"/>
      <c r="Z9" s="1000"/>
    </row>
    <row r="10" spans="1:26" ht="19.5" customHeight="1">
      <c r="A10" s="34"/>
      <c r="B10" s="34" t="s">
        <v>44</v>
      </c>
      <c r="C10" s="34"/>
      <c r="D10" s="1001"/>
      <c r="E10" s="1002"/>
      <c r="F10" s="1017">
        <v>11488.483630518615</v>
      </c>
      <c r="G10" s="1011">
        <v>100</v>
      </c>
      <c r="H10" s="1011">
        <v>96.378510293456713</v>
      </c>
      <c r="I10" s="1011">
        <v>1.755057801310703</v>
      </c>
      <c r="J10" s="1011">
        <v>1.2367699906684688</v>
      </c>
      <c r="K10" s="1011">
        <v>0.62966191456405074</v>
      </c>
      <c r="L10" s="999"/>
      <c r="M10" s="1000"/>
      <c r="N10" s="1000"/>
      <c r="O10" s="1000"/>
      <c r="P10" s="1000"/>
      <c r="Q10" s="1000"/>
      <c r="R10" s="1000"/>
      <c r="S10" s="1000"/>
      <c r="T10" s="1000"/>
      <c r="U10" s="1000"/>
      <c r="V10" s="1000"/>
      <c r="W10" s="1000"/>
      <c r="X10" s="1000"/>
      <c r="Y10" s="1000"/>
      <c r="Z10" s="1000"/>
    </row>
    <row r="11" spans="1:26" ht="19.5" customHeight="1">
      <c r="A11" s="34"/>
      <c r="B11" s="34" t="s">
        <v>1012</v>
      </c>
      <c r="C11" s="34"/>
      <c r="D11" s="1001"/>
      <c r="E11" s="1002"/>
      <c r="F11" s="1017">
        <v>4198.5163692781116</v>
      </c>
      <c r="G11" s="1011">
        <v>100</v>
      </c>
      <c r="H11" s="1011">
        <v>98.001781326161279</v>
      </c>
      <c r="I11" s="1011">
        <v>1.5551066217038245</v>
      </c>
      <c r="J11" s="1011">
        <v>0</v>
      </c>
      <c r="K11" s="1011">
        <v>0.44311205213486216</v>
      </c>
      <c r="M11" s="1000"/>
      <c r="N11" s="1000"/>
      <c r="O11" s="1000"/>
      <c r="P11" s="1000"/>
      <c r="Q11" s="1000"/>
      <c r="R11" s="1000"/>
      <c r="S11" s="1000"/>
      <c r="T11" s="1000"/>
      <c r="U11" s="1000"/>
      <c r="V11" s="1000"/>
      <c r="W11" s="1000"/>
      <c r="X11" s="1000"/>
      <c r="Y11" s="1000"/>
      <c r="Z11" s="1000"/>
    </row>
    <row r="12" spans="1:26" ht="19.5" customHeight="1">
      <c r="A12" s="1825" t="s">
        <v>1013</v>
      </c>
      <c r="B12" s="1825"/>
      <c r="C12" s="1825"/>
      <c r="D12" s="167"/>
      <c r="E12" s="1002"/>
      <c r="F12" s="1017"/>
      <c r="G12" s="1011"/>
      <c r="H12" s="1011"/>
      <c r="I12" s="1011"/>
      <c r="J12" s="1011"/>
      <c r="K12" s="1011"/>
      <c r="M12" s="1000"/>
      <c r="N12" s="1000"/>
      <c r="O12" s="1000"/>
      <c r="P12" s="1000"/>
      <c r="Q12" s="1000"/>
      <c r="R12" s="1000"/>
      <c r="S12" s="1000"/>
      <c r="T12" s="1000"/>
      <c r="U12" s="1000"/>
      <c r="V12" s="1000"/>
      <c r="W12" s="1000"/>
      <c r="X12" s="1000"/>
      <c r="Y12" s="1000"/>
      <c r="Z12" s="1000"/>
    </row>
    <row r="13" spans="1:26" ht="19.5" customHeight="1">
      <c r="A13" s="34"/>
      <c r="B13" s="1330" t="s">
        <v>52</v>
      </c>
      <c r="C13" s="34"/>
      <c r="D13" s="1001"/>
      <c r="E13" s="1002"/>
      <c r="F13" s="1017">
        <v>2531.0000000304785</v>
      </c>
      <c r="G13" s="1011">
        <v>100</v>
      </c>
      <c r="H13" s="1011">
        <v>95.544782965315065</v>
      </c>
      <c r="I13" s="1011">
        <v>2.3302539500149471</v>
      </c>
      <c r="J13" s="1011">
        <v>1.8277786069861133</v>
      </c>
      <c r="K13" s="1011">
        <v>0.29718447768389072</v>
      </c>
      <c r="M13" s="1000"/>
      <c r="N13" s="1000"/>
      <c r="O13" s="1000"/>
      <c r="P13" s="1000"/>
      <c r="Q13" s="1000"/>
      <c r="R13" s="1000"/>
      <c r="S13" s="1000"/>
      <c r="T13" s="1000"/>
      <c r="U13" s="1000"/>
      <c r="V13" s="1000"/>
      <c r="W13" s="1000"/>
      <c r="X13" s="1000"/>
      <c r="Y13" s="1000"/>
      <c r="Z13" s="1000"/>
    </row>
    <row r="14" spans="1:26" ht="19.5" customHeight="1">
      <c r="A14" s="34"/>
      <c r="B14" s="1330" t="s">
        <v>53</v>
      </c>
      <c r="C14" s="34"/>
      <c r="D14" s="1001"/>
      <c r="E14" s="1002"/>
      <c r="F14" s="1017">
        <v>1035.0000000021516</v>
      </c>
      <c r="G14" s="1011">
        <v>100</v>
      </c>
      <c r="H14" s="1011">
        <v>96.623241708645125</v>
      </c>
      <c r="I14" s="1011">
        <v>1.4267310788469307</v>
      </c>
      <c r="J14" s="1011">
        <v>0.96848401199200207</v>
      </c>
      <c r="K14" s="1011">
        <v>0.98154320051595179</v>
      </c>
      <c r="M14" s="1000"/>
      <c r="N14" s="1000"/>
      <c r="O14" s="1000"/>
      <c r="P14" s="1000"/>
      <c r="Q14" s="1000"/>
      <c r="R14" s="1000"/>
      <c r="S14" s="1000"/>
      <c r="T14" s="1000"/>
      <c r="U14" s="1000"/>
      <c r="V14" s="1000"/>
      <c r="W14" s="1000"/>
      <c r="X14" s="1000"/>
      <c r="Y14" s="1000"/>
      <c r="Z14" s="1000"/>
    </row>
    <row r="15" spans="1:26" ht="19.5" customHeight="1">
      <c r="A15" s="34"/>
      <c r="B15" s="1330" t="s">
        <v>54</v>
      </c>
      <c r="C15" s="34"/>
      <c r="D15" s="1001"/>
      <c r="E15" s="1002"/>
      <c r="F15" s="1017">
        <v>5840.999999803932</v>
      </c>
      <c r="G15" s="1011">
        <v>100</v>
      </c>
      <c r="H15" s="1011">
        <v>96.79765473436575</v>
      </c>
      <c r="I15" s="1011">
        <v>1.2598846152648575</v>
      </c>
      <c r="J15" s="1011">
        <v>1.0922998092748095</v>
      </c>
      <c r="K15" s="1011">
        <v>0.85016084109462253</v>
      </c>
      <c r="M15" s="1000"/>
      <c r="N15" s="1000"/>
      <c r="O15" s="1000"/>
      <c r="P15" s="1000"/>
      <c r="Q15" s="1000"/>
      <c r="R15" s="1000"/>
      <c r="S15" s="1000"/>
      <c r="T15" s="1000"/>
      <c r="U15" s="1000"/>
      <c r="V15" s="1000"/>
      <c r="W15" s="1000"/>
      <c r="X15" s="1000"/>
      <c r="Y15" s="1000"/>
      <c r="Z15" s="1000"/>
    </row>
    <row r="16" spans="1:26" ht="19.5" customHeight="1">
      <c r="A16" s="34"/>
      <c r="B16" s="1330" t="s">
        <v>1014</v>
      </c>
      <c r="C16" s="34"/>
      <c r="D16" s="1001"/>
      <c r="E16" s="1002"/>
      <c r="F16" s="1017">
        <v>5869.9999999601523</v>
      </c>
      <c r="G16" s="1011">
        <v>100</v>
      </c>
      <c r="H16" s="1011">
        <v>98.139866919783415</v>
      </c>
      <c r="I16" s="1011">
        <v>1.5431972702804564</v>
      </c>
      <c r="J16" s="1011">
        <v>0</v>
      </c>
      <c r="K16" s="1011">
        <v>0.31693580993616083</v>
      </c>
      <c r="M16" s="1000"/>
      <c r="N16" s="1000"/>
      <c r="O16" s="1000"/>
      <c r="P16" s="1000"/>
      <c r="Q16" s="1000"/>
      <c r="R16" s="1000"/>
      <c r="S16" s="1000"/>
      <c r="T16" s="1000"/>
      <c r="U16" s="1000"/>
      <c r="V16" s="1000"/>
      <c r="W16" s="1000"/>
      <c r="X16" s="1000"/>
      <c r="Y16" s="1000"/>
      <c r="Z16" s="1000"/>
    </row>
    <row r="17" spans="1:26" ht="19.5" customHeight="1">
      <c r="A17" s="34"/>
      <c r="B17" s="1330" t="s">
        <v>1015</v>
      </c>
      <c r="C17" s="34"/>
      <c r="D17" s="1001"/>
      <c r="E17" s="1002"/>
      <c r="F17" s="1017">
        <v>410</v>
      </c>
      <c r="G17" s="1011">
        <v>100</v>
      </c>
      <c r="H17" s="1011">
        <v>86.341463414634148</v>
      </c>
      <c r="I17" s="1011">
        <v>7.0731707317073171</v>
      </c>
      <c r="J17" s="1011">
        <v>5.3658536585365857</v>
      </c>
      <c r="K17" s="1011">
        <v>1.2195121951219512</v>
      </c>
      <c r="M17" s="1000"/>
      <c r="N17" s="1000"/>
      <c r="O17" s="1000"/>
      <c r="P17" s="1000"/>
      <c r="Q17" s="1000"/>
      <c r="R17" s="1000"/>
      <c r="S17" s="1000"/>
      <c r="T17" s="1000"/>
      <c r="U17" s="1000"/>
      <c r="V17" s="1000"/>
      <c r="W17" s="1000"/>
      <c r="X17" s="1000"/>
      <c r="Y17" s="1000"/>
      <c r="Z17" s="1000"/>
    </row>
    <row r="18" spans="1:26" ht="19.5" customHeight="1">
      <c r="A18" s="1825" t="s">
        <v>1016</v>
      </c>
      <c r="B18" s="1825"/>
      <c r="C18" s="1825"/>
      <c r="D18" s="167"/>
      <c r="E18" s="1002"/>
      <c r="F18" s="1017"/>
      <c r="G18" s="1011"/>
      <c r="H18" s="1011"/>
      <c r="I18" s="1011"/>
      <c r="J18" s="1011"/>
      <c r="K18" s="1011"/>
      <c r="M18" s="1000"/>
      <c r="N18" s="1000"/>
      <c r="O18" s="1000"/>
      <c r="P18" s="1000"/>
      <c r="Q18" s="1000"/>
      <c r="R18" s="1000"/>
      <c r="S18" s="1000"/>
      <c r="T18" s="1000"/>
      <c r="U18" s="1000"/>
      <c r="V18" s="1000"/>
      <c r="W18" s="1000"/>
      <c r="X18" s="1000"/>
      <c r="Y18" s="1000"/>
      <c r="Z18" s="1000"/>
    </row>
    <row r="19" spans="1:26" ht="19.5" customHeight="1">
      <c r="A19" s="1470" t="s">
        <v>45</v>
      </c>
      <c r="B19" s="1470"/>
      <c r="C19" s="35"/>
      <c r="D19" s="167"/>
      <c r="E19" s="1002"/>
      <c r="F19" s="1017">
        <v>15268.999999797239</v>
      </c>
      <c r="G19" s="1011">
        <v>100</v>
      </c>
      <c r="H19" s="1011">
        <v>96.811578777744444</v>
      </c>
      <c r="I19" s="1011">
        <v>1.748123218843588</v>
      </c>
      <c r="J19" s="1011">
        <v>0.84469424398669335</v>
      </c>
      <c r="K19" s="1011">
        <v>0.59560375942520838</v>
      </c>
      <c r="M19" s="1000"/>
      <c r="N19" s="1000"/>
      <c r="O19" s="1000"/>
      <c r="P19" s="1000"/>
      <c r="Q19" s="1000"/>
      <c r="R19" s="1000"/>
      <c r="S19" s="1000"/>
      <c r="T19" s="1000"/>
      <c r="U19" s="1000"/>
      <c r="V19" s="1000"/>
      <c r="W19" s="1000"/>
      <c r="X19" s="1000"/>
      <c r="Y19" s="1000"/>
      <c r="Z19" s="1000"/>
    </row>
    <row r="20" spans="1:26" ht="19.5" customHeight="1">
      <c r="A20" s="7"/>
      <c r="B20" s="1330" t="s">
        <v>1017</v>
      </c>
      <c r="C20" s="35"/>
      <c r="D20" s="167"/>
      <c r="E20" s="1002"/>
      <c r="F20" s="1017">
        <v>4973.0000000505615</v>
      </c>
      <c r="G20" s="1011">
        <v>100</v>
      </c>
      <c r="H20" s="1011">
        <v>96.831310056402103</v>
      </c>
      <c r="I20" s="1011">
        <v>1.4649070831983602</v>
      </c>
      <c r="J20" s="1011">
        <v>1.2362582274071734</v>
      </c>
      <c r="K20" s="1011">
        <v>0.46752463299239083</v>
      </c>
      <c r="M20" s="1000"/>
      <c r="N20" s="1000"/>
      <c r="O20" s="1000"/>
      <c r="P20" s="1000"/>
      <c r="Q20" s="1000"/>
      <c r="R20" s="1000"/>
      <c r="S20" s="1000"/>
      <c r="T20" s="1000"/>
      <c r="U20" s="1000"/>
      <c r="V20" s="1000"/>
      <c r="W20" s="1000"/>
      <c r="X20" s="1000"/>
      <c r="Y20" s="1000"/>
      <c r="Z20" s="1000"/>
    </row>
    <row r="21" spans="1:26" ht="19.5" customHeight="1">
      <c r="A21" s="961"/>
      <c r="B21" s="961" t="s">
        <v>1313</v>
      </c>
      <c r="C21" s="988"/>
      <c r="D21" s="1001"/>
      <c r="E21" s="1002"/>
      <c r="F21" s="1017">
        <v>1463.0000000204277</v>
      </c>
      <c r="G21" s="1011">
        <v>100</v>
      </c>
      <c r="H21" s="1011">
        <v>97.878565594009203</v>
      </c>
      <c r="I21" s="1011">
        <v>0.34176349965346448</v>
      </c>
      <c r="J21" s="1011">
        <v>1.7113182064066503</v>
      </c>
      <c r="K21" s="1011">
        <v>6.8352699930692901E-2</v>
      </c>
      <c r="M21" s="1000"/>
      <c r="N21" s="1000"/>
      <c r="O21" s="1000"/>
      <c r="P21" s="1000"/>
      <c r="Q21" s="1000"/>
      <c r="R21" s="1000"/>
      <c r="S21" s="1000"/>
      <c r="T21" s="1000"/>
      <c r="U21" s="1000"/>
      <c r="V21" s="1000"/>
      <c r="W21" s="1000"/>
      <c r="X21" s="1000"/>
      <c r="Y21" s="1000"/>
      <c r="Z21" s="1000"/>
    </row>
    <row r="22" spans="1:26" ht="19.5" customHeight="1">
      <c r="A22" s="961"/>
      <c r="B22" s="961" t="s">
        <v>1314</v>
      </c>
      <c r="C22" s="988"/>
      <c r="D22" s="1001"/>
      <c r="E22" s="1002"/>
      <c r="F22" s="1017">
        <v>1019.999999999945</v>
      </c>
      <c r="G22" s="1011">
        <v>100</v>
      </c>
      <c r="H22" s="1011">
        <v>94.681045751641435</v>
      </c>
      <c r="I22" s="1011">
        <v>2.5816993463793452</v>
      </c>
      <c r="J22" s="1011">
        <v>2.3450980392340828</v>
      </c>
      <c r="K22" s="1011">
        <v>0.39215686274511918</v>
      </c>
      <c r="M22" s="1000"/>
      <c r="N22" s="1000"/>
      <c r="O22" s="1000"/>
      <c r="P22" s="1000"/>
      <c r="Q22" s="1000"/>
      <c r="R22" s="1000"/>
      <c r="S22" s="1000"/>
      <c r="T22" s="1000"/>
      <c r="U22" s="1000"/>
      <c r="V22" s="1000"/>
      <c r="W22" s="1000"/>
      <c r="X22" s="1000"/>
      <c r="Y22" s="1000"/>
      <c r="Z22" s="1000"/>
    </row>
    <row r="23" spans="1:26" ht="19.5" customHeight="1">
      <c r="A23" s="961"/>
      <c r="B23" s="961" t="s">
        <v>1315</v>
      </c>
      <c r="C23" s="988"/>
      <c r="D23" s="1001"/>
      <c r="E23" s="1002"/>
      <c r="F23" s="1017">
        <v>1205.9999999714673</v>
      </c>
      <c r="G23" s="1011">
        <v>100</v>
      </c>
      <c r="H23" s="1011">
        <v>96.809931822379724</v>
      </c>
      <c r="I23" s="1011">
        <v>1.0963700018702416</v>
      </c>
      <c r="J23" s="1011">
        <v>0.66334991709695457</v>
      </c>
      <c r="K23" s="1011">
        <v>1.4303482586530765</v>
      </c>
      <c r="M23" s="1000"/>
      <c r="N23" s="1000"/>
      <c r="O23" s="1000"/>
      <c r="P23" s="1000"/>
      <c r="Q23" s="1000"/>
      <c r="R23" s="1000"/>
      <c r="S23" s="1000"/>
      <c r="T23" s="1000"/>
      <c r="U23" s="1000"/>
      <c r="V23" s="1000"/>
      <c r="W23" s="1000"/>
      <c r="X23" s="1000"/>
      <c r="Y23" s="1000"/>
      <c r="Z23" s="1000"/>
    </row>
    <row r="24" spans="1:26" s="1006" customFormat="1" ht="19.5" customHeight="1">
      <c r="A24" s="1003"/>
      <c r="B24" s="1003" t="s">
        <v>1316</v>
      </c>
      <c r="C24" s="1003"/>
      <c r="D24" s="1004"/>
      <c r="E24" s="1005"/>
      <c r="F24" s="1017">
        <v>1284.0000000587213</v>
      </c>
      <c r="G24" s="1011">
        <v>100</v>
      </c>
      <c r="H24" s="1011">
        <v>97.366292057581248</v>
      </c>
      <c r="I24" s="1011">
        <v>2.2036038700616016</v>
      </c>
      <c r="J24" s="1011">
        <v>0.35222245242303263</v>
      </c>
      <c r="K24" s="1011">
        <v>7.7881619934132937E-2</v>
      </c>
      <c r="M24" s="1007"/>
      <c r="N24" s="1007"/>
      <c r="O24" s="1007"/>
      <c r="P24" s="1007"/>
      <c r="Q24" s="1007"/>
      <c r="R24" s="1007"/>
      <c r="S24" s="1007"/>
      <c r="T24" s="1007"/>
      <c r="U24" s="1007"/>
      <c r="V24" s="1007"/>
      <c r="W24" s="1007"/>
      <c r="X24" s="1007"/>
      <c r="Y24" s="1007"/>
      <c r="Z24" s="1007"/>
    </row>
    <row r="25" spans="1:26" ht="19.5" customHeight="1">
      <c r="A25" s="961"/>
      <c r="B25" s="1330" t="s">
        <v>1018</v>
      </c>
      <c r="C25" s="988"/>
      <c r="D25" s="1001"/>
      <c r="E25" s="1002"/>
      <c r="F25" s="1017">
        <v>4632.9999997781842</v>
      </c>
      <c r="G25" s="1011">
        <v>100</v>
      </c>
      <c r="H25" s="1011">
        <v>96.44369294347571</v>
      </c>
      <c r="I25" s="1011">
        <v>2.7400396451932911</v>
      </c>
      <c r="J25" s="1011">
        <v>0.37918560702570686</v>
      </c>
      <c r="K25" s="1011">
        <v>0.43708180430532728</v>
      </c>
      <c r="M25" s="1000"/>
      <c r="N25" s="1000"/>
      <c r="O25" s="1000"/>
      <c r="P25" s="1000"/>
      <c r="Q25" s="1000"/>
      <c r="R25" s="1000"/>
      <c r="S25" s="1000"/>
      <c r="T25" s="1000"/>
      <c r="U25" s="1000"/>
      <c r="V25" s="1000"/>
      <c r="W25" s="1000"/>
      <c r="X25" s="1000"/>
      <c r="Y25" s="1000"/>
      <c r="Z25" s="1000"/>
    </row>
    <row r="26" spans="1:26" s="999" customFormat="1" ht="19.5" customHeight="1">
      <c r="A26" s="961"/>
      <c r="B26" s="961" t="s">
        <v>1317</v>
      </c>
      <c r="C26" s="988"/>
      <c r="D26" s="1001"/>
      <c r="E26" s="1002"/>
      <c r="F26" s="1017">
        <v>2295.9999999282904</v>
      </c>
      <c r="G26" s="1011">
        <v>100</v>
      </c>
      <c r="H26" s="1011">
        <v>96.260263431479203</v>
      </c>
      <c r="I26" s="1011">
        <v>2.1361795490824309</v>
      </c>
      <c r="J26" s="1011">
        <v>0.72158837862270697</v>
      </c>
      <c r="K26" s="1011">
        <v>0.88196864081571213</v>
      </c>
      <c r="M26" s="1000"/>
      <c r="N26" s="1000"/>
      <c r="O26" s="1000"/>
      <c r="P26" s="1000"/>
      <c r="Q26" s="1000"/>
      <c r="R26" s="1000"/>
      <c r="S26" s="1000"/>
      <c r="T26" s="1000"/>
      <c r="U26" s="1000"/>
      <c r="V26" s="1000"/>
      <c r="W26" s="1000"/>
      <c r="X26" s="1000"/>
      <c r="Y26" s="1000"/>
      <c r="Z26" s="1000"/>
    </row>
    <row r="27" spans="1:26" ht="19.5" customHeight="1">
      <c r="A27" s="961"/>
      <c r="B27" s="961" t="s">
        <v>1318</v>
      </c>
      <c r="C27" s="988"/>
      <c r="D27" s="1001"/>
      <c r="E27" s="1002"/>
      <c r="F27" s="1017">
        <v>2336.9999998498956</v>
      </c>
      <c r="G27" s="1011">
        <v>100</v>
      </c>
      <c r="H27" s="1011">
        <v>96.623904393864194</v>
      </c>
      <c r="I27" s="1011">
        <v>3.3333057045498506</v>
      </c>
      <c r="J27" s="1011">
        <v>4.2789901585974732E-2</v>
      </c>
      <c r="K27" s="1011">
        <v>0</v>
      </c>
      <c r="M27" s="1000"/>
      <c r="N27" s="1000"/>
      <c r="O27" s="1000"/>
      <c r="P27" s="1000"/>
      <c r="Q27" s="1000"/>
      <c r="R27" s="1000"/>
      <c r="S27" s="1000"/>
      <c r="T27" s="1000"/>
      <c r="U27" s="1000"/>
      <c r="V27" s="1000"/>
      <c r="W27" s="1000"/>
      <c r="X27" s="1000"/>
      <c r="Y27" s="1000"/>
      <c r="Z27" s="1000"/>
    </row>
    <row r="28" spans="1:26" ht="19.5" customHeight="1">
      <c r="A28" s="961"/>
      <c r="B28" s="1330" t="s">
        <v>1019</v>
      </c>
      <c r="C28" s="988"/>
      <c r="D28" s="1001"/>
      <c r="E28" s="1002"/>
      <c r="F28" s="1017">
        <v>4924.999999969662</v>
      </c>
      <c r="G28" s="1011">
        <v>100</v>
      </c>
      <c r="H28" s="1011">
        <v>97.106249624897941</v>
      </c>
      <c r="I28" s="1011">
        <v>1.3174465086595504</v>
      </c>
      <c r="J28" s="1011">
        <v>0.74095546510936239</v>
      </c>
      <c r="K28" s="1011">
        <v>0.8353484013331105</v>
      </c>
      <c r="M28" s="1000"/>
      <c r="N28" s="1000"/>
      <c r="O28" s="1000"/>
      <c r="P28" s="1000"/>
      <c r="Q28" s="1000"/>
      <c r="R28" s="1000"/>
      <c r="S28" s="1000"/>
      <c r="T28" s="1000"/>
      <c r="U28" s="1000"/>
      <c r="V28" s="1000"/>
      <c r="W28" s="1000"/>
      <c r="X28" s="1000"/>
      <c r="Y28" s="1000"/>
      <c r="Z28" s="1000"/>
    </row>
    <row r="29" spans="1:26" ht="19.5" customHeight="1">
      <c r="A29" s="961"/>
      <c r="B29" s="961" t="s">
        <v>1319</v>
      </c>
      <c r="C29" s="35"/>
      <c r="D29" s="167"/>
      <c r="E29" s="1002"/>
      <c r="F29" s="1017">
        <v>1391.9999999471299</v>
      </c>
      <c r="G29" s="1011">
        <v>100</v>
      </c>
      <c r="H29" s="1011">
        <v>98.18754861299638</v>
      </c>
      <c r="I29" s="1011">
        <v>0.14367816092499733</v>
      </c>
      <c r="J29" s="1011">
        <v>0.37458949097157479</v>
      </c>
      <c r="K29" s="1011">
        <v>1.2941837351070618</v>
      </c>
      <c r="M29" s="1000"/>
      <c r="N29" s="1000"/>
      <c r="O29" s="1000"/>
      <c r="P29" s="1000"/>
      <c r="Q29" s="1000"/>
      <c r="R29" s="1000"/>
      <c r="S29" s="1000"/>
      <c r="T29" s="1000"/>
      <c r="U29" s="1000"/>
      <c r="V29" s="1000"/>
      <c r="W29" s="1000"/>
      <c r="X29" s="1000"/>
      <c r="Y29" s="1000"/>
      <c r="Z29" s="1000"/>
    </row>
    <row r="30" spans="1:26" ht="19.5" customHeight="1">
      <c r="A30" s="961"/>
      <c r="B30" s="961" t="s">
        <v>1320</v>
      </c>
      <c r="C30" s="35"/>
      <c r="D30" s="167"/>
      <c r="E30" s="1002"/>
      <c r="F30" s="1017">
        <v>1910.9999999614831</v>
      </c>
      <c r="G30" s="1011">
        <v>100</v>
      </c>
      <c r="H30" s="1011">
        <v>97.518734839188213</v>
      </c>
      <c r="I30" s="1011">
        <v>1.0622710621405143</v>
      </c>
      <c r="J30" s="1011">
        <v>1.1823777129904411</v>
      </c>
      <c r="K30" s="1011">
        <v>0.23661638568084717</v>
      </c>
      <c r="M30" s="1000"/>
      <c r="N30" s="1000"/>
      <c r="O30" s="1000"/>
      <c r="P30" s="1000"/>
      <c r="Q30" s="1000"/>
      <c r="R30" s="1000"/>
      <c r="S30" s="1000"/>
      <c r="T30" s="1000"/>
      <c r="U30" s="1000"/>
      <c r="V30" s="1000"/>
      <c r="W30" s="1000"/>
      <c r="X30" s="1000"/>
      <c r="Y30" s="1000"/>
      <c r="Z30" s="1000"/>
    </row>
    <row r="31" spans="1:26" ht="19.5" customHeight="1">
      <c r="A31" s="961"/>
      <c r="B31" s="961" t="s">
        <v>1321</v>
      </c>
      <c r="C31" s="35"/>
      <c r="D31" s="167"/>
      <c r="E31" s="1002"/>
      <c r="F31" s="1017">
        <v>1622.0000000610351</v>
      </c>
      <c r="G31" s="1011">
        <v>100</v>
      </c>
      <c r="H31" s="1011">
        <v>95.692299294576003</v>
      </c>
      <c r="I31" s="1011">
        <v>2.6254155704306208</v>
      </c>
      <c r="J31" s="1011">
        <v>0.53529795605218233</v>
      </c>
      <c r="K31" s="1011">
        <v>1.1469871789412012</v>
      </c>
      <c r="M31" s="1000"/>
      <c r="N31" s="1000"/>
      <c r="O31" s="1000"/>
      <c r="P31" s="1000"/>
      <c r="Q31" s="1000"/>
      <c r="R31" s="1000"/>
      <c r="S31" s="1000"/>
      <c r="T31" s="1000"/>
      <c r="U31" s="1000"/>
      <c r="V31" s="1000"/>
      <c r="W31" s="1000"/>
      <c r="X31" s="1000"/>
      <c r="Y31" s="1000"/>
      <c r="Z31" s="1000"/>
    </row>
    <row r="32" spans="1:26" ht="19.5" customHeight="1">
      <c r="A32" s="961"/>
      <c r="B32" s="1330" t="s">
        <v>1020</v>
      </c>
      <c r="C32" s="35"/>
      <c r="D32" s="167"/>
      <c r="E32" s="1002"/>
      <c r="F32" s="1017">
        <v>737.99999999882061</v>
      </c>
      <c r="G32" s="1011">
        <v>100</v>
      </c>
      <c r="H32" s="1011">
        <v>97.021656689803024</v>
      </c>
      <c r="I32" s="1011">
        <v>0.30363519331718913</v>
      </c>
      <c r="J32" s="1011">
        <v>1.8208017119216746</v>
      </c>
      <c r="K32" s="1011">
        <v>0.85390640495812298</v>
      </c>
      <c r="M32" s="1000"/>
      <c r="N32" s="1000"/>
      <c r="O32" s="1000"/>
      <c r="P32" s="1000"/>
      <c r="Q32" s="1000"/>
      <c r="R32" s="1000"/>
      <c r="S32" s="1000"/>
      <c r="T32" s="1000"/>
      <c r="U32" s="1000"/>
      <c r="V32" s="1000"/>
      <c r="W32" s="1000"/>
      <c r="X32" s="1000"/>
      <c r="Y32" s="1000"/>
      <c r="Z32" s="1000"/>
    </row>
    <row r="33" spans="1:26" ht="19.5" customHeight="1">
      <c r="A33" s="1470" t="s">
        <v>1021</v>
      </c>
      <c r="B33" s="1470"/>
      <c r="C33" s="35"/>
      <c r="D33" s="167"/>
      <c r="E33" s="1002"/>
      <c r="F33" s="1017">
        <v>417.99999999950421</v>
      </c>
      <c r="G33" s="1011">
        <v>100</v>
      </c>
      <c r="H33" s="1011">
        <v>96.863695260164207</v>
      </c>
      <c r="I33" s="1011">
        <v>0</v>
      </c>
      <c r="J33" s="1011">
        <v>3.1363047398358113</v>
      </c>
      <c r="K33" s="1011">
        <v>0</v>
      </c>
      <c r="M33" s="1000"/>
      <c r="N33" s="1000"/>
      <c r="O33" s="1000"/>
      <c r="P33" s="1000"/>
      <c r="Q33" s="1000"/>
      <c r="R33" s="1000"/>
      <c r="S33" s="1000"/>
      <c r="T33" s="1000"/>
      <c r="U33" s="1000"/>
      <c r="V33" s="1000"/>
      <c r="W33" s="1000"/>
      <c r="X33" s="1000"/>
      <c r="Y33" s="1000"/>
      <c r="Z33" s="1000"/>
    </row>
    <row r="34" spans="1:26" ht="19.5" customHeight="1">
      <c r="A34" s="1479" t="s">
        <v>118</v>
      </c>
      <c r="B34" s="1479"/>
      <c r="C34" s="1479"/>
      <c r="D34" s="1001"/>
      <c r="E34" s="1002"/>
      <c r="F34" s="1017"/>
      <c r="G34" s="1011"/>
      <c r="H34" s="1011"/>
      <c r="I34" s="1011"/>
      <c r="J34" s="1011"/>
      <c r="K34" s="1011"/>
      <c r="M34" s="1000"/>
      <c r="N34" s="1000"/>
      <c r="O34" s="1000"/>
      <c r="P34" s="1000"/>
      <c r="Q34" s="1000"/>
      <c r="R34" s="1000"/>
      <c r="S34" s="1000"/>
      <c r="T34" s="1000"/>
      <c r="U34" s="1000"/>
      <c r="V34" s="1000"/>
      <c r="W34" s="1000"/>
      <c r="X34" s="1000"/>
      <c r="Y34" s="1000"/>
      <c r="Z34" s="1000"/>
    </row>
    <row r="35" spans="1:26" ht="19.5" customHeight="1">
      <c r="A35" s="1470" t="s">
        <v>1022</v>
      </c>
      <c r="B35" s="1470" t="s">
        <v>1022</v>
      </c>
      <c r="C35" s="1334"/>
      <c r="D35" s="1001"/>
      <c r="E35" s="1002"/>
      <c r="F35" s="1017">
        <v>7299.8195631585522</v>
      </c>
      <c r="G35" s="1011">
        <v>100</v>
      </c>
      <c r="H35" s="1011">
        <v>96.560330920115888</v>
      </c>
      <c r="I35" s="1011">
        <v>2.0364145808039806</v>
      </c>
      <c r="J35" s="1011">
        <v>1.1590899927572045</v>
      </c>
      <c r="K35" s="1011">
        <v>0.24416450632292977</v>
      </c>
      <c r="M35" s="1000"/>
      <c r="N35" s="1000"/>
      <c r="O35" s="1000"/>
      <c r="P35" s="1000"/>
      <c r="Q35" s="1000"/>
      <c r="R35" s="1000"/>
      <c r="S35" s="1000"/>
      <c r="T35" s="1000"/>
      <c r="U35" s="1000"/>
      <c r="V35" s="1000"/>
      <c r="W35" s="1000"/>
      <c r="X35" s="1000"/>
      <c r="Y35" s="1000"/>
      <c r="Z35" s="1000"/>
    </row>
    <row r="36" spans="1:26" s="999" customFormat="1" ht="19.5" customHeight="1">
      <c r="A36" s="1330"/>
      <c r="B36" s="1330" t="s">
        <v>816</v>
      </c>
      <c r="C36" s="1330"/>
      <c r="D36" s="1001"/>
      <c r="E36" s="1002"/>
      <c r="F36" s="1017">
        <v>5083.7671906391706</v>
      </c>
      <c r="G36" s="1011">
        <v>100</v>
      </c>
      <c r="H36" s="1011">
        <v>97.373745230789737</v>
      </c>
      <c r="I36" s="1011">
        <v>1.444453022167943</v>
      </c>
      <c r="J36" s="1011">
        <v>1.142460842453308</v>
      </c>
      <c r="K36" s="1011">
        <v>3.9340904589073925E-2</v>
      </c>
      <c r="M36" s="1000"/>
      <c r="N36" s="1000"/>
      <c r="O36" s="1000"/>
      <c r="P36" s="1000"/>
      <c r="Q36" s="1000"/>
      <c r="R36" s="1000"/>
      <c r="S36" s="1000"/>
      <c r="T36" s="1000"/>
      <c r="U36" s="1000"/>
      <c r="V36" s="1000"/>
      <c r="W36" s="1000"/>
      <c r="X36" s="1000"/>
      <c r="Y36" s="1000"/>
      <c r="Z36" s="1000"/>
    </row>
    <row r="37" spans="1:26" ht="19.5" customHeight="1">
      <c r="A37" s="1330"/>
      <c r="B37" s="1330" t="s">
        <v>817</v>
      </c>
      <c r="C37" s="1330"/>
      <c r="D37" s="1001"/>
      <c r="E37" s="1002"/>
      <c r="F37" s="1017">
        <v>1102.8672519452116</v>
      </c>
      <c r="G37" s="1011">
        <v>100</v>
      </c>
      <c r="H37" s="1011">
        <v>95.567038191902185</v>
      </c>
      <c r="I37" s="1011">
        <v>1.4992454507441673</v>
      </c>
      <c r="J37" s="1011">
        <v>1.7709682227768784</v>
      </c>
      <c r="K37" s="1011">
        <v>1.1627481345767423</v>
      </c>
      <c r="M37" s="1000"/>
      <c r="N37" s="1000"/>
      <c r="O37" s="1000"/>
      <c r="P37" s="1000"/>
      <c r="Q37" s="1000"/>
      <c r="R37" s="1000"/>
      <c r="S37" s="1000"/>
      <c r="T37" s="1000"/>
      <c r="U37" s="1000"/>
      <c r="V37" s="1000"/>
      <c r="W37" s="1000"/>
      <c r="X37" s="1000"/>
      <c r="Y37" s="1000"/>
      <c r="Z37" s="1000"/>
    </row>
    <row r="38" spans="1:26" ht="19.5" customHeight="1">
      <c r="A38" s="1330"/>
      <c r="B38" s="1330" t="s">
        <v>818</v>
      </c>
      <c r="C38" s="1330"/>
      <c r="D38" s="1001"/>
      <c r="E38" s="1002"/>
      <c r="F38" s="1017">
        <v>1113.1851205741689</v>
      </c>
      <c r="G38" s="1011">
        <v>100</v>
      </c>
      <c r="H38" s="1011">
        <v>93.829662941110044</v>
      </c>
      <c r="I38" s="1011">
        <v>5.2720138765928075</v>
      </c>
      <c r="J38" s="1011">
        <v>0.6288262276079899</v>
      </c>
      <c r="K38" s="1011">
        <v>0.26949695468913853</v>
      </c>
      <c r="M38" s="1008"/>
      <c r="N38" s="1008"/>
      <c r="O38" s="1008"/>
      <c r="P38" s="1008"/>
      <c r="Q38" s="1008"/>
      <c r="R38" s="1008"/>
      <c r="S38" s="1008"/>
      <c r="T38" s="1008"/>
      <c r="U38" s="1008"/>
      <c r="V38" s="1008"/>
      <c r="W38" s="1008"/>
      <c r="X38" s="1008"/>
      <c r="Y38" s="1008"/>
      <c r="Z38" s="1008"/>
    </row>
    <row r="39" spans="1:26" ht="19.5" customHeight="1" thickBot="1">
      <c r="A39" s="1471" t="s">
        <v>819</v>
      </c>
      <c r="B39" s="1471"/>
      <c r="C39" s="1331"/>
      <c r="D39" s="1009"/>
      <c r="E39" s="1010"/>
      <c r="F39" s="1020">
        <v>8387.1804366381657</v>
      </c>
      <c r="G39" s="1016">
        <v>100</v>
      </c>
      <c r="H39" s="1016">
        <v>97.032850840506299</v>
      </c>
      <c r="I39" s="1016">
        <v>1.4100846550112551</v>
      </c>
      <c r="J39" s="1016">
        <v>0.68526771676618126</v>
      </c>
      <c r="K39" s="1016">
        <v>0.87179678771624303</v>
      </c>
      <c r="M39" s="1008"/>
      <c r="N39" s="1008"/>
      <c r="O39" s="1008"/>
      <c r="P39" s="1008"/>
      <c r="Q39" s="1008"/>
      <c r="R39" s="1008"/>
      <c r="S39" s="1008"/>
      <c r="T39" s="1008"/>
      <c r="U39" s="1008"/>
      <c r="V39" s="1008"/>
      <c r="W39" s="1008"/>
      <c r="X39" s="1008"/>
      <c r="Y39" s="1008"/>
      <c r="Z39" s="1008"/>
    </row>
    <row r="40" spans="1:26" s="998" customFormat="1" ht="18" customHeight="1">
      <c r="A40" s="2033" t="s">
        <v>1359</v>
      </c>
      <c r="B40" s="2033"/>
      <c r="C40" s="2033"/>
      <c r="D40" s="2033"/>
      <c r="E40" s="2033"/>
      <c r="F40" s="2033"/>
      <c r="G40" s="2033"/>
      <c r="H40" s="2033"/>
      <c r="I40" s="2033"/>
      <c r="J40" s="2033"/>
      <c r="K40" s="2033"/>
    </row>
    <row r="41" spans="1:26" ht="26.1" customHeight="1">
      <c r="E41" s="999"/>
    </row>
    <row r="42" spans="1:26" ht="26.1" customHeight="1">
      <c r="E42" s="999"/>
    </row>
    <row r="43" spans="1:26" ht="26.1" customHeight="1">
      <c r="E43" s="999"/>
    </row>
    <row r="44" spans="1:26" ht="26.1" customHeight="1">
      <c r="E44" s="999"/>
    </row>
    <row r="45" spans="1:26" ht="26.1" customHeight="1">
      <c r="E45" s="999"/>
    </row>
    <row r="46" spans="1:26" ht="26.1" customHeight="1">
      <c r="E46" s="999"/>
    </row>
    <row r="47" spans="1:26" ht="26.1" customHeight="1">
      <c r="E47" s="999"/>
    </row>
    <row r="48" spans="1:26" ht="26.1" customHeight="1">
      <c r="E48" s="999"/>
    </row>
    <row r="49" spans="5:5" ht="26.1" customHeight="1">
      <c r="E49" s="999"/>
    </row>
    <row r="50" spans="5:5" ht="26.1" customHeight="1">
      <c r="E50" s="999"/>
    </row>
    <row r="51" spans="5:5" ht="26.1" customHeight="1">
      <c r="E51" s="999"/>
    </row>
    <row r="52" spans="5:5" ht="26.1" customHeight="1">
      <c r="E52" s="999"/>
    </row>
    <row r="53" spans="5:5" ht="26.1" customHeight="1">
      <c r="E53" s="999"/>
    </row>
    <row r="54" spans="5:5" ht="26.1" customHeight="1">
      <c r="E54" s="999"/>
    </row>
    <row r="55" spans="5:5" ht="26.1" customHeight="1">
      <c r="E55" s="999"/>
    </row>
    <row r="56" spans="5:5" ht="26.1" customHeight="1">
      <c r="E56" s="999"/>
    </row>
    <row r="57" spans="5:5" ht="26.1" customHeight="1">
      <c r="E57" s="999"/>
    </row>
    <row r="58" spans="5:5" ht="26.1" customHeight="1">
      <c r="E58" s="999"/>
    </row>
    <row r="59" spans="5:5" ht="26.1" customHeight="1">
      <c r="E59" s="999"/>
    </row>
    <row r="60" spans="5:5" ht="26.1" customHeight="1">
      <c r="E60" s="999"/>
    </row>
    <row r="61" spans="5:5" ht="26.1" customHeight="1">
      <c r="E61" s="999"/>
    </row>
    <row r="62" spans="5:5">
      <c r="E62" s="999"/>
    </row>
    <row r="63" spans="5:5">
      <c r="E63" s="999"/>
    </row>
    <row r="64" spans="5:5">
      <c r="E64" s="999"/>
    </row>
    <row r="65" spans="5:5">
      <c r="E65" s="999"/>
    </row>
    <row r="66" spans="5:5">
      <c r="E66" s="999"/>
    </row>
    <row r="67" spans="5:5">
      <c r="E67" s="999"/>
    </row>
    <row r="68" spans="5:5">
      <c r="E68" s="999"/>
    </row>
    <row r="69" spans="5:5">
      <c r="E69" s="999"/>
    </row>
    <row r="70" spans="5:5">
      <c r="E70" s="999"/>
    </row>
    <row r="71" spans="5:5">
      <c r="E71" s="999"/>
    </row>
    <row r="72" spans="5:5">
      <c r="E72" s="999"/>
    </row>
    <row r="73" spans="5:5">
      <c r="E73" s="999"/>
    </row>
    <row r="74" spans="5:5">
      <c r="E74" s="999"/>
    </row>
    <row r="75" spans="5:5">
      <c r="E75" s="999"/>
    </row>
    <row r="76" spans="5:5">
      <c r="E76" s="999"/>
    </row>
    <row r="77" spans="5:5">
      <c r="E77" s="999"/>
    </row>
    <row r="78" spans="5:5">
      <c r="E78" s="999"/>
    </row>
    <row r="79" spans="5:5">
      <c r="E79" s="999"/>
    </row>
    <row r="80" spans="5:5">
      <c r="E80" s="999"/>
    </row>
    <row r="81" spans="5:5">
      <c r="E81" s="999"/>
    </row>
    <row r="82" spans="5:5">
      <c r="E82" s="999"/>
    </row>
    <row r="83" spans="5:5">
      <c r="E83" s="999"/>
    </row>
    <row r="84" spans="5:5">
      <c r="E84" s="999"/>
    </row>
    <row r="85" spans="5:5">
      <c r="E85" s="999"/>
    </row>
    <row r="86" spans="5:5">
      <c r="E86" s="999"/>
    </row>
    <row r="87" spans="5:5">
      <c r="E87" s="999"/>
    </row>
    <row r="88" spans="5:5">
      <c r="E88" s="999"/>
    </row>
    <row r="89" spans="5:5">
      <c r="E89" s="999"/>
    </row>
    <row r="90" spans="5:5">
      <c r="E90" s="999"/>
    </row>
    <row r="91" spans="5:5">
      <c r="E91" s="999"/>
    </row>
    <row r="92" spans="5:5">
      <c r="E92" s="999"/>
    </row>
    <row r="93" spans="5:5">
      <c r="E93" s="999"/>
    </row>
    <row r="94" spans="5:5">
      <c r="E94" s="999"/>
    </row>
    <row r="95" spans="5:5">
      <c r="E95" s="999"/>
    </row>
    <row r="96" spans="5:5">
      <c r="E96" s="999"/>
    </row>
    <row r="97" spans="5:5">
      <c r="E97" s="999"/>
    </row>
    <row r="98" spans="5:5">
      <c r="E98" s="999"/>
    </row>
    <row r="99" spans="5:5">
      <c r="E99" s="999"/>
    </row>
    <row r="100" spans="5:5">
      <c r="E100" s="999"/>
    </row>
    <row r="101" spans="5:5">
      <c r="E101" s="999"/>
    </row>
    <row r="102" spans="5:5">
      <c r="E102" s="999"/>
    </row>
    <row r="103" spans="5:5">
      <c r="E103" s="999"/>
    </row>
    <row r="104" spans="5:5">
      <c r="E104" s="999"/>
    </row>
    <row r="105" spans="5:5">
      <c r="E105" s="999"/>
    </row>
    <row r="106" spans="5:5">
      <c r="E106" s="999"/>
    </row>
    <row r="107" spans="5:5">
      <c r="E107" s="999"/>
    </row>
    <row r="108" spans="5:5">
      <c r="E108" s="999"/>
    </row>
    <row r="109" spans="5:5">
      <c r="E109" s="999"/>
    </row>
    <row r="110" spans="5:5">
      <c r="E110" s="999"/>
    </row>
    <row r="111" spans="5:5">
      <c r="E111" s="999"/>
    </row>
    <row r="112" spans="5:5">
      <c r="E112" s="999"/>
    </row>
    <row r="113" spans="5:5">
      <c r="E113" s="999"/>
    </row>
    <row r="114" spans="5:5">
      <c r="E114" s="999"/>
    </row>
    <row r="115" spans="5:5">
      <c r="E115" s="999"/>
    </row>
    <row r="116" spans="5:5">
      <c r="E116" s="999"/>
    </row>
    <row r="117" spans="5:5">
      <c r="E117" s="999"/>
    </row>
    <row r="118" spans="5:5">
      <c r="E118" s="999"/>
    </row>
    <row r="119" spans="5:5">
      <c r="E119" s="999"/>
    </row>
    <row r="120" spans="5:5">
      <c r="E120" s="999"/>
    </row>
    <row r="121" spans="5:5">
      <c r="E121" s="999"/>
    </row>
    <row r="122" spans="5:5">
      <c r="E122" s="999"/>
    </row>
    <row r="123" spans="5:5">
      <c r="E123" s="999"/>
    </row>
    <row r="124" spans="5:5">
      <c r="E124" s="999"/>
    </row>
    <row r="125" spans="5:5">
      <c r="E125" s="999"/>
    </row>
    <row r="126" spans="5:5">
      <c r="E126" s="999"/>
    </row>
    <row r="127" spans="5:5">
      <c r="E127" s="999"/>
    </row>
    <row r="128" spans="5:5">
      <c r="E128" s="999"/>
    </row>
    <row r="129" spans="5:5">
      <c r="E129" s="999"/>
    </row>
    <row r="130" spans="5:5">
      <c r="E130" s="999"/>
    </row>
    <row r="131" spans="5:5">
      <c r="E131" s="999"/>
    </row>
    <row r="132" spans="5:5">
      <c r="E132" s="999"/>
    </row>
    <row r="133" spans="5:5">
      <c r="E133" s="999"/>
    </row>
    <row r="134" spans="5:5">
      <c r="E134" s="999"/>
    </row>
    <row r="135" spans="5:5">
      <c r="E135" s="999"/>
    </row>
    <row r="136" spans="5:5">
      <c r="E136" s="999"/>
    </row>
    <row r="137" spans="5:5">
      <c r="E137" s="999"/>
    </row>
    <row r="138" spans="5:5">
      <c r="E138" s="999"/>
    </row>
    <row r="139" spans="5:5">
      <c r="E139" s="999"/>
    </row>
    <row r="140" spans="5:5">
      <c r="E140" s="999"/>
    </row>
    <row r="141" spans="5:5">
      <c r="E141" s="999"/>
    </row>
    <row r="142" spans="5:5">
      <c r="E142" s="999"/>
    </row>
    <row r="143" spans="5:5">
      <c r="E143" s="999"/>
    </row>
    <row r="144" spans="5:5">
      <c r="E144" s="999"/>
    </row>
    <row r="145" spans="5:5">
      <c r="E145" s="999"/>
    </row>
    <row r="146" spans="5:5">
      <c r="E146" s="999"/>
    </row>
    <row r="147" spans="5:5">
      <c r="E147" s="999"/>
    </row>
    <row r="148" spans="5:5">
      <c r="E148" s="999"/>
    </row>
    <row r="149" spans="5:5">
      <c r="E149" s="999"/>
    </row>
    <row r="150" spans="5:5">
      <c r="E150" s="999"/>
    </row>
    <row r="151" spans="5:5">
      <c r="E151" s="999"/>
    </row>
    <row r="152" spans="5:5">
      <c r="E152" s="999"/>
    </row>
    <row r="153" spans="5:5">
      <c r="E153" s="999"/>
    </row>
    <row r="154" spans="5:5">
      <c r="E154" s="999"/>
    </row>
    <row r="155" spans="5:5">
      <c r="E155" s="999"/>
    </row>
    <row r="156" spans="5:5">
      <c r="E156" s="999"/>
    </row>
    <row r="157" spans="5:5">
      <c r="E157" s="999"/>
    </row>
    <row r="158" spans="5:5">
      <c r="E158" s="999"/>
    </row>
    <row r="159" spans="5:5">
      <c r="E159" s="999"/>
    </row>
    <row r="160" spans="5:5">
      <c r="E160" s="999"/>
    </row>
    <row r="161" spans="5:5">
      <c r="E161" s="999"/>
    </row>
    <row r="162" spans="5:5">
      <c r="E162" s="999"/>
    </row>
    <row r="163" spans="5:5">
      <c r="E163" s="999"/>
    </row>
    <row r="164" spans="5:5">
      <c r="E164" s="999"/>
    </row>
    <row r="165" spans="5:5">
      <c r="E165" s="999"/>
    </row>
    <row r="166" spans="5:5">
      <c r="E166" s="999"/>
    </row>
    <row r="167" spans="5:5">
      <c r="E167" s="999"/>
    </row>
    <row r="168" spans="5:5">
      <c r="E168" s="999"/>
    </row>
    <row r="169" spans="5:5">
      <c r="E169" s="999"/>
    </row>
    <row r="170" spans="5:5">
      <c r="E170" s="999"/>
    </row>
    <row r="171" spans="5:5">
      <c r="E171" s="999"/>
    </row>
    <row r="172" spans="5:5">
      <c r="E172" s="999"/>
    </row>
    <row r="173" spans="5:5">
      <c r="E173" s="999"/>
    </row>
    <row r="174" spans="5:5">
      <c r="E174" s="999"/>
    </row>
    <row r="175" spans="5:5">
      <c r="E175" s="999"/>
    </row>
    <row r="176" spans="5:5">
      <c r="E176" s="999"/>
    </row>
    <row r="177" spans="5:5">
      <c r="E177" s="999"/>
    </row>
    <row r="178" spans="5:5">
      <c r="E178" s="999"/>
    </row>
    <row r="179" spans="5:5">
      <c r="E179" s="999"/>
    </row>
    <row r="180" spans="5:5">
      <c r="E180" s="999"/>
    </row>
    <row r="181" spans="5:5">
      <c r="E181" s="999"/>
    </row>
    <row r="182" spans="5:5">
      <c r="E182" s="999"/>
    </row>
    <row r="183" spans="5:5">
      <c r="E183" s="999"/>
    </row>
  </sheetData>
  <mergeCells count="22">
    <mergeCell ref="A12:C12"/>
    <mergeCell ref="A1:K1"/>
    <mergeCell ref="A3:C4"/>
    <mergeCell ref="E3:E4"/>
    <mergeCell ref="F3:F4"/>
    <mergeCell ref="G3:G4"/>
    <mergeCell ref="H3:H4"/>
    <mergeCell ref="I3:I4"/>
    <mergeCell ref="J3:J4"/>
    <mergeCell ref="K3:K4"/>
    <mergeCell ref="A5:D5"/>
    <mergeCell ref="A6:D6"/>
    <mergeCell ref="A7:D7"/>
    <mergeCell ref="A8:D8"/>
    <mergeCell ref="A9:C9"/>
    <mergeCell ref="A40:K40"/>
    <mergeCell ref="A18:C18"/>
    <mergeCell ref="A19:B19"/>
    <mergeCell ref="A33:B33"/>
    <mergeCell ref="A34:C34"/>
    <mergeCell ref="A35:B35"/>
    <mergeCell ref="A39:B39"/>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2"/>
  <sheetViews>
    <sheetView tabSelected="1" view="pageBreakPreview" topLeftCell="A34" zoomScaleNormal="100" zoomScaleSheetLayoutView="100" workbookViewId="0">
      <selection activeCell="H30" sqref="H30"/>
    </sheetView>
  </sheetViews>
  <sheetFormatPr defaultColWidth="9.140625" defaultRowHeight="15.75"/>
  <cols>
    <col min="1" max="1" width="2.28515625" style="37" customWidth="1"/>
    <col min="2" max="2" width="28.7109375" style="37" customWidth="1"/>
    <col min="3" max="3" width="2.28515625" style="37" customWidth="1"/>
    <col min="4" max="4" width="1.7109375" style="38" customWidth="1"/>
    <col min="5" max="5" width="10.5703125" style="987" hidden="1" customWidth="1"/>
    <col min="6" max="11" width="13.140625" style="987" customWidth="1"/>
    <col min="12" max="16384" width="9.140625" style="987"/>
  </cols>
  <sheetData>
    <row r="1" spans="1:26" s="24" customFormat="1" ht="43.5" customHeight="1">
      <c r="A1" s="2034" t="s">
        <v>1300</v>
      </c>
      <c r="B1" s="2035"/>
      <c r="C1" s="2035"/>
      <c r="D1" s="2035"/>
      <c r="E1" s="2035"/>
      <c r="F1" s="2035"/>
      <c r="G1" s="2035"/>
      <c r="H1" s="2035"/>
      <c r="I1" s="2035"/>
      <c r="J1" s="2035"/>
      <c r="K1" s="2035"/>
    </row>
    <row r="2" spans="1:26" ht="15" customHeight="1" thickBot="1">
      <c r="A2" s="987"/>
      <c r="B2" s="26"/>
      <c r="C2" s="26"/>
      <c r="D2" s="27"/>
      <c r="K2" s="170" t="s">
        <v>999</v>
      </c>
    </row>
    <row r="3" spans="1:26" s="148" customFormat="1" ht="24.95" customHeight="1">
      <c r="A3" s="1836" t="s">
        <v>956</v>
      </c>
      <c r="B3" s="1836"/>
      <c r="C3" s="1836"/>
      <c r="D3" s="29"/>
      <c r="E3" s="1947" t="s">
        <v>957</v>
      </c>
      <c r="F3" s="1947" t="s">
        <v>958</v>
      </c>
      <c r="G3" s="1944" t="s">
        <v>957</v>
      </c>
      <c r="H3" s="2069">
        <v>0</v>
      </c>
      <c r="I3" s="2071" t="s">
        <v>1009</v>
      </c>
      <c r="J3" s="2071" t="s">
        <v>1010</v>
      </c>
      <c r="K3" s="2077" t="s">
        <v>1011</v>
      </c>
      <c r="L3" s="152"/>
    </row>
    <row r="4" spans="1:26" s="152" customFormat="1" ht="24.95" customHeight="1">
      <c r="A4" s="1838"/>
      <c r="B4" s="1838"/>
      <c r="C4" s="1838"/>
      <c r="D4" s="31"/>
      <c r="E4" s="1949"/>
      <c r="F4" s="1949"/>
      <c r="G4" s="1946"/>
      <c r="H4" s="2070"/>
      <c r="I4" s="2070"/>
      <c r="J4" s="2070"/>
      <c r="K4" s="2073"/>
    </row>
    <row r="5" spans="1:26" s="33" customFormat="1" ht="15.6" customHeight="1">
      <c r="A5" s="2074" t="s">
        <v>1358</v>
      </c>
      <c r="B5" s="2075"/>
      <c r="C5" s="2075"/>
      <c r="D5" s="2076"/>
      <c r="E5" s="153"/>
      <c r="F5" s="129">
        <v>15829.000000031168</v>
      </c>
      <c r="G5" s="171">
        <v>100</v>
      </c>
      <c r="H5" s="171">
        <v>98.288681712267845</v>
      </c>
      <c r="I5" s="171">
        <v>0.9923286866786778</v>
      </c>
      <c r="J5" s="171">
        <v>0.43103345816308525</v>
      </c>
      <c r="K5" s="171">
        <v>0.28795614289042337</v>
      </c>
      <c r="M5" s="157"/>
      <c r="N5" s="157"/>
      <c r="O5" s="157"/>
      <c r="P5" s="157"/>
      <c r="Q5" s="157"/>
      <c r="R5" s="157"/>
      <c r="S5" s="157"/>
      <c r="T5" s="157"/>
      <c r="U5" s="157"/>
      <c r="V5" s="157"/>
      <c r="W5" s="157"/>
      <c r="X5" s="157"/>
      <c r="Y5" s="157"/>
      <c r="Z5" s="157"/>
    </row>
    <row r="6" spans="1:26" s="33" customFormat="1" ht="15.6" customHeight="1">
      <c r="A6" s="1467" t="s">
        <v>1310</v>
      </c>
      <c r="B6" s="1468"/>
      <c r="C6" s="1468"/>
      <c r="D6" s="1469"/>
      <c r="E6" s="153"/>
      <c r="F6" s="130">
        <v>15486.999999856676</v>
      </c>
      <c r="G6" s="171">
        <v>100</v>
      </c>
      <c r="H6" s="171">
        <v>98.765389263918607</v>
      </c>
      <c r="I6" s="171">
        <v>0.987352667097675</v>
      </c>
      <c r="J6" s="171">
        <v>0.22142995508153948</v>
      </c>
      <c r="K6" s="171">
        <v>2.5828113902221329E-2</v>
      </c>
      <c r="M6" s="157"/>
      <c r="N6" s="157"/>
      <c r="O6" s="157"/>
      <c r="P6" s="157"/>
      <c r="Q6" s="157"/>
      <c r="R6" s="157"/>
      <c r="S6" s="157"/>
      <c r="T6" s="157"/>
      <c r="U6" s="157"/>
      <c r="V6" s="157"/>
      <c r="W6" s="157"/>
      <c r="X6" s="157"/>
      <c r="Y6" s="157"/>
      <c r="Z6" s="157"/>
    </row>
    <row r="7" spans="1:26" s="33" customFormat="1" ht="15.6" customHeight="1">
      <c r="A7" s="1467" t="s">
        <v>1311</v>
      </c>
      <c r="B7" s="1468"/>
      <c r="C7" s="1468"/>
      <c r="D7" s="1469"/>
      <c r="E7" s="153"/>
      <c r="F7" s="129">
        <v>15649.000000000044</v>
      </c>
      <c r="G7" s="171">
        <v>100</v>
      </c>
      <c r="H7" s="171">
        <v>98.70248184346373</v>
      </c>
      <c r="I7" s="171">
        <v>0.73643868653466538</v>
      </c>
      <c r="J7" s="171">
        <v>0.43083247056920054</v>
      </c>
      <c r="K7" s="171">
        <v>0.1302469994324009</v>
      </c>
      <c r="M7" s="157"/>
      <c r="N7" s="157"/>
      <c r="O7" s="157"/>
      <c r="P7" s="157"/>
      <c r="Q7" s="157"/>
      <c r="R7" s="157"/>
      <c r="S7" s="157"/>
      <c r="T7" s="157"/>
      <c r="U7" s="157"/>
      <c r="V7" s="157"/>
      <c r="W7" s="157"/>
      <c r="X7" s="157"/>
      <c r="Y7" s="157"/>
      <c r="Z7" s="157"/>
    </row>
    <row r="8" spans="1:26" s="33" customFormat="1" ht="15">
      <c r="A8" s="1467" t="s">
        <v>1312</v>
      </c>
      <c r="B8" s="1468"/>
      <c r="C8" s="1468"/>
      <c r="D8" s="1469"/>
      <c r="E8" s="166"/>
      <c r="F8" s="129">
        <v>15686.999999796744</v>
      </c>
      <c r="G8" s="171">
        <v>100</v>
      </c>
      <c r="H8" s="171">
        <v>96.812967487481941</v>
      </c>
      <c r="I8" s="171">
        <v>1.7015422597382637</v>
      </c>
      <c r="J8" s="171">
        <v>0.90575711051797425</v>
      </c>
      <c r="K8" s="171">
        <v>0.57973314226178208</v>
      </c>
      <c r="L8" s="40"/>
      <c r="M8" s="157"/>
      <c r="N8" s="157"/>
      <c r="O8" s="157"/>
      <c r="P8" s="157"/>
      <c r="Q8" s="157"/>
      <c r="R8" s="157"/>
      <c r="S8" s="157"/>
      <c r="T8" s="157"/>
      <c r="U8" s="157"/>
      <c r="V8" s="157"/>
      <c r="W8" s="157"/>
      <c r="X8" s="157"/>
      <c r="Y8" s="157"/>
      <c r="Z8" s="157"/>
    </row>
    <row r="9" spans="1:26" ht="15.6" customHeight="1">
      <c r="A9" s="1479" t="s">
        <v>447</v>
      </c>
      <c r="B9" s="1479"/>
      <c r="C9" s="1479"/>
      <c r="D9" s="32"/>
      <c r="E9" s="159"/>
      <c r="F9" s="172"/>
      <c r="G9" s="171"/>
      <c r="H9" s="171"/>
      <c r="I9" s="171"/>
      <c r="J9" s="171"/>
      <c r="K9" s="1011"/>
      <c r="L9" s="50"/>
      <c r="M9" s="50"/>
    </row>
    <row r="10" spans="1:26" ht="15.6" customHeight="1">
      <c r="A10" s="1330"/>
      <c r="B10" s="961" t="s">
        <v>1331</v>
      </c>
      <c r="C10" s="1330"/>
      <c r="D10" s="989"/>
      <c r="E10" s="990">
        <f t="shared" ref="E10:E15" si="0">L10/K10*100</f>
        <v>0</v>
      </c>
      <c r="F10" s="1012">
        <v>12524.912002026651</v>
      </c>
      <c r="G10" s="1011">
        <v>100</v>
      </c>
      <c r="H10" s="1011">
        <v>98.065902335958313</v>
      </c>
      <c r="I10" s="1011">
        <v>1.0734293970166311</v>
      </c>
      <c r="J10" s="1011">
        <v>0.26889429196969816</v>
      </c>
      <c r="K10" s="1011">
        <v>0.59177397505534168</v>
      </c>
      <c r="L10" s="991"/>
      <c r="M10" s="991"/>
    </row>
    <row r="11" spans="1:26" ht="15.6" customHeight="1">
      <c r="A11" s="1330"/>
      <c r="B11" s="961" t="s">
        <v>1332</v>
      </c>
      <c r="C11" s="1330"/>
      <c r="D11" s="989"/>
      <c r="E11" s="990">
        <f t="shared" si="0"/>
        <v>0</v>
      </c>
      <c r="F11" s="1012">
        <v>1911.7337724775466</v>
      </c>
      <c r="G11" s="1011">
        <v>100</v>
      </c>
      <c r="H11" s="1011">
        <v>95.415262711982152</v>
      </c>
      <c r="I11" s="1011">
        <v>3.2196680960945314</v>
      </c>
      <c r="J11" s="1011">
        <v>0.98312117312998326</v>
      </c>
      <c r="K11" s="1011">
        <v>0.38194801879332479</v>
      </c>
      <c r="L11" s="991"/>
      <c r="M11" s="991"/>
    </row>
    <row r="12" spans="1:26" ht="15.6" customHeight="1">
      <c r="A12" s="1330"/>
      <c r="B12" s="961" t="s">
        <v>1333</v>
      </c>
      <c r="C12" s="1330"/>
      <c r="D12" s="989"/>
      <c r="E12" s="990">
        <f t="shared" si="0"/>
        <v>0</v>
      </c>
      <c r="F12" s="1012">
        <v>926.94122840380294</v>
      </c>
      <c r="G12" s="1011">
        <v>100</v>
      </c>
      <c r="H12" s="1011">
        <v>92.092895155071432</v>
      </c>
      <c r="I12" s="1011">
        <v>2.7851401876084561</v>
      </c>
      <c r="J12" s="1011">
        <v>4.5262700263046858</v>
      </c>
      <c r="K12" s="1011">
        <v>0.59569463101542175</v>
      </c>
      <c r="L12" s="991"/>
      <c r="M12" s="991"/>
    </row>
    <row r="13" spans="1:26" ht="15.6" customHeight="1">
      <c r="A13" s="1330"/>
      <c r="B13" s="961" t="s">
        <v>1334</v>
      </c>
      <c r="C13" s="1330"/>
      <c r="D13" s="989"/>
      <c r="E13" s="990" t="e">
        <f t="shared" si="0"/>
        <v>#DIV/0!</v>
      </c>
      <c r="F13" s="1012">
        <v>195.78384749255054</v>
      </c>
      <c r="G13" s="1011">
        <v>100</v>
      </c>
      <c r="H13" s="1011">
        <v>81.193801427411998</v>
      </c>
      <c r="I13" s="1011">
        <v>11.055668634311658</v>
      </c>
      <c r="J13" s="1011">
        <v>7.7505299382763564</v>
      </c>
      <c r="K13" s="1011">
        <v>0</v>
      </c>
      <c r="L13" s="991"/>
      <c r="M13" s="991"/>
    </row>
    <row r="14" spans="1:26" ht="15.6" customHeight="1">
      <c r="A14" s="1330"/>
      <c r="B14" s="961" t="s">
        <v>1335</v>
      </c>
      <c r="C14" s="1330"/>
      <c r="D14" s="989"/>
      <c r="E14" s="990">
        <f t="shared" si="0"/>
        <v>0</v>
      </c>
      <c r="F14" s="1012">
        <v>93.167610935519662</v>
      </c>
      <c r="G14" s="1011">
        <v>100</v>
      </c>
      <c r="H14" s="1011">
        <v>64.062042642067269</v>
      </c>
      <c r="I14" s="1011">
        <v>10.733343808634201</v>
      </c>
      <c r="J14" s="1011">
        <v>24.131279168435132</v>
      </c>
      <c r="K14" s="1011">
        <v>1.0733343808634201</v>
      </c>
      <c r="L14" s="991"/>
      <c r="M14" s="991"/>
    </row>
    <row r="15" spans="1:26" ht="15.6" customHeight="1">
      <c r="A15" s="1330"/>
      <c r="B15" s="961" t="s">
        <v>1336</v>
      </c>
      <c r="C15" s="1330"/>
      <c r="D15" s="989"/>
      <c r="E15" s="990">
        <f t="shared" si="0"/>
        <v>0</v>
      </c>
      <c r="F15" s="1012">
        <v>34.461538460672301</v>
      </c>
      <c r="G15" s="1011">
        <v>100</v>
      </c>
      <c r="H15" s="1011">
        <v>23.214285714869185</v>
      </c>
      <c r="I15" s="1011">
        <v>39.06249999846839</v>
      </c>
      <c r="J15" s="1011">
        <v>29.017857143586482</v>
      </c>
      <c r="K15" s="1011">
        <v>8.7053571430759451</v>
      </c>
      <c r="L15" s="991"/>
      <c r="M15" s="991"/>
    </row>
    <row r="16" spans="1:26" ht="15.6" customHeight="1">
      <c r="A16" s="1479" t="s">
        <v>473</v>
      </c>
      <c r="B16" s="1479"/>
      <c r="C16" s="1479"/>
      <c r="D16" s="2"/>
      <c r="E16" s="990"/>
      <c r="F16" s="1013"/>
      <c r="G16" s="1011"/>
      <c r="H16" s="1011"/>
      <c r="I16" s="1011"/>
      <c r="J16" s="1011"/>
      <c r="K16" s="1011"/>
      <c r="L16" s="991"/>
      <c r="M16" s="991"/>
    </row>
    <row r="17" spans="1:13" ht="15.6" customHeight="1">
      <c r="A17" s="1330"/>
      <c r="B17" s="961" t="s">
        <v>1337</v>
      </c>
      <c r="C17" s="1330"/>
      <c r="D17" s="992"/>
      <c r="E17" s="990">
        <f t="shared" ref="E17:E26" si="1">L17/K17*100</f>
        <v>0</v>
      </c>
      <c r="F17" s="1012">
        <v>5887.506042709676</v>
      </c>
      <c r="G17" s="1011">
        <v>100</v>
      </c>
      <c r="H17" s="1011">
        <v>97.173449035025868</v>
      </c>
      <c r="I17" s="1011">
        <v>1.9948934600922064</v>
      </c>
      <c r="J17" s="1011">
        <v>0.25664099030875903</v>
      </c>
      <c r="K17" s="1011">
        <v>0.57501651457317648</v>
      </c>
      <c r="L17" s="991"/>
      <c r="M17" s="991"/>
    </row>
    <row r="18" spans="1:13" ht="15.6" customHeight="1">
      <c r="A18" s="1330"/>
      <c r="B18" s="961" t="s">
        <v>1347</v>
      </c>
      <c r="C18" s="1330"/>
      <c r="D18" s="992"/>
      <c r="E18" s="990" t="e">
        <f t="shared" si="1"/>
        <v>#DIV/0!</v>
      </c>
      <c r="F18" s="1012">
        <v>2478.2072403784559</v>
      </c>
      <c r="G18" s="1011">
        <v>100</v>
      </c>
      <c r="H18" s="1011">
        <v>99.602247031795258</v>
      </c>
      <c r="I18" s="1011">
        <v>0.12105525119609686</v>
      </c>
      <c r="J18" s="1011">
        <v>0.27669771700865714</v>
      </c>
      <c r="K18" s="1011">
        <v>0</v>
      </c>
      <c r="L18" s="991"/>
      <c r="M18" s="991"/>
    </row>
    <row r="19" spans="1:13" ht="15.6" customHeight="1">
      <c r="A19" s="961"/>
      <c r="B19" s="961" t="s">
        <v>1348</v>
      </c>
      <c r="C19" s="961"/>
      <c r="D19" s="992"/>
      <c r="E19" s="990">
        <f t="shared" si="1"/>
        <v>0</v>
      </c>
      <c r="F19" s="1012">
        <v>2533.0889536363961</v>
      </c>
      <c r="G19" s="1011">
        <v>100</v>
      </c>
      <c r="H19" s="1011">
        <v>98.159878882821289</v>
      </c>
      <c r="I19" s="1011">
        <v>0.47109807634793505</v>
      </c>
      <c r="J19" s="1011">
        <v>0.53012632691981831</v>
      </c>
      <c r="K19" s="1011">
        <v>0.83889671391092235</v>
      </c>
      <c r="L19" s="991"/>
      <c r="M19" s="991"/>
    </row>
    <row r="20" spans="1:13" ht="15.6" customHeight="1">
      <c r="A20" s="961"/>
      <c r="B20" s="961" t="s">
        <v>1349</v>
      </c>
      <c r="C20" s="961"/>
      <c r="D20" s="992"/>
      <c r="E20" s="990">
        <f t="shared" si="1"/>
        <v>0</v>
      </c>
      <c r="F20" s="1012">
        <v>2488.2858269592743</v>
      </c>
      <c r="G20" s="1011">
        <v>100</v>
      </c>
      <c r="H20" s="1011">
        <v>96.12106448822496</v>
      </c>
      <c r="I20" s="1011">
        <v>2.1853615836141649</v>
      </c>
      <c r="J20" s="1011">
        <v>0.78785897861198451</v>
      </c>
      <c r="K20" s="1011">
        <v>0.90571494954887166</v>
      </c>
      <c r="L20" s="991"/>
      <c r="M20" s="991"/>
    </row>
    <row r="21" spans="1:13" ht="15.6" customHeight="1">
      <c r="A21" s="961"/>
      <c r="B21" s="961" t="s">
        <v>1350</v>
      </c>
      <c r="C21" s="961"/>
      <c r="D21" s="992"/>
      <c r="E21" s="990">
        <f t="shared" si="1"/>
        <v>0</v>
      </c>
      <c r="F21" s="1012">
        <v>1050.0925633196723</v>
      </c>
      <c r="G21" s="1011">
        <v>100</v>
      </c>
      <c r="H21" s="1011">
        <v>95.819356226243599</v>
      </c>
      <c r="I21" s="1011">
        <v>2.3950676564329654</v>
      </c>
      <c r="J21" s="1011">
        <v>1.5951167168990132</v>
      </c>
      <c r="K21" s="1011">
        <v>0.19045940042441326</v>
      </c>
      <c r="L21" s="991"/>
      <c r="M21" s="991"/>
    </row>
    <row r="22" spans="1:13" ht="15.6" customHeight="1">
      <c r="A22" s="961"/>
      <c r="B22" s="961" t="s">
        <v>1351</v>
      </c>
      <c r="C22" s="961"/>
      <c r="D22" s="992"/>
      <c r="E22" s="990">
        <f t="shared" si="1"/>
        <v>0</v>
      </c>
      <c r="F22" s="1012">
        <v>944.31092881127984</v>
      </c>
      <c r="G22" s="1011">
        <v>100</v>
      </c>
      <c r="H22" s="1011">
        <v>93.864442344244267</v>
      </c>
      <c r="I22" s="1011">
        <v>2.5143396392821544</v>
      </c>
      <c r="J22" s="1011">
        <v>2.9538711631957453</v>
      </c>
      <c r="K22" s="1011">
        <v>0.66734685327784604</v>
      </c>
      <c r="L22" s="991"/>
      <c r="M22" s="991"/>
    </row>
    <row r="23" spans="1:13" ht="15.6" customHeight="1">
      <c r="A23" s="961"/>
      <c r="B23" s="961" t="s">
        <v>1352</v>
      </c>
      <c r="C23" s="961"/>
      <c r="D23" s="992"/>
      <c r="E23" s="990" t="e">
        <f t="shared" si="1"/>
        <v>#DIV/0!</v>
      </c>
      <c r="F23" s="1012">
        <v>143.54510080040879</v>
      </c>
      <c r="G23" s="1011">
        <v>100</v>
      </c>
      <c r="H23" s="1011">
        <v>85.545302338185522</v>
      </c>
      <c r="I23" s="1011">
        <v>8.5453797943895058</v>
      </c>
      <c r="J23" s="1011">
        <v>5.9093178674249742</v>
      </c>
      <c r="K23" s="1011">
        <v>0</v>
      </c>
      <c r="L23" s="991"/>
      <c r="M23" s="991"/>
    </row>
    <row r="24" spans="1:13" ht="15.6" customHeight="1">
      <c r="A24" s="961"/>
      <c r="B24" s="961" t="s">
        <v>1353</v>
      </c>
      <c r="C24" s="961"/>
      <c r="D24" s="992"/>
      <c r="E24" s="990">
        <f t="shared" si="1"/>
        <v>0</v>
      </c>
      <c r="F24" s="1012">
        <v>88.426757814744448</v>
      </c>
      <c r="G24" s="1011">
        <v>100</v>
      </c>
      <c r="H24" s="1011">
        <v>74.035008669892918</v>
      </c>
      <c r="I24" s="1011">
        <v>10.177914719948403</v>
      </c>
      <c r="J24" s="1011">
        <v>14.656197196831071</v>
      </c>
      <c r="K24" s="1011">
        <v>1.1308794133276003</v>
      </c>
      <c r="L24" s="991"/>
      <c r="M24" s="991"/>
    </row>
    <row r="25" spans="1:13" ht="15.6" customHeight="1">
      <c r="A25" s="961"/>
      <c r="B25" s="961" t="s">
        <v>1354</v>
      </c>
      <c r="C25" s="961"/>
      <c r="D25" s="992"/>
      <c r="E25" s="990">
        <f t="shared" si="1"/>
        <v>0</v>
      </c>
      <c r="F25" s="1012">
        <v>51.536585366812083</v>
      </c>
      <c r="G25" s="1011">
        <v>100</v>
      </c>
      <c r="H25" s="1011">
        <v>63.132986276123383</v>
      </c>
      <c r="I25" s="1011">
        <v>11.642214860171563</v>
      </c>
      <c r="J25" s="1011">
        <v>21.3440605769812</v>
      </c>
      <c r="K25" s="1011">
        <v>3.8807382867238545</v>
      </c>
      <c r="L25" s="991"/>
      <c r="M25" s="991"/>
    </row>
    <row r="26" spans="1:13" ht="15.6" customHeight="1">
      <c r="A26" s="961"/>
      <c r="B26" s="961" t="s">
        <v>1355</v>
      </c>
      <c r="C26" s="961"/>
      <c r="D26" s="992"/>
      <c r="E26" s="990">
        <f t="shared" si="1"/>
        <v>0</v>
      </c>
      <c r="F26" s="1012">
        <v>22</v>
      </c>
      <c r="G26" s="1011">
        <v>100</v>
      </c>
      <c r="H26" s="1011">
        <v>27.272727272727273</v>
      </c>
      <c r="I26" s="1011">
        <v>18.181818181818183</v>
      </c>
      <c r="J26" s="1011">
        <v>45.454545454545453</v>
      </c>
      <c r="K26" s="1011">
        <v>9.0909090909090917</v>
      </c>
      <c r="L26" s="991"/>
      <c r="M26" s="991"/>
    </row>
    <row r="27" spans="1:13" ht="15.6" customHeight="1">
      <c r="A27" s="1479" t="s">
        <v>448</v>
      </c>
      <c r="B27" s="1479"/>
      <c r="C27" s="1479"/>
      <c r="D27" s="992"/>
      <c r="E27" s="990"/>
      <c r="F27" s="1013"/>
      <c r="G27" s="1011"/>
      <c r="H27" s="1011"/>
      <c r="I27" s="1011"/>
      <c r="J27" s="1011"/>
      <c r="K27" s="1011"/>
      <c r="L27" s="991"/>
      <c r="M27" s="991"/>
    </row>
    <row r="28" spans="1:13" ht="15.6" customHeight="1">
      <c r="A28" s="961"/>
      <c r="B28" s="961" t="s">
        <v>1337</v>
      </c>
      <c r="C28" s="961"/>
      <c r="D28" s="992"/>
      <c r="E28" s="990">
        <f t="shared" ref="E28:E37" si="2">L28/K28*100</f>
        <v>0</v>
      </c>
      <c r="F28" s="1012">
        <v>5677.4995342394213</v>
      </c>
      <c r="G28" s="1011">
        <v>100</v>
      </c>
      <c r="H28" s="1011">
        <v>97.03367023022254</v>
      </c>
      <c r="I28" s="1011">
        <v>2.1039098689164524</v>
      </c>
      <c r="J28" s="1011">
        <v>0.26613395071854107</v>
      </c>
      <c r="K28" s="1011">
        <v>0.59628595014247865</v>
      </c>
      <c r="L28" s="991"/>
      <c r="M28" s="991"/>
    </row>
    <row r="29" spans="1:13" ht="15.6" customHeight="1">
      <c r="A29" s="961"/>
      <c r="B29" s="961" t="s">
        <v>1347</v>
      </c>
      <c r="C29" s="961"/>
      <c r="D29" s="992"/>
      <c r="E29" s="990">
        <f t="shared" si="2"/>
        <v>0</v>
      </c>
      <c r="F29" s="1012">
        <v>2538.4515638475764</v>
      </c>
      <c r="G29" s="1011">
        <v>100</v>
      </c>
      <c r="H29" s="1011">
        <v>98.64324863737464</v>
      </c>
      <c r="I29" s="1011">
        <v>0.32828411821611936</v>
      </c>
      <c r="J29" s="1011">
        <v>0.23073683738099993</v>
      </c>
      <c r="K29" s="1011">
        <v>0.79773040702825182</v>
      </c>
      <c r="L29" s="991"/>
      <c r="M29" s="991"/>
    </row>
    <row r="30" spans="1:13" ht="15.6" customHeight="1">
      <c r="A30" s="961"/>
      <c r="B30" s="961" t="s">
        <v>1348</v>
      </c>
      <c r="C30" s="961"/>
      <c r="D30" s="992"/>
      <c r="E30" s="990">
        <f t="shared" si="2"/>
        <v>0</v>
      </c>
      <c r="F30" s="1012">
        <v>2443.4859296069149</v>
      </c>
      <c r="G30" s="1011">
        <v>100</v>
      </c>
      <c r="H30" s="1011">
        <v>99.098477664198739</v>
      </c>
      <c r="I30" s="1011">
        <v>0.27010591385335031</v>
      </c>
      <c r="J30" s="1011">
        <v>0.59049128348553337</v>
      </c>
      <c r="K30" s="1011">
        <v>4.0925138462363508E-2</v>
      </c>
      <c r="L30" s="991"/>
      <c r="M30" s="991"/>
    </row>
    <row r="31" spans="1:13" ht="15.6" customHeight="1">
      <c r="A31" s="1330"/>
      <c r="B31" s="961" t="s">
        <v>1349</v>
      </c>
      <c r="C31" s="1330"/>
      <c r="D31" s="992"/>
      <c r="E31" s="990">
        <f t="shared" si="2"/>
        <v>0</v>
      </c>
      <c r="F31" s="1012">
        <v>2609.8950513484533</v>
      </c>
      <c r="G31" s="1011">
        <v>100</v>
      </c>
      <c r="H31" s="1011">
        <v>96.340120936010948</v>
      </c>
      <c r="I31" s="1011">
        <v>2.0452179686422722</v>
      </c>
      <c r="J31" s="1011">
        <v>0.75114833798007419</v>
      </c>
      <c r="K31" s="1011">
        <v>0.86351275736669375</v>
      </c>
      <c r="L31" s="991"/>
      <c r="M31" s="991"/>
    </row>
    <row r="32" spans="1:13" ht="15.6" customHeight="1">
      <c r="A32" s="1330"/>
      <c r="B32" s="961" t="s">
        <v>1350</v>
      </c>
      <c r="C32" s="1330"/>
      <c r="D32" s="992"/>
      <c r="E32" s="990">
        <f t="shared" si="2"/>
        <v>0</v>
      </c>
      <c r="F32" s="1012">
        <v>1046.0022130579828</v>
      </c>
      <c r="G32" s="1011">
        <v>100</v>
      </c>
      <c r="H32" s="1011">
        <v>96.577329023258983</v>
      </c>
      <c r="I32" s="1011">
        <v>1.9848465135720992</v>
      </c>
      <c r="J32" s="1011">
        <v>1.246620278796021</v>
      </c>
      <c r="K32" s="1011">
        <v>0.19120418437290002</v>
      </c>
      <c r="L32" s="991"/>
      <c r="M32" s="991"/>
    </row>
    <row r="33" spans="1:13" ht="15.6" customHeight="1">
      <c r="A33" s="1330"/>
      <c r="B33" s="961" t="s">
        <v>1351</v>
      </c>
      <c r="C33" s="1330"/>
      <c r="D33" s="992"/>
      <c r="E33" s="990">
        <f t="shared" si="2"/>
        <v>0</v>
      </c>
      <c r="F33" s="1012">
        <v>1035.0404402534286</v>
      </c>
      <c r="G33" s="1011">
        <v>100</v>
      </c>
      <c r="H33" s="1011">
        <v>93.716365645037726</v>
      </c>
      <c r="I33" s="1011">
        <v>2.7179684769801207</v>
      </c>
      <c r="J33" s="1011">
        <v>2.9568172742466321</v>
      </c>
      <c r="K33" s="1011">
        <v>0.60884860373551009</v>
      </c>
      <c r="L33" s="991"/>
      <c r="M33" s="991"/>
    </row>
    <row r="34" spans="1:13" ht="15.6" customHeight="1">
      <c r="A34" s="1330"/>
      <c r="B34" s="961" t="s">
        <v>1352</v>
      </c>
      <c r="C34" s="1330"/>
      <c r="D34" s="992"/>
      <c r="E34" s="990" t="e">
        <f t="shared" si="2"/>
        <v>#DIV/0!</v>
      </c>
      <c r="F34" s="1012">
        <v>182.44798331250189</v>
      </c>
      <c r="G34" s="1011">
        <v>100</v>
      </c>
      <c r="H34" s="1011">
        <v>88.079336403629299</v>
      </c>
      <c r="I34" s="1011">
        <v>6.7232719249211055</v>
      </c>
      <c r="J34" s="1011">
        <v>5.1973916714496093</v>
      </c>
      <c r="K34" s="1011">
        <v>0</v>
      </c>
      <c r="L34" s="991"/>
      <c r="M34" s="991"/>
    </row>
    <row r="35" spans="1:13" ht="15.6" customHeight="1">
      <c r="A35" s="1330"/>
      <c r="B35" s="961" t="s">
        <v>1353</v>
      </c>
      <c r="C35" s="1330"/>
      <c r="D35" s="992"/>
      <c r="E35" s="990">
        <f t="shared" si="2"/>
        <v>0</v>
      </c>
      <c r="F35" s="1012">
        <v>89.177284130440739</v>
      </c>
      <c r="G35" s="1011">
        <v>100</v>
      </c>
      <c r="H35" s="1011">
        <v>74.253533033693543</v>
      </c>
      <c r="I35" s="1011">
        <v>10.092256214974642</v>
      </c>
      <c r="J35" s="1011">
        <v>14.532848949667967</v>
      </c>
      <c r="K35" s="1011">
        <v>1.1213618016638491</v>
      </c>
      <c r="L35" s="991"/>
      <c r="M35" s="991"/>
    </row>
    <row r="36" spans="1:13" ht="15.6" customHeight="1">
      <c r="A36" s="1330"/>
      <c r="B36" s="961" t="s">
        <v>1354</v>
      </c>
      <c r="C36" s="1330"/>
      <c r="D36" s="992"/>
      <c r="E36" s="990">
        <f t="shared" si="2"/>
        <v>0</v>
      </c>
      <c r="F36" s="1012">
        <v>45</v>
      </c>
      <c r="G36" s="1011">
        <v>100</v>
      </c>
      <c r="H36" s="1011">
        <v>55.555555555555557</v>
      </c>
      <c r="I36" s="1011">
        <v>11.111111111111111</v>
      </c>
      <c r="J36" s="1011">
        <v>28.888888888888886</v>
      </c>
      <c r="K36" s="1011">
        <v>4.4444444444444446</v>
      </c>
      <c r="L36" s="991"/>
      <c r="M36" s="991"/>
    </row>
    <row r="37" spans="1:13" ht="15.6" customHeight="1">
      <c r="A37" s="1330"/>
      <c r="B37" s="961" t="s">
        <v>1355</v>
      </c>
      <c r="C37" s="1330"/>
      <c r="D37" s="992"/>
      <c r="E37" s="990">
        <f t="shared" si="2"/>
        <v>0</v>
      </c>
      <c r="F37" s="1012">
        <v>20</v>
      </c>
      <c r="G37" s="1011">
        <v>100</v>
      </c>
      <c r="H37" s="1011">
        <v>30</v>
      </c>
      <c r="I37" s="1011">
        <v>20</v>
      </c>
      <c r="J37" s="1011">
        <v>40</v>
      </c>
      <c r="K37" s="1011">
        <v>10</v>
      </c>
      <c r="L37" s="991"/>
      <c r="M37" s="991"/>
    </row>
    <row r="38" spans="1:13" ht="15.6" customHeight="1">
      <c r="A38" s="1479" t="s">
        <v>449</v>
      </c>
      <c r="B38" s="1479"/>
      <c r="C38" s="1479"/>
      <c r="D38" s="2"/>
      <c r="E38" s="990"/>
      <c r="F38" s="1013"/>
      <c r="G38" s="1011"/>
      <c r="H38" s="1011"/>
      <c r="I38" s="1011"/>
      <c r="J38" s="1011"/>
      <c r="K38" s="1011"/>
      <c r="L38" s="991"/>
      <c r="M38" s="991"/>
    </row>
    <row r="39" spans="1:13" ht="15.6" customHeight="1">
      <c r="A39" s="6"/>
      <c r="B39" s="961" t="s">
        <v>1337</v>
      </c>
      <c r="C39" s="6"/>
      <c r="D39" s="994"/>
      <c r="E39" s="995">
        <f t="shared" ref="E39:E48" si="3">L39/K39*100</f>
        <v>0</v>
      </c>
      <c r="F39" s="1012">
        <v>5529.0594183248268</v>
      </c>
      <c r="G39" s="1011">
        <v>100</v>
      </c>
      <c r="H39" s="1011">
        <v>97.916647243359336</v>
      </c>
      <c r="I39" s="1011">
        <v>1.7107010905211988</v>
      </c>
      <c r="J39" s="1011">
        <v>3.617251775901429E-2</v>
      </c>
      <c r="K39" s="1011">
        <v>0.33647914836051729</v>
      </c>
      <c r="L39" s="991"/>
      <c r="M39" s="991"/>
    </row>
    <row r="40" spans="1:13" ht="15.6" customHeight="1">
      <c r="A40" s="6"/>
      <c r="B40" s="961" t="s">
        <v>1347</v>
      </c>
      <c r="C40" s="6"/>
      <c r="D40" s="2"/>
      <c r="E40" s="995" t="e">
        <f t="shared" si="3"/>
        <v>#DIV/0!</v>
      </c>
      <c r="F40" s="1012">
        <v>1545.4970983236326</v>
      </c>
      <c r="G40" s="1011">
        <v>100</v>
      </c>
      <c r="H40" s="1011">
        <v>98.887089466620878</v>
      </c>
      <c r="I40" s="1011">
        <v>1.1129105333791289</v>
      </c>
      <c r="J40" s="1011">
        <v>0</v>
      </c>
      <c r="K40" s="1011">
        <v>0</v>
      </c>
      <c r="L40" s="991"/>
      <c r="M40" s="991"/>
    </row>
    <row r="41" spans="1:13" ht="15.6" customHeight="1">
      <c r="A41" s="1330"/>
      <c r="B41" s="961" t="s">
        <v>1348</v>
      </c>
      <c r="C41" s="1330"/>
      <c r="D41" s="992"/>
      <c r="E41" s="995" t="e">
        <f t="shared" si="3"/>
        <v>#DIV/0!</v>
      </c>
      <c r="F41" s="1012">
        <v>2185.9832718276957</v>
      </c>
      <c r="G41" s="1011">
        <v>100</v>
      </c>
      <c r="H41" s="1011">
        <v>97.804267441807085</v>
      </c>
      <c r="I41" s="1011">
        <v>0.63026503936312517</v>
      </c>
      <c r="J41" s="1011">
        <v>1.5654675188298015</v>
      </c>
      <c r="K41" s="1011">
        <v>0</v>
      </c>
      <c r="L41" s="991"/>
      <c r="M41" s="991"/>
    </row>
    <row r="42" spans="1:13" ht="15.6" customHeight="1">
      <c r="A42" s="1330"/>
      <c r="B42" s="961" t="s">
        <v>1349</v>
      </c>
      <c r="C42" s="1330"/>
      <c r="D42" s="992"/>
      <c r="E42" s="995">
        <f t="shared" si="3"/>
        <v>0</v>
      </c>
      <c r="F42" s="1012">
        <v>2451.5075224238531</v>
      </c>
      <c r="G42" s="1011">
        <v>100</v>
      </c>
      <c r="H42" s="1011">
        <v>96.408889561724322</v>
      </c>
      <c r="I42" s="1011">
        <v>1.6440010335409947</v>
      </c>
      <c r="J42" s="1011">
        <v>0.49046594449157088</v>
      </c>
      <c r="K42" s="1011">
        <v>1.4566434602430951</v>
      </c>
      <c r="L42" s="991"/>
      <c r="M42" s="991"/>
    </row>
    <row r="43" spans="1:13" ht="15.6" customHeight="1">
      <c r="A43" s="1330"/>
      <c r="B43" s="961" t="s">
        <v>1350</v>
      </c>
      <c r="C43" s="1330"/>
      <c r="D43" s="992"/>
      <c r="E43" s="995">
        <f t="shared" si="3"/>
        <v>0</v>
      </c>
      <c r="F43" s="1012">
        <v>1425.1459957397967</v>
      </c>
      <c r="G43" s="1011">
        <v>100</v>
      </c>
      <c r="H43" s="1014">
        <v>96.039736879846103</v>
      </c>
      <c r="I43" s="1011">
        <v>1.3258200809516112</v>
      </c>
      <c r="J43" s="1011">
        <v>0.94288702168966465</v>
      </c>
      <c r="K43" s="1011">
        <v>1.6915560175126172</v>
      </c>
      <c r="L43" s="991"/>
      <c r="M43" s="991"/>
    </row>
    <row r="44" spans="1:13" ht="15.6" customHeight="1">
      <c r="A44" s="1330"/>
      <c r="B44" s="961" t="s">
        <v>1351</v>
      </c>
      <c r="C44" s="1330"/>
      <c r="D44" s="992"/>
      <c r="E44" s="995">
        <f t="shared" si="3"/>
        <v>0</v>
      </c>
      <c r="F44" s="1012">
        <v>1469.5324161450528</v>
      </c>
      <c r="G44" s="1011">
        <v>100</v>
      </c>
      <c r="H44" s="1011">
        <v>95.664692310486743</v>
      </c>
      <c r="I44" s="1011">
        <v>1.983653237343761</v>
      </c>
      <c r="J44" s="1011">
        <v>1.8398087080652858</v>
      </c>
      <c r="K44" s="1011">
        <v>0.51184574410418482</v>
      </c>
      <c r="L44" s="991"/>
      <c r="M44" s="991"/>
    </row>
    <row r="45" spans="1:13" ht="15.6" customHeight="1">
      <c r="A45" s="1330"/>
      <c r="B45" s="961" t="s">
        <v>1352</v>
      </c>
      <c r="C45" s="1330"/>
      <c r="D45" s="992"/>
      <c r="E45" s="995">
        <f t="shared" si="3"/>
        <v>0</v>
      </c>
      <c r="F45" s="1012">
        <v>376.33705916988293</v>
      </c>
      <c r="G45" s="1011">
        <v>100</v>
      </c>
      <c r="H45" s="1014">
        <v>95.792563388105862</v>
      </c>
      <c r="I45" s="1011">
        <v>2.9557591060487605</v>
      </c>
      <c r="J45" s="1011">
        <v>0.98595825879441179</v>
      </c>
      <c r="K45" s="1011">
        <v>0.26571924705097627</v>
      </c>
      <c r="L45" s="991"/>
      <c r="M45" s="991"/>
    </row>
    <row r="46" spans="1:13" ht="15.6" customHeight="1">
      <c r="A46" s="1330"/>
      <c r="B46" s="961" t="s">
        <v>1353</v>
      </c>
      <c r="C46" s="1330"/>
      <c r="D46" s="992"/>
      <c r="E46" s="995" t="e">
        <f t="shared" si="3"/>
        <v>#DIV/0!</v>
      </c>
      <c r="F46" s="1012">
        <v>363.52699242008521</v>
      </c>
      <c r="G46" s="1011">
        <v>100</v>
      </c>
      <c r="H46" s="1011">
        <v>93.15699615404732</v>
      </c>
      <c r="I46" s="1011">
        <v>4.3083129134349489</v>
      </c>
      <c r="J46" s="1011">
        <v>2.5346909325177194</v>
      </c>
      <c r="K46" s="1011">
        <v>0</v>
      </c>
      <c r="L46" s="991"/>
      <c r="M46" s="991"/>
    </row>
    <row r="47" spans="1:13" ht="15.6" customHeight="1">
      <c r="A47" s="1330"/>
      <c r="B47" s="961" t="s">
        <v>1354</v>
      </c>
      <c r="C47" s="1330"/>
      <c r="D47" s="992"/>
      <c r="E47" s="995" t="e">
        <f t="shared" si="3"/>
        <v>#DIV/0!</v>
      </c>
      <c r="F47" s="1012">
        <v>234.50221487678269</v>
      </c>
      <c r="G47" s="1011">
        <v>100</v>
      </c>
      <c r="H47" s="1011">
        <v>89.687022444754263</v>
      </c>
      <c r="I47" s="1011">
        <v>4.786377302492081</v>
      </c>
      <c r="J47" s="1011">
        <v>5.5266002527536484</v>
      </c>
      <c r="K47" s="1011">
        <v>0</v>
      </c>
      <c r="L47" s="991"/>
      <c r="M47" s="991"/>
    </row>
    <row r="48" spans="1:13" ht="15.6" customHeight="1" thickBot="1">
      <c r="A48" s="1331"/>
      <c r="B48" s="1319" t="s">
        <v>1355</v>
      </c>
      <c r="C48" s="1331"/>
      <c r="D48" s="996"/>
      <c r="E48" s="997">
        <f t="shared" si="3"/>
        <v>0</v>
      </c>
      <c r="F48" s="1015">
        <v>105.90801054511272</v>
      </c>
      <c r="G48" s="1016">
        <v>100</v>
      </c>
      <c r="H48" s="1014">
        <v>56.110462230227633</v>
      </c>
      <c r="I48" s="1016">
        <v>14.163234605951342</v>
      </c>
      <c r="J48" s="1016">
        <v>25.949440602234002</v>
      </c>
      <c r="K48" s="1016">
        <v>3.7768625615870244</v>
      </c>
      <c r="L48" s="991"/>
      <c r="M48" s="991"/>
    </row>
    <row r="49" spans="1:11" s="998" customFormat="1" ht="15" customHeight="1">
      <c r="A49" s="2033" t="s">
        <v>1359</v>
      </c>
      <c r="B49" s="2033"/>
      <c r="C49" s="2033"/>
      <c r="D49" s="2033"/>
      <c r="E49" s="2033"/>
      <c r="F49" s="2033"/>
      <c r="G49" s="2033"/>
      <c r="H49" s="2033"/>
      <c r="I49" s="2033"/>
      <c r="J49" s="2033"/>
      <c r="K49" s="2033"/>
    </row>
    <row r="50" spans="1:11" ht="26.1" customHeight="1">
      <c r="E50" s="999"/>
    </row>
    <row r="51" spans="1:11" ht="26.1" customHeight="1">
      <c r="E51" s="999"/>
    </row>
    <row r="52" spans="1:11" ht="26.1" customHeight="1">
      <c r="E52" s="999"/>
    </row>
    <row r="53" spans="1:11" ht="26.1" customHeight="1">
      <c r="E53" s="999"/>
    </row>
    <row r="54" spans="1:11" ht="26.1" customHeight="1">
      <c r="E54" s="999"/>
    </row>
    <row r="55" spans="1:11" ht="26.1" customHeight="1">
      <c r="E55" s="999"/>
    </row>
    <row r="56" spans="1:11" ht="26.1" customHeight="1">
      <c r="E56" s="999"/>
    </row>
    <row r="57" spans="1:11" ht="26.1" customHeight="1">
      <c r="E57" s="999"/>
    </row>
    <row r="58" spans="1:11" ht="26.1" customHeight="1">
      <c r="E58" s="999"/>
    </row>
    <row r="59" spans="1:11" ht="26.1" customHeight="1">
      <c r="E59" s="999"/>
    </row>
    <row r="60" spans="1:11" ht="26.1" customHeight="1">
      <c r="E60" s="999"/>
    </row>
    <row r="61" spans="1:11" ht="26.1" customHeight="1">
      <c r="E61" s="999"/>
    </row>
    <row r="62" spans="1:11" ht="26.1" customHeight="1">
      <c r="E62" s="999"/>
    </row>
    <row r="63" spans="1:11" ht="26.1" customHeight="1">
      <c r="E63" s="999"/>
    </row>
    <row r="64" spans="1:11" ht="26.1" customHeight="1">
      <c r="E64" s="999"/>
    </row>
    <row r="65" spans="5:5" ht="26.1" customHeight="1">
      <c r="E65" s="999"/>
    </row>
    <row r="66" spans="5:5" ht="26.1" customHeight="1">
      <c r="E66" s="999"/>
    </row>
    <row r="67" spans="5:5" ht="26.1" customHeight="1">
      <c r="E67" s="999"/>
    </row>
    <row r="68" spans="5:5" ht="26.1" customHeight="1">
      <c r="E68" s="999"/>
    </row>
    <row r="69" spans="5:5" ht="26.1" customHeight="1">
      <c r="E69" s="999"/>
    </row>
    <row r="70" spans="5:5" ht="26.1" customHeight="1">
      <c r="E70" s="999"/>
    </row>
    <row r="71" spans="5:5">
      <c r="E71" s="999"/>
    </row>
    <row r="72" spans="5:5">
      <c r="E72" s="999"/>
    </row>
    <row r="73" spans="5:5">
      <c r="E73" s="999"/>
    </row>
    <row r="74" spans="5:5">
      <c r="E74" s="999"/>
    </row>
    <row r="75" spans="5:5">
      <c r="E75" s="999"/>
    </row>
    <row r="76" spans="5:5">
      <c r="E76" s="999"/>
    </row>
    <row r="77" spans="5:5">
      <c r="E77" s="999"/>
    </row>
    <row r="78" spans="5:5">
      <c r="E78" s="999"/>
    </row>
    <row r="79" spans="5:5">
      <c r="E79" s="999"/>
    </row>
    <row r="80" spans="5:5">
      <c r="E80" s="999"/>
    </row>
    <row r="81" spans="5:5">
      <c r="E81" s="999"/>
    </row>
    <row r="82" spans="5:5">
      <c r="E82" s="999"/>
    </row>
    <row r="83" spans="5:5">
      <c r="E83" s="999"/>
    </row>
    <row r="84" spans="5:5">
      <c r="E84" s="999"/>
    </row>
    <row r="85" spans="5:5">
      <c r="E85" s="999"/>
    </row>
    <row r="86" spans="5:5">
      <c r="E86" s="999"/>
    </row>
    <row r="87" spans="5:5">
      <c r="E87" s="999"/>
    </row>
    <row r="88" spans="5:5">
      <c r="E88" s="999"/>
    </row>
    <row r="89" spans="5:5">
      <c r="E89" s="999"/>
    </row>
    <row r="90" spans="5:5">
      <c r="E90" s="999"/>
    </row>
    <row r="91" spans="5:5">
      <c r="E91" s="999"/>
    </row>
    <row r="92" spans="5:5">
      <c r="E92" s="999"/>
    </row>
    <row r="93" spans="5:5">
      <c r="E93" s="999"/>
    </row>
    <row r="94" spans="5:5">
      <c r="E94" s="999"/>
    </row>
    <row r="95" spans="5:5">
      <c r="E95" s="999"/>
    </row>
    <row r="96" spans="5:5">
      <c r="E96" s="999"/>
    </row>
    <row r="97" spans="5:5">
      <c r="E97" s="999"/>
    </row>
    <row r="98" spans="5:5">
      <c r="E98" s="999"/>
    </row>
    <row r="99" spans="5:5">
      <c r="E99" s="999"/>
    </row>
    <row r="100" spans="5:5">
      <c r="E100" s="999"/>
    </row>
    <row r="101" spans="5:5">
      <c r="E101" s="999"/>
    </row>
    <row r="102" spans="5:5">
      <c r="E102" s="999"/>
    </row>
    <row r="103" spans="5:5">
      <c r="E103" s="999"/>
    </row>
    <row r="104" spans="5:5">
      <c r="E104" s="999"/>
    </row>
    <row r="105" spans="5:5">
      <c r="E105" s="999"/>
    </row>
    <row r="106" spans="5:5">
      <c r="E106" s="999"/>
    </row>
    <row r="107" spans="5:5">
      <c r="E107" s="999"/>
    </row>
    <row r="108" spans="5:5">
      <c r="E108" s="999"/>
    </row>
    <row r="109" spans="5:5">
      <c r="E109" s="999"/>
    </row>
    <row r="110" spans="5:5">
      <c r="E110" s="999"/>
    </row>
    <row r="111" spans="5:5">
      <c r="E111" s="999"/>
    </row>
    <row r="112" spans="5:5">
      <c r="E112" s="999"/>
    </row>
    <row r="113" spans="5:5">
      <c r="E113" s="999"/>
    </row>
    <row r="114" spans="5:5">
      <c r="E114" s="999"/>
    </row>
    <row r="115" spans="5:5">
      <c r="E115" s="999"/>
    </row>
    <row r="116" spans="5:5">
      <c r="E116" s="999"/>
    </row>
    <row r="117" spans="5:5">
      <c r="E117" s="999"/>
    </row>
    <row r="118" spans="5:5">
      <c r="E118" s="999"/>
    </row>
    <row r="119" spans="5:5">
      <c r="E119" s="999"/>
    </row>
    <row r="120" spans="5:5">
      <c r="E120" s="999"/>
    </row>
    <row r="121" spans="5:5">
      <c r="E121" s="999"/>
    </row>
    <row r="122" spans="5:5">
      <c r="E122" s="999"/>
    </row>
    <row r="123" spans="5:5">
      <c r="E123" s="999"/>
    </row>
    <row r="124" spans="5:5">
      <c r="E124" s="999"/>
    </row>
    <row r="125" spans="5:5">
      <c r="E125" s="999"/>
    </row>
    <row r="126" spans="5:5">
      <c r="E126" s="999"/>
    </row>
    <row r="127" spans="5:5">
      <c r="E127" s="999"/>
    </row>
    <row r="128" spans="5:5">
      <c r="E128" s="999"/>
    </row>
    <row r="129" spans="5:5">
      <c r="E129" s="999"/>
    </row>
    <row r="130" spans="5:5">
      <c r="E130" s="999"/>
    </row>
    <row r="131" spans="5:5">
      <c r="E131" s="999"/>
    </row>
    <row r="132" spans="5:5">
      <c r="E132" s="999"/>
    </row>
    <row r="133" spans="5:5">
      <c r="E133" s="999"/>
    </row>
    <row r="134" spans="5:5">
      <c r="E134" s="999"/>
    </row>
    <row r="135" spans="5:5">
      <c r="E135" s="999"/>
    </row>
    <row r="136" spans="5:5">
      <c r="E136" s="999"/>
    </row>
    <row r="137" spans="5:5">
      <c r="E137" s="999"/>
    </row>
    <row r="138" spans="5:5">
      <c r="E138" s="999"/>
    </row>
    <row r="139" spans="5:5">
      <c r="E139" s="999"/>
    </row>
    <row r="140" spans="5:5">
      <c r="E140" s="999"/>
    </row>
    <row r="141" spans="5:5">
      <c r="E141" s="999"/>
    </row>
    <row r="142" spans="5:5">
      <c r="E142" s="999"/>
    </row>
    <row r="143" spans="5:5">
      <c r="E143" s="999"/>
    </row>
    <row r="144" spans="5:5">
      <c r="E144" s="999"/>
    </row>
    <row r="145" spans="5:5">
      <c r="E145" s="999"/>
    </row>
    <row r="146" spans="5:5">
      <c r="E146" s="999"/>
    </row>
    <row r="147" spans="5:5">
      <c r="E147" s="999"/>
    </row>
    <row r="148" spans="5:5">
      <c r="E148" s="999"/>
    </row>
    <row r="149" spans="5:5">
      <c r="E149" s="999"/>
    </row>
    <row r="150" spans="5:5">
      <c r="E150" s="999"/>
    </row>
    <row r="151" spans="5:5">
      <c r="E151" s="999"/>
    </row>
    <row r="152" spans="5:5">
      <c r="E152" s="999"/>
    </row>
    <row r="153" spans="5:5">
      <c r="E153" s="999"/>
    </row>
    <row r="154" spans="5:5">
      <c r="E154" s="999"/>
    </row>
    <row r="155" spans="5:5">
      <c r="E155" s="999"/>
    </row>
    <row r="156" spans="5:5">
      <c r="E156" s="999"/>
    </row>
    <row r="157" spans="5:5">
      <c r="E157" s="999"/>
    </row>
    <row r="158" spans="5:5">
      <c r="E158" s="999"/>
    </row>
    <row r="159" spans="5:5">
      <c r="E159" s="999"/>
    </row>
    <row r="160" spans="5:5">
      <c r="E160" s="999"/>
    </row>
    <row r="161" spans="5:5">
      <c r="E161" s="999"/>
    </row>
    <row r="162" spans="5:5">
      <c r="E162" s="999"/>
    </row>
    <row r="163" spans="5:5">
      <c r="E163" s="999"/>
    </row>
    <row r="164" spans="5:5">
      <c r="E164" s="999"/>
    </row>
    <row r="165" spans="5:5">
      <c r="E165" s="999"/>
    </row>
    <row r="166" spans="5:5">
      <c r="E166" s="999"/>
    </row>
    <row r="167" spans="5:5">
      <c r="E167" s="999"/>
    </row>
    <row r="168" spans="5:5">
      <c r="E168" s="999"/>
    </row>
    <row r="169" spans="5:5">
      <c r="E169" s="999"/>
    </row>
    <row r="170" spans="5:5">
      <c r="E170" s="999"/>
    </row>
    <row r="171" spans="5:5">
      <c r="E171" s="999"/>
    </row>
    <row r="172" spans="5:5">
      <c r="E172" s="999"/>
    </row>
    <row r="173" spans="5:5">
      <c r="E173" s="999"/>
    </row>
    <row r="174" spans="5:5">
      <c r="E174" s="999"/>
    </row>
    <row r="175" spans="5:5">
      <c r="E175" s="999"/>
    </row>
    <row r="176" spans="5:5">
      <c r="E176" s="999"/>
    </row>
    <row r="177" spans="5:5">
      <c r="E177" s="999"/>
    </row>
    <row r="178" spans="5:5">
      <c r="E178" s="999"/>
    </row>
    <row r="179" spans="5:5">
      <c r="E179" s="999"/>
    </row>
    <row r="180" spans="5:5">
      <c r="E180" s="999"/>
    </row>
    <row r="181" spans="5:5">
      <c r="E181" s="999"/>
    </row>
    <row r="182" spans="5:5">
      <c r="E182" s="999"/>
    </row>
    <row r="183" spans="5:5">
      <c r="E183" s="999"/>
    </row>
    <row r="184" spans="5:5">
      <c r="E184" s="999"/>
    </row>
    <row r="185" spans="5:5">
      <c r="E185" s="999"/>
    </row>
    <row r="186" spans="5:5">
      <c r="E186" s="999"/>
    </row>
    <row r="187" spans="5:5">
      <c r="E187" s="999"/>
    </row>
    <row r="188" spans="5:5">
      <c r="E188" s="999"/>
    </row>
    <row r="189" spans="5:5">
      <c r="E189" s="999"/>
    </row>
    <row r="190" spans="5:5">
      <c r="E190" s="999"/>
    </row>
    <row r="191" spans="5:5">
      <c r="E191" s="999"/>
    </row>
    <row r="192" spans="5:5">
      <c r="E192" s="999"/>
    </row>
  </sheetData>
  <mergeCells count="18">
    <mergeCell ref="A1:K1"/>
    <mergeCell ref="A3:C4"/>
    <mergeCell ref="E3:E4"/>
    <mergeCell ref="F3:F4"/>
    <mergeCell ref="G3:G4"/>
    <mergeCell ref="H3:H4"/>
    <mergeCell ref="I3:I4"/>
    <mergeCell ref="J3:J4"/>
    <mergeCell ref="K3:K4"/>
    <mergeCell ref="A27:C27"/>
    <mergeCell ref="A38:C38"/>
    <mergeCell ref="A49:K49"/>
    <mergeCell ref="A5:D5"/>
    <mergeCell ref="A6:D6"/>
    <mergeCell ref="A7:D7"/>
    <mergeCell ref="A8:D8"/>
    <mergeCell ref="A9:C9"/>
    <mergeCell ref="A16:C16"/>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82"/>
  <sheetViews>
    <sheetView tabSelected="1" view="pageBreakPreview" zoomScaleNormal="100" zoomScaleSheetLayoutView="100" workbookViewId="0">
      <selection activeCell="H30" sqref="H30"/>
    </sheetView>
  </sheetViews>
  <sheetFormatPr defaultColWidth="9.140625" defaultRowHeight="15.75"/>
  <cols>
    <col min="1" max="1" width="2.28515625" style="37" customWidth="1"/>
    <col min="2" max="2" width="18.7109375" style="37" customWidth="1"/>
    <col min="3" max="3" width="2.28515625" style="37" customWidth="1"/>
    <col min="4" max="4" width="1.7109375" style="38" customWidth="1"/>
    <col min="5" max="5" width="10.5703125" style="987" hidden="1" customWidth="1"/>
    <col min="6" max="23" width="10.140625" style="987" customWidth="1"/>
    <col min="24" max="16384" width="9.140625" style="987"/>
  </cols>
  <sheetData>
    <row r="1" spans="1:38" s="24" customFormat="1" ht="49.5" customHeight="1">
      <c r="A1" s="142"/>
      <c r="B1" s="143"/>
      <c r="C1" s="143"/>
      <c r="D1" s="143"/>
      <c r="E1" s="143"/>
      <c r="F1" s="143"/>
      <c r="G1" s="143"/>
      <c r="H1" s="143"/>
      <c r="I1" s="143"/>
      <c r="J1" s="143"/>
      <c r="K1" s="143"/>
      <c r="L1" s="143"/>
      <c r="M1" s="144" t="s">
        <v>1023</v>
      </c>
      <c r="N1" s="145" t="s">
        <v>1284</v>
      </c>
      <c r="O1" s="143"/>
      <c r="P1" s="143"/>
      <c r="Q1" s="143"/>
      <c r="R1" s="143"/>
      <c r="S1" s="143"/>
      <c r="T1" s="143"/>
      <c r="U1" s="143"/>
      <c r="V1" s="143"/>
      <c r="W1" s="143"/>
    </row>
    <row r="2" spans="1:38" ht="15" customHeight="1" thickBot="1">
      <c r="A2" s="987"/>
      <c r="B2" s="26"/>
      <c r="C2" s="26"/>
      <c r="D2" s="27"/>
      <c r="W2" s="146" t="s">
        <v>1024</v>
      </c>
    </row>
    <row r="3" spans="1:38" s="148" customFormat="1" ht="20.100000000000001" customHeight="1">
      <c r="A3" s="1836" t="s">
        <v>903</v>
      </c>
      <c r="B3" s="1836"/>
      <c r="C3" s="1836"/>
      <c r="D3" s="29"/>
      <c r="E3" s="1947" t="s">
        <v>904</v>
      </c>
      <c r="F3" s="1958" t="s">
        <v>1036</v>
      </c>
      <c r="G3" s="147"/>
      <c r="H3" s="2078" t="s">
        <v>1025</v>
      </c>
      <c r="I3" s="2083"/>
      <c r="J3" s="2084"/>
      <c r="K3" s="2078"/>
      <c r="L3" s="2078"/>
      <c r="M3" s="2078"/>
      <c r="N3" s="1970" t="s">
        <v>1038</v>
      </c>
      <c r="O3" s="2078"/>
      <c r="P3" s="2078"/>
      <c r="Q3" s="2078"/>
      <c r="R3" s="2078"/>
      <c r="S3" s="2078"/>
      <c r="T3" s="2079"/>
      <c r="U3" s="1958" t="s">
        <v>1039</v>
      </c>
      <c r="V3" s="1961" t="s">
        <v>1026</v>
      </c>
      <c r="W3" s="1958" t="s">
        <v>1027</v>
      </c>
      <c r="X3" s="152"/>
    </row>
    <row r="4" spans="1:38" s="148" customFormat="1" ht="20.100000000000001" customHeight="1">
      <c r="A4" s="1837"/>
      <c r="B4" s="1837"/>
      <c r="C4" s="1837"/>
      <c r="D4" s="30"/>
      <c r="E4" s="1948"/>
      <c r="F4" s="1959"/>
      <c r="G4" s="1959" t="s">
        <v>1042</v>
      </c>
      <c r="H4" s="2080" t="s">
        <v>1028</v>
      </c>
      <c r="I4" s="2080" t="s">
        <v>1029</v>
      </c>
      <c r="J4" s="149"/>
      <c r="K4" s="150"/>
      <c r="L4" s="150"/>
      <c r="M4" s="150"/>
      <c r="N4" s="2081" t="s">
        <v>1042</v>
      </c>
      <c r="O4" s="2080" t="s">
        <v>1265</v>
      </c>
      <c r="P4" s="1418"/>
      <c r="Q4" s="1418"/>
      <c r="R4" s="1418"/>
      <c r="S4" s="1418"/>
      <c r="T4" s="2082" t="s">
        <v>1269</v>
      </c>
      <c r="U4" s="1959"/>
      <c r="V4" s="1962"/>
      <c r="W4" s="1959"/>
      <c r="X4" s="152"/>
    </row>
    <row r="5" spans="1:38" s="152" customFormat="1" ht="43.5" customHeight="1">
      <c r="A5" s="1838"/>
      <c r="B5" s="1838"/>
      <c r="C5" s="1838"/>
      <c r="D5" s="31"/>
      <c r="E5" s="1949"/>
      <c r="F5" s="1960"/>
      <c r="G5" s="1960"/>
      <c r="H5" s="1960"/>
      <c r="I5" s="1960"/>
      <c r="J5" s="151" t="s">
        <v>827</v>
      </c>
      <c r="K5" s="1417" t="s">
        <v>828</v>
      </c>
      <c r="L5" s="1417" t="s">
        <v>829</v>
      </c>
      <c r="M5" s="954" t="s">
        <v>820</v>
      </c>
      <c r="N5" s="1971"/>
      <c r="O5" s="1960"/>
      <c r="P5" s="1417" t="s">
        <v>830</v>
      </c>
      <c r="Q5" s="1417" t="s">
        <v>1266</v>
      </c>
      <c r="R5" s="1417" t="s">
        <v>1267</v>
      </c>
      <c r="S5" s="1417" t="s">
        <v>1268</v>
      </c>
      <c r="T5" s="1963"/>
      <c r="U5" s="1960"/>
      <c r="V5" s="1963"/>
      <c r="W5" s="1960"/>
    </row>
    <row r="6" spans="1:38" s="33" customFormat="1" ht="20.100000000000001" customHeight="1">
      <c r="A6" s="2074" t="s">
        <v>1357</v>
      </c>
      <c r="B6" s="2075"/>
      <c r="C6" s="2075"/>
      <c r="D6" s="2076"/>
      <c r="E6" s="166"/>
      <c r="F6" s="154">
        <v>48808.827582724487</v>
      </c>
      <c r="G6" s="155">
        <v>37172.596693549327</v>
      </c>
      <c r="H6" s="155">
        <v>17460.499917975558</v>
      </c>
      <c r="I6" s="155">
        <v>19712.096775573758</v>
      </c>
      <c r="J6" s="156" t="s">
        <v>528</v>
      </c>
      <c r="K6" s="156" t="s">
        <v>528</v>
      </c>
      <c r="L6" s="156" t="s">
        <v>528</v>
      </c>
      <c r="M6" s="156" t="s">
        <v>528</v>
      </c>
      <c r="N6" s="155">
        <v>7296.100462254677</v>
      </c>
      <c r="O6" s="155">
        <v>5844.2385597780694</v>
      </c>
      <c r="P6" s="156" t="s">
        <v>528</v>
      </c>
      <c r="Q6" s="156" t="s">
        <v>528</v>
      </c>
      <c r="R6" s="156" t="s">
        <v>528</v>
      </c>
      <c r="S6" s="156" t="s">
        <v>528</v>
      </c>
      <c r="T6" s="155">
        <v>1451.8619024766083</v>
      </c>
      <c r="U6" s="155">
        <v>2015.3256289982248</v>
      </c>
      <c r="V6" s="155">
        <v>1331.2212833819499</v>
      </c>
      <c r="W6" s="155">
        <v>993.5835145403114</v>
      </c>
      <c r="Y6" s="157"/>
      <c r="Z6" s="157"/>
      <c r="AA6" s="157"/>
      <c r="AB6" s="157"/>
      <c r="AC6" s="157"/>
      <c r="AD6" s="157"/>
      <c r="AE6" s="157"/>
      <c r="AF6" s="157"/>
      <c r="AG6" s="157"/>
      <c r="AH6" s="157"/>
      <c r="AI6" s="157"/>
      <c r="AJ6" s="157"/>
      <c r="AK6" s="157"/>
      <c r="AL6" s="157"/>
    </row>
    <row r="7" spans="1:38" s="33" customFormat="1" ht="20.100000000000001" customHeight="1">
      <c r="A7" s="1467" t="s">
        <v>1312</v>
      </c>
      <c r="B7" s="1468"/>
      <c r="C7" s="1468"/>
      <c r="D7" s="1469"/>
      <c r="E7" s="166"/>
      <c r="F7" s="154">
        <f>G7+N7+U7+V7+W7</f>
        <v>118101.905265918</v>
      </c>
      <c r="G7" s="158">
        <v>88896.859246586697</v>
      </c>
      <c r="H7" s="158">
        <v>20470.640660805384</v>
      </c>
      <c r="I7" s="158">
        <v>68426.218585781273</v>
      </c>
      <c r="J7" s="158">
        <v>24492.308661217827</v>
      </c>
      <c r="K7" s="158">
        <v>18658.288103290426</v>
      </c>
      <c r="L7" s="158">
        <v>20113.279763112638</v>
      </c>
      <c r="M7" s="158">
        <v>5162.3420581603186</v>
      </c>
      <c r="N7" s="158">
        <v>22691.820409598782</v>
      </c>
      <c r="O7" s="158">
        <v>20372.701154893111</v>
      </c>
      <c r="P7" s="158">
        <v>5025.0509252075035</v>
      </c>
      <c r="Q7" s="158">
        <v>2655.2901559738789</v>
      </c>
      <c r="R7" s="158">
        <v>3998.1181717276759</v>
      </c>
      <c r="S7" s="158">
        <v>8694.2419019840636</v>
      </c>
      <c r="T7" s="158">
        <v>2319.119254705663</v>
      </c>
      <c r="U7" s="158">
        <v>2964.012440988326</v>
      </c>
      <c r="V7" s="158">
        <v>1768.6334359106945</v>
      </c>
      <c r="W7" s="158">
        <v>1780.5797328335004</v>
      </c>
      <c r="Y7" s="157"/>
      <c r="Z7" s="157"/>
      <c r="AA7" s="157"/>
      <c r="AB7" s="157"/>
      <c r="AC7" s="157"/>
      <c r="AD7" s="157"/>
      <c r="AE7" s="157"/>
      <c r="AF7" s="157"/>
      <c r="AG7" s="157"/>
      <c r="AH7" s="157"/>
      <c r="AI7" s="157"/>
      <c r="AJ7" s="157"/>
      <c r="AK7" s="157"/>
      <c r="AL7" s="157"/>
    </row>
    <row r="8" spans="1:38" ht="20.100000000000001" customHeight="1">
      <c r="A8" s="1825" t="s">
        <v>43</v>
      </c>
      <c r="B8" s="1825"/>
      <c r="C8" s="1825"/>
      <c r="D8" s="167"/>
      <c r="E8" s="166"/>
      <c r="F8" s="162"/>
      <c r="G8" s="168"/>
      <c r="H8" s="168"/>
      <c r="I8" s="168"/>
      <c r="J8" s="168"/>
      <c r="K8" s="168"/>
      <c r="L8" s="168"/>
      <c r="M8" s="168"/>
      <c r="N8" s="168"/>
      <c r="O8" s="168"/>
      <c r="P8" s="168"/>
      <c r="Q8" s="168"/>
      <c r="R8" s="168"/>
      <c r="S8" s="168"/>
      <c r="T8" s="168"/>
      <c r="U8" s="168"/>
      <c r="V8" s="168"/>
      <c r="W8" s="168"/>
      <c r="Y8" s="1000"/>
      <c r="Z8" s="1000"/>
      <c r="AA8" s="1000"/>
      <c r="AB8" s="1000"/>
      <c r="AC8" s="1000"/>
      <c r="AD8" s="1000"/>
      <c r="AE8" s="1000"/>
      <c r="AF8" s="1000"/>
      <c r="AG8" s="1000"/>
      <c r="AH8" s="1000"/>
      <c r="AI8" s="1000"/>
      <c r="AJ8" s="1000"/>
      <c r="AK8" s="1000"/>
      <c r="AL8" s="1000"/>
    </row>
    <row r="9" spans="1:38" ht="20.100000000000001" customHeight="1">
      <c r="A9" s="34"/>
      <c r="B9" s="34" t="s">
        <v>44</v>
      </c>
      <c r="C9" s="34"/>
      <c r="D9" s="1001"/>
      <c r="E9" s="1002"/>
      <c r="F9" s="162">
        <f>G9+N9+U9+V9+W9</f>
        <v>103168.08057858907</v>
      </c>
      <c r="G9" s="163">
        <v>77552.047615815143</v>
      </c>
      <c r="H9" s="163">
        <v>17526.608873440058</v>
      </c>
      <c r="I9" s="163">
        <v>60025.438742375081</v>
      </c>
      <c r="J9" s="163">
        <v>21141.513790177265</v>
      </c>
      <c r="K9" s="163">
        <v>16519.534343400632</v>
      </c>
      <c r="L9" s="163">
        <v>17660.647613472091</v>
      </c>
      <c r="M9" s="163">
        <v>4703.7429953250676</v>
      </c>
      <c r="N9" s="163">
        <v>19808.690046922333</v>
      </c>
      <c r="O9" s="163">
        <v>17553.459681105316</v>
      </c>
      <c r="P9" s="163">
        <v>3965.896649555044</v>
      </c>
      <c r="Q9" s="163">
        <v>2454.5249547792914</v>
      </c>
      <c r="R9" s="163">
        <v>3372.8126878611547</v>
      </c>
      <c r="S9" s="163">
        <v>7760.2253889098301</v>
      </c>
      <c r="T9" s="163">
        <v>2255.2303658170099</v>
      </c>
      <c r="U9" s="163">
        <v>2667.0807956106723</v>
      </c>
      <c r="V9" s="163">
        <v>1574.9520605338266</v>
      </c>
      <c r="W9" s="163">
        <v>1565.3100597070854</v>
      </c>
      <c r="Y9" s="1000"/>
      <c r="Z9" s="1000"/>
      <c r="AA9" s="1000"/>
      <c r="AB9" s="1000"/>
      <c r="AC9" s="1000"/>
      <c r="AD9" s="1000"/>
      <c r="AE9" s="1000"/>
      <c r="AF9" s="1000"/>
      <c r="AG9" s="1000"/>
      <c r="AH9" s="1000"/>
      <c r="AI9" s="1000"/>
      <c r="AJ9" s="1000"/>
      <c r="AK9" s="1000"/>
      <c r="AL9" s="1000"/>
    </row>
    <row r="10" spans="1:38" ht="20.100000000000001" customHeight="1">
      <c r="A10" s="34"/>
      <c r="B10" s="34" t="s">
        <v>1012</v>
      </c>
      <c r="C10" s="34"/>
      <c r="D10" s="1001"/>
      <c r="E10" s="1002"/>
      <c r="F10" s="162">
        <f>G10+N10+U10+V10+W10</f>
        <v>14933.824687328884</v>
      </c>
      <c r="G10" s="163">
        <v>11344.811630771495</v>
      </c>
      <c r="H10" s="163">
        <v>2944.0317873653289</v>
      </c>
      <c r="I10" s="163">
        <v>8400.7798434061679</v>
      </c>
      <c r="J10" s="163">
        <v>3350.7948710405649</v>
      </c>
      <c r="K10" s="163">
        <v>2138.7537598897957</v>
      </c>
      <c r="L10" s="163">
        <v>2452.6321496405581</v>
      </c>
      <c r="M10" s="163">
        <v>458.59906283525009</v>
      </c>
      <c r="N10" s="163">
        <v>2883.1303626764534</v>
      </c>
      <c r="O10" s="163">
        <v>2819.2414737878003</v>
      </c>
      <c r="P10" s="163">
        <v>1059.1542756524616</v>
      </c>
      <c r="Q10" s="163">
        <v>200.76520119458715</v>
      </c>
      <c r="R10" s="163">
        <v>625.30548386652174</v>
      </c>
      <c r="S10" s="163">
        <v>934.01651307423003</v>
      </c>
      <c r="T10" s="163">
        <v>63.888888888652772</v>
      </c>
      <c r="U10" s="163">
        <v>296.93164537765443</v>
      </c>
      <c r="V10" s="163">
        <v>193.681375376868</v>
      </c>
      <c r="W10" s="163">
        <v>215.26967312641523</v>
      </c>
      <c r="Y10" s="1000"/>
      <c r="Z10" s="1000"/>
      <c r="AA10" s="1000"/>
      <c r="AB10" s="1000"/>
      <c r="AC10" s="1000"/>
      <c r="AD10" s="1000"/>
      <c r="AE10" s="1000"/>
      <c r="AF10" s="1000"/>
      <c r="AG10" s="1000"/>
      <c r="AH10" s="1000"/>
      <c r="AI10" s="1000"/>
      <c r="AJ10" s="1000"/>
      <c r="AK10" s="1000"/>
      <c r="AL10" s="1000"/>
    </row>
    <row r="11" spans="1:38" ht="20.100000000000001" customHeight="1">
      <c r="A11" s="1825" t="s">
        <v>1013</v>
      </c>
      <c r="B11" s="1825"/>
      <c r="C11" s="1825"/>
      <c r="D11" s="167"/>
      <c r="E11" s="1002"/>
      <c r="F11" s="162"/>
      <c r="G11" s="163"/>
      <c r="H11" s="163"/>
      <c r="I11" s="163"/>
      <c r="J11" s="163"/>
      <c r="K11" s="163"/>
      <c r="L11" s="163"/>
      <c r="M11" s="163"/>
      <c r="N11" s="163"/>
      <c r="O11" s="163"/>
      <c r="P11" s="163"/>
      <c r="Q11" s="163"/>
      <c r="R11" s="163"/>
      <c r="S11" s="163"/>
      <c r="T11" s="163"/>
      <c r="U11" s="163"/>
      <c r="V11" s="163"/>
      <c r="W11" s="163"/>
      <c r="Y11" s="1000"/>
      <c r="Z11" s="1000"/>
      <c r="AA11" s="1000"/>
      <c r="AB11" s="1000"/>
      <c r="AC11" s="1000"/>
      <c r="AD11" s="1000"/>
      <c r="AE11" s="1000"/>
      <c r="AF11" s="1000"/>
      <c r="AG11" s="1000"/>
      <c r="AH11" s="1000"/>
      <c r="AI11" s="1000"/>
      <c r="AJ11" s="1000"/>
      <c r="AK11" s="1000"/>
      <c r="AL11" s="1000"/>
    </row>
    <row r="12" spans="1:38" ht="20.100000000000001" customHeight="1">
      <c r="A12" s="34"/>
      <c r="B12" s="1330" t="s">
        <v>52</v>
      </c>
      <c r="C12" s="34"/>
      <c r="D12" s="1001"/>
      <c r="E12" s="1002"/>
      <c r="F12" s="162">
        <f>G12+N12+U12+V12+W12</f>
        <v>44717.925279021591</v>
      </c>
      <c r="G12" s="163">
        <v>35911.588654837731</v>
      </c>
      <c r="H12" s="163">
        <v>6918.520307309017</v>
      </c>
      <c r="I12" s="163">
        <v>28993.068347528722</v>
      </c>
      <c r="J12" s="163">
        <v>10461.693373419947</v>
      </c>
      <c r="K12" s="163">
        <v>6759.5817847171693</v>
      </c>
      <c r="L12" s="163">
        <v>8450.6362393387244</v>
      </c>
      <c r="M12" s="163">
        <v>3321.156950052874</v>
      </c>
      <c r="N12" s="163">
        <v>6093.9881786861579</v>
      </c>
      <c r="O12" s="163">
        <v>5241.6542834562451</v>
      </c>
      <c r="P12" s="163">
        <v>1420.2382295022189</v>
      </c>
      <c r="Q12" s="163">
        <v>900.96207660308471</v>
      </c>
      <c r="R12" s="163">
        <v>1313.4716776132941</v>
      </c>
      <c r="S12" s="163">
        <v>1606.9822997376493</v>
      </c>
      <c r="T12" s="163">
        <v>852.3338952299116</v>
      </c>
      <c r="U12" s="163">
        <v>1197.8576406571638</v>
      </c>
      <c r="V12" s="163">
        <v>760.37780842497011</v>
      </c>
      <c r="W12" s="163">
        <v>754.11299641556207</v>
      </c>
      <c r="Y12" s="1000"/>
      <c r="Z12" s="1000"/>
      <c r="AA12" s="1000"/>
      <c r="AB12" s="1000"/>
      <c r="AC12" s="1000"/>
      <c r="AD12" s="1000"/>
      <c r="AE12" s="1000"/>
      <c r="AF12" s="1000"/>
      <c r="AG12" s="1000"/>
      <c r="AH12" s="1000"/>
      <c r="AI12" s="1000"/>
      <c r="AJ12" s="1000"/>
      <c r="AK12" s="1000"/>
      <c r="AL12" s="1000"/>
    </row>
    <row r="13" spans="1:38" ht="20.100000000000001" customHeight="1">
      <c r="A13" s="34"/>
      <c r="B13" s="1330" t="s">
        <v>53</v>
      </c>
      <c r="C13" s="34"/>
      <c r="D13" s="1001"/>
      <c r="E13" s="1002"/>
      <c r="F13" s="162">
        <f t="shared" ref="F13:F16" si="0">G13+N13+U13+V13+W13</f>
        <v>7731.5602152499496</v>
      </c>
      <c r="G13" s="163">
        <v>5541.7557761989292</v>
      </c>
      <c r="H13" s="163">
        <v>1209.6035388404189</v>
      </c>
      <c r="I13" s="163">
        <v>4332.1522373585112</v>
      </c>
      <c r="J13" s="163">
        <v>1453.0634300357535</v>
      </c>
      <c r="K13" s="163">
        <v>1131.1204580531096</v>
      </c>
      <c r="L13" s="163">
        <v>1255.7838254671519</v>
      </c>
      <c r="M13" s="163">
        <v>492.18452380249431</v>
      </c>
      <c r="N13" s="163">
        <v>1549.2386599988713</v>
      </c>
      <c r="O13" s="163">
        <v>1408.751146539684</v>
      </c>
      <c r="P13" s="163">
        <v>396.69708564520812</v>
      </c>
      <c r="Q13" s="163">
        <v>282.88644867854765</v>
      </c>
      <c r="R13" s="163">
        <v>389.97691732145324</v>
      </c>
      <c r="S13" s="163">
        <v>339.19069489447526</v>
      </c>
      <c r="T13" s="163">
        <v>140.48751345918734</v>
      </c>
      <c r="U13" s="163">
        <v>340.59061446543944</v>
      </c>
      <c r="V13" s="163">
        <v>112.78494917240251</v>
      </c>
      <c r="W13" s="163">
        <v>187.19021541430709</v>
      </c>
      <c r="Y13" s="1000"/>
      <c r="Z13" s="1000"/>
      <c r="AA13" s="1000"/>
      <c r="AB13" s="1000"/>
      <c r="AC13" s="1000"/>
      <c r="AD13" s="1000"/>
      <c r="AE13" s="1000"/>
      <c r="AF13" s="1000"/>
      <c r="AG13" s="1000"/>
      <c r="AH13" s="1000"/>
      <c r="AI13" s="1000"/>
      <c r="AJ13" s="1000"/>
      <c r="AK13" s="1000"/>
      <c r="AL13" s="1000"/>
    </row>
    <row r="14" spans="1:38" ht="20.100000000000001" customHeight="1">
      <c r="A14" s="34"/>
      <c r="B14" s="1330" t="s">
        <v>54</v>
      </c>
      <c r="C14" s="34"/>
      <c r="D14" s="1001"/>
      <c r="E14" s="1002"/>
      <c r="F14" s="162">
        <f t="shared" si="0"/>
        <v>45039.407829265452</v>
      </c>
      <c r="G14" s="163">
        <v>32380.763344948882</v>
      </c>
      <c r="H14" s="163">
        <v>7738.7863228627757</v>
      </c>
      <c r="I14" s="163">
        <v>24641.977022086117</v>
      </c>
      <c r="J14" s="163">
        <v>8584.4813352680576</v>
      </c>
      <c r="K14" s="163">
        <v>7970.3564491768593</v>
      </c>
      <c r="L14" s="163">
        <v>7467.9559376142925</v>
      </c>
      <c r="M14" s="163">
        <v>619.183300026898</v>
      </c>
      <c r="N14" s="163">
        <v>10840.603711425778</v>
      </c>
      <c r="O14" s="163">
        <v>9777.9280876312023</v>
      </c>
      <c r="P14" s="163">
        <v>1922.6364648402655</v>
      </c>
      <c r="Q14" s="163">
        <v>1045.3515599303075</v>
      </c>
      <c r="R14" s="163">
        <v>1437.0392233590567</v>
      </c>
      <c r="S14" s="163">
        <v>5372.9008395015717</v>
      </c>
      <c r="T14" s="163">
        <v>1062.6756237945776</v>
      </c>
      <c r="U14" s="163">
        <v>908.45232261871456</v>
      </c>
      <c r="V14" s="163">
        <v>472.29999415854286</v>
      </c>
      <c r="W14" s="163">
        <v>437.28845611353768</v>
      </c>
      <c r="Y14" s="1000"/>
      <c r="Z14" s="1000"/>
      <c r="AA14" s="1000"/>
      <c r="AB14" s="1000"/>
      <c r="AC14" s="1000"/>
      <c r="AD14" s="1000"/>
      <c r="AE14" s="1000"/>
      <c r="AF14" s="1000"/>
      <c r="AG14" s="1000"/>
      <c r="AH14" s="1000"/>
      <c r="AI14" s="1000"/>
      <c r="AJ14" s="1000"/>
      <c r="AK14" s="1000"/>
      <c r="AL14" s="1000"/>
    </row>
    <row r="15" spans="1:38" ht="20.100000000000001" customHeight="1">
      <c r="A15" s="34"/>
      <c r="B15" s="1330" t="s">
        <v>1014</v>
      </c>
      <c r="C15" s="34"/>
      <c r="D15" s="1001"/>
      <c r="E15" s="1002"/>
      <c r="F15" s="162">
        <f t="shared" si="0"/>
        <v>18061.01194238093</v>
      </c>
      <c r="G15" s="163">
        <v>13216.751470601072</v>
      </c>
      <c r="H15" s="163">
        <v>3574.7304917931747</v>
      </c>
      <c r="I15" s="163">
        <v>9642.020978807901</v>
      </c>
      <c r="J15" s="163">
        <v>3737.0705224940689</v>
      </c>
      <c r="K15" s="163">
        <v>2588.2294113432999</v>
      </c>
      <c r="L15" s="163">
        <v>2734.9037606924799</v>
      </c>
      <c r="M15" s="163">
        <v>581.81728427805115</v>
      </c>
      <c r="N15" s="163">
        <v>3767.9898594879755</v>
      </c>
      <c r="O15" s="163">
        <v>3643.3676372659893</v>
      </c>
      <c r="P15" s="163">
        <v>1265.4791452198131</v>
      </c>
      <c r="Q15" s="163">
        <v>407.09007076193876</v>
      </c>
      <c r="R15" s="163">
        <v>831.6303534338731</v>
      </c>
      <c r="S15" s="163">
        <v>1139.1680678503647</v>
      </c>
      <c r="T15" s="163">
        <v>124.62222222198609</v>
      </c>
      <c r="U15" s="163">
        <v>429.11186324700827</v>
      </c>
      <c r="V15" s="163">
        <v>284.17068415477945</v>
      </c>
      <c r="W15" s="163">
        <v>362.98806489009354</v>
      </c>
      <c r="Y15" s="1000"/>
      <c r="Z15" s="1000"/>
      <c r="AA15" s="1000"/>
      <c r="AB15" s="1000"/>
      <c r="AC15" s="1000"/>
      <c r="AD15" s="1000"/>
      <c r="AE15" s="1000"/>
      <c r="AF15" s="1000"/>
      <c r="AG15" s="1000"/>
      <c r="AH15" s="1000"/>
      <c r="AI15" s="1000"/>
      <c r="AJ15" s="1000"/>
      <c r="AK15" s="1000"/>
      <c r="AL15" s="1000"/>
    </row>
    <row r="16" spans="1:38" ht="20.100000000000001" customHeight="1">
      <c r="A16" s="34"/>
      <c r="B16" s="1330" t="s">
        <v>1015</v>
      </c>
      <c r="C16" s="34"/>
      <c r="D16" s="1001"/>
      <c r="E16" s="1002"/>
      <c r="F16" s="162">
        <f t="shared" si="0"/>
        <v>2552</v>
      </c>
      <c r="G16" s="163">
        <v>1846</v>
      </c>
      <c r="H16" s="163">
        <v>1029</v>
      </c>
      <c r="I16" s="163">
        <v>817</v>
      </c>
      <c r="J16" s="163">
        <v>256</v>
      </c>
      <c r="K16" s="163">
        <v>209</v>
      </c>
      <c r="L16" s="163">
        <v>204</v>
      </c>
      <c r="M16" s="163">
        <v>148</v>
      </c>
      <c r="N16" s="163">
        <v>440</v>
      </c>
      <c r="O16" s="163">
        <v>301</v>
      </c>
      <c r="P16" s="163">
        <v>20</v>
      </c>
      <c r="Q16" s="163">
        <v>19</v>
      </c>
      <c r="R16" s="163">
        <v>26</v>
      </c>
      <c r="S16" s="163">
        <v>236</v>
      </c>
      <c r="T16" s="163">
        <v>139</v>
      </c>
      <c r="U16" s="163">
        <v>88</v>
      </c>
      <c r="V16" s="163">
        <v>139</v>
      </c>
      <c r="W16" s="163">
        <v>39</v>
      </c>
      <c r="Y16" s="1000"/>
      <c r="Z16" s="1000"/>
      <c r="AA16" s="1000"/>
      <c r="AB16" s="1000"/>
      <c r="AC16" s="1000"/>
      <c r="AD16" s="1000"/>
      <c r="AE16" s="1000"/>
      <c r="AF16" s="1000"/>
      <c r="AG16" s="1000"/>
      <c r="AH16" s="1000"/>
      <c r="AI16" s="1000"/>
      <c r="AJ16" s="1000"/>
      <c r="AK16" s="1000"/>
      <c r="AL16" s="1000"/>
    </row>
    <row r="17" spans="1:38" ht="20.100000000000001" customHeight="1">
      <c r="A17" s="1825" t="s">
        <v>1016</v>
      </c>
      <c r="B17" s="1825"/>
      <c r="C17" s="1825"/>
      <c r="D17" s="167"/>
      <c r="E17" s="1002"/>
      <c r="F17" s="162"/>
      <c r="G17" s="163"/>
      <c r="H17" s="163"/>
      <c r="I17" s="163"/>
      <c r="J17" s="163"/>
      <c r="K17" s="163"/>
      <c r="L17" s="163"/>
      <c r="M17" s="163"/>
      <c r="N17" s="163"/>
      <c r="O17" s="163"/>
      <c r="P17" s="163"/>
      <c r="Q17" s="163"/>
      <c r="R17" s="163"/>
      <c r="S17" s="163"/>
      <c r="T17" s="163"/>
      <c r="U17" s="163"/>
      <c r="V17" s="163"/>
      <c r="W17" s="163"/>
      <c r="Y17" s="1000"/>
      <c r="Z17" s="1000"/>
      <c r="AA17" s="1000"/>
      <c r="AB17" s="1000"/>
      <c r="AC17" s="1000"/>
      <c r="AD17" s="1000"/>
      <c r="AE17" s="1000"/>
      <c r="AF17" s="1000"/>
      <c r="AG17" s="1000"/>
      <c r="AH17" s="1000"/>
      <c r="AI17" s="1000"/>
      <c r="AJ17" s="1000"/>
      <c r="AK17" s="1000"/>
      <c r="AL17" s="1000"/>
    </row>
    <row r="18" spans="1:38" ht="20.100000000000001" customHeight="1">
      <c r="A18" s="1470" t="s">
        <v>45</v>
      </c>
      <c r="B18" s="1470"/>
      <c r="C18" s="35"/>
      <c r="D18" s="167"/>
      <c r="E18" s="1002"/>
      <c r="F18" s="162">
        <f t="shared" ref="F18:F32" si="1">G18+N18+U18+V18+W18</f>
        <v>113822.42396400582</v>
      </c>
      <c r="G18" s="163">
        <v>85685.658619887967</v>
      </c>
      <c r="H18" s="163">
        <v>18446.354903315478</v>
      </c>
      <c r="I18" s="163">
        <v>67239.303716572482</v>
      </c>
      <c r="J18" s="163">
        <v>24071.833337551765</v>
      </c>
      <c r="K18" s="163">
        <v>18264.097848534529</v>
      </c>
      <c r="L18" s="163">
        <v>19741.030472325801</v>
      </c>
      <c r="M18" s="163">
        <v>5162.3420581603186</v>
      </c>
      <c r="N18" s="163">
        <v>21709.658985316884</v>
      </c>
      <c r="O18" s="163">
        <v>19390.539730611221</v>
      </c>
      <c r="P18" s="163">
        <v>4984.7216637700103</v>
      </c>
      <c r="Q18" s="163">
        <v>2556.9608945363848</v>
      </c>
      <c r="R18" s="163">
        <v>3957.7889102901809</v>
      </c>
      <c r="S18" s="163">
        <v>7891.0682620146472</v>
      </c>
      <c r="T18" s="163">
        <v>2319.119254705663</v>
      </c>
      <c r="U18" s="163">
        <v>2919.3025363980664</v>
      </c>
      <c r="V18" s="163">
        <v>1741.1039178958756</v>
      </c>
      <c r="W18" s="163">
        <v>1766.6999045070222</v>
      </c>
      <c r="Y18" s="1000"/>
      <c r="Z18" s="1000"/>
      <c r="AA18" s="1000"/>
      <c r="AB18" s="1000"/>
      <c r="AC18" s="1000"/>
      <c r="AD18" s="1000"/>
      <c r="AE18" s="1000"/>
      <c r="AF18" s="1000"/>
      <c r="AG18" s="1000"/>
      <c r="AH18" s="1000"/>
      <c r="AI18" s="1000"/>
      <c r="AJ18" s="1000"/>
      <c r="AK18" s="1000"/>
      <c r="AL18" s="1000"/>
    </row>
    <row r="19" spans="1:38" ht="20.100000000000001" customHeight="1">
      <c r="A19" s="7"/>
      <c r="B19" s="1330" t="s">
        <v>1017</v>
      </c>
      <c r="C19" s="35"/>
      <c r="D19" s="167"/>
      <c r="E19" s="1002"/>
      <c r="F19" s="162">
        <f t="shared" si="1"/>
        <v>35604.102054276445</v>
      </c>
      <c r="G19" s="163">
        <v>27630.680650220813</v>
      </c>
      <c r="H19" s="163">
        <v>6162.4441321468075</v>
      </c>
      <c r="I19" s="163">
        <v>21468.236518074013</v>
      </c>
      <c r="J19" s="163">
        <v>8115.1387308871153</v>
      </c>
      <c r="K19" s="163">
        <v>4749.3240755557727</v>
      </c>
      <c r="L19" s="163">
        <v>6603.5791754542306</v>
      </c>
      <c r="M19" s="163">
        <v>2000.1945361768801</v>
      </c>
      <c r="N19" s="163">
        <v>5677.4958132482325</v>
      </c>
      <c r="O19" s="163">
        <v>5127.6388498579709</v>
      </c>
      <c r="P19" s="163">
        <v>1132.721267283991</v>
      </c>
      <c r="Q19" s="163">
        <v>656.98786531590861</v>
      </c>
      <c r="R19" s="163">
        <v>976.11741493431339</v>
      </c>
      <c r="S19" s="163">
        <v>2361.8123023237563</v>
      </c>
      <c r="T19" s="163">
        <v>549.85696339026128</v>
      </c>
      <c r="U19" s="163">
        <v>1084.3147195951155</v>
      </c>
      <c r="V19" s="163">
        <v>612.52831358272886</v>
      </c>
      <c r="W19" s="163">
        <v>599.08255762955628</v>
      </c>
      <c r="Y19" s="1000"/>
      <c r="Z19" s="1000"/>
      <c r="AA19" s="1000"/>
      <c r="AB19" s="1000"/>
      <c r="AC19" s="1000"/>
      <c r="AD19" s="1000"/>
      <c r="AE19" s="1000"/>
      <c r="AF19" s="1000"/>
      <c r="AG19" s="1000"/>
      <c r="AH19" s="1000"/>
      <c r="AI19" s="1000"/>
      <c r="AJ19" s="1000"/>
      <c r="AK19" s="1000"/>
      <c r="AL19" s="1000"/>
    </row>
    <row r="20" spans="1:38" ht="20.100000000000001" customHeight="1">
      <c r="A20" s="961"/>
      <c r="B20" s="961" t="s">
        <v>1313</v>
      </c>
      <c r="C20" s="988"/>
      <c r="D20" s="1001"/>
      <c r="E20" s="1002"/>
      <c r="F20" s="162">
        <f t="shared" si="1"/>
        <v>7276.7462429220859</v>
      </c>
      <c r="G20" s="163">
        <v>5958.6863817714338</v>
      </c>
      <c r="H20" s="163">
        <v>1672.4136801156842</v>
      </c>
      <c r="I20" s="163">
        <v>4286.2727016557501</v>
      </c>
      <c r="J20" s="163">
        <v>1659.6822122909182</v>
      </c>
      <c r="K20" s="163">
        <v>923.20260296692754</v>
      </c>
      <c r="L20" s="163">
        <v>1350.9672581036448</v>
      </c>
      <c r="M20" s="163">
        <v>352.42062829425964</v>
      </c>
      <c r="N20" s="163">
        <v>625.96501316030174</v>
      </c>
      <c r="O20" s="163">
        <v>549.2447586491254</v>
      </c>
      <c r="P20" s="163">
        <v>128.85009380013275</v>
      </c>
      <c r="Q20" s="163">
        <v>70.21442307913307</v>
      </c>
      <c r="R20" s="163">
        <v>91.259065937226438</v>
      </c>
      <c r="S20" s="163">
        <v>258.92117583263314</v>
      </c>
      <c r="T20" s="163">
        <v>76.720254511176421</v>
      </c>
      <c r="U20" s="163">
        <v>295.54928392945806</v>
      </c>
      <c r="V20" s="163">
        <v>163.01448862924315</v>
      </c>
      <c r="W20" s="163">
        <v>233.53107543164853</v>
      </c>
      <c r="Y20" s="1000"/>
      <c r="Z20" s="1000"/>
      <c r="AA20" s="1000"/>
      <c r="AB20" s="1000"/>
      <c r="AC20" s="1000"/>
      <c r="AD20" s="1000"/>
      <c r="AE20" s="1000"/>
      <c r="AF20" s="1000"/>
      <c r="AG20" s="1000"/>
      <c r="AH20" s="1000"/>
      <c r="AI20" s="1000"/>
      <c r="AJ20" s="1000"/>
      <c r="AK20" s="1000"/>
      <c r="AL20" s="1000"/>
    </row>
    <row r="21" spans="1:38" ht="20.100000000000001" customHeight="1">
      <c r="A21" s="961"/>
      <c r="B21" s="961" t="s">
        <v>1314</v>
      </c>
      <c r="C21" s="988"/>
      <c r="D21" s="1001"/>
      <c r="E21" s="1002"/>
      <c r="F21" s="162">
        <f t="shared" si="1"/>
        <v>14910.248888995982</v>
      </c>
      <c r="G21" s="163">
        <v>11754.305000095237</v>
      </c>
      <c r="H21" s="163">
        <v>2730.1533333617344</v>
      </c>
      <c r="I21" s="163">
        <v>9024.1516667335</v>
      </c>
      <c r="J21" s="163">
        <v>3077.2283333572877</v>
      </c>
      <c r="K21" s="163">
        <v>1756.9883333315561</v>
      </c>
      <c r="L21" s="163">
        <v>2797.6650000204386</v>
      </c>
      <c r="M21" s="163">
        <v>1392.2700000242198</v>
      </c>
      <c r="N21" s="163">
        <v>2120.530000006489</v>
      </c>
      <c r="O21" s="163">
        <v>1856.1566666691815</v>
      </c>
      <c r="P21" s="163">
        <v>431.17833332997606</v>
      </c>
      <c r="Q21" s="163">
        <v>297.88166667066218</v>
      </c>
      <c r="R21" s="163">
        <v>429.13499999725525</v>
      </c>
      <c r="S21" s="163">
        <v>697.9616666712875</v>
      </c>
      <c r="T21" s="163">
        <v>264.37333333730754</v>
      </c>
      <c r="U21" s="163">
        <v>478.59000000391802</v>
      </c>
      <c r="V21" s="163">
        <v>308.77777778165324</v>
      </c>
      <c r="W21" s="163">
        <v>248.04611110868404</v>
      </c>
      <c r="Y21" s="1000"/>
      <c r="Z21" s="1000"/>
      <c r="AA21" s="1000"/>
      <c r="AB21" s="1000"/>
      <c r="AC21" s="1000"/>
      <c r="AD21" s="1000"/>
      <c r="AE21" s="1000"/>
      <c r="AF21" s="1000"/>
      <c r="AG21" s="1000"/>
      <c r="AH21" s="1000"/>
      <c r="AI21" s="1000"/>
      <c r="AJ21" s="1000"/>
      <c r="AK21" s="1000"/>
      <c r="AL21" s="1000"/>
    </row>
    <row r="22" spans="1:38" ht="20.100000000000001" customHeight="1">
      <c r="A22" s="961"/>
      <c r="B22" s="961" t="s">
        <v>1315</v>
      </c>
      <c r="C22" s="988"/>
      <c r="D22" s="1001"/>
      <c r="E22" s="1002"/>
      <c r="F22" s="162">
        <f t="shared" si="1"/>
        <v>6231.745043093877</v>
      </c>
      <c r="G22" s="163">
        <v>4671.709559407378</v>
      </c>
      <c r="H22" s="163">
        <v>569.70962795611968</v>
      </c>
      <c r="I22" s="163">
        <v>4101.9999314512579</v>
      </c>
      <c r="J22" s="163">
        <v>1674.7904383306475</v>
      </c>
      <c r="K22" s="163">
        <v>1065.636660724489</v>
      </c>
      <c r="L22" s="163">
        <v>1111.0689245377202</v>
      </c>
      <c r="M22" s="163">
        <v>250.50390785840094</v>
      </c>
      <c r="N22" s="163">
        <v>1245.4016636014214</v>
      </c>
      <c r="O22" s="163">
        <v>1151.9925727053021</v>
      </c>
      <c r="P22" s="163">
        <v>297.11145388313446</v>
      </c>
      <c r="Q22" s="163">
        <v>279.80069927908306</v>
      </c>
      <c r="R22" s="163">
        <v>299.62645685077734</v>
      </c>
      <c r="S22" s="163">
        <v>275.45396269230719</v>
      </c>
      <c r="T22" s="163">
        <v>93.409090896119409</v>
      </c>
      <c r="U22" s="163">
        <v>198.05433291055735</v>
      </c>
      <c r="V22" s="163">
        <v>62.874941721420683</v>
      </c>
      <c r="W22" s="163">
        <v>53.704545453100017</v>
      </c>
      <c r="Y22" s="1000"/>
      <c r="Z22" s="1000"/>
      <c r="AA22" s="1000"/>
      <c r="AB22" s="1000"/>
      <c r="AC22" s="1000"/>
      <c r="AD22" s="1000"/>
      <c r="AE22" s="1000"/>
      <c r="AF22" s="1000"/>
      <c r="AG22" s="1000"/>
      <c r="AH22" s="1000"/>
      <c r="AI22" s="1000"/>
      <c r="AJ22" s="1000"/>
      <c r="AK22" s="1000"/>
      <c r="AL22" s="1000"/>
    </row>
    <row r="23" spans="1:38" s="1006" customFormat="1" ht="20.100000000000001" customHeight="1">
      <c r="A23" s="1003"/>
      <c r="B23" s="1003" t="s">
        <v>1316</v>
      </c>
      <c r="C23" s="1003"/>
      <c r="D23" s="1004"/>
      <c r="E23" s="1005"/>
      <c r="F23" s="162">
        <f t="shared" si="1"/>
        <v>7185.3618792644975</v>
      </c>
      <c r="G23" s="163">
        <v>5245.979708946762</v>
      </c>
      <c r="H23" s="163">
        <v>1190.1674907132674</v>
      </c>
      <c r="I23" s="163">
        <v>4055.8122182334941</v>
      </c>
      <c r="J23" s="163">
        <v>1703.4377469082649</v>
      </c>
      <c r="K23" s="163">
        <v>1003.4964785327991</v>
      </c>
      <c r="L23" s="163">
        <v>1343.8779927924302</v>
      </c>
      <c r="M23" s="163">
        <v>5</v>
      </c>
      <c r="N23" s="163">
        <v>1685.5991364800188</v>
      </c>
      <c r="O23" s="163">
        <v>1570.2448518343608</v>
      </c>
      <c r="P23" s="163">
        <v>275.58138627074783</v>
      </c>
      <c r="Q23" s="163">
        <v>9.0910762870302513</v>
      </c>
      <c r="R23" s="163">
        <v>156.09689214905441</v>
      </c>
      <c r="S23" s="163">
        <v>1129.4754971275283</v>
      </c>
      <c r="T23" s="163">
        <v>115.35428464565797</v>
      </c>
      <c r="U23" s="163">
        <v>112.12110275118212</v>
      </c>
      <c r="V23" s="163">
        <v>77.861105450411799</v>
      </c>
      <c r="W23" s="163">
        <v>63.800825636123648</v>
      </c>
      <c r="Y23" s="1007"/>
      <c r="Z23" s="1007"/>
      <c r="AA23" s="1007"/>
      <c r="AB23" s="1007"/>
      <c r="AC23" s="1007"/>
      <c r="AD23" s="1007"/>
      <c r="AE23" s="1007"/>
      <c r="AF23" s="1007"/>
      <c r="AG23" s="1007"/>
      <c r="AH23" s="1007"/>
      <c r="AI23" s="1007"/>
      <c r="AJ23" s="1007"/>
      <c r="AK23" s="1007"/>
      <c r="AL23" s="1007"/>
    </row>
    <row r="24" spans="1:38" ht="20.100000000000001" customHeight="1">
      <c r="A24" s="961"/>
      <c r="B24" s="1330" t="s">
        <v>1018</v>
      </c>
      <c r="C24" s="988"/>
      <c r="D24" s="1001"/>
      <c r="E24" s="1002"/>
      <c r="F24" s="162">
        <f t="shared" si="1"/>
        <v>42396.674889019137</v>
      </c>
      <c r="G24" s="163">
        <v>32816.509796188642</v>
      </c>
      <c r="H24" s="163">
        <v>6505.8077018957147</v>
      </c>
      <c r="I24" s="163">
        <v>26310.702094292923</v>
      </c>
      <c r="J24" s="163">
        <v>8323.0316858048191</v>
      </c>
      <c r="K24" s="163">
        <v>8448.4683385756343</v>
      </c>
      <c r="L24" s="163">
        <v>7712.5601461325623</v>
      </c>
      <c r="M24" s="163">
        <v>1826.6419237799141</v>
      </c>
      <c r="N24" s="163">
        <v>7264.9624682605008</v>
      </c>
      <c r="O24" s="163">
        <v>6542.2820142664659</v>
      </c>
      <c r="P24" s="163">
        <v>1796.8817519019296</v>
      </c>
      <c r="Q24" s="163">
        <v>822.60182988248141</v>
      </c>
      <c r="R24" s="163">
        <v>1617.7799797286191</v>
      </c>
      <c r="S24" s="163">
        <v>2305.0184527534366</v>
      </c>
      <c r="T24" s="163">
        <v>722.68045399403434</v>
      </c>
      <c r="U24" s="163">
        <v>1018.3446948595964</v>
      </c>
      <c r="V24" s="163">
        <v>654.07604031628136</v>
      </c>
      <c r="W24" s="163">
        <v>642.78188939412496</v>
      </c>
      <c r="Y24" s="1000"/>
      <c r="Z24" s="1000"/>
      <c r="AA24" s="1000"/>
      <c r="AB24" s="1000"/>
      <c r="AC24" s="1000"/>
      <c r="AD24" s="1000"/>
      <c r="AE24" s="1000"/>
      <c r="AF24" s="1000"/>
      <c r="AG24" s="1000"/>
      <c r="AH24" s="1000"/>
      <c r="AI24" s="1000"/>
      <c r="AJ24" s="1000"/>
      <c r="AK24" s="1000"/>
      <c r="AL24" s="1000"/>
    </row>
    <row r="25" spans="1:38" s="999" customFormat="1" ht="20.100000000000001" customHeight="1">
      <c r="A25" s="961"/>
      <c r="B25" s="961" t="s">
        <v>1317</v>
      </c>
      <c r="C25" s="988"/>
      <c r="D25" s="1001"/>
      <c r="E25" s="1002"/>
      <c r="F25" s="162">
        <f t="shared" si="1"/>
        <v>25279.154026926972</v>
      </c>
      <c r="G25" s="163">
        <v>20422.100888263332</v>
      </c>
      <c r="H25" s="163">
        <v>3931.5889314643996</v>
      </c>
      <c r="I25" s="163">
        <v>16490.511956798935</v>
      </c>
      <c r="J25" s="163">
        <v>5225.0272719617169</v>
      </c>
      <c r="K25" s="163">
        <v>5269.1266778577146</v>
      </c>
      <c r="L25" s="163">
        <v>4803.5687868285095</v>
      </c>
      <c r="M25" s="163">
        <v>1192.7892201509933</v>
      </c>
      <c r="N25" s="163">
        <v>3890.000218388645</v>
      </c>
      <c r="O25" s="163">
        <v>3521.4150834457237</v>
      </c>
      <c r="P25" s="163">
        <v>872.85401355912416</v>
      </c>
      <c r="Q25" s="163">
        <v>495.31459054376387</v>
      </c>
      <c r="R25" s="163">
        <v>798.94601378663049</v>
      </c>
      <c r="S25" s="163">
        <v>1354.3004655562049</v>
      </c>
      <c r="T25" s="163">
        <v>368.58513494292168</v>
      </c>
      <c r="U25" s="163">
        <v>420.16519287361217</v>
      </c>
      <c r="V25" s="163">
        <v>285.44355280938686</v>
      </c>
      <c r="W25" s="163">
        <v>261.44417459199349</v>
      </c>
      <c r="Y25" s="1000"/>
      <c r="Z25" s="1000"/>
      <c r="AA25" s="1000"/>
      <c r="AB25" s="1000"/>
      <c r="AC25" s="1000"/>
      <c r="AD25" s="1000"/>
      <c r="AE25" s="1000"/>
      <c r="AF25" s="1000"/>
      <c r="AG25" s="1000"/>
      <c r="AH25" s="1000"/>
      <c r="AI25" s="1000"/>
      <c r="AJ25" s="1000"/>
      <c r="AK25" s="1000"/>
      <c r="AL25" s="1000"/>
    </row>
    <row r="26" spans="1:38" ht="20.100000000000001" customHeight="1">
      <c r="A26" s="961"/>
      <c r="B26" s="961" t="s">
        <v>1318</v>
      </c>
      <c r="C26" s="988"/>
      <c r="D26" s="1001"/>
      <c r="E26" s="1002"/>
      <c r="F26" s="162">
        <f t="shared" si="1"/>
        <v>17117.520862092173</v>
      </c>
      <c r="G26" s="163">
        <v>12394.408907925308</v>
      </c>
      <c r="H26" s="163">
        <v>2574.2187704313128</v>
      </c>
      <c r="I26" s="163">
        <v>9820.1901374939953</v>
      </c>
      <c r="J26" s="163">
        <v>3098.0044138431017</v>
      </c>
      <c r="K26" s="163">
        <v>3179.3416607179197</v>
      </c>
      <c r="L26" s="163">
        <v>2908.9913593040537</v>
      </c>
      <c r="M26" s="163">
        <v>633.85270362892072</v>
      </c>
      <c r="N26" s="163">
        <v>3374.9622498718563</v>
      </c>
      <c r="O26" s="163">
        <v>3020.8669308207436</v>
      </c>
      <c r="P26" s="163">
        <v>924.02773834280549</v>
      </c>
      <c r="Q26" s="163">
        <v>327.28723933871748</v>
      </c>
      <c r="R26" s="163">
        <v>818.83396594198894</v>
      </c>
      <c r="S26" s="163">
        <v>950.71798719723188</v>
      </c>
      <c r="T26" s="163">
        <v>354.09531905111288</v>
      </c>
      <c r="U26" s="163">
        <v>598.17950198598442</v>
      </c>
      <c r="V26" s="163">
        <v>368.63248750689456</v>
      </c>
      <c r="W26" s="163">
        <v>381.33771480213136</v>
      </c>
      <c r="Y26" s="1000"/>
      <c r="Z26" s="1000"/>
      <c r="AA26" s="1000"/>
      <c r="AB26" s="1000"/>
      <c r="AC26" s="1000"/>
      <c r="AD26" s="1000"/>
      <c r="AE26" s="1000"/>
      <c r="AF26" s="1000"/>
      <c r="AG26" s="1000"/>
      <c r="AH26" s="1000"/>
      <c r="AI26" s="1000"/>
      <c r="AJ26" s="1000"/>
      <c r="AK26" s="1000"/>
      <c r="AL26" s="1000"/>
    </row>
    <row r="27" spans="1:38" ht="20.100000000000001" customHeight="1">
      <c r="A27" s="961"/>
      <c r="B27" s="1330" t="s">
        <v>1019</v>
      </c>
      <c r="C27" s="988"/>
      <c r="D27" s="1001"/>
      <c r="E27" s="1002"/>
      <c r="F27" s="162">
        <f t="shared" si="1"/>
        <v>31540.944334637818</v>
      </c>
      <c r="G27" s="163">
        <v>22394.3189948135</v>
      </c>
      <c r="H27" s="163">
        <v>4665.7649784797577</v>
      </c>
      <c r="I27" s="163">
        <v>17728.554016333746</v>
      </c>
      <c r="J27" s="163">
        <v>6823.0513476365359</v>
      </c>
      <c r="K27" s="163">
        <v>4642.8527948336214</v>
      </c>
      <c r="L27" s="163">
        <v>4947.6494965255688</v>
      </c>
      <c r="M27" s="163">
        <v>1315.0003773380176</v>
      </c>
      <c r="N27" s="163">
        <v>7521.5520192515178</v>
      </c>
      <c r="O27" s="163">
        <v>6676.9237833715415</v>
      </c>
      <c r="P27" s="163">
        <v>1443.4490959274765</v>
      </c>
      <c r="Q27" s="163">
        <v>957.70993277215462</v>
      </c>
      <c r="R27" s="163">
        <v>1193.1358200237619</v>
      </c>
      <c r="S27" s="163">
        <v>3082.6289346481485</v>
      </c>
      <c r="T27" s="163">
        <v>844.62823587997559</v>
      </c>
      <c r="U27" s="163">
        <v>762.04214878091068</v>
      </c>
      <c r="V27" s="163">
        <v>402.97773769367467</v>
      </c>
      <c r="W27" s="163">
        <v>460.05343409821251</v>
      </c>
      <c r="Y27" s="1000"/>
      <c r="Z27" s="1000"/>
      <c r="AA27" s="1000"/>
      <c r="AB27" s="1000"/>
      <c r="AC27" s="1000"/>
      <c r="AD27" s="1000"/>
      <c r="AE27" s="1000"/>
      <c r="AF27" s="1000"/>
      <c r="AG27" s="1000"/>
      <c r="AH27" s="1000"/>
      <c r="AI27" s="1000"/>
      <c r="AJ27" s="1000"/>
      <c r="AK27" s="1000"/>
      <c r="AL27" s="1000"/>
    </row>
    <row r="28" spans="1:38" ht="20.100000000000001" customHeight="1">
      <c r="A28" s="961"/>
      <c r="B28" s="961" t="s">
        <v>1319</v>
      </c>
      <c r="C28" s="35"/>
      <c r="D28" s="167"/>
      <c r="E28" s="1002"/>
      <c r="F28" s="162">
        <f t="shared" si="1"/>
        <v>12758.410947779912</v>
      </c>
      <c r="G28" s="163">
        <v>8560.529699153878</v>
      </c>
      <c r="H28" s="163">
        <v>1315.2580997330742</v>
      </c>
      <c r="I28" s="163">
        <v>7245.2715994208056</v>
      </c>
      <c r="J28" s="163">
        <v>2668.3598541798879</v>
      </c>
      <c r="K28" s="163">
        <v>1835.7070744992081</v>
      </c>
      <c r="L28" s="163">
        <v>2150.2094326742495</v>
      </c>
      <c r="M28" s="163">
        <v>590.9952380674606</v>
      </c>
      <c r="N28" s="163">
        <v>3598.8656870130339</v>
      </c>
      <c r="O28" s="163">
        <v>3294.876213327916</v>
      </c>
      <c r="P28" s="163">
        <v>476.54046480816396</v>
      </c>
      <c r="Q28" s="163">
        <v>265.68257006671377</v>
      </c>
      <c r="R28" s="163">
        <v>455.41189338136593</v>
      </c>
      <c r="S28" s="163">
        <v>2097.2412850716728</v>
      </c>
      <c r="T28" s="163">
        <v>303.98947368511773</v>
      </c>
      <c r="U28" s="163">
        <v>310.7730462351405</v>
      </c>
      <c r="V28" s="163">
        <v>99.549555704429636</v>
      </c>
      <c r="W28" s="163">
        <v>188.69295967342822</v>
      </c>
      <c r="Y28" s="1000"/>
      <c r="Z28" s="1000"/>
      <c r="AA28" s="1000"/>
      <c r="AB28" s="1000"/>
      <c r="AC28" s="1000"/>
      <c r="AD28" s="1000"/>
      <c r="AE28" s="1000"/>
      <c r="AF28" s="1000"/>
      <c r="AG28" s="1000"/>
      <c r="AH28" s="1000"/>
      <c r="AI28" s="1000"/>
      <c r="AJ28" s="1000"/>
      <c r="AK28" s="1000"/>
      <c r="AL28" s="1000"/>
    </row>
    <row r="29" spans="1:38" ht="20.100000000000001" customHeight="1">
      <c r="A29" s="961"/>
      <c r="B29" s="961" t="s">
        <v>1320</v>
      </c>
      <c r="C29" s="35"/>
      <c r="D29" s="167"/>
      <c r="E29" s="1002"/>
      <c r="F29" s="162">
        <f t="shared" si="1"/>
        <v>10237.350343690656</v>
      </c>
      <c r="G29" s="163">
        <v>7838.2846380010296</v>
      </c>
      <c r="H29" s="163">
        <v>1688.2467749307648</v>
      </c>
      <c r="I29" s="163">
        <v>6150.0378630702626</v>
      </c>
      <c r="J29" s="163">
        <v>2209.9251011928418</v>
      </c>
      <c r="K29" s="163">
        <v>1755.9557766621906</v>
      </c>
      <c r="L29" s="163">
        <v>1730.2125408309669</v>
      </c>
      <c r="M29" s="163">
        <v>453.94444438426308</v>
      </c>
      <c r="N29" s="163">
        <v>1813.1494823245341</v>
      </c>
      <c r="O29" s="163">
        <v>1564.1082124792074</v>
      </c>
      <c r="P29" s="163">
        <v>403.3635840604399</v>
      </c>
      <c r="Q29" s="163">
        <v>301.99999997799893</v>
      </c>
      <c r="R29" s="163">
        <v>379.38210257835749</v>
      </c>
      <c r="S29" s="163">
        <v>479.36252586241102</v>
      </c>
      <c r="T29" s="163">
        <v>249.04126984532672</v>
      </c>
      <c r="U29" s="163">
        <v>235.61470508780238</v>
      </c>
      <c r="V29" s="163">
        <v>184.64097078020239</v>
      </c>
      <c r="W29" s="163">
        <v>165.66054749708547</v>
      </c>
      <c r="Y29" s="1000"/>
      <c r="Z29" s="1000"/>
      <c r="AA29" s="1000"/>
      <c r="AB29" s="1000"/>
      <c r="AC29" s="1000"/>
      <c r="AD29" s="1000"/>
      <c r="AE29" s="1000"/>
      <c r="AF29" s="1000"/>
      <c r="AG29" s="1000"/>
      <c r="AH29" s="1000"/>
      <c r="AI29" s="1000"/>
      <c r="AJ29" s="1000"/>
      <c r="AK29" s="1000"/>
      <c r="AL29" s="1000"/>
    </row>
    <row r="30" spans="1:38" ht="20.100000000000001" customHeight="1">
      <c r="A30" s="961"/>
      <c r="B30" s="961" t="s">
        <v>1321</v>
      </c>
      <c r="C30" s="35"/>
      <c r="D30" s="167"/>
      <c r="E30" s="1002"/>
      <c r="F30" s="162">
        <f t="shared" si="1"/>
        <v>8545.1830431672497</v>
      </c>
      <c r="G30" s="163">
        <v>5995.504657658591</v>
      </c>
      <c r="H30" s="163">
        <v>1662.2601038159175</v>
      </c>
      <c r="I30" s="163">
        <v>4333.2445538426737</v>
      </c>
      <c r="J30" s="163">
        <v>1944.7663922638073</v>
      </c>
      <c r="K30" s="163">
        <v>1051.1899436722215</v>
      </c>
      <c r="L30" s="163">
        <v>1067.2275230203516</v>
      </c>
      <c r="M30" s="163">
        <v>270.06069488629396</v>
      </c>
      <c r="N30" s="163">
        <v>2109.5368499139495</v>
      </c>
      <c r="O30" s="163">
        <v>1817.9393575644181</v>
      </c>
      <c r="P30" s="163">
        <v>563.54504705887234</v>
      </c>
      <c r="Q30" s="163">
        <v>390.0273627274421</v>
      </c>
      <c r="R30" s="163">
        <v>358.34182406403835</v>
      </c>
      <c r="S30" s="163">
        <v>506.02512371406527</v>
      </c>
      <c r="T30" s="163">
        <v>291.59749234953108</v>
      </c>
      <c r="U30" s="163">
        <v>215.6543974579676</v>
      </c>
      <c r="V30" s="163">
        <v>118.78721120904257</v>
      </c>
      <c r="W30" s="163">
        <v>105.69992692769878</v>
      </c>
      <c r="Y30" s="1000"/>
      <c r="Z30" s="1000"/>
      <c r="AA30" s="1000"/>
      <c r="AB30" s="1000"/>
      <c r="AC30" s="1000"/>
      <c r="AD30" s="1000"/>
      <c r="AE30" s="1000"/>
      <c r="AF30" s="1000"/>
      <c r="AG30" s="1000"/>
      <c r="AH30" s="1000"/>
      <c r="AI30" s="1000"/>
      <c r="AJ30" s="1000"/>
      <c r="AK30" s="1000"/>
      <c r="AL30" s="1000"/>
    </row>
    <row r="31" spans="1:38" ht="20.100000000000001" customHeight="1">
      <c r="A31" s="961"/>
      <c r="B31" s="1330" t="s">
        <v>1020</v>
      </c>
      <c r="C31" s="35"/>
      <c r="D31" s="167"/>
      <c r="E31" s="1002"/>
      <c r="F31" s="162">
        <f t="shared" si="1"/>
        <v>4280.702686072359</v>
      </c>
      <c r="G31" s="163">
        <v>2844.1491786649549</v>
      </c>
      <c r="H31" s="163">
        <v>1112.3380907931949</v>
      </c>
      <c r="I31" s="163">
        <v>1731.8110878717598</v>
      </c>
      <c r="J31" s="163">
        <v>810.61157322329689</v>
      </c>
      <c r="K31" s="163">
        <v>423.45263956950811</v>
      </c>
      <c r="L31" s="163">
        <v>477.24165421345049</v>
      </c>
      <c r="M31" s="163">
        <v>20.505220865504448</v>
      </c>
      <c r="N31" s="163">
        <v>1245.6486845566417</v>
      </c>
      <c r="O31" s="163">
        <v>1043.6950831152503</v>
      </c>
      <c r="P31" s="163">
        <v>611.66954865661444</v>
      </c>
      <c r="Q31" s="163">
        <v>119.66126656583958</v>
      </c>
      <c r="R31" s="163">
        <v>170.75569560348885</v>
      </c>
      <c r="S31" s="163">
        <v>141.60857228930729</v>
      </c>
      <c r="T31" s="163">
        <v>201.95360144139147</v>
      </c>
      <c r="U31" s="163">
        <v>54.600973162443537</v>
      </c>
      <c r="V31" s="163">
        <v>71.521826303191048</v>
      </c>
      <c r="W31" s="163">
        <v>64.782023385128412</v>
      </c>
      <c r="Y31" s="1000"/>
      <c r="Z31" s="1000"/>
      <c r="AA31" s="1000"/>
      <c r="AB31" s="1000"/>
      <c r="AC31" s="1000"/>
      <c r="AD31" s="1000"/>
      <c r="AE31" s="1000"/>
      <c r="AF31" s="1000"/>
      <c r="AG31" s="1000"/>
      <c r="AH31" s="1000"/>
      <c r="AI31" s="1000"/>
      <c r="AJ31" s="1000"/>
      <c r="AK31" s="1000"/>
      <c r="AL31" s="1000"/>
    </row>
    <row r="32" spans="1:38" ht="20.100000000000001" customHeight="1">
      <c r="A32" s="1470" t="s">
        <v>1021</v>
      </c>
      <c r="B32" s="1470"/>
      <c r="C32" s="35"/>
      <c r="D32" s="167"/>
      <c r="E32" s="1002"/>
      <c r="F32" s="162">
        <f t="shared" si="1"/>
        <v>4279.4813019121684</v>
      </c>
      <c r="G32" s="163">
        <v>3211.2006266987182</v>
      </c>
      <c r="H32" s="163">
        <v>2024.2857574899176</v>
      </c>
      <c r="I32" s="163">
        <v>1186.9148692088011</v>
      </c>
      <c r="J32" s="163">
        <v>420.47532366606276</v>
      </c>
      <c r="K32" s="163">
        <v>394.19025475590024</v>
      </c>
      <c r="L32" s="163">
        <v>372.249290786838</v>
      </c>
      <c r="M32" s="163">
        <v>0</v>
      </c>
      <c r="N32" s="163">
        <v>982.16142428189414</v>
      </c>
      <c r="O32" s="163">
        <v>982.16142428189414</v>
      </c>
      <c r="P32" s="163">
        <v>40.329261437494424</v>
      </c>
      <c r="Q32" s="163">
        <v>98.329261437494424</v>
      </c>
      <c r="R32" s="163">
        <v>40.329261437494424</v>
      </c>
      <c r="S32" s="163">
        <v>803.17363996941094</v>
      </c>
      <c r="T32" s="169">
        <v>0</v>
      </c>
      <c r="U32" s="163">
        <v>44.709904590260024</v>
      </c>
      <c r="V32" s="163">
        <v>27.529518014818898</v>
      </c>
      <c r="W32" s="163">
        <v>13.87982832647811</v>
      </c>
      <c r="Y32" s="1000"/>
      <c r="Z32" s="1000"/>
      <c r="AA32" s="1000"/>
      <c r="AB32" s="1000"/>
      <c r="AC32" s="1000"/>
      <c r="AD32" s="1000"/>
      <c r="AE32" s="1000"/>
      <c r="AF32" s="1000"/>
      <c r="AG32" s="1000"/>
      <c r="AH32" s="1000"/>
      <c r="AI32" s="1000"/>
      <c r="AJ32" s="1000"/>
      <c r="AK32" s="1000"/>
      <c r="AL32" s="1000"/>
    </row>
    <row r="33" spans="1:38" ht="20.100000000000001" customHeight="1">
      <c r="A33" s="1479" t="s">
        <v>118</v>
      </c>
      <c r="B33" s="1479"/>
      <c r="C33" s="1479"/>
      <c r="D33" s="1001"/>
      <c r="E33" s="1002"/>
      <c r="F33" s="162"/>
      <c r="G33" s="163"/>
      <c r="H33" s="163"/>
      <c r="I33" s="163"/>
      <c r="J33" s="163"/>
      <c r="K33" s="163"/>
      <c r="L33" s="163"/>
      <c r="M33" s="163"/>
      <c r="N33" s="163"/>
      <c r="O33" s="163"/>
      <c r="P33" s="163"/>
      <c r="Q33" s="163"/>
      <c r="R33" s="163"/>
      <c r="S33" s="163"/>
      <c r="T33" s="163"/>
      <c r="U33" s="163"/>
      <c r="V33" s="163"/>
      <c r="W33" s="163"/>
      <c r="Y33" s="1000"/>
      <c r="Z33" s="1000"/>
      <c r="AA33" s="1000"/>
      <c r="AB33" s="1000"/>
      <c r="AC33" s="1000"/>
      <c r="AD33" s="1000"/>
      <c r="AE33" s="1000"/>
      <c r="AF33" s="1000"/>
      <c r="AG33" s="1000"/>
      <c r="AH33" s="1000"/>
      <c r="AI33" s="1000"/>
      <c r="AJ33" s="1000"/>
      <c r="AK33" s="1000"/>
      <c r="AL33" s="1000"/>
    </row>
    <row r="34" spans="1:38" ht="20.100000000000001" customHeight="1">
      <c r="A34" s="1470" t="s">
        <v>1022</v>
      </c>
      <c r="B34" s="1470" t="s">
        <v>1022</v>
      </c>
      <c r="C34" s="1334"/>
      <c r="D34" s="1001"/>
      <c r="E34" s="1002"/>
      <c r="F34" s="162">
        <f t="shared" ref="F34:F38" si="2">G34+N34+U34+V34+W34</f>
        <v>55128.853193886011</v>
      </c>
      <c r="G34" s="163">
        <v>41712.711414501711</v>
      </c>
      <c r="H34" s="163">
        <v>9732.6416111901817</v>
      </c>
      <c r="I34" s="163">
        <v>31980.069803311577</v>
      </c>
      <c r="J34" s="163">
        <v>12249.538708652744</v>
      </c>
      <c r="K34" s="163">
        <v>7890.9993492496442</v>
      </c>
      <c r="L34" s="163">
        <v>9354.2524851787439</v>
      </c>
      <c r="M34" s="163">
        <v>2485.2792602304212</v>
      </c>
      <c r="N34" s="163">
        <v>10287.434566198015</v>
      </c>
      <c r="O34" s="163">
        <v>8920.5957439524773</v>
      </c>
      <c r="P34" s="163">
        <v>1951.7181013198458</v>
      </c>
      <c r="Q34" s="163">
        <v>1106.0886191193636</v>
      </c>
      <c r="R34" s="163">
        <v>1663.6843049988056</v>
      </c>
      <c r="S34" s="163">
        <v>4199.104718514458</v>
      </c>
      <c r="T34" s="163">
        <v>1366.838822245543</v>
      </c>
      <c r="U34" s="163">
        <v>1266.3358567668142</v>
      </c>
      <c r="V34" s="163">
        <v>763.05623266721443</v>
      </c>
      <c r="W34" s="163">
        <v>1099.3151237522513</v>
      </c>
      <c r="Y34" s="1000"/>
      <c r="Z34" s="1000"/>
      <c r="AA34" s="1000"/>
      <c r="AB34" s="1000"/>
      <c r="AC34" s="1000"/>
      <c r="AD34" s="1000"/>
      <c r="AE34" s="1000"/>
      <c r="AF34" s="1000"/>
      <c r="AG34" s="1000"/>
      <c r="AH34" s="1000"/>
      <c r="AI34" s="1000"/>
      <c r="AJ34" s="1000"/>
      <c r="AK34" s="1000"/>
      <c r="AL34" s="1000"/>
    </row>
    <row r="35" spans="1:38" s="999" customFormat="1" ht="20.100000000000001" customHeight="1">
      <c r="A35" s="1330"/>
      <c r="B35" s="1330" t="s">
        <v>1030</v>
      </c>
      <c r="C35" s="1330"/>
      <c r="D35" s="1001"/>
      <c r="E35" s="1002"/>
      <c r="F35" s="162">
        <f>G35+N35+U35+V35+W35</f>
        <v>31850.630979463938</v>
      </c>
      <c r="G35" s="163">
        <v>24371.755477131523</v>
      </c>
      <c r="H35" s="163">
        <v>5836.3993559763603</v>
      </c>
      <c r="I35" s="163">
        <v>18535.356121155175</v>
      </c>
      <c r="J35" s="163">
        <v>7600.66200166818</v>
      </c>
      <c r="K35" s="163">
        <v>3913.8592910141829</v>
      </c>
      <c r="L35" s="163">
        <v>5689.4792645954503</v>
      </c>
      <c r="M35" s="163">
        <v>1331.3555638773516</v>
      </c>
      <c r="N35" s="163">
        <v>5907.3409306243502</v>
      </c>
      <c r="O35" s="163">
        <v>5264.1102057805747</v>
      </c>
      <c r="P35" s="163">
        <v>1225.5789418644999</v>
      </c>
      <c r="Q35" s="163">
        <v>649.82685429024821</v>
      </c>
      <c r="R35" s="163">
        <v>954.09582440834674</v>
      </c>
      <c r="S35" s="163">
        <v>2434.6085852174792</v>
      </c>
      <c r="T35" s="163">
        <v>643.23072484377428</v>
      </c>
      <c r="U35" s="163">
        <v>696.7542006442111</v>
      </c>
      <c r="V35" s="163">
        <v>292.42729057380899</v>
      </c>
      <c r="W35" s="163">
        <v>582.3530804900405</v>
      </c>
      <c r="Y35" s="1000"/>
      <c r="Z35" s="1000"/>
      <c r="AA35" s="1000"/>
      <c r="AB35" s="1000"/>
      <c r="AC35" s="1000"/>
      <c r="AD35" s="1000"/>
      <c r="AE35" s="1000"/>
      <c r="AF35" s="1000"/>
      <c r="AG35" s="1000"/>
      <c r="AH35" s="1000"/>
      <c r="AI35" s="1000"/>
      <c r="AJ35" s="1000"/>
      <c r="AK35" s="1000"/>
      <c r="AL35" s="1000"/>
    </row>
    <row r="36" spans="1:38" ht="20.100000000000001" customHeight="1">
      <c r="A36" s="1330"/>
      <c r="B36" s="1330" t="s">
        <v>1031</v>
      </c>
      <c r="C36" s="1330"/>
      <c r="D36" s="1001"/>
      <c r="E36" s="1002"/>
      <c r="F36" s="162">
        <f t="shared" si="2"/>
        <v>11918.92918978636</v>
      </c>
      <c r="G36" s="163">
        <v>9614.411098685503</v>
      </c>
      <c r="H36" s="163">
        <v>2556.6301393967542</v>
      </c>
      <c r="I36" s="163">
        <v>7057.7809592887488</v>
      </c>
      <c r="J36" s="163">
        <v>2181.208408568596</v>
      </c>
      <c r="K36" s="163">
        <v>2368.3930476728274</v>
      </c>
      <c r="L36" s="163">
        <v>1754.214213988816</v>
      </c>
      <c r="M36" s="163">
        <v>753.96528905850778</v>
      </c>
      <c r="N36" s="163">
        <v>1607.4365821908934</v>
      </c>
      <c r="O36" s="163">
        <v>1342.2559425643651</v>
      </c>
      <c r="P36" s="163">
        <v>317.81193594161078</v>
      </c>
      <c r="Q36" s="163">
        <v>246.81017577426235</v>
      </c>
      <c r="R36" s="163">
        <v>342.00607823952373</v>
      </c>
      <c r="S36" s="163">
        <v>435.62775260896836</v>
      </c>
      <c r="T36" s="163">
        <v>265.18063962652832</v>
      </c>
      <c r="U36" s="163">
        <v>243.43265879617707</v>
      </c>
      <c r="V36" s="163">
        <v>164.21002313973375</v>
      </c>
      <c r="W36" s="163">
        <v>289.43882697405161</v>
      </c>
      <c r="Y36" s="1000"/>
      <c r="Z36" s="1000"/>
      <c r="AA36" s="1000"/>
      <c r="AB36" s="1000"/>
      <c r="AC36" s="1000"/>
      <c r="AD36" s="1000"/>
      <c r="AE36" s="1000"/>
      <c r="AF36" s="1000"/>
      <c r="AG36" s="1000"/>
      <c r="AH36" s="1000"/>
      <c r="AI36" s="1000"/>
      <c r="AJ36" s="1000"/>
      <c r="AK36" s="1000"/>
      <c r="AL36" s="1000"/>
    </row>
    <row r="37" spans="1:38" ht="20.100000000000001" customHeight="1">
      <c r="A37" s="1330"/>
      <c r="B37" s="1330" t="s">
        <v>1032</v>
      </c>
      <c r="C37" s="1330"/>
      <c r="D37" s="1001"/>
      <c r="E37" s="1002"/>
      <c r="F37" s="162">
        <f t="shared" si="2"/>
        <v>11359.293024635746</v>
      </c>
      <c r="G37" s="163">
        <v>7726.5448386847147</v>
      </c>
      <c r="H37" s="163">
        <v>1339.6121158170699</v>
      </c>
      <c r="I37" s="163">
        <v>6386.9327228676439</v>
      </c>
      <c r="J37" s="163">
        <v>2467.6682984159725</v>
      </c>
      <c r="K37" s="163">
        <v>1608.7470105626314</v>
      </c>
      <c r="L37" s="163">
        <v>1910.5590065944798</v>
      </c>
      <c r="M37" s="163">
        <v>399.9584072945616</v>
      </c>
      <c r="N37" s="163">
        <v>2772.6570533827739</v>
      </c>
      <c r="O37" s="163">
        <v>2314.2295956075332</v>
      </c>
      <c r="P37" s="163">
        <v>408.32722351373502</v>
      </c>
      <c r="Q37" s="163">
        <v>209.45158905485314</v>
      </c>
      <c r="R37" s="163">
        <v>367.58240235093575</v>
      </c>
      <c r="S37" s="163">
        <v>1328.8683806880094</v>
      </c>
      <c r="T37" s="163">
        <v>458.42745777524078</v>
      </c>
      <c r="U37" s="163">
        <v>326.14899732642647</v>
      </c>
      <c r="V37" s="163">
        <v>306.41891895367183</v>
      </c>
      <c r="W37" s="163">
        <v>227.52321628815918</v>
      </c>
      <c r="Y37" s="1008"/>
      <c r="Z37" s="1008"/>
      <c r="AA37" s="1008"/>
      <c r="AB37" s="1008"/>
      <c r="AC37" s="1008"/>
      <c r="AD37" s="1008"/>
      <c r="AE37" s="1008"/>
      <c r="AF37" s="1008"/>
      <c r="AG37" s="1008"/>
      <c r="AH37" s="1008"/>
      <c r="AI37" s="1008"/>
      <c r="AJ37" s="1008"/>
      <c r="AK37" s="1008"/>
      <c r="AL37" s="1008"/>
    </row>
    <row r="38" spans="1:38" ht="20.100000000000001" customHeight="1" thickBot="1">
      <c r="A38" s="1471" t="s">
        <v>1033</v>
      </c>
      <c r="B38" s="1471"/>
      <c r="C38" s="1331"/>
      <c r="D38" s="1009"/>
      <c r="E38" s="1010"/>
      <c r="F38" s="164">
        <f t="shared" si="2"/>
        <v>62973.052072031896</v>
      </c>
      <c r="G38" s="165">
        <v>47184.147832084884</v>
      </c>
      <c r="H38" s="165">
        <v>10737.999049615204</v>
      </c>
      <c r="I38" s="165">
        <v>36446.148782469681</v>
      </c>
      <c r="J38" s="165">
        <v>12242.769952565082</v>
      </c>
      <c r="K38" s="165">
        <v>10767.288754040794</v>
      </c>
      <c r="L38" s="165">
        <v>10759.02727793391</v>
      </c>
      <c r="M38" s="165">
        <v>2677.0627979298956</v>
      </c>
      <c r="N38" s="165">
        <v>12404.385843400769</v>
      </c>
      <c r="O38" s="165">
        <v>11452.105410940649</v>
      </c>
      <c r="P38" s="165">
        <v>3073.3328238876597</v>
      </c>
      <c r="Q38" s="165">
        <v>1549.2015368545153</v>
      </c>
      <c r="R38" s="165">
        <v>2334.4338667288716</v>
      </c>
      <c r="S38" s="165">
        <v>4495.137183469601</v>
      </c>
      <c r="T38" s="165">
        <v>952.28043246011953</v>
      </c>
      <c r="U38" s="165">
        <v>1697.6765842215111</v>
      </c>
      <c r="V38" s="165">
        <v>1005.5772032434803</v>
      </c>
      <c r="W38" s="165">
        <v>681.26460908124875</v>
      </c>
      <c r="Y38" s="1008"/>
      <c r="Z38" s="1008"/>
      <c r="AA38" s="1008"/>
      <c r="AB38" s="1008"/>
      <c r="AC38" s="1008"/>
      <c r="AD38" s="1008"/>
      <c r="AE38" s="1008"/>
      <c r="AF38" s="1008"/>
      <c r="AG38" s="1008"/>
      <c r="AH38" s="1008"/>
      <c r="AI38" s="1008"/>
      <c r="AJ38" s="1008"/>
      <c r="AK38" s="1008"/>
      <c r="AL38" s="1008"/>
    </row>
    <row r="39" spans="1:38" s="998" customFormat="1" ht="30.75" customHeight="1">
      <c r="A39" s="2033" t="s">
        <v>1356</v>
      </c>
      <c r="B39" s="2033"/>
      <c r="C39" s="2033"/>
      <c r="D39" s="2033"/>
      <c r="E39" s="2033"/>
      <c r="F39" s="2033"/>
      <c r="G39" s="2033"/>
      <c r="H39" s="2033"/>
      <c r="I39" s="2033"/>
      <c r="J39" s="2033"/>
      <c r="K39" s="2033"/>
      <c r="L39" s="2033"/>
      <c r="M39" s="2033"/>
      <c r="N39" s="2033"/>
      <c r="O39" s="2033"/>
      <c r="P39" s="2033"/>
      <c r="Q39" s="2033"/>
      <c r="R39" s="2033"/>
      <c r="S39" s="2033"/>
      <c r="T39" s="2033"/>
      <c r="U39" s="2033"/>
      <c r="V39" s="2033"/>
      <c r="W39" s="2033"/>
    </row>
    <row r="40" spans="1:38" ht="26.1" customHeight="1">
      <c r="E40" s="999"/>
    </row>
    <row r="41" spans="1:38" ht="26.1" customHeight="1">
      <c r="E41" s="999"/>
    </row>
    <row r="42" spans="1:38" ht="26.1" customHeight="1">
      <c r="E42" s="999"/>
    </row>
    <row r="43" spans="1:38" ht="26.1" customHeight="1">
      <c r="E43" s="999"/>
    </row>
    <row r="44" spans="1:38" ht="26.1" customHeight="1">
      <c r="E44" s="999"/>
    </row>
    <row r="45" spans="1:38" ht="26.1" customHeight="1">
      <c r="E45" s="999"/>
    </row>
    <row r="46" spans="1:38" ht="26.1" customHeight="1">
      <c r="E46" s="999"/>
    </row>
    <row r="47" spans="1:38" ht="26.1" customHeight="1">
      <c r="E47" s="999"/>
    </row>
    <row r="48" spans="1:38" ht="26.1" customHeight="1">
      <c r="E48" s="999"/>
    </row>
    <row r="49" spans="5:5" ht="26.1" customHeight="1">
      <c r="E49" s="999"/>
    </row>
    <row r="50" spans="5:5" ht="26.1" customHeight="1">
      <c r="E50" s="999"/>
    </row>
    <row r="51" spans="5:5" ht="26.1" customHeight="1">
      <c r="E51" s="999"/>
    </row>
    <row r="52" spans="5:5" ht="26.1" customHeight="1">
      <c r="E52" s="999"/>
    </row>
    <row r="53" spans="5:5" ht="26.1" customHeight="1">
      <c r="E53" s="999"/>
    </row>
    <row r="54" spans="5:5" ht="26.1" customHeight="1">
      <c r="E54" s="999"/>
    </row>
    <row r="55" spans="5:5" ht="26.1" customHeight="1">
      <c r="E55" s="999"/>
    </row>
    <row r="56" spans="5:5" ht="26.1" customHeight="1">
      <c r="E56" s="999"/>
    </row>
    <row r="57" spans="5:5" ht="26.1" customHeight="1">
      <c r="E57" s="999"/>
    </row>
    <row r="58" spans="5:5" ht="26.1" customHeight="1">
      <c r="E58" s="999"/>
    </row>
    <row r="59" spans="5:5" ht="26.1" customHeight="1">
      <c r="E59" s="999"/>
    </row>
    <row r="60" spans="5:5" ht="26.1" customHeight="1">
      <c r="E60" s="999"/>
    </row>
    <row r="61" spans="5:5">
      <c r="E61" s="999"/>
    </row>
    <row r="62" spans="5:5">
      <c r="E62" s="999"/>
    </row>
    <row r="63" spans="5:5">
      <c r="E63" s="999"/>
    </row>
    <row r="64" spans="5:5">
      <c r="E64" s="999"/>
    </row>
    <row r="65" spans="5:5">
      <c r="E65" s="999"/>
    </row>
    <row r="66" spans="5:5">
      <c r="E66" s="999"/>
    </row>
    <row r="67" spans="5:5">
      <c r="E67" s="999"/>
    </row>
    <row r="68" spans="5:5">
      <c r="E68" s="999"/>
    </row>
    <row r="69" spans="5:5">
      <c r="E69" s="999"/>
    </row>
    <row r="70" spans="5:5">
      <c r="E70" s="999"/>
    </row>
    <row r="71" spans="5:5">
      <c r="E71" s="999"/>
    </row>
    <row r="72" spans="5:5">
      <c r="E72" s="999"/>
    </row>
    <row r="73" spans="5:5">
      <c r="E73" s="999"/>
    </row>
    <row r="74" spans="5:5">
      <c r="E74" s="999"/>
    </row>
    <row r="75" spans="5:5">
      <c r="E75" s="999"/>
    </row>
    <row r="76" spans="5:5">
      <c r="E76" s="999"/>
    </row>
    <row r="77" spans="5:5">
      <c r="E77" s="999"/>
    </row>
    <row r="78" spans="5:5">
      <c r="E78" s="999"/>
    </row>
    <row r="79" spans="5:5">
      <c r="E79" s="999"/>
    </row>
    <row r="80" spans="5:5">
      <c r="E80" s="999"/>
    </row>
    <row r="81" spans="5:5">
      <c r="E81" s="999"/>
    </row>
    <row r="82" spans="5:5">
      <c r="E82" s="999"/>
    </row>
    <row r="83" spans="5:5">
      <c r="E83" s="999"/>
    </row>
    <row r="84" spans="5:5">
      <c r="E84" s="999"/>
    </row>
    <row r="85" spans="5:5">
      <c r="E85" s="999"/>
    </row>
    <row r="86" spans="5:5">
      <c r="E86" s="999"/>
    </row>
    <row r="87" spans="5:5">
      <c r="E87" s="999"/>
    </row>
    <row r="88" spans="5:5">
      <c r="E88" s="999"/>
    </row>
    <row r="89" spans="5:5">
      <c r="E89" s="999"/>
    </row>
    <row r="90" spans="5:5">
      <c r="E90" s="999"/>
    </row>
    <row r="91" spans="5:5">
      <c r="E91" s="999"/>
    </row>
    <row r="92" spans="5:5">
      <c r="E92" s="999"/>
    </row>
    <row r="93" spans="5:5">
      <c r="E93" s="999"/>
    </row>
    <row r="94" spans="5:5">
      <c r="E94" s="999"/>
    </row>
    <row r="95" spans="5:5">
      <c r="E95" s="999"/>
    </row>
    <row r="96" spans="5:5">
      <c r="E96" s="999"/>
    </row>
    <row r="97" spans="5:5">
      <c r="E97" s="999"/>
    </row>
    <row r="98" spans="5:5">
      <c r="E98" s="999"/>
    </row>
    <row r="99" spans="5:5">
      <c r="E99" s="999"/>
    </row>
    <row r="100" spans="5:5">
      <c r="E100" s="999"/>
    </row>
    <row r="101" spans="5:5">
      <c r="E101" s="999"/>
    </row>
    <row r="102" spans="5:5">
      <c r="E102" s="999"/>
    </row>
    <row r="103" spans="5:5">
      <c r="E103" s="999"/>
    </row>
    <row r="104" spans="5:5">
      <c r="E104" s="999"/>
    </row>
    <row r="105" spans="5:5">
      <c r="E105" s="999"/>
    </row>
    <row r="106" spans="5:5">
      <c r="E106" s="999"/>
    </row>
    <row r="107" spans="5:5">
      <c r="E107" s="999"/>
    </row>
    <row r="108" spans="5:5">
      <c r="E108" s="999"/>
    </row>
    <row r="109" spans="5:5">
      <c r="E109" s="999"/>
    </row>
    <row r="110" spans="5:5">
      <c r="E110" s="999"/>
    </row>
    <row r="111" spans="5:5">
      <c r="E111" s="999"/>
    </row>
    <row r="112" spans="5:5">
      <c r="E112" s="999"/>
    </row>
    <row r="113" spans="5:5">
      <c r="E113" s="999"/>
    </row>
    <row r="114" spans="5:5">
      <c r="E114" s="999"/>
    </row>
    <row r="115" spans="5:5">
      <c r="E115" s="999"/>
    </row>
    <row r="116" spans="5:5">
      <c r="E116" s="999"/>
    </row>
    <row r="117" spans="5:5">
      <c r="E117" s="999"/>
    </row>
    <row r="118" spans="5:5">
      <c r="E118" s="999"/>
    </row>
    <row r="119" spans="5:5">
      <c r="E119" s="999"/>
    </row>
    <row r="120" spans="5:5">
      <c r="E120" s="999"/>
    </row>
    <row r="121" spans="5:5">
      <c r="E121" s="999"/>
    </row>
    <row r="122" spans="5:5">
      <c r="E122" s="999"/>
    </row>
    <row r="123" spans="5:5">
      <c r="E123" s="999"/>
    </row>
    <row r="124" spans="5:5">
      <c r="E124" s="999"/>
    </row>
    <row r="125" spans="5:5">
      <c r="E125" s="999"/>
    </row>
    <row r="126" spans="5:5">
      <c r="E126" s="999"/>
    </row>
    <row r="127" spans="5:5">
      <c r="E127" s="999"/>
    </row>
    <row r="128" spans="5:5">
      <c r="E128" s="999"/>
    </row>
    <row r="129" spans="5:5">
      <c r="E129" s="999"/>
    </row>
    <row r="130" spans="5:5">
      <c r="E130" s="999"/>
    </row>
    <row r="131" spans="5:5">
      <c r="E131" s="999"/>
    </row>
    <row r="132" spans="5:5">
      <c r="E132" s="999"/>
    </row>
    <row r="133" spans="5:5">
      <c r="E133" s="999"/>
    </row>
    <row r="134" spans="5:5">
      <c r="E134" s="999"/>
    </row>
    <row r="135" spans="5:5">
      <c r="E135" s="999"/>
    </row>
    <row r="136" spans="5:5">
      <c r="E136" s="999"/>
    </row>
    <row r="137" spans="5:5">
      <c r="E137" s="999"/>
    </row>
    <row r="138" spans="5:5">
      <c r="E138" s="999"/>
    </row>
    <row r="139" spans="5:5">
      <c r="E139" s="999"/>
    </row>
    <row r="140" spans="5:5">
      <c r="E140" s="999"/>
    </row>
    <row r="141" spans="5:5">
      <c r="E141" s="999"/>
    </row>
    <row r="142" spans="5:5">
      <c r="E142" s="999"/>
    </row>
    <row r="143" spans="5:5">
      <c r="E143" s="999"/>
    </row>
    <row r="144" spans="5:5">
      <c r="E144" s="999"/>
    </row>
    <row r="145" spans="5:5">
      <c r="E145" s="999"/>
    </row>
    <row r="146" spans="5:5">
      <c r="E146" s="999"/>
    </row>
    <row r="147" spans="5:5">
      <c r="E147" s="999"/>
    </row>
    <row r="148" spans="5:5">
      <c r="E148" s="999"/>
    </row>
    <row r="149" spans="5:5">
      <c r="E149" s="999"/>
    </row>
    <row r="150" spans="5:5">
      <c r="E150" s="999"/>
    </row>
    <row r="151" spans="5:5">
      <c r="E151" s="999"/>
    </row>
    <row r="152" spans="5:5">
      <c r="E152" s="999"/>
    </row>
    <row r="153" spans="5:5">
      <c r="E153" s="999"/>
    </row>
    <row r="154" spans="5:5">
      <c r="E154" s="999"/>
    </row>
    <row r="155" spans="5:5">
      <c r="E155" s="999"/>
    </row>
    <row r="156" spans="5:5">
      <c r="E156" s="999"/>
    </row>
    <row r="157" spans="5:5">
      <c r="E157" s="999"/>
    </row>
    <row r="158" spans="5:5">
      <c r="E158" s="999"/>
    </row>
    <row r="159" spans="5:5">
      <c r="E159" s="999"/>
    </row>
    <row r="160" spans="5:5">
      <c r="E160" s="999"/>
    </row>
    <row r="161" spans="5:5">
      <c r="E161" s="999"/>
    </row>
    <row r="162" spans="5:5">
      <c r="E162" s="999"/>
    </row>
    <row r="163" spans="5:5">
      <c r="E163" s="999"/>
    </row>
    <row r="164" spans="5:5">
      <c r="E164" s="999"/>
    </row>
    <row r="165" spans="5:5">
      <c r="E165" s="999"/>
    </row>
    <row r="166" spans="5:5">
      <c r="E166" s="999"/>
    </row>
    <row r="167" spans="5:5">
      <c r="E167" s="999"/>
    </row>
    <row r="168" spans="5:5">
      <c r="E168" s="999"/>
    </row>
    <row r="169" spans="5:5">
      <c r="E169" s="999"/>
    </row>
    <row r="170" spans="5:5">
      <c r="E170" s="999"/>
    </row>
    <row r="171" spans="5:5">
      <c r="E171" s="999"/>
    </row>
    <row r="172" spans="5:5">
      <c r="E172" s="999"/>
    </row>
    <row r="173" spans="5:5">
      <c r="E173" s="999"/>
    </row>
    <row r="174" spans="5:5">
      <c r="E174" s="999"/>
    </row>
    <row r="175" spans="5:5">
      <c r="E175" s="999"/>
    </row>
    <row r="176" spans="5:5">
      <c r="E176" s="999"/>
    </row>
    <row r="177" spans="5:5">
      <c r="E177" s="999"/>
    </row>
    <row r="178" spans="5:5">
      <c r="E178" s="999"/>
    </row>
    <row r="179" spans="5:5">
      <c r="E179" s="999"/>
    </row>
    <row r="180" spans="5:5">
      <c r="E180" s="999"/>
    </row>
    <row r="181" spans="5:5">
      <c r="E181" s="999"/>
    </row>
    <row r="182" spans="5:5">
      <c r="E182" s="999"/>
    </row>
  </sheetData>
  <mergeCells count="25">
    <mergeCell ref="A6:D6"/>
    <mergeCell ref="A3:C5"/>
    <mergeCell ref="E3:E5"/>
    <mergeCell ref="F3:F5"/>
    <mergeCell ref="H3:M3"/>
    <mergeCell ref="N3:T3"/>
    <mergeCell ref="V3:V5"/>
    <mergeCell ref="W3:W5"/>
    <mergeCell ref="G4:G5"/>
    <mergeCell ref="H4:H5"/>
    <mergeCell ref="I4:I5"/>
    <mergeCell ref="N4:N5"/>
    <mergeCell ref="O4:O5"/>
    <mergeCell ref="T4:T5"/>
    <mergeCell ref="U3:U5"/>
    <mergeCell ref="A33:C33"/>
    <mergeCell ref="A34:B34"/>
    <mergeCell ref="A38:B38"/>
    <mergeCell ref="A39:W39"/>
    <mergeCell ref="A7:D7"/>
    <mergeCell ref="A8:C8"/>
    <mergeCell ref="A11:C11"/>
    <mergeCell ref="A17:C17"/>
    <mergeCell ref="A32:B32"/>
    <mergeCell ref="A18:B18"/>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13" max="38"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91"/>
  <sheetViews>
    <sheetView tabSelected="1" view="pageBreakPreview" zoomScaleNormal="100" zoomScaleSheetLayoutView="100" workbookViewId="0">
      <selection activeCell="H30" sqref="H30"/>
    </sheetView>
  </sheetViews>
  <sheetFormatPr defaultColWidth="9.140625" defaultRowHeight="15.75"/>
  <cols>
    <col min="1" max="1" width="2.28515625" style="37" customWidth="1"/>
    <col min="2" max="2" width="28.7109375" style="37" customWidth="1"/>
    <col min="3" max="3" width="2.28515625" style="37" customWidth="1"/>
    <col min="4" max="4" width="1.7109375" style="38" customWidth="1"/>
    <col min="5" max="5" width="10.5703125" style="987" hidden="1" customWidth="1"/>
    <col min="6" max="13" width="9.85546875" style="987" customWidth="1"/>
    <col min="14" max="23" width="10.140625" style="987" customWidth="1"/>
    <col min="24" max="32" width="10.28515625" style="987" customWidth="1"/>
    <col min="33" max="16384" width="9.140625" style="987"/>
  </cols>
  <sheetData>
    <row r="1" spans="1:37" s="24" customFormat="1" ht="49.5" customHeight="1">
      <c r="A1" s="142"/>
      <c r="B1" s="143"/>
      <c r="C1" s="143"/>
      <c r="D1" s="143"/>
      <c r="E1" s="143"/>
      <c r="F1" s="143"/>
      <c r="G1" s="143"/>
      <c r="H1" s="143"/>
      <c r="I1" s="143"/>
      <c r="J1" s="143"/>
      <c r="K1" s="143"/>
      <c r="L1" s="143"/>
      <c r="M1" s="144" t="s">
        <v>1034</v>
      </c>
      <c r="N1" s="145" t="s">
        <v>1301</v>
      </c>
      <c r="O1" s="143"/>
      <c r="P1" s="143"/>
      <c r="Q1" s="143"/>
      <c r="R1" s="143"/>
      <c r="S1" s="143"/>
      <c r="T1" s="143"/>
      <c r="U1" s="143"/>
      <c r="V1" s="143"/>
      <c r="W1" s="143"/>
    </row>
    <row r="2" spans="1:37" ht="15" customHeight="1" thickBot="1">
      <c r="A2" s="987"/>
      <c r="B2" s="26"/>
      <c r="C2" s="26"/>
      <c r="D2" s="27"/>
      <c r="W2" s="146" t="s">
        <v>1035</v>
      </c>
    </row>
    <row r="3" spans="1:37" s="148" customFormat="1" ht="20.100000000000001" customHeight="1">
      <c r="A3" s="1836" t="s">
        <v>956</v>
      </c>
      <c r="B3" s="1836"/>
      <c r="C3" s="1836"/>
      <c r="D3" s="29"/>
      <c r="E3" s="1947" t="s">
        <v>957</v>
      </c>
      <c r="F3" s="1958" t="s">
        <v>1036</v>
      </c>
      <c r="G3" s="147"/>
      <c r="H3" s="2078" t="s">
        <v>1037</v>
      </c>
      <c r="I3" s="2083"/>
      <c r="J3" s="2084"/>
      <c r="K3" s="2078"/>
      <c r="L3" s="2078"/>
      <c r="M3" s="2078"/>
      <c r="N3" s="1970" t="s">
        <v>1038</v>
      </c>
      <c r="O3" s="2078"/>
      <c r="P3" s="2078"/>
      <c r="Q3" s="2078"/>
      <c r="R3" s="2078"/>
      <c r="S3" s="2078"/>
      <c r="T3" s="2079"/>
      <c r="U3" s="1958" t="s">
        <v>1039</v>
      </c>
      <c r="V3" s="1961" t="s">
        <v>1040</v>
      </c>
      <c r="W3" s="1958" t="s">
        <v>1041</v>
      </c>
    </row>
    <row r="4" spans="1:37" s="148" customFormat="1" ht="20.100000000000001" customHeight="1">
      <c r="A4" s="1837"/>
      <c r="B4" s="1837"/>
      <c r="C4" s="1837"/>
      <c r="D4" s="30"/>
      <c r="E4" s="1948"/>
      <c r="F4" s="1959"/>
      <c r="G4" s="1959" t="s">
        <v>1042</v>
      </c>
      <c r="H4" s="2080" t="s">
        <v>1028</v>
      </c>
      <c r="I4" s="2080" t="s">
        <v>1029</v>
      </c>
      <c r="J4" s="149"/>
      <c r="K4" s="150"/>
      <c r="L4" s="150"/>
      <c r="M4" s="150"/>
      <c r="N4" s="2081" t="s">
        <v>1042</v>
      </c>
      <c r="O4" s="2080" t="s">
        <v>1265</v>
      </c>
      <c r="P4" s="1418"/>
      <c r="Q4" s="1418"/>
      <c r="R4" s="1418"/>
      <c r="S4" s="1418"/>
      <c r="T4" s="2082" t="s">
        <v>1269</v>
      </c>
      <c r="U4" s="1959"/>
      <c r="V4" s="1962"/>
      <c r="W4" s="1959"/>
    </row>
    <row r="5" spans="1:37" s="152" customFormat="1" ht="43.5" customHeight="1">
      <c r="A5" s="1838"/>
      <c r="B5" s="1838"/>
      <c r="C5" s="1838"/>
      <c r="D5" s="31"/>
      <c r="E5" s="1949"/>
      <c r="F5" s="1960"/>
      <c r="G5" s="1960"/>
      <c r="H5" s="1960"/>
      <c r="I5" s="1960"/>
      <c r="J5" s="151" t="s">
        <v>827</v>
      </c>
      <c r="K5" s="1417" t="s">
        <v>828</v>
      </c>
      <c r="L5" s="1417" t="s">
        <v>829</v>
      </c>
      <c r="M5" s="954" t="s">
        <v>820</v>
      </c>
      <c r="N5" s="1971"/>
      <c r="O5" s="1960"/>
      <c r="P5" s="1417" t="s">
        <v>830</v>
      </c>
      <c r="Q5" s="1417" t="s">
        <v>1266</v>
      </c>
      <c r="R5" s="1417" t="s">
        <v>1267</v>
      </c>
      <c r="S5" s="1417" t="s">
        <v>1268</v>
      </c>
      <c r="T5" s="1963"/>
      <c r="U5" s="1960"/>
      <c r="V5" s="1963"/>
      <c r="W5" s="1960"/>
    </row>
    <row r="6" spans="1:37" s="33" customFormat="1" ht="15.95" customHeight="1">
      <c r="A6" s="2074" t="s">
        <v>1330</v>
      </c>
      <c r="B6" s="2075"/>
      <c r="C6" s="2075"/>
      <c r="D6" s="2076"/>
      <c r="E6" s="153"/>
      <c r="F6" s="154">
        <v>48808.827582724487</v>
      </c>
      <c r="G6" s="155">
        <v>37172.596693549327</v>
      </c>
      <c r="H6" s="155">
        <v>17460.499917975558</v>
      </c>
      <c r="I6" s="155">
        <v>19712.096775573758</v>
      </c>
      <c r="J6" s="156" t="s">
        <v>528</v>
      </c>
      <c r="K6" s="156" t="s">
        <v>528</v>
      </c>
      <c r="L6" s="156" t="s">
        <v>528</v>
      </c>
      <c r="M6" s="156" t="s">
        <v>528</v>
      </c>
      <c r="N6" s="155">
        <v>7296.100462254677</v>
      </c>
      <c r="O6" s="155">
        <v>5844.2385597780694</v>
      </c>
      <c r="P6" s="156" t="s">
        <v>528</v>
      </c>
      <c r="Q6" s="156" t="s">
        <v>528</v>
      </c>
      <c r="R6" s="156" t="s">
        <v>528</v>
      </c>
      <c r="S6" s="156" t="s">
        <v>528</v>
      </c>
      <c r="T6" s="155">
        <v>1451.8619024766083</v>
      </c>
      <c r="U6" s="155">
        <v>2015.3256289982248</v>
      </c>
      <c r="V6" s="155">
        <v>1331.2212833819499</v>
      </c>
      <c r="W6" s="155">
        <v>993.5835145403114</v>
      </c>
      <c r="X6" s="157"/>
      <c r="Y6" s="157"/>
      <c r="Z6" s="157"/>
      <c r="AA6" s="157"/>
      <c r="AB6" s="157"/>
      <c r="AC6" s="157"/>
      <c r="AD6" s="157"/>
      <c r="AE6" s="157"/>
      <c r="AF6" s="157"/>
      <c r="AG6" s="157"/>
      <c r="AH6" s="157"/>
      <c r="AI6" s="157"/>
      <c r="AJ6" s="157"/>
      <c r="AK6" s="157"/>
    </row>
    <row r="7" spans="1:37" s="33" customFormat="1" ht="15">
      <c r="A7" s="1467" t="s">
        <v>1312</v>
      </c>
      <c r="B7" s="1468"/>
      <c r="C7" s="1468"/>
      <c r="D7" s="1469"/>
      <c r="E7" s="153"/>
      <c r="F7" s="158">
        <f>G7+N7+U7+V7+W7</f>
        <v>118101.905265918</v>
      </c>
      <c r="G7" s="158">
        <v>88896.859246586697</v>
      </c>
      <c r="H7" s="158">
        <v>20470.640660805384</v>
      </c>
      <c r="I7" s="158">
        <v>68426.218585781273</v>
      </c>
      <c r="J7" s="158">
        <v>24492.308661217827</v>
      </c>
      <c r="K7" s="158">
        <v>18658.288103290426</v>
      </c>
      <c r="L7" s="158">
        <v>20113.279763112638</v>
      </c>
      <c r="M7" s="158">
        <v>5162.3420581603186</v>
      </c>
      <c r="N7" s="158">
        <v>22691.820409598782</v>
      </c>
      <c r="O7" s="158">
        <v>20372.701154893111</v>
      </c>
      <c r="P7" s="158">
        <v>5025.0509252075035</v>
      </c>
      <c r="Q7" s="158">
        <v>2655.2901559738789</v>
      </c>
      <c r="R7" s="158">
        <v>3998.1181717276759</v>
      </c>
      <c r="S7" s="158">
        <v>8694.2419019840636</v>
      </c>
      <c r="T7" s="158">
        <v>2319.119254705663</v>
      </c>
      <c r="U7" s="158">
        <v>2964.012440988326</v>
      </c>
      <c r="V7" s="158">
        <v>1768.6334359106945</v>
      </c>
      <c r="W7" s="158">
        <v>1780.5797328335004</v>
      </c>
      <c r="X7" s="157"/>
      <c r="Y7" s="157"/>
      <c r="Z7" s="157"/>
      <c r="AA7" s="157"/>
      <c r="AB7" s="157"/>
      <c r="AC7" s="157"/>
      <c r="AD7" s="157"/>
      <c r="AE7" s="157"/>
      <c r="AF7" s="157"/>
      <c r="AG7" s="157"/>
      <c r="AH7" s="157"/>
      <c r="AI7" s="157"/>
      <c r="AJ7" s="157"/>
      <c r="AK7" s="157"/>
    </row>
    <row r="8" spans="1:37" ht="15.95" customHeight="1">
      <c r="A8" s="1479" t="s">
        <v>447</v>
      </c>
      <c r="B8" s="1479"/>
      <c r="C8" s="1479"/>
      <c r="D8" s="32"/>
      <c r="E8" s="159"/>
      <c r="F8" s="160"/>
      <c r="G8" s="160"/>
      <c r="H8" s="160"/>
      <c r="I8" s="160"/>
      <c r="J8" s="160"/>
      <c r="K8" s="160"/>
      <c r="L8" s="160"/>
      <c r="M8" s="160"/>
      <c r="N8" s="160"/>
      <c r="O8" s="160"/>
      <c r="P8" s="160"/>
      <c r="Q8" s="160"/>
      <c r="R8" s="160"/>
      <c r="S8" s="160"/>
      <c r="T8" s="160"/>
      <c r="U8" s="160"/>
      <c r="V8" s="160"/>
      <c r="W8" s="161"/>
      <c r="X8" s="50"/>
    </row>
    <row r="9" spans="1:37" ht="15.95" customHeight="1">
      <c r="A9" s="1330"/>
      <c r="B9" s="961" t="s">
        <v>1331</v>
      </c>
      <c r="C9" s="1330"/>
      <c r="D9" s="989"/>
      <c r="E9" s="990" t="e">
        <f>#REF!/W9*100</f>
        <v>#REF!</v>
      </c>
      <c r="F9" s="162">
        <f t="shared" ref="F9:F14" si="0">G9+N9+U9+V9+W9</f>
        <v>69498.946855927716</v>
      </c>
      <c r="G9" s="163">
        <v>51201.386077232586</v>
      </c>
      <c r="H9" s="163">
        <v>12366.343811564395</v>
      </c>
      <c r="I9" s="163">
        <v>38835.04226566822</v>
      </c>
      <c r="J9" s="163">
        <v>13535.92314915612</v>
      </c>
      <c r="K9" s="163">
        <v>11792.353859716171</v>
      </c>
      <c r="L9" s="163">
        <v>11559.09250150399</v>
      </c>
      <c r="M9" s="163">
        <v>1947.6727552919133</v>
      </c>
      <c r="N9" s="163">
        <v>14948.437836274177</v>
      </c>
      <c r="O9" s="163">
        <v>13450.453814696297</v>
      </c>
      <c r="P9" s="163">
        <v>2914.2433397331811</v>
      </c>
      <c r="Q9" s="163">
        <v>1695.7710988502524</v>
      </c>
      <c r="R9" s="163">
        <v>2512.3839371614613</v>
      </c>
      <c r="S9" s="163">
        <v>6328.0554389513982</v>
      </c>
      <c r="T9" s="163">
        <v>1497.9840215778836</v>
      </c>
      <c r="U9" s="163">
        <v>1650.4565650888574</v>
      </c>
      <c r="V9" s="163">
        <v>754.09828573525397</v>
      </c>
      <c r="W9" s="163">
        <v>944.56809159685326</v>
      </c>
      <c r="X9" s="991"/>
    </row>
    <row r="10" spans="1:37" ht="15.95" customHeight="1">
      <c r="A10" s="1330"/>
      <c r="B10" s="961" t="s">
        <v>1332</v>
      </c>
      <c r="C10" s="1330"/>
      <c r="D10" s="989"/>
      <c r="E10" s="990" t="e">
        <f>#REF!/W10*100</f>
        <v>#REF!</v>
      </c>
      <c r="F10" s="162">
        <f t="shared" si="0"/>
        <v>16568.789058593356</v>
      </c>
      <c r="G10" s="163">
        <v>12367.462930013609</v>
      </c>
      <c r="H10" s="163">
        <v>2314.7599087355775</v>
      </c>
      <c r="I10" s="163">
        <v>10052.703021278037</v>
      </c>
      <c r="J10" s="163">
        <v>3597.0903697106105</v>
      </c>
      <c r="K10" s="163">
        <v>2829.9744467839678</v>
      </c>
      <c r="L10" s="163">
        <v>2712.061663516502</v>
      </c>
      <c r="M10" s="163">
        <v>913.5765412669565</v>
      </c>
      <c r="N10" s="163">
        <v>2941.0396742631406</v>
      </c>
      <c r="O10" s="163">
        <v>2724.8815518269957</v>
      </c>
      <c r="P10" s="163">
        <v>1019.9707917531641</v>
      </c>
      <c r="Q10" s="163">
        <v>369.96826919309075</v>
      </c>
      <c r="R10" s="163">
        <v>516.5720163690637</v>
      </c>
      <c r="S10" s="163">
        <v>818.370474511677</v>
      </c>
      <c r="T10" s="163">
        <v>216.15812243614482</v>
      </c>
      <c r="U10" s="163">
        <v>596.97893469179746</v>
      </c>
      <c r="V10" s="163">
        <v>355.38353548838762</v>
      </c>
      <c r="W10" s="163">
        <v>307.92398413642422</v>
      </c>
      <c r="X10" s="991"/>
    </row>
    <row r="11" spans="1:37" ht="15.95" customHeight="1">
      <c r="A11" s="1330"/>
      <c r="B11" s="961" t="s">
        <v>1333</v>
      </c>
      <c r="C11" s="1330"/>
      <c r="D11" s="989"/>
      <c r="E11" s="990" t="e">
        <f>#REF!/W11*100</f>
        <v>#REF!</v>
      </c>
      <c r="F11" s="162">
        <f t="shared" si="0"/>
        <v>21398.504840920079</v>
      </c>
      <c r="G11" s="163">
        <v>16838.309279824261</v>
      </c>
      <c r="H11" s="163">
        <v>3489.8748604818197</v>
      </c>
      <c r="I11" s="163">
        <v>13348.434419342437</v>
      </c>
      <c r="J11" s="163">
        <v>4971.033265688432</v>
      </c>
      <c r="K11" s="163">
        <v>3003.5764445035943</v>
      </c>
      <c r="L11" s="163">
        <v>3701.3372107098762</v>
      </c>
      <c r="M11" s="163">
        <v>1672.487498440533</v>
      </c>
      <c r="N11" s="163">
        <v>3406.5273236511307</v>
      </c>
      <c r="O11" s="163">
        <v>3148.8965544302564</v>
      </c>
      <c r="P11" s="163">
        <v>802.1073666937242</v>
      </c>
      <c r="Q11" s="163">
        <v>474.41920898316704</v>
      </c>
      <c r="R11" s="163">
        <v>700.58479896769359</v>
      </c>
      <c r="S11" s="163">
        <v>1171.7851797856717</v>
      </c>
      <c r="T11" s="163">
        <v>257.63076922087401</v>
      </c>
      <c r="U11" s="163">
        <v>495.37882656151675</v>
      </c>
      <c r="V11" s="163">
        <v>363.53561559026184</v>
      </c>
      <c r="W11" s="163">
        <v>294.75379529290581</v>
      </c>
      <c r="X11" s="991"/>
    </row>
    <row r="12" spans="1:37" ht="15.95" customHeight="1">
      <c r="A12" s="1330"/>
      <c r="B12" s="961" t="s">
        <v>1334</v>
      </c>
      <c r="C12" s="1330"/>
      <c r="D12" s="989"/>
      <c r="E12" s="990" t="e">
        <f>#REF!/W12*100</f>
        <v>#REF!</v>
      </c>
      <c r="F12" s="162">
        <f t="shared" si="0"/>
        <v>3775.074235256985</v>
      </c>
      <c r="G12" s="163">
        <v>3010.9685790400367</v>
      </c>
      <c r="H12" s="163">
        <v>698.01295720833434</v>
      </c>
      <c r="I12" s="163">
        <v>2312.955621831702</v>
      </c>
      <c r="J12" s="163">
        <v>851.09656362286364</v>
      </c>
      <c r="K12" s="163">
        <v>470.83072070280781</v>
      </c>
      <c r="L12" s="163">
        <v>740.42307434511758</v>
      </c>
      <c r="M12" s="163">
        <v>250.60526316091378</v>
      </c>
      <c r="N12" s="163">
        <v>444.22083856142245</v>
      </c>
      <c r="O12" s="163">
        <v>400.07449709417409</v>
      </c>
      <c r="P12" s="163">
        <v>162.59784808006799</v>
      </c>
      <c r="Q12" s="163">
        <v>18</v>
      </c>
      <c r="R12" s="163">
        <v>140.44584028209087</v>
      </c>
      <c r="S12" s="163">
        <v>79.030808732015203</v>
      </c>
      <c r="T12" s="163">
        <v>44.146341467248334</v>
      </c>
      <c r="U12" s="163">
        <v>126.06653569878587</v>
      </c>
      <c r="V12" s="163">
        <v>128.61599909679114</v>
      </c>
      <c r="W12" s="163">
        <v>65.202282859948383</v>
      </c>
      <c r="X12" s="991"/>
    </row>
    <row r="13" spans="1:37" ht="15.95" customHeight="1">
      <c r="A13" s="1330"/>
      <c r="B13" s="961" t="s">
        <v>1335</v>
      </c>
      <c r="C13" s="1330"/>
      <c r="D13" s="989"/>
      <c r="E13" s="990" t="e">
        <f>#REF!/W13*100</f>
        <v>#REF!</v>
      </c>
      <c r="F13" s="162">
        <f t="shared" si="0"/>
        <v>4053.5902752197744</v>
      </c>
      <c r="G13" s="163">
        <v>3370.7323804761231</v>
      </c>
      <c r="H13" s="163">
        <v>1291.6491228152604</v>
      </c>
      <c r="I13" s="163">
        <v>2079.0832576608627</v>
      </c>
      <c r="J13" s="163">
        <v>898.16531303980355</v>
      </c>
      <c r="K13" s="163">
        <v>297.55263158389312</v>
      </c>
      <c r="L13" s="163">
        <v>786.36531303716583</v>
      </c>
      <c r="M13" s="163">
        <v>97</v>
      </c>
      <c r="N13" s="163">
        <v>418.59473684891458</v>
      </c>
      <c r="O13" s="163">
        <v>280.39473684540246</v>
      </c>
      <c r="P13" s="163">
        <v>56.131578947368418</v>
      </c>
      <c r="Q13" s="163">
        <v>27.131578947368418</v>
      </c>
      <c r="R13" s="163">
        <v>58.131578947368418</v>
      </c>
      <c r="S13" s="163">
        <v>139.00000000329717</v>
      </c>
      <c r="T13" s="163">
        <v>138.20000000351212</v>
      </c>
      <c r="U13" s="163">
        <v>79.131578947368411</v>
      </c>
      <c r="V13" s="163">
        <v>98</v>
      </c>
      <c r="W13" s="163">
        <v>87.131578947368411</v>
      </c>
      <c r="X13" s="991"/>
    </row>
    <row r="14" spans="1:37" ht="15.95" customHeight="1">
      <c r="A14" s="1330"/>
      <c r="B14" s="961" t="s">
        <v>1336</v>
      </c>
      <c r="C14" s="1330"/>
      <c r="D14" s="989"/>
      <c r="E14" s="990" t="e">
        <f>#REF!/W14*100</f>
        <v>#REF!</v>
      </c>
      <c r="F14" s="162">
        <f t="shared" si="0"/>
        <v>2807</v>
      </c>
      <c r="G14" s="163">
        <v>2108</v>
      </c>
      <c r="H14" s="163">
        <v>310</v>
      </c>
      <c r="I14" s="163">
        <v>1798</v>
      </c>
      <c r="J14" s="163">
        <v>639</v>
      </c>
      <c r="K14" s="163">
        <v>264</v>
      </c>
      <c r="L14" s="163">
        <v>614</v>
      </c>
      <c r="M14" s="163">
        <v>281</v>
      </c>
      <c r="N14" s="163">
        <v>533</v>
      </c>
      <c r="O14" s="163">
        <v>368</v>
      </c>
      <c r="P14" s="163">
        <v>70</v>
      </c>
      <c r="Q14" s="163">
        <v>70</v>
      </c>
      <c r="R14" s="163">
        <v>70</v>
      </c>
      <c r="S14" s="163">
        <v>158</v>
      </c>
      <c r="T14" s="163">
        <v>165</v>
      </c>
      <c r="U14" s="163">
        <v>16</v>
      </c>
      <c r="V14" s="163">
        <v>69</v>
      </c>
      <c r="W14" s="163">
        <v>81</v>
      </c>
      <c r="X14" s="991"/>
    </row>
    <row r="15" spans="1:37" ht="15.95" customHeight="1">
      <c r="A15" s="1479" t="s">
        <v>473</v>
      </c>
      <c r="B15" s="1479"/>
      <c r="C15" s="1479"/>
      <c r="D15" s="2"/>
      <c r="E15" s="990"/>
      <c r="F15" s="162"/>
      <c r="G15" s="163"/>
      <c r="H15" s="163"/>
      <c r="I15" s="163"/>
      <c r="J15" s="163"/>
      <c r="K15" s="163"/>
      <c r="L15" s="163"/>
      <c r="M15" s="163"/>
      <c r="N15" s="163"/>
      <c r="O15" s="163"/>
      <c r="P15" s="163"/>
      <c r="Q15" s="163"/>
      <c r="R15" s="163"/>
      <c r="S15" s="163"/>
      <c r="T15" s="163"/>
      <c r="U15" s="163"/>
      <c r="V15" s="163"/>
      <c r="W15" s="163"/>
      <c r="X15" s="991"/>
    </row>
    <row r="16" spans="1:37" ht="15.95" customHeight="1">
      <c r="A16" s="1330"/>
      <c r="B16" s="961" t="s">
        <v>1337</v>
      </c>
      <c r="C16" s="1330"/>
      <c r="D16" s="992"/>
      <c r="E16" s="990" t="e">
        <f>#REF!/W16*100</f>
        <v>#REF!</v>
      </c>
      <c r="F16" s="162">
        <f t="shared" ref="F16:F25" si="1">G16+N16+U16+V16+W16</f>
        <v>34521.66128663846</v>
      </c>
      <c r="G16" s="163">
        <v>24228.786614460667</v>
      </c>
      <c r="H16" s="163">
        <v>4918.0440443541911</v>
      </c>
      <c r="I16" s="163">
        <v>19310.742570106486</v>
      </c>
      <c r="J16" s="163">
        <v>7059.7969690697901</v>
      </c>
      <c r="K16" s="163">
        <v>5744.476125845852</v>
      </c>
      <c r="L16" s="163">
        <v>5988.4166740168339</v>
      </c>
      <c r="M16" s="163">
        <v>518.05280117400162</v>
      </c>
      <c r="N16" s="163">
        <v>8669.0472935343623</v>
      </c>
      <c r="O16" s="163">
        <v>8000.7687514491918</v>
      </c>
      <c r="P16" s="163">
        <v>1981.4662683264075</v>
      </c>
      <c r="Q16" s="163">
        <v>778.66858405078028</v>
      </c>
      <c r="R16" s="163">
        <v>1111.8923123759523</v>
      </c>
      <c r="S16" s="163">
        <v>4128.7415866960537</v>
      </c>
      <c r="T16" s="163">
        <v>668.27854208516885</v>
      </c>
      <c r="U16" s="163">
        <v>707.26787025620081</v>
      </c>
      <c r="V16" s="163">
        <v>421.56694771181526</v>
      </c>
      <c r="W16" s="163">
        <v>494.99256067540898</v>
      </c>
      <c r="X16" s="991"/>
    </row>
    <row r="17" spans="1:24" ht="15.95" customHeight="1">
      <c r="A17" s="1330"/>
      <c r="B17" s="961" t="s">
        <v>1338</v>
      </c>
      <c r="C17" s="1330"/>
      <c r="D17" s="992"/>
      <c r="E17" s="990" t="e">
        <f>#REF!/W17*100</f>
        <v>#REF!</v>
      </c>
      <c r="F17" s="162">
        <f t="shared" si="1"/>
        <v>13081.060207876226</v>
      </c>
      <c r="G17" s="163">
        <v>9572.2237617521187</v>
      </c>
      <c r="H17" s="163">
        <v>3481.8864413079818</v>
      </c>
      <c r="I17" s="163">
        <v>6090.3373204441414</v>
      </c>
      <c r="J17" s="163">
        <v>2148.2516071109885</v>
      </c>
      <c r="K17" s="163">
        <v>1995.7836461614343</v>
      </c>
      <c r="L17" s="163">
        <v>1791.7076227488878</v>
      </c>
      <c r="M17" s="163">
        <v>154.59444442283177</v>
      </c>
      <c r="N17" s="163">
        <v>2968.313708154164</v>
      </c>
      <c r="O17" s="163">
        <v>2718.1845115956412</v>
      </c>
      <c r="P17" s="163">
        <v>325.657104896649</v>
      </c>
      <c r="Q17" s="163">
        <v>168.97835146180006</v>
      </c>
      <c r="R17" s="163">
        <v>378.36760772229741</v>
      </c>
      <c r="S17" s="163">
        <v>1845.1814475148947</v>
      </c>
      <c r="T17" s="163">
        <v>250.12919655852252</v>
      </c>
      <c r="U17" s="163">
        <v>325.79788597079863</v>
      </c>
      <c r="V17" s="163">
        <v>133.33993137569371</v>
      </c>
      <c r="W17" s="163">
        <v>81.384920623450228</v>
      </c>
      <c r="X17" s="991"/>
    </row>
    <row r="18" spans="1:24" ht="15.95" customHeight="1">
      <c r="A18" s="961"/>
      <c r="B18" s="961" t="s">
        <v>1339</v>
      </c>
      <c r="C18" s="961"/>
      <c r="D18" s="992"/>
      <c r="E18" s="990" t="e">
        <f>#REF!/W18*100</f>
        <v>#REF!</v>
      </c>
      <c r="F18" s="162">
        <f t="shared" si="1"/>
        <v>10994.292542042576</v>
      </c>
      <c r="G18" s="163">
        <v>8089.7247994350892</v>
      </c>
      <c r="H18" s="163">
        <v>2363.9931466837038</v>
      </c>
      <c r="I18" s="163">
        <v>5725.7316527513867</v>
      </c>
      <c r="J18" s="163">
        <v>2161.3077620440886</v>
      </c>
      <c r="K18" s="163">
        <v>1729.0269550708408</v>
      </c>
      <c r="L18" s="163">
        <v>1591.3914382813034</v>
      </c>
      <c r="M18" s="163">
        <v>244.00549735515452</v>
      </c>
      <c r="N18" s="163">
        <v>2167.4634789871511</v>
      </c>
      <c r="O18" s="163">
        <v>1985.5209283609131</v>
      </c>
      <c r="P18" s="163">
        <v>597.31707730822188</v>
      </c>
      <c r="Q18" s="163">
        <v>348.79100582226948</v>
      </c>
      <c r="R18" s="163">
        <v>537.96393691962555</v>
      </c>
      <c r="S18" s="163">
        <v>501.44890831079624</v>
      </c>
      <c r="T18" s="163">
        <v>181.94255062623839</v>
      </c>
      <c r="U18" s="163">
        <v>341.26273418045326</v>
      </c>
      <c r="V18" s="163">
        <v>220.62498698878477</v>
      </c>
      <c r="W18" s="163">
        <v>175.21654245109838</v>
      </c>
      <c r="X18" s="991"/>
    </row>
    <row r="19" spans="1:24" ht="15.95" customHeight="1">
      <c r="A19" s="961"/>
      <c r="B19" s="961" t="s">
        <v>1340</v>
      </c>
      <c r="C19" s="961"/>
      <c r="D19" s="992"/>
      <c r="E19" s="990" t="e">
        <f>#REF!/W19*100</f>
        <v>#REF!</v>
      </c>
      <c r="F19" s="162">
        <f t="shared" si="1"/>
        <v>17515.383047801319</v>
      </c>
      <c r="G19" s="163">
        <v>14093.491947849247</v>
      </c>
      <c r="H19" s="163">
        <v>3214.6694931645789</v>
      </c>
      <c r="I19" s="163">
        <v>10878.82245468467</v>
      </c>
      <c r="J19" s="163">
        <v>3527.1563757235058</v>
      </c>
      <c r="K19" s="163">
        <v>3341.3846582867482</v>
      </c>
      <c r="L19" s="163">
        <v>2992.1876625331261</v>
      </c>
      <c r="M19" s="163">
        <v>1018.0937581412906</v>
      </c>
      <c r="N19" s="163">
        <v>2322.6735781086109</v>
      </c>
      <c r="O19" s="163">
        <v>2112.9573415940854</v>
      </c>
      <c r="P19" s="163">
        <v>599.28098100336592</v>
      </c>
      <c r="Q19" s="163">
        <v>316.27656942107029</v>
      </c>
      <c r="R19" s="163">
        <v>550.57366303505182</v>
      </c>
      <c r="S19" s="163">
        <v>646.82612813459752</v>
      </c>
      <c r="T19" s="163">
        <v>209.71623651452563</v>
      </c>
      <c r="U19" s="163">
        <v>496.36004416106437</v>
      </c>
      <c r="V19" s="163">
        <v>269.42428152368063</v>
      </c>
      <c r="W19" s="163">
        <v>333.43319615871701</v>
      </c>
      <c r="X19" s="991"/>
    </row>
    <row r="20" spans="1:24" ht="15.95" customHeight="1">
      <c r="A20" s="961"/>
      <c r="B20" s="961" t="s">
        <v>1341</v>
      </c>
      <c r="C20" s="961"/>
      <c r="D20" s="992"/>
      <c r="E20" s="990" t="e">
        <f>#REF!/W20*100</f>
        <v>#REF!</v>
      </c>
      <c r="F20" s="162">
        <f t="shared" si="1"/>
        <v>12279.676582361559</v>
      </c>
      <c r="G20" s="163">
        <v>8689.7787242259565</v>
      </c>
      <c r="H20" s="163">
        <v>1374.8823010560748</v>
      </c>
      <c r="I20" s="163">
        <v>7314.8964231698828</v>
      </c>
      <c r="J20" s="163">
        <v>2436.8140273954114</v>
      </c>
      <c r="K20" s="163">
        <v>1821.1098601586943</v>
      </c>
      <c r="L20" s="163">
        <v>2181.4478792447635</v>
      </c>
      <c r="M20" s="163">
        <v>875.52465637101636</v>
      </c>
      <c r="N20" s="163">
        <v>2744.322578309444</v>
      </c>
      <c r="O20" s="163">
        <v>2352.7122307204504</v>
      </c>
      <c r="P20" s="163">
        <v>586.10063965983534</v>
      </c>
      <c r="Q20" s="163">
        <v>548.63478583369249</v>
      </c>
      <c r="R20" s="163">
        <v>545.08959123159229</v>
      </c>
      <c r="S20" s="163">
        <v>672.88721399533006</v>
      </c>
      <c r="T20" s="163">
        <v>391.61034758899348</v>
      </c>
      <c r="U20" s="163">
        <v>450.02516080167265</v>
      </c>
      <c r="V20" s="163">
        <v>147.75025667125053</v>
      </c>
      <c r="W20" s="163">
        <v>247.79986235323449</v>
      </c>
      <c r="X20" s="991"/>
    </row>
    <row r="21" spans="1:24" ht="15.95" customHeight="1">
      <c r="A21" s="961"/>
      <c r="B21" s="961" t="s">
        <v>1342</v>
      </c>
      <c r="C21" s="961"/>
      <c r="D21" s="992"/>
      <c r="E21" s="990" t="e">
        <f>#REF!/W21*100</f>
        <v>#REF!</v>
      </c>
      <c r="F21" s="162">
        <f t="shared" si="1"/>
        <v>19763.035450441104</v>
      </c>
      <c r="G21" s="163">
        <v>16342.550998166118</v>
      </c>
      <c r="H21" s="163">
        <v>3261.5585659462822</v>
      </c>
      <c r="I21" s="163">
        <v>13080.992432219835</v>
      </c>
      <c r="J21" s="163">
        <v>4751.0656711279107</v>
      </c>
      <c r="K21" s="163">
        <v>2979.6358821778194</v>
      </c>
      <c r="L21" s="163">
        <v>3492.1487707891497</v>
      </c>
      <c r="M21" s="163">
        <v>1858.1421081249525</v>
      </c>
      <c r="N21" s="163">
        <v>2346.9350592499691</v>
      </c>
      <c r="O21" s="163">
        <v>2101.069788600314</v>
      </c>
      <c r="P21" s="163">
        <v>625.98941977697086</v>
      </c>
      <c r="Q21" s="163">
        <v>379.09499472388734</v>
      </c>
      <c r="R21" s="163">
        <v>575.93851286192205</v>
      </c>
      <c r="S21" s="163">
        <v>520.04686123753334</v>
      </c>
      <c r="T21" s="163">
        <v>245.86527064965611</v>
      </c>
      <c r="U21" s="163">
        <v>471.94079451184115</v>
      </c>
      <c r="V21" s="163">
        <v>345.83976589200859</v>
      </c>
      <c r="W21" s="163">
        <v>255.76883262116903</v>
      </c>
      <c r="X21" s="991"/>
    </row>
    <row r="22" spans="1:24" ht="15.95" customHeight="1">
      <c r="A22" s="961"/>
      <c r="B22" s="961" t="s">
        <v>1343</v>
      </c>
      <c r="C22" s="961"/>
      <c r="D22" s="992"/>
      <c r="E22" s="990" t="e">
        <f>#REF!/W22*100</f>
        <v>#REF!</v>
      </c>
      <c r="F22" s="162">
        <f t="shared" si="1"/>
        <v>3234.3105736874404</v>
      </c>
      <c r="G22" s="163">
        <v>2438.4125371310156</v>
      </c>
      <c r="H22" s="163">
        <v>554.75871507620025</v>
      </c>
      <c r="I22" s="163">
        <v>1883.653822054815</v>
      </c>
      <c r="J22" s="163">
        <v>773.29539103701268</v>
      </c>
      <c r="K22" s="163">
        <v>455.2130808522021</v>
      </c>
      <c r="L22" s="163">
        <v>601.32182075242611</v>
      </c>
      <c r="M22" s="163">
        <v>53.82352941317442</v>
      </c>
      <c r="N22" s="163">
        <v>572.025531966671</v>
      </c>
      <c r="O22" s="163">
        <v>465.64842128597667</v>
      </c>
      <c r="P22" s="163">
        <v>152.47822565905753</v>
      </c>
      <c r="Q22" s="163">
        <v>27.714285713010206</v>
      </c>
      <c r="R22" s="163">
        <v>160.346153819053</v>
      </c>
      <c r="S22" s="163">
        <v>125.1097560948559</v>
      </c>
      <c r="T22" s="163">
        <v>106.37711068069437</v>
      </c>
      <c r="U22" s="163">
        <v>96.226372158926509</v>
      </c>
      <c r="V22" s="163">
        <v>90.534634168514089</v>
      </c>
      <c r="W22" s="163">
        <v>37.111498262312971</v>
      </c>
      <c r="X22" s="991"/>
    </row>
    <row r="23" spans="1:24" ht="15.95" customHeight="1">
      <c r="A23" s="961"/>
      <c r="B23" s="961" t="s">
        <v>1344</v>
      </c>
      <c r="C23" s="961"/>
      <c r="D23" s="992"/>
      <c r="E23" s="990" t="e">
        <f>#REF!/W23*100</f>
        <v>#REF!</v>
      </c>
      <c r="F23" s="162">
        <f t="shared" si="1"/>
        <v>2566.4855750692318</v>
      </c>
      <c r="G23" s="163">
        <v>2256.8898635663936</v>
      </c>
      <c r="H23" s="163">
        <v>422.84795321637421</v>
      </c>
      <c r="I23" s="163">
        <v>1834.0419103500192</v>
      </c>
      <c r="J23" s="163">
        <v>779.62085770912267</v>
      </c>
      <c r="K23" s="163">
        <v>241.65789473684211</v>
      </c>
      <c r="L23" s="163">
        <v>745.65789474615974</v>
      </c>
      <c r="M23" s="163">
        <v>67.10526315789474</v>
      </c>
      <c r="N23" s="163">
        <v>177.03918128841323</v>
      </c>
      <c r="O23" s="163">
        <v>97.839181286549703</v>
      </c>
      <c r="P23" s="163">
        <v>50.761208576998044</v>
      </c>
      <c r="Q23" s="163">
        <v>11.131578947368419</v>
      </c>
      <c r="R23" s="163">
        <v>30.946393762183231</v>
      </c>
      <c r="S23" s="163">
        <v>5</v>
      </c>
      <c r="T23" s="163">
        <v>79.200000001863529</v>
      </c>
      <c r="U23" s="163">
        <v>32.131578947368418</v>
      </c>
      <c r="V23" s="163">
        <v>34.55263157894737</v>
      </c>
      <c r="W23" s="163">
        <v>65.872319688109158</v>
      </c>
      <c r="X23" s="991"/>
    </row>
    <row r="24" spans="1:24" ht="15.95" customHeight="1">
      <c r="A24" s="961"/>
      <c r="B24" s="961" t="s">
        <v>1345</v>
      </c>
      <c r="C24" s="961"/>
      <c r="D24" s="992"/>
      <c r="E24" s="990" t="e">
        <f>#REF!/W24*100</f>
        <v>#REF!</v>
      </c>
      <c r="F24" s="162">
        <f t="shared" si="1"/>
        <v>707</v>
      </c>
      <c r="G24" s="163">
        <v>554</v>
      </c>
      <c r="H24" s="163">
        <v>164</v>
      </c>
      <c r="I24" s="163">
        <v>390</v>
      </c>
      <c r="J24" s="163">
        <v>190</v>
      </c>
      <c r="K24" s="163">
        <v>47</v>
      </c>
      <c r="L24" s="163">
        <v>70</v>
      </c>
      <c r="M24" s="163">
        <v>83</v>
      </c>
      <c r="N24" s="163">
        <v>80</v>
      </c>
      <c r="O24" s="163">
        <v>64</v>
      </c>
      <c r="P24" s="163">
        <v>26</v>
      </c>
      <c r="Q24" s="163">
        <v>6</v>
      </c>
      <c r="R24" s="163">
        <v>27</v>
      </c>
      <c r="S24" s="163">
        <v>5</v>
      </c>
      <c r="T24" s="163">
        <v>16</v>
      </c>
      <c r="U24" s="163">
        <v>26</v>
      </c>
      <c r="V24" s="163">
        <v>42</v>
      </c>
      <c r="W24" s="163">
        <v>5</v>
      </c>
      <c r="X24" s="991"/>
    </row>
    <row r="25" spans="1:24" ht="15.95" customHeight="1">
      <c r="A25" s="961"/>
      <c r="B25" s="961" t="s">
        <v>1346</v>
      </c>
      <c r="C25" s="961"/>
      <c r="D25" s="992"/>
      <c r="E25" s="990" t="e">
        <f>#REF!/W25*100</f>
        <v>#REF!</v>
      </c>
      <c r="F25" s="162">
        <f t="shared" si="1"/>
        <v>3439</v>
      </c>
      <c r="G25" s="163">
        <v>2631</v>
      </c>
      <c r="H25" s="163">
        <v>714</v>
      </c>
      <c r="I25" s="163">
        <v>1917</v>
      </c>
      <c r="J25" s="163">
        <v>665</v>
      </c>
      <c r="K25" s="163">
        <v>303</v>
      </c>
      <c r="L25" s="163">
        <v>659</v>
      </c>
      <c r="M25" s="163">
        <v>290</v>
      </c>
      <c r="N25" s="163">
        <v>644</v>
      </c>
      <c r="O25" s="163">
        <v>474</v>
      </c>
      <c r="P25" s="163">
        <v>80</v>
      </c>
      <c r="Q25" s="163">
        <v>70</v>
      </c>
      <c r="R25" s="163">
        <v>80</v>
      </c>
      <c r="S25" s="163">
        <v>244</v>
      </c>
      <c r="T25" s="163">
        <v>170</v>
      </c>
      <c r="U25" s="163">
        <v>17</v>
      </c>
      <c r="V25" s="163">
        <v>63</v>
      </c>
      <c r="W25" s="163">
        <v>84</v>
      </c>
      <c r="X25" s="991"/>
    </row>
    <row r="26" spans="1:24" ht="15.95" customHeight="1">
      <c r="A26" s="1479" t="s">
        <v>448</v>
      </c>
      <c r="B26" s="1479"/>
      <c r="C26" s="1479"/>
      <c r="D26" s="992"/>
      <c r="E26" s="990"/>
      <c r="F26" s="162"/>
      <c r="G26" s="163"/>
      <c r="H26" s="163"/>
      <c r="I26" s="163"/>
      <c r="J26" s="163"/>
      <c r="K26" s="163"/>
      <c r="L26" s="163"/>
      <c r="M26" s="163"/>
      <c r="N26" s="163"/>
      <c r="O26" s="163"/>
      <c r="P26" s="163"/>
      <c r="Q26" s="163"/>
      <c r="R26" s="163"/>
      <c r="S26" s="163"/>
      <c r="T26" s="163"/>
      <c r="U26" s="163"/>
      <c r="V26" s="163"/>
      <c r="W26" s="163"/>
      <c r="X26" s="991"/>
    </row>
    <row r="27" spans="1:24" ht="15.95" customHeight="1">
      <c r="A27" s="961"/>
      <c r="B27" s="961" t="s">
        <v>1337</v>
      </c>
      <c r="C27" s="961"/>
      <c r="D27" s="992"/>
      <c r="E27" s="990" t="e">
        <f>#REF!/W27*100</f>
        <v>#REF!</v>
      </c>
      <c r="F27" s="162">
        <f t="shared" ref="F27:F36" si="2">G27+N27+U27+V27+W27</f>
        <v>31186.91693835122</v>
      </c>
      <c r="G27" s="163">
        <v>22456.124102375048</v>
      </c>
      <c r="H27" s="163">
        <v>4894.0617980606394</v>
      </c>
      <c r="I27" s="163">
        <v>17562.062304314419</v>
      </c>
      <c r="J27" s="163">
        <v>6307.8677797048986</v>
      </c>
      <c r="K27" s="163">
        <v>5190.1456843517717</v>
      </c>
      <c r="L27" s="163">
        <v>5545.9960390837414</v>
      </c>
      <c r="M27" s="163">
        <v>518.05280117400173</v>
      </c>
      <c r="N27" s="163">
        <v>7280.2370097957482</v>
      </c>
      <c r="O27" s="163">
        <v>6611.9584677105777</v>
      </c>
      <c r="P27" s="163">
        <v>1832.6769465299717</v>
      </c>
      <c r="Q27" s="163">
        <v>707.91100828945116</v>
      </c>
      <c r="R27" s="163">
        <v>1013.9252128043711</v>
      </c>
      <c r="S27" s="163">
        <v>3057.4453000867848</v>
      </c>
      <c r="T27" s="163">
        <v>668.27854208516885</v>
      </c>
      <c r="U27" s="163">
        <v>605.97973242924445</v>
      </c>
      <c r="V27" s="163">
        <v>401.78353307777286</v>
      </c>
      <c r="W27" s="163">
        <v>442.79256067340464</v>
      </c>
      <c r="X27" s="991"/>
    </row>
    <row r="28" spans="1:24" ht="15.95" customHeight="1">
      <c r="A28" s="961"/>
      <c r="B28" s="961" t="s">
        <v>1347</v>
      </c>
      <c r="C28" s="961"/>
      <c r="D28" s="992"/>
      <c r="E28" s="990" t="e">
        <f>#REF!/W28*100</f>
        <v>#REF!</v>
      </c>
      <c r="F28" s="162">
        <f t="shared" si="2"/>
        <v>13757.822428189867</v>
      </c>
      <c r="G28" s="163">
        <v>10219.150743961736</v>
      </c>
      <c r="H28" s="163">
        <v>3548.3976749073845</v>
      </c>
      <c r="I28" s="163">
        <v>6670.7530690543563</v>
      </c>
      <c r="J28" s="163">
        <v>2371.9701899821675</v>
      </c>
      <c r="K28" s="163">
        <v>2121.9450861726164</v>
      </c>
      <c r="L28" s="163">
        <v>2004.4433484762744</v>
      </c>
      <c r="M28" s="163">
        <v>172.39444442329764</v>
      </c>
      <c r="N28" s="163">
        <v>3010.2794224416662</v>
      </c>
      <c r="O28" s="163">
        <v>2744.3102258827712</v>
      </c>
      <c r="P28" s="163">
        <v>335.21996204004006</v>
      </c>
      <c r="Q28" s="163">
        <v>173.97835146214766</v>
      </c>
      <c r="R28" s="163">
        <v>389.93046486568852</v>
      </c>
      <c r="S28" s="163">
        <v>1845.1814475148949</v>
      </c>
      <c r="T28" s="163">
        <v>265.96919655889519</v>
      </c>
      <c r="U28" s="163">
        <v>340.68963200559409</v>
      </c>
      <c r="V28" s="163">
        <v>107.62882026630226</v>
      </c>
      <c r="W28" s="163">
        <v>80.073809514567458</v>
      </c>
      <c r="X28" s="991"/>
    </row>
    <row r="29" spans="1:24" ht="15.95" customHeight="1">
      <c r="A29" s="961"/>
      <c r="B29" s="961" t="s">
        <v>1348</v>
      </c>
      <c r="C29" s="961"/>
      <c r="D29" s="992"/>
      <c r="E29" s="990" t="e">
        <f>#REF!/W29*100</f>
        <v>#REF!</v>
      </c>
      <c r="F29" s="162">
        <f t="shared" si="2"/>
        <v>9471.2552203704236</v>
      </c>
      <c r="G29" s="163">
        <v>7557.1073182966011</v>
      </c>
      <c r="H29" s="163">
        <v>2216.2241076559585</v>
      </c>
      <c r="I29" s="163">
        <v>5340.8832106406444</v>
      </c>
      <c r="J29" s="163">
        <v>1952.9381767336718</v>
      </c>
      <c r="K29" s="163">
        <v>1687.8189132939108</v>
      </c>
      <c r="L29" s="163">
        <v>1383.8728598015537</v>
      </c>
      <c r="M29" s="163">
        <v>316.25326081150911</v>
      </c>
      <c r="N29" s="163">
        <v>1312.5824479160171</v>
      </c>
      <c r="O29" s="163">
        <v>1220.6948739370105</v>
      </c>
      <c r="P29" s="163">
        <v>367.72706622592341</v>
      </c>
      <c r="Q29" s="163">
        <v>132.97848306862721</v>
      </c>
      <c r="R29" s="163">
        <v>308.37392583732708</v>
      </c>
      <c r="S29" s="163">
        <v>411.61539880513283</v>
      </c>
      <c r="T29" s="163">
        <v>91.887573979006703</v>
      </c>
      <c r="U29" s="163">
        <v>236.30892751991922</v>
      </c>
      <c r="V29" s="163">
        <v>206.80177440337329</v>
      </c>
      <c r="W29" s="163">
        <v>158.45475223451268</v>
      </c>
      <c r="X29" s="991"/>
    </row>
    <row r="30" spans="1:24" ht="15.95" customHeight="1">
      <c r="A30" s="1330"/>
      <c r="B30" s="961" t="s">
        <v>1349</v>
      </c>
      <c r="C30" s="1330"/>
      <c r="D30" s="992"/>
      <c r="E30" s="990" t="e">
        <f>#REF!/W30*100</f>
        <v>#REF!</v>
      </c>
      <c r="F30" s="162">
        <f t="shared" si="2"/>
        <v>20102.020967811583</v>
      </c>
      <c r="G30" s="163">
        <v>14448.399757041132</v>
      </c>
      <c r="H30" s="163">
        <v>2992.7061947038374</v>
      </c>
      <c r="I30" s="163">
        <v>11455.693562337299</v>
      </c>
      <c r="J30" s="163">
        <v>4026.8976816943873</v>
      </c>
      <c r="K30" s="163">
        <v>3517.454481931597</v>
      </c>
      <c r="L30" s="163">
        <v>3171.9733934382457</v>
      </c>
      <c r="M30" s="163">
        <v>739.36800527306798</v>
      </c>
      <c r="N30" s="163">
        <v>4324.2717147875201</v>
      </c>
      <c r="O30" s="163">
        <v>4078.3405016277839</v>
      </c>
      <c r="P30" s="163">
        <v>941.24031388366063</v>
      </c>
      <c r="Q30" s="163">
        <v>597.8466679356942</v>
      </c>
      <c r="R30" s="163">
        <v>836.71077369049192</v>
      </c>
      <c r="S30" s="163">
        <v>1702.5427461179374</v>
      </c>
      <c r="T30" s="163">
        <v>245.93121315973599</v>
      </c>
      <c r="U30" s="163">
        <v>649.15048588532682</v>
      </c>
      <c r="V30" s="163">
        <v>298.62785730946371</v>
      </c>
      <c r="W30" s="163">
        <v>381.57115278813995</v>
      </c>
      <c r="X30" s="991"/>
    </row>
    <row r="31" spans="1:24" ht="15.95" customHeight="1">
      <c r="A31" s="1330"/>
      <c r="B31" s="961" t="s">
        <v>1350</v>
      </c>
      <c r="C31" s="1330"/>
      <c r="D31" s="992"/>
      <c r="E31" s="990" t="e">
        <f>#REF!/W31*100</f>
        <v>#REF!</v>
      </c>
      <c r="F31" s="162">
        <f t="shared" si="2"/>
        <v>12938.895289133032</v>
      </c>
      <c r="G31" s="163">
        <v>9322.3460976476363</v>
      </c>
      <c r="H31" s="163">
        <v>1550.7287406906726</v>
      </c>
      <c r="I31" s="163">
        <v>7771.6173569569655</v>
      </c>
      <c r="J31" s="163">
        <v>2495.5620775301613</v>
      </c>
      <c r="K31" s="163">
        <v>1869.142205784533</v>
      </c>
      <c r="L31" s="163">
        <v>2312.8642740134483</v>
      </c>
      <c r="M31" s="163">
        <v>1094.0487996288216</v>
      </c>
      <c r="N31" s="163">
        <v>2743.9885036999181</v>
      </c>
      <c r="O31" s="163">
        <v>2352.3781561109249</v>
      </c>
      <c r="P31" s="163">
        <v>606.80393636312624</v>
      </c>
      <c r="Q31" s="163">
        <v>537.14760634921458</v>
      </c>
      <c r="R31" s="163">
        <v>560.45955460216294</v>
      </c>
      <c r="S31" s="163">
        <v>647.96705879642116</v>
      </c>
      <c r="T31" s="163">
        <v>391.61034758899348</v>
      </c>
      <c r="U31" s="163">
        <v>471.83973277685061</v>
      </c>
      <c r="V31" s="163">
        <v>156.90497977769934</v>
      </c>
      <c r="W31" s="163">
        <v>243.81597523092799</v>
      </c>
      <c r="X31" s="991"/>
    </row>
    <row r="32" spans="1:24" ht="15.95" customHeight="1">
      <c r="A32" s="1330"/>
      <c r="B32" s="961" t="s">
        <v>1351</v>
      </c>
      <c r="C32" s="1330"/>
      <c r="D32" s="992"/>
      <c r="E32" s="990" t="e">
        <f>#REF!/W32*100</f>
        <v>#REF!</v>
      </c>
      <c r="F32" s="162">
        <f t="shared" si="2"/>
        <v>20260.211846109854</v>
      </c>
      <c r="G32" s="163">
        <v>16673.147052148473</v>
      </c>
      <c r="H32" s="163">
        <v>3428.4780305435888</v>
      </c>
      <c r="I32" s="163">
        <v>13244.669021604886</v>
      </c>
      <c r="J32" s="163">
        <v>4835.2264833009049</v>
      </c>
      <c r="K32" s="163">
        <v>3032.0133202908864</v>
      </c>
      <c r="L32" s="163">
        <v>3564.8255714199217</v>
      </c>
      <c r="M32" s="163">
        <v>1812.6036465931711</v>
      </c>
      <c r="N32" s="163">
        <v>2510.3965977157054</v>
      </c>
      <c r="O32" s="163">
        <v>2221.5313270644015</v>
      </c>
      <c r="P32" s="163">
        <v>626.14326593056774</v>
      </c>
      <c r="Q32" s="163">
        <v>369.2488408774841</v>
      </c>
      <c r="R32" s="163">
        <v>579.09235901551881</v>
      </c>
      <c r="S32" s="163">
        <v>647.04686124083048</v>
      </c>
      <c r="T32" s="163">
        <v>288.86527065130474</v>
      </c>
      <c r="U32" s="163">
        <v>476.52369084263023</v>
      </c>
      <c r="V32" s="163">
        <v>344.5901742923981</v>
      </c>
      <c r="W32" s="163">
        <v>255.55433111064414</v>
      </c>
      <c r="X32" s="991"/>
    </row>
    <row r="33" spans="1:24" ht="15.95" customHeight="1">
      <c r="A33" s="1330"/>
      <c r="B33" s="961" t="s">
        <v>1352</v>
      </c>
      <c r="C33" s="1330"/>
      <c r="D33" s="992"/>
      <c r="E33" s="990" t="e">
        <f>#REF!/W33*100</f>
        <v>#REF!</v>
      </c>
      <c r="F33" s="162">
        <f t="shared" si="2"/>
        <v>3771.0864745669155</v>
      </c>
      <c r="G33" s="163">
        <v>2807.4837852337942</v>
      </c>
      <c r="H33" s="163">
        <v>499.09089786903803</v>
      </c>
      <c r="I33" s="163">
        <v>2308.3928873647574</v>
      </c>
      <c r="J33" s="163">
        <v>871.12015140462233</v>
      </c>
      <c r="K33" s="163">
        <v>643.11051672827659</v>
      </c>
      <c r="L33" s="163">
        <v>704.64638213330511</v>
      </c>
      <c r="M33" s="163">
        <v>89.515837098552836</v>
      </c>
      <c r="N33" s="163">
        <v>687.02553195379744</v>
      </c>
      <c r="O33" s="163">
        <v>580.64842127310317</v>
      </c>
      <c r="P33" s="163">
        <v>169.47822565721845</v>
      </c>
      <c r="Q33" s="163">
        <v>50.04761904389143</v>
      </c>
      <c r="R33" s="163">
        <v>182.67948714993423</v>
      </c>
      <c r="S33" s="163">
        <v>178.44308942205896</v>
      </c>
      <c r="T33" s="163">
        <v>106.37711068069437</v>
      </c>
      <c r="U33" s="163">
        <v>103.38866058139186</v>
      </c>
      <c r="V33" s="163">
        <v>119.74366520473802</v>
      </c>
      <c r="W33" s="163">
        <v>53.444831593194195</v>
      </c>
      <c r="X33" s="991"/>
    </row>
    <row r="34" spans="1:24" ht="15.95" customHeight="1">
      <c r="A34" s="1330"/>
      <c r="B34" s="961" t="s">
        <v>1353</v>
      </c>
      <c r="C34" s="1330"/>
      <c r="D34" s="992"/>
      <c r="E34" s="990" t="e">
        <f>#REF!/W34*100</f>
        <v>#REF!</v>
      </c>
      <c r="F34" s="162">
        <f t="shared" si="2"/>
        <v>2707.6961013850214</v>
      </c>
      <c r="G34" s="163">
        <v>2392.1003898821832</v>
      </c>
      <c r="H34" s="163">
        <v>476.95321637426895</v>
      </c>
      <c r="I34" s="163">
        <v>1915.147173507914</v>
      </c>
      <c r="J34" s="163">
        <v>830.72612086701747</v>
      </c>
      <c r="K34" s="163">
        <v>246.65789473684211</v>
      </c>
      <c r="L34" s="163">
        <v>770.65789474615974</v>
      </c>
      <c r="M34" s="163">
        <v>67.10526315789474</v>
      </c>
      <c r="N34" s="163">
        <v>177.03918128841323</v>
      </c>
      <c r="O34" s="163">
        <v>97.839181286549703</v>
      </c>
      <c r="P34" s="163">
        <v>50.761208576998044</v>
      </c>
      <c r="Q34" s="163">
        <v>11.131578947368419</v>
      </c>
      <c r="R34" s="163">
        <v>30.946393762183234</v>
      </c>
      <c r="S34" s="163">
        <v>5</v>
      </c>
      <c r="T34" s="163">
        <v>79.200000001863529</v>
      </c>
      <c r="U34" s="163">
        <v>37.131578947368418</v>
      </c>
      <c r="V34" s="163">
        <v>27.552631578947366</v>
      </c>
      <c r="W34" s="163">
        <v>73.872319688109158</v>
      </c>
      <c r="X34" s="991"/>
    </row>
    <row r="35" spans="1:24" ht="15.95" customHeight="1">
      <c r="A35" s="1330"/>
      <c r="B35" s="961" t="s">
        <v>1354</v>
      </c>
      <c r="C35" s="1330"/>
      <c r="D35" s="992"/>
      <c r="E35" s="990" t="e">
        <f>#REF!/W35*100</f>
        <v>#REF!</v>
      </c>
      <c r="F35" s="162">
        <f t="shared" si="2"/>
        <v>1128</v>
      </c>
      <c r="G35" s="163">
        <v>917</v>
      </c>
      <c r="H35" s="163">
        <v>414</v>
      </c>
      <c r="I35" s="163">
        <v>503</v>
      </c>
      <c r="J35" s="163">
        <v>226</v>
      </c>
      <c r="K35" s="163">
        <v>88</v>
      </c>
      <c r="L35" s="163">
        <v>106</v>
      </c>
      <c r="M35" s="163">
        <v>83</v>
      </c>
      <c r="N35" s="163">
        <v>118</v>
      </c>
      <c r="O35" s="163">
        <v>102</v>
      </c>
      <c r="P35" s="163">
        <v>25</v>
      </c>
      <c r="Q35" s="163">
        <v>5</v>
      </c>
      <c r="R35" s="163">
        <v>26</v>
      </c>
      <c r="S35" s="163">
        <v>46</v>
      </c>
      <c r="T35" s="163">
        <v>16</v>
      </c>
      <c r="U35" s="163">
        <v>31</v>
      </c>
      <c r="V35" s="163">
        <v>52</v>
      </c>
      <c r="W35" s="163">
        <v>10</v>
      </c>
      <c r="X35" s="991"/>
    </row>
    <row r="36" spans="1:24" ht="15.95" customHeight="1">
      <c r="A36" s="1330"/>
      <c r="B36" s="961" t="s">
        <v>1355</v>
      </c>
      <c r="C36" s="1330"/>
      <c r="D36" s="992"/>
      <c r="E36" s="990" t="e">
        <f>#REF!/W36*100</f>
        <v>#REF!</v>
      </c>
      <c r="F36" s="162">
        <f t="shared" si="2"/>
        <v>2778</v>
      </c>
      <c r="G36" s="163">
        <v>2104</v>
      </c>
      <c r="H36" s="163">
        <v>450</v>
      </c>
      <c r="I36" s="163">
        <v>1654</v>
      </c>
      <c r="J36" s="163">
        <v>574</v>
      </c>
      <c r="K36" s="163">
        <v>262</v>
      </c>
      <c r="L36" s="163">
        <v>548</v>
      </c>
      <c r="M36" s="163">
        <v>270</v>
      </c>
      <c r="N36" s="163">
        <v>528</v>
      </c>
      <c r="O36" s="163">
        <v>363</v>
      </c>
      <c r="P36" s="163">
        <v>70</v>
      </c>
      <c r="Q36" s="163">
        <v>70</v>
      </c>
      <c r="R36" s="163">
        <v>70</v>
      </c>
      <c r="S36" s="163">
        <v>153</v>
      </c>
      <c r="T36" s="163">
        <v>165</v>
      </c>
      <c r="U36" s="163">
        <v>12</v>
      </c>
      <c r="V36" s="163">
        <v>53</v>
      </c>
      <c r="W36" s="163">
        <v>81</v>
      </c>
      <c r="X36" s="991"/>
    </row>
    <row r="37" spans="1:24" ht="15.95" customHeight="1">
      <c r="A37" s="1479" t="s">
        <v>449</v>
      </c>
      <c r="B37" s="1479"/>
      <c r="C37" s="1479"/>
      <c r="D37" s="2"/>
      <c r="E37" s="990"/>
      <c r="F37" s="162"/>
      <c r="G37" s="163"/>
      <c r="H37" s="163"/>
      <c r="I37" s="163"/>
      <c r="J37" s="163"/>
      <c r="K37" s="163"/>
      <c r="L37" s="163"/>
      <c r="M37" s="163"/>
      <c r="N37" s="163"/>
      <c r="O37" s="163"/>
      <c r="P37" s="163"/>
      <c r="Q37" s="163"/>
      <c r="R37" s="163"/>
      <c r="S37" s="163"/>
      <c r="T37" s="163"/>
      <c r="U37" s="163"/>
      <c r="V37" s="163"/>
      <c r="W37" s="163"/>
      <c r="X37" s="991"/>
    </row>
    <row r="38" spans="1:24" ht="15.95" customHeight="1">
      <c r="A38" s="6"/>
      <c r="B38" s="961" t="s">
        <v>1337</v>
      </c>
      <c r="C38" s="6"/>
      <c r="D38" s="994"/>
      <c r="E38" s="995" t="e">
        <f>#REF!/W38*100</f>
        <v>#REF!</v>
      </c>
      <c r="F38" s="162">
        <f t="shared" ref="F38:F47" si="3">G38+N38+U38+V38+W38</f>
        <v>20507.632017200314</v>
      </c>
      <c r="G38" s="163">
        <v>14634.138866655248</v>
      </c>
      <c r="H38" s="163">
        <v>4177.4458803702146</v>
      </c>
      <c r="I38" s="163">
        <v>10456.692986285034</v>
      </c>
      <c r="J38" s="163">
        <v>4102.4582403350687</v>
      </c>
      <c r="K38" s="163">
        <v>2664.912106889502</v>
      </c>
      <c r="L38" s="163">
        <v>3147.4052921509106</v>
      </c>
      <c r="M38" s="163">
        <v>541.91734690955275</v>
      </c>
      <c r="N38" s="163">
        <v>4692.6533471643233</v>
      </c>
      <c r="O38" s="163">
        <v>4547.7019687273369</v>
      </c>
      <c r="P38" s="163">
        <v>1250.3661511907133</v>
      </c>
      <c r="Q38" s="163">
        <v>514.2003464324963</v>
      </c>
      <c r="R38" s="163">
        <v>818.51735940477317</v>
      </c>
      <c r="S38" s="163">
        <v>1964.6181116993546</v>
      </c>
      <c r="T38" s="163">
        <v>144.95137843698623</v>
      </c>
      <c r="U38" s="163">
        <v>447.53257388195993</v>
      </c>
      <c r="V38" s="163">
        <v>319.79928041193125</v>
      </c>
      <c r="W38" s="163">
        <v>413.50794908685066</v>
      </c>
      <c r="X38" s="991"/>
    </row>
    <row r="39" spans="1:24" ht="15.95" customHeight="1">
      <c r="A39" s="6"/>
      <c r="B39" s="961" t="s">
        <v>1347</v>
      </c>
      <c r="C39" s="6"/>
      <c r="D39" s="2"/>
      <c r="E39" s="995" t="e">
        <f>#REF!/W39*100</f>
        <v>#REF!</v>
      </c>
      <c r="F39" s="162">
        <f t="shared" si="3"/>
        <v>5670.2404720742024</v>
      </c>
      <c r="G39" s="163">
        <v>4407.6838252247371</v>
      </c>
      <c r="H39" s="163">
        <v>1096.032537447657</v>
      </c>
      <c r="I39" s="163">
        <v>3311.6512877770788</v>
      </c>
      <c r="J39" s="163">
        <v>1139.9828846048554</v>
      </c>
      <c r="K39" s="163">
        <v>1339.8481035870709</v>
      </c>
      <c r="L39" s="163">
        <v>816.97414573874914</v>
      </c>
      <c r="M39" s="163">
        <v>14.846153846403194</v>
      </c>
      <c r="N39" s="163">
        <v>1121.1951954652545</v>
      </c>
      <c r="O39" s="163">
        <v>991.66699777566828</v>
      </c>
      <c r="P39" s="163">
        <v>410.47175172320578</v>
      </c>
      <c r="Q39" s="163">
        <v>125.29301599799535</v>
      </c>
      <c r="R39" s="163">
        <v>337.92244373380817</v>
      </c>
      <c r="S39" s="163">
        <v>117.97978632065887</v>
      </c>
      <c r="T39" s="163">
        <v>129.52819768958605</v>
      </c>
      <c r="U39" s="163">
        <v>80.365209606447792</v>
      </c>
      <c r="V39" s="163">
        <v>40.90533268632052</v>
      </c>
      <c r="W39" s="163">
        <v>20.090909091442359</v>
      </c>
      <c r="X39" s="991"/>
    </row>
    <row r="40" spans="1:24" ht="15.95" customHeight="1">
      <c r="A40" s="1330"/>
      <c r="B40" s="961" t="s">
        <v>1348</v>
      </c>
      <c r="C40" s="1330"/>
      <c r="D40" s="992"/>
      <c r="E40" s="995" t="e">
        <f>#REF!/W40*100</f>
        <v>#REF!</v>
      </c>
      <c r="F40" s="162">
        <f t="shared" si="3"/>
        <v>10079.352949089214</v>
      </c>
      <c r="G40" s="163">
        <v>7142.4065751784992</v>
      </c>
      <c r="H40" s="163">
        <v>1718.5060890621007</v>
      </c>
      <c r="I40" s="163">
        <v>5423.9004861163976</v>
      </c>
      <c r="J40" s="163">
        <v>2062.4150570500537</v>
      </c>
      <c r="K40" s="163">
        <v>1365.371279486073</v>
      </c>
      <c r="L40" s="163">
        <v>1804.4881211977872</v>
      </c>
      <c r="M40" s="163">
        <v>191.62602838248378</v>
      </c>
      <c r="N40" s="163">
        <v>2601.9948656558377</v>
      </c>
      <c r="O40" s="163">
        <v>2320.2639983496047</v>
      </c>
      <c r="P40" s="163">
        <v>605.25232904679115</v>
      </c>
      <c r="Q40" s="163">
        <v>219.3508271905765</v>
      </c>
      <c r="R40" s="163">
        <v>410.86706351775558</v>
      </c>
      <c r="S40" s="163">
        <v>1084.7937785944819</v>
      </c>
      <c r="T40" s="163">
        <v>281.73086730623277</v>
      </c>
      <c r="U40" s="163">
        <v>166.99629370798652</v>
      </c>
      <c r="V40" s="163">
        <v>61.919933806923375</v>
      </c>
      <c r="W40" s="163">
        <v>106.03528073996658</v>
      </c>
      <c r="X40" s="991"/>
    </row>
    <row r="41" spans="1:24" ht="15.95" customHeight="1">
      <c r="A41" s="1330"/>
      <c r="B41" s="961" t="s">
        <v>1349</v>
      </c>
      <c r="C41" s="1330"/>
      <c r="D41" s="992"/>
      <c r="E41" s="995" t="e">
        <f>#REF!/W41*100</f>
        <v>#REF!</v>
      </c>
      <c r="F41" s="162">
        <f t="shared" si="3"/>
        <v>16270.112882776117</v>
      </c>
      <c r="G41" s="163">
        <v>13214.720980591328</v>
      </c>
      <c r="H41" s="163">
        <v>2213.7455823829409</v>
      </c>
      <c r="I41" s="163">
        <v>11000.975398208386</v>
      </c>
      <c r="J41" s="163">
        <v>3399.4421087125552</v>
      </c>
      <c r="K41" s="163">
        <v>3668.2903616435606</v>
      </c>
      <c r="L41" s="163">
        <v>3638.2054146432406</v>
      </c>
      <c r="M41" s="163">
        <v>295.03751320902995</v>
      </c>
      <c r="N41" s="163">
        <v>2104.0760211874813</v>
      </c>
      <c r="O41" s="163">
        <v>1771.8602924441611</v>
      </c>
      <c r="P41" s="163">
        <v>293.3512869122996</v>
      </c>
      <c r="Q41" s="163">
        <v>195.00744028432661</v>
      </c>
      <c r="R41" s="163">
        <v>250.39669653814286</v>
      </c>
      <c r="S41" s="163">
        <v>1033.1048687093917</v>
      </c>
      <c r="T41" s="163">
        <v>332.2157287433202</v>
      </c>
      <c r="U41" s="163">
        <v>529.90881725956501</v>
      </c>
      <c r="V41" s="163">
        <v>236.91512757370438</v>
      </c>
      <c r="W41" s="163">
        <v>184.49193616403733</v>
      </c>
      <c r="X41" s="991"/>
    </row>
    <row r="42" spans="1:24" ht="15.95" customHeight="1">
      <c r="A42" s="1330"/>
      <c r="B42" s="961" t="s">
        <v>1350</v>
      </c>
      <c r="C42" s="1330"/>
      <c r="D42" s="992"/>
      <c r="E42" s="995" t="e">
        <f>#REF!/W42*100</f>
        <v>#REF!</v>
      </c>
      <c r="F42" s="162">
        <f t="shared" si="3"/>
        <v>18793.262238415031</v>
      </c>
      <c r="G42" s="163">
        <v>13046.074655387911</v>
      </c>
      <c r="H42" s="163">
        <v>4205.0568173046177</v>
      </c>
      <c r="I42" s="163">
        <v>8841.0178380832967</v>
      </c>
      <c r="J42" s="163">
        <v>3333.8111257064593</v>
      </c>
      <c r="K42" s="163">
        <v>2663.4463663011406</v>
      </c>
      <c r="L42" s="163">
        <v>2191.922623201549</v>
      </c>
      <c r="M42" s="163">
        <v>651.83772287414808</v>
      </c>
      <c r="N42" s="163">
        <v>4958.6724985529891</v>
      </c>
      <c r="O42" s="163">
        <v>4252.3558576244959</v>
      </c>
      <c r="P42" s="163">
        <v>720.03117016213184</v>
      </c>
      <c r="Q42" s="163">
        <v>349.94278459917706</v>
      </c>
      <c r="R42" s="163">
        <v>524.84360645167283</v>
      </c>
      <c r="S42" s="163">
        <v>2657.5382964115138</v>
      </c>
      <c r="T42" s="163">
        <v>706.31664092849314</v>
      </c>
      <c r="U42" s="163">
        <v>333.65101555978021</v>
      </c>
      <c r="V42" s="163">
        <v>234.75509746847203</v>
      </c>
      <c r="W42" s="163">
        <v>220.10897144588071</v>
      </c>
      <c r="X42" s="991"/>
    </row>
    <row r="43" spans="1:24" ht="15.95" customHeight="1">
      <c r="A43" s="1330"/>
      <c r="B43" s="961" t="s">
        <v>1351</v>
      </c>
      <c r="C43" s="1330"/>
      <c r="D43" s="992"/>
      <c r="E43" s="995" t="e">
        <f>#REF!/W43*100</f>
        <v>#REF!</v>
      </c>
      <c r="F43" s="162">
        <f t="shared" si="3"/>
        <v>17493.303211264752</v>
      </c>
      <c r="G43" s="163">
        <v>12292.812399108027</v>
      </c>
      <c r="H43" s="163">
        <v>2322.330071202965</v>
      </c>
      <c r="I43" s="163">
        <v>9970.4823279050634</v>
      </c>
      <c r="J43" s="163">
        <v>3429.1298304665243</v>
      </c>
      <c r="K43" s="163">
        <v>2755.6862927014231</v>
      </c>
      <c r="L43" s="163">
        <v>2699.4345377797322</v>
      </c>
      <c r="M43" s="163">
        <v>1086.2316669573838</v>
      </c>
      <c r="N43" s="163">
        <v>3763.4258778441731</v>
      </c>
      <c r="O43" s="163">
        <v>3643.0914048294635</v>
      </c>
      <c r="P43" s="163">
        <v>969.10110980782076</v>
      </c>
      <c r="Q43" s="163">
        <v>861.72225776377752</v>
      </c>
      <c r="R43" s="163">
        <v>889.36446017331923</v>
      </c>
      <c r="S43" s="163">
        <v>922.90357708454644</v>
      </c>
      <c r="T43" s="163">
        <v>120.33447301470892</v>
      </c>
      <c r="U43" s="163">
        <v>741.26370400909718</v>
      </c>
      <c r="V43" s="163">
        <v>300.94039616426488</v>
      </c>
      <c r="W43" s="163">
        <v>394.86083413919232</v>
      </c>
      <c r="X43" s="991"/>
    </row>
    <row r="44" spans="1:24" ht="15.95" customHeight="1">
      <c r="A44" s="1330"/>
      <c r="B44" s="961" t="s">
        <v>1352</v>
      </c>
      <c r="C44" s="1330"/>
      <c r="D44" s="992"/>
      <c r="E44" s="995" t="e">
        <f>#REF!/W44*100</f>
        <v>#REF!</v>
      </c>
      <c r="F44" s="162">
        <f t="shared" si="3"/>
        <v>5096.790634937016</v>
      </c>
      <c r="G44" s="163">
        <v>4265.4345068719931</v>
      </c>
      <c r="H44" s="163">
        <v>1161.7865110097944</v>
      </c>
      <c r="I44" s="163">
        <v>3103.6479958621999</v>
      </c>
      <c r="J44" s="163">
        <v>977.15648709143068</v>
      </c>
      <c r="K44" s="163">
        <v>949.15678211700606</v>
      </c>
      <c r="L44" s="163">
        <v>1013.79127667816</v>
      </c>
      <c r="M44" s="163">
        <v>163.54344997560332</v>
      </c>
      <c r="N44" s="163">
        <v>375.84882508492854</v>
      </c>
      <c r="O44" s="163">
        <v>195.51554612851928</v>
      </c>
      <c r="P44" s="163">
        <v>51.160850036978616</v>
      </c>
      <c r="Q44" s="163">
        <v>1</v>
      </c>
      <c r="R44" s="163">
        <v>67.381011881014373</v>
      </c>
      <c r="S44" s="163">
        <v>75.973684210526315</v>
      </c>
      <c r="T44" s="163">
        <v>180.33327895640926</v>
      </c>
      <c r="U44" s="163">
        <v>197.6637411995026</v>
      </c>
      <c r="V44" s="163">
        <v>184.11219924024164</v>
      </c>
      <c r="W44" s="163">
        <v>73.73136254035056</v>
      </c>
      <c r="X44" s="991"/>
    </row>
    <row r="45" spans="1:24" ht="15.95" customHeight="1">
      <c r="A45" s="1330"/>
      <c r="B45" s="961" t="s">
        <v>1353</v>
      </c>
      <c r="C45" s="1330"/>
      <c r="D45" s="992"/>
      <c r="E45" s="995" t="e">
        <f>#REF!/W45*100</f>
        <v>#REF!</v>
      </c>
      <c r="F45" s="162">
        <f t="shared" si="3"/>
        <v>11160.377482895712</v>
      </c>
      <c r="G45" s="163">
        <v>9469.3009914028353</v>
      </c>
      <c r="H45" s="163">
        <v>1254.1926280039636</v>
      </c>
      <c r="I45" s="163">
        <v>8215.108363398871</v>
      </c>
      <c r="J45" s="163">
        <v>3158.1683806051092</v>
      </c>
      <c r="K45" s="163">
        <v>1822.7139270806442</v>
      </c>
      <c r="L45" s="163">
        <v>2274.0291428839359</v>
      </c>
      <c r="M45" s="163">
        <v>960.19691282918177</v>
      </c>
      <c r="N45" s="163">
        <v>1171.1653290329257</v>
      </c>
      <c r="O45" s="163">
        <v>1056.8029808721112</v>
      </c>
      <c r="P45" s="163">
        <v>332.68189701181797</v>
      </c>
      <c r="Q45" s="163">
        <v>82.761904753222709</v>
      </c>
      <c r="R45" s="163">
        <v>336.03913625997683</v>
      </c>
      <c r="S45" s="163">
        <v>305.32004284709365</v>
      </c>
      <c r="T45" s="163">
        <v>114.36234816081446</v>
      </c>
      <c r="U45" s="163">
        <v>220.23511654561827</v>
      </c>
      <c r="V45" s="163">
        <v>159.39880281090939</v>
      </c>
      <c r="W45" s="163">
        <v>140.27724310342373</v>
      </c>
      <c r="X45" s="991"/>
    </row>
    <row r="46" spans="1:24" ht="15.95" customHeight="1">
      <c r="A46" s="1330"/>
      <c r="B46" s="961" t="s">
        <v>1354</v>
      </c>
      <c r="C46" s="1330"/>
      <c r="D46" s="992"/>
      <c r="E46" s="995" t="e">
        <f>#REF!/W46*100</f>
        <v>#REF!</v>
      </c>
      <c r="F46" s="162">
        <f t="shared" si="3"/>
        <v>7938.0746810185483</v>
      </c>
      <c r="G46" s="163">
        <v>6392.7277499208876</v>
      </c>
      <c r="H46" s="163">
        <v>1567.2112106878033</v>
      </c>
      <c r="I46" s="163">
        <v>4825.5165392330837</v>
      </c>
      <c r="J46" s="163">
        <v>1553.1318651898625</v>
      </c>
      <c r="K46" s="163">
        <v>1051.8628834840147</v>
      </c>
      <c r="L46" s="163">
        <v>1266.4165273826761</v>
      </c>
      <c r="M46" s="163">
        <v>954.10526317653</v>
      </c>
      <c r="N46" s="163">
        <v>1141.5884496090096</v>
      </c>
      <c r="O46" s="163">
        <v>1087.4421081417613</v>
      </c>
      <c r="P46" s="163">
        <v>285.63437931574691</v>
      </c>
      <c r="Q46" s="163">
        <v>229.01157895230676</v>
      </c>
      <c r="R46" s="163">
        <v>254.78639376721475</v>
      </c>
      <c r="S46" s="163">
        <v>318.00975610649272</v>
      </c>
      <c r="T46" s="163">
        <v>54.146341467248334</v>
      </c>
      <c r="U46" s="163">
        <v>192.39596921836863</v>
      </c>
      <c r="V46" s="163">
        <v>117.88726574792734</v>
      </c>
      <c r="W46" s="163">
        <v>93.475246522355917</v>
      </c>
      <c r="X46" s="991"/>
    </row>
    <row r="47" spans="1:24" ht="15.95" customHeight="1" thickBot="1">
      <c r="A47" s="1331"/>
      <c r="B47" s="1319" t="s">
        <v>1355</v>
      </c>
      <c r="C47" s="1331"/>
      <c r="D47" s="996"/>
      <c r="E47" s="997" t="e">
        <f>#REF!/W47*100</f>
        <v>#REF!</v>
      </c>
      <c r="F47" s="164">
        <f t="shared" si="3"/>
        <v>5092.7586962470177</v>
      </c>
      <c r="G47" s="165">
        <v>4031.5586962451544</v>
      </c>
      <c r="H47" s="165">
        <v>754.33333333333337</v>
      </c>
      <c r="I47" s="165">
        <v>3277.2253629118209</v>
      </c>
      <c r="J47" s="165">
        <v>1336.6126814559104</v>
      </c>
      <c r="K47" s="165">
        <v>377</v>
      </c>
      <c r="L47" s="165">
        <v>1260.6126814559104</v>
      </c>
      <c r="M47" s="165">
        <v>303</v>
      </c>
      <c r="N47" s="165">
        <v>761.2000000018636</v>
      </c>
      <c r="O47" s="165">
        <v>506</v>
      </c>
      <c r="P47" s="165">
        <v>107</v>
      </c>
      <c r="Q47" s="165">
        <v>77</v>
      </c>
      <c r="R47" s="165">
        <v>108</v>
      </c>
      <c r="S47" s="165">
        <v>214</v>
      </c>
      <c r="T47" s="165">
        <v>255.20000000186354</v>
      </c>
      <c r="U47" s="165">
        <v>54</v>
      </c>
      <c r="V47" s="165">
        <v>112</v>
      </c>
      <c r="W47" s="165">
        <v>134</v>
      </c>
      <c r="X47" s="991"/>
    </row>
    <row r="48" spans="1:24" s="998" customFormat="1" ht="30.75" customHeight="1">
      <c r="A48" s="2033" t="s">
        <v>1356</v>
      </c>
      <c r="B48" s="2033"/>
      <c r="C48" s="2033"/>
      <c r="D48" s="2033"/>
      <c r="E48" s="2033"/>
      <c r="F48" s="2033"/>
      <c r="G48" s="2033"/>
      <c r="H48" s="2033"/>
      <c r="I48" s="2033"/>
      <c r="J48" s="2033"/>
      <c r="K48" s="2033"/>
      <c r="L48" s="2033"/>
      <c r="M48" s="2033"/>
      <c r="N48" s="2033"/>
      <c r="O48" s="2033"/>
      <c r="P48" s="2033"/>
      <c r="Q48" s="2033"/>
      <c r="R48" s="2033"/>
      <c r="S48" s="2033"/>
      <c r="T48" s="2033"/>
      <c r="U48" s="2033"/>
      <c r="V48" s="2033"/>
      <c r="W48" s="2033"/>
    </row>
    <row r="49" spans="5:5" ht="26.1" customHeight="1">
      <c r="E49" s="999"/>
    </row>
    <row r="50" spans="5:5" ht="26.1" customHeight="1">
      <c r="E50" s="999"/>
    </row>
    <row r="51" spans="5:5" ht="26.1" customHeight="1">
      <c r="E51" s="999"/>
    </row>
    <row r="52" spans="5:5" ht="26.1" customHeight="1">
      <c r="E52" s="999"/>
    </row>
    <row r="53" spans="5:5" ht="26.1" customHeight="1">
      <c r="E53" s="999"/>
    </row>
    <row r="54" spans="5:5" ht="26.1" customHeight="1">
      <c r="E54" s="999"/>
    </row>
    <row r="55" spans="5:5" ht="26.1" customHeight="1">
      <c r="E55" s="999"/>
    </row>
    <row r="56" spans="5:5" ht="26.1" customHeight="1">
      <c r="E56" s="999"/>
    </row>
    <row r="57" spans="5:5" ht="26.1" customHeight="1">
      <c r="E57" s="999"/>
    </row>
    <row r="58" spans="5:5" ht="26.1" customHeight="1">
      <c r="E58" s="999"/>
    </row>
    <row r="59" spans="5:5" ht="26.1" customHeight="1">
      <c r="E59" s="999"/>
    </row>
    <row r="60" spans="5:5" ht="26.1" customHeight="1">
      <c r="E60" s="999"/>
    </row>
    <row r="61" spans="5:5" ht="26.1" customHeight="1">
      <c r="E61" s="999"/>
    </row>
    <row r="62" spans="5:5" ht="26.1" customHeight="1">
      <c r="E62" s="999"/>
    </row>
    <row r="63" spans="5:5" ht="26.1" customHeight="1">
      <c r="E63" s="999"/>
    </row>
    <row r="64" spans="5:5" ht="26.1" customHeight="1">
      <c r="E64" s="999"/>
    </row>
    <row r="65" spans="5:5" ht="26.1" customHeight="1">
      <c r="E65" s="999"/>
    </row>
    <row r="66" spans="5:5" ht="26.1" customHeight="1">
      <c r="E66" s="999"/>
    </row>
    <row r="67" spans="5:5" ht="26.1" customHeight="1">
      <c r="E67" s="999"/>
    </row>
    <row r="68" spans="5:5" ht="26.1" customHeight="1">
      <c r="E68" s="999"/>
    </row>
    <row r="69" spans="5:5" ht="26.1" customHeight="1">
      <c r="E69" s="999"/>
    </row>
    <row r="70" spans="5:5">
      <c r="E70" s="999"/>
    </row>
    <row r="71" spans="5:5">
      <c r="E71" s="999"/>
    </row>
    <row r="72" spans="5:5">
      <c r="E72" s="999"/>
    </row>
    <row r="73" spans="5:5">
      <c r="E73" s="999"/>
    </row>
    <row r="74" spans="5:5">
      <c r="E74" s="999"/>
    </row>
    <row r="75" spans="5:5">
      <c r="E75" s="999"/>
    </row>
    <row r="76" spans="5:5">
      <c r="E76" s="999"/>
    </row>
    <row r="77" spans="5:5">
      <c r="E77" s="999"/>
    </row>
    <row r="78" spans="5:5">
      <c r="E78" s="999"/>
    </row>
    <row r="79" spans="5:5">
      <c r="E79" s="999"/>
    </row>
    <row r="80" spans="5:5">
      <c r="E80" s="999"/>
    </row>
    <row r="81" spans="5:5">
      <c r="E81" s="999"/>
    </row>
    <row r="82" spans="5:5">
      <c r="E82" s="999"/>
    </row>
    <row r="83" spans="5:5">
      <c r="E83" s="999"/>
    </row>
    <row r="84" spans="5:5">
      <c r="E84" s="999"/>
    </row>
    <row r="85" spans="5:5">
      <c r="E85" s="999"/>
    </row>
    <row r="86" spans="5:5">
      <c r="E86" s="999"/>
    </row>
    <row r="87" spans="5:5">
      <c r="E87" s="999"/>
    </row>
    <row r="88" spans="5:5">
      <c r="E88" s="999"/>
    </row>
    <row r="89" spans="5:5">
      <c r="E89" s="999"/>
    </row>
    <row r="90" spans="5:5">
      <c r="E90" s="999"/>
    </row>
    <row r="91" spans="5:5">
      <c r="E91" s="999"/>
    </row>
    <row r="92" spans="5:5">
      <c r="E92" s="999"/>
    </row>
    <row r="93" spans="5:5">
      <c r="E93" s="999"/>
    </row>
    <row r="94" spans="5:5">
      <c r="E94" s="999"/>
    </row>
    <row r="95" spans="5:5">
      <c r="E95" s="999"/>
    </row>
    <row r="96" spans="5:5">
      <c r="E96" s="999"/>
    </row>
    <row r="97" spans="5:5">
      <c r="E97" s="999"/>
    </row>
    <row r="98" spans="5:5">
      <c r="E98" s="999"/>
    </row>
    <row r="99" spans="5:5">
      <c r="E99" s="999"/>
    </row>
    <row r="100" spans="5:5">
      <c r="E100" s="999"/>
    </row>
    <row r="101" spans="5:5">
      <c r="E101" s="999"/>
    </row>
    <row r="102" spans="5:5">
      <c r="E102" s="999"/>
    </row>
    <row r="103" spans="5:5">
      <c r="E103" s="999"/>
    </row>
    <row r="104" spans="5:5">
      <c r="E104" s="999"/>
    </row>
    <row r="105" spans="5:5">
      <c r="E105" s="999"/>
    </row>
    <row r="106" spans="5:5">
      <c r="E106" s="999"/>
    </row>
    <row r="107" spans="5:5">
      <c r="E107" s="999"/>
    </row>
    <row r="108" spans="5:5">
      <c r="E108" s="999"/>
    </row>
    <row r="109" spans="5:5">
      <c r="E109" s="999"/>
    </row>
    <row r="110" spans="5:5">
      <c r="E110" s="999"/>
    </row>
    <row r="111" spans="5:5">
      <c r="E111" s="999"/>
    </row>
    <row r="112" spans="5:5">
      <c r="E112" s="999"/>
    </row>
    <row r="113" spans="5:5">
      <c r="E113" s="999"/>
    </row>
    <row r="114" spans="5:5">
      <c r="E114" s="999"/>
    </row>
    <row r="115" spans="5:5">
      <c r="E115" s="999"/>
    </row>
    <row r="116" spans="5:5">
      <c r="E116" s="999"/>
    </row>
    <row r="117" spans="5:5">
      <c r="E117" s="999"/>
    </row>
    <row r="118" spans="5:5">
      <c r="E118" s="999"/>
    </row>
    <row r="119" spans="5:5">
      <c r="E119" s="999"/>
    </row>
    <row r="120" spans="5:5">
      <c r="E120" s="999"/>
    </row>
    <row r="121" spans="5:5">
      <c r="E121" s="999"/>
    </row>
    <row r="122" spans="5:5">
      <c r="E122" s="999"/>
    </row>
    <row r="123" spans="5:5">
      <c r="E123" s="999"/>
    </row>
    <row r="124" spans="5:5">
      <c r="E124" s="999"/>
    </row>
    <row r="125" spans="5:5">
      <c r="E125" s="999"/>
    </row>
    <row r="126" spans="5:5">
      <c r="E126" s="999"/>
    </row>
    <row r="127" spans="5:5">
      <c r="E127" s="999"/>
    </row>
    <row r="128" spans="5:5">
      <c r="E128" s="999"/>
    </row>
    <row r="129" spans="5:5">
      <c r="E129" s="999"/>
    </row>
    <row r="130" spans="5:5">
      <c r="E130" s="999"/>
    </row>
    <row r="131" spans="5:5">
      <c r="E131" s="999"/>
    </row>
    <row r="132" spans="5:5">
      <c r="E132" s="999"/>
    </row>
    <row r="133" spans="5:5">
      <c r="E133" s="999"/>
    </row>
    <row r="134" spans="5:5">
      <c r="E134" s="999"/>
    </row>
    <row r="135" spans="5:5">
      <c r="E135" s="999"/>
    </row>
    <row r="136" spans="5:5">
      <c r="E136" s="999"/>
    </row>
    <row r="137" spans="5:5">
      <c r="E137" s="999"/>
    </row>
    <row r="138" spans="5:5">
      <c r="E138" s="999"/>
    </row>
    <row r="139" spans="5:5">
      <c r="E139" s="999"/>
    </row>
    <row r="140" spans="5:5">
      <c r="E140" s="999"/>
    </row>
    <row r="141" spans="5:5">
      <c r="E141" s="999"/>
    </row>
    <row r="142" spans="5:5">
      <c r="E142" s="999"/>
    </row>
    <row r="143" spans="5:5">
      <c r="E143" s="999"/>
    </row>
    <row r="144" spans="5:5">
      <c r="E144" s="999"/>
    </row>
    <row r="145" spans="5:5">
      <c r="E145" s="999"/>
    </row>
    <row r="146" spans="5:5">
      <c r="E146" s="999"/>
    </row>
    <row r="147" spans="5:5">
      <c r="E147" s="999"/>
    </row>
    <row r="148" spans="5:5">
      <c r="E148" s="999"/>
    </row>
    <row r="149" spans="5:5">
      <c r="E149" s="999"/>
    </row>
    <row r="150" spans="5:5">
      <c r="E150" s="999"/>
    </row>
    <row r="151" spans="5:5">
      <c r="E151" s="999"/>
    </row>
    <row r="152" spans="5:5">
      <c r="E152" s="999"/>
    </row>
    <row r="153" spans="5:5">
      <c r="E153" s="999"/>
    </row>
    <row r="154" spans="5:5">
      <c r="E154" s="999"/>
    </row>
    <row r="155" spans="5:5">
      <c r="E155" s="999"/>
    </row>
    <row r="156" spans="5:5">
      <c r="E156" s="999"/>
    </row>
    <row r="157" spans="5:5">
      <c r="E157" s="999"/>
    </row>
    <row r="158" spans="5:5">
      <c r="E158" s="999"/>
    </row>
    <row r="159" spans="5:5">
      <c r="E159" s="999"/>
    </row>
    <row r="160" spans="5:5">
      <c r="E160" s="999"/>
    </row>
    <row r="161" spans="5:5">
      <c r="E161" s="999"/>
    </row>
    <row r="162" spans="5:5">
      <c r="E162" s="999"/>
    </row>
    <row r="163" spans="5:5">
      <c r="E163" s="999"/>
    </row>
    <row r="164" spans="5:5">
      <c r="E164" s="999"/>
    </row>
    <row r="165" spans="5:5">
      <c r="E165" s="999"/>
    </row>
    <row r="166" spans="5:5">
      <c r="E166" s="999"/>
    </row>
    <row r="167" spans="5:5">
      <c r="E167" s="999"/>
    </row>
    <row r="168" spans="5:5">
      <c r="E168" s="999"/>
    </row>
    <row r="169" spans="5:5">
      <c r="E169" s="999"/>
    </row>
    <row r="170" spans="5:5">
      <c r="E170" s="999"/>
    </row>
    <row r="171" spans="5:5">
      <c r="E171" s="999"/>
    </row>
    <row r="172" spans="5:5">
      <c r="E172" s="999"/>
    </row>
    <row r="173" spans="5:5">
      <c r="E173" s="999"/>
    </row>
    <row r="174" spans="5:5">
      <c r="E174" s="999"/>
    </row>
    <row r="175" spans="5:5">
      <c r="E175" s="999"/>
    </row>
    <row r="176" spans="5:5">
      <c r="E176" s="999"/>
    </row>
    <row r="177" spans="5:5">
      <c r="E177" s="999"/>
    </row>
    <row r="178" spans="5:5">
      <c r="E178" s="999"/>
    </row>
    <row r="179" spans="5:5">
      <c r="E179" s="999"/>
    </row>
    <row r="180" spans="5:5">
      <c r="E180" s="999"/>
    </row>
    <row r="181" spans="5:5">
      <c r="E181" s="999"/>
    </row>
    <row r="182" spans="5:5">
      <c r="E182" s="999"/>
    </row>
    <row r="183" spans="5:5">
      <c r="E183" s="999"/>
    </row>
    <row r="184" spans="5:5">
      <c r="E184" s="999"/>
    </row>
    <row r="185" spans="5:5">
      <c r="E185" s="999"/>
    </row>
    <row r="186" spans="5:5">
      <c r="E186" s="999"/>
    </row>
    <row r="187" spans="5:5">
      <c r="E187" s="999"/>
    </row>
    <row r="188" spans="5:5">
      <c r="E188" s="999"/>
    </row>
    <row r="189" spans="5:5">
      <c r="E189" s="999"/>
    </row>
    <row r="190" spans="5:5">
      <c r="E190" s="999"/>
    </row>
    <row r="191" spans="5:5">
      <c r="E191" s="999"/>
    </row>
  </sheetData>
  <mergeCells count="21">
    <mergeCell ref="A3:C5"/>
    <mergeCell ref="E3:E5"/>
    <mergeCell ref="F3:F5"/>
    <mergeCell ref="H3:M3"/>
    <mergeCell ref="N3:T3"/>
    <mergeCell ref="V3:V5"/>
    <mergeCell ref="W3:W5"/>
    <mergeCell ref="G4:G5"/>
    <mergeCell ref="H4:H5"/>
    <mergeCell ref="I4:I5"/>
    <mergeCell ref="N4:N5"/>
    <mergeCell ref="O4:O5"/>
    <mergeCell ref="T4:T5"/>
    <mergeCell ref="U3:U5"/>
    <mergeCell ref="A48:W48"/>
    <mergeCell ref="A6:D6"/>
    <mergeCell ref="A7:D7"/>
    <mergeCell ref="A8:C8"/>
    <mergeCell ref="A15:C15"/>
    <mergeCell ref="A26:C26"/>
    <mergeCell ref="A37:C37"/>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colBreaks count="1" manualBreakCount="1">
    <brk id="13" max="4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7"/>
  <sheetViews>
    <sheetView tabSelected="1" view="pageBreakPreview" zoomScaleNormal="50" zoomScaleSheetLayoutView="100" workbookViewId="0">
      <selection activeCell="H30" sqref="H30"/>
    </sheetView>
  </sheetViews>
  <sheetFormatPr defaultColWidth="9.140625" defaultRowHeight="15.75"/>
  <cols>
    <col min="1" max="1" width="2.28515625" style="753" customWidth="1"/>
    <col min="2" max="2" width="28.7109375" style="753" customWidth="1"/>
    <col min="3" max="3" width="2.28515625" style="753" customWidth="1"/>
    <col min="4" max="4" width="1.7109375" style="754" customWidth="1"/>
    <col min="5" max="5" width="22.140625" style="1151" customWidth="1"/>
    <col min="6" max="6" width="4.28515625" style="1151" customWidth="1"/>
    <col min="7" max="7" width="22.140625" style="1151" customWidth="1"/>
    <col min="8" max="8" width="4.28515625" style="1151" customWidth="1"/>
    <col min="9" max="9" width="22.140625" style="1151" customWidth="1"/>
    <col min="10" max="10" width="4.28515625" style="1151" customWidth="1"/>
    <col min="11" max="16384" width="9.140625" style="1151"/>
  </cols>
  <sheetData>
    <row r="1" spans="1:10" s="745" customFormat="1" ht="35.1" customHeight="1">
      <c r="A1" s="743" t="s">
        <v>518</v>
      </c>
      <c r="B1" s="744"/>
      <c r="C1" s="744"/>
      <c r="D1" s="744"/>
      <c r="E1" s="744"/>
      <c r="F1" s="744"/>
      <c r="G1" s="744"/>
      <c r="H1" s="744"/>
      <c r="I1" s="744"/>
      <c r="J1" s="744"/>
    </row>
    <row r="2" spans="1:10" ht="15" customHeight="1" thickBot="1">
      <c r="A2" s="1151"/>
      <c r="B2" s="746"/>
      <c r="C2" s="747"/>
      <c r="D2" s="748"/>
      <c r="E2" s="1296"/>
      <c r="F2" s="1296"/>
      <c r="G2" s="1296"/>
      <c r="H2" s="1296"/>
      <c r="I2" s="1296"/>
      <c r="J2" s="749" t="s">
        <v>778</v>
      </c>
    </row>
    <row r="3" spans="1:10" s="1232" customFormat="1" ht="24.95" customHeight="1">
      <c r="A3" s="1571" t="s">
        <v>1</v>
      </c>
      <c r="B3" s="1571"/>
      <c r="C3" s="1571"/>
      <c r="D3" s="1360"/>
      <c r="E3" s="1574" t="s">
        <v>49</v>
      </c>
      <c r="F3" s="1575"/>
      <c r="G3" s="1574" t="s">
        <v>378</v>
      </c>
      <c r="H3" s="1575"/>
      <c r="I3" s="1574" t="s">
        <v>122</v>
      </c>
      <c r="J3" s="1580"/>
    </row>
    <row r="4" spans="1:10" s="1232" customFormat="1" ht="24.95" customHeight="1">
      <c r="A4" s="1572"/>
      <c r="B4" s="1572"/>
      <c r="C4" s="1572"/>
      <c r="D4" s="1360"/>
      <c r="E4" s="1576"/>
      <c r="F4" s="1577"/>
      <c r="G4" s="1576"/>
      <c r="H4" s="1577"/>
      <c r="I4" s="1576"/>
      <c r="J4" s="1581"/>
    </row>
    <row r="5" spans="1:10" s="1232" customFormat="1" ht="24.95" customHeight="1">
      <c r="A5" s="1573"/>
      <c r="B5" s="1573"/>
      <c r="C5" s="1573"/>
      <c r="D5" s="1362"/>
      <c r="E5" s="1578"/>
      <c r="F5" s="1579"/>
      <c r="G5" s="1578"/>
      <c r="H5" s="1579"/>
      <c r="I5" s="1578"/>
      <c r="J5" s="1582"/>
    </row>
    <row r="6" spans="1:10" s="752" customFormat="1" ht="24.6" hidden="1" customHeight="1">
      <c r="A6" s="1583" t="s">
        <v>1071</v>
      </c>
      <c r="B6" s="1583"/>
      <c r="C6" s="1583"/>
      <c r="D6" s="730"/>
      <c r="E6" s="750">
        <v>129991458</v>
      </c>
      <c r="F6" s="751"/>
      <c r="G6" s="751">
        <v>105258817</v>
      </c>
      <c r="H6" s="751"/>
      <c r="I6" s="751">
        <v>24732641</v>
      </c>
    </row>
    <row r="7" spans="1:10" s="752" customFormat="1" ht="24.6" hidden="1" customHeight="1">
      <c r="A7" s="1584" t="s">
        <v>1068</v>
      </c>
      <c r="B7" s="1584"/>
      <c r="C7" s="1584"/>
      <c r="D7" s="730"/>
      <c r="E7" s="420">
        <v>118393561.99816777</v>
      </c>
      <c r="F7" s="421"/>
      <c r="G7" s="421">
        <v>95398874.19872877</v>
      </c>
      <c r="H7" s="421"/>
      <c r="I7" s="421">
        <v>22994687.799438879</v>
      </c>
    </row>
    <row r="8" spans="1:10" s="752" customFormat="1" ht="24.6" hidden="1" customHeight="1">
      <c r="A8" s="1584" t="s">
        <v>1399</v>
      </c>
      <c r="B8" s="1584"/>
      <c r="C8" s="1584"/>
      <c r="D8" s="730"/>
      <c r="E8" s="420">
        <v>90204965.037000105</v>
      </c>
      <c r="F8" s="421"/>
      <c r="G8" s="421">
        <v>70638374.57499966</v>
      </c>
      <c r="H8" s="421"/>
      <c r="I8" s="421">
        <v>19566590.462000091</v>
      </c>
    </row>
    <row r="9" spans="1:10" s="752" customFormat="1" ht="19.5" hidden="1" customHeight="1">
      <c r="A9" s="1584" t="s">
        <v>1400</v>
      </c>
      <c r="B9" s="1584"/>
      <c r="C9" s="1584"/>
      <c r="D9" s="730"/>
      <c r="E9" s="420">
        <v>91350274.64845255</v>
      </c>
      <c r="F9" s="421"/>
      <c r="G9" s="421">
        <v>67969049.190299273</v>
      </c>
      <c r="H9" s="421"/>
      <c r="I9" s="421">
        <v>23381225.458153117</v>
      </c>
    </row>
    <row r="10" spans="1:10" s="752" customFormat="1" ht="19.5" hidden="1" customHeight="1">
      <c r="A10" s="1584" t="s">
        <v>1401</v>
      </c>
      <c r="B10" s="1584"/>
      <c r="C10" s="1584"/>
      <c r="D10" s="730"/>
      <c r="E10" s="420">
        <v>100773783.08861336</v>
      </c>
      <c r="F10" s="421"/>
      <c r="G10" s="421">
        <v>77367533.54695791</v>
      </c>
      <c r="H10" s="421"/>
      <c r="I10" s="421">
        <v>23406249.541655455</v>
      </c>
    </row>
    <row r="11" spans="1:10" s="128" customFormat="1" ht="13.7" hidden="1" customHeight="1">
      <c r="A11" s="1475" t="s">
        <v>1402</v>
      </c>
      <c r="B11" s="1475"/>
      <c r="C11" s="1475"/>
      <c r="D11" s="124"/>
      <c r="E11" s="129">
        <v>104616357.15462527</v>
      </c>
      <c r="F11" s="130"/>
      <c r="G11" s="125">
        <v>82504221.960096911</v>
      </c>
      <c r="H11" s="125"/>
      <c r="I11" s="125">
        <v>22112135.194528367</v>
      </c>
    </row>
    <row r="12" spans="1:10" s="752" customFormat="1" ht="13.7" hidden="1" customHeight="1">
      <c r="A12" s="1584" t="s">
        <v>1403</v>
      </c>
      <c r="B12" s="1584"/>
      <c r="C12" s="1584"/>
      <c r="D12" s="730"/>
      <c r="E12" s="420">
        <v>100988053.15670443</v>
      </c>
      <c r="F12" s="421"/>
      <c r="G12" s="125">
        <v>78056508.787830189</v>
      </c>
      <c r="H12" s="421"/>
      <c r="I12" s="125">
        <v>22931544.368874259</v>
      </c>
    </row>
    <row r="13" spans="1:10" s="752" customFormat="1" ht="14.25" hidden="1" customHeight="1">
      <c r="A13" s="1475" t="s">
        <v>1404</v>
      </c>
      <c r="B13" s="1475"/>
      <c r="C13" s="1475"/>
      <c r="D13" s="730"/>
      <c r="E13" s="420">
        <v>100995805.8924465</v>
      </c>
      <c r="F13" s="1394"/>
      <c r="G13" s="125">
        <v>77284127.118604407</v>
      </c>
      <c r="H13" s="1394"/>
      <c r="I13" s="125">
        <v>23711678.7738421</v>
      </c>
    </row>
    <row r="14" spans="1:10" s="752" customFormat="1" ht="13.7" hidden="1" customHeight="1">
      <c r="A14" s="1475" t="s">
        <v>1405</v>
      </c>
      <c r="B14" s="1475"/>
      <c r="C14" s="1475"/>
      <c r="D14" s="730"/>
      <c r="E14" s="420">
        <v>91708987.744631439</v>
      </c>
      <c r="F14" s="421"/>
      <c r="G14" s="125">
        <v>66949770.766271278</v>
      </c>
      <c r="H14" s="421"/>
      <c r="I14" s="125">
        <v>24759216.978360169</v>
      </c>
    </row>
    <row r="15" spans="1:10" s="752" customFormat="1" ht="13.7" hidden="1" customHeight="1">
      <c r="A15" s="1584" t="s">
        <v>1406</v>
      </c>
      <c r="B15" s="1584"/>
      <c r="C15" s="1584"/>
      <c r="D15" s="730"/>
      <c r="E15" s="420">
        <v>83099466.536731362</v>
      </c>
      <c r="F15" s="421"/>
      <c r="G15" s="421">
        <v>60634861.372655563</v>
      </c>
      <c r="H15" s="421"/>
      <c r="I15" s="421">
        <v>22464605.164075799</v>
      </c>
    </row>
    <row r="16" spans="1:10" s="752" customFormat="1" ht="15" hidden="1" customHeight="1">
      <c r="A16" s="1475" t="s">
        <v>1601</v>
      </c>
      <c r="B16" s="1475"/>
      <c r="C16" s="1475"/>
      <c r="D16" s="730"/>
      <c r="E16" s="420">
        <v>85250071.846333385</v>
      </c>
      <c r="F16" s="421"/>
      <c r="G16" s="421">
        <v>62693880.690241016</v>
      </c>
      <c r="H16" s="421"/>
      <c r="I16" s="421">
        <v>22556191.156092446</v>
      </c>
    </row>
    <row r="17" spans="1:50" s="752" customFormat="1" ht="15" hidden="1" customHeight="1">
      <c r="A17" s="1475" t="s">
        <v>1623</v>
      </c>
      <c r="B17" s="1475"/>
      <c r="C17" s="1475"/>
      <c r="D17" s="730"/>
      <c r="E17" s="420">
        <v>92997450.038911462</v>
      </c>
      <c r="F17" s="421"/>
      <c r="G17" s="421">
        <v>68173235.708185196</v>
      </c>
      <c r="H17" s="421"/>
      <c r="I17" s="421">
        <v>24824214.330726173</v>
      </c>
      <c r="J17" s="421"/>
    </row>
    <row r="18" spans="1:50" s="752" customFormat="1" ht="15.75" hidden="1" customHeight="1">
      <c r="A18" s="1475" t="s">
        <v>1624</v>
      </c>
      <c r="B18" s="1475"/>
      <c r="C18" s="1475"/>
      <c r="D18" s="730"/>
      <c r="E18" s="420">
        <v>92730519.819716066</v>
      </c>
      <c r="F18" s="421"/>
      <c r="G18" s="421">
        <v>68215919.611239389</v>
      </c>
      <c r="H18" s="421"/>
      <c r="I18" s="421">
        <v>24514600.208476603</v>
      </c>
      <c r="J18" s="421"/>
    </row>
    <row r="19" spans="1:50" s="752" customFormat="1" ht="15.75" hidden="1" customHeight="1">
      <c r="A19" s="1475" t="s">
        <v>1625</v>
      </c>
      <c r="B19" s="1475"/>
      <c r="C19" s="1475"/>
      <c r="D19" s="730"/>
      <c r="E19" s="420">
        <v>90218457.466426358</v>
      </c>
      <c r="F19" s="421"/>
      <c r="G19" s="421">
        <v>66488133.843514755</v>
      </c>
      <c r="H19" s="421"/>
      <c r="I19" s="421">
        <v>23730323.622911576</v>
      </c>
      <c r="J19" s="421"/>
    </row>
    <row r="20" spans="1:50" s="752" customFormat="1" ht="15.75" hidden="1" customHeight="1">
      <c r="A20" s="1475" t="s">
        <v>1626</v>
      </c>
      <c r="B20" s="1475"/>
      <c r="C20" s="1475"/>
      <c r="D20" s="730"/>
      <c r="E20" s="420">
        <v>83777665.684641793</v>
      </c>
      <c r="F20" s="421"/>
      <c r="G20" s="421">
        <v>61266458.141266838</v>
      </c>
      <c r="H20" s="421"/>
      <c r="I20" s="421">
        <v>22511207.543375045</v>
      </c>
      <c r="J20" s="421"/>
    </row>
    <row r="21" spans="1:50" s="752" customFormat="1" ht="15.75" hidden="1" customHeight="1">
      <c r="A21" s="1475" t="s">
        <v>1627</v>
      </c>
      <c r="B21" s="1475"/>
      <c r="C21" s="1475"/>
      <c r="D21" s="730"/>
      <c r="E21" s="420">
        <v>90608212.810112476</v>
      </c>
      <c r="F21" s="421"/>
      <c r="G21" s="421">
        <v>66276659.513176665</v>
      </c>
      <c r="H21" s="421"/>
      <c r="I21" s="421">
        <v>24331553.296935868</v>
      </c>
      <c r="J21" s="421"/>
    </row>
    <row r="22" spans="1:50" s="752" customFormat="1" ht="14.45" hidden="1" customHeight="1">
      <c r="A22" s="1467" t="s">
        <v>1367</v>
      </c>
      <c r="B22" s="1468"/>
      <c r="C22" s="1468"/>
      <c r="D22" s="1469"/>
      <c r="E22" s="420">
        <v>91613.054039876632</v>
      </c>
      <c r="F22" s="421"/>
      <c r="G22" s="421">
        <v>67659.196020814998</v>
      </c>
      <c r="H22" s="421"/>
      <c r="I22" s="421">
        <v>23953.858019061576</v>
      </c>
    </row>
    <row r="23" spans="1:50" s="752" customFormat="1" ht="14.45" customHeight="1">
      <c r="A23" s="1467" t="s">
        <v>1308</v>
      </c>
      <c r="B23" s="1468"/>
      <c r="C23" s="1468"/>
      <c r="D23" s="1469"/>
      <c r="E23" s="420">
        <v>80238.35893588778</v>
      </c>
      <c r="F23" s="421"/>
      <c r="G23" s="1394" t="s">
        <v>529</v>
      </c>
      <c r="H23" s="421"/>
      <c r="I23" s="1394" t="s">
        <v>529</v>
      </c>
    </row>
    <row r="24" spans="1:50" s="752" customFormat="1" ht="14.45" customHeight="1">
      <c r="A24" s="1467" t="s">
        <v>1309</v>
      </c>
      <c r="B24" s="1468"/>
      <c r="C24" s="1468"/>
      <c r="D24" s="1469"/>
      <c r="E24" s="420">
        <v>94245.885974165314</v>
      </c>
      <c r="F24" s="421"/>
      <c r="G24" s="421">
        <v>67889.918708727841</v>
      </c>
      <c r="H24" s="421"/>
      <c r="I24" s="421">
        <v>26355.967265437313</v>
      </c>
      <c r="J24" s="421"/>
    </row>
    <row r="25" spans="1:50" s="752" customFormat="1" ht="14.45" customHeight="1">
      <c r="A25" s="1467" t="s">
        <v>1310</v>
      </c>
      <c r="B25" s="1468"/>
      <c r="C25" s="1468"/>
      <c r="D25" s="1469"/>
      <c r="E25" s="420">
        <v>98604.434366141621</v>
      </c>
      <c r="F25" s="421"/>
      <c r="G25" s="421">
        <v>69472.514752091331</v>
      </c>
      <c r="H25" s="421"/>
      <c r="I25" s="421">
        <v>29131.919614050155</v>
      </c>
      <c r="J25" s="421"/>
    </row>
    <row r="26" spans="1:50" s="752" customFormat="1" ht="14.45" customHeight="1">
      <c r="A26" s="1467" t="s">
        <v>1311</v>
      </c>
      <c r="B26" s="1468"/>
      <c r="C26" s="1468"/>
      <c r="D26" s="1469"/>
      <c r="E26" s="420">
        <v>113223.03755813668</v>
      </c>
      <c r="F26" s="421"/>
      <c r="G26" s="421">
        <v>81686.891190195543</v>
      </c>
      <c r="H26" s="421"/>
      <c r="I26" s="421">
        <v>31536.146367941012</v>
      </c>
      <c r="J26" s="421"/>
    </row>
    <row r="27" spans="1:50" s="752" customFormat="1" ht="14.45" customHeight="1">
      <c r="A27" s="1467" t="s">
        <v>1312</v>
      </c>
      <c r="B27" s="1468"/>
      <c r="C27" s="1468"/>
      <c r="D27" s="1469"/>
      <c r="E27" s="420">
        <v>118362.38015424981</v>
      </c>
      <c r="F27" s="421"/>
      <c r="G27" s="421">
        <v>83987.751671182385</v>
      </c>
      <c r="H27" s="421"/>
      <c r="I27" s="421">
        <v>34374.628483067281</v>
      </c>
      <c r="J27" s="421"/>
    </row>
    <row r="28" spans="1:50" s="1297" customFormat="1" ht="14.45" customHeight="1">
      <c r="A28" s="1479" t="s">
        <v>447</v>
      </c>
      <c r="B28" s="1479"/>
      <c r="C28" s="1479"/>
      <c r="D28" s="124"/>
      <c r="E28" s="1113"/>
      <c r="F28" s="1113"/>
      <c r="G28" s="1113"/>
      <c r="H28" s="1113"/>
      <c r="I28" s="1113"/>
      <c r="J28" s="1113"/>
    </row>
    <row r="29" spans="1:50" s="955" customFormat="1" ht="14.45" customHeight="1">
      <c r="A29" s="1330"/>
      <c r="B29" s="961" t="s">
        <v>1331</v>
      </c>
      <c r="C29" s="1330"/>
      <c r="D29" s="959"/>
      <c r="E29" s="1204">
        <v>27741.093319518692</v>
      </c>
      <c r="F29" s="1113"/>
      <c r="G29" s="1113">
        <v>17638.188491925444</v>
      </c>
      <c r="H29" s="1113"/>
      <c r="I29" s="1113">
        <v>10102.904827593262</v>
      </c>
      <c r="J29" s="1113"/>
      <c r="K29" s="1114"/>
      <c r="L29" s="1114"/>
      <c r="M29" s="1114"/>
      <c r="N29" s="1114"/>
      <c r="O29" s="1114"/>
      <c r="P29" s="1114"/>
      <c r="Q29" s="1114"/>
      <c r="R29" s="1114"/>
      <c r="S29" s="1114"/>
      <c r="T29" s="1114"/>
      <c r="U29" s="1114"/>
      <c r="V29" s="1114"/>
      <c r="W29" s="1114"/>
      <c r="X29" s="1114"/>
      <c r="Y29" s="1114"/>
      <c r="Z29" s="1114"/>
      <c r="AA29" s="1114"/>
      <c r="AB29" s="1114"/>
      <c r="AC29" s="1114"/>
      <c r="AD29" s="1114"/>
      <c r="AE29" s="1114"/>
      <c r="AF29" s="1114"/>
      <c r="AG29" s="1114"/>
      <c r="AH29" s="1114"/>
      <c r="AI29" s="1114"/>
      <c r="AJ29" s="1114"/>
      <c r="AK29" s="1114"/>
      <c r="AL29" s="1114"/>
      <c r="AM29" s="1114"/>
      <c r="AN29" s="1114"/>
      <c r="AO29" s="1114"/>
      <c r="AP29" s="1114"/>
      <c r="AQ29" s="1114"/>
      <c r="AR29" s="1114"/>
      <c r="AS29" s="1114"/>
      <c r="AT29" s="1114"/>
      <c r="AU29" s="1114"/>
      <c r="AV29" s="1114"/>
      <c r="AW29" s="1114"/>
      <c r="AX29" s="1114"/>
    </row>
    <row r="30" spans="1:50" s="955" customFormat="1" ht="14.45" customHeight="1">
      <c r="A30" s="1330"/>
      <c r="B30" s="961" t="s">
        <v>1332</v>
      </c>
      <c r="C30" s="1330"/>
      <c r="D30" s="959"/>
      <c r="E30" s="1204">
        <v>18337.286651588478</v>
      </c>
      <c r="F30" s="1113"/>
      <c r="G30" s="1113">
        <v>12351.839383432465</v>
      </c>
      <c r="H30" s="1113"/>
      <c r="I30" s="1113">
        <v>5985.4472681560192</v>
      </c>
      <c r="J30" s="1113"/>
      <c r="K30" s="1114"/>
      <c r="L30" s="1114"/>
      <c r="M30" s="1114"/>
      <c r="N30" s="1114"/>
      <c r="O30" s="1114"/>
      <c r="P30" s="1114"/>
      <c r="Q30" s="1114"/>
      <c r="R30" s="1114"/>
      <c r="S30" s="1114"/>
      <c r="T30" s="1114"/>
      <c r="U30" s="1114"/>
      <c r="V30" s="1114"/>
      <c r="W30" s="1114"/>
      <c r="X30" s="1114"/>
      <c r="Y30" s="1114"/>
      <c r="Z30" s="1114"/>
      <c r="AA30" s="1114"/>
      <c r="AB30" s="1114"/>
      <c r="AC30" s="1114"/>
      <c r="AD30" s="1114"/>
      <c r="AE30" s="1114"/>
      <c r="AF30" s="1114"/>
      <c r="AG30" s="1114"/>
      <c r="AH30" s="1114"/>
      <c r="AI30" s="1114"/>
      <c r="AJ30" s="1114"/>
      <c r="AK30" s="1114"/>
      <c r="AL30" s="1114"/>
      <c r="AM30" s="1114"/>
      <c r="AN30" s="1114"/>
      <c r="AO30" s="1114"/>
      <c r="AP30" s="1114"/>
      <c r="AQ30" s="1114"/>
      <c r="AR30" s="1114"/>
      <c r="AS30" s="1114"/>
      <c r="AT30" s="1114"/>
      <c r="AU30" s="1114"/>
      <c r="AV30" s="1114"/>
      <c r="AW30" s="1114"/>
      <c r="AX30" s="1114"/>
    </row>
    <row r="31" spans="1:50" s="955" customFormat="1" ht="14.45" customHeight="1">
      <c r="A31" s="1330"/>
      <c r="B31" s="961" t="s">
        <v>1333</v>
      </c>
      <c r="C31" s="1330"/>
      <c r="D31" s="959"/>
      <c r="E31" s="1204">
        <v>25615.356858767645</v>
      </c>
      <c r="F31" s="1113"/>
      <c r="G31" s="1113">
        <v>19387.57582501931</v>
      </c>
      <c r="H31" s="1113"/>
      <c r="I31" s="1113">
        <v>6227.7810337483352</v>
      </c>
      <c r="J31" s="1113"/>
      <c r="K31" s="1114"/>
      <c r="L31" s="1114"/>
      <c r="M31" s="1114"/>
      <c r="N31" s="1114"/>
      <c r="O31" s="1114"/>
      <c r="P31" s="1114"/>
      <c r="Q31" s="1114"/>
      <c r="R31" s="1114"/>
      <c r="S31" s="1114"/>
      <c r="T31" s="1114"/>
      <c r="U31" s="1114"/>
      <c r="V31" s="1114"/>
      <c r="W31" s="1114"/>
      <c r="X31" s="1114"/>
      <c r="Y31" s="1114"/>
      <c r="Z31" s="1114"/>
      <c r="AA31" s="1114"/>
      <c r="AB31" s="1114"/>
      <c r="AC31" s="1114"/>
      <c r="AD31" s="1114"/>
      <c r="AE31" s="1114"/>
      <c r="AF31" s="1114"/>
      <c r="AG31" s="1114"/>
      <c r="AH31" s="1114"/>
      <c r="AI31" s="1114"/>
      <c r="AJ31" s="1114"/>
      <c r="AK31" s="1114"/>
      <c r="AL31" s="1114"/>
      <c r="AM31" s="1114"/>
      <c r="AN31" s="1114"/>
      <c r="AO31" s="1114"/>
      <c r="AP31" s="1114"/>
      <c r="AQ31" s="1114"/>
      <c r="AR31" s="1114"/>
      <c r="AS31" s="1114"/>
      <c r="AT31" s="1114"/>
      <c r="AU31" s="1114"/>
      <c r="AV31" s="1114"/>
      <c r="AW31" s="1114"/>
      <c r="AX31" s="1114"/>
    </row>
    <row r="32" spans="1:50" s="955" customFormat="1" ht="14.45" customHeight="1">
      <c r="A32" s="1330"/>
      <c r="B32" s="961" t="s">
        <v>1334</v>
      </c>
      <c r="C32" s="1330"/>
      <c r="D32" s="959"/>
      <c r="E32" s="1204">
        <v>13503.457550140967</v>
      </c>
      <c r="F32" s="1113"/>
      <c r="G32" s="1113">
        <v>9813.733289679496</v>
      </c>
      <c r="H32" s="1113"/>
      <c r="I32" s="1113">
        <v>3689.7242604614639</v>
      </c>
      <c r="J32" s="1113"/>
      <c r="K32" s="1114"/>
      <c r="L32" s="1114"/>
      <c r="M32" s="1114"/>
      <c r="N32" s="1114"/>
      <c r="O32" s="1114"/>
      <c r="P32" s="1114"/>
      <c r="Q32" s="1114"/>
      <c r="R32" s="1114"/>
      <c r="S32" s="1114"/>
      <c r="T32" s="1114"/>
      <c r="U32" s="1114"/>
      <c r="V32" s="1114"/>
      <c r="W32" s="1114"/>
      <c r="X32" s="1114"/>
      <c r="Y32" s="1114"/>
      <c r="Z32" s="1114"/>
      <c r="AA32" s="1114"/>
      <c r="AB32" s="1114"/>
      <c r="AC32" s="1114"/>
      <c r="AD32" s="1114"/>
      <c r="AE32" s="1114"/>
      <c r="AF32" s="1114"/>
      <c r="AG32" s="1114"/>
      <c r="AH32" s="1114"/>
      <c r="AI32" s="1114"/>
      <c r="AJ32" s="1114"/>
      <c r="AK32" s="1114"/>
      <c r="AL32" s="1114"/>
      <c r="AM32" s="1114"/>
      <c r="AN32" s="1114"/>
      <c r="AO32" s="1114"/>
      <c r="AP32" s="1114"/>
      <c r="AQ32" s="1114"/>
      <c r="AR32" s="1114"/>
      <c r="AS32" s="1114"/>
      <c r="AT32" s="1114"/>
      <c r="AU32" s="1114"/>
      <c r="AV32" s="1114"/>
      <c r="AW32" s="1114"/>
      <c r="AX32" s="1114"/>
    </row>
    <row r="33" spans="1:50" s="955" customFormat="1" ht="14.45" customHeight="1">
      <c r="A33" s="1330"/>
      <c r="B33" s="961" t="s">
        <v>1335</v>
      </c>
      <c r="C33" s="1330"/>
      <c r="D33" s="959"/>
      <c r="E33" s="1204">
        <v>14981.52007746836</v>
      </c>
      <c r="F33" s="1113"/>
      <c r="G33" s="1113">
        <v>10960.982523357881</v>
      </c>
      <c r="H33" s="1113"/>
      <c r="I33" s="1113">
        <v>4020.5375541104822</v>
      </c>
      <c r="J33" s="1113"/>
      <c r="K33" s="1114"/>
      <c r="L33" s="1114"/>
      <c r="M33" s="1114"/>
      <c r="N33" s="1114"/>
      <c r="O33" s="1114"/>
      <c r="P33" s="1114"/>
      <c r="Q33" s="1114"/>
      <c r="R33" s="1114"/>
      <c r="S33" s="1114"/>
      <c r="T33" s="1114"/>
      <c r="U33" s="1114"/>
      <c r="V33" s="1114"/>
      <c r="W33" s="1114"/>
      <c r="X33" s="1114"/>
      <c r="Y33" s="1114"/>
      <c r="Z33" s="1114"/>
      <c r="AA33" s="1114"/>
      <c r="AB33" s="1114"/>
      <c r="AC33" s="1114"/>
      <c r="AD33" s="1114"/>
      <c r="AE33" s="1114"/>
      <c r="AF33" s="1114"/>
      <c r="AG33" s="1114"/>
      <c r="AH33" s="1114"/>
      <c r="AI33" s="1114"/>
      <c r="AJ33" s="1114"/>
      <c r="AK33" s="1114"/>
      <c r="AL33" s="1114"/>
      <c r="AM33" s="1114"/>
      <c r="AN33" s="1114"/>
      <c r="AO33" s="1114"/>
      <c r="AP33" s="1114"/>
      <c r="AQ33" s="1114"/>
      <c r="AR33" s="1114"/>
      <c r="AS33" s="1114"/>
      <c r="AT33" s="1114"/>
      <c r="AU33" s="1114"/>
      <c r="AV33" s="1114"/>
      <c r="AW33" s="1114"/>
      <c r="AX33" s="1114"/>
    </row>
    <row r="34" spans="1:50" s="955" customFormat="1" ht="14.45" customHeight="1">
      <c r="A34" s="1330"/>
      <c r="B34" s="961" t="s">
        <v>1336</v>
      </c>
      <c r="C34" s="1330"/>
      <c r="D34" s="959"/>
      <c r="E34" s="1204">
        <v>18183.665696765598</v>
      </c>
      <c r="F34" s="1113"/>
      <c r="G34" s="1113">
        <v>13835.432157767897</v>
      </c>
      <c r="H34" s="1113"/>
      <c r="I34" s="1114">
        <v>4348.2335389977034</v>
      </c>
      <c r="J34" s="1113"/>
      <c r="K34" s="1114"/>
      <c r="L34" s="1114"/>
      <c r="M34" s="1114"/>
      <c r="N34" s="1114"/>
      <c r="O34" s="1114"/>
      <c r="P34" s="1114"/>
      <c r="Q34" s="1114"/>
      <c r="R34" s="1114"/>
      <c r="S34" s="1114"/>
      <c r="T34" s="1114"/>
      <c r="U34" s="1114"/>
      <c r="V34" s="1114"/>
      <c r="W34" s="1114"/>
      <c r="X34" s="1114"/>
      <c r="Y34" s="1114"/>
      <c r="Z34" s="1114"/>
      <c r="AA34" s="1114"/>
      <c r="AB34" s="1114"/>
      <c r="AC34" s="1114"/>
      <c r="AD34" s="1114"/>
      <c r="AE34" s="1114"/>
      <c r="AF34" s="1114"/>
      <c r="AG34" s="1114"/>
      <c r="AH34" s="1114"/>
      <c r="AI34" s="1114"/>
      <c r="AJ34" s="1114"/>
      <c r="AK34" s="1114"/>
      <c r="AL34" s="1114"/>
      <c r="AM34" s="1114"/>
      <c r="AN34" s="1114"/>
      <c r="AO34" s="1114"/>
      <c r="AP34" s="1114"/>
      <c r="AQ34" s="1114"/>
      <c r="AR34" s="1114"/>
      <c r="AS34" s="1114"/>
      <c r="AT34" s="1114"/>
      <c r="AU34" s="1114"/>
      <c r="AV34" s="1114"/>
      <c r="AW34" s="1114"/>
      <c r="AX34" s="1114"/>
    </row>
    <row r="35" spans="1:50" s="955" customFormat="1" ht="14.45" customHeight="1">
      <c r="A35" s="1479" t="s">
        <v>473</v>
      </c>
      <c r="B35" s="1479"/>
      <c r="C35" s="1479"/>
      <c r="D35" s="124"/>
      <c r="E35" s="1113"/>
      <c r="F35" s="1113"/>
      <c r="G35" s="1113"/>
      <c r="H35" s="1113"/>
      <c r="I35" s="1113"/>
      <c r="J35" s="1113"/>
      <c r="K35" s="1114"/>
      <c r="L35" s="1114"/>
      <c r="M35" s="1114"/>
      <c r="N35" s="1114"/>
      <c r="O35" s="1114"/>
      <c r="P35" s="1114"/>
      <c r="Q35" s="1114"/>
      <c r="R35" s="1114"/>
      <c r="S35" s="1114"/>
      <c r="T35" s="1114"/>
      <c r="U35" s="1114"/>
      <c r="V35" s="1114"/>
      <c r="W35" s="1114"/>
      <c r="X35" s="1114"/>
      <c r="Y35" s="1114"/>
      <c r="Z35" s="1114"/>
      <c r="AA35" s="1114"/>
      <c r="AB35" s="1114"/>
      <c r="AC35" s="1114"/>
      <c r="AD35" s="1114"/>
      <c r="AE35" s="1114"/>
      <c r="AF35" s="1114"/>
      <c r="AG35" s="1114"/>
      <c r="AH35" s="1114"/>
      <c r="AI35" s="1114"/>
      <c r="AJ35" s="1114"/>
      <c r="AK35" s="1114"/>
      <c r="AL35" s="1114"/>
      <c r="AM35" s="1114"/>
      <c r="AN35" s="1114"/>
      <c r="AO35" s="1114"/>
      <c r="AP35" s="1114"/>
      <c r="AQ35" s="1114"/>
      <c r="AR35" s="1114"/>
      <c r="AS35" s="1114"/>
      <c r="AT35" s="1114"/>
      <c r="AU35" s="1114"/>
      <c r="AV35" s="1114"/>
      <c r="AW35" s="1114"/>
      <c r="AX35" s="1114"/>
    </row>
    <row r="36" spans="1:50" s="955" customFormat="1" ht="14.45" customHeight="1">
      <c r="A36" s="1330"/>
      <c r="B36" s="961" t="s">
        <v>1337</v>
      </c>
      <c r="C36" s="1330"/>
      <c r="D36" s="959"/>
      <c r="E36" s="1204">
        <v>6217.7061956226098</v>
      </c>
      <c r="F36" s="1113"/>
      <c r="G36" s="1113">
        <v>3028.675674859131</v>
      </c>
      <c r="H36" s="1113"/>
      <c r="I36" s="1113">
        <v>3189.030520763476</v>
      </c>
      <c r="J36" s="1113"/>
      <c r="K36" s="1114"/>
      <c r="L36" s="1114"/>
      <c r="M36" s="1114"/>
      <c r="N36" s="1114"/>
      <c r="O36" s="1114"/>
      <c r="P36" s="1114"/>
      <c r="Q36" s="1114"/>
      <c r="R36" s="1114"/>
      <c r="S36" s="1114"/>
      <c r="T36" s="1114"/>
      <c r="U36" s="1114"/>
      <c r="V36" s="1114"/>
      <c r="W36" s="1114"/>
      <c r="X36" s="1114"/>
      <c r="Y36" s="1114"/>
      <c r="Z36" s="1114"/>
      <c r="AA36" s="1114"/>
      <c r="AB36" s="1114"/>
      <c r="AC36" s="1114"/>
      <c r="AD36" s="1114"/>
      <c r="AE36" s="1114"/>
      <c r="AF36" s="1114"/>
      <c r="AG36" s="1114"/>
      <c r="AH36" s="1114"/>
      <c r="AI36" s="1114"/>
      <c r="AJ36" s="1114"/>
      <c r="AK36" s="1114"/>
      <c r="AL36" s="1114"/>
      <c r="AM36" s="1114"/>
      <c r="AN36" s="1114"/>
      <c r="AO36" s="1114"/>
      <c r="AP36" s="1114"/>
      <c r="AQ36" s="1114"/>
      <c r="AR36" s="1114"/>
      <c r="AS36" s="1114"/>
      <c r="AT36" s="1114"/>
      <c r="AU36" s="1114"/>
      <c r="AV36" s="1114"/>
      <c r="AW36" s="1114"/>
      <c r="AX36" s="1114"/>
    </row>
    <row r="37" spans="1:50" s="955" customFormat="1" ht="14.45" customHeight="1">
      <c r="A37" s="1330"/>
      <c r="B37" s="961" t="s">
        <v>1347</v>
      </c>
      <c r="C37" s="1330"/>
      <c r="D37" s="959"/>
      <c r="E37" s="1204">
        <v>4240.726833574452</v>
      </c>
      <c r="F37" s="1113"/>
      <c r="G37" s="1113">
        <v>2162.1560549037176</v>
      </c>
      <c r="H37" s="1113"/>
      <c r="I37" s="1113">
        <v>2078.570778670733</v>
      </c>
      <c r="J37" s="1113"/>
      <c r="K37" s="1114"/>
      <c r="L37" s="1114"/>
      <c r="M37" s="1114"/>
      <c r="N37" s="1114"/>
      <c r="O37" s="1114"/>
      <c r="P37" s="1114"/>
      <c r="Q37" s="1114"/>
      <c r="R37" s="1114"/>
      <c r="S37" s="1114"/>
      <c r="T37" s="1114"/>
      <c r="U37" s="1114"/>
      <c r="V37" s="1114"/>
      <c r="W37" s="1114"/>
      <c r="X37" s="1114"/>
      <c r="Y37" s="1114"/>
      <c r="Z37" s="1114"/>
      <c r="AA37" s="1114"/>
      <c r="AB37" s="1114"/>
      <c r="AC37" s="1114"/>
      <c r="AD37" s="1114"/>
      <c r="AE37" s="1114"/>
      <c r="AF37" s="1114"/>
      <c r="AG37" s="1114"/>
      <c r="AH37" s="1114"/>
      <c r="AI37" s="1114"/>
      <c r="AJ37" s="1114"/>
      <c r="AK37" s="1114"/>
      <c r="AL37" s="1114"/>
      <c r="AM37" s="1114"/>
      <c r="AN37" s="1114"/>
      <c r="AO37" s="1114"/>
      <c r="AP37" s="1114"/>
      <c r="AQ37" s="1114"/>
      <c r="AR37" s="1114"/>
      <c r="AS37" s="1114"/>
      <c r="AT37" s="1114"/>
      <c r="AU37" s="1114"/>
      <c r="AV37" s="1114"/>
      <c r="AW37" s="1114"/>
      <c r="AX37" s="1114"/>
    </row>
    <row r="38" spans="1:50" s="955" customFormat="1" ht="14.45" customHeight="1">
      <c r="A38" s="961"/>
      <c r="B38" s="961" t="s">
        <v>1348</v>
      </c>
      <c r="C38" s="961"/>
      <c r="D38" s="959"/>
      <c r="E38" s="1204">
        <v>5941.1144411243022</v>
      </c>
      <c r="F38" s="1113"/>
      <c r="G38" s="1113">
        <v>3442.568984974343</v>
      </c>
      <c r="H38" s="1113"/>
      <c r="I38" s="1113">
        <v>2498.5454561499569</v>
      </c>
      <c r="J38" s="1113"/>
      <c r="K38" s="1114"/>
      <c r="L38" s="1114"/>
      <c r="M38" s="1114"/>
      <c r="N38" s="1114"/>
      <c r="O38" s="1114"/>
      <c r="P38" s="1114"/>
      <c r="Q38" s="1114"/>
      <c r="R38" s="1114"/>
      <c r="S38" s="1114"/>
      <c r="T38" s="1114"/>
      <c r="U38" s="1114"/>
      <c r="V38" s="1114"/>
      <c r="W38" s="1114"/>
      <c r="X38" s="1114"/>
      <c r="Y38" s="1114"/>
      <c r="Z38" s="1114"/>
      <c r="AA38" s="1114"/>
      <c r="AB38" s="1114"/>
      <c r="AC38" s="1114"/>
      <c r="AD38" s="1114"/>
      <c r="AE38" s="1114"/>
      <c r="AF38" s="1114"/>
      <c r="AG38" s="1114"/>
      <c r="AH38" s="1114"/>
      <c r="AI38" s="1114"/>
      <c r="AJ38" s="1114"/>
      <c r="AK38" s="1114"/>
      <c r="AL38" s="1114"/>
      <c r="AM38" s="1114"/>
      <c r="AN38" s="1114"/>
      <c r="AO38" s="1114"/>
      <c r="AP38" s="1114"/>
      <c r="AQ38" s="1114"/>
      <c r="AR38" s="1114"/>
      <c r="AS38" s="1114"/>
      <c r="AT38" s="1114"/>
      <c r="AU38" s="1114"/>
      <c r="AV38" s="1114"/>
      <c r="AW38" s="1114"/>
      <c r="AX38" s="1114"/>
    </row>
    <row r="39" spans="1:50" s="955" customFormat="1" ht="14.45" customHeight="1">
      <c r="A39" s="961"/>
      <c r="B39" s="961" t="s">
        <v>1349</v>
      </c>
      <c r="C39" s="961"/>
      <c r="D39" s="959"/>
      <c r="E39" s="1204">
        <v>13564.44988063506</v>
      </c>
      <c r="F39" s="1113"/>
      <c r="G39" s="1113">
        <v>9100.6934488641455</v>
      </c>
      <c r="H39" s="1113"/>
      <c r="I39" s="1113">
        <v>4463.7564317709212</v>
      </c>
      <c r="J39" s="1113"/>
      <c r="K39" s="1114"/>
      <c r="L39" s="1114"/>
      <c r="M39" s="1114"/>
      <c r="N39" s="1114"/>
      <c r="O39" s="1114"/>
      <c r="P39" s="1114"/>
      <c r="Q39" s="1114"/>
      <c r="R39" s="1114"/>
      <c r="S39" s="1114"/>
      <c r="T39" s="1114"/>
      <c r="U39" s="1114"/>
      <c r="V39" s="1114"/>
      <c r="W39" s="1114"/>
      <c r="X39" s="1114"/>
      <c r="Y39" s="1114"/>
      <c r="Z39" s="1114"/>
      <c r="AA39" s="1114"/>
      <c r="AB39" s="1114"/>
      <c r="AC39" s="1114"/>
      <c r="AD39" s="1114"/>
      <c r="AE39" s="1114"/>
      <c r="AF39" s="1114"/>
      <c r="AG39" s="1114"/>
      <c r="AH39" s="1114"/>
      <c r="AI39" s="1114"/>
      <c r="AJ39" s="1114"/>
      <c r="AK39" s="1114"/>
      <c r="AL39" s="1114"/>
      <c r="AM39" s="1114"/>
      <c r="AN39" s="1114"/>
      <c r="AO39" s="1114"/>
      <c r="AP39" s="1114"/>
      <c r="AQ39" s="1114"/>
      <c r="AR39" s="1114"/>
      <c r="AS39" s="1114"/>
      <c r="AT39" s="1114"/>
      <c r="AU39" s="1114"/>
      <c r="AV39" s="1114"/>
      <c r="AW39" s="1114"/>
      <c r="AX39" s="1114"/>
    </row>
    <row r="40" spans="1:50" s="955" customFormat="1" ht="14.45" customHeight="1">
      <c r="A40" s="961"/>
      <c r="B40" s="961" t="s">
        <v>1350</v>
      </c>
      <c r="C40" s="961"/>
      <c r="D40" s="959"/>
      <c r="E40" s="1204">
        <v>11259.580845987306</v>
      </c>
      <c r="F40" s="1113"/>
      <c r="G40" s="1113">
        <v>7716.9176619902919</v>
      </c>
      <c r="H40" s="1113"/>
      <c r="I40" s="1113">
        <v>3542.66318399703</v>
      </c>
      <c r="J40" s="1113"/>
      <c r="K40" s="1114"/>
      <c r="L40" s="1114"/>
      <c r="M40" s="1114"/>
      <c r="N40" s="1114"/>
      <c r="O40" s="1114"/>
      <c r="P40" s="1114"/>
      <c r="Q40" s="1114"/>
      <c r="R40" s="1114"/>
      <c r="S40" s="1114"/>
      <c r="T40" s="1114"/>
      <c r="U40" s="1114"/>
      <c r="V40" s="1114"/>
      <c r="W40" s="1114"/>
      <c r="X40" s="1114"/>
      <c r="Y40" s="1114"/>
      <c r="Z40" s="1114"/>
      <c r="AA40" s="1114"/>
      <c r="AB40" s="1114"/>
      <c r="AC40" s="1114"/>
      <c r="AD40" s="1114"/>
      <c r="AE40" s="1114"/>
      <c r="AF40" s="1114"/>
      <c r="AG40" s="1114"/>
      <c r="AH40" s="1114"/>
      <c r="AI40" s="1114"/>
      <c r="AJ40" s="1114"/>
      <c r="AK40" s="1114"/>
      <c r="AL40" s="1114"/>
      <c r="AM40" s="1114"/>
      <c r="AN40" s="1114"/>
      <c r="AO40" s="1114"/>
      <c r="AP40" s="1114"/>
      <c r="AQ40" s="1114"/>
      <c r="AR40" s="1114"/>
      <c r="AS40" s="1114"/>
      <c r="AT40" s="1114"/>
      <c r="AU40" s="1114"/>
      <c r="AV40" s="1114"/>
      <c r="AW40" s="1114"/>
      <c r="AX40" s="1114"/>
    </row>
    <row r="41" spans="1:50" s="955" customFormat="1" ht="14.45" customHeight="1">
      <c r="A41" s="961"/>
      <c r="B41" s="961" t="s">
        <v>1351</v>
      </c>
      <c r="C41" s="961"/>
      <c r="D41" s="959"/>
      <c r="E41" s="1204">
        <v>28242.470772576155</v>
      </c>
      <c r="F41" s="1113"/>
      <c r="G41" s="1113">
        <v>21453.933068297029</v>
      </c>
      <c r="H41" s="1113"/>
      <c r="I41" s="1113">
        <v>6788.5377042791561</v>
      </c>
      <c r="J41" s="1113"/>
      <c r="K41" s="1114"/>
      <c r="L41" s="1114"/>
      <c r="M41" s="1114"/>
      <c r="N41" s="1114"/>
      <c r="O41" s="1114"/>
      <c r="P41" s="1114"/>
      <c r="Q41" s="1114"/>
      <c r="R41" s="1114"/>
      <c r="S41" s="1114"/>
      <c r="T41" s="1114"/>
      <c r="U41" s="1114"/>
      <c r="V41" s="1114"/>
      <c r="W41" s="1114"/>
      <c r="X41" s="1114"/>
      <c r="Y41" s="1114"/>
      <c r="Z41" s="1114"/>
      <c r="AA41" s="1114"/>
      <c r="AB41" s="1114"/>
      <c r="AC41" s="1114"/>
      <c r="AD41" s="1114"/>
      <c r="AE41" s="1114"/>
      <c r="AF41" s="1114"/>
      <c r="AG41" s="1114"/>
      <c r="AH41" s="1114"/>
      <c r="AI41" s="1114"/>
      <c r="AJ41" s="1114"/>
      <c r="AK41" s="1114"/>
      <c r="AL41" s="1114"/>
      <c r="AM41" s="1114"/>
      <c r="AN41" s="1114"/>
      <c r="AO41" s="1114"/>
      <c r="AP41" s="1114"/>
      <c r="AQ41" s="1114"/>
      <c r="AR41" s="1114"/>
      <c r="AS41" s="1114"/>
      <c r="AT41" s="1114"/>
      <c r="AU41" s="1114"/>
      <c r="AV41" s="1114"/>
      <c r="AW41" s="1114"/>
      <c r="AX41" s="1114"/>
    </row>
    <row r="42" spans="1:50" s="955" customFormat="1" ht="14.45" customHeight="1">
      <c r="A42" s="961"/>
      <c r="B42" s="961" t="s">
        <v>1352</v>
      </c>
      <c r="C42" s="961"/>
      <c r="D42" s="959"/>
      <c r="E42" s="1204">
        <v>10583.672138586338</v>
      </c>
      <c r="F42" s="1113"/>
      <c r="G42" s="1113">
        <v>8320.9250144903981</v>
      </c>
      <c r="H42" s="1113"/>
      <c r="I42" s="1113">
        <v>2262.7471240959494</v>
      </c>
      <c r="J42" s="1113"/>
      <c r="K42" s="1114"/>
      <c r="L42" s="1114"/>
      <c r="M42" s="1114"/>
      <c r="N42" s="1114"/>
      <c r="O42" s="1114"/>
      <c r="P42" s="1114"/>
      <c r="Q42" s="1114"/>
      <c r="R42" s="1114"/>
      <c r="S42" s="1114"/>
      <c r="T42" s="1114"/>
      <c r="U42" s="1114"/>
      <c r="V42" s="1114"/>
      <c r="W42" s="1114"/>
      <c r="X42" s="1114"/>
      <c r="Y42" s="1114"/>
      <c r="Z42" s="1114"/>
      <c r="AA42" s="1114"/>
      <c r="AB42" s="1114"/>
      <c r="AC42" s="1114"/>
      <c r="AD42" s="1114"/>
      <c r="AE42" s="1114"/>
      <c r="AF42" s="1114"/>
      <c r="AG42" s="1114"/>
      <c r="AH42" s="1114"/>
      <c r="AI42" s="1114"/>
      <c r="AJ42" s="1114"/>
      <c r="AK42" s="1114"/>
      <c r="AL42" s="1114"/>
      <c r="AM42" s="1114"/>
      <c r="AN42" s="1114"/>
      <c r="AO42" s="1114"/>
      <c r="AP42" s="1114"/>
      <c r="AQ42" s="1114"/>
      <c r="AR42" s="1114"/>
      <c r="AS42" s="1114"/>
      <c r="AT42" s="1114"/>
      <c r="AU42" s="1114"/>
      <c r="AV42" s="1114"/>
      <c r="AW42" s="1114"/>
      <c r="AX42" s="1114"/>
    </row>
    <row r="43" spans="1:50" s="955" customFormat="1" ht="14.45" customHeight="1">
      <c r="A43" s="961"/>
      <c r="B43" s="961" t="s">
        <v>1353</v>
      </c>
      <c r="C43" s="961"/>
      <c r="D43" s="959"/>
      <c r="E43" s="1204">
        <v>9388.1201683641921</v>
      </c>
      <c r="F43" s="1113"/>
      <c r="G43" s="1113">
        <v>6754.7005105097069</v>
      </c>
      <c r="H43" s="1113"/>
      <c r="I43" s="1113">
        <v>2633.4196578544902</v>
      </c>
      <c r="J43" s="1113"/>
      <c r="K43" s="1114"/>
      <c r="L43" s="1114"/>
      <c r="M43" s="1114"/>
      <c r="N43" s="1114"/>
      <c r="O43" s="1114"/>
      <c r="P43" s="1114"/>
      <c r="Q43" s="1114"/>
      <c r="R43" s="1114"/>
      <c r="S43" s="1114"/>
      <c r="T43" s="1114"/>
      <c r="U43" s="1114"/>
      <c r="V43" s="1114"/>
      <c r="W43" s="1114"/>
      <c r="X43" s="1114"/>
      <c r="Y43" s="1114"/>
      <c r="Z43" s="1114"/>
      <c r="AA43" s="1114"/>
      <c r="AB43" s="1114"/>
      <c r="AC43" s="1114"/>
      <c r="AD43" s="1114"/>
      <c r="AE43" s="1114"/>
      <c r="AF43" s="1114"/>
      <c r="AG43" s="1114"/>
      <c r="AH43" s="1114"/>
      <c r="AI43" s="1114"/>
      <c r="AJ43" s="1114"/>
      <c r="AK43" s="1114"/>
      <c r="AL43" s="1114"/>
      <c r="AM43" s="1114"/>
      <c r="AN43" s="1114"/>
      <c r="AO43" s="1114"/>
      <c r="AP43" s="1114"/>
      <c r="AQ43" s="1114"/>
      <c r="AR43" s="1114"/>
      <c r="AS43" s="1114"/>
      <c r="AT43" s="1114"/>
      <c r="AU43" s="1114"/>
      <c r="AV43" s="1114"/>
      <c r="AW43" s="1114"/>
      <c r="AX43" s="1114"/>
    </row>
    <row r="44" spans="1:50" s="955" customFormat="1" ht="14.45" customHeight="1">
      <c r="A44" s="961"/>
      <c r="B44" s="961" t="s">
        <v>1354</v>
      </c>
      <c r="C44" s="961"/>
      <c r="D44" s="959"/>
      <c r="E44" s="1204">
        <v>12523.101609779291</v>
      </c>
      <c r="F44" s="1113"/>
      <c r="G44" s="1113">
        <v>8953.0332432937375</v>
      </c>
      <c r="H44" s="1113"/>
      <c r="I44" s="1113">
        <v>3570.0683664855519</v>
      </c>
      <c r="J44" s="1113"/>
      <c r="K44" s="1114"/>
      <c r="L44" s="1114"/>
      <c r="M44" s="1114"/>
      <c r="N44" s="1114"/>
      <c r="O44" s="1114"/>
      <c r="P44" s="1114"/>
      <c r="Q44" s="1114"/>
      <c r="R44" s="1114"/>
      <c r="S44" s="1114"/>
      <c r="T44" s="1114"/>
      <c r="U44" s="1114"/>
      <c r="V44" s="1114"/>
      <c r="W44" s="1114"/>
      <c r="X44" s="1114"/>
      <c r="Y44" s="1114"/>
      <c r="Z44" s="1114"/>
      <c r="AA44" s="1114"/>
      <c r="AB44" s="1114"/>
      <c r="AC44" s="1114"/>
      <c r="AD44" s="1114"/>
      <c r="AE44" s="1114"/>
      <c r="AF44" s="1114"/>
      <c r="AG44" s="1114"/>
      <c r="AH44" s="1114"/>
      <c r="AI44" s="1114"/>
      <c r="AJ44" s="1114"/>
      <c r="AK44" s="1114"/>
      <c r="AL44" s="1114"/>
      <c r="AM44" s="1114"/>
      <c r="AN44" s="1114"/>
      <c r="AO44" s="1114"/>
      <c r="AP44" s="1114"/>
      <c r="AQ44" s="1114"/>
      <c r="AR44" s="1114"/>
      <c r="AS44" s="1114"/>
      <c r="AT44" s="1114"/>
      <c r="AU44" s="1114"/>
      <c r="AV44" s="1114"/>
      <c r="AW44" s="1114"/>
      <c r="AX44" s="1114"/>
    </row>
    <row r="45" spans="1:50" s="955" customFormat="1" ht="14.45" customHeight="1">
      <c r="A45" s="961"/>
      <c r="B45" s="961" t="s">
        <v>1355</v>
      </c>
      <c r="C45" s="961"/>
      <c r="D45" s="959"/>
      <c r="E45" s="1204">
        <v>16401.437267999998</v>
      </c>
      <c r="F45" s="1113"/>
      <c r="G45" s="1113">
        <v>13054.148009</v>
      </c>
      <c r="H45" s="1113"/>
      <c r="I45" s="1113">
        <v>3347.2892589999992</v>
      </c>
      <c r="J45" s="1113"/>
      <c r="K45" s="1114"/>
      <c r="L45" s="1114"/>
      <c r="M45" s="1114"/>
      <c r="N45" s="1114"/>
      <c r="O45" s="1114"/>
      <c r="P45" s="1114"/>
      <c r="Q45" s="1114"/>
      <c r="R45" s="1114"/>
      <c r="S45" s="1114"/>
      <c r="T45" s="1114"/>
      <c r="U45" s="1114"/>
      <c r="V45" s="1114"/>
      <c r="W45" s="1114"/>
      <c r="X45" s="1114"/>
      <c r="Y45" s="1114"/>
      <c r="Z45" s="1114"/>
      <c r="AA45" s="1114"/>
      <c r="AB45" s="1114"/>
      <c r="AC45" s="1114"/>
      <c r="AD45" s="1114"/>
      <c r="AE45" s="1114"/>
      <c r="AF45" s="1114"/>
      <c r="AG45" s="1114"/>
      <c r="AH45" s="1114"/>
      <c r="AI45" s="1114"/>
      <c r="AJ45" s="1114"/>
      <c r="AK45" s="1114"/>
      <c r="AL45" s="1114"/>
      <c r="AM45" s="1114"/>
      <c r="AN45" s="1114"/>
      <c r="AO45" s="1114"/>
      <c r="AP45" s="1114"/>
      <c r="AQ45" s="1114"/>
      <c r="AR45" s="1114"/>
      <c r="AS45" s="1114"/>
      <c r="AT45" s="1114"/>
      <c r="AU45" s="1114"/>
      <c r="AV45" s="1114"/>
      <c r="AW45" s="1114"/>
      <c r="AX45" s="1114"/>
    </row>
    <row r="46" spans="1:50" s="955" customFormat="1" ht="14.45" customHeight="1">
      <c r="A46" s="1479" t="s">
        <v>448</v>
      </c>
      <c r="B46" s="1479"/>
      <c r="C46" s="1479"/>
      <c r="D46" s="959"/>
      <c r="E46" s="1113"/>
      <c r="F46" s="1113"/>
      <c r="G46" s="1113"/>
      <c r="H46" s="1113"/>
      <c r="I46" s="1113"/>
      <c r="J46" s="1113"/>
      <c r="K46" s="1114"/>
      <c r="L46" s="1114"/>
      <c r="M46" s="1114"/>
      <c r="N46" s="1114"/>
      <c r="O46" s="1114"/>
      <c r="P46" s="1114"/>
      <c r="Q46" s="1114"/>
      <c r="R46" s="1114"/>
      <c r="S46" s="1114"/>
      <c r="T46" s="1114"/>
      <c r="U46" s="1114"/>
      <c r="V46" s="1114"/>
      <c r="W46" s="1114"/>
      <c r="X46" s="1114"/>
      <c r="Y46" s="1114"/>
      <c r="Z46" s="1114"/>
      <c r="AA46" s="1114"/>
      <c r="AB46" s="1114"/>
      <c r="AC46" s="1114"/>
      <c r="AD46" s="1114"/>
      <c r="AE46" s="1114"/>
      <c r="AF46" s="1114"/>
      <c r="AG46" s="1114"/>
      <c r="AH46" s="1114"/>
      <c r="AI46" s="1114"/>
      <c r="AJ46" s="1114"/>
      <c r="AK46" s="1114"/>
      <c r="AL46" s="1114"/>
      <c r="AM46" s="1114"/>
      <c r="AN46" s="1114"/>
      <c r="AO46" s="1114"/>
      <c r="AP46" s="1114"/>
      <c r="AQ46" s="1114"/>
      <c r="AR46" s="1114"/>
      <c r="AS46" s="1114"/>
      <c r="AT46" s="1114"/>
      <c r="AU46" s="1114"/>
      <c r="AV46" s="1114"/>
      <c r="AW46" s="1114"/>
      <c r="AX46" s="1114"/>
    </row>
    <row r="47" spans="1:50" s="955" customFormat="1" ht="14.45" customHeight="1">
      <c r="A47" s="961"/>
      <c r="B47" s="961" t="s">
        <v>1337</v>
      </c>
      <c r="C47" s="961"/>
      <c r="D47" s="959"/>
      <c r="E47" s="1204">
        <v>6148.4811139810536</v>
      </c>
      <c r="F47" s="1113"/>
      <c r="G47" s="1113">
        <v>2961.0963964773423</v>
      </c>
      <c r="H47" s="1113"/>
      <c r="I47" s="1113">
        <v>3187.3847175037117</v>
      </c>
      <c r="J47" s="1113"/>
      <c r="K47" s="1114"/>
      <c r="L47" s="1114"/>
      <c r="M47" s="1114"/>
      <c r="N47" s="1114"/>
      <c r="O47" s="1114"/>
      <c r="P47" s="1114"/>
      <c r="Q47" s="1114"/>
      <c r="R47" s="1114"/>
      <c r="S47" s="1114"/>
      <c r="T47" s="1114"/>
      <c r="U47" s="1114"/>
      <c r="V47" s="1114"/>
      <c r="W47" s="1114"/>
      <c r="X47" s="1114"/>
      <c r="Y47" s="1114"/>
      <c r="Z47" s="1114"/>
      <c r="AA47" s="1114"/>
      <c r="AB47" s="1114"/>
      <c r="AC47" s="1114"/>
      <c r="AD47" s="1114"/>
      <c r="AE47" s="1114"/>
      <c r="AF47" s="1114"/>
      <c r="AG47" s="1114"/>
      <c r="AH47" s="1114"/>
      <c r="AI47" s="1114"/>
      <c r="AJ47" s="1114"/>
      <c r="AK47" s="1114"/>
      <c r="AL47" s="1114"/>
      <c r="AM47" s="1114"/>
      <c r="AN47" s="1114"/>
      <c r="AO47" s="1114"/>
      <c r="AP47" s="1114"/>
      <c r="AQ47" s="1114"/>
      <c r="AR47" s="1114"/>
      <c r="AS47" s="1114"/>
      <c r="AT47" s="1114"/>
      <c r="AU47" s="1114"/>
      <c r="AV47" s="1114"/>
      <c r="AW47" s="1114"/>
      <c r="AX47" s="1114"/>
    </row>
    <row r="48" spans="1:50" s="955" customFormat="1" ht="14.45" customHeight="1">
      <c r="A48" s="961"/>
      <c r="B48" s="961" t="s">
        <v>1347</v>
      </c>
      <c r="C48" s="961"/>
      <c r="D48" s="959"/>
      <c r="E48" s="1204">
        <v>4290.5266186178615</v>
      </c>
      <c r="F48" s="1113"/>
      <c r="G48" s="1113">
        <v>2098.6486951329734</v>
      </c>
      <c r="H48" s="1113"/>
      <c r="I48" s="1113">
        <v>2191.877923484888</v>
      </c>
      <c r="J48" s="1113"/>
      <c r="K48" s="1114"/>
      <c r="L48" s="1114"/>
      <c r="M48" s="1114"/>
      <c r="N48" s="1114"/>
      <c r="O48" s="1114"/>
      <c r="P48" s="1114"/>
      <c r="Q48" s="1114"/>
      <c r="R48" s="1114"/>
      <c r="S48" s="1114"/>
      <c r="T48" s="1114"/>
      <c r="U48" s="1114"/>
      <c r="V48" s="1114"/>
      <c r="W48" s="1114"/>
      <c r="X48" s="1114"/>
      <c r="Y48" s="1114"/>
      <c r="Z48" s="1114"/>
      <c r="AA48" s="1114"/>
      <c r="AB48" s="1114"/>
      <c r="AC48" s="1114"/>
      <c r="AD48" s="1114"/>
      <c r="AE48" s="1114"/>
      <c r="AF48" s="1114"/>
      <c r="AG48" s="1114"/>
      <c r="AH48" s="1114"/>
      <c r="AI48" s="1114"/>
      <c r="AJ48" s="1114"/>
      <c r="AK48" s="1114"/>
      <c r="AL48" s="1114"/>
      <c r="AM48" s="1114"/>
      <c r="AN48" s="1114"/>
      <c r="AO48" s="1114"/>
      <c r="AP48" s="1114"/>
      <c r="AQ48" s="1114"/>
      <c r="AR48" s="1114"/>
      <c r="AS48" s="1114"/>
      <c r="AT48" s="1114"/>
      <c r="AU48" s="1114"/>
      <c r="AV48" s="1114"/>
      <c r="AW48" s="1114"/>
      <c r="AX48" s="1114"/>
    </row>
    <row r="49" spans="1:50" s="955" customFormat="1" ht="14.45" customHeight="1">
      <c r="A49" s="961"/>
      <c r="B49" s="961" t="s">
        <v>1348</v>
      </c>
      <c r="C49" s="961"/>
      <c r="D49" s="959"/>
      <c r="E49" s="1204">
        <v>5568.0295316730708</v>
      </c>
      <c r="F49" s="1113"/>
      <c r="G49" s="1113">
        <v>3319.8591881171687</v>
      </c>
      <c r="H49" s="1113"/>
      <c r="I49" s="1113">
        <v>2248.1703435559002</v>
      </c>
      <c r="J49" s="1113"/>
      <c r="K49" s="1114"/>
      <c r="L49" s="1114"/>
      <c r="M49" s="1114"/>
      <c r="N49" s="1114"/>
      <c r="O49" s="1114"/>
      <c r="P49" s="1114"/>
      <c r="Q49" s="1114"/>
      <c r="R49" s="1114"/>
      <c r="S49" s="1114"/>
      <c r="T49" s="1114"/>
      <c r="U49" s="1114"/>
      <c r="V49" s="1114"/>
      <c r="W49" s="1114"/>
      <c r="X49" s="1114"/>
      <c r="Y49" s="1114"/>
      <c r="Z49" s="1114"/>
      <c r="AA49" s="1114"/>
      <c r="AB49" s="1114"/>
      <c r="AC49" s="1114"/>
      <c r="AD49" s="1114"/>
      <c r="AE49" s="1114"/>
      <c r="AF49" s="1114"/>
      <c r="AG49" s="1114"/>
      <c r="AH49" s="1114"/>
      <c r="AI49" s="1114"/>
      <c r="AJ49" s="1114"/>
      <c r="AK49" s="1114"/>
      <c r="AL49" s="1114"/>
      <c r="AM49" s="1114"/>
      <c r="AN49" s="1114"/>
      <c r="AO49" s="1114"/>
      <c r="AP49" s="1114"/>
      <c r="AQ49" s="1114"/>
      <c r="AR49" s="1114"/>
      <c r="AS49" s="1114"/>
      <c r="AT49" s="1114"/>
      <c r="AU49" s="1114"/>
      <c r="AV49" s="1114"/>
      <c r="AW49" s="1114"/>
      <c r="AX49" s="1114"/>
    </row>
    <row r="50" spans="1:50" s="955" customFormat="1" ht="14.45" customHeight="1">
      <c r="A50" s="1330"/>
      <c r="B50" s="961" t="s">
        <v>1349</v>
      </c>
      <c r="C50" s="1330"/>
      <c r="D50" s="959"/>
      <c r="E50" s="1204">
        <v>12669.281708946964</v>
      </c>
      <c r="F50" s="1113"/>
      <c r="G50" s="1113">
        <v>8141.0634666116348</v>
      </c>
      <c r="H50" s="1113"/>
      <c r="I50" s="1113">
        <v>4528.2182423353433</v>
      </c>
      <c r="J50" s="1113"/>
      <c r="K50" s="1114"/>
      <c r="L50" s="1114"/>
      <c r="M50" s="1114"/>
      <c r="N50" s="1114"/>
      <c r="O50" s="1114"/>
      <c r="P50" s="1114"/>
      <c r="Q50" s="1114"/>
      <c r="R50" s="1114"/>
      <c r="S50" s="1114"/>
      <c r="T50" s="1114"/>
      <c r="U50" s="1114"/>
      <c r="V50" s="1114"/>
      <c r="W50" s="1114"/>
      <c r="X50" s="1114"/>
      <c r="Y50" s="1114"/>
      <c r="Z50" s="1114"/>
      <c r="AA50" s="1114"/>
      <c r="AB50" s="1114"/>
      <c r="AC50" s="1114"/>
      <c r="AD50" s="1114"/>
      <c r="AE50" s="1114"/>
      <c r="AF50" s="1114"/>
      <c r="AG50" s="1114"/>
      <c r="AH50" s="1114"/>
      <c r="AI50" s="1114"/>
      <c r="AJ50" s="1114"/>
      <c r="AK50" s="1114"/>
      <c r="AL50" s="1114"/>
      <c r="AM50" s="1114"/>
      <c r="AN50" s="1114"/>
      <c r="AO50" s="1114"/>
      <c r="AP50" s="1114"/>
      <c r="AQ50" s="1114"/>
      <c r="AR50" s="1114"/>
      <c r="AS50" s="1114"/>
      <c r="AT50" s="1114"/>
      <c r="AU50" s="1114"/>
      <c r="AV50" s="1114"/>
      <c r="AW50" s="1114"/>
      <c r="AX50" s="1114"/>
    </row>
    <row r="51" spans="1:50" s="955" customFormat="1" ht="14.45" customHeight="1">
      <c r="A51" s="1330"/>
      <c r="B51" s="961" t="s">
        <v>1350</v>
      </c>
      <c r="C51" s="1330"/>
      <c r="D51" s="959"/>
      <c r="E51" s="1204">
        <v>10081.148158493452</v>
      </c>
      <c r="F51" s="1113"/>
      <c r="G51" s="1113">
        <v>6647.6261305423768</v>
      </c>
      <c r="H51" s="1113"/>
      <c r="I51" s="1113">
        <v>3433.5220279510841</v>
      </c>
      <c r="J51" s="1113"/>
      <c r="K51" s="1114"/>
      <c r="L51" s="1114"/>
      <c r="M51" s="1114"/>
      <c r="N51" s="1114"/>
      <c r="O51" s="1114"/>
      <c r="P51" s="1114"/>
      <c r="Q51" s="1114"/>
      <c r="R51" s="1114"/>
      <c r="S51" s="1114"/>
      <c r="T51" s="1114"/>
      <c r="U51" s="1114"/>
      <c r="V51" s="1114"/>
      <c r="W51" s="1114"/>
      <c r="X51" s="1114"/>
      <c r="Y51" s="1114"/>
      <c r="Z51" s="1114"/>
      <c r="AA51" s="1114"/>
      <c r="AB51" s="1114"/>
      <c r="AC51" s="1114"/>
      <c r="AD51" s="1114"/>
      <c r="AE51" s="1114"/>
      <c r="AF51" s="1114"/>
      <c r="AG51" s="1114"/>
      <c r="AH51" s="1114"/>
      <c r="AI51" s="1114"/>
      <c r="AJ51" s="1114"/>
      <c r="AK51" s="1114"/>
      <c r="AL51" s="1114"/>
      <c r="AM51" s="1114"/>
      <c r="AN51" s="1114"/>
      <c r="AO51" s="1114"/>
      <c r="AP51" s="1114"/>
      <c r="AQ51" s="1114"/>
      <c r="AR51" s="1114"/>
      <c r="AS51" s="1114"/>
      <c r="AT51" s="1114"/>
      <c r="AU51" s="1114"/>
      <c r="AV51" s="1114"/>
      <c r="AW51" s="1114"/>
      <c r="AX51" s="1114"/>
    </row>
    <row r="52" spans="1:50" s="955" customFormat="1" ht="14.45" customHeight="1">
      <c r="A52" s="1330"/>
      <c r="B52" s="961" t="s">
        <v>1351</v>
      </c>
      <c r="C52" s="1330"/>
      <c r="D52" s="959"/>
      <c r="E52" s="1204">
        <v>29704.914584075246</v>
      </c>
      <c r="F52" s="1113"/>
      <c r="G52" s="1113">
        <v>22379.042818863145</v>
      </c>
      <c r="H52" s="1113"/>
      <c r="I52" s="1113">
        <v>7325.871765212114</v>
      </c>
      <c r="J52" s="1113"/>
      <c r="K52" s="1114"/>
      <c r="L52" s="1114"/>
      <c r="M52" s="1114"/>
      <c r="N52" s="1114"/>
      <c r="O52" s="1114"/>
      <c r="P52" s="1114"/>
      <c r="Q52" s="1114"/>
      <c r="R52" s="1114"/>
      <c r="S52" s="1114"/>
      <c r="T52" s="1114"/>
      <c r="U52" s="1114"/>
      <c r="V52" s="1114"/>
      <c r="W52" s="1114"/>
      <c r="X52" s="1114"/>
      <c r="Y52" s="1114"/>
      <c r="Z52" s="1114"/>
      <c r="AA52" s="1114"/>
      <c r="AB52" s="1114"/>
      <c r="AC52" s="1114"/>
      <c r="AD52" s="1114"/>
      <c r="AE52" s="1114"/>
      <c r="AF52" s="1114"/>
      <c r="AG52" s="1114"/>
      <c r="AH52" s="1114"/>
      <c r="AI52" s="1114"/>
      <c r="AJ52" s="1114"/>
      <c r="AK52" s="1114"/>
      <c r="AL52" s="1114"/>
      <c r="AM52" s="1114"/>
      <c r="AN52" s="1114"/>
      <c r="AO52" s="1114"/>
      <c r="AP52" s="1114"/>
      <c r="AQ52" s="1114"/>
      <c r="AR52" s="1114"/>
      <c r="AS52" s="1114"/>
      <c r="AT52" s="1114"/>
      <c r="AU52" s="1114"/>
      <c r="AV52" s="1114"/>
      <c r="AW52" s="1114"/>
      <c r="AX52" s="1114"/>
    </row>
    <row r="53" spans="1:50" s="955" customFormat="1" ht="14.45" customHeight="1">
      <c r="A53" s="1330"/>
      <c r="B53" s="961" t="s">
        <v>1352</v>
      </c>
      <c r="C53" s="1330"/>
      <c r="D53" s="959"/>
      <c r="E53" s="1204">
        <v>11741.62709779644</v>
      </c>
      <c r="F53" s="1113"/>
      <c r="G53" s="1113">
        <v>9255.1783406434479</v>
      </c>
      <c r="H53" s="1113"/>
      <c r="I53" s="1113">
        <v>2486.4487571529971</v>
      </c>
      <c r="J53" s="1113"/>
      <c r="K53" s="1114"/>
      <c r="L53" s="1114"/>
      <c r="M53" s="1114"/>
      <c r="N53" s="1114"/>
      <c r="O53" s="1114"/>
      <c r="P53" s="1114"/>
      <c r="Q53" s="1114"/>
      <c r="R53" s="1114"/>
      <c r="S53" s="1114"/>
      <c r="T53" s="1114"/>
      <c r="U53" s="1114"/>
      <c r="V53" s="1114"/>
      <c r="W53" s="1114"/>
      <c r="X53" s="1114"/>
      <c r="Y53" s="1114"/>
      <c r="Z53" s="1114"/>
      <c r="AA53" s="1114"/>
      <c r="AB53" s="1114"/>
      <c r="AC53" s="1114"/>
      <c r="AD53" s="1114"/>
      <c r="AE53" s="1114"/>
      <c r="AF53" s="1114"/>
      <c r="AG53" s="1114"/>
      <c r="AH53" s="1114"/>
      <c r="AI53" s="1114"/>
      <c r="AJ53" s="1114"/>
      <c r="AK53" s="1114"/>
      <c r="AL53" s="1114"/>
      <c r="AM53" s="1114"/>
      <c r="AN53" s="1114"/>
      <c r="AO53" s="1114"/>
      <c r="AP53" s="1114"/>
      <c r="AQ53" s="1114"/>
      <c r="AR53" s="1114"/>
      <c r="AS53" s="1114"/>
      <c r="AT53" s="1114"/>
      <c r="AU53" s="1114"/>
      <c r="AV53" s="1114"/>
      <c r="AW53" s="1114"/>
      <c r="AX53" s="1114"/>
    </row>
    <row r="54" spans="1:50" s="955" customFormat="1" ht="14.45" customHeight="1">
      <c r="A54" s="1330"/>
      <c r="B54" s="961" t="s">
        <v>1353</v>
      </c>
      <c r="C54" s="1330"/>
      <c r="D54" s="959"/>
      <c r="E54" s="1204">
        <v>9780.4634246656315</v>
      </c>
      <c r="F54" s="1113"/>
      <c r="G54" s="1113">
        <v>7122.4915387944111</v>
      </c>
      <c r="H54" s="1113"/>
      <c r="I54" s="1113">
        <v>2657.9718858712254</v>
      </c>
      <c r="J54" s="1113"/>
      <c r="K54" s="1114"/>
      <c r="L54" s="1114"/>
      <c r="M54" s="1114"/>
      <c r="N54" s="1114"/>
      <c r="O54" s="1114"/>
      <c r="P54" s="1114"/>
      <c r="Q54" s="1114"/>
      <c r="R54" s="1114"/>
      <c r="S54" s="1114"/>
      <c r="T54" s="1114"/>
      <c r="U54" s="1114"/>
      <c r="V54" s="1114"/>
      <c r="W54" s="1114"/>
      <c r="X54" s="1114"/>
      <c r="Y54" s="1114"/>
      <c r="Z54" s="1114"/>
      <c r="AA54" s="1114"/>
      <c r="AB54" s="1114"/>
      <c r="AC54" s="1114"/>
      <c r="AD54" s="1114"/>
      <c r="AE54" s="1114"/>
      <c r="AF54" s="1114"/>
      <c r="AG54" s="1114"/>
      <c r="AH54" s="1114"/>
      <c r="AI54" s="1114"/>
      <c r="AJ54" s="1114"/>
      <c r="AK54" s="1114"/>
      <c r="AL54" s="1114"/>
      <c r="AM54" s="1114"/>
      <c r="AN54" s="1114"/>
      <c r="AO54" s="1114"/>
      <c r="AP54" s="1114"/>
      <c r="AQ54" s="1114"/>
      <c r="AR54" s="1114"/>
      <c r="AS54" s="1114"/>
      <c r="AT54" s="1114"/>
      <c r="AU54" s="1114"/>
      <c r="AV54" s="1114"/>
      <c r="AW54" s="1114"/>
      <c r="AX54" s="1114"/>
    </row>
    <row r="55" spans="1:50" s="955" customFormat="1" ht="14.45" customHeight="1">
      <c r="A55" s="1330"/>
      <c r="B55" s="961" t="s">
        <v>1354</v>
      </c>
      <c r="C55" s="1330"/>
      <c r="D55" s="959"/>
      <c r="E55" s="1204">
        <v>12108.962755999999</v>
      </c>
      <c r="F55" s="1113"/>
      <c r="G55" s="1113">
        <v>8904.5937369999992</v>
      </c>
      <c r="H55" s="1113"/>
      <c r="I55" s="1113">
        <v>3204.3690189999998</v>
      </c>
      <c r="J55" s="1113"/>
      <c r="K55" s="1114"/>
      <c r="L55" s="1114"/>
      <c r="M55" s="1114"/>
      <c r="N55" s="1114"/>
      <c r="O55" s="1114"/>
      <c r="P55" s="1114"/>
      <c r="Q55" s="1114"/>
      <c r="R55" s="1114"/>
      <c r="S55" s="1114"/>
      <c r="T55" s="1114"/>
      <c r="U55" s="1114"/>
      <c r="V55" s="1114"/>
      <c r="W55" s="1114"/>
      <c r="X55" s="1114"/>
      <c r="Y55" s="1114"/>
      <c r="Z55" s="1114"/>
      <c r="AA55" s="1114"/>
      <c r="AB55" s="1114"/>
      <c r="AC55" s="1114"/>
      <c r="AD55" s="1114"/>
      <c r="AE55" s="1114"/>
      <c r="AF55" s="1114"/>
      <c r="AG55" s="1114"/>
      <c r="AH55" s="1114"/>
      <c r="AI55" s="1114"/>
      <c r="AJ55" s="1114"/>
      <c r="AK55" s="1114"/>
      <c r="AL55" s="1114"/>
      <c r="AM55" s="1114"/>
      <c r="AN55" s="1114"/>
      <c r="AO55" s="1114"/>
      <c r="AP55" s="1114"/>
      <c r="AQ55" s="1114"/>
      <c r="AR55" s="1114"/>
      <c r="AS55" s="1114"/>
      <c r="AT55" s="1114"/>
      <c r="AU55" s="1114"/>
      <c r="AV55" s="1114"/>
      <c r="AW55" s="1114"/>
      <c r="AX55" s="1114"/>
    </row>
    <row r="56" spans="1:50" s="955" customFormat="1" ht="14.45" customHeight="1">
      <c r="A56" s="1330"/>
      <c r="B56" s="961" t="s">
        <v>1355</v>
      </c>
      <c r="C56" s="1330"/>
      <c r="D56" s="959"/>
      <c r="E56" s="1204">
        <v>16268.945160000001</v>
      </c>
      <c r="F56" s="1113"/>
      <c r="G56" s="1113">
        <v>13158.151359000003</v>
      </c>
      <c r="H56" s="1113"/>
      <c r="I56" s="1113">
        <v>3110.7938009999989</v>
      </c>
      <c r="J56" s="1113"/>
      <c r="K56" s="1114"/>
      <c r="L56" s="1114"/>
      <c r="M56" s="1114"/>
      <c r="N56" s="1114"/>
      <c r="O56" s="1114"/>
      <c r="P56" s="1114"/>
      <c r="Q56" s="1114"/>
      <c r="R56" s="1114"/>
      <c r="S56" s="1114"/>
      <c r="T56" s="1114"/>
      <c r="U56" s="1114"/>
      <c r="V56" s="1114"/>
      <c r="W56" s="1114"/>
      <c r="X56" s="1114"/>
      <c r="Y56" s="1114"/>
      <c r="Z56" s="1114"/>
      <c r="AA56" s="1114"/>
      <c r="AB56" s="1114"/>
      <c r="AC56" s="1114"/>
      <c r="AD56" s="1114"/>
      <c r="AE56" s="1114"/>
      <c r="AF56" s="1114"/>
      <c r="AG56" s="1114"/>
      <c r="AH56" s="1114"/>
      <c r="AI56" s="1114"/>
      <c r="AJ56" s="1114"/>
      <c r="AK56" s="1114"/>
      <c r="AL56" s="1114"/>
      <c r="AM56" s="1114"/>
      <c r="AN56" s="1114"/>
      <c r="AO56" s="1114"/>
      <c r="AP56" s="1114"/>
      <c r="AQ56" s="1114"/>
      <c r="AR56" s="1114"/>
      <c r="AS56" s="1114"/>
      <c r="AT56" s="1114"/>
      <c r="AU56" s="1114"/>
      <c r="AV56" s="1114"/>
      <c r="AW56" s="1114"/>
      <c r="AX56" s="1114"/>
    </row>
    <row r="57" spans="1:50" s="955" customFormat="1" ht="14.45" customHeight="1">
      <c r="A57" s="1479" t="s">
        <v>449</v>
      </c>
      <c r="B57" s="1479"/>
      <c r="C57" s="1479"/>
      <c r="D57" s="124"/>
      <c r="E57" s="1113"/>
      <c r="F57" s="1113"/>
      <c r="G57" s="1113"/>
      <c r="H57" s="1113"/>
      <c r="I57" s="1113"/>
      <c r="J57" s="1113"/>
      <c r="K57" s="1114"/>
      <c r="L57" s="1114"/>
      <c r="M57" s="1114"/>
      <c r="N57" s="1114"/>
      <c r="O57" s="1114"/>
      <c r="P57" s="1114"/>
      <c r="Q57" s="1114"/>
      <c r="R57" s="1114"/>
      <c r="S57" s="1114"/>
      <c r="T57" s="1114"/>
      <c r="U57" s="1114"/>
      <c r="V57" s="1114"/>
      <c r="W57" s="1114"/>
      <c r="X57" s="1114"/>
      <c r="Y57" s="1114"/>
      <c r="Z57" s="1114"/>
      <c r="AA57" s="1114"/>
      <c r="AB57" s="1114"/>
      <c r="AC57" s="1114"/>
      <c r="AD57" s="1114"/>
      <c r="AE57" s="1114"/>
      <c r="AF57" s="1114"/>
      <c r="AG57" s="1114"/>
      <c r="AH57" s="1114"/>
      <c r="AI57" s="1114"/>
      <c r="AJ57" s="1114"/>
      <c r="AK57" s="1114"/>
      <c r="AL57" s="1114"/>
      <c r="AM57" s="1114"/>
      <c r="AN57" s="1114"/>
      <c r="AO57" s="1114"/>
      <c r="AP57" s="1114"/>
      <c r="AQ57" s="1114"/>
      <c r="AR57" s="1114"/>
      <c r="AS57" s="1114"/>
      <c r="AT57" s="1114"/>
      <c r="AU57" s="1114"/>
      <c r="AV57" s="1114"/>
      <c r="AW57" s="1114"/>
      <c r="AX57" s="1114"/>
    </row>
    <row r="58" spans="1:50" s="955" customFormat="1" ht="14.45" customHeight="1">
      <c r="A58" s="6"/>
      <c r="B58" s="961" t="s">
        <v>1337</v>
      </c>
      <c r="C58" s="6"/>
      <c r="D58" s="1290"/>
      <c r="E58" s="1204">
        <v>5164.8250747926986</v>
      </c>
      <c r="F58" s="1113"/>
      <c r="G58" s="1113">
        <v>3007.9345795671238</v>
      </c>
      <c r="H58" s="1113"/>
      <c r="I58" s="1113">
        <v>2156.8904952255803</v>
      </c>
      <c r="J58" s="1113"/>
      <c r="K58" s="1114"/>
      <c r="L58" s="1114"/>
      <c r="M58" s="1114"/>
      <c r="N58" s="1114"/>
      <c r="O58" s="1114"/>
      <c r="P58" s="1114"/>
      <c r="Q58" s="1114"/>
      <c r="R58" s="1114"/>
      <c r="S58" s="1114"/>
      <c r="T58" s="1114"/>
      <c r="U58" s="1114"/>
      <c r="V58" s="1114"/>
      <c r="W58" s="1114"/>
      <c r="X58" s="1114"/>
      <c r="Y58" s="1114"/>
      <c r="Z58" s="1114"/>
      <c r="AA58" s="1114"/>
      <c r="AB58" s="1114"/>
      <c r="AC58" s="1114"/>
      <c r="AD58" s="1114"/>
      <c r="AE58" s="1114"/>
      <c r="AF58" s="1114"/>
      <c r="AG58" s="1114"/>
      <c r="AH58" s="1114"/>
      <c r="AI58" s="1114"/>
      <c r="AJ58" s="1114"/>
      <c r="AK58" s="1114"/>
      <c r="AL58" s="1114"/>
      <c r="AM58" s="1114"/>
      <c r="AN58" s="1114"/>
      <c r="AO58" s="1114"/>
      <c r="AP58" s="1114"/>
      <c r="AQ58" s="1114"/>
      <c r="AR58" s="1114"/>
      <c r="AS58" s="1114"/>
      <c r="AT58" s="1114"/>
      <c r="AU58" s="1114"/>
      <c r="AV58" s="1114"/>
      <c r="AW58" s="1114"/>
      <c r="AX58" s="1114"/>
    </row>
    <row r="59" spans="1:50" s="955" customFormat="1" ht="14.45" customHeight="1">
      <c r="A59" s="6"/>
      <c r="B59" s="961" t="s">
        <v>1347</v>
      </c>
      <c r="C59" s="6"/>
      <c r="D59" s="124"/>
      <c r="E59" s="1204">
        <v>2421.1556760143403</v>
      </c>
      <c r="F59" s="1113"/>
      <c r="G59" s="1113">
        <v>1505.9128030300724</v>
      </c>
      <c r="H59" s="1113"/>
      <c r="I59" s="1113">
        <v>915.24287298426827</v>
      </c>
      <c r="J59" s="1113"/>
    </row>
    <row r="60" spans="1:50" s="955" customFormat="1" ht="14.45" customHeight="1">
      <c r="A60" s="1330"/>
      <c r="B60" s="961" t="s">
        <v>1348</v>
      </c>
      <c r="C60" s="1330"/>
      <c r="D60" s="959"/>
      <c r="E60" s="1204">
        <v>5114.5998085014389</v>
      </c>
      <c r="F60" s="1113"/>
      <c r="G60" s="1113">
        <v>3198.2486698898047</v>
      </c>
      <c r="H60" s="1113"/>
      <c r="I60" s="1113">
        <v>1916.3511386116318</v>
      </c>
      <c r="J60" s="1113"/>
      <c r="K60" s="1114"/>
      <c r="L60" s="1114"/>
      <c r="M60" s="1114"/>
      <c r="N60" s="1114"/>
      <c r="O60" s="1114"/>
      <c r="P60" s="1114"/>
      <c r="Q60" s="1114"/>
      <c r="R60" s="1114"/>
      <c r="S60" s="1114"/>
      <c r="T60" s="1114"/>
      <c r="U60" s="1114"/>
      <c r="V60" s="1114"/>
      <c r="W60" s="1114"/>
      <c r="X60" s="1114"/>
      <c r="Y60" s="1114"/>
      <c r="Z60" s="1114"/>
      <c r="AA60" s="1114"/>
      <c r="AB60" s="1114"/>
      <c r="AC60" s="1114"/>
      <c r="AD60" s="1114"/>
      <c r="AE60" s="1114"/>
      <c r="AF60" s="1114"/>
      <c r="AG60" s="1114"/>
      <c r="AH60" s="1114"/>
      <c r="AI60" s="1114"/>
      <c r="AJ60" s="1114"/>
      <c r="AK60" s="1114"/>
      <c r="AL60" s="1114"/>
      <c r="AM60" s="1114"/>
      <c r="AN60" s="1114"/>
      <c r="AO60" s="1114"/>
      <c r="AP60" s="1114"/>
      <c r="AQ60" s="1114"/>
      <c r="AR60" s="1114"/>
      <c r="AS60" s="1114"/>
      <c r="AT60" s="1114"/>
      <c r="AU60" s="1114"/>
      <c r="AV60" s="1114"/>
      <c r="AW60" s="1114"/>
      <c r="AX60" s="1114"/>
    </row>
    <row r="61" spans="1:50" s="955" customFormat="1" ht="14.45" customHeight="1">
      <c r="A61" s="1330"/>
      <c r="B61" s="961" t="s">
        <v>1349</v>
      </c>
      <c r="C61" s="1330"/>
      <c r="D61" s="959"/>
      <c r="E61" s="1204">
        <v>7449.3311084214683</v>
      </c>
      <c r="F61" s="1113"/>
      <c r="G61" s="1113">
        <v>4381.23636738408</v>
      </c>
      <c r="H61" s="1113"/>
      <c r="I61" s="1113">
        <v>3068.0947410373915</v>
      </c>
      <c r="J61" s="1113"/>
      <c r="K61" s="1114"/>
      <c r="L61" s="1114"/>
      <c r="M61" s="1114"/>
      <c r="N61" s="1114"/>
      <c r="O61" s="1114"/>
      <c r="P61" s="1114"/>
      <c r="Q61" s="1114"/>
      <c r="R61" s="1114"/>
      <c r="S61" s="1114"/>
      <c r="T61" s="1114"/>
      <c r="U61" s="1114"/>
      <c r="V61" s="1114"/>
      <c r="W61" s="1114"/>
      <c r="X61" s="1114"/>
      <c r="Y61" s="1114"/>
      <c r="Z61" s="1114"/>
      <c r="AA61" s="1114"/>
      <c r="AB61" s="1114"/>
      <c r="AC61" s="1114"/>
      <c r="AD61" s="1114"/>
      <c r="AE61" s="1114"/>
      <c r="AF61" s="1114"/>
      <c r="AG61" s="1114"/>
      <c r="AH61" s="1114"/>
      <c r="AI61" s="1114"/>
      <c r="AJ61" s="1114"/>
      <c r="AK61" s="1114"/>
      <c r="AL61" s="1114"/>
      <c r="AM61" s="1114"/>
      <c r="AN61" s="1114"/>
      <c r="AO61" s="1114"/>
      <c r="AP61" s="1114"/>
      <c r="AQ61" s="1114"/>
      <c r="AR61" s="1114"/>
      <c r="AS61" s="1114"/>
      <c r="AT61" s="1114"/>
      <c r="AU61" s="1114"/>
      <c r="AV61" s="1114"/>
      <c r="AW61" s="1114"/>
      <c r="AX61" s="1114"/>
    </row>
    <row r="62" spans="1:50" s="955" customFormat="1" ht="14.45" customHeight="1">
      <c r="A62" s="1330"/>
      <c r="B62" s="961" t="s">
        <v>1350</v>
      </c>
      <c r="C62" s="1330"/>
      <c r="D62" s="959"/>
      <c r="E62" s="1204">
        <v>9147.5007278975136</v>
      </c>
      <c r="F62" s="1113"/>
      <c r="G62" s="1113">
        <v>6466.5768928660646</v>
      </c>
      <c r="H62" s="1113"/>
      <c r="I62" s="1113">
        <v>2680.9238350314504</v>
      </c>
      <c r="J62" s="1113"/>
      <c r="K62" s="1114"/>
      <c r="L62" s="1114"/>
      <c r="M62" s="1114"/>
      <c r="N62" s="1114"/>
      <c r="O62" s="1114"/>
      <c r="P62" s="1114"/>
      <c r="Q62" s="1114"/>
      <c r="R62" s="1114"/>
      <c r="S62" s="1114"/>
      <c r="T62" s="1114"/>
      <c r="U62" s="1114"/>
      <c r="V62" s="1114"/>
      <c r="W62" s="1114"/>
      <c r="X62" s="1114"/>
      <c r="Y62" s="1114"/>
      <c r="Z62" s="1114"/>
      <c r="AA62" s="1114"/>
      <c r="AB62" s="1114"/>
      <c r="AC62" s="1114"/>
      <c r="AD62" s="1114"/>
      <c r="AE62" s="1114"/>
      <c r="AF62" s="1114"/>
      <c r="AG62" s="1114"/>
      <c r="AH62" s="1114"/>
      <c r="AI62" s="1114"/>
      <c r="AJ62" s="1114"/>
      <c r="AK62" s="1114"/>
      <c r="AL62" s="1114"/>
      <c r="AM62" s="1114"/>
      <c r="AN62" s="1114"/>
      <c r="AO62" s="1114"/>
      <c r="AP62" s="1114"/>
      <c r="AQ62" s="1114"/>
      <c r="AR62" s="1114"/>
      <c r="AS62" s="1114"/>
      <c r="AT62" s="1114"/>
      <c r="AU62" s="1114"/>
      <c r="AV62" s="1114"/>
      <c r="AW62" s="1114"/>
      <c r="AX62" s="1114"/>
    </row>
    <row r="63" spans="1:50" s="955" customFormat="1" ht="14.45" customHeight="1">
      <c r="A63" s="1330"/>
      <c r="B63" s="961" t="s">
        <v>1351</v>
      </c>
      <c r="C63" s="1330"/>
      <c r="D63" s="959"/>
      <c r="E63" s="1204">
        <v>19437.914137955704</v>
      </c>
      <c r="F63" s="1113"/>
      <c r="G63" s="1113">
        <v>14091.594399540119</v>
      </c>
      <c r="H63" s="1113"/>
      <c r="I63" s="1113">
        <v>5346.3197384155919</v>
      </c>
      <c r="J63" s="1113"/>
      <c r="K63" s="1114"/>
      <c r="L63" s="1114"/>
      <c r="M63" s="1114"/>
      <c r="N63" s="1114"/>
      <c r="O63" s="1114"/>
      <c r="P63" s="1114"/>
      <c r="Q63" s="1114"/>
      <c r="R63" s="1114"/>
      <c r="S63" s="1114"/>
      <c r="T63" s="1114"/>
      <c r="U63" s="1114"/>
      <c r="V63" s="1114"/>
      <c r="W63" s="1114"/>
      <c r="X63" s="1114"/>
      <c r="Y63" s="1114"/>
      <c r="Z63" s="1114"/>
      <c r="AA63" s="1114"/>
      <c r="AB63" s="1114"/>
      <c r="AC63" s="1114"/>
      <c r="AD63" s="1114"/>
      <c r="AE63" s="1114"/>
      <c r="AF63" s="1114"/>
      <c r="AG63" s="1114"/>
      <c r="AH63" s="1114"/>
      <c r="AI63" s="1114"/>
      <c r="AJ63" s="1114"/>
      <c r="AK63" s="1114"/>
      <c r="AL63" s="1114"/>
      <c r="AM63" s="1114"/>
      <c r="AN63" s="1114"/>
      <c r="AO63" s="1114"/>
      <c r="AP63" s="1114"/>
      <c r="AQ63" s="1114"/>
      <c r="AR63" s="1114"/>
      <c r="AS63" s="1114"/>
      <c r="AT63" s="1114"/>
      <c r="AU63" s="1114"/>
      <c r="AV63" s="1114"/>
      <c r="AW63" s="1114"/>
      <c r="AX63" s="1114"/>
    </row>
    <row r="64" spans="1:50" s="955" customFormat="1" ht="14.45" customHeight="1">
      <c r="A64" s="1330"/>
      <c r="B64" s="961" t="s">
        <v>1352</v>
      </c>
      <c r="C64" s="1330"/>
      <c r="D64" s="959"/>
      <c r="E64" s="1204">
        <v>7896.8152637154917</v>
      </c>
      <c r="F64" s="1113"/>
      <c r="G64" s="1113">
        <v>5454.6267360316297</v>
      </c>
      <c r="H64" s="1113"/>
      <c r="I64" s="1113">
        <v>2442.1885276838666</v>
      </c>
      <c r="J64" s="1113"/>
      <c r="K64" s="1114"/>
      <c r="L64" s="1114"/>
      <c r="M64" s="1114"/>
      <c r="N64" s="1114"/>
      <c r="O64" s="1114"/>
      <c r="P64" s="1114"/>
      <c r="Q64" s="1114"/>
      <c r="R64" s="1114"/>
      <c r="S64" s="1114"/>
      <c r="T64" s="1114"/>
      <c r="U64" s="1114"/>
      <c r="V64" s="1114"/>
      <c r="W64" s="1114"/>
      <c r="X64" s="1114"/>
      <c r="Y64" s="1114"/>
      <c r="Z64" s="1114"/>
      <c r="AA64" s="1114"/>
      <c r="AB64" s="1114"/>
      <c r="AC64" s="1114"/>
      <c r="AD64" s="1114"/>
      <c r="AE64" s="1114"/>
      <c r="AF64" s="1114"/>
      <c r="AG64" s="1114"/>
      <c r="AH64" s="1114"/>
      <c r="AI64" s="1114"/>
      <c r="AJ64" s="1114"/>
      <c r="AK64" s="1114"/>
      <c r="AL64" s="1114"/>
      <c r="AM64" s="1114"/>
      <c r="AN64" s="1114"/>
      <c r="AO64" s="1114"/>
      <c r="AP64" s="1114"/>
      <c r="AQ64" s="1114"/>
      <c r="AR64" s="1114"/>
      <c r="AS64" s="1114"/>
      <c r="AT64" s="1114"/>
      <c r="AU64" s="1114"/>
      <c r="AV64" s="1114"/>
      <c r="AW64" s="1114"/>
      <c r="AX64" s="1114"/>
    </row>
    <row r="65" spans="1:50" s="955" customFormat="1" ht="14.45" customHeight="1">
      <c r="A65" s="1330"/>
      <c r="B65" s="961" t="s">
        <v>1353</v>
      </c>
      <c r="C65" s="1330"/>
      <c r="D65" s="959"/>
      <c r="E65" s="1204">
        <v>13296.685808738031</v>
      </c>
      <c r="F65" s="1113"/>
      <c r="G65" s="1113">
        <v>9895.7346539737755</v>
      </c>
      <c r="H65" s="1113"/>
      <c r="I65" s="1113">
        <v>3400.9511547642569</v>
      </c>
      <c r="J65" s="1113"/>
      <c r="K65" s="1114"/>
      <c r="L65" s="1114"/>
      <c r="M65" s="1114"/>
      <c r="N65" s="1114"/>
      <c r="O65" s="1114"/>
      <c r="P65" s="1114"/>
      <c r="Q65" s="1114"/>
      <c r="R65" s="1114"/>
      <c r="S65" s="1114"/>
      <c r="T65" s="1114"/>
      <c r="U65" s="1114"/>
      <c r="V65" s="1114"/>
      <c r="W65" s="1114"/>
      <c r="X65" s="1114"/>
      <c r="Y65" s="1114"/>
      <c r="Z65" s="1114"/>
      <c r="AA65" s="1114"/>
      <c r="AB65" s="1114"/>
      <c r="AC65" s="1114"/>
      <c r="AD65" s="1114"/>
      <c r="AE65" s="1114"/>
      <c r="AF65" s="1114"/>
      <c r="AG65" s="1114"/>
      <c r="AH65" s="1114"/>
      <c r="AI65" s="1114"/>
      <c r="AJ65" s="1114"/>
      <c r="AK65" s="1114"/>
      <c r="AL65" s="1114"/>
      <c r="AM65" s="1114"/>
      <c r="AN65" s="1114"/>
      <c r="AO65" s="1114"/>
      <c r="AP65" s="1114"/>
      <c r="AQ65" s="1114"/>
      <c r="AR65" s="1114"/>
      <c r="AS65" s="1114"/>
      <c r="AT65" s="1114"/>
      <c r="AU65" s="1114"/>
      <c r="AV65" s="1114"/>
      <c r="AW65" s="1114"/>
      <c r="AX65" s="1114"/>
    </row>
    <row r="66" spans="1:50" s="955" customFormat="1" ht="14.45" customHeight="1">
      <c r="A66" s="1330"/>
      <c r="B66" s="961" t="s">
        <v>1354</v>
      </c>
      <c r="C66" s="1330"/>
      <c r="D66" s="959"/>
      <c r="E66" s="1204">
        <v>18394.225832299013</v>
      </c>
      <c r="F66" s="1113"/>
      <c r="G66" s="1113">
        <v>13554.025270482363</v>
      </c>
      <c r="H66" s="1113"/>
      <c r="I66" s="1113">
        <v>4840.2005618166504</v>
      </c>
      <c r="J66" s="1113"/>
      <c r="K66" s="1114"/>
      <c r="L66" s="1114"/>
      <c r="M66" s="1114"/>
      <c r="N66" s="1114"/>
      <c r="O66" s="1114"/>
      <c r="P66" s="1114"/>
      <c r="Q66" s="1114"/>
      <c r="R66" s="1114"/>
      <c r="S66" s="1114"/>
      <c r="T66" s="1114"/>
      <c r="U66" s="1114"/>
      <c r="V66" s="1114"/>
      <c r="W66" s="1114"/>
      <c r="X66" s="1114"/>
      <c r="Y66" s="1114"/>
      <c r="Z66" s="1114"/>
      <c r="AA66" s="1114"/>
      <c r="AB66" s="1114"/>
      <c r="AC66" s="1114"/>
      <c r="AD66" s="1114"/>
      <c r="AE66" s="1114"/>
      <c r="AF66" s="1114"/>
      <c r="AG66" s="1114"/>
      <c r="AH66" s="1114"/>
      <c r="AI66" s="1114"/>
      <c r="AJ66" s="1114"/>
      <c r="AK66" s="1114"/>
      <c r="AL66" s="1114"/>
      <c r="AM66" s="1114"/>
      <c r="AN66" s="1114"/>
      <c r="AO66" s="1114"/>
      <c r="AP66" s="1114"/>
      <c r="AQ66" s="1114"/>
      <c r="AR66" s="1114"/>
      <c r="AS66" s="1114"/>
      <c r="AT66" s="1114"/>
      <c r="AU66" s="1114"/>
      <c r="AV66" s="1114"/>
      <c r="AW66" s="1114"/>
      <c r="AX66" s="1114"/>
    </row>
    <row r="67" spans="1:50" s="962" customFormat="1" ht="14.45" customHeight="1" thickBot="1">
      <c r="A67" s="1331"/>
      <c r="B67" s="961" t="s">
        <v>1355</v>
      </c>
      <c r="C67" s="1331"/>
      <c r="D67" s="964"/>
      <c r="E67" s="1205">
        <v>30039.326715914023</v>
      </c>
      <c r="F67" s="1128"/>
      <c r="G67" s="1128">
        <v>22431.861298417462</v>
      </c>
      <c r="H67" s="1128"/>
      <c r="I67" s="1128">
        <v>7607.4654174965708</v>
      </c>
      <c r="J67" s="1128"/>
      <c r="K67" s="1118"/>
      <c r="L67" s="1118"/>
      <c r="M67" s="1118"/>
      <c r="N67" s="1118"/>
      <c r="O67" s="1118"/>
      <c r="P67" s="1118"/>
      <c r="Q67" s="1118"/>
      <c r="R67" s="1118"/>
      <c r="S67" s="1118"/>
      <c r="T67" s="1118"/>
      <c r="U67" s="1118"/>
      <c r="V67" s="1118"/>
      <c r="W67" s="1118"/>
      <c r="X67" s="1118"/>
      <c r="Y67" s="1118"/>
      <c r="Z67" s="1118"/>
      <c r="AA67" s="1118"/>
      <c r="AB67" s="1118"/>
      <c r="AC67" s="1118"/>
      <c r="AD67" s="1118"/>
      <c r="AE67" s="1118"/>
      <c r="AF67" s="1118"/>
      <c r="AG67" s="1118"/>
      <c r="AH67" s="1118"/>
      <c r="AI67" s="1118"/>
      <c r="AJ67" s="1118"/>
      <c r="AK67" s="1118"/>
      <c r="AL67" s="1118"/>
      <c r="AM67" s="1118"/>
      <c r="AN67" s="1118"/>
      <c r="AO67" s="1118"/>
      <c r="AP67" s="1118"/>
      <c r="AQ67" s="1118"/>
      <c r="AR67" s="1118"/>
      <c r="AS67" s="1118"/>
      <c r="AT67" s="1118"/>
      <c r="AU67" s="1118"/>
      <c r="AV67" s="1118"/>
      <c r="AW67" s="1118"/>
      <c r="AX67" s="1118"/>
    </row>
    <row r="68" spans="1:50" s="955" customFormat="1" ht="34.15" customHeight="1">
      <c r="A68" s="1545" t="s">
        <v>1602</v>
      </c>
      <c r="B68" s="1545"/>
      <c r="C68" s="1545"/>
      <c r="D68" s="1545"/>
      <c r="E68" s="1545"/>
      <c r="F68" s="1545"/>
      <c r="G68" s="1545"/>
      <c r="H68" s="1545"/>
      <c r="I68" s="1545"/>
      <c r="J68" s="1545"/>
    </row>
    <row r="69" spans="1:50" ht="15">
      <c r="A69" s="1151"/>
      <c r="B69" s="1151"/>
      <c r="C69" s="1151"/>
      <c r="D69" s="1298"/>
    </row>
    <row r="70" spans="1:50" ht="15">
      <c r="A70" s="1151"/>
      <c r="B70" s="1151"/>
      <c r="C70" s="1151"/>
      <c r="D70" s="1298"/>
    </row>
    <row r="71" spans="1:50" ht="15">
      <c r="A71" s="1151"/>
      <c r="B71" s="1151"/>
      <c r="C71" s="1151"/>
      <c r="D71" s="1298"/>
    </row>
    <row r="72" spans="1:50" ht="15">
      <c r="A72" s="1151"/>
      <c r="B72" s="1151"/>
      <c r="C72" s="1151"/>
      <c r="D72" s="1298"/>
    </row>
    <row r="73" spans="1:50" ht="15">
      <c r="A73" s="1151"/>
      <c r="B73" s="1151"/>
      <c r="C73" s="1151"/>
      <c r="D73" s="1298"/>
    </row>
    <row r="74" spans="1:50" ht="15">
      <c r="A74" s="1151"/>
      <c r="B74" s="1151"/>
      <c r="C74" s="1151"/>
      <c r="D74" s="1298"/>
    </row>
    <row r="75" spans="1:50" ht="15">
      <c r="A75" s="1151"/>
      <c r="B75" s="1151"/>
      <c r="C75" s="1151"/>
      <c r="D75" s="1298"/>
    </row>
    <row r="76" spans="1:50" ht="15">
      <c r="A76" s="1151"/>
      <c r="B76" s="1151"/>
      <c r="C76" s="1151"/>
      <c r="D76" s="1298"/>
    </row>
    <row r="77" spans="1:50" ht="15">
      <c r="A77" s="1151"/>
      <c r="B77" s="1151"/>
      <c r="C77" s="1151"/>
      <c r="D77" s="1298"/>
    </row>
    <row r="78" spans="1:50" ht="15">
      <c r="A78" s="1151"/>
      <c r="B78" s="1151"/>
      <c r="C78" s="1151"/>
      <c r="D78" s="1298"/>
    </row>
    <row r="79" spans="1:50" ht="15">
      <c r="A79" s="1151"/>
      <c r="B79" s="1151"/>
      <c r="C79" s="1151"/>
      <c r="D79" s="1298"/>
    </row>
    <row r="80" spans="1:50" ht="15">
      <c r="A80" s="1151"/>
      <c r="B80" s="1151"/>
      <c r="C80" s="1151"/>
      <c r="D80" s="1298"/>
    </row>
    <row r="81" spans="1:4" ht="15">
      <c r="A81" s="1151"/>
      <c r="B81" s="1151"/>
      <c r="C81" s="1151"/>
      <c r="D81" s="1298"/>
    </row>
    <row r="82" spans="1:4" ht="15">
      <c r="A82" s="1151"/>
      <c r="B82" s="1151"/>
      <c r="C82" s="1151"/>
      <c r="D82" s="1298"/>
    </row>
    <row r="83" spans="1:4" ht="15">
      <c r="A83" s="1151"/>
      <c r="B83" s="1151"/>
      <c r="C83" s="1151"/>
      <c r="D83" s="1298"/>
    </row>
    <row r="84" spans="1:4" ht="15">
      <c r="A84" s="1151"/>
      <c r="B84" s="1151"/>
      <c r="C84" s="1151"/>
      <c r="D84" s="1298"/>
    </row>
    <row r="85" spans="1:4" ht="15">
      <c r="A85" s="1151"/>
      <c r="B85" s="1151"/>
      <c r="C85" s="1151"/>
      <c r="D85" s="1298"/>
    </row>
    <row r="86" spans="1:4" ht="15">
      <c r="A86" s="1151"/>
      <c r="B86" s="1151"/>
      <c r="C86" s="1151"/>
      <c r="D86" s="1298"/>
    </row>
    <row r="87" spans="1:4" ht="15">
      <c r="A87" s="1151"/>
      <c r="B87" s="1151"/>
      <c r="C87" s="1151"/>
      <c r="D87" s="1298"/>
    </row>
  </sheetData>
  <mergeCells count="31">
    <mergeCell ref="A68:J68"/>
    <mergeCell ref="A35:C35"/>
    <mergeCell ref="A46:C46"/>
    <mergeCell ref="A57:C57"/>
    <mergeCell ref="A21:C21"/>
    <mergeCell ref="A22:D22"/>
    <mergeCell ref="A23:D23"/>
    <mergeCell ref="A24:D24"/>
    <mergeCell ref="A25:D25"/>
    <mergeCell ref="A26:D26"/>
    <mergeCell ref="A17:C17"/>
    <mergeCell ref="A18:C18"/>
    <mergeCell ref="A19:C19"/>
    <mergeCell ref="A20:C20"/>
    <mergeCell ref="A28:C28"/>
    <mergeCell ref="A27:D27"/>
    <mergeCell ref="A12:C12"/>
    <mergeCell ref="A13:C13"/>
    <mergeCell ref="A14:C14"/>
    <mergeCell ref="A15:C15"/>
    <mergeCell ref="A16:C16"/>
    <mergeCell ref="A7:C7"/>
    <mergeCell ref="A8:C8"/>
    <mergeCell ref="A9:C9"/>
    <mergeCell ref="A10:C10"/>
    <mergeCell ref="A11:C11"/>
    <mergeCell ref="A3:C5"/>
    <mergeCell ref="E3:F5"/>
    <mergeCell ref="G3:H5"/>
    <mergeCell ref="I3:J5"/>
    <mergeCell ref="A6:C6"/>
  </mergeCells>
  <phoneticPr fontId="5"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65"/>
  <sheetViews>
    <sheetView tabSelected="1" view="pageBreakPreview" zoomScaleNormal="50" zoomScaleSheetLayoutView="100" workbookViewId="0">
      <selection activeCell="H30" sqref="H30"/>
    </sheetView>
  </sheetViews>
  <sheetFormatPr defaultColWidth="9.140625" defaultRowHeight="15.75"/>
  <cols>
    <col min="1" max="1" width="2.28515625" style="140" customWidth="1"/>
    <col min="2" max="2" width="18.28515625" style="140" customWidth="1"/>
    <col min="3" max="3" width="2.28515625" style="140" customWidth="1"/>
    <col min="4" max="4" width="1.7109375" style="141" customWidth="1"/>
    <col min="5" max="8" width="20.5703125" style="955" customWidth="1"/>
    <col min="9" max="9" width="9.140625" style="955"/>
    <col min="10" max="10" width="19.140625" style="955" bestFit="1" customWidth="1"/>
    <col min="11" max="11" width="9.140625" style="955"/>
    <col min="12" max="12" width="10.42578125" style="955" bestFit="1" customWidth="1"/>
    <col min="13" max="14" width="9.140625" style="955"/>
    <col min="15" max="15" width="12.7109375" style="955" bestFit="1" customWidth="1"/>
    <col min="16" max="16384" width="9.140625" style="955"/>
  </cols>
  <sheetData>
    <row r="1" spans="1:15" s="116" customFormat="1" ht="35.1" customHeight="1">
      <c r="A1" s="733" t="s">
        <v>382</v>
      </c>
      <c r="B1" s="734"/>
      <c r="C1" s="734"/>
      <c r="D1" s="734"/>
      <c r="E1" s="734"/>
      <c r="F1" s="734"/>
      <c r="G1" s="734"/>
      <c r="H1" s="734"/>
    </row>
    <row r="2" spans="1:15" ht="15" customHeight="1" thickBot="1">
      <c r="A2" s="955"/>
      <c r="B2" s="119"/>
      <c r="C2" s="119"/>
      <c r="D2" s="120"/>
      <c r="E2" s="956"/>
      <c r="F2" s="956"/>
      <c r="G2" s="956"/>
      <c r="H2" s="735" t="s">
        <v>36</v>
      </c>
    </row>
    <row r="3" spans="1:15" s="1194" customFormat="1" ht="48" customHeight="1">
      <c r="A3" s="1585" t="s">
        <v>10</v>
      </c>
      <c r="B3" s="1585"/>
      <c r="C3" s="1585"/>
      <c r="D3" s="739"/>
      <c r="E3" s="736" t="s">
        <v>37</v>
      </c>
      <c r="F3" s="736" t="s">
        <v>116</v>
      </c>
      <c r="G3" s="737" t="s">
        <v>117</v>
      </c>
      <c r="H3" s="737" t="s">
        <v>741</v>
      </c>
      <c r="I3" s="1289"/>
      <c r="O3" s="545"/>
    </row>
    <row r="4" spans="1:15" s="128" customFormat="1" ht="15.75" hidden="1" customHeight="1">
      <c r="A4" s="1475" t="s">
        <v>1403</v>
      </c>
      <c r="B4" s="1475"/>
      <c r="C4" s="1475"/>
      <c r="D4" s="124"/>
      <c r="E4" s="125">
        <v>24860.472839109556</v>
      </c>
      <c r="F4" s="125">
        <v>9765.3843201165892</v>
      </c>
      <c r="G4" s="125">
        <v>15689.29433956635</v>
      </c>
      <c r="H4" s="740" t="s">
        <v>4</v>
      </c>
      <c r="I4" s="738"/>
      <c r="J4" s="525"/>
    </row>
    <row r="5" spans="1:15" s="128" customFormat="1" ht="15.75" hidden="1" customHeight="1">
      <c r="A5" s="1475" t="s">
        <v>1404</v>
      </c>
      <c r="B5" s="1475"/>
      <c r="C5" s="1475"/>
      <c r="D5" s="124"/>
      <c r="E5" s="131" t="s">
        <v>300</v>
      </c>
      <c r="F5" s="131" t="s">
        <v>300</v>
      </c>
      <c r="G5" s="131" t="s">
        <v>300</v>
      </c>
      <c r="H5" s="131" t="s">
        <v>300</v>
      </c>
      <c r="I5" s="738"/>
      <c r="J5" s="525"/>
    </row>
    <row r="6" spans="1:15" s="128" customFormat="1" ht="15.75" hidden="1" customHeight="1">
      <c r="A6" s="1475" t="s">
        <v>1405</v>
      </c>
      <c r="B6" s="1475"/>
      <c r="C6" s="1475"/>
      <c r="D6" s="124"/>
      <c r="E6" s="125">
        <v>23599.96414859264</v>
      </c>
      <c r="F6" s="125">
        <v>8321.0609799903268</v>
      </c>
      <c r="G6" s="125">
        <v>13286.268791267275</v>
      </c>
      <c r="H6" s="125">
        <v>3258108569.8910112</v>
      </c>
    </row>
    <row r="7" spans="1:15" s="128" customFormat="1" ht="15.75" hidden="1" customHeight="1">
      <c r="A7" s="1475" t="s">
        <v>1406</v>
      </c>
      <c r="B7" s="1475"/>
      <c r="C7" s="1475"/>
      <c r="D7" s="124"/>
      <c r="E7" s="125">
        <v>23969.614628036823</v>
      </c>
      <c r="F7" s="125">
        <v>6090.9217273112836</v>
      </c>
      <c r="G7" s="125">
        <v>12152.374036636696</v>
      </c>
      <c r="H7" s="125">
        <v>2611010630.2629948</v>
      </c>
    </row>
    <row r="8" spans="1:15" s="128" customFormat="1" ht="15" hidden="1" customHeight="1">
      <c r="A8" s="1475" t="s">
        <v>1601</v>
      </c>
      <c r="B8" s="1475"/>
      <c r="C8" s="1475"/>
      <c r="D8" s="124"/>
      <c r="E8" s="125">
        <v>18121.14911254694</v>
      </c>
      <c r="F8" s="125">
        <v>6835.8821310563171</v>
      </c>
      <c r="G8" s="125">
        <v>10776.661010208747</v>
      </c>
      <c r="H8" s="125">
        <v>1642733184.4038413</v>
      </c>
    </row>
    <row r="9" spans="1:15" s="128" customFormat="1" ht="15.75" hidden="1" customHeight="1">
      <c r="A9" s="1475" t="s">
        <v>1623</v>
      </c>
      <c r="B9" s="1475"/>
      <c r="C9" s="1475"/>
      <c r="D9" s="124"/>
      <c r="E9" s="125">
        <v>16487.742512143574</v>
      </c>
      <c r="F9" s="125">
        <v>4476.3430412298785</v>
      </c>
      <c r="G9" s="125">
        <v>8678.5586846279421</v>
      </c>
      <c r="H9" s="125">
        <v>1560091122.4086215</v>
      </c>
    </row>
    <row r="10" spans="1:15" s="128" customFormat="1" ht="15.75" hidden="1" customHeight="1">
      <c r="A10" s="1475" t="s">
        <v>1624</v>
      </c>
      <c r="B10" s="1475"/>
      <c r="C10" s="1475"/>
      <c r="D10" s="124"/>
      <c r="E10" s="131" t="s">
        <v>300</v>
      </c>
      <c r="F10" s="131" t="s">
        <v>300</v>
      </c>
      <c r="G10" s="131" t="s">
        <v>300</v>
      </c>
      <c r="H10" s="131" t="s">
        <v>300</v>
      </c>
    </row>
    <row r="11" spans="1:15" s="128" customFormat="1" ht="15.75" hidden="1" customHeight="1">
      <c r="A11" s="1475" t="s">
        <v>1625</v>
      </c>
      <c r="B11" s="1475"/>
      <c r="C11" s="1475"/>
      <c r="D11" s="124"/>
      <c r="E11" s="125">
        <v>26928.907434076911</v>
      </c>
      <c r="F11" s="125">
        <v>8716.0569751889998</v>
      </c>
      <c r="G11" s="125">
        <v>16184.736551558821</v>
      </c>
      <c r="H11" s="125">
        <v>1772717367.4406073</v>
      </c>
    </row>
    <row r="12" spans="1:15" s="128" customFormat="1" ht="15.75" hidden="1" customHeight="1">
      <c r="A12" s="1475" t="s">
        <v>1626</v>
      </c>
      <c r="B12" s="1475"/>
      <c r="C12" s="1475"/>
      <c r="D12" s="124"/>
      <c r="E12" s="125">
        <v>20688.641066433291</v>
      </c>
      <c r="F12" s="125">
        <v>6217.8615147551827</v>
      </c>
      <c r="G12" s="125">
        <v>11344.862669162741</v>
      </c>
      <c r="H12" s="125">
        <v>1653594384.3586752</v>
      </c>
    </row>
    <row r="13" spans="1:15" s="128" customFormat="1" ht="15.75" hidden="1" customHeight="1">
      <c r="A13" s="1475" t="s">
        <v>1627</v>
      </c>
      <c r="B13" s="1475"/>
      <c r="C13" s="1475"/>
      <c r="D13" s="730"/>
      <c r="E13" s="125">
        <v>19532.811290528465</v>
      </c>
      <c r="F13" s="125">
        <v>6356.8213714495105</v>
      </c>
      <c r="G13" s="125">
        <v>12058.088627471898</v>
      </c>
      <c r="H13" s="125">
        <v>1708108040.3339493</v>
      </c>
    </row>
    <row r="14" spans="1:15" s="128" customFormat="1" ht="15.75" customHeight="1">
      <c r="A14" s="1467" t="s">
        <v>1763</v>
      </c>
      <c r="B14" s="1468"/>
      <c r="C14" s="1468"/>
      <c r="D14" s="1469"/>
      <c r="E14" s="131" t="s">
        <v>112</v>
      </c>
      <c r="F14" s="131" t="s">
        <v>112</v>
      </c>
      <c r="G14" s="131" t="s">
        <v>112</v>
      </c>
      <c r="H14" s="131" t="s">
        <v>112</v>
      </c>
    </row>
    <row r="15" spans="1:15" s="128" customFormat="1" ht="15.75" customHeight="1">
      <c r="A15" s="1467" t="s">
        <v>1309</v>
      </c>
      <c r="B15" s="1468"/>
      <c r="C15" s="1468"/>
      <c r="D15" s="1469"/>
      <c r="E15" s="125">
        <v>17566.60411116149</v>
      </c>
      <c r="F15" s="125">
        <v>5101.4819618791353</v>
      </c>
      <c r="G15" s="125">
        <v>9932.227995327903</v>
      </c>
      <c r="H15" s="125">
        <v>1535435.6544410007</v>
      </c>
    </row>
    <row r="16" spans="1:15" s="128" customFormat="1" ht="15.75" customHeight="1">
      <c r="A16" s="1467" t="s">
        <v>1310</v>
      </c>
      <c r="B16" s="1468"/>
      <c r="C16" s="1468"/>
      <c r="D16" s="1469"/>
      <c r="E16" s="125">
        <v>18810.458180760299</v>
      </c>
      <c r="F16" s="125">
        <v>6752.9444772697889</v>
      </c>
      <c r="G16" s="125">
        <v>11476.432967099045</v>
      </c>
      <c r="H16" s="125">
        <v>1560989.8552418603</v>
      </c>
    </row>
    <row r="17" spans="1:10" s="128" customFormat="1" ht="15.75" customHeight="1">
      <c r="A17" s="1467" t="s">
        <v>1311</v>
      </c>
      <c r="B17" s="1468"/>
      <c r="C17" s="1468"/>
      <c r="D17" s="1469"/>
      <c r="E17" s="125">
        <v>26690.74321195867</v>
      </c>
      <c r="F17" s="125">
        <v>7548.2004495528017</v>
      </c>
      <c r="G17" s="125">
        <v>17037.183500789506</v>
      </c>
      <c r="H17" s="125">
        <v>2004418.755575353</v>
      </c>
    </row>
    <row r="18" spans="1:10" s="128" customFormat="1" ht="15.75" customHeight="1">
      <c r="A18" s="1467" t="s">
        <v>1312</v>
      </c>
      <c r="B18" s="1468"/>
      <c r="C18" s="1468"/>
      <c r="D18" s="1469"/>
      <c r="E18" s="125">
        <v>45662.57401922041</v>
      </c>
      <c r="F18" s="125">
        <v>13212.679999104535</v>
      </c>
      <c r="G18" s="125">
        <v>24563.83637050636</v>
      </c>
      <c r="H18" s="125">
        <v>3045815.1388899507</v>
      </c>
    </row>
    <row r="19" spans="1:10" ht="18.600000000000001" customHeight="1">
      <c r="A19" s="1479" t="s">
        <v>43</v>
      </c>
      <c r="B19" s="1479"/>
      <c r="C19" s="1479"/>
      <c r="D19" s="124"/>
      <c r="E19" s="1113"/>
      <c r="F19" s="1113"/>
      <c r="G19" s="1113"/>
      <c r="H19" s="1113"/>
      <c r="J19" s="130"/>
    </row>
    <row r="20" spans="1:10" ht="18.600000000000001" customHeight="1">
      <c r="A20" s="1330"/>
      <c r="B20" s="1330" t="s">
        <v>44</v>
      </c>
      <c r="C20" s="1330"/>
      <c r="D20" s="959"/>
      <c r="E20" s="1113">
        <v>41884.632337398049</v>
      </c>
      <c r="F20" s="1113">
        <v>12402.015337851028</v>
      </c>
      <c r="G20" s="1113">
        <v>22181.823090800295</v>
      </c>
      <c r="H20" s="1113">
        <v>2690913.2107164213</v>
      </c>
    </row>
    <row r="21" spans="1:10" ht="18.600000000000001" customHeight="1">
      <c r="A21" s="1330"/>
      <c r="B21" s="1330" t="s">
        <v>450</v>
      </c>
      <c r="C21" s="1330"/>
      <c r="D21" s="959"/>
      <c r="E21" s="1113">
        <v>3777.9416818223631</v>
      </c>
      <c r="F21" s="1113">
        <v>810.66466125350985</v>
      </c>
      <c r="G21" s="1113">
        <v>2382.0132797060655</v>
      </c>
      <c r="H21" s="1113">
        <v>354901.92817352794</v>
      </c>
    </row>
    <row r="22" spans="1:10" ht="18.600000000000001" customHeight="1">
      <c r="A22" s="1479" t="s">
        <v>13</v>
      </c>
      <c r="B22" s="1479"/>
      <c r="C22" s="1479"/>
      <c r="D22" s="124"/>
      <c r="E22" s="1113"/>
      <c r="F22" s="1113"/>
      <c r="G22" s="1113"/>
      <c r="H22" s="1113"/>
    </row>
    <row r="23" spans="1:10" ht="18.600000000000001" customHeight="1">
      <c r="A23" s="1330"/>
      <c r="B23" s="1330" t="s">
        <v>52</v>
      </c>
      <c r="C23" s="1330"/>
      <c r="D23" s="959"/>
      <c r="E23" s="1113">
        <v>16996.561152137085</v>
      </c>
      <c r="F23" s="1113">
        <v>5470.3339449444975</v>
      </c>
      <c r="G23" s="1113">
        <v>9651.7885640972909</v>
      </c>
      <c r="H23" s="1113">
        <v>1045348.2341669189</v>
      </c>
    </row>
    <row r="24" spans="1:10" ht="18.600000000000001" customHeight="1">
      <c r="A24" s="1330"/>
      <c r="B24" s="1330" t="s">
        <v>53</v>
      </c>
      <c r="C24" s="1330"/>
      <c r="D24" s="959"/>
      <c r="E24" s="1113">
        <v>3589.346169241227</v>
      </c>
      <c r="F24" s="1113">
        <v>978.16829975423911</v>
      </c>
      <c r="G24" s="1113">
        <v>2232.9815449136331</v>
      </c>
      <c r="H24" s="1113">
        <v>273955.14230455813</v>
      </c>
    </row>
    <row r="25" spans="1:10" ht="18.600000000000001" customHeight="1">
      <c r="A25" s="1330"/>
      <c r="B25" s="1330" t="s">
        <v>54</v>
      </c>
      <c r="C25" s="1330"/>
      <c r="D25" s="959"/>
      <c r="E25" s="1113">
        <v>17636.528085364502</v>
      </c>
      <c r="F25" s="1113">
        <v>5285.1759934917454</v>
      </c>
      <c r="G25" s="1113">
        <v>8594.7690763521496</v>
      </c>
      <c r="H25" s="1113">
        <v>1040401.8513769974</v>
      </c>
    </row>
    <row r="26" spans="1:10" ht="18.600000000000001" customHeight="1">
      <c r="A26" s="1330"/>
      <c r="B26" s="1330" t="s">
        <v>257</v>
      </c>
      <c r="C26" s="1330"/>
      <c r="D26" s="959"/>
      <c r="E26" s="1113">
        <v>6737.1386124776018</v>
      </c>
      <c r="F26" s="1113">
        <v>1106.001760914063</v>
      </c>
      <c r="G26" s="1113">
        <v>3603.2971851432917</v>
      </c>
      <c r="H26" s="1113">
        <v>409008.01404147519</v>
      </c>
    </row>
    <row r="27" spans="1:10" ht="18.600000000000001" customHeight="1">
      <c r="A27" s="1330"/>
      <c r="B27" s="1330" t="s">
        <v>256</v>
      </c>
      <c r="C27" s="1330"/>
      <c r="D27" s="959"/>
      <c r="E27" s="1113">
        <v>703</v>
      </c>
      <c r="F27" s="1113">
        <v>373</v>
      </c>
      <c r="G27" s="1113">
        <v>481</v>
      </c>
      <c r="H27" s="1113">
        <v>277101.897</v>
      </c>
    </row>
    <row r="28" spans="1:10" ht="18.600000000000001" customHeight="1">
      <c r="A28" s="1479" t="s">
        <v>486</v>
      </c>
      <c r="B28" s="1479"/>
      <c r="C28" s="1479"/>
      <c r="D28" s="124"/>
      <c r="E28" s="1113"/>
      <c r="F28" s="1113"/>
      <c r="G28" s="1113"/>
      <c r="H28" s="1113"/>
    </row>
    <row r="29" spans="1:10" ht="18.600000000000001" customHeight="1">
      <c r="A29" s="1470" t="s">
        <v>45</v>
      </c>
      <c r="B29" s="1470"/>
      <c r="C29" s="6"/>
      <c r="D29" s="124"/>
      <c r="E29" s="1113">
        <v>41926.754995480682</v>
      </c>
      <c r="F29" s="1113">
        <v>11245.466714123309</v>
      </c>
      <c r="G29" s="1113">
        <v>22409.268372936913</v>
      </c>
      <c r="H29" s="1113">
        <v>2743402.6095685614</v>
      </c>
    </row>
    <row r="30" spans="1:10" ht="18.600000000000001" customHeight="1">
      <c r="A30" s="7"/>
      <c r="B30" s="1330" t="s">
        <v>455</v>
      </c>
      <c r="C30" s="7"/>
      <c r="D30" s="124"/>
      <c r="E30" s="1113">
        <v>15845.829038610635</v>
      </c>
      <c r="F30" s="1113">
        <v>5101.3292679033848</v>
      </c>
      <c r="G30" s="1113">
        <v>8999.6323156793787</v>
      </c>
      <c r="H30" s="1113">
        <v>1279186.1371379949</v>
      </c>
    </row>
    <row r="31" spans="1:10" ht="18.600000000000001" customHeight="1">
      <c r="A31" s="961"/>
      <c r="B31" s="961" t="s">
        <v>1313</v>
      </c>
      <c r="C31" s="961"/>
      <c r="D31" s="959"/>
      <c r="E31" s="1113">
        <v>3675.7041256536381</v>
      </c>
      <c r="F31" s="1113">
        <v>958.98545629711339</v>
      </c>
      <c r="G31" s="1113">
        <v>2088.6003221044875</v>
      </c>
      <c r="H31" s="1113">
        <v>382612.57423435285</v>
      </c>
    </row>
    <row r="32" spans="1:10" ht="18.600000000000001" customHeight="1">
      <c r="A32" s="961"/>
      <c r="B32" s="961" t="s">
        <v>1314</v>
      </c>
      <c r="C32" s="961"/>
      <c r="D32" s="959"/>
      <c r="E32" s="1113">
        <v>2840.292222119182</v>
      </c>
      <c r="F32" s="1113">
        <v>1620.8188888236996</v>
      </c>
      <c r="G32" s="1113">
        <v>1952.5877777107853</v>
      </c>
      <c r="H32" s="1113">
        <v>598735.03092669591</v>
      </c>
    </row>
    <row r="33" spans="1:8" ht="18.600000000000001" customHeight="1">
      <c r="A33" s="961"/>
      <c r="B33" s="961" t="s">
        <v>1315</v>
      </c>
      <c r="C33" s="961"/>
      <c r="D33" s="959"/>
      <c r="E33" s="1113">
        <v>7290.6363407254721</v>
      </c>
      <c r="F33" s="1113">
        <v>2023.429829984143</v>
      </c>
      <c r="G33" s="1113">
        <v>3751.2004159248909</v>
      </c>
      <c r="H33" s="1113">
        <v>212179.67706823596</v>
      </c>
    </row>
    <row r="34" spans="1:8" ht="18.600000000000001" customHeight="1">
      <c r="A34" s="961"/>
      <c r="B34" s="961" t="s">
        <v>1316</v>
      </c>
      <c r="C34" s="961"/>
      <c r="D34" s="959"/>
      <c r="E34" s="1113">
        <v>2039.1963501123394</v>
      </c>
      <c r="F34" s="1113">
        <v>498.09509279842985</v>
      </c>
      <c r="G34" s="1113">
        <v>1207.2437999392178</v>
      </c>
      <c r="H34" s="1113">
        <v>85658.854908709662</v>
      </c>
    </row>
    <row r="35" spans="1:8" ht="13.5" customHeight="1">
      <c r="A35" s="961"/>
      <c r="B35" s="1330" t="s">
        <v>456</v>
      </c>
      <c r="C35" s="961"/>
      <c r="D35" s="959"/>
      <c r="E35" s="1113">
        <v>18272.861422675433</v>
      </c>
      <c r="F35" s="1113">
        <v>4228.6302089934034</v>
      </c>
      <c r="G35" s="1113">
        <v>8812.2688064757276</v>
      </c>
      <c r="H35" s="1113">
        <v>882636.2006493971</v>
      </c>
    </row>
    <row r="36" spans="1:8" ht="18.600000000000001" customHeight="1">
      <c r="A36" s="961"/>
      <c r="B36" s="961" t="s">
        <v>1317</v>
      </c>
      <c r="C36" s="961"/>
      <c r="D36" s="959"/>
      <c r="E36" s="1113">
        <v>13361.495203032859</v>
      </c>
      <c r="F36" s="1113">
        <v>3028.7106829418685</v>
      </c>
      <c r="G36" s="1113">
        <v>5844.950154785749</v>
      </c>
      <c r="H36" s="1113">
        <v>675041.91826803808</v>
      </c>
    </row>
    <row r="37" spans="1:8" ht="18.600000000000001" customHeight="1">
      <c r="A37" s="961"/>
      <c r="B37" s="961" t="s">
        <v>1318</v>
      </c>
      <c r="C37" s="961"/>
      <c r="D37" s="959"/>
      <c r="E37" s="1113">
        <v>4911.3662196425748</v>
      </c>
      <c r="F37" s="1113">
        <v>1199.9195260515341</v>
      </c>
      <c r="G37" s="1113">
        <v>2967.3186516899777</v>
      </c>
      <c r="H37" s="1113">
        <v>207594.28238135902</v>
      </c>
    </row>
    <row r="38" spans="1:8" ht="18.600000000000001" customHeight="1">
      <c r="A38" s="961"/>
      <c r="B38" s="1330" t="s">
        <v>457</v>
      </c>
      <c r="C38" s="961"/>
      <c r="D38" s="959"/>
      <c r="E38" s="1113">
        <v>7597.7512635169551</v>
      </c>
      <c r="F38" s="1113">
        <v>1824.9860952599799</v>
      </c>
      <c r="G38" s="1113">
        <v>4480.4866906008328</v>
      </c>
      <c r="H38" s="1113">
        <v>524968.30223683093</v>
      </c>
    </row>
    <row r="39" spans="1:8" ht="18.600000000000001" customHeight="1">
      <c r="A39" s="961"/>
      <c r="B39" s="961" t="s">
        <v>1319</v>
      </c>
      <c r="C39" s="6"/>
      <c r="D39" s="124"/>
      <c r="E39" s="1113">
        <v>941.64480521625489</v>
      </c>
      <c r="F39" s="1113">
        <v>246.18463203945663</v>
      </c>
      <c r="G39" s="1113">
        <v>398.62835498668744</v>
      </c>
      <c r="H39" s="1113">
        <v>103702.53440374567</v>
      </c>
    </row>
    <row r="40" spans="1:8" ht="18.600000000000001" customHeight="1">
      <c r="A40" s="961"/>
      <c r="B40" s="961" t="s">
        <v>1320</v>
      </c>
      <c r="C40" s="6"/>
      <c r="D40" s="124"/>
      <c r="E40" s="1113">
        <v>5607.6375962151533</v>
      </c>
      <c r="F40" s="1113">
        <v>1231.202363272093</v>
      </c>
      <c r="G40" s="1113">
        <v>3249.4312815040053</v>
      </c>
      <c r="H40" s="1113">
        <v>293594.09660648607</v>
      </c>
    </row>
    <row r="41" spans="1:8" ht="18.600000000000001" customHeight="1">
      <c r="A41" s="961"/>
      <c r="B41" s="961" t="s">
        <v>1321</v>
      </c>
      <c r="C41" s="6"/>
      <c r="D41" s="124"/>
      <c r="E41" s="1113">
        <v>1048.4688620855477</v>
      </c>
      <c r="F41" s="1113">
        <v>347.59909994843042</v>
      </c>
      <c r="G41" s="1113">
        <v>832.42705411014003</v>
      </c>
      <c r="H41" s="1113">
        <v>127671.67122659912</v>
      </c>
    </row>
    <row r="42" spans="1:8" ht="18.600000000000001" customHeight="1">
      <c r="A42" s="961"/>
      <c r="B42" s="1330" t="s">
        <v>509</v>
      </c>
      <c r="C42" s="6"/>
      <c r="D42" s="124"/>
      <c r="E42" s="1113">
        <v>210.31327067767086</v>
      </c>
      <c r="F42" s="1114">
        <v>90.521141966551966</v>
      </c>
      <c r="G42" s="1113">
        <v>116.88056018096981</v>
      </c>
      <c r="H42" s="1113">
        <v>56611.969544338463</v>
      </c>
    </row>
    <row r="43" spans="1:8" ht="18.600000000000001" customHeight="1">
      <c r="A43" s="1470" t="s">
        <v>510</v>
      </c>
      <c r="B43" s="1470"/>
      <c r="C43" s="6"/>
      <c r="D43" s="124"/>
      <c r="E43" s="1113">
        <v>3735.8190237397221</v>
      </c>
      <c r="F43" s="1113">
        <v>1967.2132849812247</v>
      </c>
      <c r="G43" s="1113">
        <v>2154.5679975694529</v>
      </c>
      <c r="H43" s="1113">
        <v>302412.52932138857</v>
      </c>
    </row>
    <row r="44" spans="1:8" ht="18.600000000000001" customHeight="1">
      <c r="A44" s="1479" t="s">
        <v>118</v>
      </c>
      <c r="B44" s="1479"/>
      <c r="C44" s="1479"/>
      <c r="D44" s="124"/>
      <c r="E44" s="1113"/>
      <c r="F44" s="1113"/>
      <c r="G44" s="1113"/>
      <c r="H44" s="1113"/>
    </row>
    <row r="45" spans="1:8" ht="18.600000000000001" customHeight="1">
      <c r="A45" s="1470" t="s">
        <v>511</v>
      </c>
      <c r="B45" s="1470" t="s">
        <v>511</v>
      </c>
      <c r="C45" s="1334"/>
      <c r="D45" s="124"/>
      <c r="E45" s="1113">
        <v>18743.325523410418</v>
      </c>
      <c r="F45" s="1113">
        <v>5239.1281725215422</v>
      </c>
      <c r="G45" s="1113">
        <v>10580.013202684553</v>
      </c>
      <c r="H45" s="1113">
        <v>1687868.7041786525</v>
      </c>
    </row>
    <row r="46" spans="1:8" ht="18.600000000000001" customHeight="1">
      <c r="A46" s="1330"/>
      <c r="B46" s="1330" t="s">
        <v>461</v>
      </c>
      <c r="C46" s="1330"/>
      <c r="D46" s="124"/>
      <c r="E46" s="1113">
        <v>12229.622516684265</v>
      </c>
      <c r="F46" s="1113">
        <v>3299.6743548006552</v>
      </c>
      <c r="G46" s="1113">
        <v>6586.7772161076473</v>
      </c>
      <c r="H46" s="1113">
        <v>1191825.7208324729</v>
      </c>
    </row>
    <row r="47" spans="1:8" ht="18.600000000000001" customHeight="1">
      <c r="A47" s="1330"/>
      <c r="B47" s="1330" t="s">
        <v>462</v>
      </c>
      <c r="C47" s="1330"/>
      <c r="D47" s="124"/>
      <c r="E47" s="1113">
        <v>3315.6877981052676</v>
      </c>
      <c r="F47" s="1113">
        <v>1389.0637208525516</v>
      </c>
      <c r="G47" s="1113">
        <v>2132.1893260534812</v>
      </c>
      <c r="H47" s="1113">
        <v>252933.94291351887</v>
      </c>
    </row>
    <row r="48" spans="1:8" ht="18.600000000000001" customHeight="1">
      <c r="A48" s="1330"/>
      <c r="B48" s="1330" t="s">
        <v>463</v>
      </c>
      <c r="C48" s="1330"/>
      <c r="D48" s="124"/>
      <c r="E48" s="1113">
        <v>3198.0152086208795</v>
      </c>
      <c r="F48" s="1113">
        <v>550.39009686833549</v>
      </c>
      <c r="G48" s="1113">
        <v>1861.0466605234278</v>
      </c>
      <c r="H48" s="1113">
        <v>243109.04043266139</v>
      </c>
    </row>
    <row r="49" spans="1:8" ht="18.600000000000001" customHeight="1" thickBot="1">
      <c r="A49" s="1471" t="s">
        <v>515</v>
      </c>
      <c r="B49" s="1471"/>
      <c r="C49" s="1331"/>
      <c r="D49" s="1294"/>
      <c r="E49" s="1128">
        <v>26919.24849581001</v>
      </c>
      <c r="F49" s="1128">
        <v>7973.5518265830015</v>
      </c>
      <c r="G49" s="1128">
        <v>13983.823167821809</v>
      </c>
      <c r="H49" s="1128">
        <v>1357946.4347112963</v>
      </c>
    </row>
    <row r="50" spans="1:8" ht="30.75" customHeight="1">
      <c r="A50" s="1545" t="s">
        <v>1600</v>
      </c>
      <c r="B50" s="1586"/>
      <c r="C50" s="1586"/>
      <c r="D50" s="1586"/>
      <c r="E50" s="1586"/>
      <c r="F50" s="1586"/>
      <c r="G50" s="1586"/>
      <c r="H50" s="1586"/>
    </row>
    <row r="58" spans="1:8">
      <c r="A58" s="741"/>
      <c r="B58" s="741"/>
      <c r="C58" s="741"/>
      <c r="D58" s="742"/>
      <c r="E58" s="1295"/>
      <c r="F58" s="1295"/>
      <c r="G58" s="1295"/>
      <c r="H58" s="1295"/>
    </row>
    <row r="65" spans="2:8">
      <c r="B65" s="969" t="s">
        <v>1555</v>
      </c>
      <c r="E65" s="955">
        <f>E33+E34</f>
        <v>9329.8326908378112</v>
      </c>
      <c r="F65" s="955">
        <f>F33+F34</f>
        <v>2521.524922782573</v>
      </c>
      <c r="G65" s="955">
        <f>G33+G34</f>
        <v>4958.4442158641086</v>
      </c>
      <c r="H65" s="955">
        <f>H33+H34</f>
        <v>297838.53197694564</v>
      </c>
    </row>
  </sheetData>
  <mergeCells count="25">
    <mergeCell ref="A43:B43"/>
    <mergeCell ref="A10:C10"/>
    <mergeCell ref="A12:C12"/>
    <mergeCell ref="A13:C13"/>
    <mergeCell ref="A50:H50"/>
    <mergeCell ref="A49:B49"/>
    <mergeCell ref="A44:C44"/>
    <mergeCell ref="A45:B45"/>
    <mergeCell ref="A29:B29"/>
    <mergeCell ref="A28:C28"/>
    <mergeCell ref="A14:D14"/>
    <mergeCell ref="A15:D15"/>
    <mergeCell ref="A16:D16"/>
    <mergeCell ref="A17:D17"/>
    <mergeCell ref="A7:C7"/>
    <mergeCell ref="A3:C3"/>
    <mergeCell ref="A19:C19"/>
    <mergeCell ref="A22:C22"/>
    <mergeCell ref="A4:C4"/>
    <mergeCell ref="A5:C5"/>
    <mergeCell ref="A6:C6"/>
    <mergeCell ref="A8:C8"/>
    <mergeCell ref="A9:C9"/>
    <mergeCell ref="A11:C11"/>
    <mergeCell ref="A18:D18"/>
  </mergeCells>
  <phoneticPr fontId="3" type="noConversion"/>
  <printOptions horizontalCentered="1"/>
  <pageMargins left="0.35433070866141736" right="0.39370078740157483" top="0.78740157480314965" bottom="0.78740157480314965" header="0.82677165354330717" footer="0.82677165354330717"/>
  <pageSetup paperSize="9" scale="85" pageOrder="overThenDown" orientation="portrait"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78</vt:i4>
      </vt:variant>
      <vt:variant>
        <vt:lpstr>已命名的範圍</vt:lpstr>
      </vt:variant>
      <vt:variant>
        <vt:i4>76</vt:i4>
      </vt:variant>
    </vt:vector>
  </HeadingPairs>
  <TitlesOfParts>
    <vt:vector size="154" baseType="lpstr">
      <vt:lpstr>插頁</vt:lpstr>
      <vt:lpstr>目錄</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49-1</vt:lpstr>
      <vt:lpstr>50-1</vt:lpstr>
      <vt:lpstr>51</vt:lpstr>
      <vt:lpstr>52</vt:lpstr>
      <vt:lpstr>49</vt:lpstr>
      <vt:lpstr>50</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'1'!Print_Area</vt:lpstr>
      <vt:lpstr>'10'!Print_Area</vt:lpstr>
      <vt:lpstr>'11'!Print_Area</vt:lpstr>
      <vt:lpstr>'12'!Print_Area</vt:lpstr>
      <vt:lpstr>'13'!Print_Area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'49-1'!Print_Area</vt:lpstr>
      <vt:lpstr>'5'!Print_Area</vt:lpstr>
      <vt:lpstr>'50'!Print_Area</vt:lpstr>
      <vt:lpstr>'50-1'!Print_Area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'8'!Print_Area</vt:lpstr>
      <vt:lpstr>'9'!Print_Area</vt:lpstr>
      <vt:lpstr>目錄!Print_Area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顏心怡</dc:creator>
  <cp:lastModifiedBy>user</cp:lastModifiedBy>
  <cp:lastPrinted>2022-01-03T03:03:30Z</cp:lastPrinted>
  <dcterms:created xsi:type="dcterms:W3CDTF">2001-09-12T09:33:36Z</dcterms:created>
  <dcterms:modified xsi:type="dcterms:W3CDTF">2022-01-03T03:03:43Z</dcterms:modified>
</cp:coreProperties>
</file>